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harshinichinta/Downloads/"/>
    </mc:Choice>
  </mc:AlternateContent>
  <xr:revisionPtr revIDLastSave="0" documentId="11_F28E8D1404752C34B537FFDBC8949D59A6A561B1" xr6:coauthVersionLast="47" xr6:coauthVersionMax="47" xr10:uidLastSave="{00000000-0000-0000-0000-000000000000}"/>
  <bookViews>
    <workbookView xWindow="0" yWindow="740" windowWidth="16380" windowHeight="8200" tabRatio="500" activeTab="6" xr2:uid="{00000000-000D-0000-FFFF-FFFF00000000}"/>
  </bookViews>
  <sheets>
    <sheet name="Model Notes" sheetId="1" r:id="rId1"/>
    <sheet name="Inputs" sheetId="2" r:id="rId2"/>
    <sheet name="Accuracy" sheetId="3" r:id="rId3"/>
    <sheet name="CSV Export" sheetId="4" r:id="rId4"/>
    <sheet name="Regression" sheetId="5" r:id="rId5"/>
    <sheet name="Seasonal Index" sheetId="6" r:id="rId6"/>
    <sheet name="Data" sheetId="7" r:id="rId7"/>
    <sheet name="Hyp"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G1857" i="7" l="1"/>
  <c r="AX1857" i="7"/>
  <c r="AH1857" i="7"/>
  <c r="AI1857" i="7" s="1"/>
  <c r="BG1856" i="7"/>
  <c r="AX1856" i="7"/>
  <c r="AH1856" i="7"/>
  <c r="BG1855" i="7"/>
  <c r="AX1855" i="7"/>
  <c r="AH1855" i="7"/>
  <c r="BG1854" i="7"/>
  <c r="AX1854" i="7"/>
  <c r="AI1854" i="7"/>
  <c r="AH1854" i="7"/>
  <c r="BC1854" i="7" s="1"/>
  <c r="BG1853" i="7"/>
  <c r="BC1853" i="7"/>
  <c r="AX1853" i="7"/>
  <c r="AI1853" i="7"/>
  <c r="AH1853" i="7"/>
  <c r="BG1852" i="7"/>
  <c r="BC1852" i="7"/>
  <c r="AX1852" i="7"/>
  <c r="AI1852" i="7"/>
  <c r="AH1852" i="7"/>
  <c r="BG1851" i="7"/>
  <c r="AX1851" i="7"/>
  <c r="AH1851" i="7"/>
  <c r="BG1850" i="7"/>
  <c r="AX1850" i="7"/>
  <c r="AH1850" i="7"/>
  <c r="BG1849" i="7"/>
  <c r="AX1849" i="7"/>
  <c r="AH1849" i="7"/>
  <c r="BG1848" i="7"/>
  <c r="AX1848" i="7"/>
  <c r="AH1848" i="7"/>
  <c r="BC1848" i="7" s="1"/>
  <c r="BG1847" i="7"/>
  <c r="BC1847" i="7"/>
  <c r="AX1847" i="7"/>
  <c r="AH1847" i="7"/>
  <c r="BG1846" i="7"/>
  <c r="BC1846" i="7"/>
  <c r="AX1846" i="7"/>
  <c r="AI1846" i="7"/>
  <c r="AH1846" i="7"/>
  <c r="BG1845" i="7"/>
  <c r="BC1845" i="7"/>
  <c r="AX1845" i="7"/>
  <c r="AI1845" i="7"/>
  <c r="AH1845" i="7"/>
  <c r="BG1844" i="7"/>
  <c r="BC1844" i="7"/>
  <c r="AX1844" i="7"/>
  <c r="AI1844" i="7"/>
  <c r="AH1844" i="7"/>
  <c r="BG1843" i="7"/>
  <c r="BC1843" i="7"/>
  <c r="AX1843" i="7"/>
  <c r="AH1843" i="7"/>
  <c r="BG1842" i="7"/>
  <c r="AX1842" i="7"/>
  <c r="AI1842" i="7"/>
  <c r="AH1842" i="7"/>
  <c r="BG1841" i="7"/>
  <c r="BC1841" i="7"/>
  <c r="AX1841" i="7"/>
  <c r="AH1841" i="7"/>
  <c r="BG1840" i="7"/>
  <c r="AX1840" i="7"/>
  <c r="AI1840" i="7"/>
  <c r="AH1840" i="7"/>
  <c r="BC1840" i="7" s="1"/>
  <c r="BG1839" i="7"/>
  <c r="AX1839" i="7"/>
  <c r="AH1839" i="7"/>
  <c r="BC1839" i="7" s="1"/>
  <c r="BG1838" i="7"/>
  <c r="BC1838" i="7"/>
  <c r="AX1838" i="7"/>
  <c r="AI1838" i="7"/>
  <c r="AH1838" i="7"/>
  <c r="BG1837" i="7"/>
  <c r="AX1837" i="7"/>
  <c r="AH1837" i="7"/>
  <c r="BG1836" i="7"/>
  <c r="AX1836" i="7"/>
  <c r="AI1836" i="7"/>
  <c r="AH1836" i="7"/>
  <c r="BG1835" i="7"/>
  <c r="AX1835" i="7"/>
  <c r="AH1835" i="7"/>
  <c r="BG1834" i="7"/>
  <c r="AX1834" i="7"/>
  <c r="AH1834" i="7"/>
  <c r="BG1833" i="7"/>
  <c r="AX1833" i="7"/>
  <c r="AH1833" i="7"/>
  <c r="BG1832" i="7"/>
  <c r="BC1832" i="7"/>
  <c r="AX1832" i="7"/>
  <c r="AI1832" i="7"/>
  <c r="AH1832" i="7"/>
  <c r="BG1831" i="7"/>
  <c r="BC1831" i="7"/>
  <c r="AX1831" i="7"/>
  <c r="AI1831" i="7"/>
  <c r="AH1831" i="7"/>
  <c r="BG1830" i="7"/>
  <c r="BC1830" i="7"/>
  <c r="AX1830" i="7"/>
  <c r="AI1830" i="7"/>
  <c r="AH1830" i="7"/>
  <c r="BG1829" i="7"/>
  <c r="BC1829" i="7"/>
  <c r="AX1829" i="7"/>
  <c r="AI1829" i="7"/>
  <c r="AH1829" i="7"/>
  <c r="BG1828" i="7"/>
  <c r="AX1828" i="7"/>
  <c r="AH1828" i="7"/>
  <c r="BG1827" i="7"/>
  <c r="AX1827" i="7"/>
  <c r="AH1827" i="7"/>
  <c r="BG1826" i="7"/>
  <c r="AX1826" i="7"/>
  <c r="AH1826" i="7"/>
  <c r="BG1825" i="7"/>
  <c r="BC1825" i="7"/>
  <c r="AX1825" i="7"/>
  <c r="AH1825" i="7"/>
  <c r="BG1824" i="7"/>
  <c r="AX1824" i="7"/>
  <c r="AI1824" i="7"/>
  <c r="AH1824" i="7"/>
  <c r="BC1824" i="7" s="1"/>
  <c r="BG1823" i="7"/>
  <c r="BC1823" i="7"/>
  <c r="AX1823" i="7"/>
  <c r="AI1823" i="7"/>
  <c r="AH1823" i="7"/>
  <c r="BG1822" i="7"/>
  <c r="BC1822" i="7"/>
  <c r="AX1822" i="7"/>
  <c r="AH1822" i="7"/>
  <c r="BG1821" i="7"/>
  <c r="AX1821" i="7"/>
  <c r="AH1821" i="7"/>
  <c r="BG1820" i="7"/>
  <c r="AX1820" i="7"/>
  <c r="AH1820" i="7"/>
  <c r="BG1819" i="7"/>
  <c r="AX1819" i="7"/>
  <c r="AH1819" i="7"/>
  <c r="BG1818" i="7"/>
  <c r="AX1818" i="7"/>
  <c r="AI1818" i="7"/>
  <c r="AH1818" i="7"/>
  <c r="BG1817" i="7"/>
  <c r="BC1817" i="7"/>
  <c r="AX1817" i="7"/>
  <c r="AH1817" i="7"/>
  <c r="AI1817" i="7" s="1"/>
  <c r="BG1816" i="7"/>
  <c r="AX1816" i="7"/>
  <c r="AI1816" i="7"/>
  <c r="AH1816" i="7"/>
  <c r="BG1815" i="7"/>
  <c r="BC1815" i="7"/>
  <c r="AX1815" i="7"/>
  <c r="AI1815" i="7"/>
  <c r="AH1815" i="7"/>
  <c r="BG1814" i="7"/>
  <c r="BC1814" i="7"/>
  <c r="AX1814" i="7"/>
  <c r="AH1814" i="7"/>
  <c r="AI1814" i="7" s="1"/>
  <c r="BG1813" i="7"/>
  <c r="AX1813" i="7"/>
  <c r="AH1813" i="7"/>
  <c r="BC1813" i="7" s="1"/>
  <c r="BG1812" i="7"/>
  <c r="BC1812" i="7"/>
  <c r="AX1812" i="7"/>
  <c r="AI1812" i="7"/>
  <c r="AH1812" i="7"/>
  <c r="BG1811" i="7"/>
  <c r="AX1811" i="7"/>
  <c r="AH1811" i="7"/>
  <c r="AI1811" i="7" s="1"/>
  <c r="BG1810" i="7"/>
  <c r="AX1810" i="7"/>
  <c r="AI1810" i="7"/>
  <c r="AH1810" i="7"/>
  <c r="BG1809" i="7"/>
  <c r="BC1809" i="7"/>
  <c r="AX1809" i="7"/>
  <c r="AI1809" i="7"/>
  <c r="AH1809" i="7"/>
  <c r="BG1808" i="7"/>
  <c r="AX1808" i="7"/>
  <c r="AH1808" i="7"/>
  <c r="BG1807" i="7"/>
  <c r="AX1807" i="7"/>
  <c r="AH1807" i="7"/>
  <c r="BG1806" i="7"/>
  <c r="BC1806" i="7"/>
  <c r="AX1806" i="7"/>
  <c r="AH1806" i="7"/>
  <c r="AI1806" i="7" s="1"/>
  <c r="BG1805" i="7"/>
  <c r="AX1805" i="7"/>
  <c r="AH1805" i="7"/>
  <c r="BG1804" i="7"/>
  <c r="BC1804" i="7"/>
  <c r="AX1804" i="7"/>
  <c r="AH1804" i="7"/>
  <c r="BG1803" i="7"/>
  <c r="BC1803" i="7"/>
  <c r="AX1803" i="7"/>
  <c r="AH1803" i="7"/>
  <c r="AI1803" i="7" s="1"/>
  <c r="BG1802" i="7"/>
  <c r="AX1802" i="7"/>
  <c r="AH1802" i="7"/>
  <c r="BC1802" i="7" s="1"/>
  <c r="BG1801" i="7"/>
  <c r="BC1801" i="7"/>
  <c r="AX1801" i="7"/>
  <c r="AI1801" i="7"/>
  <c r="AH1801" i="7"/>
  <c r="BG1800" i="7"/>
  <c r="AX1800" i="7"/>
  <c r="AH1800" i="7"/>
  <c r="BG1799" i="7"/>
  <c r="AX1799" i="7"/>
  <c r="AH1799" i="7"/>
  <c r="BG1798" i="7"/>
  <c r="BC1798" i="7"/>
  <c r="AX1798" i="7"/>
  <c r="AH1798" i="7"/>
  <c r="AI1798" i="7" s="1"/>
  <c r="BG1797" i="7"/>
  <c r="AX1797" i="7"/>
  <c r="AI1797" i="7"/>
  <c r="AH1797" i="7"/>
  <c r="BC1797" i="7" s="1"/>
  <c r="BG1796" i="7"/>
  <c r="BC1796" i="7"/>
  <c r="AX1796" i="7"/>
  <c r="AH1796" i="7"/>
  <c r="AI1796" i="7" s="1"/>
  <c r="BG1795" i="7"/>
  <c r="AX1795" i="7"/>
  <c r="AI1795" i="7"/>
  <c r="AH1795" i="7"/>
  <c r="BG1794" i="7"/>
  <c r="AX1794" i="7"/>
  <c r="AH1794" i="7"/>
  <c r="BG1793" i="7"/>
  <c r="BC1793" i="7"/>
  <c r="AX1793" i="7"/>
  <c r="AH1793" i="7"/>
  <c r="AI1793" i="7" s="1"/>
  <c r="BG1792" i="7"/>
  <c r="AX1792" i="7"/>
  <c r="AH1792" i="7"/>
  <c r="BG1791" i="7"/>
  <c r="BC1791" i="7"/>
  <c r="AX1791" i="7"/>
  <c r="AI1791" i="7"/>
  <c r="AH1791" i="7"/>
  <c r="BG1790" i="7"/>
  <c r="AX1790" i="7"/>
  <c r="AH1790" i="7"/>
  <c r="BG1789" i="7"/>
  <c r="AX1789" i="7"/>
  <c r="AI1789" i="7"/>
  <c r="AH1789" i="7"/>
  <c r="BG1788" i="7"/>
  <c r="BC1788" i="7"/>
  <c r="AX1788" i="7"/>
  <c r="AH1788" i="7"/>
  <c r="AI1788" i="7" s="1"/>
  <c r="BG1787" i="7"/>
  <c r="AX1787" i="7"/>
  <c r="AI1787" i="7"/>
  <c r="AH1787" i="7"/>
  <c r="BC1787" i="7" s="1"/>
  <c r="BG1786" i="7"/>
  <c r="AX1786" i="7"/>
  <c r="AH1786" i="7"/>
  <c r="BG1785" i="7"/>
  <c r="BC1785" i="7"/>
  <c r="AX1785" i="7"/>
  <c r="AH1785" i="7"/>
  <c r="AI1785" i="7" s="1"/>
  <c r="BG1784" i="7"/>
  <c r="AX1784" i="7"/>
  <c r="AH1784" i="7"/>
  <c r="BG1783" i="7"/>
  <c r="BC1783" i="7"/>
  <c r="AX1783" i="7"/>
  <c r="AI1783" i="7"/>
  <c r="AH1783" i="7"/>
  <c r="BG1782" i="7"/>
  <c r="BC1782" i="7"/>
  <c r="AX1782" i="7"/>
  <c r="AI1782" i="7"/>
  <c r="AH1782" i="7"/>
  <c r="BG1781" i="7"/>
  <c r="BC1781" i="7"/>
  <c r="AX1781" i="7"/>
  <c r="AI1781" i="7"/>
  <c r="AH1781" i="7"/>
  <c r="BG1780" i="7"/>
  <c r="BC1780" i="7"/>
  <c r="AX1780" i="7"/>
  <c r="AH1780" i="7"/>
  <c r="AI1780" i="7" s="1"/>
  <c r="BG1779" i="7"/>
  <c r="AX1779" i="7"/>
  <c r="AH1779" i="7"/>
  <c r="BC1779" i="7" s="1"/>
  <c r="BG1778" i="7"/>
  <c r="BC1778" i="7"/>
  <c r="AX1778" i="7"/>
  <c r="AH1778" i="7"/>
  <c r="AI1778" i="7" s="1"/>
  <c r="BG1777" i="7"/>
  <c r="AX1777" i="7"/>
  <c r="AI1777" i="7"/>
  <c r="AH1777" i="7"/>
  <c r="BC1777" i="7" s="1"/>
  <c r="BG1776" i="7"/>
  <c r="BC1776" i="7"/>
  <c r="AX1776" i="7"/>
  <c r="AH1776" i="7"/>
  <c r="BG1775" i="7"/>
  <c r="BC1775" i="7"/>
  <c r="AX1775" i="7"/>
  <c r="AI1775" i="7"/>
  <c r="AH1775" i="7"/>
  <c r="BG1774" i="7"/>
  <c r="AX1774" i="7"/>
  <c r="AI1774" i="7"/>
  <c r="AH1774" i="7"/>
  <c r="BC1774" i="7" s="1"/>
  <c r="BG1773" i="7"/>
  <c r="BC1773" i="7"/>
  <c r="AX1773" i="7"/>
  <c r="AI1773" i="7"/>
  <c r="AH1773" i="7"/>
  <c r="BG1772" i="7"/>
  <c r="AX1772" i="7"/>
  <c r="AH1772" i="7"/>
  <c r="BG1771" i="7"/>
  <c r="AX1771" i="7"/>
  <c r="AH1771" i="7"/>
  <c r="BG1770" i="7"/>
  <c r="AX1770" i="7"/>
  <c r="AH1770" i="7"/>
  <c r="AI1770" i="7" s="1"/>
  <c r="BG1769" i="7"/>
  <c r="AX1769" i="7"/>
  <c r="AH1769" i="7"/>
  <c r="BG1768" i="7"/>
  <c r="AX1768" i="7"/>
  <c r="AH1768" i="7"/>
  <c r="BG1767" i="7"/>
  <c r="AX1767" i="7"/>
  <c r="AI1767" i="7"/>
  <c r="AH1767" i="7"/>
  <c r="BG1766" i="7"/>
  <c r="AX1766" i="7"/>
  <c r="AI1766" i="7"/>
  <c r="AH1766" i="7"/>
  <c r="BG1765" i="7"/>
  <c r="AX1765" i="7"/>
  <c r="AH1765" i="7"/>
  <c r="BG1764" i="7"/>
  <c r="AX1764" i="7"/>
  <c r="AH1764" i="7"/>
  <c r="BG1763" i="7"/>
  <c r="AX1763" i="7"/>
  <c r="AH1763" i="7"/>
  <c r="BG1762" i="7"/>
  <c r="AX1762" i="7"/>
  <c r="AH1762" i="7"/>
  <c r="BG1761" i="7"/>
  <c r="AX1761" i="7"/>
  <c r="AH1761" i="7"/>
  <c r="BG1760" i="7"/>
  <c r="AX1760" i="7"/>
  <c r="AH1760" i="7"/>
  <c r="AI1760" i="7" s="1"/>
  <c r="BG1759" i="7"/>
  <c r="AX1759" i="7"/>
  <c r="AH1759" i="7"/>
  <c r="BG1758" i="7"/>
  <c r="AX1758" i="7"/>
  <c r="AI1758" i="7"/>
  <c r="AH1758" i="7"/>
  <c r="BG1757" i="7"/>
  <c r="AX1757" i="7"/>
  <c r="AI1757" i="7"/>
  <c r="AH1757" i="7"/>
  <c r="BG1756" i="7"/>
  <c r="AX1756" i="7"/>
  <c r="AI1756" i="7"/>
  <c r="AH1756" i="7"/>
  <c r="BG1755" i="7"/>
  <c r="AX1755" i="7"/>
  <c r="AI1755" i="7"/>
  <c r="AH1755" i="7"/>
  <c r="BG1754" i="7"/>
  <c r="AX1754" i="7"/>
  <c r="AI1754" i="7"/>
  <c r="AH1754" i="7"/>
  <c r="BG1753" i="7"/>
  <c r="AX1753" i="7"/>
  <c r="AH1753" i="7"/>
  <c r="BG1752" i="7"/>
  <c r="AX1752" i="7"/>
  <c r="AH1752" i="7"/>
  <c r="BG1751" i="7"/>
  <c r="AX1751" i="7"/>
  <c r="AH1751" i="7"/>
  <c r="AI1751" i="7" s="1"/>
  <c r="BG1750" i="7"/>
  <c r="AX1750" i="7"/>
  <c r="AI1750" i="7"/>
  <c r="AH1750" i="7"/>
  <c r="BG1749" i="7"/>
  <c r="AX1749" i="7"/>
  <c r="AI1749" i="7"/>
  <c r="AH1749" i="7"/>
  <c r="BG1748" i="7"/>
  <c r="AX1748" i="7"/>
  <c r="AI1748" i="7"/>
  <c r="AH1748" i="7"/>
  <c r="BG1747" i="7"/>
  <c r="AX1747" i="7"/>
  <c r="AI1747" i="7"/>
  <c r="AH1747" i="7"/>
  <c r="BG1746" i="7"/>
  <c r="AX1746" i="7"/>
  <c r="AI1746" i="7"/>
  <c r="AH1746" i="7"/>
  <c r="BG1745" i="7"/>
  <c r="AX1745" i="7"/>
  <c r="AH1745" i="7"/>
  <c r="BG1744" i="7"/>
  <c r="AX1744" i="7"/>
  <c r="AH1744" i="7"/>
  <c r="BG1743" i="7"/>
  <c r="AX1743" i="7"/>
  <c r="AH1743" i="7"/>
  <c r="AI1743" i="7" s="1"/>
  <c r="BG1742" i="7"/>
  <c r="AX1742" i="7"/>
  <c r="AI1742" i="7"/>
  <c r="AH1742" i="7"/>
  <c r="BG1741" i="7"/>
  <c r="AX1741" i="7"/>
  <c r="AI1741" i="7"/>
  <c r="AH1741" i="7"/>
  <c r="BG1740" i="7"/>
  <c r="AX1740" i="7"/>
  <c r="AI1740" i="7"/>
  <c r="AH1740" i="7"/>
  <c r="BG1739" i="7"/>
  <c r="AX1739" i="7"/>
  <c r="AI1739" i="7"/>
  <c r="AH1739" i="7"/>
  <c r="BG1738" i="7"/>
  <c r="AX1738" i="7"/>
  <c r="AI1738" i="7"/>
  <c r="AH1738" i="7"/>
  <c r="BG1737" i="7"/>
  <c r="AX1737" i="7"/>
  <c r="AH1737" i="7"/>
  <c r="AI1737" i="7" s="1"/>
  <c r="BG1736" i="7"/>
  <c r="AX1736" i="7"/>
  <c r="AH1736" i="7"/>
  <c r="BG1735" i="7"/>
  <c r="AX1735" i="7"/>
  <c r="AH1735" i="7"/>
  <c r="AI1735" i="7" s="1"/>
  <c r="BG1734" i="7"/>
  <c r="AX1734" i="7"/>
  <c r="AH1734" i="7"/>
  <c r="BG1733" i="7"/>
  <c r="AX1733" i="7"/>
  <c r="AH1733" i="7"/>
  <c r="BG1732" i="7"/>
  <c r="AX1732" i="7"/>
  <c r="AI1732" i="7"/>
  <c r="AH1732" i="7"/>
  <c r="BG1731" i="7"/>
  <c r="AX1731" i="7"/>
  <c r="AI1731" i="7"/>
  <c r="AH1731" i="7"/>
  <c r="BG1730" i="7"/>
  <c r="AX1730" i="7"/>
  <c r="AI1730" i="7"/>
  <c r="AH1730" i="7"/>
  <c r="BG1729" i="7"/>
  <c r="AX1729" i="7"/>
  <c r="AH1729" i="7"/>
  <c r="AI1729" i="7" s="1"/>
  <c r="BG1728" i="7"/>
  <c r="AX1728" i="7"/>
  <c r="AH1728" i="7"/>
  <c r="BG1727" i="7"/>
  <c r="AX1727" i="7"/>
  <c r="AH1727" i="7"/>
  <c r="BG1726" i="7"/>
  <c r="AX1726" i="7"/>
  <c r="AH1726" i="7"/>
  <c r="BG1725" i="7"/>
  <c r="AX1725" i="7"/>
  <c r="AI1725" i="7"/>
  <c r="AH1725" i="7"/>
  <c r="BG1724" i="7"/>
  <c r="AX1724" i="7"/>
  <c r="AI1724" i="7"/>
  <c r="AH1724" i="7"/>
  <c r="BG1723" i="7"/>
  <c r="AX1723" i="7"/>
  <c r="AI1723" i="7"/>
  <c r="AH1723" i="7"/>
  <c r="BG1722" i="7"/>
  <c r="AX1722" i="7"/>
  <c r="AH1722" i="7"/>
  <c r="BG1721" i="7"/>
  <c r="AX1721" i="7"/>
  <c r="AH1721" i="7"/>
  <c r="BG1720" i="7"/>
  <c r="AX1720" i="7"/>
  <c r="AI1720" i="7"/>
  <c r="AH1720" i="7"/>
  <c r="BG1719" i="7"/>
  <c r="AX1719" i="7"/>
  <c r="AI1719" i="7"/>
  <c r="AH1719" i="7"/>
  <c r="BG1718" i="7"/>
  <c r="AX1718" i="7"/>
  <c r="AI1718" i="7"/>
  <c r="AH1718" i="7"/>
  <c r="BG1717" i="7"/>
  <c r="AX1717" i="7"/>
  <c r="AH1717" i="7"/>
  <c r="BG1716" i="7"/>
  <c r="AX1716" i="7"/>
  <c r="AH1716" i="7"/>
  <c r="AI1716" i="7" s="1"/>
  <c r="BG1715" i="7"/>
  <c r="AX1715" i="7"/>
  <c r="AH1715" i="7"/>
  <c r="BG1714" i="7"/>
  <c r="AX1714" i="7"/>
  <c r="AI1714" i="7"/>
  <c r="AH1714" i="7"/>
  <c r="BG1713" i="7"/>
  <c r="AX1713" i="7"/>
  <c r="AH1713" i="7"/>
  <c r="AI1713" i="7" s="1"/>
  <c r="BG1712" i="7"/>
  <c r="AX1712" i="7"/>
  <c r="AH1712" i="7"/>
  <c r="BG1711" i="7"/>
  <c r="AX1711" i="7"/>
  <c r="AI1711" i="7"/>
  <c r="AH1711" i="7"/>
  <c r="BG1710" i="7"/>
  <c r="AX1710" i="7"/>
  <c r="AH1710" i="7"/>
  <c r="AI1710" i="7" s="1"/>
  <c r="BG1709" i="7"/>
  <c r="AX1709" i="7"/>
  <c r="AI1709" i="7"/>
  <c r="AH1709" i="7"/>
  <c r="BG1708" i="7"/>
  <c r="AX1708" i="7"/>
  <c r="AH1708" i="7"/>
  <c r="AI1708" i="7" s="1"/>
  <c r="BG1707" i="7"/>
  <c r="AX1707" i="7"/>
  <c r="AH1707" i="7"/>
  <c r="BG1706" i="7"/>
  <c r="AX1706" i="7"/>
  <c r="AH1706" i="7"/>
  <c r="BG1705" i="7"/>
  <c r="AX1705" i="7"/>
  <c r="AH1705" i="7"/>
  <c r="AI1705" i="7" s="1"/>
  <c r="BG1704" i="7"/>
  <c r="AX1704" i="7"/>
  <c r="AH1704" i="7"/>
  <c r="BG1703" i="7"/>
  <c r="AX1703" i="7"/>
  <c r="AI1703" i="7"/>
  <c r="AH1703" i="7"/>
  <c r="BG1702" i="7"/>
  <c r="AX1702" i="7"/>
  <c r="AH1702" i="7"/>
  <c r="AI1702" i="7" s="1"/>
  <c r="BG1701" i="7"/>
  <c r="AX1701" i="7"/>
  <c r="AH1701" i="7"/>
  <c r="BG1700" i="7"/>
  <c r="AX1700" i="7"/>
  <c r="AH1700" i="7"/>
  <c r="AI1700" i="7" s="1"/>
  <c r="BG1699" i="7"/>
  <c r="AX1699" i="7"/>
  <c r="AI1699" i="7"/>
  <c r="AH1699" i="7"/>
  <c r="BG1698" i="7"/>
  <c r="AX1698" i="7"/>
  <c r="AH1698" i="7"/>
  <c r="BG1697" i="7"/>
  <c r="AX1697" i="7"/>
  <c r="AH1697" i="7"/>
  <c r="AI1697" i="7" s="1"/>
  <c r="BG1696" i="7"/>
  <c r="AX1696" i="7"/>
  <c r="AH1696" i="7"/>
  <c r="BG1695" i="7"/>
  <c r="AX1695" i="7"/>
  <c r="AI1695" i="7"/>
  <c r="AH1695" i="7"/>
  <c r="BG1694" i="7"/>
  <c r="AX1694" i="7"/>
  <c r="AH1694" i="7"/>
  <c r="BG1693" i="7"/>
  <c r="AX1693" i="7"/>
  <c r="AH1693" i="7"/>
  <c r="BG1692" i="7"/>
  <c r="AX1692" i="7"/>
  <c r="AH1692" i="7"/>
  <c r="AI1692" i="7" s="1"/>
  <c r="BG1691" i="7"/>
  <c r="AX1691" i="7"/>
  <c r="AH1691" i="7"/>
  <c r="BG1690" i="7"/>
  <c r="AX1690" i="7"/>
  <c r="AH1690" i="7"/>
  <c r="BG1689" i="7"/>
  <c r="AX1689" i="7"/>
  <c r="AH1689" i="7"/>
  <c r="BG1688" i="7"/>
  <c r="AX1688" i="7"/>
  <c r="AI1688" i="7"/>
  <c r="AH1688" i="7"/>
  <c r="BG1687" i="7"/>
  <c r="AX1687" i="7"/>
  <c r="AH1687" i="7"/>
  <c r="BG1686" i="7"/>
  <c r="AX1686" i="7"/>
  <c r="AH1686" i="7"/>
  <c r="BG1685" i="7"/>
  <c r="AX1685" i="7"/>
  <c r="AI1685" i="7"/>
  <c r="AH1685" i="7"/>
  <c r="BG1684" i="7"/>
  <c r="AX1684" i="7"/>
  <c r="AI1684" i="7"/>
  <c r="AH1684" i="7"/>
  <c r="BG1683" i="7"/>
  <c r="AX1683" i="7"/>
  <c r="AI1683" i="7"/>
  <c r="AH1683" i="7"/>
  <c r="BG1682" i="7"/>
  <c r="AX1682" i="7"/>
  <c r="AH1682" i="7"/>
  <c r="AI1682" i="7" s="1"/>
  <c r="BG1681" i="7"/>
  <c r="AX1681" i="7"/>
  <c r="AI1681" i="7"/>
  <c r="AH1681" i="7"/>
  <c r="BG1680" i="7"/>
  <c r="AX1680" i="7"/>
  <c r="AI1680" i="7"/>
  <c r="AH1680" i="7"/>
  <c r="BG1679" i="7"/>
  <c r="AX1679" i="7"/>
  <c r="AI1679" i="7"/>
  <c r="AH1679" i="7"/>
  <c r="BG1678" i="7"/>
  <c r="AX1678" i="7"/>
  <c r="AI1678" i="7"/>
  <c r="AH1678" i="7"/>
  <c r="BG1677" i="7"/>
  <c r="AX1677" i="7"/>
  <c r="AI1677" i="7"/>
  <c r="AH1677" i="7"/>
  <c r="BG1676" i="7"/>
  <c r="AX1676" i="7"/>
  <c r="AH1676" i="7"/>
  <c r="BG1675" i="7"/>
  <c r="AX1675" i="7"/>
  <c r="AH1675" i="7"/>
  <c r="BG1674" i="7"/>
  <c r="AX1674" i="7"/>
  <c r="AH1674" i="7"/>
  <c r="AI1674" i="7" s="1"/>
  <c r="BG1673" i="7"/>
  <c r="AX1673" i="7"/>
  <c r="AH1673" i="7"/>
  <c r="BG1672" i="7"/>
  <c r="AX1672" i="7"/>
  <c r="AI1672" i="7"/>
  <c r="AH1672" i="7"/>
  <c r="BG1671" i="7"/>
  <c r="AX1671" i="7"/>
  <c r="AH1671" i="7"/>
  <c r="AI1671" i="7" s="1"/>
  <c r="BG1670" i="7"/>
  <c r="AX1670" i="7"/>
  <c r="AH1670" i="7"/>
  <c r="BG1669" i="7"/>
  <c r="AX1669" i="7"/>
  <c r="AI1669" i="7"/>
  <c r="AH1669" i="7"/>
  <c r="BG1668" i="7"/>
  <c r="AX1668" i="7"/>
  <c r="AH1668" i="7"/>
  <c r="BG1667" i="7"/>
  <c r="AX1667" i="7"/>
  <c r="AI1667" i="7"/>
  <c r="AH1667" i="7"/>
  <c r="BG1666" i="7"/>
  <c r="AX1666" i="7"/>
  <c r="AH1666" i="7"/>
  <c r="BG1665" i="7"/>
  <c r="AX1665" i="7"/>
  <c r="AH1665" i="7"/>
  <c r="BG1664" i="7"/>
  <c r="AX1664" i="7"/>
  <c r="AH1664" i="7"/>
  <c r="AI1664" i="7" s="1"/>
  <c r="BG1663" i="7"/>
  <c r="AX1663" i="7"/>
  <c r="AI1663" i="7"/>
  <c r="AH1663" i="7"/>
  <c r="BG1662" i="7"/>
  <c r="AX1662" i="7"/>
  <c r="AH1662" i="7"/>
  <c r="BG1661" i="7"/>
  <c r="AX1661" i="7"/>
  <c r="AH1661" i="7"/>
  <c r="BG1660" i="7"/>
  <c r="AX1660" i="7"/>
  <c r="AH1660" i="7"/>
  <c r="AI1660" i="7" s="1"/>
  <c r="BG1659" i="7"/>
  <c r="AX1659" i="7"/>
  <c r="AH1659" i="7"/>
  <c r="BG1658" i="7"/>
  <c r="AX1658" i="7"/>
  <c r="AH1658" i="7"/>
  <c r="BG1657" i="7"/>
  <c r="AX1657" i="7"/>
  <c r="AH1657" i="7"/>
  <c r="BG1656" i="7"/>
  <c r="AX1656" i="7"/>
  <c r="AI1656" i="7"/>
  <c r="AH1656" i="7"/>
  <c r="BG1655" i="7"/>
  <c r="AX1655" i="7"/>
  <c r="AI1655" i="7"/>
  <c r="AH1655" i="7"/>
  <c r="BG1654" i="7"/>
  <c r="AX1654" i="7"/>
  <c r="AH1654" i="7"/>
  <c r="BG1653" i="7"/>
  <c r="AX1653" i="7"/>
  <c r="AH1653" i="7"/>
  <c r="BG1652" i="7"/>
  <c r="AX1652" i="7"/>
  <c r="AH1652" i="7"/>
  <c r="AI1652" i="7" s="1"/>
  <c r="BG1651" i="7"/>
  <c r="AX1651" i="7"/>
  <c r="AH1651" i="7"/>
  <c r="BG1650" i="7"/>
  <c r="AX1650" i="7"/>
  <c r="AH1650" i="7"/>
  <c r="BG1649" i="7"/>
  <c r="AX1649" i="7"/>
  <c r="AH1649" i="7"/>
  <c r="BG1648" i="7"/>
  <c r="AX1648" i="7"/>
  <c r="AH1648" i="7"/>
  <c r="BG1647" i="7"/>
  <c r="AX1647" i="7"/>
  <c r="AI1647" i="7"/>
  <c r="AH1647" i="7"/>
  <c r="BG1646" i="7"/>
  <c r="AX1646" i="7"/>
  <c r="AH1646" i="7"/>
  <c r="BG1645" i="7"/>
  <c r="AX1645" i="7"/>
  <c r="AH1645" i="7"/>
  <c r="BG1644" i="7"/>
  <c r="AX1644" i="7"/>
  <c r="AH1644" i="7"/>
  <c r="AI1644" i="7" s="1"/>
  <c r="BG1643" i="7"/>
  <c r="AX1643" i="7"/>
  <c r="AH1643" i="7"/>
  <c r="BG1642" i="7"/>
  <c r="AX1642" i="7"/>
  <c r="AI1642" i="7"/>
  <c r="AH1642" i="7"/>
  <c r="BG1641" i="7"/>
  <c r="AX1641" i="7"/>
  <c r="AH1641" i="7"/>
  <c r="BG1640" i="7"/>
  <c r="AX1640" i="7"/>
  <c r="AH1640" i="7"/>
  <c r="BG1639" i="7"/>
  <c r="AX1639" i="7"/>
  <c r="AI1639" i="7"/>
  <c r="AH1639" i="7"/>
  <c r="BG1638" i="7"/>
  <c r="AX1638" i="7"/>
  <c r="AH1638" i="7"/>
  <c r="BG1637" i="7"/>
  <c r="AX1637" i="7"/>
  <c r="AI1637" i="7"/>
  <c r="AH1637" i="7"/>
  <c r="BG1636" i="7"/>
  <c r="AX1636" i="7"/>
  <c r="AH1636" i="7"/>
  <c r="BG1635" i="7"/>
  <c r="AX1635" i="7"/>
  <c r="AH1635" i="7"/>
  <c r="AI1635" i="7" s="1"/>
  <c r="BG1634" i="7"/>
  <c r="AX1634" i="7"/>
  <c r="AI1634" i="7"/>
  <c r="AH1634" i="7"/>
  <c r="BG1633" i="7"/>
  <c r="AX1633" i="7"/>
  <c r="AI1633" i="7"/>
  <c r="AH1633" i="7"/>
  <c r="BG1632" i="7"/>
  <c r="AX1632" i="7"/>
  <c r="AH1632" i="7"/>
  <c r="BG1631" i="7"/>
  <c r="AX1631" i="7"/>
  <c r="AH1631" i="7"/>
  <c r="BG1630" i="7"/>
  <c r="AX1630" i="7"/>
  <c r="AH1630" i="7"/>
  <c r="AI1630" i="7" s="1"/>
  <c r="BG1629" i="7"/>
  <c r="AX1629" i="7"/>
  <c r="AH1629" i="7"/>
  <c r="BG1628" i="7"/>
  <c r="AX1628" i="7"/>
  <c r="AH1628" i="7"/>
  <c r="BG1627" i="7"/>
  <c r="AX1627" i="7"/>
  <c r="AH1627" i="7"/>
  <c r="AI1627" i="7" s="1"/>
  <c r="BG1626" i="7"/>
  <c r="AX1626" i="7"/>
  <c r="AI1626" i="7"/>
  <c r="AH1626" i="7"/>
  <c r="BG1625" i="7"/>
  <c r="AX1625" i="7"/>
  <c r="AI1625" i="7"/>
  <c r="AH1625" i="7"/>
  <c r="BG1624" i="7"/>
  <c r="AX1624" i="7"/>
  <c r="AH1624" i="7"/>
  <c r="BG1623" i="7"/>
  <c r="AX1623" i="7"/>
  <c r="AH1623" i="7"/>
  <c r="BG1622" i="7"/>
  <c r="AX1622" i="7"/>
  <c r="AH1622" i="7"/>
  <c r="AI1622" i="7" s="1"/>
  <c r="BG1621" i="7"/>
  <c r="AX1621" i="7"/>
  <c r="AH1621" i="7"/>
  <c r="BG1620" i="7"/>
  <c r="AX1620" i="7"/>
  <c r="AH1620" i="7"/>
  <c r="BG1619" i="7"/>
  <c r="AX1619" i="7"/>
  <c r="AH1619" i="7"/>
  <c r="AI1619" i="7" s="1"/>
  <c r="BG1618" i="7"/>
  <c r="AX1618" i="7"/>
  <c r="AI1618" i="7"/>
  <c r="AH1618" i="7"/>
  <c r="BG1617" i="7"/>
  <c r="AX1617" i="7"/>
  <c r="AI1617" i="7"/>
  <c r="AH1617" i="7"/>
  <c r="BG1616" i="7"/>
  <c r="AX1616" i="7"/>
  <c r="AH1616" i="7"/>
  <c r="BG1615" i="7"/>
  <c r="AX1615" i="7"/>
  <c r="AH1615" i="7"/>
  <c r="BG1614" i="7"/>
  <c r="BE1614" i="7"/>
  <c r="BC1614" i="7"/>
  <c r="AX1614" i="7"/>
  <c r="AH1614" i="7"/>
  <c r="AI1614" i="7" s="1"/>
  <c r="BG1613" i="7"/>
  <c r="AX1613" i="7"/>
  <c r="AH1613" i="7"/>
  <c r="BG1612" i="7"/>
  <c r="AX1612" i="7"/>
  <c r="AH1612" i="7"/>
  <c r="BG1611" i="7"/>
  <c r="BE1611" i="7"/>
  <c r="BC1611" i="7"/>
  <c r="AX1611" i="7"/>
  <c r="AH1611" i="7"/>
  <c r="AI1611" i="7" s="1"/>
  <c r="BG1610" i="7"/>
  <c r="BE1610" i="7"/>
  <c r="AX1610" i="7"/>
  <c r="AI1610" i="7"/>
  <c r="AH1610" i="7"/>
  <c r="BC1610" i="7" s="1"/>
  <c r="BG1609" i="7"/>
  <c r="BE1609" i="7"/>
  <c r="BC1609" i="7"/>
  <c r="AX1609" i="7"/>
  <c r="AI1609" i="7"/>
  <c r="AH1609" i="7"/>
  <c r="BG1608" i="7"/>
  <c r="BC1608" i="7"/>
  <c r="AX1608" i="7"/>
  <c r="AH1608" i="7"/>
  <c r="AI1608" i="7" s="1"/>
  <c r="BG1607" i="7"/>
  <c r="AX1607" i="7"/>
  <c r="AH1607" i="7"/>
  <c r="BG1606" i="7"/>
  <c r="BE1606" i="7"/>
  <c r="BC1606" i="7"/>
  <c r="AX1606" i="7"/>
  <c r="AH1606" i="7"/>
  <c r="AI1606" i="7" s="1"/>
  <c r="BG1605" i="7"/>
  <c r="AX1605" i="7"/>
  <c r="AI1605" i="7"/>
  <c r="AH1605" i="7"/>
  <c r="BG1604" i="7"/>
  <c r="BC1604" i="7"/>
  <c r="AX1604" i="7"/>
  <c r="AI1604" i="7"/>
  <c r="AH1604" i="7"/>
  <c r="BE1604" i="7" s="1"/>
  <c r="BG1603" i="7"/>
  <c r="BE1603" i="7"/>
  <c r="BC1603" i="7"/>
  <c r="AX1603" i="7"/>
  <c r="AH1603" i="7"/>
  <c r="AI1603" i="7" s="1"/>
  <c r="BG1602" i="7"/>
  <c r="BE1602" i="7"/>
  <c r="AX1602" i="7"/>
  <c r="AH1602" i="7"/>
  <c r="BC1602" i="7" s="1"/>
  <c r="BG1601" i="7"/>
  <c r="BC1601" i="7"/>
  <c r="AX1601" i="7"/>
  <c r="AI1601" i="7"/>
  <c r="AH1601" i="7"/>
  <c r="BE1601" i="7" s="1"/>
  <c r="BG1600" i="7"/>
  <c r="BC1600" i="7"/>
  <c r="AX1600" i="7"/>
  <c r="AH1600" i="7"/>
  <c r="AI1600" i="7" s="1"/>
  <c r="BG1599" i="7"/>
  <c r="AX1599" i="7"/>
  <c r="AI1599" i="7"/>
  <c r="AH1599" i="7"/>
  <c r="BG1598" i="7"/>
  <c r="BE1598" i="7"/>
  <c r="BC1598" i="7"/>
  <c r="AX1598" i="7"/>
  <c r="AH1598" i="7"/>
  <c r="AI1598" i="7" s="1"/>
  <c r="BG1597" i="7"/>
  <c r="BE1597" i="7"/>
  <c r="AX1597" i="7"/>
  <c r="AH1597" i="7"/>
  <c r="BG1596" i="7"/>
  <c r="BC1596" i="7"/>
  <c r="AX1596" i="7"/>
  <c r="AI1596" i="7"/>
  <c r="AH1596" i="7"/>
  <c r="BE1596" i="7" s="1"/>
  <c r="BG1595" i="7"/>
  <c r="BE1595" i="7"/>
  <c r="BC1595" i="7"/>
  <c r="AX1595" i="7"/>
  <c r="AH1595" i="7"/>
  <c r="AI1595" i="7" s="1"/>
  <c r="BG1594" i="7"/>
  <c r="BE1594" i="7"/>
  <c r="AX1594" i="7"/>
  <c r="AH1594" i="7"/>
  <c r="BC1594" i="7" s="1"/>
  <c r="BG1593" i="7"/>
  <c r="BE1593" i="7"/>
  <c r="BC1593" i="7"/>
  <c r="AX1593" i="7"/>
  <c r="AI1593" i="7"/>
  <c r="AH1593" i="7"/>
  <c r="BG1592" i="7"/>
  <c r="BC1592" i="7"/>
  <c r="AX1592" i="7"/>
  <c r="AH1592" i="7"/>
  <c r="BG1591" i="7"/>
  <c r="AX1591" i="7"/>
  <c r="AI1591" i="7"/>
  <c r="AH1591" i="7"/>
  <c r="BG1590" i="7"/>
  <c r="BE1590" i="7"/>
  <c r="BC1590" i="7"/>
  <c r="AX1590" i="7"/>
  <c r="AH1590" i="7"/>
  <c r="AI1590" i="7" s="1"/>
  <c r="BG1589" i="7"/>
  <c r="BE1589" i="7"/>
  <c r="AX1589" i="7"/>
  <c r="AI1589" i="7"/>
  <c r="AH1589" i="7"/>
  <c r="BC1589" i="7" s="1"/>
  <c r="BG1588" i="7"/>
  <c r="AX1588" i="7"/>
  <c r="AH1588" i="7"/>
  <c r="BG1587" i="7"/>
  <c r="BE1587" i="7"/>
  <c r="BC1587" i="7"/>
  <c r="AX1587" i="7"/>
  <c r="AH1587" i="7"/>
  <c r="AI1587" i="7" s="1"/>
  <c r="BG1586" i="7"/>
  <c r="AX1586" i="7"/>
  <c r="AH1586" i="7"/>
  <c r="BG1585" i="7"/>
  <c r="BC1585" i="7"/>
  <c r="AX1585" i="7"/>
  <c r="AI1585" i="7"/>
  <c r="AH1585" i="7"/>
  <c r="BE1585" i="7" s="1"/>
  <c r="BG1584" i="7"/>
  <c r="AX1584" i="7"/>
  <c r="AH1584" i="7"/>
  <c r="BG1583" i="7"/>
  <c r="AX1583" i="7"/>
  <c r="AI1583" i="7"/>
  <c r="AH1583" i="7"/>
  <c r="BG1582" i="7"/>
  <c r="BE1582" i="7"/>
  <c r="BC1582" i="7"/>
  <c r="AX1582" i="7"/>
  <c r="AH1582" i="7"/>
  <c r="AI1582" i="7" s="1"/>
  <c r="BG1581" i="7"/>
  <c r="AX1581" i="7"/>
  <c r="AH1581" i="7"/>
  <c r="BC1581" i="7" s="1"/>
  <c r="BG1580" i="7"/>
  <c r="AX1580" i="7"/>
  <c r="AH1580" i="7"/>
  <c r="BG1579" i="7"/>
  <c r="BE1579" i="7"/>
  <c r="BC1579" i="7"/>
  <c r="AX1579" i="7"/>
  <c r="AH1579" i="7"/>
  <c r="AI1579" i="7" s="1"/>
  <c r="BG1578" i="7"/>
  <c r="AX1578" i="7"/>
  <c r="AH1578" i="7"/>
  <c r="BG1577" i="7"/>
  <c r="BC1577" i="7"/>
  <c r="AX1577" i="7"/>
  <c r="AI1577" i="7"/>
  <c r="AH1577" i="7"/>
  <c r="BE1577" i="7" s="1"/>
  <c r="BG1576" i="7"/>
  <c r="AX1576" i="7"/>
  <c r="AH1576" i="7"/>
  <c r="BG1575" i="7"/>
  <c r="AX1575" i="7"/>
  <c r="AI1575" i="7"/>
  <c r="AH1575" i="7"/>
  <c r="BG1574" i="7"/>
  <c r="BE1574" i="7"/>
  <c r="BC1574" i="7"/>
  <c r="AX1574" i="7"/>
  <c r="AH1574" i="7"/>
  <c r="AI1574" i="7" s="1"/>
  <c r="BG1573" i="7"/>
  <c r="BE1573" i="7"/>
  <c r="AX1573" i="7"/>
  <c r="AH1573" i="7"/>
  <c r="BG1572" i="7"/>
  <c r="AX1572" i="7"/>
  <c r="AH1572" i="7"/>
  <c r="BG1571" i="7"/>
  <c r="BE1571" i="7"/>
  <c r="BC1571" i="7"/>
  <c r="AX1571" i="7"/>
  <c r="AH1571" i="7"/>
  <c r="AI1571" i="7" s="1"/>
  <c r="BG1570" i="7"/>
  <c r="AX1570" i="7"/>
  <c r="AH1570" i="7"/>
  <c r="BG1569" i="7"/>
  <c r="BC1569" i="7"/>
  <c r="AX1569" i="7"/>
  <c r="AI1569" i="7"/>
  <c r="AH1569" i="7"/>
  <c r="BE1569" i="7" s="1"/>
  <c r="BG1568" i="7"/>
  <c r="BC1568" i="7"/>
  <c r="AX1568" i="7"/>
  <c r="AI1568" i="7"/>
  <c r="AH1568" i="7"/>
  <c r="BE1568" i="7" s="1"/>
  <c r="BG1567" i="7"/>
  <c r="BE1567" i="7"/>
  <c r="BC1567" i="7"/>
  <c r="AX1567" i="7"/>
  <c r="AI1567" i="7"/>
  <c r="AH1567" i="7"/>
  <c r="BG1566" i="7"/>
  <c r="BC1566" i="7"/>
  <c r="AX1566" i="7"/>
  <c r="AH1566" i="7"/>
  <c r="BG1565" i="7"/>
  <c r="BC1565" i="7"/>
  <c r="AX1565" i="7"/>
  <c r="AH1565" i="7"/>
  <c r="BG1564" i="7"/>
  <c r="BE1564" i="7"/>
  <c r="AX1564" i="7"/>
  <c r="AH1564" i="7"/>
  <c r="AI1564" i="7" s="1"/>
  <c r="BG1563" i="7"/>
  <c r="BE1563" i="7"/>
  <c r="AX1563" i="7"/>
  <c r="AI1563" i="7"/>
  <c r="AH1563" i="7"/>
  <c r="BC1563" i="7" s="1"/>
  <c r="BG1562" i="7"/>
  <c r="AX1562" i="7"/>
  <c r="AH1562" i="7"/>
  <c r="BG1561" i="7"/>
  <c r="BC1561" i="7"/>
  <c r="AX1561" i="7"/>
  <c r="AH1561" i="7"/>
  <c r="BG1560" i="7"/>
  <c r="BE1560" i="7"/>
  <c r="AX1560" i="7"/>
  <c r="AI1560" i="7"/>
  <c r="AH1560" i="7"/>
  <c r="BC1560" i="7" s="1"/>
  <c r="BG1559" i="7"/>
  <c r="BE1559" i="7"/>
  <c r="BC1559" i="7"/>
  <c r="AX1559" i="7"/>
  <c r="AI1559" i="7"/>
  <c r="AH1559" i="7"/>
  <c r="BG1558" i="7"/>
  <c r="BC1558" i="7"/>
  <c r="AX1558" i="7"/>
  <c r="AI1558" i="7"/>
  <c r="AH1558" i="7"/>
  <c r="BE1558" i="7" s="1"/>
  <c r="BG1557" i="7"/>
  <c r="BC1557" i="7"/>
  <c r="AX1557" i="7"/>
  <c r="AH1557" i="7"/>
  <c r="BG1556" i="7"/>
  <c r="BE1556" i="7"/>
  <c r="AX1556" i="7"/>
  <c r="AH1556" i="7"/>
  <c r="AI1556" i="7" s="1"/>
  <c r="BG1555" i="7"/>
  <c r="BE1555" i="7"/>
  <c r="AX1555" i="7"/>
  <c r="AI1555" i="7"/>
  <c r="AH1555" i="7"/>
  <c r="BC1555" i="7" s="1"/>
  <c r="BG1554" i="7"/>
  <c r="AX1554" i="7"/>
  <c r="AH1554" i="7"/>
  <c r="BG1553" i="7"/>
  <c r="BC1553" i="7"/>
  <c r="AX1553" i="7"/>
  <c r="AH1553" i="7"/>
  <c r="BG1552" i="7"/>
  <c r="BE1552" i="7"/>
  <c r="AX1552" i="7"/>
  <c r="AI1552" i="7"/>
  <c r="AH1552" i="7"/>
  <c r="BC1552" i="7" s="1"/>
  <c r="BG1551" i="7"/>
  <c r="BE1551" i="7"/>
  <c r="BC1551" i="7"/>
  <c r="AX1551" i="7"/>
  <c r="AI1551" i="7"/>
  <c r="AH1551" i="7"/>
  <c r="BG1550" i="7"/>
  <c r="AX1550" i="7"/>
  <c r="AH1550" i="7"/>
  <c r="BG1549" i="7"/>
  <c r="BC1549" i="7"/>
  <c r="AX1549" i="7"/>
  <c r="AI1549" i="7"/>
  <c r="AH1549" i="7"/>
  <c r="BE1549" i="7" s="1"/>
  <c r="BG1548" i="7"/>
  <c r="AX1548" i="7"/>
  <c r="AH1548" i="7"/>
  <c r="BG1547" i="7"/>
  <c r="AX1547" i="7"/>
  <c r="AH1547" i="7"/>
  <c r="BG1546" i="7"/>
  <c r="BE1546" i="7"/>
  <c r="AX1546" i="7"/>
  <c r="AI1546" i="7"/>
  <c r="AH1546" i="7"/>
  <c r="BC1546" i="7" s="1"/>
  <c r="BG1545" i="7"/>
  <c r="AX1545" i="7"/>
  <c r="AH1545" i="7"/>
  <c r="BG1544" i="7"/>
  <c r="AX1544" i="7"/>
  <c r="AH1544" i="7"/>
  <c r="BG1543" i="7"/>
  <c r="BE1543" i="7"/>
  <c r="BC1543" i="7"/>
  <c r="AX1543" i="7"/>
  <c r="AI1543" i="7"/>
  <c r="AH1543" i="7"/>
  <c r="BG1542" i="7"/>
  <c r="BE1542" i="7"/>
  <c r="AX1542" i="7"/>
  <c r="AI1542" i="7"/>
  <c r="AH1542" i="7"/>
  <c r="BC1542" i="7" s="1"/>
  <c r="BG1541" i="7"/>
  <c r="BC1541" i="7"/>
  <c r="AX1541" i="7"/>
  <c r="AI1541" i="7"/>
  <c r="AH1541" i="7"/>
  <c r="BE1541" i="7" s="1"/>
  <c r="BG1540" i="7"/>
  <c r="AX1540" i="7"/>
  <c r="AH1540" i="7"/>
  <c r="BG1539" i="7"/>
  <c r="AX1539" i="7"/>
  <c r="AH1539" i="7"/>
  <c r="BG1538" i="7"/>
  <c r="BE1538" i="7"/>
  <c r="AX1538" i="7"/>
  <c r="AH1538" i="7"/>
  <c r="BG1537" i="7"/>
  <c r="BC1537" i="7"/>
  <c r="AX1537" i="7"/>
  <c r="AH1537" i="7"/>
  <c r="BG1536" i="7"/>
  <c r="BE1536" i="7"/>
  <c r="AX1536" i="7"/>
  <c r="AH1536" i="7"/>
  <c r="BG1535" i="7"/>
  <c r="BE1535" i="7"/>
  <c r="BC1535" i="7"/>
  <c r="AX1535" i="7"/>
  <c r="AI1535" i="7"/>
  <c r="AH1535" i="7"/>
  <c r="BG1534" i="7"/>
  <c r="BE1534" i="7"/>
  <c r="BC1534" i="7"/>
  <c r="AX1534" i="7"/>
  <c r="AH1534" i="7"/>
  <c r="AI1534" i="7" s="1"/>
  <c r="BG1533" i="7"/>
  <c r="AX1533" i="7"/>
  <c r="AH1533" i="7"/>
  <c r="BG1532" i="7"/>
  <c r="BC1532" i="7"/>
  <c r="AX1532" i="7"/>
  <c r="AH1532" i="7"/>
  <c r="BG1531" i="7"/>
  <c r="AX1531" i="7"/>
  <c r="AI1531" i="7"/>
  <c r="AH1531" i="7"/>
  <c r="BG1530" i="7"/>
  <c r="BE1530" i="7"/>
  <c r="BC1530" i="7"/>
  <c r="AX1530" i="7"/>
  <c r="AI1530" i="7"/>
  <c r="AH1530" i="7"/>
  <c r="BG1529" i="7"/>
  <c r="AX1529" i="7"/>
  <c r="AI1529" i="7"/>
  <c r="AH1529" i="7"/>
  <c r="BC1529" i="7" s="1"/>
  <c r="BG1528" i="7"/>
  <c r="BE1528" i="7"/>
  <c r="AX1528" i="7"/>
  <c r="AI1528" i="7"/>
  <c r="AH1528" i="7"/>
  <c r="BC1528" i="7" s="1"/>
  <c r="BG1527" i="7"/>
  <c r="BE1527" i="7"/>
  <c r="BC1527" i="7"/>
  <c r="AX1527" i="7"/>
  <c r="AI1527" i="7"/>
  <c r="AH1527" i="7"/>
  <c r="BG1526" i="7"/>
  <c r="BE1526" i="7"/>
  <c r="BC1526" i="7"/>
  <c r="AX1526" i="7"/>
  <c r="AI1526" i="7"/>
  <c r="AH1526" i="7"/>
  <c r="BG1525" i="7"/>
  <c r="BC1525" i="7"/>
  <c r="AX1525" i="7"/>
  <c r="AI1525" i="7"/>
  <c r="AH1525" i="7"/>
  <c r="BE1525" i="7" s="1"/>
  <c r="BG1524" i="7"/>
  <c r="AX1524" i="7"/>
  <c r="AH1524" i="7"/>
  <c r="BG1523" i="7"/>
  <c r="AX1523" i="7"/>
  <c r="AI1523" i="7"/>
  <c r="AH1523" i="7"/>
  <c r="BG1522" i="7"/>
  <c r="BE1522" i="7"/>
  <c r="BC1522" i="7"/>
  <c r="AX1522" i="7"/>
  <c r="AI1522" i="7"/>
  <c r="AH1522" i="7"/>
  <c r="BG1521" i="7"/>
  <c r="BC1521" i="7"/>
  <c r="AX1521" i="7"/>
  <c r="AH1521" i="7"/>
  <c r="BG1520" i="7"/>
  <c r="BE1520" i="7"/>
  <c r="AX1520" i="7"/>
  <c r="AH1520" i="7"/>
  <c r="BG1519" i="7"/>
  <c r="AX1519" i="7"/>
  <c r="AI1519" i="7"/>
  <c r="AH1519" i="7"/>
  <c r="BG1518" i="7"/>
  <c r="BE1518" i="7"/>
  <c r="BC1518" i="7"/>
  <c r="AX1518" i="7"/>
  <c r="AI1518" i="7"/>
  <c r="AH1518" i="7"/>
  <c r="BG1517" i="7"/>
  <c r="AX1517" i="7"/>
  <c r="AI1517" i="7"/>
  <c r="AH1517" i="7"/>
  <c r="BG1516" i="7"/>
  <c r="BE1516" i="7"/>
  <c r="BC1516" i="7"/>
  <c r="AX1516" i="7"/>
  <c r="AI1516" i="7"/>
  <c r="AH1516" i="7"/>
  <c r="BG1515" i="7"/>
  <c r="BE1515" i="7"/>
  <c r="BC1515" i="7"/>
  <c r="AX1515" i="7"/>
  <c r="AI1515" i="7"/>
  <c r="AH1515" i="7"/>
  <c r="BG1514" i="7"/>
  <c r="BC1514" i="7"/>
  <c r="AX1514" i="7"/>
  <c r="AH1514" i="7"/>
  <c r="BG1513" i="7"/>
  <c r="BC1513" i="7"/>
  <c r="AX1513" i="7"/>
  <c r="AH1513" i="7"/>
  <c r="BG1512" i="7"/>
  <c r="AX1512" i="7"/>
  <c r="AH1512" i="7"/>
  <c r="BG1511" i="7"/>
  <c r="AX1511" i="7"/>
  <c r="AH1511" i="7"/>
  <c r="BG1510" i="7"/>
  <c r="BE1510" i="7"/>
  <c r="BC1510" i="7"/>
  <c r="AX1510" i="7"/>
  <c r="AI1510" i="7"/>
  <c r="AH1510" i="7"/>
  <c r="BG1509" i="7"/>
  <c r="BC1509" i="7"/>
  <c r="AX1509" i="7"/>
  <c r="AI1509" i="7"/>
  <c r="AH1509" i="7"/>
  <c r="BE1509" i="7" s="1"/>
  <c r="BG1508" i="7"/>
  <c r="BE1508" i="7"/>
  <c r="BC1508" i="7"/>
  <c r="AX1508" i="7"/>
  <c r="AI1508" i="7"/>
  <c r="AH1508" i="7"/>
  <c r="BG1507" i="7"/>
  <c r="BE1507" i="7"/>
  <c r="BC1507" i="7"/>
  <c r="AX1507" i="7"/>
  <c r="AI1507" i="7"/>
  <c r="AH1507" i="7"/>
  <c r="BG1506" i="7"/>
  <c r="AX1506" i="7"/>
  <c r="AI1506" i="7"/>
  <c r="AH1506" i="7"/>
  <c r="BG1505" i="7"/>
  <c r="AX1505" i="7"/>
  <c r="AH1505" i="7"/>
  <c r="BG1504" i="7"/>
  <c r="BE1504" i="7"/>
  <c r="AX1504" i="7"/>
  <c r="AH1504" i="7"/>
  <c r="BG1503" i="7"/>
  <c r="BE1503" i="7"/>
  <c r="AX1503" i="7"/>
  <c r="AI1503" i="7"/>
  <c r="AH1503" i="7"/>
  <c r="BC1503" i="7" s="1"/>
  <c r="BG1502" i="7"/>
  <c r="BE1502" i="7"/>
  <c r="BC1502" i="7"/>
  <c r="AX1502" i="7"/>
  <c r="AI1502" i="7"/>
  <c r="AH1502" i="7"/>
  <c r="BG1501" i="7"/>
  <c r="BC1501" i="7"/>
  <c r="AX1501" i="7"/>
  <c r="AI1501" i="7"/>
  <c r="AH1501" i="7"/>
  <c r="BE1501" i="7" s="1"/>
  <c r="BG1500" i="7"/>
  <c r="BE1500" i="7"/>
  <c r="BC1500" i="7"/>
  <c r="AX1500" i="7"/>
  <c r="AI1500" i="7"/>
  <c r="AH1500" i="7"/>
  <c r="BG1499" i="7"/>
  <c r="BE1499" i="7"/>
  <c r="BC1499" i="7"/>
  <c r="AX1499" i="7"/>
  <c r="AI1499" i="7"/>
  <c r="AH1499" i="7"/>
  <c r="BG1498" i="7"/>
  <c r="AX1498" i="7"/>
  <c r="AI1498" i="7"/>
  <c r="AH1498" i="7"/>
  <c r="BG1497" i="7"/>
  <c r="AX1497" i="7"/>
  <c r="AH1497" i="7"/>
  <c r="BG1496" i="7"/>
  <c r="BE1496" i="7"/>
  <c r="AX1496" i="7"/>
  <c r="AH1496" i="7"/>
  <c r="BG1495" i="7"/>
  <c r="BE1495" i="7"/>
  <c r="AX1495" i="7"/>
  <c r="AI1495" i="7"/>
  <c r="AH1495" i="7"/>
  <c r="BC1495" i="7" s="1"/>
  <c r="BG1494" i="7"/>
  <c r="BE1494" i="7"/>
  <c r="BC1494" i="7"/>
  <c r="AX1494" i="7"/>
  <c r="AI1494" i="7"/>
  <c r="AH1494" i="7"/>
  <c r="BG1493" i="7"/>
  <c r="BC1493" i="7"/>
  <c r="AX1493" i="7"/>
  <c r="AI1493" i="7"/>
  <c r="AH1493" i="7"/>
  <c r="BE1493" i="7" s="1"/>
  <c r="BG1492" i="7"/>
  <c r="BE1492" i="7"/>
  <c r="BC1492" i="7"/>
  <c r="AX1492" i="7"/>
  <c r="AI1492" i="7"/>
  <c r="AH1492" i="7"/>
  <c r="BG1491" i="7"/>
  <c r="BE1491" i="7"/>
  <c r="BC1491" i="7"/>
  <c r="AX1491" i="7"/>
  <c r="AI1491" i="7"/>
  <c r="AH1491" i="7"/>
  <c r="BG1490" i="7"/>
  <c r="AX1490" i="7"/>
  <c r="AI1490" i="7"/>
  <c r="AH1490" i="7"/>
  <c r="BG1489" i="7"/>
  <c r="AX1489" i="7"/>
  <c r="AH1489" i="7"/>
  <c r="BG1488" i="7"/>
  <c r="BE1488" i="7"/>
  <c r="AX1488" i="7"/>
  <c r="AH1488" i="7"/>
  <c r="BG1487" i="7"/>
  <c r="BE1487" i="7"/>
  <c r="AX1487" i="7"/>
  <c r="AI1487" i="7"/>
  <c r="AH1487" i="7"/>
  <c r="BC1487" i="7" s="1"/>
  <c r="BG1486" i="7"/>
  <c r="BC1486" i="7"/>
  <c r="AX1486" i="7"/>
  <c r="AH1486" i="7"/>
  <c r="BG1485" i="7"/>
  <c r="BC1485" i="7"/>
  <c r="AX1485" i="7"/>
  <c r="AI1485" i="7"/>
  <c r="AH1485" i="7"/>
  <c r="BE1485" i="7" s="1"/>
  <c r="BG1484" i="7"/>
  <c r="BE1484" i="7"/>
  <c r="BC1484" i="7"/>
  <c r="AX1484" i="7"/>
  <c r="AI1484" i="7"/>
  <c r="AH1484" i="7"/>
  <c r="BG1483" i="7"/>
  <c r="BE1483" i="7"/>
  <c r="BC1483" i="7"/>
  <c r="AX1483" i="7"/>
  <c r="AI1483" i="7"/>
  <c r="AH1483" i="7"/>
  <c r="BG1482" i="7"/>
  <c r="BC1482" i="7"/>
  <c r="AX1482" i="7"/>
  <c r="AH1482" i="7"/>
  <c r="BG1481" i="7"/>
  <c r="AX1481" i="7"/>
  <c r="AH1481" i="7"/>
  <c r="BG1480" i="7"/>
  <c r="AX1480" i="7"/>
  <c r="AH1480" i="7"/>
  <c r="BG1479" i="7"/>
  <c r="BE1479" i="7"/>
  <c r="AX1479" i="7"/>
  <c r="AI1479" i="7"/>
  <c r="AH1479" i="7"/>
  <c r="BC1479" i="7" s="1"/>
  <c r="BG1478" i="7"/>
  <c r="BE1478" i="7"/>
  <c r="BC1478" i="7"/>
  <c r="AX1478" i="7"/>
  <c r="AI1478" i="7"/>
  <c r="AH1478" i="7"/>
  <c r="BG1477" i="7"/>
  <c r="BE1477" i="7"/>
  <c r="AX1477" i="7"/>
  <c r="AI1477" i="7"/>
  <c r="AH1477" i="7"/>
  <c r="BC1477" i="7" s="1"/>
  <c r="BG1476" i="7"/>
  <c r="BE1476" i="7"/>
  <c r="AX1476" i="7"/>
  <c r="AI1476" i="7"/>
  <c r="AH1476" i="7"/>
  <c r="BC1476" i="7" s="1"/>
  <c r="BG1475" i="7"/>
  <c r="BE1475" i="7"/>
  <c r="BC1475" i="7"/>
  <c r="AX1475" i="7"/>
  <c r="AI1475" i="7"/>
  <c r="AH1475" i="7"/>
  <c r="BG1474" i="7"/>
  <c r="AX1474" i="7"/>
  <c r="AH1474" i="7"/>
  <c r="BG1473" i="7"/>
  <c r="AX1473" i="7"/>
  <c r="AH1473" i="7"/>
  <c r="BG1472" i="7"/>
  <c r="BE1472" i="7"/>
  <c r="BC1472" i="7"/>
  <c r="AX1472" i="7"/>
  <c r="AH1472" i="7"/>
  <c r="AI1472" i="7" s="1"/>
  <c r="BG1471" i="7"/>
  <c r="BE1471" i="7"/>
  <c r="AX1471" i="7"/>
  <c r="AI1471" i="7"/>
  <c r="AH1471" i="7"/>
  <c r="BC1471" i="7" s="1"/>
  <c r="BG1470" i="7"/>
  <c r="BE1470" i="7"/>
  <c r="BC1470" i="7"/>
  <c r="AX1470" i="7"/>
  <c r="AI1470" i="7"/>
  <c r="AH1470" i="7"/>
  <c r="BG1469" i="7"/>
  <c r="BE1469" i="7"/>
  <c r="AX1469" i="7"/>
  <c r="AI1469" i="7"/>
  <c r="AH1469" i="7"/>
  <c r="BC1469" i="7" s="1"/>
  <c r="BG1468" i="7"/>
  <c r="BE1468" i="7"/>
  <c r="AX1468" i="7"/>
  <c r="AH1468" i="7"/>
  <c r="BG1467" i="7"/>
  <c r="BE1467" i="7"/>
  <c r="AX1467" i="7"/>
  <c r="AH1467" i="7"/>
  <c r="BG1466" i="7"/>
  <c r="BE1466" i="7"/>
  <c r="BC1466" i="7"/>
  <c r="AX1466" i="7"/>
  <c r="AH1466" i="7"/>
  <c r="AI1466" i="7" s="1"/>
  <c r="BG1465" i="7"/>
  <c r="BE1465" i="7"/>
  <c r="BC1465" i="7"/>
  <c r="AX1465" i="7"/>
  <c r="AH1465" i="7"/>
  <c r="AI1465" i="7" s="1"/>
  <c r="BG1464" i="7"/>
  <c r="BE1464" i="7"/>
  <c r="BC1464" i="7"/>
  <c r="AX1464" i="7"/>
  <c r="AI1464" i="7"/>
  <c r="AH1464" i="7"/>
  <c r="BG1463" i="7"/>
  <c r="AX1463" i="7"/>
  <c r="AH1463" i="7"/>
  <c r="BE1463" i="7" s="1"/>
  <c r="BG1462" i="7"/>
  <c r="AX1462" i="7"/>
  <c r="AH1462" i="7"/>
  <c r="BG1461" i="7"/>
  <c r="AX1461" i="7"/>
  <c r="AH1461" i="7"/>
  <c r="BG1460" i="7"/>
  <c r="BE1460" i="7"/>
  <c r="AX1460" i="7"/>
  <c r="AI1460" i="7"/>
  <c r="AH1460" i="7"/>
  <c r="BC1460" i="7" s="1"/>
  <c r="BG1459" i="7"/>
  <c r="BC1459" i="7"/>
  <c r="AX1459" i="7"/>
  <c r="AH1459" i="7"/>
  <c r="BG1458" i="7"/>
  <c r="AX1458" i="7"/>
  <c r="AH1458" i="7"/>
  <c r="BE1458" i="7" s="1"/>
  <c r="BG1457" i="7"/>
  <c r="AX1457" i="7"/>
  <c r="AH1457" i="7"/>
  <c r="BG1456" i="7"/>
  <c r="BE1456" i="7"/>
  <c r="BC1456" i="7"/>
  <c r="AX1456" i="7"/>
  <c r="AI1456" i="7"/>
  <c r="AH1456" i="7"/>
  <c r="BG1455" i="7"/>
  <c r="BE1455" i="7"/>
  <c r="BC1455" i="7"/>
  <c r="AX1455" i="7"/>
  <c r="AH1455" i="7"/>
  <c r="AI1455" i="7" s="1"/>
  <c r="BG1454" i="7"/>
  <c r="AX1454" i="7"/>
  <c r="AH1454" i="7"/>
  <c r="BG1453" i="7"/>
  <c r="BE1453" i="7"/>
  <c r="BC1453" i="7"/>
  <c r="AX1453" i="7"/>
  <c r="AH1453" i="7"/>
  <c r="AI1453" i="7" s="1"/>
  <c r="BG1452" i="7"/>
  <c r="BE1452" i="7"/>
  <c r="AX1452" i="7"/>
  <c r="AI1452" i="7"/>
  <c r="AH1452" i="7"/>
  <c r="BC1452" i="7" s="1"/>
  <c r="BG1451" i="7"/>
  <c r="AX1451" i="7"/>
  <c r="AI1451" i="7"/>
  <c r="AH1451" i="7"/>
  <c r="BG1450" i="7"/>
  <c r="AX1450" i="7"/>
  <c r="AH1450" i="7"/>
  <c r="BG1449" i="7"/>
  <c r="AX1449" i="7"/>
  <c r="AH1449" i="7"/>
  <c r="BG1448" i="7"/>
  <c r="BE1448" i="7"/>
  <c r="BC1448" i="7"/>
  <c r="AX1448" i="7"/>
  <c r="AI1448" i="7"/>
  <c r="AH1448" i="7"/>
  <c r="BG1447" i="7"/>
  <c r="AX1447" i="7"/>
  <c r="AH1447" i="7"/>
  <c r="BG1446" i="7"/>
  <c r="BC1446" i="7"/>
  <c r="AX1446" i="7"/>
  <c r="AI1446" i="7"/>
  <c r="AH1446" i="7"/>
  <c r="BE1446" i="7" s="1"/>
  <c r="BG1445" i="7"/>
  <c r="AX1445" i="7"/>
  <c r="AH1445" i="7"/>
  <c r="BG1444" i="7"/>
  <c r="BE1444" i="7"/>
  <c r="AX1444" i="7"/>
  <c r="AI1444" i="7"/>
  <c r="AH1444" i="7"/>
  <c r="BC1444" i="7" s="1"/>
  <c r="BG1443" i="7"/>
  <c r="BE1443" i="7"/>
  <c r="BC1443" i="7"/>
  <c r="AX1443" i="7"/>
  <c r="AI1443" i="7"/>
  <c r="AH1443" i="7"/>
  <c r="BG1442" i="7"/>
  <c r="AX1442" i="7"/>
  <c r="AH1442" i="7"/>
  <c r="BG1441" i="7"/>
  <c r="BC1441" i="7"/>
  <c r="AX1441" i="7"/>
  <c r="AH1441" i="7"/>
  <c r="AI1441" i="7" s="1"/>
  <c r="BG1440" i="7"/>
  <c r="BE1440" i="7"/>
  <c r="BC1440" i="7"/>
  <c r="AX1440" i="7"/>
  <c r="AI1440" i="7"/>
  <c r="AH1440" i="7"/>
  <c r="BG1439" i="7"/>
  <c r="BE1439" i="7"/>
  <c r="BC1439" i="7"/>
  <c r="AX1439" i="7"/>
  <c r="AI1439" i="7"/>
  <c r="AH1439" i="7"/>
  <c r="BG1438" i="7"/>
  <c r="AX1438" i="7"/>
  <c r="AH1438" i="7"/>
  <c r="BG1437" i="7"/>
  <c r="BC1437" i="7"/>
  <c r="AX1437" i="7"/>
  <c r="AH1437" i="7"/>
  <c r="AI1437" i="7" s="1"/>
  <c r="BG1436" i="7"/>
  <c r="BE1436" i="7"/>
  <c r="AX1436" i="7"/>
  <c r="AI1436" i="7"/>
  <c r="AH1436" i="7"/>
  <c r="BC1436" i="7" s="1"/>
  <c r="BG1435" i="7"/>
  <c r="BE1435" i="7"/>
  <c r="AX1435" i="7"/>
  <c r="AI1435" i="7"/>
  <c r="AH1435" i="7"/>
  <c r="BC1435" i="7" s="1"/>
  <c r="BG1434" i="7"/>
  <c r="BC1434" i="7"/>
  <c r="AX1434" i="7"/>
  <c r="AI1434" i="7"/>
  <c r="AH1434" i="7"/>
  <c r="BE1434" i="7" s="1"/>
  <c r="BG1433" i="7"/>
  <c r="AX1433" i="7"/>
  <c r="AH1433" i="7"/>
  <c r="BG1432" i="7"/>
  <c r="BE1432" i="7"/>
  <c r="BC1432" i="7"/>
  <c r="AX1432" i="7"/>
  <c r="AI1432" i="7"/>
  <c r="AH1432" i="7"/>
  <c r="BG1431" i="7"/>
  <c r="BC1431" i="7"/>
  <c r="AX1431" i="7"/>
  <c r="AH1431" i="7"/>
  <c r="BG1430" i="7"/>
  <c r="BC1430" i="7"/>
  <c r="AX1430" i="7"/>
  <c r="AI1430" i="7"/>
  <c r="AH1430" i="7"/>
  <c r="BE1430" i="7" s="1"/>
  <c r="BG1429" i="7"/>
  <c r="BC1429" i="7"/>
  <c r="AX1429" i="7"/>
  <c r="AH1429" i="7"/>
  <c r="AI1429" i="7" s="1"/>
  <c r="BG1428" i="7"/>
  <c r="BE1428" i="7"/>
  <c r="AX1428" i="7"/>
  <c r="AI1428" i="7"/>
  <c r="AH1428" i="7"/>
  <c r="BC1428" i="7" s="1"/>
  <c r="BG1427" i="7"/>
  <c r="BC1427" i="7"/>
  <c r="AX1427" i="7"/>
  <c r="AH1427" i="7"/>
  <c r="BG1426" i="7"/>
  <c r="AX1426" i="7"/>
  <c r="AH1426" i="7"/>
  <c r="BG1425" i="7"/>
  <c r="AX1425" i="7"/>
  <c r="AH1425" i="7"/>
  <c r="BG1424" i="7"/>
  <c r="BE1424" i="7"/>
  <c r="BC1424" i="7"/>
  <c r="AX1424" i="7"/>
  <c r="AI1424" i="7"/>
  <c r="AH1424" i="7"/>
  <c r="BG1423" i="7"/>
  <c r="BE1423" i="7"/>
  <c r="BC1423" i="7"/>
  <c r="AX1423" i="7"/>
  <c r="AH1423" i="7"/>
  <c r="AI1423" i="7" s="1"/>
  <c r="BG1422" i="7"/>
  <c r="BC1422" i="7"/>
  <c r="AX1422" i="7"/>
  <c r="AI1422" i="7"/>
  <c r="AH1422" i="7"/>
  <c r="BE1422" i="7" s="1"/>
  <c r="BG1421" i="7"/>
  <c r="AX1421" i="7"/>
  <c r="AH1421" i="7"/>
  <c r="BG1420" i="7"/>
  <c r="BE1420" i="7"/>
  <c r="AX1420" i="7"/>
  <c r="AI1420" i="7"/>
  <c r="AH1420" i="7"/>
  <c r="BC1420" i="7" s="1"/>
  <c r="BG1419" i="7"/>
  <c r="AX1419" i="7"/>
  <c r="AH1419" i="7"/>
  <c r="BG1418" i="7"/>
  <c r="BC1418" i="7"/>
  <c r="AX1418" i="7"/>
  <c r="AI1418" i="7"/>
  <c r="AH1418" i="7"/>
  <c r="BE1418" i="7" s="1"/>
  <c r="BG1417" i="7"/>
  <c r="BC1417" i="7"/>
  <c r="AX1417" i="7"/>
  <c r="AH1417" i="7"/>
  <c r="AI1417" i="7" s="1"/>
  <c r="BG1416" i="7"/>
  <c r="BE1416" i="7"/>
  <c r="BC1416" i="7"/>
  <c r="AX1416" i="7"/>
  <c r="AI1416" i="7"/>
  <c r="AH1416" i="7"/>
  <c r="BG1415" i="7"/>
  <c r="BE1415" i="7"/>
  <c r="BC1415" i="7"/>
  <c r="AX1415" i="7"/>
  <c r="AI1415" i="7"/>
  <c r="AH1415" i="7"/>
  <c r="BG1414" i="7"/>
  <c r="AX1414" i="7"/>
  <c r="AH1414" i="7"/>
  <c r="BG1413" i="7"/>
  <c r="BE1413" i="7"/>
  <c r="BC1413" i="7"/>
  <c r="AX1413" i="7"/>
  <c r="AH1413" i="7"/>
  <c r="AI1413" i="7" s="1"/>
  <c r="BG1412" i="7"/>
  <c r="BE1412" i="7"/>
  <c r="AX1412" i="7"/>
  <c r="AI1412" i="7"/>
  <c r="AH1412" i="7"/>
  <c r="BC1412" i="7" s="1"/>
  <c r="BG1411" i="7"/>
  <c r="BE1411" i="7"/>
  <c r="AX1411" i="7"/>
  <c r="AI1411" i="7"/>
  <c r="AH1411" i="7"/>
  <c r="BC1411" i="7" s="1"/>
  <c r="BG1410" i="7"/>
  <c r="AX1410" i="7"/>
  <c r="AH1410" i="7"/>
  <c r="BG1409" i="7"/>
  <c r="AX1409" i="7"/>
  <c r="AH1409" i="7"/>
  <c r="BG1408" i="7"/>
  <c r="BE1408" i="7"/>
  <c r="BC1408" i="7"/>
  <c r="AX1408" i="7"/>
  <c r="AI1408" i="7"/>
  <c r="AH1408" i="7"/>
  <c r="BG1407" i="7"/>
  <c r="BE1407" i="7"/>
  <c r="AX1407" i="7"/>
  <c r="AI1407" i="7"/>
  <c r="AH1407" i="7"/>
  <c r="BC1407" i="7" s="1"/>
  <c r="BG1406" i="7"/>
  <c r="BC1406" i="7"/>
  <c r="AX1406" i="7"/>
  <c r="AI1406" i="7"/>
  <c r="AH1406" i="7"/>
  <c r="BE1406" i="7" s="1"/>
  <c r="BG1405" i="7"/>
  <c r="BE1405" i="7"/>
  <c r="BC1405" i="7"/>
  <c r="AX1405" i="7"/>
  <c r="AH1405" i="7"/>
  <c r="AI1405" i="7" s="1"/>
  <c r="BG1404" i="7"/>
  <c r="AX1404" i="7"/>
  <c r="AH1404" i="7"/>
  <c r="BC1404" i="7" s="1"/>
  <c r="BG1403" i="7"/>
  <c r="BC1403" i="7"/>
  <c r="AX1403" i="7"/>
  <c r="AI1403" i="7"/>
  <c r="AH1403" i="7"/>
  <c r="BE1403" i="7" s="1"/>
  <c r="BG1402" i="7"/>
  <c r="BE1402" i="7"/>
  <c r="BC1402" i="7"/>
  <c r="AX1402" i="7"/>
  <c r="AI1402" i="7"/>
  <c r="AH1402" i="7"/>
  <c r="BG1401" i="7"/>
  <c r="BE1401" i="7"/>
  <c r="AX1401" i="7"/>
  <c r="AI1401" i="7"/>
  <c r="AH1401" i="7"/>
  <c r="BC1401" i="7" s="1"/>
  <c r="BG1400" i="7"/>
  <c r="BE1400" i="7"/>
  <c r="BC1400" i="7"/>
  <c r="AX1400" i="7"/>
  <c r="AI1400" i="7"/>
  <c r="AH1400" i="7"/>
  <c r="BG1399" i="7"/>
  <c r="BC1399" i="7"/>
  <c r="AX1399" i="7"/>
  <c r="AI1399" i="7"/>
  <c r="AH1399" i="7"/>
  <c r="BE1399" i="7" s="1"/>
  <c r="BG1398" i="7"/>
  <c r="BC1398" i="7"/>
  <c r="AX1398" i="7"/>
  <c r="AI1398" i="7"/>
  <c r="AH1398" i="7"/>
  <c r="BE1398" i="7" s="1"/>
  <c r="BG1397" i="7"/>
  <c r="BE1397" i="7"/>
  <c r="BC1397" i="7"/>
  <c r="AX1397" i="7"/>
  <c r="AH1397" i="7"/>
  <c r="AI1397" i="7" s="1"/>
  <c r="BG1396" i="7"/>
  <c r="BE1396" i="7"/>
  <c r="AX1396" i="7"/>
  <c r="AI1396" i="7"/>
  <c r="AH1396" i="7"/>
  <c r="BC1396" i="7" s="1"/>
  <c r="BG1395" i="7"/>
  <c r="AX1395" i="7"/>
  <c r="AH1395" i="7"/>
  <c r="BG1394" i="7"/>
  <c r="AX1394" i="7"/>
  <c r="AH1394" i="7"/>
  <c r="BG1393" i="7"/>
  <c r="BE1393" i="7"/>
  <c r="AX1393" i="7"/>
  <c r="AH1393" i="7"/>
  <c r="BG1392" i="7"/>
  <c r="BE1392" i="7"/>
  <c r="BC1392" i="7"/>
  <c r="AX1392" i="7"/>
  <c r="AI1392" i="7"/>
  <c r="AH1392" i="7"/>
  <c r="BG1391" i="7"/>
  <c r="AX1391" i="7"/>
  <c r="AH1391" i="7"/>
  <c r="BG1390" i="7"/>
  <c r="BC1390" i="7"/>
  <c r="AX1390" i="7"/>
  <c r="AH1390" i="7"/>
  <c r="BG1389" i="7"/>
  <c r="BC1389" i="7"/>
  <c r="AX1389" i="7"/>
  <c r="AH1389" i="7"/>
  <c r="AI1389" i="7" s="1"/>
  <c r="BG1388" i="7"/>
  <c r="BC1388" i="7"/>
  <c r="AX1388" i="7"/>
  <c r="AI1388" i="7"/>
  <c r="AH1388" i="7"/>
  <c r="BE1388" i="7" s="1"/>
  <c r="BG1387" i="7"/>
  <c r="BC1387" i="7"/>
  <c r="AX1387" i="7"/>
  <c r="AH1387" i="7"/>
  <c r="BG1386" i="7"/>
  <c r="AX1386" i="7"/>
  <c r="AH1386" i="7"/>
  <c r="BG1385" i="7"/>
  <c r="AX1385" i="7"/>
  <c r="AH1385" i="7"/>
  <c r="BG1384" i="7"/>
  <c r="BC1384" i="7"/>
  <c r="AX1384" i="7"/>
  <c r="AH1384" i="7"/>
  <c r="BG1383" i="7"/>
  <c r="BE1383" i="7"/>
  <c r="AX1383" i="7"/>
  <c r="AH1383" i="7"/>
  <c r="AI1383" i="7" s="1"/>
  <c r="BG1382" i="7"/>
  <c r="BE1382" i="7"/>
  <c r="BC1382" i="7"/>
  <c r="AX1382" i="7"/>
  <c r="AI1382" i="7"/>
  <c r="AH1382" i="7"/>
  <c r="BG1381" i="7"/>
  <c r="BE1381" i="7"/>
  <c r="BC1381" i="7"/>
  <c r="AX1381" i="7"/>
  <c r="AI1381" i="7"/>
  <c r="AH1381" i="7"/>
  <c r="BG1380" i="7"/>
  <c r="BC1380" i="7"/>
  <c r="AX1380" i="7"/>
  <c r="AI1380" i="7"/>
  <c r="AH1380" i="7"/>
  <c r="BE1380" i="7" s="1"/>
  <c r="BG1379" i="7"/>
  <c r="BC1379" i="7"/>
  <c r="AX1379" i="7"/>
  <c r="AH1379" i="7"/>
  <c r="BG1378" i="7"/>
  <c r="AX1378" i="7"/>
  <c r="AH1378" i="7"/>
  <c r="BG1377" i="7"/>
  <c r="AX1377" i="7"/>
  <c r="AH1377" i="7"/>
  <c r="BG1376" i="7"/>
  <c r="AX1376" i="7"/>
  <c r="AH1376" i="7"/>
  <c r="BG1375" i="7"/>
  <c r="BE1375" i="7"/>
  <c r="BC1375" i="7"/>
  <c r="AX1375" i="7"/>
  <c r="AH1375" i="7"/>
  <c r="AI1375" i="7" s="1"/>
  <c r="BG1374" i="7"/>
  <c r="BE1374" i="7"/>
  <c r="BC1374" i="7"/>
  <c r="AX1374" i="7"/>
  <c r="AI1374" i="7"/>
  <c r="AH1374" i="7"/>
  <c r="BG1373" i="7"/>
  <c r="BE1373" i="7"/>
  <c r="BC1373" i="7"/>
  <c r="AX1373" i="7"/>
  <c r="AI1373" i="7"/>
  <c r="AH1373" i="7"/>
  <c r="BG1372" i="7"/>
  <c r="BC1372" i="7"/>
  <c r="AX1372" i="7"/>
  <c r="AI1372" i="7"/>
  <c r="AH1372" i="7"/>
  <c r="BE1372" i="7" s="1"/>
  <c r="BG1371" i="7"/>
  <c r="BC1371" i="7"/>
  <c r="AX1371" i="7"/>
  <c r="AH1371" i="7"/>
  <c r="BG1370" i="7"/>
  <c r="AX1370" i="7"/>
  <c r="AH1370" i="7"/>
  <c r="BG1369" i="7"/>
  <c r="AX1369" i="7"/>
  <c r="AH1369" i="7"/>
  <c r="BG1368" i="7"/>
  <c r="AX1368" i="7"/>
  <c r="AH1368" i="7"/>
  <c r="BG1367" i="7"/>
  <c r="AX1367" i="7"/>
  <c r="AH1367" i="7"/>
  <c r="BG1366" i="7"/>
  <c r="BE1366" i="7"/>
  <c r="BC1366" i="7"/>
  <c r="AX1366" i="7"/>
  <c r="AI1366" i="7"/>
  <c r="AH1366" i="7"/>
  <c r="BG1365" i="7"/>
  <c r="BE1365" i="7"/>
  <c r="BC1365" i="7"/>
  <c r="AX1365" i="7"/>
  <c r="AI1365" i="7"/>
  <c r="AH1365" i="7"/>
  <c r="BG1364" i="7"/>
  <c r="BC1364" i="7"/>
  <c r="AX1364" i="7"/>
  <c r="AI1364" i="7"/>
  <c r="AH1364" i="7"/>
  <c r="BE1364" i="7" s="1"/>
  <c r="BG1363" i="7"/>
  <c r="BC1363" i="7"/>
  <c r="AX1363" i="7"/>
  <c r="AH1363" i="7"/>
  <c r="BG1362" i="7"/>
  <c r="AX1362" i="7"/>
  <c r="AH1362" i="7"/>
  <c r="BG1361" i="7"/>
  <c r="AX1361" i="7"/>
  <c r="AH1361" i="7"/>
  <c r="BG1360" i="7"/>
  <c r="AX1360" i="7"/>
  <c r="AH1360" i="7"/>
  <c r="BG1359" i="7"/>
  <c r="BE1359" i="7"/>
  <c r="AX1359" i="7"/>
  <c r="AH1359" i="7"/>
  <c r="BG1358" i="7"/>
  <c r="BE1358" i="7"/>
  <c r="BC1358" i="7"/>
  <c r="AX1358" i="7"/>
  <c r="AI1358" i="7"/>
  <c r="AH1358" i="7"/>
  <c r="BG1357" i="7"/>
  <c r="BE1357" i="7"/>
  <c r="BC1357" i="7"/>
  <c r="AX1357" i="7"/>
  <c r="AI1357" i="7"/>
  <c r="AH1357" i="7"/>
  <c r="BG1356" i="7"/>
  <c r="BC1356" i="7"/>
  <c r="AX1356" i="7"/>
  <c r="AI1356" i="7"/>
  <c r="AH1356" i="7"/>
  <c r="BE1356" i="7" s="1"/>
  <c r="BG1355" i="7"/>
  <c r="BC1355" i="7"/>
  <c r="AX1355" i="7"/>
  <c r="AH1355" i="7"/>
  <c r="BG1354" i="7"/>
  <c r="AX1354" i="7"/>
  <c r="AH1354" i="7"/>
  <c r="BG1353" i="7"/>
  <c r="AX1353" i="7"/>
  <c r="AH1353" i="7"/>
  <c r="BG1352" i="7"/>
  <c r="BC1352" i="7"/>
  <c r="AX1352" i="7"/>
  <c r="AH1352" i="7"/>
  <c r="BG1351" i="7"/>
  <c r="BE1351" i="7"/>
  <c r="BC1351" i="7"/>
  <c r="AX1351" i="7"/>
  <c r="AH1351" i="7"/>
  <c r="AI1351" i="7" s="1"/>
  <c r="BG1350" i="7"/>
  <c r="BE1350" i="7"/>
  <c r="BC1350" i="7"/>
  <c r="AX1350" i="7"/>
  <c r="AI1350" i="7"/>
  <c r="AH1350" i="7"/>
  <c r="BG1349" i="7"/>
  <c r="BC1349" i="7"/>
  <c r="AX1349" i="7"/>
  <c r="AI1349" i="7"/>
  <c r="AH1349" i="7"/>
  <c r="BE1349" i="7" s="1"/>
  <c r="BG1348" i="7"/>
  <c r="AX1348" i="7"/>
  <c r="AH1348" i="7"/>
  <c r="BG1347" i="7"/>
  <c r="BE1347" i="7"/>
  <c r="AX1347" i="7"/>
  <c r="AH1347" i="7"/>
  <c r="BG1346" i="7"/>
  <c r="AX1346" i="7"/>
  <c r="AH1346" i="7"/>
  <c r="BG1345" i="7"/>
  <c r="AX1345" i="7"/>
  <c r="AH1345" i="7"/>
  <c r="BG1344" i="7"/>
  <c r="BE1344" i="7"/>
  <c r="BC1344" i="7"/>
  <c r="AX1344" i="7"/>
  <c r="AI1344" i="7"/>
  <c r="AH1344" i="7"/>
  <c r="BG1343" i="7"/>
  <c r="BE1343" i="7"/>
  <c r="BC1343" i="7"/>
  <c r="AX1343" i="7"/>
  <c r="AI1343" i="7"/>
  <c r="AH1343" i="7"/>
  <c r="BG1342" i="7"/>
  <c r="BE1342" i="7"/>
  <c r="BC1342" i="7"/>
  <c r="AX1342" i="7"/>
  <c r="AI1342" i="7"/>
  <c r="AH1342" i="7"/>
  <c r="BG1341" i="7"/>
  <c r="BC1341" i="7"/>
  <c r="AX1341" i="7"/>
  <c r="AH1341" i="7"/>
  <c r="BE1341" i="7" s="1"/>
  <c r="BG1340" i="7"/>
  <c r="AX1340" i="7"/>
  <c r="AH1340" i="7"/>
  <c r="BG1339" i="7"/>
  <c r="BE1339" i="7"/>
  <c r="AX1339" i="7"/>
  <c r="AH1339" i="7"/>
  <c r="BG1338" i="7"/>
  <c r="BE1338" i="7"/>
  <c r="AX1338" i="7"/>
  <c r="AH1338" i="7"/>
  <c r="BG1337" i="7"/>
  <c r="BE1337" i="7"/>
  <c r="AX1337" i="7"/>
  <c r="AH1337" i="7"/>
  <c r="BG1336" i="7"/>
  <c r="BE1336" i="7"/>
  <c r="BC1336" i="7"/>
  <c r="AX1336" i="7"/>
  <c r="AI1336" i="7"/>
  <c r="AH1336" i="7"/>
  <c r="BG1335" i="7"/>
  <c r="BE1335" i="7"/>
  <c r="BC1335" i="7"/>
  <c r="AX1335" i="7"/>
  <c r="AI1335" i="7"/>
  <c r="AH1335" i="7"/>
  <c r="BG1334" i="7"/>
  <c r="BE1334" i="7"/>
  <c r="BC1334" i="7"/>
  <c r="AX1334" i="7"/>
  <c r="AI1334" i="7"/>
  <c r="AH1334" i="7"/>
  <c r="BG1333" i="7"/>
  <c r="AX1333" i="7"/>
  <c r="AI1333" i="7"/>
  <c r="AH1333" i="7"/>
  <c r="BE1333" i="7" s="1"/>
  <c r="BG1332" i="7"/>
  <c r="AX1332" i="7"/>
  <c r="AI1332" i="7"/>
  <c r="AH1332" i="7"/>
  <c r="BG1331" i="7"/>
  <c r="AX1331" i="7"/>
  <c r="AH1331" i="7"/>
  <c r="BG1330" i="7"/>
  <c r="AX1330" i="7"/>
  <c r="AH1330" i="7"/>
  <c r="BG1329" i="7"/>
  <c r="AX1329" i="7"/>
  <c r="AH1329" i="7"/>
  <c r="BG1328" i="7"/>
  <c r="BE1328" i="7"/>
  <c r="BC1328" i="7"/>
  <c r="AX1328" i="7"/>
  <c r="AI1328" i="7"/>
  <c r="AH1328" i="7"/>
  <c r="BG1327" i="7"/>
  <c r="BE1327" i="7"/>
  <c r="BC1327" i="7"/>
  <c r="AX1327" i="7"/>
  <c r="AI1327" i="7"/>
  <c r="AH1327" i="7"/>
  <c r="BG1326" i="7"/>
  <c r="BE1326" i="7"/>
  <c r="BC1326" i="7"/>
  <c r="AX1326" i="7"/>
  <c r="AI1326" i="7"/>
  <c r="AH1326" i="7"/>
  <c r="BG1325" i="7"/>
  <c r="BC1325" i="7"/>
  <c r="AX1325" i="7"/>
  <c r="AI1325" i="7"/>
  <c r="AH1325" i="7"/>
  <c r="BE1325" i="7" s="1"/>
  <c r="BG1324" i="7"/>
  <c r="AX1324" i="7"/>
  <c r="AI1324" i="7"/>
  <c r="AH1324" i="7"/>
  <c r="BG1323" i="7"/>
  <c r="AX1323" i="7"/>
  <c r="AH1323" i="7"/>
  <c r="BG1322" i="7"/>
  <c r="BE1322" i="7"/>
  <c r="AX1322" i="7"/>
  <c r="AH1322" i="7"/>
  <c r="BG1321" i="7"/>
  <c r="BE1321" i="7"/>
  <c r="AX1321" i="7"/>
  <c r="AI1321" i="7"/>
  <c r="AH1321" i="7"/>
  <c r="BC1321" i="7" s="1"/>
  <c r="BG1320" i="7"/>
  <c r="BE1320" i="7"/>
  <c r="BC1320" i="7"/>
  <c r="AX1320" i="7"/>
  <c r="AI1320" i="7"/>
  <c r="AH1320" i="7"/>
  <c r="BG1319" i="7"/>
  <c r="BC1319" i="7"/>
  <c r="AX1319" i="7"/>
  <c r="AI1319" i="7"/>
  <c r="AH1319" i="7"/>
  <c r="BE1319" i="7" s="1"/>
  <c r="BG1318" i="7"/>
  <c r="BC1318" i="7"/>
  <c r="AX1318" i="7"/>
  <c r="AH1318" i="7"/>
  <c r="BG1317" i="7"/>
  <c r="BE1317" i="7"/>
  <c r="BC1317" i="7"/>
  <c r="AX1317" i="7"/>
  <c r="AI1317" i="7"/>
  <c r="AH1317" i="7"/>
  <c r="BG1316" i="7"/>
  <c r="BE1316" i="7"/>
  <c r="AX1316" i="7"/>
  <c r="AI1316" i="7"/>
  <c r="AH1316" i="7"/>
  <c r="BC1316" i="7" s="1"/>
  <c r="BG1315" i="7"/>
  <c r="BC1315" i="7"/>
  <c r="AX1315" i="7"/>
  <c r="AH1315" i="7"/>
  <c r="BE1315" i="7" s="1"/>
  <c r="BG1314" i="7"/>
  <c r="BE1314" i="7"/>
  <c r="AX1314" i="7"/>
  <c r="AH1314" i="7"/>
  <c r="AI1314" i="7" s="1"/>
  <c r="BG1313" i="7"/>
  <c r="BE1313" i="7"/>
  <c r="AX1313" i="7"/>
  <c r="AI1313" i="7"/>
  <c r="AH1313" i="7"/>
  <c r="BC1313" i="7" s="1"/>
  <c r="BG1312" i="7"/>
  <c r="BE1312" i="7"/>
  <c r="BC1312" i="7"/>
  <c r="AX1312" i="7"/>
  <c r="AI1312" i="7"/>
  <c r="AH1312" i="7"/>
  <c r="BG1311" i="7"/>
  <c r="BC1311" i="7"/>
  <c r="AX1311" i="7"/>
  <c r="AH1311" i="7"/>
  <c r="BE1311" i="7" s="1"/>
  <c r="BG1310" i="7"/>
  <c r="BC1310" i="7"/>
  <c r="AX1310" i="7"/>
  <c r="AH1310" i="7"/>
  <c r="BG1309" i="7"/>
  <c r="BE1309" i="7"/>
  <c r="BC1309" i="7"/>
  <c r="AX1309" i="7"/>
  <c r="AI1309" i="7"/>
  <c r="AH1309" i="7"/>
  <c r="BG1308" i="7"/>
  <c r="BE1308" i="7"/>
  <c r="AX1308" i="7"/>
  <c r="AH1308" i="7"/>
  <c r="BC1308" i="7" s="1"/>
  <c r="BG1307" i="7"/>
  <c r="BC1307" i="7"/>
  <c r="AX1307" i="7"/>
  <c r="AH1307" i="7"/>
  <c r="BG1306" i="7"/>
  <c r="AX1306" i="7"/>
  <c r="AH1306" i="7"/>
  <c r="AI1306" i="7" s="1"/>
  <c r="BG1305" i="7"/>
  <c r="BE1305" i="7"/>
  <c r="AX1305" i="7"/>
  <c r="AI1305" i="7"/>
  <c r="AH1305" i="7"/>
  <c r="BC1305" i="7" s="1"/>
  <c r="BG1304" i="7"/>
  <c r="BE1304" i="7"/>
  <c r="BC1304" i="7"/>
  <c r="AX1304" i="7"/>
  <c r="AI1304" i="7"/>
  <c r="AH1304" i="7"/>
  <c r="BG1303" i="7"/>
  <c r="AX1303" i="7"/>
  <c r="AH1303" i="7"/>
  <c r="BG1302" i="7"/>
  <c r="AX1302" i="7"/>
  <c r="AH1302" i="7"/>
  <c r="BG1301" i="7"/>
  <c r="BE1301" i="7"/>
  <c r="BC1301" i="7"/>
  <c r="AX1301" i="7"/>
  <c r="AI1301" i="7"/>
  <c r="AH1301" i="7"/>
  <c r="BG1300" i="7"/>
  <c r="AX1300" i="7"/>
  <c r="AH1300" i="7"/>
  <c r="BC1300" i="7" s="1"/>
  <c r="BG1299" i="7"/>
  <c r="AX1299" i="7"/>
  <c r="AI1299" i="7"/>
  <c r="AH1299" i="7"/>
  <c r="BE1299" i="7" s="1"/>
  <c r="BG1298" i="7"/>
  <c r="AX1298" i="7"/>
  <c r="AH1298" i="7"/>
  <c r="AI1298" i="7" s="1"/>
  <c r="BG1297" i="7"/>
  <c r="BE1297" i="7"/>
  <c r="AX1297" i="7"/>
  <c r="AI1297" i="7"/>
  <c r="AH1297" i="7"/>
  <c r="BC1297" i="7" s="1"/>
  <c r="BG1296" i="7"/>
  <c r="BE1296" i="7"/>
  <c r="BC1296" i="7"/>
  <c r="AX1296" i="7"/>
  <c r="AI1296" i="7"/>
  <c r="AH1296" i="7"/>
  <c r="BG1295" i="7"/>
  <c r="AX1295" i="7"/>
  <c r="AH1295" i="7"/>
  <c r="BG1294" i="7"/>
  <c r="AX1294" i="7"/>
  <c r="AH1294" i="7"/>
  <c r="BG1293" i="7"/>
  <c r="BE1293" i="7"/>
  <c r="BC1293" i="7"/>
  <c r="AX1293" i="7"/>
  <c r="AI1293" i="7"/>
  <c r="AH1293" i="7"/>
  <c r="BG1292" i="7"/>
  <c r="AX1292" i="7"/>
  <c r="AH1292" i="7"/>
  <c r="BG1291" i="7"/>
  <c r="AX1291" i="7"/>
  <c r="AH1291" i="7"/>
  <c r="BG1290" i="7"/>
  <c r="AX1290" i="7"/>
  <c r="AH1290" i="7"/>
  <c r="BG1289" i="7"/>
  <c r="BE1289" i="7"/>
  <c r="AX1289" i="7"/>
  <c r="AI1289" i="7"/>
  <c r="AH1289" i="7"/>
  <c r="BC1289" i="7" s="1"/>
  <c r="BG1288" i="7"/>
  <c r="BE1288" i="7"/>
  <c r="BC1288" i="7"/>
  <c r="AX1288" i="7"/>
  <c r="AI1288" i="7"/>
  <c r="AH1288" i="7"/>
  <c r="BG1287" i="7"/>
  <c r="BC1287" i="7"/>
  <c r="AX1287" i="7"/>
  <c r="AI1287" i="7"/>
  <c r="AH1287" i="7"/>
  <c r="BE1287" i="7" s="1"/>
  <c r="BG1286" i="7"/>
  <c r="BC1286" i="7"/>
  <c r="AX1286" i="7"/>
  <c r="AH1286" i="7"/>
  <c r="BG1285" i="7"/>
  <c r="BE1285" i="7"/>
  <c r="BC1285" i="7"/>
  <c r="AX1285" i="7"/>
  <c r="AI1285" i="7"/>
  <c r="AH1285" i="7"/>
  <c r="BG1284" i="7"/>
  <c r="BE1284" i="7"/>
  <c r="AX1284" i="7"/>
  <c r="AI1284" i="7"/>
  <c r="AH1284" i="7"/>
  <c r="BC1284" i="7" s="1"/>
  <c r="BG1283" i="7"/>
  <c r="BC1283" i="7"/>
  <c r="AX1283" i="7"/>
  <c r="AH1283" i="7"/>
  <c r="BE1283" i="7" s="1"/>
  <c r="BG1282" i="7"/>
  <c r="BE1282" i="7"/>
  <c r="BC1282" i="7"/>
  <c r="AX1282" i="7"/>
  <c r="AH1282" i="7"/>
  <c r="AI1282" i="7" s="1"/>
  <c r="BG1281" i="7"/>
  <c r="BE1281" i="7"/>
  <c r="AX1281" i="7"/>
  <c r="AI1281" i="7"/>
  <c r="AH1281" i="7"/>
  <c r="BC1281" i="7" s="1"/>
  <c r="BG1280" i="7"/>
  <c r="BE1280" i="7"/>
  <c r="BC1280" i="7"/>
  <c r="AX1280" i="7"/>
  <c r="AI1280" i="7"/>
  <c r="AH1280" i="7"/>
  <c r="BG1279" i="7"/>
  <c r="BC1279" i="7"/>
  <c r="AX1279" i="7"/>
  <c r="AH1279" i="7"/>
  <c r="BE1279" i="7" s="1"/>
  <c r="BG1278" i="7"/>
  <c r="BC1278" i="7"/>
  <c r="AX1278" i="7"/>
  <c r="AH1278" i="7"/>
  <c r="BG1277" i="7"/>
  <c r="BE1277" i="7"/>
  <c r="BC1277" i="7"/>
  <c r="AX1277" i="7"/>
  <c r="AI1277" i="7"/>
  <c r="AH1277" i="7"/>
  <c r="BG1276" i="7"/>
  <c r="BE1276" i="7"/>
  <c r="AX1276" i="7"/>
  <c r="AH1276" i="7"/>
  <c r="BC1276" i="7" s="1"/>
  <c r="BG1275" i="7"/>
  <c r="BC1275" i="7"/>
  <c r="AX1275" i="7"/>
  <c r="AH1275" i="7"/>
  <c r="BG1274" i="7"/>
  <c r="BE1274" i="7"/>
  <c r="BC1274" i="7"/>
  <c r="AX1274" i="7"/>
  <c r="AH1274" i="7"/>
  <c r="AI1274" i="7" s="1"/>
  <c r="BG1273" i="7"/>
  <c r="BE1273" i="7"/>
  <c r="AX1273" i="7"/>
  <c r="AI1273" i="7"/>
  <c r="AH1273" i="7"/>
  <c r="BC1273" i="7" s="1"/>
  <c r="BG1272" i="7"/>
  <c r="BE1272" i="7"/>
  <c r="BC1272" i="7"/>
  <c r="AX1272" i="7"/>
  <c r="AI1272" i="7"/>
  <c r="AH1272" i="7"/>
  <c r="BG1271" i="7"/>
  <c r="AX1271" i="7"/>
  <c r="AH1271" i="7"/>
  <c r="BG1270" i="7"/>
  <c r="AX1270" i="7"/>
  <c r="AH1270" i="7"/>
  <c r="BG1269" i="7"/>
  <c r="BE1269" i="7"/>
  <c r="BC1269" i="7"/>
  <c r="AX1269" i="7"/>
  <c r="AI1269" i="7"/>
  <c r="AH1269" i="7"/>
  <c r="BG1268" i="7"/>
  <c r="AX1268" i="7"/>
  <c r="AH1268" i="7"/>
  <c r="BG1267" i="7"/>
  <c r="AX1267" i="7"/>
  <c r="AI1267" i="7"/>
  <c r="AH1267" i="7"/>
  <c r="BE1267" i="7" s="1"/>
  <c r="BG1266" i="7"/>
  <c r="AX1266" i="7"/>
  <c r="AH1266" i="7"/>
  <c r="AI1266" i="7" s="1"/>
  <c r="BG1265" i="7"/>
  <c r="BE1265" i="7"/>
  <c r="AX1265" i="7"/>
  <c r="AI1265" i="7"/>
  <c r="AH1265" i="7"/>
  <c r="BC1265" i="7" s="1"/>
  <c r="BG1264" i="7"/>
  <c r="BE1264" i="7"/>
  <c r="BC1264" i="7"/>
  <c r="AX1264" i="7"/>
  <c r="AI1264" i="7"/>
  <c r="AH1264" i="7"/>
  <c r="BG1263" i="7"/>
  <c r="AX1263" i="7"/>
  <c r="AH1263" i="7"/>
  <c r="BG1262" i="7"/>
  <c r="AX1262" i="7"/>
  <c r="AH1262" i="7"/>
  <c r="BG1261" i="7"/>
  <c r="BE1261" i="7"/>
  <c r="BC1261" i="7"/>
  <c r="AX1261" i="7"/>
  <c r="AI1261" i="7"/>
  <c r="AH1261" i="7"/>
  <c r="BG1260" i="7"/>
  <c r="AX1260" i="7"/>
  <c r="AH1260" i="7"/>
  <c r="BG1259" i="7"/>
  <c r="AX1259" i="7"/>
  <c r="AH1259" i="7"/>
  <c r="BG1258" i="7"/>
  <c r="AX1258" i="7"/>
  <c r="AH1258" i="7"/>
  <c r="BG1257" i="7"/>
  <c r="BE1257" i="7"/>
  <c r="AX1257" i="7"/>
  <c r="AI1257" i="7"/>
  <c r="AH1257" i="7"/>
  <c r="BC1257" i="7" s="1"/>
  <c r="BG1256" i="7"/>
  <c r="BE1256" i="7"/>
  <c r="BC1256" i="7"/>
  <c r="AX1256" i="7"/>
  <c r="AI1256" i="7"/>
  <c r="AH1256" i="7"/>
  <c r="BG1255" i="7"/>
  <c r="BC1255" i="7"/>
  <c r="AX1255" i="7"/>
  <c r="AI1255" i="7"/>
  <c r="AH1255" i="7"/>
  <c r="BE1255" i="7" s="1"/>
  <c r="BG1254" i="7"/>
  <c r="BC1254" i="7"/>
  <c r="AX1254" i="7"/>
  <c r="AH1254" i="7"/>
  <c r="BG1253" i="7"/>
  <c r="BE1253" i="7"/>
  <c r="BC1253" i="7"/>
  <c r="AX1253" i="7"/>
  <c r="AI1253" i="7"/>
  <c r="AH1253" i="7"/>
  <c r="BG1252" i="7"/>
  <c r="BE1252" i="7"/>
  <c r="AX1252" i="7"/>
  <c r="AI1252" i="7"/>
  <c r="AH1252" i="7"/>
  <c r="BC1252" i="7" s="1"/>
  <c r="BG1251" i="7"/>
  <c r="BC1251" i="7"/>
  <c r="AX1251" i="7"/>
  <c r="AH1251" i="7"/>
  <c r="BE1251" i="7" s="1"/>
  <c r="BG1250" i="7"/>
  <c r="BE1250" i="7"/>
  <c r="BC1250" i="7"/>
  <c r="AX1250" i="7"/>
  <c r="AH1250" i="7"/>
  <c r="AI1250" i="7" s="1"/>
  <c r="BG1249" i="7"/>
  <c r="BE1249" i="7"/>
  <c r="AX1249" i="7"/>
  <c r="AI1249" i="7"/>
  <c r="AH1249" i="7"/>
  <c r="BC1249" i="7" s="1"/>
  <c r="BG1248" i="7"/>
  <c r="BE1248" i="7"/>
  <c r="BC1248" i="7"/>
  <c r="AX1248" i="7"/>
  <c r="AI1248" i="7"/>
  <c r="AH1248" i="7"/>
  <c r="BG1247" i="7"/>
  <c r="BC1247" i="7"/>
  <c r="AX1247" i="7"/>
  <c r="AH1247" i="7"/>
  <c r="BE1247" i="7" s="1"/>
  <c r="BG1246" i="7"/>
  <c r="BC1246" i="7"/>
  <c r="AX1246" i="7"/>
  <c r="AH1246" i="7"/>
  <c r="BG1245" i="7"/>
  <c r="BE1245" i="7"/>
  <c r="BC1245" i="7"/>
  <c r="AX1245" i="7"/>
  <c r="AI1245" i="7"/>
  <c r="AH1245" i="7"/>
  <c r="BG1244" i="7"/>
  <c r="BE1244" i="7"/>
  <c r="AX1244" i="7"/>
  <c r="AH1244" i="7"/>
  <c r="BC1244" i="7" s="1"/>
  <c r="BG1243" i="7"/>
  <c r="BC1243" i="7"/>
  <c r="AX1243" i="7"/>
  <c r="AH1243" i="7"/>
  <c r="BG1242" i="7"/>
  <c r="AX1242" i="7"/>
  <c r="AH1242" i="7"/>
  <c r="BG1241" i="7"/>
  <c r="BE1241" i="7"/>
  <c r="AX1241" i="7"/>
  <c r="AI1241" i="7"/>
  <c r="AH1241" i="7"/>
  <c r="BC1241" i="7" s="1"/>
  <c r="BG1240" i="7"/>
  <c r="BE1240" i="7"/>
  <c r="BC1240" i="7"/>
  <c r="AX1240" i="7"/>
  <c r="AI1240" i="7"/>
  <c r="AH1240" i="7"/>
  <c r="BG1239" i="7"/>
  <c r="AX1239" i="7"/>
  <c r="AH1239" i="7"/>
  <c r="BG1238" i="7"/>
  <c r="AX1238" i="7"/>
  <c r="AH1238" i="7"/>
  <c r="BG1237" i="7"/>
  <c r="BE1237" i="7"/>
  <c r="BC1237" i="7"/>
  <c r="AX1237" i="7"/>
  <c r="AI1237" i="7"/>
  <c r="AH1237" i="7"/>
  <c r="BG1236" i="7"/>
  <c r="AX1236" i="7"/>
  <c r="AH1236" i="7"/>
  <c r="BG1235" i="7"/>
  <c r="AX1235" i="7"/>
  <c r="AI1235" i="7"/>
  <c r="AH1235" i="7"/>
  <c r="BE1235" i="7" s="1"/>
  <c r="BG1234" i="7"/>
  <c r="AX1234" i="7"/>
  <c r="AH1234" i="7"/>
  <c r="AI1234" i="7" s="1"/>
  <c r="BG1233" i="7"/>
  <c r="BE1233" i="7"/>
  <c r="AX1233" i="7"/>
  <c r="AI1233" i="7"/>
  <c r="AH1233" i="7"/>
  <c r="BC1233" i="7" s="1"/>
  <c r="BG1232" i="7"/>
  <c r="BE1232" i="7"/>
  <c r="BC1232" i="7"/>
  <c r="AX1232" i="7"/>
  <c r="AI1232" i="7"/>
  <c r="AH1232" i="7"/>
  <c r="BG1231" i="7"/>
  <c r="AX1231" i="7"/>
  <c r="AH1231" i="7"/>
  <c r="BG1230" i="7"/>
  <c r="AX1230" i="7"/>
  <c r="AH1230" i="7"/>
  <c r="BG1229" i="7"/>
  <c r="BE1229" i="7"/>
  <c r="BC1229" i="7"/>
  <c r="AX1229" i="7"/>
  <c r="AI1229" i="7"/>
  <c r="AH1229" i="7"/>
  <c r="BG1228" i="7"/>
  <c r="AX1228" i="7"/>
  <c r="AH1228" i="7"/>
  <c r="BG1227" i="7"/>
  <c r="AX1227" i="7"/>
  <c r="AH1227" i="7"/>
  <c r="BG1226" i="7"/>
  <c r="AX1226" i="7"/>
  <c r="AH1226" i="7"/>
  <c r="BG1225" i="7"/>
  <c r="BE1225" i="7"/>
  <c r="AX1225" i="7"/>
  <c r="AI1225" i="7"/>
  <c r="AH1225" i="7"/>
  <c r="BC1225" i="7" s="1"/>
  <c r="BG1224" i="7"/>
  <c r="BE1224" i="7"/>
  <c r="BC1224" i="7"/>
  <c r="AX1224" i="7"/>
  <c r="AI1224" i="7"/>
  <c r="AH1224" i="7"/>
  <c r="BG1223" i="7"/>
  <c r="BC1223" i="7"/>
  <c r="AX1223" i="7"/>
  <c r="AI1223" i="7"/>
  <c r="AH1223" i="7"/>
  <c r="BE1223" i="7" s="1"/>
  <c r="BG1222" i="7"/>
  <c r="BC1222" i="7"/>
  <c r="AX1222" i="7"/>
  <c r="AH1222" i="7"/>
  <c r="BG1221" i="7"/>
  <c r="BE1221" i="7"/>
  <c r="BC1221" i="7"/>
  <c r="AX1221" i="7"/>
  <c r="AI1221" i="7"/>
  <c r="AH1221" i="7"/>
  <c r="BG1220" i="7"/>
  <c r="BE1220" i="7"/>
  <c r="AX1220" i="7"/>
  <c r="AI1220" i="7"/>
  <c r="AH1220" i="7"/>
  <c r="BC1220" i="7" s="1"/>
  <c r="BG1219" i="7"/>
  <c r="BC1219" i="7"/>
  <c r="AX1219" i="7"/>
  <c r="AH1219" i="7"/>
  <c r="BE1219" i="7" s="1"/>
  <c r="BG1218" i="7"/>
  <c r="BE1218" i="7"/>
  <c r="BC1218" i="7"/>
  <c r="AX1218" i="7"/>
  <c r="AH1218" i="7"/>
  <c r="AI1218" i="7" s="1"/>
  <c r="BG1217" i="7"/>
  <c r="BE1217" i="7"/>
  <c r="AX1217" i="7"/>
  <c r="AI1217" i="7"/>
  <c r="AH1217" i="7"/>
  <c r="BC1217" i="7" s="1"/>
  <c r="BG1216" i="7"/>
  <c r="BE1216" i="7"/>
  <c r="BC1216" i="7"/>
  <c r="AX1216" i="7"/>
  <c r="AI1216" i="7"/>
  <c r="AH1216" i="7"/>
  <c r="BG1215" i="7"/>
  <c r="BC1215" i="7"/>
  <c r="AX1215" i="7"/>
  <c r="AH1215" i="7"/>
  <c r="BE1215" i="7" s="1"/>
  <c r="BG1214" i="7"/>
  <c r="BC1214" i="7"/>
  <c r="AX1214" i="7"/>
  <c r="AH1214" i="7"/>
  <c r="BG1213" i="7"/>
  <c r="BE1213" i="7"/>
  <c r="BC1213" i="7"/>
  <c r="AX1213" i="7"/>
  <c r="AI1213" i="7"/>
  <c r="AH1213" i="7"/>
  <c r="BG1212" i="7"/>
  <c r="AX1212" i="7"/>
  <c r="AH1212" i="7"/>
  <c r="BG1211" i="7"/>
  <c r="BC1211" i="7"/>
  <c r="AX1211" i="7"/>
  <c r="AI1211" i="7"/>
  <c r="AH1211" i="7"/>
  <c r="BE1211" i="7" s="1"/>
  <c r="BG1210" i="7"/>
  <c r="BC1210" i="7"/>
  <c r="AX1210" i="7"/>
  <c r="AH1210" i="7"/>
  <c r="BG1209" i="7"/>
  <c r="AX1209" i="7"/>
  <c r="AI1209" i="7"/>
  <c r="AH1209" i="7"/>
  <c r="BG1208" i="7"/>
  <c r="BE1208" i="7"/>
  <c r="AX1208" i="7"/>
  <c r="AI1208" i="7"/>
  <c r="AH1208" i="7"/>
  <c r="BC1208" i="7" s="1"/>
  <c r="BG1207" i="7"/>
  <c r="AX1207" i="7"/>
  <c r="AH1207" i="7"/>
  <c r="BG1206" i="7"/>
  <c r="AX1206" i="7"/>
  <c r="AH1206" i="7"/>
  <c r="BG1205" i="7"/>
  <c r="BE1205" i="7"/>
  <c r="BC1205" i="7"/>
  <c r="AX1205" i="7"/>
  <c r="AI1205" i="7"/>
  <c r="AH1205" i="7"/>
  <c r="BG1204" i="7"/>
  <c r="AX1204" i="7"/>
  <c r="AH1204" i="7"/>
  <c r="BG1203" i="7"/>
  <c r="BC1203" i="7"/>
  <c r="AX1203" i="7"/>
  <c r="AI1203" i="7"/>
  <c r="AH1203" i="7"/>
  <c r="BE1203" i="7" s="1"/>
  <c r="BG1202" i="7"/>
  <c r="AX1202" i="7"/>
  <c r="AH1202" i="7"/>
  <c r="BC1202" i="7" s="1"/>
  <c r="BG1201" i="7"/>
  <c r="AX1201" i="7"/>
  <c r="AH1201" i="7"/>
  <c r="BG1200" i="7"/>
  <c r="BE1200" i="7"/>
  <c r="AX1200" i="7"/>
  <c r="AI1200" i="7"/>
  <c r="AH1200" i="7"/>
  <c r="BC1200" i="7" s="1"/>
  <c r="BG1199" i="7"/>
  <c r="BC1199" i="7"/>
  <c r="AX1199" i="7"/>
  <c r="AI1199" i="7"/>
  <c r="AH1199" i="7"/>
  <c r="BE1199" i="7" s="1"/>
  <c r="BG1198" i="7"/>
  <c r="AX1198" i="7"/>
  <c r="AH1198" i="7"/>
  <c r="BC1198" i="7" s="1"/>
  <c r="BG1197" i="7"/>
  <c r="BE1197" i="7"/>
  <c r="BC1197" i="7"/>
  <c r="AX1197" i="7"/>
  <c r="AI1197" i="7"/>
  <c r="AH1197" i="7"/>
  <c r="BG1196" i="7"/>
  <c r="AX1196" i="7"/>
  <c r="AH1196" i="7"/>
  <c r="BG1195" i="7"/>
  <c r="AX1195" i="7"/>
  <c r="AI1195" i="7"/>
  <c r="AH1195" i="7"/>
  <c r="BE1195" i="7" s="1"/>
  <c r="BG1194" i="7"/>
  <c r="AX1194" i="7"/>
  <c r="AH1194" i="7"/>
  <c r="BG1193" i="7"/>
  <c r="AX1193" i="7"/>
  <c r="AH1193" i="7"/>
  <c r="BG1192" i="7"/>
  <c r="BE1192" i="7"/>
  <c r="AX1192" i="7"/>
  <c r="AI1192" i="7"/>
  <c r="AH1192" i="7"/>
  <c r="BC1192" i="7" s="1"/>
  <c r="BG1191" i="7"/>
  <c r="BC1191" i="7"/>
  <c r="AX1191" i="7"/>
  <c r="AI1191" i="7"/>
  <c r="AH1191" i="7"/>
  <c r="BE1191" i="7" s="1"/>
  <c r="BG1190" i="7"/>
  <c r="AX1190" i="7"/>
  <c r="AH1190" i="7"/>
  <c r="BC1190" i="7" s="1"/>
  <c r="BG1189" i="7"/>
  <c r="BE1189" i="7"/>
  <c r="BC1189" i="7"/>
  <c r="AX1189" i="7"/>
  <c r="AH1189" i="7"/>
  <c r="AI1189" i="7" s="1"/>
  <c r="BG1188" i="7"/>
  <c r="BE1188" i="7"/>
  <c r="BC1188" i="7"/>
  <c r="AX1188" i="7"/>
  <c r="AI1188" i="7"/>
  <c r="AH1188" i="7"/>
  <c r="BG1187" i="7"/>
  <c r="AX1187" i="7"/>
  <c r="AH1187" i="7"/>
  <c r="BG1186" i="7"/>
  <c r="AX1186" i="7"/>
  <c r="AH1186" i="7"/>
  <c r="BG1185" i="7"/>
  <c r="BE1185" i="7"/>
  <c r="BC1185" i="7"/>
  <c r="AX1185" i="7"/>
  <c r="AH1185" i="7"/>
  <c r="AI1185" i="7" s="1"/>
  <c r="BG1184" i="7"/>
  <c r="BE1184" i="7"/>
  <c r="AX1184" i="7"/>
  <c r="AI1184" i="7"/>
  <c r="AH1184" i="7"/>
  <c r="BC1184" i="7" s="1"/>
  <c r="BG1183" i="7"/>
  <c r="BE1183" i="7"/>
  <c r="AX1183" i="7"/>
  <c r="AI1183" i="7"/>
  <c r="AH1183" i="7"/>
  <c r="BC1183" i="7" s="1"/>
  <c r="BG1182" i="7"/>
  <c r="BE1182" i="7"/>
  <c r="AX1182" i="7"/>
  <c r="AH1182" i="7"/>
  <c r="BC1182" i="7" s="1"/>
  <c r="BG1181" i="7"/>
  <c r="BE1181" i="7"/>
  <c r="BC1181" i="7"/>
  <c r="AX1181" i="7"/>
  <c r="AH1181" i="7"/>
  <c r="AI1181" i="7" s="1"/>
  <c r="BG1180" i="7"/>
  <c r="AX1180" i="7"/>
  <c r="AH1180" i="7"/>
  <c r="BG1179" i="7"/>
  <c r="BE1179" i="7"/>
  <c r="BC1179" i="7"/>
  <c r="AX1179" i="7"/>
  <c r="AH1179" i="7"/>
  <c r="AI1179" i="7" s="1"/>
  <c r="BG1178" i="7"/>
  <c r="BE1178" i="7"/>
  <c r="AX1178" i="7"/>
  <c r="AI1178" i="7"/>
  <c r="AH1178" i="7"/>
  <c r="BC1178" i="7" s="1"/>
  <c r="BG1177" i="7"/>
  <c r="BC1177" i="7"/>
  <c r="AX1177" i="7"/>
  <c r="AI1177" i="7"/>
  <c r="AH1177" i="7"/>
  <c r="BE1177" i="7" s="1"/>
  <c r="BG1176" i="7"/>
  <c r="BC1176" i="7"/>
  <c r="AX1176" i="7"/>
  <c r="AI1176" i="7"/>
  <c r="AH1176" i="7"/>
  <c r="BE1176" i="7" s="1"/>
  <c r="BG1175" i="7"/>
  <c r="AX1175" i="7"/>
  <c r="AH1175" i="7"/>
  <c r="BE1175" i="7" s="1"/>
  <c r="BG1174" i="7"/>
  <c r="BE1174" i="7"/>
  <c r="BC1174" i="7"/>
  <c r="AX1174" i="7"/>
  <c r="AI1174" i="7"/>
  <c r="AH1174" i="7"/>
  <c r="BG1173" i="7"/>
  <c r="BE1173" i="7"/>
  <c r="BC1173" i="7"/>
  <c r="AX1173" i="7"/>
  <c r="AH1173" i="7"/>
  <c r="AI1173" i="7" s="1"/>
  <c r="BG1172" i="7"/>
  <c r="AX1172" i="7"/>
  <c r="AI1172" i="7"/>
  <c r="AH1172" i="7"/>
  <c r="BG1171" i="7"/>
  <c r="BE1171" i="7"/>
  <c r="BC1171" i="7"/>
  <c r="AX1171" i="7"/>
  <c r="AH1171" i="7"/>
  <c r="AI1171" i="7" s="1"/>
  <c r="BG1170" i="7"/>
  <c r="BE1170" i="7"/>
  <c r="AX1170" i="7"/>
  <c r="AI1170" i="7"/>
  <c r="AH1170" i="7"/>
  <c r="BC1170" i="7" s="1"/>
  <c r="BG1169" i="7"/>
  <c r="AX1169" i="7"/>
  <c r="AH1169" i="7"/>
  <c r="BG1168" i="7"/>
  <c r="BC1168" i="7"/>
  <c r="AX1168" i="7"/>
  <c r="AH1168" i="7"/>
  <c r="AI1168" i="7" s="1"/>
  <c r="BG1167" i="7"/>
  <c r="BE1167" i="7"/>
  <c r="AX1167" i="7"/>
  <c r="AH1167" i="7"/>
  <c r="BG1166" i="7"/>
  <c r="BE1166" i="7"/>
  <c r="BC1166" i="7"/>
  <c r="AX1166" i="7"/>
  <c r="AI1166" i="7"/>
  <c r="AH1166" i="7"/>
  <c r="BG1165" i="7"/>
  <c r="BE1165" i="7"/>
  <c r="BC1165" i="7"/>
  <c r="AX1165" i="7"/>
  <c r="AH1165" i="7"/>
  <c r="AI1165" i="7" s="1"/>
  <c r="BG1164" i="7"/>
  <c r="AX1164" i="7"/>
  <c r="AI1164" i="7"/>
  <c r="AH1164" i="7"/>
  <c r="BG1163" i="7"/>
  <c r="BE1163" i="7"/>
  <c r="BC1163" i="7"/>
  <c r="AX1163" i="7"/>
  <c r="AH1163" i="7"/>
  <c r="AI1163" i="7" s="1"/>
  <c r="BG1162" i="7"/>
  <c r="BE1162" i="7"/>
  <c r="AX1162" i="7"/>
  <c r="AI1162" i="7"/>
  <c r="AH1162" i="7"/>
  <c r="BC1162" i="7" s="1"/>
  <c r="BG1161" i="7"/>
  <c r="BC1161" i="7"/>
  <c r="AX1161" i="7"/>
  <c r="AH1161" i="7"/>
  <c r="BG1160" i="7"/>
  <c r="BC1160" i="7"/>
  <c r="AX1160" i="7"/>
  <c r="AH1160" i="7"/>
  <c r="AI1160" i="7" s="1"/>
  <c r="BG1159" i="7"/>
  <c r="AX1159" i="7"/>
  <c r="AH1159" i="7"/>
  <c r="BG1158" i="7"/>
  <c r="BE1158" i="7"/>
  <c r="BC1158" i="7"/>
  <c r="AX1158" i="7"/>
  <c r="AI1158" i="7"/>
  <c r="AH1158" i="7"/>
  <c r="BG1157" i="7"/>
  <c r="BC1157" i="7"/>
  <c r="AX1157" i="7"/>
  <c r="AH1157" i="7"/>
  <c r="BG1156" i="7"/>
  <c r="AX1156" i="7"/>
  <c r="AI1156" i="7"/>
  <c r="AH1156" i="7"/>
  <c r="BG1155" i="7"/>
  <c r="BE1155" i="7"/>
  <c r="BC1155" i="7"/>
  <c r="AX1155" i="7"/>
  <c r="AH1155" i="7"/>
  <c r="AI1155" i="7" s="1"/>
  <c r="BG1154" i="7"/>
  <c r="BE1154" i="7"/>
  <c r="AX1154" i="7"/>
  <c r="AI1154" i="7"/>
  <c r="AH1154" i="7"/>
  <c r="BC1154" i="7" s="1"/>
  <c r="BG1153" i="7"/>
  <c r="BC1153" i="7"/>
  <c r="AX1153" i="7"/>
  <c r="AH1153" i="7"/>
  <c r="BE1153" i="7" s="1"/>
  <c r="BG1152" i="7"/>
  <c r="BC1152" i="7"/>
  <c r="AX1152" i="7"/>
  <c r="AH1152" i="7"/>
  <c r="AI1152" i="7" s="1"/>
  <c r="BG1151" i="7"/>
  <c r="BE1151" i="7"/>
  <c r="AX1151" i="7"/>
  <c r="AH1151" i="7"/>
  <c r="BG1150" i="7"/>
  <c r="BE1150" i="7"/>
  <c r="BC1150" i="7"/>
  <c r="AX1150" i="7"/>
  <c r="AI1150" i="7"/>
  <c r="AH1150" i="7"/>
  <c r="BG1149" i="7"/>
  <c r="BE1149" i="7"/>
  <c r="BC1149" i="7"/>
  <c r="AX1149" i="7"/>
  <c r="AH1149" i="7"/>
  <c r="AI1149" i="7" s="1"/>
  <c r="BG1148" i="7"/>
  <c r="AX1148" i="7"/>
  <c r="AI1148" i="7"/>
  <c r="AH1148" i="7"/>
  <c r="BG1147" i="7"/>
  <c r="BE1147" i="7"/>
  <c r="BC1147" i="7"/>
  <c r="AX1147" i="7"/>
  <c r="AH1147" i="7"/>
  <c r="AI1147" i="7" s="1"/>
  <c r="BG1146" i="7"/>
  <c r="BE1146" i="7"/>
  <c r="AX1146" i="7"/>
  <c r="AI1146" i="7"/>
  <c r="AH1146" i="7"/>
  <c r="BC1146" i="7" s="1"/>
  <c r="BG1145" i="7"/>
  <c r="AX1145" i="7"/>
  <c r="AH1145" i="7"/>
  <c r="BG1144" i="7"/>
  <c r="BC1144" i="7"/>
  <c r="AX1144" i="7"/>
  <c r="AH1144" i="7"/>
  <c r="AI1144" i="7" s="1"/>
  <c r="BG1143" i="7"/>
  <c r="BE1143" i="7"/>
  <c r="AX1143" i="7"/>
  <c r="AH1143" i="7"/>
  <c r="BG1142" i="7"/>
  <c r="BE1142" i="7"/>
  <c r="BC1142" i="7"/>
  <c r="AX1142" i="7"/>
  <c r="AI1142" i="7"/>
  <c r="AH1142" i="7"/>
  <c r="BG1141" i="7"/>
  <c r="BE1141" i="7"/>
  <c r="BC1141" i="7"/>
  <c r="AX1141" i="7"/>
  <c r="AH1141" i="7"/>
  <c r="AI1141" i="7" s="1"/>
  <c r="BG1140" i="7"/>
  <c r="AX1140" i="7"/>
  <c r="AI1140" i="7"/>
  <c r="AH1140" i="7"/>
  <c r="BG1139" i="7"/>
  <c r="BE1139" i="7"/>
  <c r="BC1139" i="7"/>
  <c r="AX1139" i="7"/>
  <c r="AH1139" i="7"/>
  <c r="AI1139" i="7" s="1"/>
  <c r="BG1138" i="7"/>
  <c r="BE1138" i="7"/>
  <c r="AX1138" i="7"/>
  <c r="AI1138" i="7"/>
  <c r="AH1138" i="7"/>
  <c r="BC1138" i="7" s="1"/>
  <c r="BG1137" i="7"/>
  <c r="AX1137" i="7"/>
  <c r="AI1137" i="7"/>
  <c r="AH1137" i="7"/>
  <c r="BG1136" i="7"/>
  <c r="BC1136" i="7"/>
  <c r="AX1136" i="7"/>
  <c r="AH1136" i="7"/>
  <c r="AI1136" i="7" s="1"/>
  <c r="BG1135" i="7"/>
  <c r="BE1135" i="7"/>
  <c r="AX1135" i="7"/>
  <c r="AH1135" i="7"/>
  <c r="BG1134" i="7"/>
  <c r="BE1134" i="7"/>
  <c r="BC1134" i="7"/>
  <c r="AX1134" i="7"/>
  <c r="AI1134" i="7"/>
  <c r="AH1134" i="7"/>
  <c r="BG1133" i="7"/>
  <c r="BE1133" i="7"/>
  <c r="BC1133" i="7"/>
  <c r="AX1133" i="7"/>
  <c r="AH1133" i="7"/>
  <c r="AI1133" i="7" s="1"/>
  <c r="BG1132" i="7"/>
  <c r="AX1132" i="7"/>
  <c r="AI1132" i="7"/>
  <c r="AH1132" i="7"/>
  <c r="BG1131" i="7"/>
  <c r="BE1131" i="7"/>
  <c r="BC1131" i="7"/>
  <c r="AX1131" i="7"/>
  <c r="AH1131" i="7"/>
  <c r="AI1131" i="7" s="1"/>
  <c r="BG1130" i="7"/>
  <c r="BE1130" i="7"/>
  <c r="AX1130" i="7"/>
  <c r="AI1130" i="7"/>
  <c r="AH1130" i="7"/>
  <c r="BC1130" i="7" s="1"/>
  <c r="BG1129" i="7"/>
  <c r="AX1129" i="7"/>
  <c r="AH1129" i="7"/>
  <c r="BG1128" i="7"/>
  <c r="BC1128" i="7"/>
  <c r="AX1128" i="7"/>
  <c r="AH1128" i="7"/>
  <c r="AI1128" i="7" s="1"/>
  <c r="BG1127" i="7"/>
  <c r="AX1127" i="7"/>
  <c r="AH1127" i="7"/>
  <c r="BG1126" i="7"/>
  <c r="BE1126" i="7"/>
  <c r="BC1126" i="7"/>
  <c r="AX1126" i="7"/>
  <c r="AI1126" i="7"/>
  <c r="AH1126" i="7"/>
  <c r="BG1125" i="7"/>
  <c r="AX1125" i="7"/>
  <c r="AH1125" i="7"/>
  <c r="BG1124" i="7"/>
  <c r="AX1124" i="7"/>
  <c r="AI1124" i="7"/>
  <c r="AH1124" i="7"/>
  <c r="BG1123" i="7"/>
  <c r="BE1123" i="7"/>
  <c r="BC1123" i="7"/>
  <c r="AX1123" i="7"/>
  <c r="AH1123" i="7"/>
  <c r="AI1123" i="7" s="1"/>
  <c r="BG1122" i="7"/>
  <c r="BE1122" i="7"/>
  <c r="AX1122" i="7"/>
  <c r="AI1122" i="7"/>
  <c r="AH1122" i="7"/>
  <c r="BC1122" i="7" s="1"/>
  <c r="BG1121" i="7"/>
  <c r="BC1121" i="7"/>
  <c r="AX1121" i="7"/>
  <c r="AH1121" i="7"/>
  <c r="BE1121" i="7" s="1"/>
  <c r="BG1120" i="7"/>
  <c r="BC1120" i="7"/>
  <c r="AX1120" i="7"/>
  <c r="AH1120" i="7"/>
  <c r="AI1120" i="7" s="1"/>
  <c r="BG1119" i="7"/>
  <c r="BE1119" i="7"/>
  <c r="AX1119" i="7"/>
  <c r="AH1119" i="7"/>
  <c r="BG1118" i="7"/>
  <c r="BE1118" i="7"/>
  <c r="BC1118" i="7"/>
  <c r="AX1118" i="7"/>
  <c r="AI1118" i="7"/>
  <c r="AH1118" i="7"/>
  <c r="BG1117" i="7"/>
  <c r="BE1117" i="7"/>
  <c r="BC1117" i="7"/>
  <c r="AX1117" i="7"/>
  <c r="AH1117" i="7"/>
  <c r="AI1117" i="7" s="1"/>
  <c r="BG1116" i="7"/>
  <c r="AX1116" i="7"/>
  <c r="AH1116" i="7"/>
  <c r="BG1115" i="7"/>
  <c r="BE1115" i="7"/>
  <c r="BC1115" i="7"/>
  <c r="AX1115" i="7"/>
  <c r="AH1115" i="7"/>
  <c r="AI1115" i="7" s="1"/>
  <c r="BG1114" i="7"/>
  <c r="BE1114" i="7"/>
  <c r="AX1114" i="7"/>
  <c r="AI1114" i="7"/>
  <c r="AH1114" i="7"/>
  <c r="BC1114" i="7" s="1"/>
  <c r="BG1113" i="7"/>
  <c r="AX1113" i="7"/>
  <c r="AH1113" i="7"/>
  <c r="BG1112" i="7"/>
  <c r="BC1112" i="7"/>
  <c r="AX1112" i="7"/>
  <c r="AH1112" i="7"/>
  <c r="AI1112" i="7" s="1"/>
  <c r="BG1111" i="7"/>
  <c r="BE1111" i="7"/>
  <c r="AX1111" i="7"/>
  <c r="AH1111" i="7"/>
  <c r="BG1110" i="7"/>
  <c r="BE1110" i="7"/>
  <c r="BC1110" i="7"/>
  <c r="AX1110" i="7"/>
  <c r="AI1110" i="7"/>
  <c r="AH1110" i="7"/>
  <c r="BG1109" i="7"/>
  <c r="BE1109" i="7"/>
  <c r="BC1109" i="7"/>
  <c r="AX1109" i="7"/>
  <c r="AH1109" i="7"/>
  <c r="AI1109" i="7" s="1"/>
  <c r="BG1108" i="7"/>
  <c r="AX1108" i="7"/>
  <c r="AI1108" i="7"/>
  <c r="AH1108" i="7"/>
  <c r="BG1107" i="7"/>
  <c r="BE1107" i="7"/>
  <c r="BC1107" i="7"/>
  <c r="AX1107" i="7"/>
  <c r="AH1107" i="7"/>
  <c r="AI1107" i="7" s="1"/>
  <c r="BG1106" i="7"/>
  <c r="BE1106" i="7"/>
  <c r="AX1106" i="7"/>
  <c r="AI1106" i="7"/>
  <c r="AH1106" i="7"/>
  <c r="BC1106" i="7" s="1"/>
  <c r="BG1105" i="7"/>
  <c r="AX1105" i="7"/>
  <c r="AH1105" i="7"/>
  <c r="BG1104" i="7"/>
  <c r="BC1104" i="7"/>
  <c r="AX1104" i="7"/>
  <c r="AH1104" i="7"/>
  <c r="AI1104" i="7" s="1"/>
  <c r="BG1103" i="7"/>
  <c r="BE1103" i="7"/>
  <c r="AX1103" i="7"/>
  <c r="AH1103" i="7"/>
  <c r="BG1102" i="7"/>
  <c r="BE1102" i="7"/>
  <c r="BC1102" i="7"/>
  <c r="AX1102" i="7"/>
  <c r="AI1102" i="7"/>
  <c r="AH1102" i="7"/>
  <c r="BG1101" i="7"/>
  <c r="BE1101" i="7"/>
  <c r="BC1101" i="7"/>
  <c r="AX1101" i="7"/>
  <c r="AH1101" i="7"/>
  <c r="AI1101" i="7" s="1"/>
  <c r="BG1100" i="7"/>
  <c r="AX1100" i="7"/>
  <c r="AI1100" i="7"/>
  <c r="AH1100" i="7"/>
  <c r="BG1099" i="7"/>
  <c r="BE1099" i="7"/>
  <c r="BC1099" i="7"/>
  <c r="AX1099" i="7"/>
  <c r="AH1099" i="7"/>
  <c r="AI1099" i="7" s="1"/>
  <c r="BG1098" i="7"/>
  <c r="BE1098" i="7"/>
  <c r="AX1098" i="7"/>
  <c r="AI1098" i="7"/>
  <c r="AH1098" i="7"/>
  <c r="BC1098" i="7" s="1"/>
  <c r="BG1097" i="7"/>
  <c r="AX1097" i="7"/>
  <c r="AH1097" i="7"/>
  <c r="BG1096" i="7"/>
  <c r="BC1096" i="7"/>
  <c r="AX1096" i="7"/>
  <c r="AH1096" i="7"/>
  <c r="AI1096" i="7" s="1"/>
  <c r="BG1095" i="7"/>
  <c r="AX1095" i="7"/>
  <c r="AH1095" i="7"/>
  <c r="BG1094" i="7"/>
  <c r="BE1094" i="7"/>
  <c r="BC1094" i="7"/>
  <c r="AX1094" i="7"/>
  <c r="AI1094" i="7"/>
  <c r="AH1094" i="7"/>
  <c r="BG1093" i="7"/>
  <c r="BC1093" i="7"/>
  <c r="AX1093" i="7"/>
  <c r="AH1093" i="7"/>
  <c r="BG1092" i="7"/>
  <c r="AX1092" i="7"/>
  <c r="AI1092" i="7"/>
  <c r="AH1092" i="7"/>
  <c r="BG1091" i="7"/>
  <c r="BE1091" i="7"/>
  <c r="BC1091" i="7"/>
  <c r="AX1091" i="7"/>
  <c r="AH1091" i="7"/>
  <c r="AI1091" i="7" s="1"/>
  <c r="BG1090" i="7"/>
  <c r="BE1090" i="7"/>
  <c r="AX1090" i="7"/>
  <c r="AI1090" i="7"/>
  <c r="AH1090" i="7"/>
  <c r="BC1090" i="7" s="1"/>
  <c r="BG1089" i="7"/>
  <c r="AX1089" i="7"/>
  <c r="AI1089" i="7"/>
  <c r="AH1089" i="7"/>
  <c r="BE1089" i="7" s="1"/>
  <c r="BG1088" i="7"/>
  <c r="BC1088" i="7"/>
  <c r="AX1088" i="7"/>
  <c r="AH1088" i="7"/>
  <c r="AI1088" i="7" s="1"/>
  <c r="BG1087" i="7"/>
  <c r="BE1087" i="7"/>
  <c r="AX1087" i="7"/>
  <c r="AH1087" i="7"/>
  <c r="BG1086" i="7"/>
  <c r="BE1086" i="7"/>
  <c r="BC1086" i="7"/>
  <c r="AX1086" i="7"/>
  <c r="AI1086" i="7"/>
  <c r="AH1086" i="7"/>
  <c r="BG1085" i="7"/>
  <c r="AX1085" i="7"/>
  <c r="AH1085" i="7"/>
  <c r="BG1084" i="7"/>
  <c r="AX1084" i="7"/>
  <c r="AH1084" i="7"/>
  <c r="BG1083" i="7"/>
  <c r="BE1083" i="7"/>
  <c r="BC1083" i="7"/>
  <c r="AX1083" i="7"/>
  <c r="AH1083" i="7"/>
  <c r="AI1083" i="7" s="1"/>
  <c r="BG1082" i="7"/>
  <c r="BE1082" i="7"/>
  <c r="AX1082" i="7"/>
  <c r="AI1082" i="7"/>
  <c r="AH1082" i="7"/>
  <c r="BC1082" i="7" s="1"/>
  <c r="BG1081" i="7"/>
  <c r="BC1081" i="7"/>
  <c r="AX1081" i="7"/>
  <c r="AH1081" i="7"/>
  <c r="BG1080" i="7"/>
  <c r="BC1080" i="7"/>
  <c r="AX1080" i="7"/>
  <c r="AH1080" i="7"/>
  <c r="AI1080" i="7" s="1"/>
  <c r="BG1079" i="7"/>
  <c r="AX1079" i="7"/>
  <c r="AH1079" i="7"/>
  <c r="BG1078" i="7"/>
  <c r="BE1078" i="7"/>
  <c r="BC1078" i="7"/>
  <c r="AX1078" i="7"/>
  <c r="AI1078" i="7"/>
  <c r="AH1078" i="7"/>
  <c r="BG1077" i="7"/>
  <c r="BE1077" i="7"/>
  <c r="AX1077" i="7"/>
  <c r="AH1077" i="7"/>
  <c r="AI1077" i="7" s="1"/>
  <c r="BG1076" i="7"/>
  <c r="AX1076" i="7"/>
  <c r="AI1076" i="7"/>
  <c r="AH1076" i="7"/>
  <c r="BG1075" i="7"/>
  <c r="BE1075" i="7"/>
  <c r="BC1075" i="7"/>
  <c r="AX1075" i="7"/>
  <c r="AH1075" i="7"/>
  <c r="AI1075" i="7" s="1"/>
  <c r="BG1074" i="7"/>
  <c r="BE1074" i="7"/>
  <c r="AX1074" i="7"/>
  <c r="AI1074" i="7"/>
  <c r="AH1074" i="7"/>
  <c r="BC1074" i="7" s="1"/>
  <c r="BG1073" i="7"/>
  <c r="BE1073" i="7"/>
  <c r="BC1073" i="7"/>
  <c r="AX1073" i="7"/>
  <c r="AI1073" i="7"/>
  <c r="AH1073" i="7"/>
  <c r="BG1072" i="7"/>
  <c r="AX1072" i="7"/>
  <c r="AH1072" i="7"/>
  <c r="BE1072" i="7" s="1"/>
  <c r="BG1071" i="7"/>
  <c r="BE1071" i="7"/>
  <c r="AX1071" i="7"/>
  <c r="AI1071" i="7"/>
  <c r="AH1071" i="7"/>
  <c r="BC1071" i="7" s="1"/>
  <c r="BG1070" i="7"/>
  <c r="BE1070" i="7"/>
  <c r="BC1070" i="7"/>
  <c r="AX1070" i="7"/>
  <c r="AI1070" i="7"/>
  <c r="AH1070" i="7"/>
  <c r="BG1069" i="7"/>
  <c r="AX1069" i="7"/>
  <c r="AH1069" i="7"/>
  <c r="BG1068" i="7"/>
  <c r="AX1068" i="7"/>
  <c r="AH1068" i="7"/>
  <c r="BG1067" i="7"/>
  <c r="BE1067" i="7"/>
  <c r="BC1067" i="7"/>
  <c r="AX1067" i="7"/>
  <c r="AH1067" i="7"/>
  <c r="AI1067" i="7" s="1"/>
  <c r="BG1066" i="7"/>
  <c r="BE1066" i="7"/>
  <c r="AX1066" i="7"/>
  <c r="AI1066" i="7"/>
  <c r="AH1066" i="7"/>
  <c r="BC1066" i="7" s="1"/>
  <c r="BG1065" i="7"/>
  <c r="BE1065" i="7"/>
  <c r="BC1065" i="7"/>
  <c r="AX1065" i="7"/>
  <c r="AI1065" i="7"/>
  <c r="AH1065" i="7"/>
  <c r="BG1064" i="7"/>
  <c r="BE1064" i="7"/>
  <c r="AX1064" i="7"/>
  <c r="AH1064" i="7"/>
  <c r="BC1064" i="7" s="1"/>
  <c r="BG1063" i="7"/>
  <c r="BE1063" i="7"/>
  <c r="AX1063" i="7"/>
  <c r="AI1063" i="7"/>
  <c r="AH1063" i="7"/>
  <c r="BC1063" i="7" s="1"/>
  <c r="BG1062" i="7"/>
  <c r="BE1062" i="7"/>
  <c r="BC1062" i="7"/>
  <c r="AX1062" i="7"/>
  <c r="AI1062" i="7"/>
  <c r="AH1062" i="7"/>
  <c r="BG1061" i="7"/>
  <c r="AX1061" i="7"/>
  <c r="AH1061" i="7"/>
  <c r="BC1061" i="7" s="1"/>
  <c r="BG1060" i="7"/>
  <c r="BC1060" i="7"/>
  <c r="AX1060" i="7"/>
  <c r="AH1060" i="7"/>
  <c r="BE1060" i="7" s="1"/>
  <c r="BG1059" i="7"/>
  <c r="BE1059" i="7"/>
  <c r="BC1059" i="7"/>
  <c r="AX1059" i="7"/>
  <c r="AH1059" i="7"/>
  <c r="AI1059" i="7" s="1"/>
  <c r="BG1058" i="7"/>
  <c r="BE1058" i="7"/>
  <c r="AX1058" i="7"/>
  <c r="AI1058" i="7"/>
  <c r="AH1058" i="7"/>
  <c r="BC1058" i="7" s="1"/>
  <c r="BG1057" i="7"/>
  <c r="BE1057" i="7"/>
  <c r="BC1057" i="7"/>
  <c r="AX1057" i="7"/>
  <c r="AI1057" i="7"/>
  <c r="AH1057" i="7"/>
  <c r="BG1056" i="7"/>
  <c r="BE1056" i="7"/>
  <c r="AX1056" i="7"/>
  <c r="AH1056" i="7"/>
  <c r="BG1055" i="7"/>
  <c r="BE1055" i="7"/>
  <c r="BC1055" i="7"/>
  <c r="AX1055" i="7"/>
  <c r="AH1055" i="7"/>
  <c r="AI1055" i="7" s="1"/>
  <c r="BG1054" i="7"/>
  <c r="BE1054" i="7"/>
  <c r="BC1054" i="7"/>
  <c r="AX1054" i="7"/>
  <c r="AI1054" i="7"/>
  <c r="AH1054" i="7"/>
  <c r="BG1053" i="7"/>
  <c r="AX1053" i="7"/>
  <c r="AH1053" i="7"/>
  <c r="BC1053" i="7" s="1"/>
  <c r="BG1052" i="7"/>
  <c r="BC1052" i="7"/>
  <c r="AX1052" i="7"/>
  <c r="AH1052" i="7"/>
  <c r="BE1052" i="7" s="1"/>
  <c r="BG1051" i="7"/>
  <c r="BE1051" i="7"/>
  <c r="BC1051" i="7"/>
  <c r="AX1051" i="7"/>
  <c r="AH1051" i="7"/>
  <c r="AI1051" i="7" s="1"/>
  <c r="BG1050" i="7"/>
  <c r="BE1050" i="7"/>
  <c r="AX1050" i="7"/>
  <c r="AI1050" i="7"/>
  <c r="AH1050" i="7"/>
  <c r="BC1050" i="7" s="1"/>
  <c r="BG1049" i="7"/>
  <c r="BE1049" i="7"/>
  <c r="BC1049" i="7"/>
  <c r="AX1049" i="7"/>
  <c r="AI1049" i="7"/>
  <c r="AH1049" i="7"/>
  <c r="BG1048" i="7"/>
  <c r="BE1048" i="7"/>
  <c r="AX1048" i="7"/>
  <c r="AH1048" i="7"/>
  <c r="BG1047" i="7"/>
  <c r="BE1047" i="7"/>
  <c r="BC1047" i="7"/>
  <c r="AX1047" i="7"/>
  <c r="AH1047" i="7"/>
  <c r="AI1047" i="7" s="1"/>
  <c r="BG1046" i="7"/>
  <c r="BE1046" i="7"/>
  <c r="BC1046" i="7"/>
  <c r="AX1046" i="7"/>
  <c r="AI1046" i="7"/>
  <c r="AH1046" i="7"/>
  <c r="BG1045" i="7"/>
  <c r="AX1045" i="7"/>
  <c r="AH1045" i="7"/>
  <c r="BC1045" i="7" s="1"/>
  <c r="BG1044" i="7"/>
  <c r="BC1044" i="7"/>
  <c r="AX1044" i="7"/>
  <c r="AH1044" i="7"/>
  <c r="BE1044" i="7" s="1"/>
  <c r="BG1043" i="7"/>
  <c r="BE1043" i="7"/>
  <c r="BC1043" i="7"/>
  <c r="AX1043" i="7"/>
  <c r="AH1043" i="7"/>
  <c r="AI1043" i="7" s="1"/>
  <c r="BG1042" i="7"/>
  <c r="BE1042" i="7"/>
  <c r="AX1042" i="7"/>
  <c r="AI1042" i="7"/>
  <c r="AH1042" i="7"/>
  <c r="BC1042" i="7" s="1"/>
  <c r="BG1041" i="7"/>
  <c r="BE1041" i="7"/>
  <c r="BC1041" i="7"/>
  <c r="AX1041" i="7"/>
  <c r="AI1041" i="7"/>
  <c r="AH1041" i="7"/>
  <c r="BG1040" i="7"/>
  <c r="AX1040" i="7"/>
  <c r="AH1040" i="7"/>
  <c r="BG1039" i="7"/>
  <c r="BE1039" i="7"/>
  <c r="AX1039" i="7"/>
  <c r="AH1039" i="7"/>
  <c r="AI1039" i="7" s="1"/>
  <c r="BG1038" i="7"/>
  <c r="BE1038" i="7"/>
  <c r="BC1038" i="7"/>
  <c r="AX1038" i="7"/>
  <c r="AI1038" i="7"/>
  <c r="AH1038" i="7"/>
  <c r="BG1037" i="7"/>
  <c r="BE1037" i="7"/>
  <c r="AX1037" i="7"/>
  <c r="AH1037" i="7"/>
  <c r="BC1037" i="7" s="1"/>
  <c r="BG1036" i="7"/>
  <c r="BC1036" i="7"/>
  <c r="AX1036" i="7"/>
  <c r="AH1036" i="7"/>
  <c r="BE1036" i="7" s="1"/>
  <c r="BG1035" i="7"/>
  <c r="BE1035" i="7"/>
  <c r="BC1035" i="7"/>
  <c r="AX1035" i="7"/>
  <c r="AH1035" i="7"/>
  <c r="AI1035" i="7" s="1"/>
  <c r="BG1034" i="7"/>
  <c r="BE1034" i="7"/>
  <c r="AX1034" i="7"/>
  <c r="AI1034" i="7"/>
  <c r="AH1034" i="7"/>
  <c r="BC1034" i="7" s="1"/>
  <c r="BG1033" i="7"/>
  <c r="BE1033" i="7"/>
  <c r="BC1033" i="7"/>
  <c r="AX1033" i="7"/>
  <c r="AI1033" i="7"/>
  <c r="AH1033" i="7"/>
  <c r="BG1032" i="7"/>
  <c r="BE1032" i="7"/>
  <c r="BC1032" i="7"/>
  <c r="AX1032" i="7"/>
  <c r="AI1032" i="7"/>
  <c r="AH1032" i="7"/>
  <c r="BG1031" i="7"/>
  <c r="BE1031" i="7"/>
  <c r="BC1031" i="7"/>
  <c r="AX1031" i="7"/>
  <c r="AH1031" i="7"/>
  <c r="AI1031" i="7" s="1"/>
  <c r="BG1030" i="7"/>
  <c r="AX1030" i="7"/>
  <c r="AI1030" i="7"/>
  <c r="AH1030" i="7"/>
  <c r="BE1030" i="7" s="1"/>
  <c r="BG1029" i="7"/>
  <c r="BE1029" i="7"/>
  <c r="BC1029" i="7"/>
  <c r="AX1029" i="7"/>
  <c r="AH1029" i="7"/>
  <c r="AI1029" i="7" s="1"/>
  <c r="BG1028" i="7"/>
  <c r="AX1028" i="7"/>
  <c r="AH1028" i="7"/>
  <c r="BG1027" i="7"/>
  <c r="AX1027" i="7"/>
  <c r="AH1027" i="7"/>
  <c r="BG1026" i="7"/>
  <c r="BE1026" i="7"/>
  <c r="BC1026" i="7"/>
  <c r="AX1026" i="7"/>
  <c r="AH1026" i="7"/>
  <c r="AI1026" i="7" s="1"/>
  <c r="BG1025" i="7"/>
  <c r="BE1025" i="7"/>
  <c r="AX1025" i="7"/>
  <c r="AH1025" i="7"/>
  <c r="BC1025" i="7" s="1"/>
  <c r="BG1024" i="7"/>
  <c r="BE1024" i="7"/>
  <c r="BC1024" i="7"/>
  <c r="AX1024" i="7"/>
  <c r="AI1024" i="7"/>
  <c r="AH1024" i="7"/>
  <c r="BG1023" i="7"/>
  <c r="BE1023" i="7"/>
  <c r="BC1023" i="7"/>
  <c r="AX1023" i="7"/>
  <c r="AH1023" i="7"/>
  <c r="AI1023" i="7" s="1"/>
  <c r="BG1022" i="7"/>
  <c r="AX1022" i="7"/>
  <c r="AI1022" i="7"/>
  <c r="AH1022" i="7"/>
  <c r="BE1022" i="7" s="1"/>
  <c r="BG1021" i="7"/>
  <c r="BE1021" i="7"/>
  <c r="BC1021" i="7"/>
  <c r="AX1021" i="7"/>
  <c r="AH1021" i="7"/>
  <c r="AI1021" i="7" s="1"/>
  <c r="BG1020" i="7"/>
  <c r="AX1020" i="7"/>
  <c r="AH1020" i="7"/>
  <c r="BG1019" i="7"/>
  <c r="AX1019" i="7"/>
  <c r="AH1019" i="7"/>
  <c r="BG1018" i="7"/>
  <c r="BE1018" i="7"/>
  <c r="AX1018" i="7"/>
  <c r="AH1018" i="7"/>
  <c r="AI1018" i="7" s="1"/>
  <c r="BG1017" i="7"/>
  <c r="AX1017" i="7"/>
  <c r="AH1017" i="7"/>
  <c r="BC1017" i="7" s="1"/>
  <c r="BG1016" i="7"/>
  <c r="BE1016" i="7"/>
  <c r="BC1016" i="7"/>
  <c r="AX1016" i="7"/>
  <c r="AI1016" i="7"/>
  <c r="AH1016" i="7"/>
  <c r="BG1015" i="7"/>
  <c r="BE1015" i="7"/>
  <c r="AX1015" i="7"/>
  <c r="AH1015" i="7"/>
  <c r="AI1015" i="7" s="1"/>
  <c r="BG1014" i="7"/>
  <c r="AX1014" i="7"/>
  <c r="AI1014" i="7"/>
  <c r="AH1014" i="7"/>
  <c r="BE1014" i="7" s="1"/>
  <c r="BG1013" i="7"/>
  <c r="BE1013" i="7"/>
  <c r="BC1013" i="7"/>
  <c r="AX1013" i="7"/>
  <c r="AH1013" i="7"/>
  <c r="AI1013" i="7" s="1"/>
  <c r="BG1012" i="7"/>
  <c r="AX1012" i="7"/>
  <c r="AI1012" i="7"/>
  <c r="AH1012" i="7"/>
  <c r="BG1011" i="7"/>
  <c r="BC1011" i="7"/>
  <c r="AX1011" i="7"/>
  <c r="AH1011" i="7"/>
  <c r="BG1010" i="7"/>
  <c r="BE1010" i="7"/>
  <c r="BC1010" i="7"/>
  <c r="AX1010" i="7"/>
  <c r="AH1010" i="7"/>
  <c r="AI1010" i="7" s="1"/>
  <c r="BG1009" i="7"/>
  <c r="AX1009" i="7"/>
  <c r="AH1009" i="7"/>
  <c r="BC1009" i="7" s="1"/>
  <c r="BG1008" i="7"/>
  <c r="BE1008" i="7"/>
  <c r="BC1008" i="7"/>
  <c r="AX1008" i="7"/>
  <c r="AI1008" i="7"/>
  <c r="AH1008" i="7"/>
  <c r="BG1007" i="7"/>
  <c r="AX1007" i="7"/>
  <c r="AH1007" i="7"/>
  <c r="AI1007" i="7" s="1"/>
  <c r="BG1006" i="7"/>
  <c r="AX1006" i="7"/>
  <c r="AI1006" i="7"/>
  <c r="AH1006" i="7"/>
  <c r="BE1006" i="7" s="1"/>
  <c r="BG1005" i="7"/>
  <c r="BE1005" i="7"/>
  <c r="BC1005" i="7"/>
  <c r="AX1005" i="7"/>
  <c r="AH1005" i="7"/>
  <c r="AI1005" i="7" s="1"/>
  <c r="BG1004" i="7"/>
  <c r="AX1004" i="7"/>
  <c r="AH1004" i="7"/>
  <c r="BG1003" i="7"/>
  <c r="BC1003" i="7"/>
  <c r="AX1003" i="7"/>
  <c r="AH1003" i="7"/>
  <c r="BG1002" i="7"/>
  <c r="BE1002" i="7"/>
  <c r="AX1002" i="7"/>
  <c r="AH1002" i="7"/>
  <c r="AI1002" i="7" s="1"/>
  <c r="BG1001" i="7"/>
  <c r="BE1001" i="7"/>
  <c r="AX1001" i="7"/>
  <c r="AI1001" i="7"/>
  <c r="AH1001" i="7"/>
  <c r="BC1001" i="7" s="1"/>
  <c r="BG1000" i="7"/>
  <c r="BE1000" i="7"/>
  <c r="BC1000" i="7"/>
  <c r="AX1000" i="7"/>
  <c r="AI1000" i="7"/>
  <c r="AH1000" i="7"/>
  <c r="BG999" i="7"/>
  <c r="AX999" i="7"/>
  <c r="AH999" i="7"/>
  <c r="BG998" i="7"/>
  <c r="AX998" i="7"/>
  <c r="AI998" i="7"/>
  <c r="AH998" i="7"/>
  <c r="BE998" i="7" s="1"/>
  <c r="BG997" i="7"/>
  <c r="BE997" i="7"/>
  <c r="BC997" i="7"/>
  <c r="AX997" i="7"/>
  <c r="AH997" i="7"/>
  <c r="AI997" i="7" s="1"/>
  <c r="BG996" i="7"/>
  <c r="AX996" i="7"/>
  <c r="AH996" i="7"/>
  <c r="BG995" i="7"/>
  <c r="BC995" i="7"/>
  <c r="AX995" i="7"/>
  <c r="AH995" i="7"/>
  <c r="BG994" i="7"/>
  <c r="BE994" i="7"/>
  <c r="BC994" i="7"/>
  <c r="AX994" i="7"/>
  <c r="AH994" i="7"/>
  <c r="AI994" i="7" s="1"/>
  <c r="BG993" i="7"/>
  <c r="BE993" i="7"/>
  <c r="AX993" i="7"/>
  <c r="AI993" i="7"/>
  <c r="AH993" i="7"/>
  <c r="BC993" i="7" s="1"/>
  <c r="BG992" i="7"/>
  <c r="BE992" i="7"/>
  <c r="BC992" i="7"/>
  <c r="AX992" i="7"/>
  <c r="AI992" i="7"/>
  <c r="AH992" i="7"/>
  <c r="BG991" i="7"/>
  <c r="AX991" i="7"/>
  <c r="AH991" i="7"/>
  <c r="BE991" i="7" s="1"/>
  <c r="BG990" i="7"/>
  <c r="AX990" i="7"/>
  <c r="AI990" i="7"/>
  <c r="AH990" i="7"/>
  <c r="BG989" i="7"/>
  <c r="BE989" i="7"/>
  <c r="BC989" i="7"/>
  <c r="AX989" i="7"/>
  <c r="AH989" i="7"/>
  <c r="AI989" i="7" s="1"/>
  <c r="BG988" i="7"/>
  <c r="AX988" i="7"/>
  <c r="AH988" i="7"/>
  <c r="BG987" i="7"/>
  <c r="AX987" i="7"/>
  <c r="AI987" i="7"/>
  <c r="AH987" i="7"/>
  <c r="BE987" i="7" s="1"/>
  <c r="BG986" i="7"/>
  <c r="AX986" i="7"/>
  <c r="AH986" i="7"/>
  <c r="BG985" i="7"/>
  <c r="BE985" i="7"/>
  <c r="BC985" i="7"/>
  <c r="AX985" i="7"/>
  <c r="AH985" i="7"/>
  <c r="AI985" i="7" s="1"/>
  <c r="BG984" i="7"/>
  <c r="BE984" i="7"/>
  <c r="BC984" i="7"/>
  <c r="AX984" i="7"/>
  <c r="AI984" i="7"/>
  <c r="AH984" i="7"/>
  <c r="BG983" i="7"/>
  <c r="BE983" i="7"/>
  <c r="AX983" i="7"/>
  <c r="AH983" i="7"/>
  <c r="BC983" i="7" s="1"/>
  <c r="BG982" i="7"/>
  <c r="BC982" i="7"/>
  <c r="AX982" i="7"/>
  <c r="AH982" i="7"/>
  <c r="BE982" i="7" s="1"/>
  <c r="BG981" i="7"/>
  <c r="BE981" i="7"/>
  <c r="BC981" i="7"/>
  <c r="AX981" i="7"/>
  <c r="AH981" i="7"/>
  <c r="AI981" i="7" s="1"/>
  <c r="BG980" i="7"/>
  <c r="BE980" i="7"/>
  <c r="AX980" i="7"/>
  <c r="AI980" i="7"/>
  <c r="AH980" i="7"/>
  <c r="BC980" i="7" s="1"/>
  <c r="BG979" i="7"/>
  <c r="BE979" i="7"/>
  <c r="BC979" i="7"/>
  <c r="AX979" i="7"/>
  <c r="AI979" i="7"/>
  <c r="AH979" i="7"/>
  <c r="BG978" i="7"/>
  <c r="AX978" i="7"/>
  <c r="AH978" i="7"/>
  <c r="BG977" i="7"/>
  <c r="AX977" i="7"/>
  <c r="AH977" i="7"/>
  <c r="AI977" i="7" s="1"/>
  <c r="BG976" i="7"/>
  <c r="BE976" i="7"/>
  <c r="BC976" i="7"/>
  <c r="AX976" i="7"/>
  <c r="AI976" i="7"/>
  <c r="AH976" i="7"/>
  <c r="BG975" i="7"/>
  <c r="BE975" i="7"/>
  <c r="AX975" i="7"/>
  <c r="AH975" i="7"/>
  <c r="BC975" i="7" s="1"/>
  <c r="BG974" i="7"/>
  <c r="BC974" i="7"/>
  <c r="AX974" i="7"/>
  <c r="AH974" i="7"/>
  <c r="BE974" i="7" s="1"/>
  <c r="BG973" i="7"/>
  <c r="BE973" i="7"/>
  <c r="BC973" i="7"/>
  <c r="AX973" i="7"/>
  <c r="AH973" i="7"/>
  <c r="AI973" i="7" s="1"/>
  <c r="BG972" i="7"/>
  <c r="BE972" i="7"/>
  <c r="AX972" i="7"/>
  <c r="AI972" i="7"/>
  <c r="AH972" i="7"/>
  <c r="BC972" i="7" s="1"/>
  <c r="BG971" i="7"/>
  <c r="BE971" i="7"/>
  <c r="BC971" i="7"/>
  <c r="AX971" i="7"/>
  <c r="AI971" i="7"/>
  <c r="AH971" i="7"/>
  <c r="BG970" i="7"/>
  <c r="BE970" i="7"/>
  <c r="AX970" i="7"/>
  <c r="AH970" i="7"/>
  <c r="BG969" i="7"/>
  <c r="BE969" i="7"/>
  <c r="AX969" i="7"/>
  <c r="AH969" i="7"/>
  <c r="AI969" i="7" s="1"/>
  <c r="BG968" i="7"/>
  <c r="BE968" i="7"/>
  <c r="BC968" i="7"/>
  <c r="AX968" i="7"/>
  <c r="AI968" i="7"/>
  <c r="AH968" i="7"/>
  <c r="BG967" i="7"/>
  <c r="BE967" i="7"/>
  <c r="AX967" i="7"/>
  <c r="AH967" i="7"/>
  <c r="BC967" i="7" s="1"/>
  <c r="BG966" i="7"/>
  <c r="BC966" i="7"/>
  <c r="AX966" i="7"/>
  <c r="AH966" i="7"/>
  <c r="BG965" i="7"/>
  <c r="AX965" i="7"/>
  <c r="AI965" i="7"/>
  <c r="AH965" i="7"/>
  <c r="BE965" i="7" s="1"/>
  <c r="BG964" i="7"/>
  <c r="BE964" i="7"/>
  <c r="BC964" i="7"/>
  <c r="AX964" i="7"/>
  <c r="AH964" i="7"/>
  <c r="AI964" i="7" s="1"/>
  <c r="BG963" i="7"/>
  <c r="AX963" i="7"/>
  <c r="AH963" i="7"/>
  <c r="BG962" i="7"/>
  <c r="AX962" i="7"/>
  <c r="AH962" i="7"/>
  <c r="BC962" i="7" s="1"/>
  <c r="BG961" i="7"/>
  <c r="BE961" i="7"/>
  <c r="BC961" i="7"/>
  <c r="AX961" i="7"/>
  <c r="AH961" i="7"/>
  <c r="AI961" i="7" s="1"/>
  <c r="BG960" i="7"/>
  <c r="BE960" i="7"/>
  <c r="AX960" i="7"/>
  <c r="AI960" i="7"/>
  <c r="AH960" i="7"/>
  <c r="BC960" i="7" s="1"/>
  <c r="BG959" i="7"/>
  <c r="BE959" i="7"/>
  <c r="BC959" i="7"/>
  <c r="AX959" i="7"/>
  <c r="AI959" i="7"/>
  <c r="AH959" i="7"/>
  <c r="BG958" i="7"/>
  <c r="BE958" i="7"/>
  <c r="BC958" i="7"/>
  <c r="AX958" i="7"/>
  <c r="AH958" i="7"/>
  <c r="AI958" i="7" s="1"/>
  <c r="BG957" i="7"/>
  <c r="AX957" i="7"/>
  <c r="AI957" i="7"/>
  <c r="AH957" i="7"/>
  <c r="BE957" i="7" s="1"/>
  <c r="BG956" i="7"/>
  <c r="BE956" i="7"/>
  <c r="BC956" i="7"/>
  <c r="AX956" i="7"/>
  <c r="AH956" i="7"/>
  <c r="AI956" i="7" s="1"/>
  <c r="BG955" i="7"/>
  <c r="AX955" i="7"/>
  <c r="AH955" i="7"/>
  <c r="BG954" i="7"/>
  <c r="AX954" i="7"/>
  <c r="AH954" i="7"/>
  <c r="BG953" i="7"/>
  <c r="BE953" i="7"/>
  <c r="BC953" i="7"/>
  <c r="AX953" i="7"/>
  <c r="AH953" i="7"/>
  <c r="AI953" i="7" s="1"/>
  <c r="BG952" i="7"/>
  <c r="BE952" i="7"/>
  <c r="AX952" i="7"/>
  <c r="AI952" i="7"/>
  <c r="AH952" i="7"/>
  <c r="BC952" i="7" s="1"/>
  <c r="BG951" i="7"/>
  <c r="BE951" i="7"/>
  <c r="BC951" i="7"/>
  <c r="AX951" i="7"/>
  <c r="AI951" i="7"/>
  <c r="AH951" i="7"/>
  <c r="BG950" i="7"/>
  <c r="BE950" i="7"/>
  <c r="BC950" i="7"/>
  <c r="AX950" i="7"/>
  <c r="AH950" i="7"/>
  <c r="AI950" i="7" s="1"/>
  <c r="BG949" i="7"/>
  <c r="AX949" i="7"/>
  <c r="AI949" i="7"/>
  <c r="AH949" i="7"/>
  <c r="BE949" i="7" s="1"/>
  <c r="BG948" i="7"/>
  <c r="BE948" i="7"/>
  <c r="BC948" i="7"/>
  <c r="AX948" i="7"/>
  <c r="AH948" i="7"/>
  <c r="AI948" i="7" s="1"/>
  <c r="BG947" i="7"/>
  <c r="AX947" i="7"/>
  <c r="AH947" i="7"/>
  <c r="BG946" i="7"/>
  <c r="AX946" i="7"/>
  <c r="AH946" i="7"/>
  <c r="BG945" i="7"/>
  <c r="BE945" i="7"/>
  <c r="BC945" i="7"/>
  <c r="AX945" i="7"/>
  <c r="AH945" i="7"/>
  <c r="AI945" i="7" s="1"/>
  <c r="BG944" i="7"/>
  <c r="AX944" i="7"/>
  <c r="AI944" i="7"/>
  <c r="AH944" i="7"/>
  <c r="BC944" i="7" s="1"/>
  <c r="BG943" i="7"/>
  <c r="BE943" i="7"/>
  <c r="BC943" i="7"/>
  <c r="AX943" i="7"/>
  <c r="AI943" i="7"/>
  <c r="AH943" i="7"/>
  <c r="BG942" i="7"/>
  <c r="BE942" i="7"/>
  <c r="BC942" i="7"/>
  <c r="AX942" i="7"/>
  <c r="AH942" i="7"/>
  <c r="AI942" i="7" s="1"/>
  <c r="BG941" i="7"/>
  <c r="AX941" i="7"/>
  <c r="AI941" i="7"/>
  <c r="AH941" i="7"/>
  <c r="BE941" i="7" s="1"/>
  <c r="BG940" i="7"/>
  <c r="BE940" i="7"/>
  <c r="BC940" i="7"/>
  <c r="AX940" i="7"/>
  <c r="AH940" i="7"/>
  <c r="AI940" i="7" s="1"/>
  <c r="BG939" i="7"/>
  <c r="AX939" i="7"/>
  <c r="AI939" i="7"/>
  <c r="AH939" i="7"/>
  <c r="BG938" i="7"/>
  <c r="AX938" i="7"/>
  <c r="AH938" i="7"/>
  <c r="BG937" i="7"/>
  <c r="BE937" i="7"/>
  <c r="BC937" i="7"/>
  <c r="AX937" i="7"/>
  <c r="AH937" i="7"/>
  <c r="AI937" i="7" s="1"/>
  <c r="BG936" i="7"/>
  <c r="BE936" i="7"/>
  <c r="AX936" i="7"/>
  <c r="AI936" i="7"/>
  <c r="AH936" i="7"/>
  <c r="BC936" i="7" s="1"/>
  <c r="BG935" i="7"/>
  <c r="BE935" i="7"/>
  <c r="BC935" i="7"/>
  <c r="AX935" i="7"/>
  <c r="AI935" i="7"/>
  <c r="AH935" i="7"/>
  <c r="BG934" i="7"/>
  <c r="BC934" i="7"/>
  <c r="AX934" i="7"/>
  <c r="AH934" i="7"/>
  <c r="AI934" i="7" s="1"/>
  <c r="BG933" i="7"/>
  <c r="AX933" i="7"/>
  <c r="AI933" i="7"/>
  <c r="AH933" i="7"/>
  <c r="BE933" i="7" s="1"/>
  <c r="BG932" i="7"/>
  <c r="BE932" i="7"/>
  <c r="BC932" i="7"/>
  <c r="AX932" i="7"/>
  <c r="AH932" i="7"/>
  <c r="AI932" i="7" s="1"/>
  <c r="BG931" i="7"/>
  <c r="AX931" i="7"/>
  <c r="AH931" i="7"/>
  <c r="BG930" i="7"/>
  <c r="BC930" i="7"/>
  <c r="AX930" i="7"/>
  <c r="AH930" i="7"/>
  <c r="BG929" i="7"/>
  <c r="BE929" i="7"/>
  <c r="BC929" i="7"/>
  <c r="AX929" i="7"/>
  <c r="AH929" i="7"/>
  <c r="AI929" i="7" s="1"/>
  <c r="BG928" i="7"/>
  <c r="BE928" i="7"/>
  <c r="AX928" i="7"/>
  <c r="AI928" i="7"/>
  <c r="AH928" i="7"/>
  <c r="BC928" i="7" s="1"/>
  <c r="BG927" i="7"/>
  <c r="BE927" i="7"/>
  <c r="BC927" i="7"/>
  <c r="AX927" i="7"/>
  <c r="AI927" i="7"/>
  <c r="AH927" i="7"/>
  <c r="BG926" i="7"/>
  <c r="BE926" i="7"/>
  <c r="BC926" i="7"/>
  <c r="AX926" i="7"/>
  <c r="AH926" i="7"/>
  <c r="AI926" i="7" s="1"/>
  <c r="BG925" i="7"/>
  <c r="AX925" i="7"/>
  <c r="AI925" i="7"/>
  <c r="AH925" i="7"/>
  <c r="BE925" i="7" s="1"/>
  <c r="BG924" i="7"/>
  <c r="BE924" i="7"/>
  <c r="BC924" i="7"/>
  <c r="AX924" i="7"/>
  <c r="AH924" i="7"/>
  <c r="AI924" i="7" s="1"/>
  <c r="BG923" i="7"/>
  <c r="AX923" i="7"/>
  <c r="AH923" i="7"/>
  <c r="BG922" i="7"/>
  <c r="AX922" i="7"/>
  <c r="AH922" i="7"/>
  <c r="BG921" i="7"/>
  <c r="BE921" i="7"/>
  <c r="BC921" i="7"/>
  <c r="AX921" i="7"/>
  <c r="AH921" i="7"/>
  <c r="AI921" i="7" s="1"/>
  <c r="BG920" i="7"/>
  <c r="BE920" i="7"/>
  <c r="AX920" i="7"/>
  <c r="AI920" i="7"/>
  <c r="AH920" i="7"/>
  <c r="BC920" i="7" s="1"/>
  <c r="BG919" i="7"/>
  <c r="BE919" i="7"/>
  <c r="BC919" i="7"/>
  <c r="AX919" i="7"/>
  <c r="AI919" i="7"/>
  <c r="AH919" i="7"/>
  <c r="BG918" i="7"/>
  <c r="BE918" i="7"/>
  <c r="BC918" i="7"/>
  <c r="AX918" i="7"/>
  <c r="AH918" i="7"/>
  <c r="AI918" i="7" s="1"/>
  <c r="BG917" i="7"/>
  <c r="AX917" i="7"/>
  <c r="AI917" i="7"/>
  <c r="AH917" i="7"/>
  <c r="BE917" i="7" s="1"/>
  <c r="BG916" i="7"/>
  <c r="BE916" i="7"/>
  <c r="BC916" i="7"/>
  <c r="AX916" i="7"/>
  <c r="AH916" i="7"/>
  <c r="AI916" i="7" s="1"/>
  <c r="BG915" i="7"/>
  <c r="AX915" i="7"/>
  <c r="AH915" i="7"/>
  <c r="BG914" i="7"/>
  <c r="AX914" i="7"/>
  <c r="AH914" i="7"/>
  <c r="BG913" i="7"/>
  <c r="BE913" i="7"/>
  <c r="BC913" i="7"/>
  <c r="AX913" i="7"/>
  <c r="AH913" i="7"/>
  <c r="AI913" i="7" s="1"/>
  <c r="BG912" i="7"/>
  <c r="AX912" i="7"/>
  <c r="AI912" i="7"/>
  <c r="AH912" i="7"/>
  <c r="BC912" i="7" s="1"/>
  <c r="BG911" i="7"/>
  <c r="BE911" i="7"/>
  <c r="BC911" i="7"/>
  <c r="AX911" i="7"/>
  <c r="AI911" i="7"/>
  <c r="AH911" i="7"/>
  <c r="BG910" i="7"/>
  <c r="BE910" i="7"/>
  <c r="BC910" i="7"/>
  <c r="AX910" i="7"/>
  <c r="AH910" i="7"/>
  <c r="AI910" i="7" s="1"/>
  <c r="BG909" i="7"/>
  <c r="AX909" i="7"/>
  <c r="AI909" i="7"/>
  <c r="AH909" i="7"/>
  <c r="BE909" i="7" s="1"/>
  <c r="BG908" i="7"/>
  <c r="BE908" i="7"/>
  <c r="BC908" i="7"/>
  <c r="AX908" i="7"/>
  <c r="AH908" i="7"/>
  <c r="AI908" i="7" s="1"/>
  <c r="BG907" i="7"/>
  <c r="AX907" i="7"/>
  <c r="AI907" i="7"/>
  <c r="AH907" i="7"/>
  <c r="BG906" i="7"/>
  <c r="AX906" i="7"/>
  <c r="AH906" i="7"/>
  <c r="BG905" i="7"/>
  <c r="BE905" i="7"/>
  <c r="BC905" i="7"/>
  <c r="AX905" i="7"/>
  <c r="AH905" i="7"/>
  <c r="AI905" i="7" s="1"/>
  <c r="BG904" i="7"/>
  <c r="BE904" i="7"/>
  <c r="AX904" i="7"/>
  <c r="AI904" i="7"/>
  <c r="AH904" i="7"/>
  <c r="BC904" i="7" s="1"/>
  <c r="BG903" i="7"/>
  <c r="BE903" i="7"/>
  <c r="BC903" i="7"/>
  <c r="AX903" i="7"/>
  <c r="AI903" i="7"/>
  <c r="AH903" i="7"/>
  <c r="BG902" i="7"/>
  <c r="BC902" i="7"/>
  <c r="AX902" i="7"/>
  <c r="AH902" i="7"/>
  <c r="AI902" i="7" s="1"/>
  <c r="BG901" i="7"/>
  <c r="AX901" i="7"/>
  <c r="AI901" i="7"/>
  <c r="AH901" i="7"/>
  <c r="BE901" i="7" s="1"/>
  <c r="BG900" i="7"/>
  <c r="BE900" i="7"/>
  <c r="BC900" i="7"/>
  <c r="AX900" i="7"/>
  <c r="AH900" i="7"/>
  <c r="AI900" i="7" s="1"/>
  <c r="BG899" i="7"/>
  <c r="AX899" i="7"/>
  <c r="AH899" i="7"/>
  <c r="BG898" i="7"/>
  <c r="BC898" i="7"/>
  <c r="AX898" i="7"/>
  <c r="AH898" i="7"/>
  <c r="BG897" i="7"/>
  <c r="BE897" i="7"/>
  <c r="BC897" i="7"/>
  <c r="AX897" i="7"/>
  <c r="AH897" i="7"/>
  <c r="AI897" i="7" s="1"/>
  <c r="BG896" i="7"/>
  <c r="BE896" i="7"/>
  <c r="AX896" i="7"/>
  <c r="AI896" i="7"/>
  <c r="AH896" i="7"/>
  <c r="BC896" i="7" s="1"/>
  <c r="BG895" i="7"/>
  <c r="BE895" i="7"/>
  <c r="BC895" i="7"/>
  <c r="AX895" i="7"/>
  <c r="AI895" i="7"/>
  <c r="AH895" i="7"/>
  <c r="BG894" i="7"/>
  <c r="BE894" i="7"/>
  <c r="BC894" i="7"/>
  <c r="AX894" i="7"/>
  <c r="AH894" i="7"/>
  <c r="AI894" i="7" s="1"/>
  <c r="BG893" i="7"/>
  <c r="AX893" i="7"/>
  <c r="AI893" i="7"/>
  <c r="AH893" i="7"/>
  <c r="BE893" i="7" s="1"/>
  <c r="BG892" i="7"/>
  <c r="BE892" i="7"/>
  <c r="BC892" i="7"/>
  <c r="AX892" i="7"/>
  <c r="AH892" i="7"/>
  <c r="AI892" i="7" s="1"/>
  <c r="BG891" i="7"/>
  <c r="AX891" i="7"/>
  <c r="AH891" i="7"/>
  <c r="BG890" i="7"/>
  <c r="AX890" i="7"/>
  <c r="AH890" i="7"/>
  <c r="BG889" i="7"/>
  <c r="BE889" i="7"/>
  <c r="BC889" i="7"/>
  <c r="AX889" i="7"/>
  <c r="AH889" i="7"/>
  <c r="AI889" i="7" s="1"/>
  <c r="BG888" i="7"/>
  <c r="BE888" i="7"/>
  <c r="AX888" i="7"/>
  <c r="AI888" i="7"/>
  <c r="AH888" i="7"/>
  <c r="BC888" i="7" s="1"/>
  <c r="BG887" i="7"/>
  <c r="BE887" i="7"/>
  <c r="BC887" i="7"/>
  <c r="AX887" i="7"/>
  <c r="AI887" i="7"/>
  <c r="AH887" i="7"/>
  <c r="BG886" i="7"/>
  <c r="BE886" i="7"/>
  <c r="BC886" i="7"/>
  <c r="AX886" i="7"/>
  <c r="AH886" i="7"/>
  <c r="AI886" i="7" s="1"/>
  <c r="BG885" i="7"/>
  <c r="AX885" i="7"/>
  <c r="AI885" i="7"/>
  <c r="AH885" i="7"/>
  <c r="BE885" i="7" s="1"/>
  <c r="BG884" i="7"/>
  <c r="BE884" i="7"/>
  <c r="BC884" i="7"/>
  <c r="AX884" i="7"/>
  <c r="AH884" i="7"/>
  <c r="AI884" i="7" s="1"/>
  <c r="BG883" i="7"/>
  <c r="AX883" i="7"/>
  <c r="AH883" i="7"/>
  <c r="BG882" i="7"/>
  <c r="AX882" i="7"/>
  <c r="AH882" i="7"/>
  <c r="BG881" i="7"/>
  <c r="BE881" i="7"/>
  <c r="BC881" i="7"/>
  <c r="AX881" i="7"/>
  <c r="AH881" i="7"/>
  <c r="AI881" i="7" s="1"/>
  <c r="BG880" i="7"/>
  <c r="AX880" i="7"/>
  <c r="AI880" i="7"/>
  <c r="AH880" i="7"/>
  <c r="BC880" i="7" s="1"/>
  <c r="BG879" i="7"/>
  <c r="BE879" i="7"/>
  <c r="BC879" i="7"/>
  <c r="AX879" i="7"/>
  <c r="AI879" i="7"/>
  <c r="AH879" i="7"/>
  <c r="BG878" i="7"/>
  <c r="BE878" i="7"/>
  <c r="BC878" i="7"/>
  <c r="AX878" i="7"/>
  <c r="AH878" i="7"/>
  <c r="AI878" i="7" s="1"/>
  <c r="BG877" i="7"/>
  <c r="AX877" i="7"/>
  <c r="AI877" i="7"/>
  <c r="AH877" i="7"/>
  <c r="BE877" i="7" s="1"/>
  <c r="BG876" i="7"/>
  <c r="BE876" i="7"/>
  <c r="BC876" i="7"/>
  <c r="AX876" i="7"/>
  <c r="AH876" i="7"/>
  <c r="AI876" i="7" s="1"/>
  <c r="BG875" i="7"/>
  <c r="AX875" i="7"/>
  <c r="AI875" i="7"/>
  <c r="AH875" i="7"/>
  <c r="BG874" i="7"/>
  <c r="AX874" i="7"/>
  <c r="AH874" i="7"/>
  <c r="BG873" i="7"/>
  <c r="BE873" i="7"/>
  <c r="BC873" i="7"/>
  <c r="AX873" i="7"/>
  <c r="AH873" i="7"/>
  <c r="AI873" i="7" s="1"/>
  <c r="BG872" i="7"/>
  <c r="BE872" i="7"/>
  <c r="AX872" i="7"/>
  <c r="AI872" i="7"/>
  <c r="AH872" i="7"/>
  <c r="BC872" i="7" s="1"/>
  <c r="BG871" i="7"/>
  <c r="BE871" i="7"/>
  <c r="BC871" i="7"/>
  <c r="AX871" i="7"/>
  <c r="AI871" i="7"/>
  <c r="AH871" i="7"/>
  <c r="BG870" i="7"/>
  <c r="BC870" i="7"/>
  <c r="AX870" i="7"/>
  <c r="AH870" i="7"/>
  <c r="AI870" i="7" s="1"/>
  <c r="BG869" i="7"/>
  <c r="AX869" i="7"/>
  <c r="AI869" i="7"/>
  <c r="AH869" i="7"/>
  <c r="BE869" i="7" s="1"/>
  <c r="BG868" i="7"/>
  <c r="BE868" i="7"/>
  <c r="BC868" i="7"/>
  <c r="AX868" i="7"/>
  <c r="AH868" i="7"/>
  <c r="AI868" i="7" s="1"/>
  <c r="BG867" i="7"/>
  <c r="AX867" i="7"/>
  <c r="AH867" i="7"/>
  <c r="BG866" i="7"/>
  <c r="BC866" i="7"/>
  <c r="AX866" i="7"/>
  <c r="AH866" i="7"/>
  <c r="BG865" i="7"/>
  <c r="BE865" i="7"/>
  <c r="BC865" i="7"/>
  <c r="AX865" i="7"/>
  <c r="AH865" i="7"/>
  <c r="AI865" i="7" s="1"/>
  <c r="BG864" i="7"/>
  <c r="BE864" i="7"/>
  <c r="AX864" i="7"/>
  <c r="AI864" i="7"/>
  <c r="AH864" i="7"/>
  <c r="BC864" i="7" s="1"/>
  <c r="BG863" i="7"/>
  <c r="BE863" i="7"/>
  <c r="BC863" i="7"/>
  <c r="AX863" i="7"/>
  <c r="AI863" i="7"/>
  <c r="AH863" i="7"/>
  <c r="BG862" i="7"/>
  <c r="BE862" i="7"/>
  <c r="BC862" i="7"/>
  <c r="AX862" i="7"/>
  <c r="AH862" i="7"/>
  <c r="AI862" i="7" s="1"/>
  <c r="BG861" i="7"/>
  <c r="AX861" i="7"/>
  <c r="AI861" i="7"/>
  <c r="AH861" i="7"/>
  <c r="BE861" i="7" s="1"/>
  <c r="BG860" i="7"/>
  <c r="BE860" i="7"/>
  <c r="BC860" i="7"/>
  <c r="AX860" i="7"/>
  <c r="AH860" i="7"/>
  <c r="AI860" i="7" s="1"/>
  <c r="BG859" i="7"/>
  <c r="AX859" i="7"/>
  <c r="AH859" i="7"/>
  <c r="BG858" i="7"/>
  <c r="AX858" i="7"/>
  <c r="AH858" i="7"/>
  <c r="BG857" i="7"/>
  <c r="BE857" i="7"/>
  <c r="BC857" i="7"/>
  <c r="AX857" i="7"/>
  <c r="AH857" i="7"/>
  <c r="AI857" i="7" s="1"/>
  <c r="BG856" i="7"/>
  <c r="BE856" i="7"/>
  <c r="AX856" i="7"/>
  <c r="AI856" i="7"/>
  <c r="AH856" i="7"/>
  <c r="BC856" i="7" s="1"/>
  <c r="BG855" i="7"/>
  <c r="BE855" i="7"/>
  <c r="BC855" i="7"/>
  <c r="AX855" i="7"/>
  <c r="AI855" i="7"/>
  <c r="AH855" i="7"/>
  <c r="BG854" i="7"/>
  <c r="BE854" i="7"/>
  <c r="BC854" i="7"/>
  <c r="AX854" i="7"/>
  <c r="AH854" i="7"/>
  <c r="AI854" i="7" s="1"/>
  <c r="BG853" i="7"/>
  <c r="AX853" i="7"/>
  <c r="AI853" i="7"/>
  <c r="AH853" i="7"/>
  <c r="BE853" i="7" s="1"/>
  <c r="BG852" i="7"/>
  <c r="BE852" i="7"/>
  <c r="BC852" i="7"/>
  <c r="AX852" i="7"/>
  <c r="AH852" i="7"/>
  <c r="AI852" i="7" s="1"/>
  <c r="BG851" i="7"/>
  <c r="AX851" i="7"/>
  <c r="AH851" i="7"/>
  <c r="BG850" i="7"/>
  <c r="AX850" i="7"/>
  <c r="AH850" i="7"/>
  <c r="BG849" i="7"/>
  <c r="BE849" i="7"/>
  <c r="BC849" i="7"/>
  <c r="AX849" i="7"/>
  <c r="AH849" i="7"/>
  <c r="AI849" i="7" s="1"/>
  <c r="BG848" i="7"/>
  <c r="AX848" i="7"/>
  <c r="AH848" i="7"/>
  <c r="BG847" i="7"/>
  <c r="BE847" i="7"/>
  <c r="BC847" i="7"/>
  <c r="AX847" i="7"/>
  <c r="AI847" i="7"/>
  <c r="AH847" i="7"/>
  <c r="BG846" i="7"/>
  <c r="BE846" i="7"/>
  <c r="BC846" i="7"/>
  <c r="AX846" i="7"/>
  <c r="AH846" i="7"/>
  <c r="AI846" i="7" s="1"/>
  <c r="BG845" i="7"/>
  <c r="AX845" i="7"/>
  <c r="AI845" i="7"/>
  <c r="AH845" i="7"/>
  <c r="BE845" i="7" s="1"/>
  <c r="BG844" i="7"/>
  <c r="BE844" i="7"/>
  <c r="BC844" i="7"/>
  <c r="AX844" i="7"/>
  <c r="AH844" i="7"/>
  <c r="AI844" i="7" s="1"/>
  <c r="BG843" i="7"/>
  <c r="AX843" i="7"/>
  <c r="AI843" i="7"/>
  <c r="AH843" i="7"/>
  <c r="BG842" i="7"/>
  <c r="AX842" i="7"/>
  <c r="AH842" i="7"/>
  <c r="BC842" i="7" s="1"/>
  <c r="BG841" i="7"/>
  <c r="BE841" i="7"/>
  <c r="BC841" i="7"/>
  <c r="AX841" i="7"/>
  <c r="AH841" i="7"/>
  <c r="AI841" i="7" s="1"/>
  <c r="BG840" i="7"/>
  <c r="BE840" i="7"/>
  <c r="AX840" i="7"/>
  <c r="AI840" i="7"/>
  <c r="AH840" i="7"/>
  <c r="BC840" i="7" s="1"/>
  <c r="BG839" i="7"/>
  <c r="BE839" i="7"/>
  <c r="BC839" i="7"/>
  <c r="AX839" i="7"/>
  <c r="AI839" i="7"/>
  <c r="AH839" i="7"/>
  <c r="BG838" i="7"/>
  <c r="AX838" i="7"/>
  <c r="AH838" i="7"/>
  <c r="BG837" i="7"/>
  <c r="AX837" i="7"/>
  <c r="AI837" i="7"/>
  <c r="AH837" i="7"/>
  <c r="BE837" i="7" s="1"/>
  <c r="BG836" i="7"/>
  <c r="BE836" i="7"/>
  <c r="BC836" i="7"/>
  <c r="AX836" i="7"/>
  <c r="AH836" i="7"/>
  <c r="AI836" i="7" s="1"/>
  <c r="BG835" i="7"/>
  <c r="AX835" i="7"/>
  <c r="AH835" i="7"/>
  <c r="BG834" i="7"/>
  <c r="BC834" i="7"/>
  <c r="AX834" i="7"/>
  <c r="AH834" i="7"/>
  <c r="BG833" i="7"/>
  <c r="BE833" i="7"/>
  <c r="BC833" i="7"/>
  <c r="AX833" i="7"/>
  <c r="AH833" i="7"/>
  <c r="AI833" i="7" s="1"/>
  <c r="BG832" i="7"/>
  <c r="BE832" i="7"/>
  <c r="AX832" i="7"/>
  <c r="AI832" i="7"/>
  <c r="AH832" i="7"/>
  <c r="BC832" i="7" s="1"/>
  <c r="BG831" i="7"/>
  <c r="BE831" i="7"/>
  <c r="BC831" i="7"/>
  <c r="AX831" i="7"/>
  <c r="AI831" i="7"/>
  <c r="AH831" i="7"/>
  <c r="BG830" i="7"/>
  <c r="BE830" i="7"/>
  <c r="BC830" i="7"/>
  <c r="AX830" i="7"/>
  <c r="AH830" i="7"/>
  <c r="AI830" i="7" s="1"/>
  <c r="BG829" i="7"/>
  <c r="AX829" i="7"/>
  <c r="AI829" i="7"/>
  <c r="AH829" i="7"/>
  <c r="BE829" i="7" s="1"/>
  <c r="BG828" i="7"/>
  <c r="BE828" i="7"/>
  <c r="BC828" i="7"/>
  <c r="AX828" i="7"/>
  <c r="AH828" i="7"/>
  <c r="AI828" i="7" s="1"/>
  <c r="BG827" i="7"/>
  <c r="BE827" i="7"/>
  <c r="AX827" i="7"/>
  <c r="AI827" i="7"/>
  <c r="AH827" i="7"/>
  <c r="BC827" i="7" s="1"/>
  <c r="BG826" i="7"/>
  <c r="AX826" i="7"/>
  <c r="AH826" i="7"/>
  <c r="BG825" i="7"/>
  <c r="BE825" i="7"/>
  <c r="BC825" i="7"/>
  <c r="AX825" i="7"/>
  <c r="AH825" i="7"/>
  <c r="AI825" i="7" s="1"/>
  <c r="BG824" i="7"/>
  <c r="BE824" i="7"/>
  <c r="AX824" i="7"/>
  <c r="AI824" i="7"/>
  <c r="AH824" i="7"/>
  <c r="BC824" i="7" s="1"/>
  <c r="BG823" i="7"/>
  <c r="BE823" i="7"/>
  <c r="BC823" i="7"/>
  <c r="AX823" i="7"/>
  <c r="AI823" i="7"/>
  <c r="AH823" i="7"/>
  <c r="BG822" i="7"/>
  <c r="AX822" i="7"/>
  <c r="AH822" i="7"/>
  <c r="BG821" i="7"/>
  <c r="AX821" i="7"/>
  <c r="AH821" i="7"/>
  <c r="BG820" i="7"/>
  <c r="BE820" i="7"/>
  <c r="BC820" i="7"/>
  <c r="AX820" i="7"/>
  <c r="AH820" i="7"/>
  <c r="AI820" i="7" s="1"/>
  <c r="BG819" i="7"/>
  <c r="AX819" i="7"/>
  <c r="AH819" i="7"/>
  <c r="BG818" i="7"/>
  <c r="BC818" i="7"/>
  <c r="AX818" i="7"/>
  <c r="AI818" i="7"/>
  <c r="AH818" i="7"/>
  <c r="BE818" i="7" s="1"/>
  <c r="BG817" i="7"/>
  <c r="BE817" i="7"/>
  <c r="BC817" i="7"/>
  <c r="AX817" i="7"/>
  <c r="AH817" i="7"/>
  <c r="AI817" i="7" s="1"/>
  <c r="BG816" i="7"/>
  <c r="BE816" i="7"/>
  <c r="AX816" i="7"/>
  <c r="AI816" i="7"/>
  <c r="AH816" i="7"/>
  <c r="BC816" i="7" s="1"/>
  <c r="BG815" i="7"/>
  <c r="BE815" i="7"/>
  <c r="BC815" i="7"/>
  <c r="AX815" i="7"/>
  <c r="AI815" i="7"/>
  <c r="AH815" i="7"/>
  <c r="BG814" i="7"/>
  <c r="BC814" i="7"/>
  <c r="AX814" i="7"/>
  <c r="AH814" i="7"/>
  <c r="AI814" i="7" s="1"/>
  <c r="BG813" i="7"/>
  <c r="AX813" i="7"/>
  <c r="AI813" i="7"/>
  <c r="AH813" i="7"/>
  <c r="BG812" i="7"/>
  <c r="BE812" i="7"/>
  <c r="BC812" i="7"/>
  <c r="AX812" i="7"/>
  <c r="AH812" i="7"/>
  <c r="AI812" i="7" s="1"/>
  <c r="BG811" i="7"/>
  <c r="BE811" i="7"/>
  <c r="AX811" i="7"/>
  <c r="AI811" i="7"/>
  <c r="AH811" i="7"/>
  <c r="BC811" i="7" s="1"/>
  <c r="BG810" i="7"/>
  <c r="AX810" i="7"/>
  <c r="AI810" i="7"/>
  <c r="AH810" i="7"/>
  <c r="BE810" i="7" s="1"/>
  <c r="BG809" i="7"/>
  <c r="BE809" i="7"/>
  <c r="BC809" i="7"/>
  <c r="AX809" i="7"/>
  <c r="AH809" i="7"/>
  <c r="AI809" i="7" s="1"/>
  <c r="BG808" i="7"/>
  <c r="BE808" i="7"/>
  <c r="AX808" i="7"/>
  <c r="AI808" i="7"/>
  <c r="AH808" i="7"/>
  <c r="BC808" i="7" s="1"/>
  <c r="BG807" i="7"/>
  <c r="BE807" i="7"/>
  <c r="BC807" i="7"/>
  <c r="AX807" i="7"/>
  <c r="AI807" i="7"/>
  <c r="AH807" i="7"/>
  <c r="BG806" i="7"/>
  <c r="BC806" i="7"/>
  <c r="AX806" i="7"/>
  <c r="AH806" i="7"/>
  <c r="BG805" i="7"/>
  <c r="AX805" i="7"/>
  <c r="AI805" i="7"/>
  <c r="AH805" i="7"/>
  <c r="BG804" i="7"/>
  <c r="BE804" i="7"/>
  <c r="BC804" i="7"/>
  <c r="AX804" i="7"/>
  <c r="AH804" i="7"/>
  <c r="AI804" i="7" s="1"/>
  <c r="BG803" i="7"/>
  <c r="AX803" i="7"/>
  <c r="AH803" i="7"/>
  <c r="BG802" i="7"/>
  <c r="AX802" i="7"/>
  <c r="AI802" i="7"/>
  <c r="AH802" i="7"/>
  <c r="BE802" i="7" s="1"/>
  <c r="BG801" i="7"/>
  <c r="AX801" i="7"/>
  <c r="AH801" i="7"/>
  <c r="AI801" i="7" s="1"/>
  <c r="BG800" i="7"/>
  <c r="AX800" i="7"/>
  <c r="AI800" i="7"/>
  <c r="AH800" i="7"/>
  <c r="BC800" i="7" s="1"/>
  <c r="BG799" i="7"/>
  <c r="BE799" i="7"/>
  <c r="BC799" i="7"/>
  <c r="AX799" i="7"/>
  <c r="AI799" i="7"/>
  <c r="AH799" i="7"/>
  <c r="BG798" i="7"/>
  <c r="BC798" i="7"/>
  <c r="AX798" i="7"/>
  <c r="AH798" i="7"/>
  <c r="AI798" i="7" s="1"/>
  <c r="BG797" i="7"/>
  <c r="BC797" i="7"/>
  <c r="AX797" i="7"/>
  <c r="AI797" i="7"/>
  <c r="AH797" i="7"/>
  <c r="BE797" i="7" s="1"/>
  <c r="BG796" i="7"/>
  <c r="BE796" i="7"/>
  <c r="BC796" i="7"/>
  <c r="AX796" i="7"/>
  <c r="AI796" i="7"/>
  <c r="AH796" i="7"/>
  <c r="BG795" i="7"/>
  <c r="AX795" i="7"/>
  <c r="AH795" i="7"/>
  <c r="BG794" i="7"/>
  <c r="BC794" i="7"/>
  <c r="AX794" i="7"/>
  <c r="AI794" i="7"/>
  <c r="AH794" i="7"/>
  <c r="BE794" i="7" s="1"/>
  <c r="BG793" i="7"/>
  <c r="AX793" i="7"/>
  <c r="AH793" i="7"/>
  <c r="AI793" i="7" s="1"/>
  <c r="BG792" i="7"/>
  <c r="AX792" i="7"/>
  <c r="AI792" i="7"/>
  <c r="AH792" i="7"/>
  <c r="BE792" i="7" s="1"/>
  <c r="BG791" i="7"/>
  <c r="BE791" i="7"/>
  <c r="BC791" i="7"/>
  <c r="AX791" i="7"/>
  <c r="AI791" i="7"/>
  <c r="AH791" i="7"/>
  <c r="BG790" i="7"/>
  <c r="AX790" i="7"/>
  <c r="AH790" i="7"/>
  <c r="BG789" i="7"/>
  <c r="BC789" i="7"/>
  <c r="AX789" i="7"/>
  <c r="AH789" i="7"/>
  <c r="BG788" i="7"/>
  <c r="BE788" i="7"/>
  <c r="BC788" i="7"/>
  <c r="AX788" i="7"/>
  <c r="AI788" i="7"/>
  <c r="AH788" i="7"/>
  <c r="BG787" i="7"/>
  <c r="BE787" i="7"/>
  <c r="AX787" i="7"/>
  <c r="AH787" i="7"/>
  <c r="BC787" i="7" s="1"/>
  <c r="BG786" i="7"/>
  <c r="BC786" i="7"/>
  <c r="AX786" i="7"/>
  <c r="AI786" i="7"/>
  <c r="AH786" i="7"/>
  <c r="BE786" i="7" s="1"/>
  <c r="BG785" i="7"/>
  <c r="AX785" i="7"/>
  <c r="AH785" i="7"/>
  <c r="BG784" i="7"/>
  <c r="AX784" i="7"/>
  <c r="AI784" i="7"/>
  <c r="AH784" i="7"/>
  <c r="BE784" i="7" s="1"/>
  <c r="BG783" i="7"/>
  <c r="BE783" i="7"/>
  <c r="BC783" i="7"/>
  <c r="AX783" i="7"/>
  <c r="AI783" i="7"/>
  <c r="AH783" i="7"/>
  <c r="BG782" i="7"/>
  <c r="AX782" i="7"/>
  <c r="AH782" i="7"/>
  <c r="BG781" i="7"/>
  <c r="AX781" i="7"/>
  <c r="AH781" i="7"/>
  <c r="BG780" i="7"/>
  <c r="BE780" i="7"/>
  <c r="BC780" i="7"/>
  <c r="AX780" i="7"/>
  <c r="AI780" i="7"/>
  <c r="AH780" i="7"/>
  <c r="BG779" i="7"/>
  <c r="AX779" i="7"/>
  <c r="AH779" i="7"/>
  <c r="BC779" i="7" s="1"/>
  <c r="BG778" i="7"/>
  <c r="BC778" i="7"/>
  <c r="AX778" i="7"/>
  <c r="AI778" i="7"/>
  <c r="AH778" i="7"/>
  <c r="BE778" i="7" s="1"/>
  <c r="BG777" i="7"/>
  <c r="AX777" i="7"/>
  <c r="AH777" i="7"/>
  <c r="AI777" i="7" s="1"/>
  <c r="BG776" i="7"/>
  <c r="AX776" i="7"/>
  <c r="AI776" i="7"/>
  <c r="AH776" i="7"/>
  <c r="BE776" i="7" s="1"/>
  <c r="BG775" i="7"/>
  <c r="BE775" i="7"/>
  <c r="BC775" i="7"/>
  <c r="AX775" i="7"/>
  <c r="AI775" i="7"/>
  <c r="AH775" i="7"/>
  <c r="BG774" i="7"/>
  <c r="AX774" i="7"/>
  <c r="AH774" i="7"/>
  <c r="BG773" i="7"/>
  <c r="BC773" i="7"/>
  <c r="AX773" i="7"/>
  <c r="AH773" i="7"/>
  <c r="BG772" i="7"/>
  <c r="BE772" i="7"/>
  <c r="BC772" i="7"/>
  <c r="AX772" i="7"/>
  <c r="AI772" i="7"/>
  <c r="AH772" i="7"/>
  <c r="BG771" i="7"/>
  <c r="BE771" i="7"/>
  <c r="AX771" i="7"/>
  <c r="AI771" i="7"/>
  <c r="AH771" i="7"/>
  <c r="BC771" i="7" s="1"/>
  <c r="BG770" i="7"/>
  <c r="BC770" i="7"/>
  <c r="AX770" i="7"/>
  <c r="AI770" i="7"/>
  <c r="AH770" i="7"/>
  <c r="BE770" i="7" s="1"/>
  <c r="BG769" i="7"/>
  <c r="AX769" i="7"/>
  <c r="AH769" i="7"/>
  <c r="AI769" i="7" s="1"/>
  <c r="BG768" i="7"/>
  <c r="AX768" i="7"/>
  <c r="AI768" i="7"/>
  <c r="AH768" i="7"/>
  <c r="BE768" i="7" s="1"/>
  <c r="BG767" i="7"/>
  <c r="BE767" i="7"/>
  <c r="BC767" i="7"/>
  <c r="AX767" i="7"/>
  <c r="AI767" i="7"/>
  <c r="AH767" i="7"/>
  <c r="BG766" i="7"/>
  <c r="AX766" i="7"/>
  <c r="AH766" i="7"/>
  <c r="BG765" i="7"/>
  <c r="AX765" i="7"/>
  <c r="AH765" i="7"/>
  <c r="BG764" i="7"/>
  <c r="BE764" i="7"/>
  <c r="BC764" i="7"/>
  <c r="AX764" i="7"/>
  <c r="AI764" i="7"/>
  <c r="AH764" i="7"/>
  <c r="BG763" i="7"/>
  <c r="AX763" i="7"/>
  <c r="AH763" i="7"/>
  <c r="BC763" i="7" s="1"/>
  <c r="BG762" i="7"/>
  <c r="BC762" i="7"/>
  <c r="AX762" i="7"/>
  <c r="AI762" i="7"/>
  <c r="AH762" i="7"/>
  <c r="BE762" i="7" s="1"/>
  <c r="BG761" i="7"/>
  <c r="BE761" i="7"/>
  <c r="BC761" i="7"/>
  <c r="AX761" i="7"/>
  <c r="AH761" i="7"/>
  <c r="AI761" i="7" s="1"/>
  <c r="BG760" i="7"/>
  <c r="AX760" i="7"/>
  <c r="AI760" i="7"/>
  <c r="AH760" i="7"/>
  <c r="BE760" i="7" s="1"/>
  <c r="BG759" i="7"/>
  <c r="BE759" i="7"/>
  <c r="BC759" i="7"/>
  <c r="AX759" i="7"/>
  <c r="AI759" i="7"/>
  <c r="AH759" i="7"/>
  <c r="BG758" i="7"/>
  <c r="AX758" i="7"/>
  <c r="AI758" i="7"/>
  <c r="AH758" i="7"/>
  <c r="BG757" i="7"/>
  <c r="BC757" i="7"/>
  <c r="AX757" i="7"/>
  <c r="AH757" i="7"/>
  <c r="BG756" i="7"/>
  <c r="BE756" i="7"/>
  <c r="BC756" i="7"/>
  <c r="AX756" i="7"/>
  <c r="AI756" i="7"/>
  <c r="AH756" i="7"/>
  <c r="BG755" i="7"/>
  <c r="BE755" i="7"/>
  <c r="AX755" i="7"/>
  <c r="AI755" i="7"/>
  <c r="AH755" i="7"/>
  <c r="BC755" i="7" s="1"/>
  <c r="BG754" i="7"/>
  <c r="BC754" i="7"/>
  <c r="AX754" i="7"/>
  <c r="AI754" i="7"/>
  <c r="AH754" i="7"/>
  <c r="BE754" i="7" s="1"/>
  <c r="BG753" i="7"/>
  <c r="AX753" i="7"/>
  <c r="AH753" i="7"/>
  <c r="AI753" i="7" s="1"/>
  <c r="BG752" i="7"/>
  <c r="AX752" i="7"/>
  <c r="AI752" i="7"/>
  <c r="AH752" i="7"/>
  <c r="BE752" i="7" s="1"/>
  <c r="BG751" i="7"/>
  <c r="BE751" i="7"/>
  <c r="BC751" i="7"/>
  <c r="AX751" i="7"/>
  <c r="AI751" i="7"/>
  <c r="AH751" i="7"/>
  <c r="BG750" i="7"/>
  <c r="AX750" i="7"/>
  <c r="AH750" i="7"/>
  <c r="BG749" i="7"/>
  <c r="BC749" i="7"/>
  <c r="AX749" i="7"/>
  <c r="AH749" i="7"/>
  <c r="BG748" i="7"/>
  <c r="BE748" i="7"/>
  <c r="BC748" i="7"/>
  <c r="AX748" i="7"/>
  <c r="AI748" i="7"/>
  <c r="AH748" i="7"/>
  <c r="BG747" i="7"/>
  <c r="BE747" i="7"/>
  <c r="AX747" i="7"/>
  <c r="AI747" i="7"/>
  <c r="AH747" i="7"/>
  <c r="BC747" i="7" s="1"/>
  <c r="BG746" i="7"/>
  <c r="BC746" i="7"/>
  <c r="AX746" i="7"/>
  <c r="AI746" i="7"/>
  <c r="AH746" i="7"/>
  <c r="BE746" i="7" s="1"/>
  <c r="BG745" i="7"/>
  <c r="BE745" i="7"/>
  <c r="BC745" i="7"/>
  <c r="AX745" i="7"/>
  <c r="AH745" i="7"/>
  <c r="AI745" i="7" s="1"/>
  <c r="BG744" i="7"/>
  <c r="AX744" i="7"/>
  <c r="AI744" i="7"/>
  <c r="AH744" i="7"/>
  <c r="BE744" i="7" s="1"/>
  <c r="BG743" i="7"/>
  <c r="BE743" i="7"/>
  <c r="BC743" i="7"/>
  <c r="AX743" i="7"/>
  <c r="AI743" i="7"/>
  <c r="AH743" i="7"/>
  <c r="BG742" i="7"/>
  <c r="AX742" i="7"/>
  <c r="AI742" i="7"/>
  <c r="AH742" i="7"/>
  <c r="BG741" i="7"/>
  <c r="AX741" i="7"/>
  <c r="AH741" i="7"/>
  <c r="BG740" i="7"/>
  <c r="BE740" i="7"/>
  <c r="BC740" i="7"/>
  <c r="AX740" i="7"/>
  <c r="AI740" i="7"/>
  <c r="AH740" i="7"/>
  <c r="BG739" i="7"/>
  <c r="AX739" i="7"/>
  <c r="AH739" i="7"/>
  <c r="BC739" i="7" s="1"/>
  <c r="BG738" i="7"/>
  <c r="BC738" i="7"/>
  <c r="AX738" i="7"/>
  <c r="AI738" i="7"/>
  <c r="AH738" i="7"/>
  <c r="BE738" i="7" s="1"/>
  <c r="BG737" i="7"/>
  <c r="BE737" i="7"/>
  <c r="BC737" i="7"/>
  <c r="AX737" i="7"/>
  <c r="AH737" i="7"/>
  <c r="AI737" i="7" s="1"/>
  <c r="BG736" i="7"/>
  <c r="AX736" i="7"/>
  <c r="AI736" i="7"/>
  <c r="AH736" i="7"/>
  <c r="BE736" i="7" s="1"/>
  <c r="BG735" i="7"/>
  <c r="BE735" i="7"/>
  <c r="BC735" i="7"/>
  <c r="AX735" i="7"/>
  <c r="AH735" i="7"/>
  <c r="AI735" i="7" s="1"/>
  <c r="BG734" i="7"/>
  <c r="AX734" i="7"/>
  <c r="AI734" i="7"/>
  <c r="AH734" i="7"/>
  <c r="BG733" i="7"/>
  <c r="BC733" i="7"/>
  <c r="AX733" i="7"/>
  <c r="AH733" i="7"/>
  <c r="BG732" i="7"/>
  <c r="BE732" i="7"/>
  <c r="BC732" i="7"/>
  <c r="AX732" i="7"/>
  <c r="AI732" i="7"/>
  <c r="AH732" i="7"/>
  <c r="BG731" i="7"/>
  <c r="BE731" i="7"/>
  <c r="AX731" i="7"/>
  <c r="AI731" i="7"/>
  <c r="AH731" i="7"/>
  <c r="BC731" i="7" s="1"/>
  <c r="BG730" i="7"/>
  <c r="BC730" i="7"/>
  <c r="AX730" i="7"/>
  <c r="AI730" i="7"/>
  <c r="AH730" i="7"/>
  <c r="BE730" i="7" s="1"/>
  <c r="BG729" i="7"/>
  <c r="AX729" i="7"/>
  <c r="AH729" i="7"/>
  <c r="AI729" i="7" s="1"/>
  <c r="BG728" i="7"/>
  <c r="AX728" i="7"/>
  <c r="AI728" i="7"/>
  <c r="AH728" i="7"/>
  <c r="BE728" i="7" s="1"/>
  <c r="BG727" i="7"/>
  <c r="BE727" i="7"/>
  <c r="BC727" i="7"/>
  <c r="AX727" i="7"/>
  <c r="AH727" i="7"/>
  <c r="AI727" i="7" s="1"/>
  <c r="BG726" i="7"/>
  <c r="AX726" i="7"/>
  <c r="AH726" i="7"/>
  <c r="BG725" i="7"/>
  <c r="BC725" i="7"/>
  <c r="AX725" i="7"/>
  <c r="AH725" i="7"/>
  <c r="BG724" i="7"/>
  <c r="BE724" i="7"/>
  <c r="BC724" i="7"/>
  <c r="AX724" i="7"/>
  <c r="AI724" i="7"/>
  <c r="AH724" i="7"/>
  <c r="BG723" i="7"/>
  <c r="BE723" i="7"/>
  <c r="AX723" i="7"/>
  <c r="AI723" i="7"/>
  <c r="AH723" i="7"/>
  <c r="BC723" i="7" s="1"/>
  <c r="BG722" i="7"/>
  <c r="BC722" i="7"/>
  <c r="AX722" i="7"/>
  <c r="AI722" i="7"/>
  <c r="AH722" i="7"/>
  <c r="BE722" i="7" s="1"/>
  <c r="BG721" i="7"/>
  <c r="AX721" i="7"/>
  <c r="AH721" i="7"/>
  <c r="AI721" i="7" s="1"/>
  <c r="BG720" i="7"/>
  <c r="AX720" i="7"/>
  <c r="AI720" i="7"/>
  <c r="AH720" i="7"/>
  <c r="BE720" i="7" s="1"/>
  <c r="BG719" i="7"/>
  <c r="BE719" i="7"/>
  <c r="BC719" i="7"/>
  <c r="AX719" i="7"/>
  <c r="AI719" i="7"/>
  <c r="AH719" i="7"/>
  <c r="BG718" i="7"/>
  <c r="AX718" i="7"/>
  <c r="AH718" i="7"/>
  <c r="BG717" i="7"/>
  <c r="AX717" i="7"/>
  <c r="AH717" i="7"/>
  <c r="BG716" i="7"/>
  <c r="BE716" i="7"/>
  <c r="BC716" i="7"/>
  <c r="AX716" i="7"/>
  <c r="AI716" i="7"/>
  <c r="AH716" i="7"/>
  <c r="BG715" i="7"/>
  <c r="AX715" i="7"/>
  <c r="AH715" i="7"/>
  <c r="BC715" i="7" s="1"/>
  <c r="BG714" i="7"/>
  <c r="BC714" i="7"/>
  <c r="AX714" i="7"/>
  <c r="AI714" i="7"/>
  <c r="AH714" i="7"/>
  <c r="BE714" i="7" s="1"/>
  <c r="BG713" i="7"/>
  <c r="BE713" i="7"/>
  <c r="BC713" i="7"/>
  <c r="AX713" i="7"/>
  <c r="AH713" i="7"/>
  <c r="AI713" i="7" s="1"/>
  <c r="BG712" i="7"/>
  <c r="AX712" i="7"/>
  <c r="AI712" i="7"/>
  <c r="AH712" i="7"/>
  <c r="BE712" i="7" s="1"/>
  <c r="BG711" i="7"/>
  <c r="BE711" i="7"/>
  <c r="BC711" i="7"/>
  <c r="AX711" i="7"/>
  <c r="AH711" i="7"/>
  <c r="AI711" i="7" s="1"/>
  <c r="BG710" i="7"/>
  <c r="AX710" i="7"/>
  <c r="AH710" i="7"/>
  <c r="BG709" i="7"/>
  <c r="AX709" i="7"/>
  <c r="AH709" i="7"/>
  <c r="BG708" i="7"/>
  <c r="BE708" i="7"/>
  <c r="BC708" i="7"/>
  <c r="AX708" i="7"/>
  <c r="AI708" i="7"/>
  <c r="AH708" i="7"/>
  <c r="BG707" i="7"/>
  <c r="AX707" i="7"/>
  <c r="AH707" i="7"/>
  <c r="BC707" i="7" s="1"/>
  <c r="BG706" i="7"/>
  <c r="BC706" i="7"/>
  <c r="AX706" i="7"/>
  <c r="AI706" i="7"/>
  <c r="AH706" i="7"/>
  <c r="BE706" i="7" s="1"/>
  <c r="BG705" i="7"/>
  <c r="BE705" i="7"/>
  <c r="AX705" i="7"/>
  <c r="AH705" i="7"/>
  <c r="AI705" i="7" s="1"/>
  <c r="BG704" i="7"/>
  <c r="AX704" i="7"/>
  <c r="AI704" i="7"/>
  <c r="AH704" i="7"/>
  <c r="BE704" i="7" s="1"/>
  <c r="BG703" i="7"/>
  <c r="BE703" i="7"/>
  <c r="BC703" i="7"/>
  <c r="AX703" i="7"/>
  <c r="AH703" i="7"/>
  <c r="AI703" i="7" s="1"/>
  <c r="BG702" i="7"/>
  <c r="AX702" i="7"/>
  <c r="AI702" i="7"/>
  <c r="AH702" i="7"/>
  <c r="BG701" i="7"/>
  <c r="AX701" i="7"/>
  <c r="AH701" i="7"/>
  <c r="BG700" i="7"/>
  <c r="BE700" i="7"/>
  <c r="BC700" i="7"/>
  <c r="AX700" i="7"/>
  <c r="AI700" i="7"/>
  <c r="AH700" i="7"/>
  <c r="BG699" i="7"/>
  <c r="AX699" i="7"/>
  <c r="AH699" i="7"/>
  <c r="BG698" i="7"/>
  <c r="BC698" i="7"/>
  <c r="AX698" i="7"/>
  <c r="AI698" i="7"/>
  <c r="AH698" i="7"/>
  <c r="BE698" i="7" s="1"/>
  <c r="BG697" i="7"/>
  <c r="BC697" i="7"/>
  <c r="AX697" i="7"/>
  <c r="AH697" i="7"/>
  <c r="AI697" i="7" s="1"/>
  <c r="BG696" i="7"/>
  <c r="AX696" i="7"/>
  <c r="AI696" i="7"/>
  <c r="AH696" i="7"/>
  <c r="BE696" i="7" s="1"/>
  <c r="BG695" i="7"/>
  <c r="BE695" i="7"/>
  <c r="BC695" i="7"/>
  <c r="AX695" i="7"/>
  <c r="AI695" i="7"/>
  <c r="AH695" i="7"/>
  <c r="BG694" i="7"/>
  <c r="AX694" i="7"/>
  <c r="AH694" i="7"/>
  <c r="BG693" i="7"/>
  <c r="BC693" i="7"/>
  <c r="AX693" i="7"/>
  <c r="AH693" i="7"/>
  <c r="BG692" i="7"/>
  <c r="BE692" i="7"/>
  <c r="BC692" i="7"/>
  <c r="AX692" i="7"/>
  <c r="AI692" i="7"/>
  <c r="AH692" i="7"/>
  <c r="BG691" i="7"/>
  <c r="BE691" i="7"/>
  <c r="AX691" i="7"/>
  <c r="AH691" i="7"/>
  <c r="BC691" i="7" s="1"/>
  <c r="BG690" i="7"/>
  <c r="BC690" i="7"/>
  <c r="AX690" i="7"/>
  <c r="AI690" i="7"/>
  <c r="AH690" i="7"/>
  <c r="BE690" i="7" s="1"/>
  <c r="BG689" i="7"/>
  <c r="AX689" i="7"/>
  <c r="AH689" i="7"/>
  <c r="BG688" i="7"/>
  <c r="AX688" i="7"/>
  <c r="AI688" i="7"/>
  <c r="AH688" i="7"/>
  <c r="BE688" i="7" s="1"/>
  <c r="BG687" i="7"/>
  <c r="BE687" i="7"/>
  <c r="BC687" i="7"/>
  <c r="AX687" i="7"/>
  <c r="AH687" i="7"/>
  <c r="AI687" i="7" s="1"/>
  <c r="BG686" i="7"/>
  <c r="AX686" i="7"/>
  <c r="AI686" i="7"/>
  <c r="AH686" i="7"/>
  <c r="BG685" i="7"/>
  <c r="AX685" i="7"/>
  <c r="AH685" i="7"/>
  <c r="BG684" i="7"/>
  <c r="BE684" i="7"/>
  <c r="BC684" i="7"/>
  <c r="AX684" i="7"/>
  <c r="AI684" i="7"/>
  <c r="AH684" i="7"/>
  <c r="BG683" i="7"/>
  <c r="AX683" i="7"/>
  <c r="AH683" i="7"/>
  <c r="BC683" i="7" s="1"/>
  <c r="BG682" i="7"/>
  <c r="BC682" i="7"/>
  <c r="AX682" i="7"/>
  <c r="AI682" i="7"/>
  <c r="AH682" i="7"/>
  <c r="BE682" i="7" s="1"/>
  <c r="BG681" i="7"/>
  <c r="BE681" i="7"/>
  <c r="BC681" i="7"/>
  <c r="AX681" i="7"/>
  <c r="AH681" i="7"/>
  <c r="AI681" i="7" s="1"/>
  <c r="BG680" i="7"/>
  <c r="AX680" i="7"/>
  <c r="AI680" i="7"/>
  <c r="AH680" i="7"/>
  <c r="BE680" i="7" s="1"/>
  <c r="BG679" i="7"/>
  <c r="BE679" i="7"/>
  <c r="BC679" i="7"/>
  <c r="AX679" i="7"/>
  <c r="AH679" i="7"/>
  <c r="AI679" i="7" s="1"/>
  <c r="BG678" i="7"/>
  <c r="AX678" i="7"/>
  <c r="AI678" i="7"/>
  <c r="AH678" i="7"/>
  <c r="BG677" i="7"/>
  <c r="BC677" i="7"/>
  <c r="AX677" i="7"/>
  <c r="AH677" i="7"/>
  <c r="BG676" i="7"/>
  <c r="BE676" i="7"/>
  <c r="BC676" i="7"/>
  <c r="AX676" i="7"/>
  <c r="AI676" i="7"/>
  <c r="AH676" i="7"/>
  <c r="BG675" i="7"/>
  <c r="BE675" i="7"/>
  <c r="AX675" i="7"/>
  <c r="AI675" i="7"/>
  <c r="AH675" i="7"/>
  <c r="BC675" i="7" s="1"/>
  <c r="BG674" i="7"/>
  <c r="BC674" i="7"/>
  <c r="AX674" i="7"/>
  <c r="AI674" i="7"/>
  <c r="AH674" i="7"/>
  <c r="BE674" i="7" s="1"/>
  <c r="BG673" i="7"/>
  <c r="AX673" i="7"/>
  <c r="AH673" i="7"/>
  <c r="AI673" i="7" s="1"/>
  <c r="BG672" i="7"/>
  <c r="AX672" i="7"/>
  <c r="AI672" i="7"/>
  <c r="AH672" i="7"/>
  <c r="BE672" i="7" s="1"/>
  <c r="BG671" i="7"/>
  <c r="BE671" i="7"/>
  <c r="BC671" i="7"/>
  <c r="AX671" i="7"/>
  <c r="AH671" i="7"/>
  <c r="AI671" i="7" s="1"/>
  <c r="BG670" i="7"/>
  <c r="AX670" i="7"/>
  <c r="AH670" i="7"/>
  <c r="BG669" i="7"/>
  <c r="BC669" i="7"/>
  <c r="AX669" i="7"/>
  <c r="AH669" i="7"/>
  <c r="BG668" i="7"/>
  <c r="BE668" i="7"/>
  <c r="BC668" i="7"/>
  <c r="AX668" i="7"/>
  <c r="AI668" i="7"/>
  <c r="AH668" i="7"/>
  <c r="BG667" i="7"/>
  <c r="BE667" i="7"/>
  <c r="AX667" i="7"/>
  <c r="AI667" i="7"/>
  <c r="AH667" i="7"/>
  <c r="BC667" i="7" s="1"/>
  <c r="BG666" i="7"/>
  <c r="BC666" i="7"/>
  <c r="AX666" i="7"/>
  <c r="AI666" i="7"/>
  <c r="AH666" i="7"/>
  <c r="BE666" i="7" s="1"/>
  <c r="BG665" i="7"/>
  <c r="AX665" i="7"/>
  <c r="AH665" i="7"/>
  <c r="AI665" i="7" s="1"/>
  <c r="BG664" i="7"/>
  <c r="AX664" i="7"/>
  <c r="AI664" i="7"/>
  <c r="AH664" i="7"/>
  <c r="BE664" i="7" s="1"/>
  <c r="BG663" i="7"/>
  <c r="BE663" i="7"/>
  <c r="BC663" i="7"/>
  <c r="AX663" i="7"/>
  <c r="AH663" i="7"/>
  <c r="AI663" i="7" s="1"/>
  <c r="BG662" i="7"/>
  <c r="BE662" i="7"/>
  <c r="AX662" i="7"/>
  <c r="AI662" i="7"/>
  <c r="AH662" i="7"/>
  <c r="BC662" i="7" s="1"/>
  <c r="BG661" i="7"/>
  <c r="BC661" i="7"/>
  <c r="AX661" i="7"/>
  <c r="AH661" i="7"/>
  <c r="BE661" i="7" s="1"/>
  <c r="BG660" i="7"/>
  <c r="BE660" i="7"/>
  <c r="BC660" i="7"/>
  <c r="AX660" i="7"/>
  <c r="AI660" i="7"/>
  <c r="AH660" i="7"/>
  <c r="BG659" i="7"/>
  <c r="AX659" i="7"/>
  <c r="AH659" i="7"/>
  <c r="BG658" i="7"/>
  <c r="BC658" i="7"/>
  <c r="AX658" i="7"/>
  <c r="AI658" i="7"/>
  <c r="AH658" i="7"/>
  <c r="BE658" i="7" s="1"/>
  <c r="BG657" i="7"/>
  <c r="AX657" i="7"/>
  <c r="AH657" i="7"/>
  <c r="AI657" i="7" s="1"/>
  <c r="BG656" i="7"/>
  <c r="AX656" i="7"/>
  <c r="AH656" i="7"/>
  <c r="BG655" i="7"/>
  <c r="BE655" i="7"/>
  <c r="BC655" i="7"/>
  <c r="AX655" i="7"/>
  <c r="AH655" i="7"/>
  <c r="AI655" i="7" s="1"/>
  <c r="BG654" i="7"/>
  <c r="BE654" i="7"/>
  <c r="AX654" i="7"/>
  <c r="AI654" i="7"/>
  <c r="AH654" i="7"/>
  <c r="BC654" i="7" s="1"/>
  <c r="BG653" i="7"/>
  <c r="BC653" i="7"/>
  <c r="AX653" i="7"/>
  <c r="AH653" i="7"/>
  <c r="BE653" i="7" s="1"/>
  <c r="BG652" i="7"/>
  <c r="BE652" i="7"/>
  <c r="BC652" i="7"/>
  <c r="AX652" i="7"/>
  <c r="AI652" i="7"/>
  <c r="AH652" i="7"/>
  <c r="BG651" i="7"/>
  <c r="BE651" i="7"/>
  <c r="AX651" i="7"/>
  <c r="AI651" i="7"/>
  <c r="AH651" i="7"/>
  <c r="BC651" i="7" s="1"/>
  <c r="BG650" i="7"/>
  <c r="BC650" i="7"/>
  <c r="AX650" i="7"/>
  <c r="AI650" i="7"/>
  <c r="AH650" i="7"/>
  <c r="BE650" i="7" s="1"/>
  <c r="BG649" i="7"/>
  <c r="BE649" i="7"/>
  <c r="AX649" i="7"/>
  <c r="AH649" i="7"/>
  <c r="AI649" i="7" s="1"/>
  <c r="BG648" i="7"/>
  <c r="AX648" i="7"/>
  <c r="AI648" i="7"/>
  <c r="AH648" i="7"/>
  <c r="BG647" i="7"/>
  <c r="BE647" i="7"/>
  <c r="BC647" i="7"/>
  <c r="AX647" i="7"/>
  <c r="AH647" i="7"/>
  <c r="AI647" i="7" s="1"/>
  <c r="BG646" i="7"/>
  <c r="BE646" i="7"/>
  <c r="AX646" i="7"/>
  <c r="AH646" i="7"/>
  <c r="BC646" i="7" s="1"/>
  <c r="BG645" i="7"/>
  <c r="AX645" i="7"/>
  <c r="AH645" i="7"/>
  <c r="BE645" i="7" s="1"/>
  <c r="BG644" i="7"/>
  <c r="BE644" i="7"/>
  <c r="BC644" i="7"/>
  <c r="AX644" i="7"/>
  <c r="AI644" i="7"/>
  <c r="AH644" i="7"/>
  <c r="BG643" i="7"/>
  <c r="BE643" i="7"/>
  <c r="BC643" i="7"/>
  <c r="AX643" i="7"/>
  <c r="AI643" i="7"/>
  <c r="AH643" i="7"/>
  <c r="BG642" i="7"/>
  <c r="BC642" i="7"/>
  <c r="AX642" i="7"/>
  <c r="AI642" i="7"/>
  <c r="AH642" i="7"/>
  <c r="BE642" i="7" s="1"/>
  <c r="BG641" i="7"/>
  <c r="AX641" i="7"/>
  <c r="AH641" i="7"/>
  <c r="AI641" i="7" s="1"/>
  <c r="BG640" i="7"/>
  <c r="AX640" i="7"/>
  <c r="AH640" i="7"/>
  <c r="BC640" i="7" s="1"/>
  <c r="BG639" i="7"/>
  <c r="AX639" i="7"/>
  <c r="AH639" i="7"/>
  <c r="BE639" i="7" s="1"/>
  <c r="BG638" i="7"/>
  <c r="AX638" i="7"/>
  <c r="AH638" i="7"/>
  <c r="BE638" i="7" s="1"/>
  <c r="BG637" i="7"/>
  <c r="AX637" i="7"/>
  <c r="AH637" i="7"/>
  <c r="BE637" i="7" s="1"/>
  <c r="BG636" i="7"/>
  <c r="BE636" i="7"/>
  <c r="BC636" i="7"/>
  <c r="AX636" i="7"/>
  <c r="AI636" i="7"/>
  <c r="AH636" i="7"/>
  <c r="BG635" i="7"/>
  <c r="BE635" i="7"/>
  <c r="BC635" i="7"/>
  <c r="AX635" i="7"/>
  <c r="AI635" i="7"/>
  <c r="AH635" i="7"/>
  <c r="BG634" i="7"/>
  <c r="BC634" i="7"/>
  <c r="AX634" i="7"/>
  <c r="AI634" i="7"/>
  <c r="AH634" i="7"/>
  <c r="BE634" i="7" s="1"/>
  <c r="BG633" i="7"/>
  <c r="AX633" i="7"/>
  <c r="AH633" i="7"/>
  <c r="AI633" i="7" s="1"/>
  <c r="BG632" i="7"/>
  <c r="AX632" i="7"/>
  <c r="AH632" i="7"/>
  <c r="BC632" i="7" s="1"/>
  <c r="BG631" i="7"/>
  <c r="AX631" i="7"/>
  <c r="AH631" i="7"/>
  <c r="BE631" i="7" s="1"/>
  <c r="BG630" i="7"/>
  <c r="AX630" i="7"/>
  <c r="AI630" i="7"/>
  <c r="AH630" i="7"/>
  <c r="BE630" i="7" s="1"/>
  <c r="BG629" i="7"/>
  <c r="AX629" i="7"/>
  <c r="AI629" i="7"/>
  <c r="AH629" i="7"/>
  <c r="BE629" i="7" s="1"/>
  <c r="BG628" i="7"/>
  <c r="BE628" i="7"/>
  <c r="BC628" i="7"/>
  <c r="AX628" i="7"/>
  <c r="AI628" i="7"/>
  <c r="AH628" i="7"/>
  <c r="BG627" i="7"/>
  <c r="BE627" i="7"/>
  <c r="BC627" i="7"/>
  <c r="AX627" i="7"/>
  <c r="AI627" i="7"/>
  <c r="AH627" i="7"/>
  <c r="BG626" i="7"/>
  <c r="BC626" i="7"/>
  <c r="AX626" i="7"/>
  <c r="AI626" i="7"/>
  <c r="AH626" i="7"/>
  <c r="BE626" i="7" s="1"/>
  <c r="BG625" i="7"/>
  <c r="AX625" i="7"/>
  <c r="AH625" i="7"/>
  <c r="AI625" i="7" s="1"/>
  <c r="BG624" i="7"/>
  <c r="AX624" i="7"/>
  <c r="AH624" i="7"/>
  <c r="BC624" i="7" s="1"/>
  <c r="BG623" i="7"/>
  <c r="AX623" i="7"/>
  <c r="AH623" i="7"/>
  <c r="BE623" i="7" s="1"/>
  <c r="BG622" i="7"/>
  <c r="BC622" i="7"/>
  <c r="AX622" i="7"/>
  <c r="AI622" i="7"/>
  <c r="AH622" i="7"/>
  <c r="BE622" i="7" s="1"/>
  <c r="BG621" i="7"/>
  <c r="AX621" i="7"/>
  <c r="AI621" i="7"/>
  <c r="AH621" i="7"/>
  <c r="BE621" i="7" s="1"/>
  <c r="BG620" i="7"/>
  <c r="BE620" i="7"/>
  <c r="BC620" i="7"/>
  <c r="AX620" i="7"/>
  <c r="AI620" i="7"/>
  <c r="AH620" i="7"/>
  <c r="BG619" i="7"/>
  <c r="BE619" i="7"/>
  <c r="BC619" i="7"/>
  <c r="AX619" i="7"/>
  <c r="AI619" i="7"/>
  <c r="AH619" i="7"/>
  <c r="BG618" i="7"/>
  <c r="BC618" i="7"/>
  <c r="AX618" i="7"/>
  <c r="AI618" i="7"/>
  <c r="AH618" i="7"/>
  <c r="BE618" i="7" s="1"/>
  <c r="BG617" i="7"/>
  <c r="AX617" i="7"/>
  <c r="AH617" i="7"/>
  <c r="BG616" i="7"/>
  <c r="AX616" i="7"/>
  <c r="AH616" i="7"/>
  <c r="BG615" i="7"/>
  <c r="AX615" i="7"/>
  <c r="AI615" i="7"/>
  <c r="AH615" i="7"/>
  <c r="BE615" i="7" s="1"/>
  <c r="BG614" i="7"/>
  <c r="AX614" i="7"/>
  <c r="AH614" i="7"/>
  <c r="BE614" i="7" s="1"/>
  <c r="BG613" i="7"/>
  <c r="BC613" i="7"/>
  <c r="AX613" i="7"/>
  <c r="AH613" i="7"/>
  <c r="BG612" i="7"/>
  <c r="BE612" i="7"/>
  <c r="BC612" i="7"/>
  <c r="AX612" i="7"/>
  <c r="AH612" i="7"/>
  <c r="AI612" i="7" s="1"/>
  <c r="BG611" i="7"/>
  <c r="AX611" i="7"/>
  <c r="AI611" i="7"/>
  <c r="AH611" i="7"/>
  <c r="BC611" i="7" s="1"/>
  <c r="BG610" i="7"/>
  <c r="BC610" i="7"/>
  <c r="AX610" i="7"/>
  <c r="AI610" i="7"/>
  <c r="AH610" i="7"/>
  <c r="BE610" i="7" s="1"/>
  <c r="BG609" i="7"/>
  <c r="BE609" i="7"/>
  <c r="BC609" i="7"/>
  <c r="AX609" i="7"/>
  <c r="AH609" i="7"/>
  <c r="AI609" i="7" s="1"/>
  <c r="BG608" i="7"/>
  <c r="AX608" i="7"/>
  <c r="AI608" i="7"/>
  <c r="AH608" i="7"/>
  <c r="BE608" i="7" s="1"/>
  <c r="BG607" i="7"/>
  <c r="BE607" i="7"/>
  <c r="BC607" i="7"/>
  <c r="AX607" i="7"/>
  <c r="AI607" i="7"/>
  <c r="AH607" i="7"/>
  <c r="BG606" i="7"/>
  <c r="AX606" i="7"/>
  <c r="AI606" i="7"/>
  <c r="AH606" i="7"/>
  <c r="BG605" i="7"/>
  <c r="AX605" i="7"/>
  <c r="AH605" i="7"/>
  <c r="BG604" i="7"/>
  <c r="BE604" i="7"/>
  <c r="BC604" i="7"/>
  <c r="AX604" i="7"/>
  <c r="AH604" i="7"/>
  <c r="AI604" i="7" s="1"/>
  <c r="BG603" i="7"/>
  <c r="AX603" i="7"/>
  <c r="AH603" i="7"/>
  <c r="BC603" i="7" s="1"/>
  <c r="BG602" i="7"/>
  <c r="BC602" i="7"/>
  <c r="AX602" i="7"/>
  <c r="AI602" i="7"/>
  <c r="AH602" i="7"/>
  <c r="BE602" i="7" s="1"/>
  <c r="BG601" i="7"/>
  <c r="BC601" i="7"/>
  <c r="AX601" i="7"/>
  <c r="AH601" i="7"/>
  <c r="AI601" i="7" s="1"/>
  <c r="BG600" i="7"/>
  <c r="AX600" i="7"/>
  <c r="AI600" i="7"/>
  <c r="AH600" i="7"/>
  <c r="BE600" i="7" s="1"/>
  <c r="BG599" i="7"/>
  <c r="BE599" i="7"/>
  <c r="BC599" i="7"/>
  <c r="AX599" i="7"/>
  <c r="AI599" i="7"/>
  <c r="AH599" i="7"/>
  <c r="BG598" i="7"/>
  <c r="AX598" i="7"/>
  <c r="AI598" i="7"/>
  <c r="AH598" i="7"/>
  <c r="BG597" i="7"/>
  <c r="BC597" i="7"/>
  <c r="AX597" i="7"/>
  <c r="AH597" i="7"/>
  <c r="BG596" i="7"/>
  <c r="BE596" i="7"/>
  <c r="BC596" i="7"/>
  <c r="AX596" i="7"/>
  <c r="AH596" i="7"/>
  <c r="AI596" i="7" s="1"/>
  <c r="BG595" i="7"/>
  <c r="AX595" i="7"/>
  <c r="AH595" i="7"/>
  <c r="BC595" i="7" s="1"/>
  <c r="BG594" i="7"/>
  <c r="BC594" i="7"/>
  <c r="AX594" i="7"/>
  <c r="AI594" i="7"/>
  <c r="AH594" i="7"/>
  <c r="BE594" i="7" s="1"/>
  <c r="BG593" i="7"/>
  <c r="AX593" i="7"/>
  <c r="AH593" i="7"/>
  <c r="AI593" i="7" s="1"/>
  <c r="BG592" i="7"/>
  <c r="AX592" i="7"/>
  <c r="AI592" i="7"/>
  <c r="AH592" i="7"/>
  <c r="BE592" i="7" s="1"/>
  <c r="BG591" i="7"/>
  <c r="BE591" i="7"/>
  <c r="BC591" i="7"/>
  <c r="AX591" i="7"/>
  <c r="AI591" i="7"/>
  <c r="AH591" i="7"/>
  <c r="BG590" i="7"/>
  <c r="AX590" i="7"/>
  <c r="AH590" i="7"/>
  <c r="BG589" i="7"/>
  <c r="BC589" i="7"/>
  <c r="AX589" i="7"/>
  <c r="AH589" i="7"/>
  <c r="BG588" i="7"/>
  <c r="BE588" i="7"/>
  <c r="BC588" i="7"/>
  <c r="AX588" i="7"/>
  <c r="AH588" i="7"/>
  <c r="AI588" i="7" s="1"/>
  <c r="BG587" i="7"/>
  <c r="AX587" i="7"/>
  <c r="AH587" i="7"/>
  <c r="BG586" i="7"/>
  <c r="BC586" i="7"/>
  <c r="AX586" i="7"/>
  <c r="AI586" i="7"/>
  <c r="AH586" i="7"/>
  <c r="BE586" i="7" s="1"/>
  <c r="BG585" i="7"/>
  <c r="AX585" i="7"/>
  <c r="AH585" i="7"/>
  <c r="AI585" i="7" s="1"/>
  <c r="BG584" i="7"/>
  <c r="AX584" i="7"/>
  <c r="AI584" i="7"/>
  <c r="AH584" i="7"/>
  <c r="BE584" i="7" s="1"/>
  <c r="BG583" i="7"/>
  <c r="BE583" i="7"/>
  <c r="BC583" i="7"/>
  <c r="AX583" i="7"/>
  <c r="AI583" i="7"/>
  <c r="AH583" i="7"/>
  <c r="BG582" i="7"/>
  <c r="AX582" i="7"/>
  <c r="AH582" i="7"/>
  <c r="BG581" i="7"/>
  <c r="BC581" i="7"/>
  <c r="AX581" i="7"/>
  <c r="AH581" i="7"/>
  <c r="BG580" i="7"/>
  <c r="BE580" i="7"/>
  <c r="BC580" i="7"/>
  <c r="AX580" i="7"/>
  <c r="AH580" i="7"/>
  <c r="AI580" i="7" s="1"/>
  <c r="BG579" i="7"/>
  <c r="AX579" i="7"/>
  <c r="AI579" i="7"/>
  <c r="AH579" i="7"/>
  <c r="BC579" i="7" s="1"/>
  <c r="BG578" i="7"/>
  <c r="BC578" i="7"/>
  <c r="AX578" i="7"/>
  <c r="AI578" i="7"/>
  <c r="AH578" i="7"/>
  <c r="BE578" i="7" s="1"/>
  <c r="BG577" i="7"/>
  <c r="BE577" i="7"/>
  <c r="BC577" i="7"/>
  <c r="AX577" i="7"/>
  <c r="AH577" i="7"/>
  <c r="AI577" i="7" s="1"/>
  <c r="BG576" i="7"/>
  <c r="AX576" i="7"/>
  <c r="AI576" i="7"/>
  <c r="AH576" i="7"/>
  <c r="BE576" i="7" s="1"/>
  <c r="BG575" i="7"/>
  <c r="BE575" i="7"/>
  <c r="BC575" i="7"/>
  <c r="AX575" i="7"/>
  <c r="AI575" i="7"/>
  <c r="AH575" i="7"/>
  <c r="BG574" i="7"/>
  <c r="AX574" i="7"/>
  <c r="AI574" i="7"/>
  <c r="AH574" i="7"/>
  <c r="BG573" i="7"/>
  <c r="AX573" i="7"/>
  <c r="AH573" i="7"/>
  <c r="BG572" i="7"/>
  <c r="BE572" i="7"/>
  <c r="BC572" i="7"/>
  <c r="AX572" i="7"/>
  <c r="AH572" i="7"/>
  <c r="AI572" i="7" s="1"/>
  <c r="BG571" i="7"/>
  <c r="AX571" i="7"/>
  <c r="AH571" i="7"/>
  <c r="BC571" i="7" s="1"/>
  <c r="BG570" i="7"/>
  <c r="BC570" i="7"/>
  <c r="AX570" i="7"/>
  <c r="AI570" i="7"/>
  <c r="AH570" i="7"/>
  <c r="BE570" i="7" s="1"/>
  <c r="BG569" i="7"/>
  <c r="BC569" i="7"/>
  <c r="AX569" i="7"/>
  <c r="AH569" i="7"/>
  <c r="AI569" i="7" s="1"/>
  <c r="BG568" i="7"/>
  <c r="AX568" i="7"/>
  <c r="AI568" i="7"/>
  <c r="AH568" i="7"/>
  <c r="BE568" i="7" s="1"/>
  <c r="BG567" i="7"/>
  <c r="BE567" i="7"/>
  <c r="BC567" i="7"/>
  <c r="AX567" i="7"/>
  <c r="AI567" i="7"/>
  <c r="AH567" i="7"/>
  <c r="BG566" i="7"/>
  <c r="AX566" i="7"/>
  <c r="AI566" i="7"/>
  <c r="AH566" i="7"/>
  <c r="BG565" i="7"/>
  <c r="BC565" i="7"/>
  <c r="AX565" i="7"/>
  <c r="AH565" i="7"/>
  <c r="BG564" i="7"/>
  <c r="BE564" i="7"/>
  <c r="BC564" i="7"/>
  <c r="AX564" i="7"/>
  <c r="AH564" i="7"/>
  <c r="AI564" i="7" s="1"/>
  <c r="BG563" i="7"/>
  <c r="AX563" i="7"/>
  <c r="AH563" i="7"/>
  <c r="BC563" i="7" s="1"/>
  <c r="BG562" i="7"/>
  <c r="BC562" i="7"/>
  <c r="AX562" i="7"/>
  <c r="AI562" i="7"/>
  <c r="AH562" i="7"/>
  <c r="BE562" i="7" s="1"/>
  <c r="BG561" i="7"/>
  <c r="AX561" i="7"/>
  <c r="AH561" i="7"/>
  <c r="AI561" i="7" s="1"/>
  <c r="BG560" i="7"/>
  <c r="AX560" i="7"/>
  <c r="AI560" i="7"/>
  <c r="AH560" i="7"/>
  <c r="BE560" i="7" s="1"/>
  <c r="BG559" i="7"/>
  <c r="BE559" i="7"/>
  <c r="BC559" i="7"/>
  <c r="AX559" i="7"/>
  <c r="AI559" i="7"/>
  <c r="AH559" i="7"/>
  <c r="BG558" i="7"/>
  <c r="AX558" i="7"/>
  <c r="AH558" i="7"/>
  <c r="BG557" i="7"/>
  <c r="BC557" i="7"/>
  <c r="AX557" i="7"/>
  <c r="AH557" i="7"/>
  <c r="BG556" i="7"/>
  <c r="BE556" i="7"/>
  <c r="BC556" i="7"/>
  <c r="AX556" i="7"/>
  <c r="AH556" i="7"/>
  <c r="AI556" i="7" s="1"/>
  <c r="BG555" i="7"/>
  <c r="AX555" i="7"/>
  <c r="AH555" i="7"/>
  <c r="BG554" i="7"/>
  <c r="BC554" i="7"/>
  <c r="AX554" i="7"/>
  <c r="AI554" i="7"/>
  <c r="AH554" i="7"/>
  <c r="BE554" i="7" s="1"/>
  <c r="BG553" i="7"/>
  <c r="AX553" i="7"/>
  <c r="AH553" i="7"/>
  <c r="AI553" i="7" s="1"/>
  <c r="BG552" i="7"/>
  <c r="AX552" i="7"/>
  <c r="AI552" i="7"/>
  <c r="AH552" i="7"/>
  <c r="BE552" i="7" s="1"/>
  <c r="BG551" i="7"/>
  <c r="BE551" i="7"/>
  <c r="BC551" i="7"/>
  <c r="AX551" i="7"/>
  <c r="AI551" i="7"/>
  <c r="AH551" i="7"/>
  <c r="BG550" i="7"/>
  <c r="AX550" i="7"/>
  <c r="AH550" i="7"/>
  <c r="BG549" i="7"/>
  <c r="BC549" i="7"/>
  <c r="AX549" i="7"/>
  <c r="AH549" i="7"/>
  <c r="BG548" i="7"/>
  <c r="BE548" i="7"/>
  <c r="BC548" i="7"/>
  <c r="AX548" i="7"/>
  <c r="AH548" i="7"/>
  <c r="AI548" i="7" s="1"/>
  <c r="BG547" i="7"/>
  <c r="AX547" i="7"/>
  <c r="AI547" i="7"/>
  <c r="AH547" i="7"/>
  <c r="BC547" i="7" s="1"/>
  <c r="BG546" i="7"/>
  <c r="BC546" i="7"/>
  <c r="AX546" i="7"/>
  <c r="AI546" i="7"/>
  <c r="AH546" i="7"/>
  <c r="BE546" i="7" s="1"/>
  <c r="BG545" i="7"/>
  <c r="BE545" i="7"/>
  <c r="BC545" i="7"/>
  <c r="AX545" i="7"/>
  <c r="AH545" i="7"/>
  <c r="AI545" i="7" s="1"/>
  <c r="BG544" i="7"/>
  <c r="AX544" i="7"/>
  <c r="AI544" i="7"/>
  <c r="AH544" i="7"/>
  <c r="BE544" i="7" s="1"/>
  <c r="BG543" i="7"/>
  <c r="BE543" i="7"/>
  <c r="BC543" i="7"/>
  <c r="AX543" i="7"/>
  <c r="AI543" i="7"/>
  <c r="AH543" i="7"/>
  <c r="BG542" i="7"/>
  <c r="AX542" i="7"/>
  <c r="AI542" i="7"/>
  <c r="AH542" i="7"/>
  <c r="BG541" i="7"/>
  <c r="AX541" i="7"/>
  <c r="AH541" i="7"/>
  <c r="BG540" i="7"/>
  <c r="BE540" i="7"/>
  <c r="BC540" i="7"/>
  <c r="AX540" i="7"/>
  <c r="AH540" i="7"/>
  <c r="AI540" i="7" s="1"/>
  <c r="BG539" i="7"/>
  <c r="AX539" i="7"/>
  <c r="AH539" i="7"/>
  <c r="BC539" i="7" s="1"/>
  <c r="BG538" i="7"/>
  <c r="BC538" i="7"/>
  <c r="AX538" i="7"/>
  <c r="AI538" i="7"/>
  <c r="AH538" i="7"/>
  <c r="BE538" i="7" s="1"/>
  <c r="BG537" i="7"/>
  <c r="BC537" i="7"/>
  <c r="AX537" i="7"/>
  <c r="AH537" i="7"/>
  <c r="AI537" i="7" s="1"/>
  <c r="BG536" i="7"/>
  <c r="AX536" i="7"/>
  <c r="AI536" i="7"/>
  <c r="AH536" i="7"/>
  <c r="BE536" i="7" s="1"/>
  <c r="BG535" i="7"/>
  <c r="BE535" i="7"/>
  <c r="BC535" i="7"/>
  <c r="AX535" i="7"/>
  <c r="AI535" i="7"/>
  <c r="AH535" i="7"/>
  <c r="BG534" i="7"/>
  <c r="AX534" i="7"/>
  <c r="AI534" i="7"/>
  <c r="AH534" i="7"/>
  <c r="BG533" i="7"/>
  <c r="BC533" i="7"/>
  <c r="AX533" i="7"/>
  <c r="AH533" i="7"/>
  <c r="BG532" i="7"/>
  <c r="BE532" i="7"/>
  <c r="BC532" i="7"/>
  <c r="AX532" i="7"/>
  <c r="AH532" i="7"/>
  <c r="AI532" i="7" s="1"/>
  <c r="BG531" i="7"/>
  <c r="AX531" i="7"/>
  <c r="AH531" i="7"/>
  <c r="BC531" i="7" s="1"/>
  <c r="BG530" i="7"/>
  <c r="BC530" i="7"/>
  <c r="AX530" i="7"/>
  <c r="AI530" i="7"/>
  <c r="AH530" i="7"/>
  <c r="BE530" i="7" s="1"/>
  <c r="BG529" i="7"/>
  <c r="AX529" i="7"/>
  <c r="AH529" i="7"/>
  <c r="AI529" i="7" s="1"/>
  <c r="BG528" i="7"/>
  <c r="AX528" i="7"/>
  <c r="AI528" i="7"/>
  <c r="AH528" i="7"/>
  <c r="BE528" i="7" s="1"/>
  <c r="BG527" i="7"/>
  <c r="BE527" i="7"/>
  <c r="BC527" i="7"/>
  <c r="AX527" i="7"/>
  <c r="AI527" i="7"/>
  <c r="AH527" i="7"/>
  <c r="BG526" i="7"/>
  <c r="AX526" i="7"/>
  <c r="AH526" i="7"/>
  <c r="BG525" i="7"/>
  <c r="BC525" i="7"/>
  <c r="AX525" i="7"/>
  <c r="AH525" i="7"/>
  <c r="BG524" i="7"/>
  <c r="BE524" i="7"/>
  <c r="BC524" i="7"/>
  <c r="AX524" i="7"/>
  <c r="AH524" i="7"/>
  <c r="AI524" i="7" s="1"/>
  <c r="BG523" i="7"/>
  <c r="AX523" i="7"/>
  <c r="AH523" i="7"/>
  <c r="BG522" i="7"/>
  <c r="BC522" i="7"/>
  <c r="AX522" i="7"/>
  <c r="AI522" i="7"/>
  <c r="AH522" i="7"/>
  <c r="BE522" i="7" s="1"/>
  <c r="BG521" i="7"/>
  <c r="AX521" i="7"/>
  <c r="AH521" i="7"/>
  <c r="AI521" i="7" s="1"/>
  <c r="BG520" i="7"/>
  <c r="AX520" i="7"/>
  <c r="AI520" i="7"/>
  <c r="AH520" i="7"/>
  <c r="BE520" i="7" s="1"/>
  <c r="BG519" i="7"/>
  <c r="BE519" i="7"/>
  <c r="BC519" i="7"/>
  <c r="AX519" i="7"/>
  <c r="AI519" i="7"/>
  <c r="AH519" i="7"/>
  <c r="BG518" i="7"/>
  <c r="AX518" i="7"/>
  <c r="AH518" i="7"/>
  <c r="BG517" i="7"/>
  <c r="BC517" i="7"/>
  <c r="AX517" i="7"/>
  <c r="AH517" i="7"/>
  <c r="BG516" i="7"/>
  <c r="BE516" i="7"/>
  <c r="BC516" i="7"/>
  <c r="AX516" i="7"/>
  <c r="AH516" i="7"/>
  <c r="AI516" i="7" s="1"/>
  <c r="BG515" i="7"/>
  <c r="AX515" i="7"/>
  <c r="AI515" i="7"/>
  <c r="AH515" i="7"/>
  <c r="BC515" i="7" s="1"/>
  <c r="BG514" i="7"/>
  <c r="BC514" i="7"/>
  <c r="AX514" i="7"/>
  <c r="AI514" i="7"/>
  <c r="AH514" i="7"/>
  <c r="BE514" i="7" s="1"/>
  <c r="BG513" i="7"/>
  <c r="BE513" i="7"/>
  <c r="BC513" i="7"/>
  <c r="AX513" i="7"/>
  <c r="AH513" i="7"/>
  <c r="AI513" i="7" s="1"/>
  <c r="BG512" i="7"/>
  <c r="AX512" i="7"/>
  <c r="AI512" i="7"/>
  <c r="AH512" i="7"/>
  <c r="BE512" i="7" s="1"/>
  <c r="BG511" i="7"/>
  <c r="BE511" i="7"/>
  <c r="BC511" i="7"/>
  <c r="AX511" i="7"/>
  <c r="AI511" i="7"/>
  <c r="AH511" i="7"/>
  <c r="BG510" i="7"/>
  <c r="AX510" i="7"/>
  <c r="AI510" i="7"/>
  <c r="AH510" i="7"/>
  <c r="BG509" i="7"/>
  <c r="AX509" i="7"/>
  <c r="AH509" i="7"/>
  <c r="BG508" i="7"/>
  <c r="BE508" i="7"/>
  <c r="BC508" i="7"/>
  <c r="AX508" i="7"/>
  <c r="AH508" i="7"/>
  <c r="AI508" i="7" s="1"/>
  <c r="BG507" i="7"/>
  <c r="AX507" i="7"/>
  <c r="AH507" i="7"/>
  <c r="BC507" i="7" s="1"/>
  <c r="BG506" i="7"/>
  <c r="BC506" i="7"/>
  <c r="AX506" i="7"/>
  <c r="AI506" i="7"/>
  <c r="AH506" i="7"/>
  <c r="BE506" i="7" s="1"/>
  <c r="BG505" i="7"/>
  <c r="BC505" i="7"/>
  <c r="AX505" i="7"/>
  <c r="AH505" i="7"/>
  <c r="AI505" i="7" s="1"/>
  <c r="BG504" i="7"/>
  <c r="AX504" i="7"/>
  <c r="AI504" i="7"/>
  <c r="AH504" i="7"/>
  <c r="BE504" i="7" s="1"/>
  <c r="BG503" i="7"/>
  <c r="BE503" i="7"/>
  <c r="BC503" i="7"/>
  <c r="AX503" i="7"/>
  <c r="AI503" i="7"/>
  <c r="AH503" i="7"/>
  <c r="BG502" i="7"/>
  <c r="AX502" i="7"/>
  <c r="AI502" i="7"/>
  <c r="AH502" i="7"/>
  <c r="BG501" i="7"/>
  <c r="BC501" i="7"/>
  <c r="AX501" i="7"/>
  <c r="AH501" i="7"/>
  <c r="BG500" i="7"/>
  <c r="BE500" i="7"/>
  <c r="BC500" i="7"/>
  <c r="AX500" i="7"/>
  <c r="AH500" i="7"/>
  <c r="AI500" i="7" s="1"/>
  <c r="BG499" i="7"/>
  <c r="AX499" i="7"/>
  <c r="AH499" i="7"/>
  <c r="BC499" i="7" s="1"/>
  <c r="BG498" i="7"/>
  <c r="BC498" i="7"/>
  <c r="AX498" i="7"/>
  <c r="AI498" i="7"/>
  <c r="AH498" i="7"/>
  <c r="BE498" i="7" s="1"/>
  <c r="BG497" i="7"/>
  <c r="AX497" i="7"/>
  <c r="AH497" i="7"/>
  <c r="AI497" i="7" s="1"/>
  <c r="BG496" i="7"/>
  <c r="AX496" i="7"/>
  <c r="AI496" i="7"/>
  <c r="AH496" i="7"/>
  <c r="BE496" i="7" s="1"/>
  <c r="BG495" i="7"/>
  <c r="BE495" i="7"/>
  <c r="BC495" i="7"/>
  <c r="AX495" i="7"/>
  <c r="AI495" i="7"/>
  <c r="AH495" i="7"/>
  <c r="BG494" i="7"/>
  <c r="AX494" i="7"/>
  <c r="AH494" i="7"/>
  <c r="BG493" i="7"/>
  <c r="BC493" i="7"/>
  <c r="AX493" i="7"/>
  <c r="AH493" i="7"/>
  <c r="BG492" i="7"/>
  <c r="BE492" i="7"/>
  <c r="BC492" i="7"/>
  <c r="AX492" i="7"/>
  <c r="AH492" i="7"/>
  <c r="AI492" i="7" s="1"/>
  <c r="BG491" i="7"/>
  <c r="AX491" i="7"/>
  <c r="AH491" i="7"/>
  <c r="BG490" i="7"/>
  <c r="BC490" i="7"/>
  <c r="AX490" i="7"/>
  <c r="AI490" i="7"/>
  <c r="AH490" i="7"/>
  <c r="BE490" i="7" s="1"/>
  <c r="BG489" i="7"/>
  <c r="AX489" i="7"/>
  <c r="AH489" i="7"/>
  <c r="AI489" i="7" s="1"/>
  <c r="BG488" i="7"/>
  <c r="AX488" i="7"/>
  <c r="AI488" i="7"/>
  <c r="AH488" i="7"/>
  <c r="BE488" i="7" s="1"/>
  <c r="BG487" i="7"/>
  <c r="BE487" i="7"/>
  <c r="BC487" i="7"/>
  <c r="AX487" i="7"/>
  <c r="AI487" i="7"/>
  <c r="AH487" i="7"/>
  <c r="BG486" i="7"/>
  <c r="AX486" i="7"/>
  <c r="AH486" i="7"/>
  <c r="BG485" i="7"/>
  <c r="BC485" i="7"/>
  <c r="AX485" i="7"/>
  <c r="AH485" i="7"/>
  <c r="BG484" i="7"/>
  <c r="BE484" i="7"/>
  <c r="BC484" i="7"/>
  <c r="AX484" i="7"/>
  <c r="AH484" i="7"/>
  <c r="AI484" i="7" s="1"/>
  <c r="BG483" i="7"/>
  <c r="AX483" i="7"/>
  <c r="AI483" i="7"/>
  <c r="AH483" i="7"/>
  <c r="BC483" i="7" s="1"/>
  <c r="BG482" i="7"/>
  <c r="BC482" i="7"/>
  <c r="AX482" i="7"/>
  <c r="AI482" i="7"/>
  <c r="AH482" i="7"/>
  <c r="BE482" i="7" s="1"/>
  <c r="BG481" i="7"/>
  <c r="BE481" i="7"/>
  <c r="BC481" i="7"/>
  <c r="AX481" i="7"/>
  <c r="AH481" i="7"/>
  <c r="AI481" i="7" s="1"/>
  <c r="BG480" i="7"/>
  <c r="AX480" i="7"/>
  <c r="AI480" i="7"/>
  <c r="AH480" i="7"/>
  <c r="BE480" i="7" s="1"/>
  <c r="BG479" i="7"/>
  <c r="BE479" i="7"/>
  <c r="BC479" i="7"/>
  <c r="AX479" i="7"/>
  <c r="AI479" i="7"/>
  <c r="AH479" i="7"/>
  <c r="BG478" i="7"/>
  <c r="AX478" i="7"/>
  <c r="AI478" i="7"/>
  <c r="AH478" i="7"/>
  <c r="BG477" i="7"/>
  <c r="AX477" i="7"/>
  <c r="AH477" i="7"/>
  <c r="BG476" i="7"/>
  <c r="BE476" i="7"/>
  <c r="BC476" i="7"/>
  <c r="AX476" i="7"/>
  <c r="AH476" i="7"/>
  <c r="AI476" i="7" s="1"/>
  <c r="BG475" i="7"/>
  <c r="AX475" i="7"/>
  <c r="AH475" i="7"/>
  <c r="BC475" i="7" s="1"/>
  <c r="BG474" i="7"/>
  <c r="BC474" i="7"/>
  <c r="AX474" i="7"/>
  <c r="AI474" i="7"/>
  <c r="AH474" i="7"/>
  <c r="BE474" i="7" s="1"/>
  <c r="BG473" i="7"/>
  <c r="BC473" i="7"/>
  <c r="AX473" i="7"/>
  <c r="AH473" i="7"/>
  <c r="AI473" i="7" s="1"/>
  <c r="BG472" i="7"/>
  <c r="AX472" i="7"/>
  <c r="AI472" i="7"/>
  <c r="AH472" i="7"/>
  <c r="BE472" i="7" s="1"/>
  <c r="BG471" i="7"/>
  <c r="BE471" i="7"/>
  <c r="BC471" i="7"/>
  <c r="AX471" i="7"/>
  <c r="AI471" i="7"/>
  <c r="AH471" i="7"/>
  <c r="BG470" i="7"/>
  <c r="AX470" i="7"/>
  <c r="AI470" i="7"/>
  <c r="AH470" i="7"/>
  <c r="BG469" i="7"/>
  <c r="BC469" i="7"/>
  <c r="AX469" i="7"/>
  <c r="AH469" i="7"/>
  <c r="BG468" i="7"/>
  <c r="BE468" i="7"/>
  <c r="BC468" i="7"/>
  <c r="AX468" i="7"/>
  <c r="AH468" i="7"/>
  <c r="AI468" i="7" s="1"/>
  <c r="BG467" i="7"/>
  <c r="AX467" i="7"/>
  <c r="AH467" i="7"/>
  <c r="BC467" i="7" s="1"/>
  <c r="BG466" i="7"/>
  <c r="BC466" i="7"/>
  <c r="AX466" i="7"/>
  <c r="AI466" i="7"/>
  <c r="AH466" i="7"/>
  <c r="BE466" i="7" s="1"/>
  <c r="BG465" i="7"/>
  <c r="AX465" i="7"/>
  <c r="AH465" i="7"/>
  <c r="AI465" i="7" s="1"/>
  <c r="BG464" i="7"/>
  <c r="AX464" i="7"/>
  <c r="AI464" i="7"/>
  <c r="AH464" i="7"/>
  <c r="BE464" i="7" s="1"/>
  <c r="BG463" i="7"/>
  <c r="BE463" i="7"/>
  <c r="BC463" i="7"/>
  <c r="AX463" i="7"/>
  <c r="AI463" i="7"/>
  <c r="AH463" i="7"/>
  <c r="BG462" i="7"/>
  <c r="AX462" i="7"/>
  <c r="AH462" i="7"/>
  <c r="BG461" i="7"/>
  <c r="BC461" i="7"/>
  <c r="AX461" i="7"/>
  <c r="AH461" i="7"/>
  <c r="BG460" i="7"/>
  <c r="BE460" i="7"/>
  <c r="BC460" i="7"/>
  <c r="AX460" i="7"/>
  <c r="AH460" i="7"/>
  <c r="AI460" i="7" s="1"/>
  <c r="BG459" i="7"/>
  <c r="AX459" i="7"/>
  <c r="AH459" i="7"/>
  <c r="BG458" i="7"/>
  <c r="BC458" i="7"/>
  <c r="AX458" i="7"/>
  <c r="AI458" i="7"/>
  <c r="AH458" i="7"/>
  <c r="BE458" i="7" s="1"/>
  <c r="BG457" i="7"/>
  <c r="AX457" i="7"/>
  <c r="AH457" i="7"/>
  <c r="AI457" i="7" s="1"/>
  <c r="BG456" i="7"/>
  <c r="AX456" i="7"/>
  <c r="AI456" i="7"/>
  <c r="AH456" i="7"/>
  <c r="BE456" i="7" s="1"/>
  <c r="BG455" i="7"/>
  <c r="BE455" i="7"/>
  <c r="BC455" i="7"/>
  <c r="AX455" i="7"/>
  <c r="AI455" i="7"/>
  <c r="AH455" i="7"/>
  <c r="BG454" i="7"/>
  <c r="AX454" i="7"/>
  <c r="AH454" i="7"/>
  <c r="BG453" i="7"/>
  <c r="BC453" i="7"/>
  <c r="AX453" i="7"/>
  <c r="AH453" i="7"/>
  <c r="BG452" i="7"/>
  <c r="BE452" i="7"/>
  <c r="BC452" i="7"/>
  <c r="AX452" i="7"/>
  <c r="AH452" i="7"/>
  <c r="AI452" i="7" s="1"/>
  <c r="BG451" i="7"/>
  <c r="AX451" i="7"/>
  <c r="AI451" i="7"/>
  <c r="AH451" i="7"/>
  <c r="BC451" i="7" s="1"/>
  <c r="BG450" i="7"/>
  <c r="BC450" i="7"/>
  <c r="AX450" i="7"/>
  <c r="AI450" i="7"/>
  <c r="AH450" i="7"/>
  <c r="BE450" i="7" s="1"/>
  <c r="BG449" i="7"/>
  <c r="BE449" i="7"/>
  <c r="BC449" i="7"/>
  <c r="AX449" i="7"/>
  <c r="AH449" i="7"/>
  <c r="AI449" i="7" s="1"/>
  <c r="BG448" i="7"/>
  <c r="AX448" i="7"/>
  <c r="AI448" i="7"/>
  <c r="AH448" i="7"/>
  <c r="BE448" i="7" s="1"/>
  <c r="BG447" i="7"/>
  <c r="BE447" i="7"/>
  <c r="BC447" i="7"/>
  <c r="AX447" i="7"/>
  <c r="AI447" i="7"/>
  <c r="AH447" i="7"/>
  <c r="BG446" i="7"/>
  <c r="AX446" i="7"/>
  <c r="AI446" i="7"/>
  <c r="AH446" i="7"/>
  <c r="BG445" i="7"/>
  <c r="AX445" i="7"/>
  <c r="AH445" i="7"/>
  <c r="BG444" i="7"/>
  <c r="BE444" i="7"/>
  <c r="BC444" i="7"/>
  <c r="AX444" i="7"/>
  <c r="AH444" i="7"/>
  <c r="AI444" i="7" s="1"/>
  <c r="BG443" i="7"/>
  <c r="AX443" i="7"/>
  <c r="AH443" i="7"/>
  <c r="BC443" i="7" s="1"/>
  <c r="BG442" i="7"/>
  <c r="BC442" i="7"/>
  <c r="AX442" i="7"/>
  <c r="AI442" i="7"/>
  <c r="AH442" i="7"/>
  <c r="BE442" i="7" s="1"/>
  <c r="BG441" i="7"/>
  <c r="BC441" i="7"/>
  <c r="AX441" i="7"/>
  <c r="AH441" i="7"/>
  <c r="AI441" i="7" s="1"/>
  <c r="BG440" i="7"/>
  <c r="AX440" i="7"/>
  <c r="AI440" i="7"/>
  <c r="AH440" i="7"/>
  <c r="BE440" i="7" s="1"/>
  <c r="BG439" i="7"/>
  <c r="BE439" i="7"/>
  <c r="BC439" i="7"/>
  <c r="AX439" i="7"/>
  <c r="AI439" i="7"/>
  <c r="AH439" i="7"/>
  <c r="BG438" i="7"/>
  <c r="AX438" i="7"/>
  <c r="AI438" i="7"/>
  <c r="AH438" i="7"/>
  <c r="BG437" i="7"/>
  <c r="BC437" i="7"/>
  <c r="AX437" i="7"/>
  <c r="AH437" i="7"/>
  <c r="BG436" i="7"/>
  <c r="BE436" i="7"/>
  <c r="BC436" i="7"/>
  <c r="AX436" i="7"/>
  <c r="AH436" i="7"/>
  <c r="AI436" i="7" s="1"/>
  <c r="BG435" i="7"/>
  <c r="AX435" i="7"/>
  <c r="AH435" i="7"/>
  <c r="BC435" i="7" s="1"/>
  <c r="BG434" i="7"/>
  <c r="BC434" i="7"/>
  <c r="AX434" i="7"/>
  <c r="AI434" i="7"/>
  <c r="AH434" i="7"/>
  <c r="BE434" i="7" s="1"/>
  <c r="BG433" i="7"/>
  <c r="AX433" i="7"/>
  <c r="AH433" i="7"/>
  <c r="AI433" i="7" s="1"/>
  <c r="BG432" i="7"/>
  <c r="AX432" i="7"/>
  <c r="AI432" i="7"/>
  <c r="AH432" i="7"/>
  <c r="BE432" i="7" s="1"/>
  <c r="BG431" i="7"/>
  <c r="BE431" i="7"/>
  <c r="BC431" i="7"/>
  <c r="AX431" i="7"/>
  <c r="AI431" i="7"/>
  <c r="AH431" i="7"/>
  <c r="BG430" i="7"/>
  <c r="AX430" i="7"/>
  <c r="AH430" i="7"/>
  <c r="BG429" i="7"/>
  <c r="BC429" i="7"/>
  <c r="AX429" i="7"/>
  <c r="AH429" i="7"/>
  <c r="BG428" i="7"/>
  <c r="BE428" i="7"/>
  <c r="BC428" i="7"/>
  <c r="AX428" i="7"/>
  <c r="AH428" i="7"/>
  <c r="AI428" i="7" s="1"/>
  <c r="BG427" i="7"/>
  <c r="AX427" i="7"/>
  <c r="AH427" i="7"/>
  <c r="BG426" i="7"/>
  <c r="BC426" i="7"/>
  <c r="AX426" i="7"/>
  <c r="AI426" i="7"/>
  <c r="AH426" i="7"/>
  <c r="BE426" i="7" s="1"/>
  <c r="BG425" i="7"/>
  <c r="AX425" i="7"/>
  <c r="AH425" i="7"/>
  <c r="AI425" i="7" s="1"/>
  <c r="BG424" i="7"/>
  <c r="AX424" i="7"/>
  <c r="AI424" i="7"/>
  <c r="AH424" i="7"/>
  <c r="BE424" i="7" s="1"/>
  <c r="BG423" i="7"/>
  <c r="BE423" i="7"/>
  <c r="BC423" i="7"/>
  <c r="AX423" i="7"/>
  <c r="AI423" i="7"/>
  <c r="AH423" i="7"/>
  <c r="BG422" i="7"/>
  <c r="AX422" i="7"/>
  <c r="AH422" i="7"/>
  <c r="BG421" i="7"/>
  <c r="BC421" i="7"/>
  <c r="AX421" i="7"/>
  <c r="AH421" i="7"/>
  <c r="BG420" i="7"/>
  <c r="BE420" i="7"/>
  <c r="BC420" i="7"/>
  <c r="AX420" i="7"/>
  <c r="AH420" i="7"/>
  <c r="AI420" i="7" s="1"/>
  <c r="BG419" i="7"/>
  <c r="AX419" i="7"/>
  <c r="AI419" i="7"/>
  <c r="AH419" i="7"/>
  <c r="BC419" i="7" s="1"/>
  <c r="BG418" i="7"/>
  <c r="BC418" i="7"/>
  <c r="AX418" i="7"/>
  <c r="AI418" i="7"/>
  <c r="AH418" i="7"/>
  <c r="BE418" i="7" s="1"/>
  <c r="BG417" i="7"/>
  <c r="BE417" i="7"/>
  <c r="BC417" i="7"/>
  <c r="AX417" i="7"/>
  <c r="AH417" i="7"/>
  <c r="AI417" i="7" s="1"/>
  <c r="BG416" i="7"/>
  <c r="AX416" i="7"/>
  <c r="AI416" i="7"/>
  <c r="AH416" i="7"/>
  <c r="BE416" i="7" s="1"/>
  <c r="BG415" i="7"/>
  <c r="BE415" i="7"/>
  <c r="BC415" i="7"/>
  <c r="AX415" i="7"/>
  <c r="AI415" i="7"/>
  <c r="AH415" i="7"/>
  <c r="BG414" i="7"/>
  <c r="AX414" i="7"/>
  <c r="AI414" i="7"/>
  <c r="AH414" i="7"/>
  <c r="BG413" i="7"/>
  <c r="AX413" i="7"/>
  <c r="AH413" i="7"/>
  <c r="BG412" i="7"/>
  <c r="BE412" i="7"/>
  <c r="BC412" i="7"/>
  <c r="AX412" i="7"/>
  <c r="AH412" i="7"/>
  <c r="AI412" i="7" s="1"/>
  <c r="BG411" i="7"/>
  <c r="AX411" i="7"/>
  <c r="AH411" i="7"/>
  <c r="BC411" i="7" s="1"/>
  <c r="BG410" i="7"/>
  <c r="BC410" i="7"/>
  <c r="AX410" i="7"/>
  <c r="AI410" i="7"/>
  <c r="AH410" i="7"/>
  <c r="BE410" i="7" s="1"/>
  <c r="BG409" i="7"/>
  <c r="BC409" i="7"/>
  <c r="AX409" i="7"/>
  <c r="AH409" i="7"/>
  <c r="AI409" i="7" s="1"/>
  <c r="BG408" i="7"/>
  <c r="AX408" i="7"/>
  <c r="AI408" i="7"/>
  <c r="AH408" i="7"/>
  <c r="BE408" i="7" s="1"/>
  <c r="BG407" i="7"/>
  <c r="BE407" i="7"/>
  <c r="BC407" i="7"/>
  <c r="AX407" i="7"/>
  <c r="AI407" i="7"/>
  <c r="AH407" i="7"/>
  <c r="BG406" i="7"/>
  <c r="AX406" i="7"/>
  <c r="AI406" i="7"/>
  <c r="AH406" i="7"/>
  <c r="BG405" i="7"/>
  <c r="BC405" i="7"/>
  <c r="AX405" i="7"/>
  <c r="AH405" i="7"/>
  <c r="BG404" i="7"/>
  <c r="BE404" i="7"/>
  <c r="BC404" i="7"/>
  <c r="AX404" i="7"/>
  <c r="AH404" i="7"/>
  <c r="AI404" i="7" s="1"/>
  <c r="BG403" i="7"/>
  <c r="AX403" i="7"/>
  <c r="AH403" i="7"/>
  <c r="BC403" i="7" s="1"/>
  <c r="BG402" i="7"/>
  <c r="BC402" i="7"/>
  <c r="AX402" i="7"/>
  <c r="AI402" i="7"/>
  <c r="AH402" i="7"/>
  <c r="BE402" i="7" s="1"/>
  <c r="BG401" i="7"/>
  <c r="AX401" i="7"/>
  <c r="AH401" i="7"/>
  <c r="AI401" i="7" s="1"/>
  <c r="BG400" i="7"/>
  <c r="AX400" i="7"/>
  <c r="AI400" i="7"/>
  <c r="AH400" i="7"/>
  <c r="BE400" i="7" s="1"/>
  <c r="BG399" i="7"/>
  <c r="BE399" i="7"/>
  <c r="BC399" i="7"/>
  <c r="AX399" i="7"/>
  <c r="AI399" i="7"/>
  <c r="AH399" i="7"/>
  <c r="BG398" i="7"/>
  <c r="AX398" i="7"/>
  <c r="AH398" i="7"/>
  <c r="BG397" i="7"/>
  <c r="BC397" i="7"/>
  <c r="AX397" i="7"/>
  <c r="AH397" i="7"/>
  <c r="BG396" i="7"/>
  <c r="BE396" i="7"/>
  <c r="BC396" i="7"/>
  <c r="AX396" i="7"/>
  <c r="AH396" i="7"/>
  <c r="AI396" i="7" s="1"/>
  <c r="BG395" i="7"/>
  <c r="BE395" i="7"/>
  <c r="AX395" i="7"/>
  <c r="AI395" i="7"/>
  <c r="AH395" i="7"/>
  <c r="BC395" i="7" s="1"/>
  <c r="BG394" i="7"/>
  <c r="BC394" i="7"/>
  <c r="AX394" i="7"/>
  <c r="AI394" i="7"/>
  <c r="AH394" i="7"/>
  <c r="BE394" i="7" s="1"/>
  <c r="BG393" i="7"/>
  <c r="AX393" i="7"/>
  <c r="AH393" i="7"/>
  <c r="AI393" i="7" s="1"/>
  <c r="BG392" i="7"/>
  <c r="AX392" i="7"/>
  <c r="AH392" i="7"/>
  <c r="BG391" i="7"/>
  <c r="BE391" i="7"/>
  <c r="BC391" i="7"/>
  <c r="AX391" i="7"/>
  <c r="AI391" i="7"/>
  <c r="AH391" i="7"/>
  <c r="BG390" i="7"/>
  <c r="BE390" i="7"/>
  <c r="AX390" i="7"/>
  <c r="AH390" i="7"/>
  <c r="BC390" i="7" s="1"/>
  <c r="BG389" i="7"/>
  <c r="BC389" i="7"/>
  <c r="AX389" i="7"/>
  <c r="AI389" i="7"/>
  <c r="AH389" i="7"/>
  <c r="BE389" i="7" s="1"/>
  <c r="BG388" i="7"/>
  <c r="BE388" i="7"/>
  <c r="BC388" i="7"/>
  <c r="AX388" i="7"/>
  <c r="AH388" i="7"/>
  <c r="AI388" i="7" s="1"/>
  <c r="BG387" i="7"/>
  <c r="BE387" i="7"/>
  <c r="AX387" i="7"/>
  <c r="AH387" i="7"/>
  <c r="BC387" i="7" s="1"/>
  <c r="BG386" i="7"/>
  <c r="BC386" i="7"/>
  <c r="AX386" i="7"/>
  <c r="AI386" i="7"/>
  <c r="AH386" i="7"/>
  <c r="BE386" i="7" s="1"/>
  <c r="BG385" i="7"/>
  <c r="BC385" i="7"/>
  <c r="AX385" i="7"/>
  <c r="AH385" i="7"/>
  <c r="AI385" i="7" s="1"/>
  <c r="BG384" i="7"/>
  <c r="AX384" i="7"/>
  <c r="AI384" i="7"/>
  <c r="AH384" i="7"/>
  <c r="BG383" i="7"/>
  <c r="BE383" i="7"/>
  <c r="BC383" i="7"/>
  <c r="AX383" i="7"/>
  <c r="AI383" i="7"/>
  <c r="AH383" i="7"/>
  <c r="BG382" i="7"/>
  <c r="AX382" i="7"/>
  <c r="AH382" i="7"/>
  <c r="BC382" i="7" s="1"/>
  <c r="BG381" i="7"/>
  <c r="AX381" i="7"/>
  <c r="AH381" i="7"/>
  <c r="BG380" i="7"/>
  <c r="BE380" i="7"/>
  <c r="BC380" i="7"/>
  <c r="AX380" i="7"/>
  <c r="AH380" i="7"/>
  <c r="AI380" i="7" s="1"/>
  <c r="BG379" i="7"/>
  <c r="AX379" i="7"/>
  <c r="AH379" i="7"/>
  <c r="BC379" i="7" s="1"/>
  <c r="BG378" i="7"/>
  <c r="BC378" i="7"/>
  <c r="AX378" i="7"/>
  <c r="AI378" i="7"/>
  <c r="AH378" i="7"/>
  <c r="BE378" i="7" s="1"/>
  <c r="BG377" i="7"/>
  <c r="AX377" i="7"/>
  <c r="AH377" i="7"/>
  <c r="BG376" i="7"/>
  <c r="AX376" i="7"/>
  <c r="AI376" i="7"/>
  <c r="AH376" i="7"/>
  <c r="BG375" i="7"/>
  <c r="BE375" i="7"/>
  <c r="BC375" i="7"/>
  <c r="AX375" i="7"/>
  <c r="AI375" i="7"/>
  <c r="AH375" i="7"/>
  <c r="BG374" i="7"/>
  <c r="AX374" i="7"/>
  <c r="AI374" i="7"/>
  <c r="AH374" i="7"/>
  <c r="BC374" i="7" s="1"/>
  <c r="BG373" i="7"/>
  <c r="BC373" i="7"/>
  <c r="AX373" i="7"/>
  <c r="AI373" i="7"/>
  <c r="AH373" i="7"/>
  <c r="BE373" i="7" s="1"/>
  <c r="BG372" i="7"/>
  <c r="BE372" i="7"/>
  <c r="BC372" i="7"/>
  <c r="AX372" i="7"/>
  <c r="AH372" i="7"/>
  <c r="AI372" i="7" s="1"/>
  <c r="BG371" i="7"/>
  <c r="BE371" i="7"/>
  <c r="AX371" i="7"/>
  <c r="AH371" i="7"/>
  <c r="BC371" i="7" s="1"/>
  <c r="BG370" i="7"/>
  <c r="BC370" i="7"/>
  <c r="AX370" i="7"/>
  <c r="AI370" i="7"/>
  <c r="AH370" i="7"/>
  <c r="BE370" i="7" s="1"/>
  <c r="BG369" i="7"/>
  <c r="BE369" i="7"/>
  <c r="BC369" i="7"/>
  <c r="AX369" i="7"/>
  <c r="AH369" i="7"/>
  <c r="AI369" i="7" s="1"/>
  <c r="BG368" i="7"/>
  <c r="AX368" i="7"/>
  <c r="AH368" i="7"/>
  <c r="BG367" i="7"/>
  <c r="BE367" i="7"/>
  <c r="BC367" i="7"/>
  <c r="AX367" i="7"/>
  <c r="AI367" i="7"/>
  <c r="AH367" i="7"/>
  <c r="BG366" i="7"/>
  <c r="AX366" i="7"/>
  <c r="AH366" i="7"/>
  <c r="BG365" i="7"/>
  <c r="BC365" i="7"/>
  <c r="AX365" i="7"/>
  <c r="AI365" i="7"/>
  <c r="AH365" i="7"/>
  <c r="BE365" i="7" s="1"/>
  <c r="BG364" i="7"/>
  <c r="BE364" i="7"/>
  <c r="BC364" i="7"/>
  <c r="AX364" i="7"/>
  <c r="AH364" i="7"/>
  <c r="AI364" i="7" s="1"/>
  <c r="BG363" i="7"/>
  <c r="AX363" i="7"/>
  <c r="AH363" i="7"/>
  <c r="BC363" i="7" s="1"/>
  <c r="BG362" i="7"/>
  <c r="BC362" i="7"/>
  <c r="AX362" i="7"/>
  <c r="AI362" i="7"/>
  <c r="AH362" i="7"/>
  <c r="BE362" i="7" s="1"/>
  <c r="BG361" i="7"/>
  <c r="BE361" i="7"/>
  <c r="BC361" i="7"/>
  <c r="AX361" i="7"/>
  <c r="AH361" i="7"/>
  <c r="AI361" i="7" s="1"/>
  <c r="BG360" i="7"/>
  <c r="AX360" i="7"/>
  <c r="AH360" i="7"/>
  <c r="BG359" i="7"/>
  <c r="BE359" i="7"/>
  <c r="BC359" i="7"/>
  <c r="AX359" i="7"/>
  <c r="AI359" i="7"/>
  <c r="AH359" i="7"/>
  <c r="BG358" i="7"/>
  <c r="BE358" i="7"/>
  <c r="AX358" i="7"/>
  <c r="AI358" i="7"/>
  <c r="AH358" i="7"/>
  <c r="BC358" i="7" s="1"/>
  <c r="BG357" i="7"/>
  <c r="AX357" i="7"/>
  <c r="AH357" i="7"/>
  <c r="BE357" i="7" s="1"/>
  <c r="BG356" i="7"/>
  <c r="BE356" i="7"/>
  <c r="BC356" i="7"/>
  <c r="AX356" i="7"/>
  <c r="AH356" i="7"/>
  <c r="AI356" i="7" s="1"/>
  <c r="BG355" i="7"/>
  <c r="AX355" i="7"/>
  <c r="AI355" i="7"/>
  <c r="AH355" i="7"/>
  <c r="BC355" i="7" s="1"/>
  <c r="BG354" i="7"/>
  <c r="BC354" i="7"/>
  <c r="AX354" i="7"/>
  <c r="AI354" i="7"/>
  <c r="AH354" i="7"/>
  <c r="BE354" i="7" s="1"/>
  <c r="BG353" i="7"/>
  <c r="BE353" i="7"/>
  <c r="BC353" i="7"/>
  <c r="AX353" i="7"/>
  <c r="AH353" i="7"/>
  <c r="AI353" i="7" s="1"/>
  <c r="BG352" i="7"/>
  <c r="AX352" i="7"/>
  <c r="AH352" i="7"/>
  <c r="BG351" i="7"/>
  <c r="BE351" i="7"/>
  <c r="BC351" i="7"/>
  <c r="AX351" i="7"/>
  <c r="AI351" i="7"/>
  <c r="AH351" i="7"/>
  <c r="BG350" i="7"/>
  <c r="BE350" i="7"/>
  <c r="AX350" i="7"/>
  <c r="AI350" i="7"/>
  <c r="AH350" i="7"/>
  <c r="BC350" i="7" s="1"/>
  <c r="BG349" i="7"/>
  <c r="BC349" i="7"/>
  <c r="AX349" i="7"/>
  <c r="AI349" i="7"/>
  <c r="AH349" i="7"/>
  <c r="BE349" i="7" s="1"/>
  <c r="BG348" i="7"/>
  <c r="BE348" i="7"/>
  <c r="BC348" i="7"/>
  <c r="AX348" i="7"/>
  <c r="AH348" i="7"/>
  <c r="AI348" i="7" s="1"/>
  <c r="BG347" i="7"/>
  <c r="AX347" i="7"/>
  <c r="AH347" i="7"/>
  <c r="BG346" i="7"/>
  <c r="BC346" i="7"/>
  <c r="AX346" i="7"/>
  <c r="AI346" i="7"/>
  <c r="AH346" i="7"/>
  <c r="BE346" i="7" s="1"/>
  <c r="BG345" i="7"/>
  <c r="AX345" i="7"/>
  <c r="AH345" i="7"/>
  <c r="AI345" i="7" s="1"/>
  <c r="BG344" i="7"/>
  <c r="AX344" i="7"/>
  <c r="AH344" i="7"/>
  <c r="BG343" i="7"/>
  <c r="BE343" i="7"/>
  <c r="BC343" i="7"/>
  <c r="AX343" i="7"/>
  <c r="AI343" i="7"/>
  <c r="AH343" i="7"/>
  <c r="BG342" i="7"/>
  <c r="BE342" i="7"/>
  <c r="AX342" i="7"/>
  <c r="AH342" i="7"/>
  <c r="BC342" i="7" s="1"/>
  <c r="BG341" i="7"/>
  <c r="AX341" i="7"/>
  <c r="AH341" i="7"/>
  <c r="BE341" i="7" s="1"/>
  <c r="BG340" i="7"/>
  <c r="BE340" i="7"/>
  <c r="BC340" i="7"/>
  <c r="AX340" i="7"/>
  <c r="AH340" i="7"/>
  <c r="AI340" i="7" s="1"/>
  <c r="BG339" i="7"/>
  <c r="BE339" i="7"/>
  <c r="AX339" i="7"/>
  <c r="AI339" i="7"/>
  <c r="AH339" i="7"/>
  <c r="BC339" i="7" s="1"/>
  <c r="BG338" i="7"/>
  <c r="BC338" i="7"/>
  <c r="AX338" i="7"/>
  <c r="AI338" i="7"/>
  <c r="AH338" i="7"/>
  <c r="BE338" i="7" s="1"/>
  <c r="BG337" i="7"/>
  <c r="BE337" i="7"/>
  <c r="AX337" i="7"/>
  <c r="AH337" i="7"/>
  <c r="AI337" i="7" s="1"/>
  <c r="BG336" i="7"/>
  <c r="AX336" i="7"/>
  <c r="AI336" i="7"/>
  <c r="AH336" i="7"/>
  <c r="BG335" i="7"/>
  <c r="BE335" i="7"/>
  <c r="BC335" i="7"/>
  <c r="AX335" i="7"/>
  <c r="AI335" i="7"/>
  <c r="AH335" i="7"/>
  <c r="BG334" i="7"/>
  <c r="AX334" i="7"/>
  <c r="AH334" i="7"/>
  <c r="BC334" i="7" s="1"/>
  <c r="BG333" i="7"/>
  <c r="BC333" i="7"/>
  <c r="AX333" i="7"/>
  <c r="AH333" i="7"/>
  <c r="BE333" i="7" s="1"/>
  <c r="BG332" i="7"/>
  <c r="BE332" i="7"/>
  <c r="BC332" i="7"/>
  <c r="AX332" i="7"/>
  <c r="AH332" i="7"/>
  <c r="AI332" i="7" s="1"/>
  <c r="BG331" i="7"/>
  <c r="BE331" i="7"/>
  <c r="AX331" i="7"/>
  <c r="AI331" i="7"/>
  <c r="AH331" i="7"/>
  <c r="BC331" i="7" s="1"/>
  <c r="BG330" i="7"/>
  <c r="BC330" i="7"/>
  <c r="AX330" i="7"/>
  <c r="AI330" i="7"/>
  <c r="AH330" i="7"/>
  <c r="BE330" i="7" s="1"/>
  <c r="BG329" i="7"/>
  <c r="AX329" i="7"/>
  <c r="AH329" i="7"/>
  <c r="AI329" i="7" s="1"/>
  <c r="BG328" i="7"/>
  <c r="AX328" i="7"/>
  <c r="AH328" i="7"/>
  <c r="BG327" i="7"/>
  <c r="BE327" i="7"/>
  <c r="BC327" i="7"/>
  <c r="AX327" i="7"/>
  <c r="AI327" i="7"/>
  <c r="AH327" i="7"/>
  <c r="BG326" i="7"/>
  <c r="BE326" i="7"/>
  <c r="AX326" i="7"/>
  <c r="AH326" i="7"/>
  <c r="BC326" i="7" s="1"/>
  <c r="BG325" i="7"/>
  <c r="AX325" i="7"/>
  <c r="AI325" i="7"/>
  <c r="AH325" i="7"/>
  <c r="BE325" i="7" s="1"/>
  <c r="BG324" i="7"/>
  <c r="BE324" i="7"/>
  <c r="BC324" i="7"/>
  <c r="AX324" i="7"/>
  <c r="AH324" i="7"/>
  <c r="AI324" i="7" s="1"/>
  <c r="BG323" i="7"/>
  <c r="BE323" i="7"/>
  <c r="AX323" i="7"/>
  <c r="AH323" i="7"/>
  <c r="BC323" i="7" s="1"/>
  <c r="BG322" i="7"/>
  <c r="BC322" i="7"/>
  <c r="AX322" i="7"/>
  <c r="AI322" i="7"/>
  <c r="AH322" i="7"/>
  <c r="BE322" i="7" s="1"/>
  <c r="BG321" i="7"/>
  <c r="BC321" i="7"/>
  <c r="AX321" i="7"/>
  <c r="AH321" i="7"/>
  <c r="AI321" i="7" s="1"/>
  <c r="BG320" i="7"/>
  <c r="AX320" i="7"/>
  <c r="AI320" i="7"/>
  <c r="AH320" i="7"/>
  <c r="BG319" i="7"/>
  <c r="BE319" i="7"/>
  <c r="BC319" i="7"/>
  <c r="AX319" i="7"/>
  <c r="AI319" i="7"/>
  <c r="AH319" i="7"/>
  <c r="BG318" i="7"/>
  <c r="AX318" i="7"/>
  <c r="AH318" i="7"/>
  <c r="BC318" i="7" s="1"/>
  <c r="BG317" i="7"/>
  <c r="AX317" i="7"/>
  <c r="AH317" i="7"/>
  <c r="BG316" i="7"/>
  <c r="BE316" i="7"/>
  <c r="BC316" i="7"/>
  <c r="AX316" i="7"/>
  <c r="AH316" i="7"/>
  <c r="AI316" i="7" s="1"/>
  <c r="BG315" i="7"/>
  <c r="AX315" i="7"/>
  <c r="AH315" i="7"/>
  <c r="BC315" i="7" s="1"/>
  <c r="BG314" i="7"/>
  <c r="BC314" i="7"/>
  <c r="AX314" i="7"/>
  <c r="AI314" i="7"/>
  <c r="AH314" i="7"/>
  <c r="BE314" i="7" s="1"/>
  <c r="BG313" i="7"/>
  <c r="AX313" i="7"/>
  <c r="AH313" i="7"/>
  <c r="BG312" i="7"/>
  <c r="AX312" i="7"/>
  <c r="AI312" i="7"/>
  <c r="AH312" i="7"/>
  <c r="BG311" i="7"/>
  <c r="BE311" i="7"/>
  <c r="BC311" i="7"/>
  <c r="AX311" i="7"/>
  <c r="AI311" i="7"/>
  <c r="AH311" i="7"/>
  <c r="BG310" i="7"/>
  <c r="AX310" i="7"/>
  <c r="AI310" i="7"/>
  <c r="AH310" i="7"/>
  <c r="BC310" i="7" s="1"/>
  <c r="BG309" i="7"/>
  <c r="BC309" i="7"/>
  <c r="AX309" i="7"/>
  <c r="AI309" i="7"/>
  <c r="AH309" i="7"/>
  <c r="BE309" i="7" s="1"/>
  <c r="BG308" i="7"/>
  <c r="BE308" i="7"/>
  <c r="BC308" i="7"/>
  <c r="AX308" i="7"/>
  <c r="AH308" i="7"/>
  <c r="AI308" i="7" s="1"/>
  <c r="BG307" i="7"/>
  <c r="AX307" i="7"/>
  <c r="AH307" i="7"/>
  <c r="BG306" i="7"/>
  <c r="AX306" i="7"/>
  <c r="AH306" i="7"/>
  <c r="BE306" i="7" s="1"/>
  <c r="BG305" i="7"/>
  <c r="AX305" i="7"/>
  <c r="AH305" i="7"/>
  <c r="BG304" i="7"/>
  <c r="AX304" i="7"/>
  <c r="AH304" i="7"/>
  <c r="BC304" i="7" s="1"/>
  <c r="BG303" i="7"/>
  <c r="BE303" i="7"/>
  <c r="BC303" i="7"/>
  <c r="AX303" i="7"/>
  <c r="AI303" i="7"/>
  <c r="AH303" i="7"/>
  <c r="BG302" i="7"/>
  <c r="BE302" i="7"/>
  <c r="AX302" i="7"/>
  <c r="AH302" i="7"/>
  <c r="BG301" i="7"/>
  <c r="AX301" i="7"/>
  <c r="AH301" i="7"/>
  <c r="BE301" i="7" s="1"/>
  <c r="BG300" i="7"/>
  <c r="BE300" i="7"/>
  <c r="BC300" i="7"/>
  <c r="AX300" i="7"/>
  <c r="AH300" i="7"/>
  <c r="AI300" i="7" s="1"/>
  <c r="BG299" i="7"/>
  <c r="BE299" i="7"/>
  <c r="AX299" i="7"/>
  <c r="AH299" i="7"/>
  <c r="BG298" i="7"/>
  <c r="AX298" i="7"/>
  <c r="AH298" i="7"/>
  <c r="BE298" i="7" s="1"/>
  <c r="BG297" i="7"/>
  <c r="BE297" i="7"/>
  <c r="AX297" i="7"/>
  <c r="AH297" i="7"/>
  <c r="BC297" i="7" s="1"/>
  <c r="BG296" i="7"/>
  <c r="BE296" i="7"/>
  <c r="AX296" i="7"/>
  <c r="AH296" i="7"/>
  <c r="BC296" i="7" s="1"/>
  <c r="BG295" i="7"/>
  <c r="BE295" i="7"/>
  <c r="BC295" i="7"/>
  <c r="AX295" i="7"/>
  <c r="AI295" i="7"/>
  <c r="AH295" i="7"/>
  <c r="BG294" i="7"/>
  <c r="AX294" i="7"/>
  <c r="AH294" i="7"/>
  <c r="BE294" i="7" s="1"/>
  <c r="BG293" i="7"/>
  <c r="BC293" i="7"/>
  <c r="AX293" i="7"/>
  <c r="AH293" i="7"/>
  <c r="BE293" i="7" s="1"/>
  <c r="BG292" i="7"/>
  <c r="BC292" i="7"/>
  <c r="AX292" i="7"/>
  <c r="AH292" i="7"/>
  <c r="AI292" i="7" s="1"/>
  <c r="BG291" i="7"/>
  <c r="AX291" i="7"/>
  <c r="AI291" i="7"/>
  <c r="AH291" i="7"/>
  <c r="BC291" i="7" s="1"/>
  <c r="BG290" i="7"/>
  <c r="BE290" i="7"/>
  <c r="AX290" i="7"/>
  <c r="AI290" i="7"/>
  <c r="AH290" i="7"/>
  <c r="BC290" i="7" s="1"/>
  <c r="BG289" i="7"/>
  <c r="BE289" i="7"/>
  <c r="AX289" i="7"/>
  <c r="AI289" i="7"/>
  <c r="AH289" i="7"/>
  <c r="BC289" i="7" s="1"/>
  <c r="BG288" i="7"/>
  <c r="BC288" i="7"/>
  <c r="AX288" i="7"/>
  <c r="AI288" i="7"/>
  <c r="AH288" i="7"/>
  <c r="BE288" i="7" s="1"/>
  <c r="BG287" i="7"/>
  <c r="BE287" i="7"/>
  <c r="BC287" i="7"/>
  <c r="AX287" i="7"/>
  <c r="AI287" i="7"/>
  <c r="AH287" i="7"/>
  <c r="BG286" i="7"/>
  <c r="AX286" i="7"/>
  <c r="AH286" i="7"/>
  <c r="BG285" i="7"/>
  <c r="BC285" i="7"/>
  <c r="AX285" i="7"/>
  <c r="AH285" i="7"/>
  <c r="BG284" i="7"/>
  <c r="BE284" i="7"/>
  <c r="AX284" i="7"/>
  <c r="AH284" i="7"/>
  <c r="BG283" i="7"/>
  <c r="BE283" i="7"/>
  <c r="AX283" i="7"/>
  <c r="AI283" i="7"/>
  <c r="AH283" i="7"/>
  <c r="BC283" i="7" s="1"/>
  <c r="BG282" i="7"/>
  <c r="BE282" i="7"/>
  <c r="BC282" i="7"/>
  <c r="AX282" i="7"/>
  <c r="AI282" i="7"/>
  <c r="AH282" i="7"/>
  <c r="BG281" i="7"/>
  <c r="BE281" i="7"/>
  <c r="AX281" i="7"/>
  <c r="AH281" i="7"/>
  <c r="BC281" i="7" s="1"/>
  <c r="BG280" i="7"/>
  <c r="BC280" i="7"/>
  <c r="AX280" i="7"/>
  <c r="AI280" i="7"/>
  <c r="AH280" i="7"/>
  <c r="BE280" i="7" s="1"/>
  <c r="BG279" i="7"/>
  <c r="BE279" i="7"/>
  <c r="BC279" i="7"/>
  <c r="AX279" i="7"/>
  <c r="AI279" i="7"/>
  <c r="AH279" i="7"/>
  <c r="BG278" i="7"/>
  <c r="AX278" i="7"/>
  <c r="AI278" i="7"/>
  <c r="AH278" i="7"/>
  <c r="BG277" i="7"/>
  <c r="AX277" i="7"/>
  <c r="AH277" i="7"/>
  <c r="BG276" i="7"/>
  <c r="AX276" i="7"/>
  <c r="AH276" i="7"/>
  <c r="BG275" i="7"/>
  <c r="BE275" i="7"/>
  <c r="AX275" i="7"/>
  <c r="AH275" i="7"/>
  <c r="BC275" i="7" s="1"/>
  <c r="BG274" i="7"/>
  <c r="BE274" i="7"/>
  <c r="BC274" i="7"/>
  <c r="AX274" i="7"/>
  <c r="AI274" i="7"/>
  <c r="AH274" i="7"/>
  <c r="BG273" i="7"/>
  <c r="AX273" i="7"/>
  <c r="AH273" i="7"/>
  <c r="BE273" i="7" s="1"/>
  <c r="BG272" i="7"/>
  <c r="BC272" i="7"/>
  <c r="AX272" i="7"/>
  <c r="AI272" i="7"/>
  <c r="AH272" i="7"/>
  <c r="BE272" i="7" s="1"/>
  <c r="BG271" i="7"/>
  <c r="BE271" i="7"/>
  <c r="BC271" i="7"/>
  <c r="AX271" i="7"/>
  <c r="AI271" i="7"/>
  <c r="AH271" i="7"/>
  <c r="BG270" i="7"/>
  <c r="AX270" i="7"/>
  <c r="AH270" i="7"/>
  <c r="BG269" i="7"/>
  <c r="BC269" i="7"/>
  <c r="AX269" i="7"/>
  <c r="AH269" i="7"/>
  <c r="BG268" i="7"/>
  <c r="BE268" i="7"/>
  <c r="AX268" i="7"/>
  <c r="AH268" i="7"/>
  <c r="BG267" i="7"/>
  <c r="AX267" i="7"/>
  <c r="AH267" i="7"/>
  <c r="BC267" i="7" s="1"/>
  <c r="BG266" i="7"/>
  <c r="BE266" i="7"/>
  <c r="BC266" i="7"/>
  <c r="AX266" i="7"/>
  <c r="AI266" i="7"/>
  <c r="AH266" i="7"/>
  <c r="BG265" i="7"/>
  <c r="BE265" i="7"/>
  <c r="BC265" i="7"/>
  <c r="AX265" i="7"/>
  <c r="AI265" i="7"/>
  <c r="AH265" i="7"/>
  <c r="BG264" i="7"/>
  <c r="BC264" i="7"/>
  <c r="AX264" i="7"/>
  <c r="AI264" i="7"/>
  <c r="AH264" i="7"/>
  <c r="BE264" i="7" s="1"/>
  <c r="BG263" i="7"/>
  <c r="BE263" i="7"/>
  <c r="BC263" i="7"/>
  <c r="AX263" i="7"/>
  <c r="AI263" i="7"/>
  <c r="AH263" i="7"/>
  <c r="BG262" i="7"/>
  <c r="AX262" i="7"/>
  <c r="AI262" i="7"/>
  <c r="AH262" i="7"/>
  <c r="BG261" i="7"/>
  <c r="BC261" i="7"/>
  <c r="AX261" i="7"/>
  <c r="AH261" i="7"/>
  <c r="BG260" i="7"/>
  <c r="BE260" i="7"/>
  <c r="AX260" i="7"/>
  <c r="AH260" i="7"/>
  <c r="BG259" i="7"/>
  <c r="BE259" i="7"/>
  <c r="AX259" i="7"/>
  <c r="AH259" i="7"/>
  <c r="BC259" i="7" s="1"/>
  <c r="BG258" i="7"/>
  <c r="BE258" i="7"/>
  <c r="BC258" i="7"/>
  <c r="AX258" i="7"/>
  <c r="AI258" i="7"/>
  <c r="AH258" i="7"/>
  <c r="BG257" i="7"/>
  <c r="AX257" i="7"/>
  <c r="AH257" i="7"/>
  <c r="BE257" i="7" s="1"/>
  <c r="BG256" i="7"/>
  <c r="BE256" i="7"/>
  <c r="BC256" i="7"/>
  <c r="AX256" i="7"/>
  <c r="AI256" i="7"/>
  <c r="AH256" i="7"/>
  <c r="BG255" i="7"/>
  <c r="BE255" i="7"/>
  <c r="BC255" i="7"/>
  <c r="AX255" i="7"/>
  <c r="AI255" i="7"/>
  <c r="AH255" i="7"/>
  <c r="BG254" i="7"/>
  <c r="AX254" i="7"/>
  <c r="AH254" i="7"/>
  <c r="BG253" i="7"/>
  <c r="AX253" i="7"/>
  <c r="AH253" i="7"/>
  <c r="BC253" i="7" s="1"/>
  <c r="BG252" i="7"/>
  <c r="AX252" i="7"/>
  <c r="AH252" i="7"/>
  <c r="BE252" i="7" s="1"/>
  <c r="BG251" i="7"/>
  <c r="BE251" i="7"/>
  <c r="AX251" i="7"/>
  <c r="AH251" i="7"/>
  <c r="BC251" i="7" s="1"/>
  <c r="BG250" i="7"/>
  <c r="BE250" i="7"/>
  <c r="BC250" i="7"/>
  <c r="AX250" i="7"/>
  <c r="AI250" i="7"/>
  <c r="AH250" i="7"/>
  <c r="BG249" i="7"/>
  <c r="BE249" i="7"/>
  <c r="BC249" i="7"/>
  <c r="AX249" i="7"/>
  <c r="AH249" i="7"/>
  <c r="AI249" i="7" s="1"/>
  <c r="BG248" i="7"/>
  <c r="BC248" i="7"/>
  <c r="AX248" i="7"/>
  <c r="AI248" i="7"/>
  <c r="AH248" i="7"/>
  <c r="BE248" i="7" s="1"/>
  <c r="BG247" i="7"/>
  <c r="BE247" i="7"/>
  <c r="BC247" i="7"/>
  <c r="AX247" i="7"/>
  <c r="AI247" i="7"/>
  <c r="AH247" i="7"/>
  <c r="BG246" i="7"/>
  <c r="AX246" i="7"/>
  <c r="AH246" i="7"/>
  <c r="BG245" i="7"/>
  <c r="BC245" i="7"/>
  <c r="AX245" i="7"/>
  <c r="AH245" i="7"/>
  <c r="BG244" i="7"/>
  <c r="BE244" i="7"/>
  <c r="AX244" i="7"/>
  <c r="AH244" i="7"/>
  <c r="BG243" i="7"/>
  <c r="BE243" i="7"/>
  <c r="AX243" i="7"/>
  <c r="AI243" i="7"/>
  <c r="AH243" i="7"/>
  <c r="BC243" i="7" s="1"/>
  <c r="BG242" i="7"/>
  <c r="BE242" i="7"/>
  <c r="BC242" i="7"/>
  <c r="AX242" i="7"/>
  <c r="AI242" i="7"/>
  <c r="AH242" i="7"/>
  <c r="BG241" i="7"/>
  <c r="BE241" i="7"/>
  <c r="AX241" i="7"/>
  <c r="AH241" i="7"/>
  <c r="AI241" i="7" s="1"/>
  <c r="BG240" i="7"/>
  <c r="BC240" i="7"/>
  <c r="AX240" i="7"/>
  <c r="AI240" i="7"/>
  <c r="AH240" i="7"/>
  <c r="BE240" i="7" s="1"/>
  <c r="BG239" i="7"/>
  <c r="BE239" i="7"/>
  <c r="BC239" i="7"/>
  <c r="AX239" i="7"/>
  <c r="AI239" i="7"/>
  <c r="AH239" i="7"/>
  <c r="BG238" i="7"/>
  <c r="AX238" i="7"/>
  <c r="AH238" i="7"/>
  <c r="BG237" i="7"/>
  <c r="AX237" i="7"/>
  <c r="AH237" i="7"/>
  <c r="BG236" i="7"/>
  <c r="AX236" i="7"/>
  <c r="AH236" i="7"/>
  <c r="BG235" i="7"/>
  <c r="AX235" i="7"/>
  <c r="AH235" i="7"/>
  <c r="BC235" i="7" s="1"/>
  <c r="BG234" i="7"/>
  <c r="BE234" i="7"/>
  <c r="BC234" i="7"/>
  <c r="AX234" i="7"/>
  <c r="AI234" i="7"/>
  <c r="AH234" i="7"/>
  <c r="BG233" i="7"/>
  <c r="BC233" i="7"/>
  <c r="AX233" i="7"/>
  <c r="AH233" i="7"/>
  <c r="AI233" i="7" s="1"/>
  <c r="BG232" i="7"/>
  <c r="BC232" i="7"/>
  <c r="AX232" i="7"/>
  <c r="AI232" i="7"/>
  <c r="AH232" i="7"/>
  <c r="BE232" i="7" s="1"/>
  <c r="BG231" i="7"/>
  <c r="BE231" i="7"/>
  <c r="BC231" i="7"/>
  <c r="AX231" i="7"/>
  <c r="AI231" i="7"/>
  <c r="AH231" i="7"/>
  <c r="BG230" i="7"/>
  <c r="AX230" i="7"/>
  <c r="AH230" i="7"/>
  <c r="BG229" i="7"/>
  <c r="BC229" i="7"/>
  <c r="AX229" i="7"/>
  <c r="AH229" i="7"/>
  <c r="BG228" i="7"/>
  <c r="BE228" i="7"/>
  <c r="AX228" i="7"/>
  <c r="AH228" i="7"/>
  <c r="BG227" i="7"/>
  <c r="BE227" i="7"/>
  <c r="AX227" i="7"/>
  <c r="AI227" i="7"/>
  <c r="AH227" i="7"/>
  <c r="BC227" i="7" s="1"/>
  <c r="BG226" i="7"/>
  <c r="BE226" i="7"/>
  <c r="BC226" i="7"/>
  <c r="AX226" i="7"/>
  <c r="AI226" i="7"/>
  <c r="AH226" i="7"/>
  <c r="BG225" i="7"/>
  <c r="BE225" i="7"/>
  <c r="AX225" i="7"/>
  <c r="AH225" i="7"/>
  <c r="BC225" i="7" s="1"/>
  <c r="BG224" i="7"/>
  <c r="BC224" i="7"/>
  <c r="AX224" i="7"/>
  <c r="AI224" i="7"/>
  <c r="AH224" i="7"/>
  <c r="BE224" i="7" s="1"/>
  <c r="BG223" i="7"/>
  <c r="BE223" i="7"/>
  <c r="BC223" i="7"/>
  <c r="AX223" i="7"/>
  <c r="AI223" i="7"/>
  <c r="AH223" i="7"/>
  <c r="BG222" i="7"/>
  <c r="AX222" i="7"/>
  <c r="AI222" i="7"/>
  <c r="AH222" i="7"/>
  <c r="BG221" i="7"/>
  <c r="AX221" i="7"/>
  <c r="AH221" i="7"/>
  <c r="BG220" i="7"/>
  <c r="AX220" i="7"/>
  <c r="AH220" i="7"/>
  <c r="BG219" i="7"/>
  <c r="BE219" i="7"/>
  <c r="AX219" i="7"/>
  <c r="AH219" i="7"/>
  <c r="BC219" i="7" s="1"/>
  <c r="BG218" i="7"/>
  <c r="BE218" i="7"/>
  <c r="BC218" i="7"/>
  <c r="AX218" i="7"/>
  <c r="AI218" i="7"/>
  <c r="AH218" i="7"/>
  <c r="BG217" i="7"/>
  <c r="AX217" i="7"/>
  <c r="AH217" i="7"/>
  <c r="BE217" i="7" s="1"/>
  <c r="BG216" i="7"/>
  <c r="BC216" i="7"/>
  <c r="AX216" i="7"/>
  <c r="AI216" i="7"/>
  <c r="AH216" i="7"/>
  <c r="BE216" i="7" s="1"/>
  <c r="BG215" i="7"/>
  <c r="BE215" i="7"/>
  <c r="BC215" i="7"/>
  <c r="AX215" i="7"/>
  <c r="AI215" i="7"/>
  <c r="AH215" i="7"/>
  <c r="BG214" i="7"/>
  <c r="AX214" i="7"/>
  <c r="AH214" i="7"/>
  <c r="BG213" i="7"/>
  <c r="BC213" i="7"/>
  <c r="AX213" i="7"/>
  <c r="AH213" i="7"/>
  <c r="BG212" i="7"/>
  <c r="BE212" i="7"/>
  <c r="AX212" i="7"/>
  <c r="AH212" i="7"/>
  <c r="BG211" i="7"/>
  <c r="AX211" i="7"/>
  <c r="AH211" i="7"/>
  <c r="BC211" i="7" s="1"/>
  <c r="BG210" i="7"/>
  <c r="BE210" i="7"/>
  <c r="BC210" i="7"/>
  <c r="AX210" i="7"/>
  <c r="AI210" i="7"/>
  <c r="AH210" i="7"/>
  <c r="BG209" i="7"/>
  <c r="BE209" i="7"/>
  <c r="BC209" i="7"/>
  <c r="AX209" i="7"/>
  <c r="AI209" i="7"/>
  <c r="AH209" i="7"/>
  <c r="BG208" i="7"/>
  <c r="BC208" i="7"/>
  <c r="AX208" i="7"/>
  <c r="AI208" i="7"/>
  <c r="AH208" i="7"/>
  <c r="BE208" i="7" s="1"/>
  <c r="BG207" i="7"/>
  <c r="BE207" i="7"/>
  <c r="BC207" i="7"/>
  <c r="AX207" i="7"/>
  <c r="AI207" i="7"/>
  <c r="AH207" i="7"/>
  <c r="BG206" i="7"/>
  <c r="AX206" i="7"/>
  <c r="AI206" i="7"/>
  <c r="AH206" i="7"/>
  <c r="BG205" i="7"/>
  <c r="BC205" i="7"/>
  <c r="AX205" i="7"/>
  <c r="AH205" i="7"/>
  <c r="BG204" i="7"/>
  <c r="BE204" i="7"/>
  <c r="AX204" i="7"/>
  <c r="AH204" i="7"/>
  <c r="BG203" i="7"/>
  <c r="BE203" i="7"/>
  <c r="AX203" i="7"/>
  <c r="AH203" i="7"/>
  <c r="BC203" i="7" s="1"/>
  <c r="BG202" i="7"/>
  <c r="BE202" i="7"/>
  <c r="BC202" i="7"/>
  <c r="AX202" i="7"/>
  <c r="AI202" i="7"/>
  <c r="AH202" i="7"/>
  <c r="BG201" i="7"/>
  <c r="AX201" i="7"/>
  <c r="AH201" i="7"/>
  <c r="BG200" i="7"/>
  <c r="BC200" i="7"/>
  <c r="AX200" i="7"/>
  <c r="AI200" i="7"/>
  <c r="AH200" i="7"/>
  <c r="BE200" i="7" s="1"/>
  <c r="BG199" i="7"/>
  <c r="BE199" i="7"/>
  <c r="BC199" i="7"/>
  <c r="AX199" i="7"/>
  <c r="AI199" i="7"/>
  <c r="AH199" i="7"/>
  <c r="BG198" i="7"/>
  <c r="AX198" i="7"/>
  <c r="AH198" i="7"/>
  <c r="BG197" i="7"/>
  <c r="BC197" i="7"/>
  <c r="AX197" i="7"/>
  <c r="AH197" i="7"/>
  <c r="BG196" i="7"/>
  <c r="BE196" i="7"/>
  <c r="AX196" i="7"/>
  <c r="AH196" i="7"/>
  <c r="BG195" i="7"/>
  <c r="AX195" i="7"/>
  <c r="AH195" i="7"/>
  <c r="BC195" i="7" s="1"/>
  <c r="BG194" i="7"/>
  <c r="BE194" i="7"/>
  <c r="BC194" i="7"/>
  <c r="AX194" i="7"/>
  <c r="AI194" i="7"/>
  <c r="AH194" i="7"/>
  <c r="BG193" i="7"/>
  <c r="BE193" i="7"/>
  <c r="BC193" i="7"/>
  <c r="AX193" i="7"/>
  <c r="AI193" i="7"/>
  <c r="AH193" i="7"/>
  <c r="BG192" i="7"/>
  <c r="BC192" i="7"/>
  <c r="AX192" i="7"/>
  <c r="AI192" i="7"/>
  <c r="AH192" i="7"/>
  <c r="BE192" i="7" s="1"/>
  <c r="BG191" i="7"/>
  <c r="BE191" i="7"/>
  <c r="BC191" i="7"/>
  <c r="AX191" i="7"/>
  <c r="AI191" i="7"/>
  <c r="AH191" i="7"/>
  <c r="BG190" i="7"/>
  <c r="AX190" i="7"/>
  <c r="AH190" i="7"/>
  <c r="BG189" i="7"/>
  <c r="AX189" i="7"/>
  <c r="AH189" i="7"/>
  <c r="BC189" i="7" s="1"/>
  <c r="BG188" i="7"/>
  <c r="AX188" i="7"/>
  <c r="AH188" i="7"/>
  <c r="BE188" i="7" s="1"/>
  <c r="BG187" i="7"/>
  <c r="BE187" i="7"/>
  <c r="AX187" i="7"/>
  <c r="AH187" i="7"/>
  <c r="BC187" i="7" s="1"/>
  <c r="BG186" i="7"/>
  <c r="BE186" i="7"/>
  <c r="BC186" i="7"/>
  <c r="AX186" i="7"/>
  <c r="AI186" i="7"/>
  <c r="AH186" i="7"/>
  <c r="BG185" i="7"/>
  <c r="BE185" i="7"/>
  <c r="BC185" i="7"/>
  <c r="AX185" i="7"/>
  <c r="AI185" i="7"/>
  <c r="AH185" i="7"/>
  <c r="BG184" i="7"/>
  <c r="BC184" i="7"/>
  <c r="AX184" i="7"/>
  <c r="AI184" i="7"/>
  <c r="AH184" i="7"/>
  <c r="BE184" i="7" s="1"/>
  <c r="BG183" i="7"/>
  <c r="BE183" i="7"/>
  <c r="BC183" i="7"/>
  <c r="AX183" i="7"/>
  <c r="AI183" i="7"/>
  <c r="AH183" i="7"/>
  <c r="BG182" i="7"/>
  <c r="AX182" i="7"/>
  <c r="AH182" i="7"/>
  <c r="BG181" i="7"/>
  <c r="BC181" i="7"/>
  <c r="AX181" i="7"/>
  <c r="AH181" i="7"/>
  <c r="BG180" i="7"/>
  <c r="BE180" i="7"/>
  <c r="AX180" i="7"/>
  <c r="AH180" i="7"/>
  <c r="BG179" i="7"/>
  <c r="BE179" i="7"/>
  <c r="AX179" i="7"/>
  <c r="AI179" i="7"/>
  <c r="AH179" i="7"/>
  <c r="BC179" i="7" s="1"/>
  <c r="BG178" i="7"/>
  <c r="BE178" i="7"/>
  <c r="BC178" i="7"/>
  <c r="AX178" i="7"/>
  <c r="AI178" i="7"/>
  <c r="AH178" i="7"/>
  <c r="BG177" i="7"/>
  <c r="BE177" i="7"/>
  <c r="AX177" i="7"/>
  <c r="AH177" i="7"/>
  <c r="AI177" i="7" s="1"/>
  <c r="BG176" i="7"/>
  <c r="BC176" i="7"/>
  <c r="AX176" i="7"/>
  <c r="AI176" i="7"/>
  <c r="AH176" i="7"/>
  <c r="BE176" i="7" s="1"/>
  <c r="BG175" i="7"/>
  <c r="BE175" i="7"/>
  <c r="BC175" i="7"/>
  <c r="AX175" i="7"/>
  <c r="AI175" i="7"/>
  <c r="AH175" i="7"/>
  <c r="BG174" i="7"/>
  <c r="AX174" i="7"/>
  <c r="AH174" i="7"/>
  <c r="BG173" i="7"/>
  <c r="AX173" i="7"/>
  <c r="AH173" i="7"/>
  <c r="BG172" i="7"/>
  <c r="AX172" i="7"/>
  <c r="AH172" i="7"/>
  <c r="BG171" i="7"/>
  <c r="AX171" i="7"/>
  <c r="AH171" i="7"/>
  <c r="BG170" i="7"/>
  <c r="BE170" i="7"/>
  <c r="BC170" i="7"/>
  <c r="AX170" i="7"/>
  <c r="AI170" i="7"/>
  <c r="AH170" i="7"/>
  <c r="BG169" i="7"/>
  <c r="BC169" i="7"/>
  <c r="AX169" i="7"/>
  <c r="AH169" i="7"/>
  <c r="AI169" i="7" s="1"/>
  <c r="BG168" i="7"/>
  <c r="BC168" i="7"/>
  <c r="AX168" i="7"/>
  <c r="AI168" i="7"/>
  <c r="AH168" i="7"/>
  <c r="BE168" i="7" s="1"/>
  <c r="BG167" i="7"/>
  <c r="BE167" i="7"/>
  <c r="BC167" i="7"/>
  <c r="AX167" i="7"/>
  <c r="AI167" i="7"/>
  <c r="AH167" i="7"/>
  <c r="BG166" i="7"/>
  <c r="AX166" i="7"/>
  <c r="AH166" i="7"/>
  <c r="BG165" i="7"/>
  <c r="BC165" i="7"/>
  <c r="AX165" i="7"/>
  <c r="AH165" i="7"/>
  <c r="BG164" i="7"/>
  <c r="BE164" i="7"/>
  <c r="AX164" i="7"/>
  <c r="AH164" i="7"/>
  <c r="BG163" i="7"/>
  <c r="BE163" i="7"/>
  <c r="AX163" i="7"/>
  <c r="AI163" i="7"/>
  <c r="AH163" i="7"/>
  <c r="BC163" i="7" s="1"/>
  <c r="BG162" i="7"/>
  <c r="BE162" i="7"/>
  <c r="BC162" i="7"/>
  <c r="AX162" i="7"/>
  <c r="AI162" i="7"/>
  <c r="AH162" i="7"/>
  <c r="BG161" i="7"/>
  <c r="BE161" i="7"/>
  <c r="AX161" i="7"/>
  <c r="AH161" i="7"/>
  <c r="BC161" i="7" s="1"/>
  <c r="BG160" i="7"/>
  <c r="BC160" i="7"/>
  <c r="AX160" i="7"/>
  <c r="AI160" i="7"/>
  <c r="AH160" i="7"/>
  <c r="BE160" i="7" s="1"/>
  <c r="BG159" i="7"/>
  <c r="BE159" i="7"/>
  <c r="BC159" i="7"/>
  <c r="AX159" i="7"/>
  <c r="AI159" i="7"/>
  <c r="AH159" i="7"/>
  <c r="BG158" i="7"/>
  <c r="AX158" i="7"/>
  <c r="AI158" i="7"/>
  <c r="AH158" i="7"/>
  <c r="BG157" i="7"/>
  <c r="AX157" i="7"/>
  <c r="AH157" i="7"/>
  <c r="BG156" i="7"/>
  <c r="AX156" i="7"/>
  <c r="AH156" i="7"/>
  <c r="BG155" i="7"/>
  <c r="BE155" i="7"/>
  <c r="AX155" i="7"/>
  <c r="AH155" i="7"/>
  <c r="BC155" i="7" s="1"/>
  <c r="BG154" i="7"/>
  <c r="BE154" i="7"/>
  <c r="BC154" i="7"/>
  <c r="AX154" i="7"/>
  <c r="AI154" i="7"/>
  <c r="AH154" i="7"/>
  <c r="BG153" i="7"/>
  <c r="AX153" i="7"/>
  <c r="AH153" i="7"/>
  <c r="BE153" i="7" s="1"/>
  <c r="BG152" i="7"/>
  <c r="BC152" i="7"/>
  <c r="AX152" i="7"/>
  <c r="AI152" i="7"/>
  <c r="AH152" i="7"/>
  <c r="BE152" i="7" s="1"/>
  <c r="BG151" i="7"/>
  <c r="BE151" i="7"/>
  <c r="BC151" i="7"/>
  <c r="AX151" i="7"/>
  <c r="AI151" i="7"/>
  <c r="AH151" i="7"/>
  <c r="BG150" i="7"/>
  <c r="AX150" i="7"/>
  <c r="AH150" i="7"/>
  <c r="BG149" i="7"/>
  <c r="BC149" i="7"/>
  <c r="AX149" i="7"/>
  <c r="AH149" i="7"/>
  <c r="BG148" i="7"/>
  <c r="BE148" i="7"/>
  <c r="AX148" i="7"/>
  <c r="AH148" i="7"/>
  <c r="BG147" i="7"/>
  <c r="AX147" i="7"/>
  <c r="AH147" i="7"/>
  <c r="BC147" i="7" s="1"/>
  <c r="BG146" i="7"/>
  <c r="BE146" i="7"/>
  <c r="BC146" i="7"/>
  <c r="AX146" i="7"/>
  <c r="AI146" i="7"/>
  <c r="AH146" i="7"/>
  <c r="BG145" i="7"/>
  <c r="BE145" i="7"/>
  <c r="BC145" i="7"/>
  <c r="AX145" i="7"/>
  <c r="AI145" i="7"/>
  <c r="AH145" i="7"/>
  <c r="BG144" i="7"/>
  <c r="BC144" i="7"/>
  <c r="AX144" i="7"/>
  <c r="AI144" i="7"/>
  <c r="AH144" i="7"/>
  <c r="BE144" i="7" s="1"/>
  <c r="BG143" i="7"/>
  <c r="BE143" i="7"/>
  <c r="BC143" i="7"/>
  <c r="AX143" i="7"/>
  <c r="AI143" i="7"/>
  <c r="AH143" i="7"/>
  <c r="BG142" i="7"/>
  <c r="AX142" i="7"/>
  <c r="AI142" i="7"/>
  <c r="AH142" i="7"/>
  <c r="BG141" i="7"/>
  <c r="BC141" i="7"/>
  <c r="AX141" i="7"/>
  <c r="AH141" i="7"/>
  <c r="BG140" i="7"/>
  <c r="BE140" i="7"/>
  <c r="AX140" i="7"/>
  <c r="AH140" i="7"/>
  <c r="BG139" i="7"/>
  <c r="BE139" i="7"/>
  <c r="AX139" i="7"/>
  <c r="AH139" i="7"/>
  <c r="BC139" i="7" s="1"/>
  <c r="BG138" i="7"/>
  <c r="BE138" i="7"/>
  <c r="BC138" i="7"/>
  <c r="AX138" i="7"/>
  <c r="AI138" i="7"/>
  <c r="AH138" i="7"/>
  <c r="BG137" i="7"/>
  <c r="AX137" i="7"/>
  <c r="AH137" i="7"/>
  <c r="BG136" i="7"/>
  <c r="BC136" i="7"/>
  <c r="AX136" i="7"/>
  <c r="AI136" i="7"/>
  <c r="AH136" i="7"/>
  <c r="BE136" i="7" s="1"/>
  <c r="BG135" i="7"/>
  <c r="BE135" i="7"/>
  <c r="BC135" i="7"/>
  <c r="AX135" i="7"/>
  <c r="AI135" i="7"/>
  <c r="AH135" i="7"/>
  <c r="BG134" i="7"/>
  <c r="AX134" i="7"/>
  <c r="AH134" i="7"/>
  <c r="BG133" i="7"/>
  <c r="AX133" i="7"/>
  <c r="AH133" i="7"/>
  <c r="BC133" i="7" s="1"/>
  <c r="BG132" i="7"/>
  <c r="AX132" i="7"/>
  <c r="AH132" i="7"/>
  <c r="BE132" i="7" s="1"/>
  <c r="BG131" i="7"/>
  <c r="AX131" i="7"/>
  <c r="AI131" i="7"/>
  <c r="AH131" i="7"/>
  <c r="BC131" i="7" s="1"/>
  <c r="BG130" i="7"/>
  <c r="BE130" i="7"/>
  <c r="BC130" i="7"/>
  <c r="AX130" i="7"/>
  <c r="AI130" i="7"/>
  <c r="AH130" i="7"/>
  <c r="BG129" i="7"/>
  <c r="BE129" i="7"/>
  <c r="BC129" i="7"/>
  <c r="AX129" i="7"/>
  <c r="AI129" i="7"/>
  <c r="AH129" i="7"/>
  <c r="BG128" i="7"/>
  <c r="BC128" i="7"/>
  <c r="AX128" i="7"/>
  <c r="AI128" i="7"/>
  <c r="AH128" i="7"/>
  <c r="BE128" i="7" s="1"/>
  <c r="BG127" i="7"/>
  <c r="BE127" i="7"/>
  <c r="BC127" i="7"/>
  <c r="AX127" i="7"/>
  <c r="AI127" i="7"/>
  <c r="AH127" i="7"/>
  <c r="BG126" i="7"/>
  <c r="AX126" i="7"/>
  <c r="AH126" i="7"/>
  <c r="BG125" i="7"/>
  <c r="AX125" i="7"/>
  <c r="AH125" i="7"/>
  <c r="BC125" i="7" s="1"/>
  <c r="BG124" i="7"/>
  <c r="AX124" i="7"/>
  <c r="AH124" i="7"/>
  <c r="BE124" i="7" s="1"/>
  <c r="BG123" i="7"/>
  <c r="BE123" i="7"/>
  <c r="AX123" i="7"/>
  <c r="AH123" i="7"/>
  <c r="BC123" i="7" s="1"/>
  <c r="BG122" i="7"/>
  <c r="BE122" i="7"/>
  <c r="BC122" i="7"/>
  <c r="AX122" i="7"/>
  <c r="AI122" i="7"/>
  <c r="AH122" i="7"/>
  <c r="BG121" i="7"/>
  <c r="BE121" i="7"/>
  <c r="BC121" i="7"/>
  <c r="AX121" i="7"/>
  <c r="AH121" i="7"/>
  <c r="AI121" i="7" s="1"/>
  <c r="BG120" i="7"/>
  <c r="BC120" i="7"/>
  <c r="AX120" i="7"/>
  <c r="AI120" i="7"/>
  <c r="AH120" i="7"/>
  <c r="BE120" i="7" s="1"/>
  <c r="BG119" i="7"/>
  <c r="BE119" i="7"/>
  <c r="BC119" i="7"/>
  <c r="AX119" i="7"/>
  <c r="AI119" i="7"/>
  <c r="AH119" i="7"/>
  <c r="BG118" i="7"/>
  <c r="AX118" i="7"/>
  <c r="AI118" i="7"/>
  <c r="AH118" i="7"/>
  <c r="BG117" i="7"/>
  <c r="BC117" i="7"/>
  <c r="AX117" i="7"/>
  <c r="AH117" i="7"/>
  <c r="BG116" i="7"/>
  <c r="BE116" i="7"/>
  <c r="AX116" i="7"/>
  <c r="AH116" i="7"/>
  <c r="BG115" i="7"/>
  <c r="BE115" i="7"/>
  <c r="AX115" i="7"/>
  <c r="AI115" i="7"/>
  <c r="AH115" i="7"/>
  <c r="BC115" i="7" s="1"/>
  <c r="BG114" i="7"/>
  <c r="BE114" i="7"/>
  <c r="BC114" i="7"/>
  <c r="AX114" i="7"/>
  <c r="AI114" i="7"/>
  <c r="AH114" i="7"/>
  <c r="BG113" i="7"/>
  <c r="BE113" i="7"/>
  <c r="AX113" i="7"/>
  <c r="AH113" i="7"/>
  <c r="AI113" i="7" s="1"/>
  <c r="BG112" i="7"/>
  <c r="BC112" i="7"/>
  <c r="AX112" i="7"/>
  <c r="AI112" i="7"/>
  <c r="AH112" i="7"/>
  <c r="BE112" i="7" s="1"/>
  <c r="BG111" i="7"/>
  <c r="BE111" i="7"/>
  <c r="BC111" i="7"/>
  <c r="AX111" i="7"/>
  <c r="AI111" i="7"/>
  <c r="AH111" i="7"/>
  <c r="BG110" i="7"/>
  <c r="AX110" i="7"/>
  <c r="AH110" i="7"/>
  <c r="BG109" i="7"/>
  <c r="AX109" i="7"/>
  <c r="AH109" i="7"/>
  <c r="BG108" i="7"/>
  <c r="AX108" i="7"/>
  <c r="AH108" i="7"/>
  <c r="BG107" i="7"/>
  <c r="AX107" i="7"/>
  <c r="AH107" i="7"/>
  <c r="BG106" i="7"/>
  <c r="BE106" i="7"/>
  <c r="BC106" i="7"/>
  <c r="AX106" i="7"/>
  <c r="AI106" i="7"/>
  <c r="AH106" i="7"/>
  <c r="BG105" i="7"/>
  <c r="BC105" i="7"/>
  <c r="AX105" i="7"/>
  <c r="AI105" i="7"/>
  <c r="AH105" i="7"/>
  <c r="BE105" i="7" s="1"/>
  <c r="BG104" i="7"/>
  <c r="BC104" i="7"/>
  <c r="AX104" i="7"/>
  <c r="AI104" i="7"/>
  <c r="AH104" i="7"/>
  <c r="BE104" i="7" s="1"/>
  <c r="BG103" i="7"/>
  <c r="BE103" i="7"/>
  <c r="BC103" i="7"/>
  <c r="AX103" i="7"/>
  <c r="AI103" i="7"/>
  <c r="AH103" i="7"/>
  <c r="BG102" i="7"/>
  <c r="AX102" i="7"/>
  <c r="AH102" i="7"/>
  <c r="BG101" i="7"/>
  <c r="BC101" i="7"/>
  <c r="AX101" i="7"/>
  <c r="AH101" i="7"/>
  <c r="BG100" i="7"/>
  <c r="BE100" i="7"/>
  <c r="AX100" i="7"/>
  <c r="AH100" i="7"/>
  <c r="BG99" i="7"/>
  <c r="BE99" i="7"/>
  <c r="AX99" i="7"/>
  <c r="AI99" i="7"/>
  <c r="AH99" i="7"/>
  <c r="BC99" i="7" s="1"/>
  <c r="BG98" i="7"/>
  <c r="BE98" i="7"/>
  <c r="BC98" i="7"/>
  <c r="AX98" i="7"/>
  <c r="AI98" i="7"/>
  <c r="AH98" i="7"/>
  <c r="BG97" i="7"/>
  <c r="BE97" i="7"/>
  <c r="AX97" i="7"/>
  <c r="AH97" i="7"/>
  <c r="BC97" i="7" s="1"/>
  <c r="BG96" i="7"/>
  <c r="BC96" i="7"/>
  <c r="AX96" i="7"/>
  <c r="AI96" i="7"/>
  <c r="AH96" i="7"/>
  <c r="BE96" i="7" s="1"/>
  <c r="BG95" i="7"/>
  <c r="BE95" i="7"/>
  <c r="BC95" i="7"/>
  <c r="AX95" i="7"/>
  <c r="AI95" i="7"/>
  <c r="AH95" i="7"/>
  <c r="BG94" i="7"/>
  <c r="AX94" i="7"/>
  <c r="AI94" i="7"/>
  <c r="AH94" i="7"/>
  <c r="BG93" i="7"/>
  <c r="AX93" i="7"/>
  <c r="AH93" i="7"/>
  <c r="BG92" i="7"/>
  <c r="AX92" i="7"/>
  <c r="AH92" i="7"/>
  <c r="BG91" i="7"/>
  <c r="BE91" i="7"/>
  <c r="AX91" i="7"/>
  <c r="AH91" i="7"/>
  <c r="BC91" i="7" s="1"/>
  <c r="BG90" i="7"/>
  <c r="BE90" i="7"/>
  <c r="BC90" i="7"/>
  <c r="AX90" i="7"/>
  <c r="AI90" i="7"/>
  <c r="AH90" i="7"/>
  <c r="BG89" i="7"/>
  <c r="AX89" i="7"/>
  <c r="AH89" i="7"/>
  <c r="BE89" i="7" s="1"/>
  <c r="BG88" i="7"/>
  <c r="BC88" i="7"/>
  <c r="AX88" i="7"/>
  <c r="AI88" i="7"/>
  <c r="AH88" i="7"/>
  <c r="BE88" i="7" s="1"/>
  <c r="BG87" i="7"/>
  <c r="BE87" i="7"/>
  <c r="BC87" i="7"/>
  <c r="AX87" i="7"/>
  <c r="AI87" i="7"/>
  <c r="AH87" i="7"/>
  <c r="BG86" i="7"/>
  <c r="AX86" i="7"/>
  <c r="AH86" i="7"/>
  <c r="BG85" i="7"/>
  <c r="BC85" i="7"/>
  <c r="AX85" i="7"/>
  <c r="AH85" i="7"/>
  <c r="BG84" i="7"/>
  <c r="BE84" i="7"/>
  <c r="AX84" i="7"/>
  <c r="AH84" i="7"/>
  <c r="BG83" i="7"/>
  <c r="AX83" i="7"/>
  <c r="AH83" i="7"/>
  <c r="BC83" i="7" s="1"/>
  <c r="BG82" i="7"/>
  <c r="BE82" i="7"/>
  <c r="BC82" i="7"/>
  <c r="AX82" i="7"/>
  <c r="AI82" i="7"/>
  <c r="AH82" i="7"/>
  <c r="BG81" i="7"/>
  <c r="BE81" i="7"/>
  <c r="BC81" i="7"/>
  <c r="AX81" i="7"/>
  <c r="AI81" i="7"/>
  <c r="AH81" i="7"/>
  <c r="BG80" i="7"/>
  <c r="BC80" i="7"/>
  <c r="AX80" i="7"/>
  <c r="AI80" i="7"/>
  <c r="AH80" i="7"/>
  <c r="BE80" i="7" s="1"/>
  <c r="BG79" i="7"/>
  <c r="BE79" i="7"/>
  <c r="BC79" i="7"/>
  <c r="AX79" i="7"/>
  <c r="AI79" i="7"/>
  <c r="AH79" i="7"/>
  <c r="BG78" i="7"/>
  <c r="AX78" i="7"/>
  <c r="AI78" i="7"/>
  <c r="AH78" i="7"/>
  <c r="BG77" i="7"/>
  <c r="BC77" i="7"/>
  <c r="AX77" i="7"/>
  <c r="AH77" i="7"/>
  <c r="BG76" i="7"/>
  <c r="BE76" i="7"/>
  <c r="AX76" i="7"/>
  <c r="AH76" i="7"/>
  <c r="BG75" i="7"/>
  <c r="BE75" i="7"/>
  <c r="AX75" i="7"/>
  <c r="AI75" i="7"/>
  <c r="AH75" i="7"/>
  <c r="BC75" i="7" s="1"/>
  <c r="BG74" i="7"/>
  <c r="BE74" i="7"/>
  <c r="BC74" i="7"/>
  <c r="AX74" i="7"/>
  <c r="AI74" i="7"/>
  <c r="AH74" i="7"/>
  <c r="BG73" i="7"/>
  <c r="AX73" i="7"/>
  <c r="AH73" i="7"/>
  <c r="BG72" i="7"/>
  <c r="BC72" i="7"/>
  <c r="AX72" i="7"/>
  <c r="AI72" i="7"/>
  <c r="AH72" i="7"/>
  <c r="BE72" i="7" s="1"/>
  <c r="BG71" i="7"/>
  <c r="BE71" i="7"/>
  <c r="BC71" i="7"/>
  <c r="AX71" i="7"/>
  <c r="AI71" i="7"/>
  <c r="AH71" i="7"/>
  <c r="BG70" i="7"/>
  <c r="AX70" i="7"/>
  <c r="AH70" i="7"/>
  <c r="BG69" i="7"/>
  <c r="BC69" i="7"/>
  <c r="AX69" i="7"/>
  <c r="AH69" i="7"/>
  <c r="BG68" i="7"/>
  <c r="BE68" i="7"/>
  <c r="AX68" i="7"/>
  <c r="AH68" i="7"/>
  <c r="BG67" i="7"/>
  <c r="AX67" i="7"/>
  <c r="AH67" i="7"/>
  <c r="BC67" i="7" s="1"/>
  <c r="BG66" i="7"/>
  <c r="BE66" i="7"/>
  <c r="BC66" i="7"/>
  <c r="AX66" i="7"/>
  <c r="AI66" i="7"/>
  <c r="AH66" i="7"/>
  <c r="BG65" i="7"/>
  <c r="BE65" i="7"/>
  <c r="BC65" i="7"/>
  <c r="AX65" i="7"/>
  <c r="AI65" i="7"/>
  <c r="AH65" i="7"/>
  <c r="BG64" i="7"/>
  <c r="BC64" i="7"/>
  <c r="AX64" i="7"/>
  <c r="AI64" i="7"/>
  <c r="AH64" i="7"/>
  <c r="BE64" i="7" s="1"/>
  <c r="BG63" i="7"/>
  <c r="BE63" i="7"/>
  <c r="BC63" i="7"/>
  <c r="AX63" i="7"/>
  <c r="AI63" i="7"/>
  <c r="AH63" i="7"/>
  <c r="BG62" i="7"/>
  <c r="AX62" i="7"/>
  <c r="AH62" i="7"/>
  <c r="BG61" i="7"/>
  <c r="AX61" i="7"/>
  <c r="AH61" i="7"/>
  <c r="BC61" i="7" s="1"/>
  <c r="BG60" i="7"/>
  <c r="AX60" i="7"/>
  <c r="AH60" i="7"/>
  <c r="BE60" i="7" s="1"/>
  <c r="BG59" i="7"/>
  <c r="BE59" i="7"/>
  <c r="AX59" i="7"/>
  <c r="AH59" i="7"/>
  <c r="BC59" i="7" s="1"/>
  <c r="BG58" i="7"/>
  <c r="BE58" i="7"/>
  <c r="BC58" i="7"/>
  <c r="AX58" i="7"/>
  <c r="AI58" i="7"/>
  <c r="AH58" i="7"/>
  <c r="BG57" i="7"/>
  <c r="BE57" i="7"/>
  <c r="BC57" i="7"/>
  <c r="AX57" i="7"/>
  <c r="AI57" i="7"/>
  <c r="AH57" i="7"/>
  <c r="BG56" i="7"/>
  <c r="BC56" i="7"/>
  <c r="AX56" i="7"/>
  <c r="AI56" i="7"/>
  <c r="AH56" i="7"/>
  <c r="BE56" i="7" s="1"/>
  <c r="BG55" i="7"/>
  <c r="BE55" i="7"/>
  <c r="BC55" i="7"/>
  <c r="AX55" i="7"/>
  <c r="AI55" i="7"/>
  <c r="AH55" i="7"/>
  <c r="BG54" i="7"/>
  <c r="AX54" i="7"/>
  <c r="AI54" i="7"/>
  <c r="AH54" i="7"/>
  <c r="BG53" i="7"/>
  <c r="BC53" i="7"/>
  <c r="AX53" i="7"/>
  <c r="AH53" i="7"/>
  <c r="BG52" i="7"/>
  <c r="BE52" i="7"/>
  <c r="AX52" i="7"/>
  <c r="AH52" i="7"/>
  <c r="BG51" i="7"/>
  <c r="BE51" i="7"/>
  <c r="AX51" i="7"/>
  <c r="AI51" i="7"/>
  <c r="AH51" i="7"/>
  <c r="BC51" i="7" s="1"/>
  <c r="BG50" i="7"/>
  <c r="BE50" i="7"/>
  <c r="BC50" i="7"/>
  <c r="AX50" i="7"/>
  <c r="AI50" i="7"/>
  <c r="AH50" i="7"/>
  <c r="BG49" i="7"/>
  <c r="BE49" i="7"/>
  <c r="AX49" i="7"/>
  <c r="AH49" i="7"/>
  <c r="AI49" i="7" s="1"/>
  <c r="BG48" i="7"/>
  <c r="BC48" i="7"/>
  <c r="AX48" i="7"/>
  <c r="AI48" i="7"/>
  <c r="AH48" i="7"/>
  <c r="BE48" i="7" s="1"/>
  <c r="BG47" i="7"/>
  <c r="BE47" i="7"/>
  <c r="BC47" i="7"/>
  <c r="AX47" i="7"/>
  <c r="AI47" i="7"/>
  <c r="AH47" i="7"/>
  <c r="BG46" i="7"/>
  <c r="AX46" i="7"/>
  <c r="AH46" i="7"/>
  <c r="BG45" i="7"/>
  <c r="AX45" i="7"/>
  <c r="AH45" i="7"/>
  <c r="BG44" i="7"/>
  <c r="AX44" i="7"/>
  <c r="AH44" i="7"/>
  <c r="BG43" i="7"/>
  <c r="AX43" i="7"/>
  <c r="AH43" i="7"/>
  <c r="BG42" i="7"/>
  <c r="BE42" i="7"/>
  <c r="BC42" i="7"/>
  <c r="AX42" i="7"/>
  <c r="AI42" i="7"/>
  <c r="AH42" i="7"/>
  <c r="BG41" i="7"/>
  <c r="BC41" i="7"/>
  <c r="AX41" i="7"/>
  <c r="AI41" i="7"/>
  <c r="AH41" i="7"/>
  <c r="BE41" i="7" s="1"/>
  <c r="BG40" i="7"/>
  <c r="BC40" i="7"/>
  <c r="AX40" i="7"/>
  <c r="AI40" i="7"/>
  <c r="AH40" i="7"/>
  <c r="BE40" i="7" s="1"/>
  <c r="BG39" i="7"/>
  <c r="BE39" i="7"/>
  <c r="BC39" i="7"/>
  <c r="AX39" i="7"/>
  <c r="AI39" i="7"/>
  <c r="AH39" i="7"/>
  <c r="BG38" i="7"/>
  <c r="AX38" i="7"/>
  <c r="AH38" i="7"/>
  <c r="BG37" i="7"/>
  <c r="BC37" i="7"/>
  <c r="AX37" i="7"/>
  <c r="AH37" i="7"/>
  <c r="BG36" i="7"/>
  <c r="BE36" i="7"/>
  <c r="AX36" i="7"/>
  <c r="AH36" i="7"/>
  <c r="BG35" i="7"/>
  <c r="BE35" i="7"/>
  <c r="AX35" i="7"/>
  <c r="AI35" i="7"/>
  <c r="AH35" i="7"/>
  <c r="BC35" i="7" s="1"/>
  <c r="BG34" i="7"/>
  <c r="BE34" i="7"/>
  <c r="BC34" i="7"/>
  <c r="AX34" i="7"/>
  <c r="AI34" i="7"/>
  <c r="AH34" i="7"/>
  <c r="BG33" i="7"/>
  <c r="BE33" i="7"/>
  <c r="AX33" i="7"/>
  <c r="AH33" i="7"/>
  <c r="BG32" i="7"/>
  <c r="BC32" i="7"/>
  <c r="AX32" i="7"/>
  <c r="AI32" i="7"/>
  <c r="AH32" i="7"/>
  <c r="BE32" i="7" s="1"/>
  <c r="BG31" i="7"/>
  <c r="BE31" i="7"/>
  <c r="BC31" i="7"/>
  <c r="AX31" i="7"/>
  <c r="AI31" i="7"/>
  <c r="AH31" i="7"/>
  <c r="BG30" i="7"/>
  <c r="AX30" i="7"/>
  <c r="AI30" i="7"/>
  <c r="AH30" i="7"/>
  <c r="BG29" i="7"/>
  <c r="AX29" i="7"/>
  <c r="AH29" i="7"/>
  <c r="BG28" i="7"/>
  <c r="AX28" i="7"/>
  <c r="AH28" i="7"/>
  <c r="BG27" i="7"/>
  <c r="BE27" i="7"/>
  <c r="AX27" i="7"/>
  <c r="AH27" i="7"/>
  <c r="BC27" i="7" s="1"/>
  <c r="BG26" i="7"/>
  <c r="BE26" i="7"/>
  <c r="BC26" i="7"/>
  <c r="AX26" i="7"/>
  <c r="AI26" i="7"/>
  <c r="AH26" i="7"/>
  <c r="BG25" i="7"/>
  <c r="AX25" i="7"/>
  <c r="AH25" i="7"/>
  <c r="BG24" i="7"/>
  <c r="BC24" i="7"/>
  <c r="AX24" i="7"/>
  <c r="AI24" i="7"/>
  <c r="AH24" i="7"/>
  <c r="BE24" i="7" s="1"/>
  <c r="BG23" i="7"/>
  <c r="BE23" i="7"/>
  <c r="BC23" i="7"/>
  <c r="AX23" i="7"/>
  <c r="AI23" i="7"/>
  <c r="AH23" i="7"/>
  <c r="BG22" i="7"/>
  <c r="AX22" i="7"/>
  <c r="AH22" i="7"/>
  <c r="BG21" i="7"/>
  <c r="AX21" i="7"/>
  <c r="AH21" i="7"/>
  <c r="BG20" i="7"/>
  <c r="BE20" i="7"/>
  <c r="BC20" i="7"/>
  <c r="AX20" i="7"/>
  <c r="AH20" i="7"/>
  <c r="AI20" i="7" s="1"/>
  <c r="BG19" i="7"/>
  <c r="BE19" i="7"/>
  <c r="AX19" i="7"/>
  <c r="AI19" i="7"/>
  <c r="AH19" i="7"/>
  <c r="BC19" i="7" s="1"/>
  <c r="BG18" i="7"/>
  <c r="BE18" i="7"/>
  <c r="BC18" i="7"/>
  <c r="AX18" i="7"/>
  <c r="AI18" i="7"/>
  <c r="AH18" i="7"/>
  <c r="BG17" i="7"/>
  <c r="AX17" i="7"/>
  <c r="AI17" i="7"/>
  <c r="AH17" i="7"/>
  <c r="BE17" i="7" s="1"/>
  <c r="BG16" i="7"/>
  <c r="AX16" i="7"/>
  <c r="AH16" i="7"/>
  <c r="BG15" i="7"/>
  <c r="BE15" i="7"/>
  <c r="BC15" i="7"/>
  <c r="AX15" i="7"/>
  <c r="AI15" i="7"/>
  <c r="AH15" i="7"/>
  <c r="BG14" i="7"/>
  <c r="AX14" i="7"/>
  <c r="AH14" i="7"/>
  <c r="BG13" i="7"/>
  <c r="AX13" i="7"/>
  <c r="AH13" i="7"/>
  <c r="BG12" i="7"/>
  <c r="BE12" i="7"/>
  <c r="BC12" i="7"/>
  <c r="AX12" i="7"/>
  <c r="AH12" i="7"/>
  <c r="AI12" i="7" s="1"/>
  <c r="BG11" i="7"/>
  <c r="BE11" i="7"/>
  <c r="AX11" i="7"/>
  <c r="AI11" i="7"/>
  <c r="AH11" i="7"/>
  <c r="BC11" i="7" s="1"/>
  <c r="BG10" i="7"/>
  <c r="BE10" i="7"/>
  <c r="BC10" i="7"/>
  <c r="AX10" i="7"/>
  <c r="AI10" i="7"/>
  <c r="AH10" i="7"/>
  <c r="BG9" i="7"/>
  <c r="BC9" i="7"/>
  <c r="AX9" i="7"/>
  <c r="AI9" i="7"/>
  <c r="AH9" i="7"/>
  <c r="BE9" i="7" s="1"/>
  <c r="BG8" i="7"/>
  <c r="AX8" i="7"/>
  <c r="AI8" i="7"/>
  <c r="AH8" i="7"/>
  <c r="BG7" i="7"/>
  <c r="BE7" i="7"/>
  <c r="BC7" i="7"/>
  <c r="AX7" i="7"/>
  <c r="AI7" i="7"/>
  <c r="AH7" i="7"/>
  <c r="BG6" i="7"/>
  <c r="BE6" i="7"/>
  <c r="AX6" i="7"/>
  <c r="AH6" i="7"/>
  <c r="BG5" i="7"/>
  <c r="AX5" i="7"/>
  <c r="AH5" i="7"/>
  <c r="BG4" i="7"/>
  <c r="BE4" i="7"/>
  <c r="BC4" i="7"/>
  <c r="AX4" i="7"/>
  <c r="AH4" i="7"/>
  <c r="AI4" i="7" s="1"/>
  <c r="BG3" i="7"/>
  <c r="BE3" i="7"/>
  <c r="AX3" i="7"/>
  <c r="AI3" i="7"/>
  <c r="AH3" i="7"/>
  <c r="BC3" i="7" s="1"/>
  <c r="BG2" i="7"/>
  <c r="BE2" i="7"/>
  <c r="BC2" i="7"/>
  <c r="AX2" i="7"/>
  <c r="AI2" i="7"/>
  <c r="AH2" i="7"/>
  <c r="C47" i="5"/>
  <c r="C46" i="5" s="1"/>
  <c r="C45" i="5" s="1"/>
  <c r="F35" i="5"/>
  <c r="E35" i="5"/>
  <c r="E14" i="5"/>
  <c r="D14" i="5"/>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 r="B68" i="3"/>
  <c r="A68" i="3"/>
  <c r="B67" i="3"/>
  <c r="A67" i="3"/>
  <c r="B66" i="3"/>
  <c r="A66" i="3"/>
  <c r="B65" i="3"/>
  <c r="A65" i="3"/>
  <c r="F64" i="3"/>
  <c r="B64" i="3"/>
  <c r="A64" i="3"/>
  <c r="F63" i="3"/>
  <c r="B63" i="3"/>
  <c r="A63" i="3"/>
  <c r="F62" i="3"/>
  <c r="B62" i="3"/>
  <c r="A62" i="3"/>
  <c r="F61" i="3"/>
  <c r="B61" i="3"/>
  <c r="A61" i="3"/>
  <c r="F60" i="3"/>
  <c r="B60" i="3"/>
  <c r="A60" i="3"/>
  <c r="F59" i="3"/>
  <c r="B59" i="3"/>
  <c r="A59" i="3"/>
  <c r="F58" i="3"/>
  <c r="B58" i="3"/>
  <c r="A58" i="3"/>
  <c r="F57" i="3"/>
  <c r="B57" i="3"/>
  <c r="A57" i="3"/>
  <c r="F56" i="3"/>
  <c r="B56" i="3"/>
  <c r="A56" i="3"/>
  <c r="F55" i="3"/>
  <c r="B55" i="3"/>
  <c r="A55" i="3"/>
  <c r="F54" i="3"/>
  <c r="B54" i="3"/>
  <c r="A54" i="3"/>
  <c r="F53" i="3"/>
  <c r="B53" i="3"/>
  <c r="A53" i="3"/>
  <c r="F52" i="3"/>
  <c r="B52" i="3"/>
  <c r="A52" i="3"/>
  <c r="F51" i="3"/>
  <c r="B51" i="3"/>
  <c r="A51" i="3"/>
  <c r="F50" i="3"/>
  <c r="B50" i="3"/>
  <c r="A50" i="3"/>
  <c r="F49" i="3"/>
  <c r="B49" i="3"/>
  <c r="A49" i="3"/>
  <c r="F48" i="3"/>
  <c r="B48" i="3"/>
  <c r="A48" i="3"/>
  <c r="F47" i="3"/>
  <c r="B47" i="3"/>
  <c r="A47" i="3"/>
  <c r="F46" i="3"/>
  <c r="B46" i="3"/>
  <c r="A46" i="3"/>
  <c r="F45" i="3"/>
  <c r="B45" i="3"/>
  <c r="A45" i="3"/>
  <c r="F44" i="3"/>
  <c r="B44" i="3"/>
  <c r="A44" i="3"/>
  <c r="F43" i="3"/>
  <c r="B43" i="3"/>
  <c r="A43" i="3"/>
  <c r="F42" i="3"/>
  <c r="B42" i="3"/>
  <c r="A42" i="3"/>
  <c r="F41" i="3"/>
  <c r="B41" i="3"/>
  <c r="A41" i="3"/>
  <c r="F40" i="3"/>
  <c r="B40" i="3"/>
  <c r="A40" i="3"/>
  <c r="F39" i="3"/>
  <c r="B39" i="3"/>
  <c r="A39" i="3"/>
  <c r="F38" i="3"/>
  <c r="B38" i="3"/>
  <c r="A38" i="3"/>
  <c r="F37" i="3"/>
  <c r="B37" i="3"/>
  <c r="A37" i="3"/>
  <c r="F36" i="3"/>
  <c r="B36" i="3"/>
  <c r="A36" i="3"/>
  <c r="F35" i="3"/>
  <c r="B35" i="3"/>
  <c r="A35" i="3"/>
  <c r="F34" i="3"/>
  <c r="B34" i="3"/>
  <c r="A34" i="3"/>
  <c r="F33" i="3"/>
  <c r="B33" i="3"/>
  <c r="A33" i="3"/>
  <c r="F32" i="3"/>
  <c r="B32" i="3"/>
  <c r="A32" i="3"/>
  <c r="F31" i="3"/>
  <c r="B31" i="3"/>
  <c r="A31" i="3"/>
  <c r="F30" i="3"/>
  <c r="B30" i="3"/>
  <c r="A30" i="3"/>
  <c r="B29" i="3"/>
  <c r="A29" i="3"/>
  <c r="B28" i="3"/>
  <c r="A28" i="3"/>
  <c r="B27" i="3"/>
  <c r="A27" i="3"/>
  <c r="B26" i="3"/>
  <c r="A26" i="3"/>
  <c r="B25" i="3"/>
  <c r="A25" i="3"/>
  <c r="B24" i="3"/>
  <c r="A24" i="3"/>
  <c r="B23" i="3"/>
  <c r="A23" i="3"/>
  <c r="B22" i="3"/>
  <c r="A22" i="3"/>
  <c r="B21" i="3"/>
  <c r="A21" i="3"/>
  <c r="B20" i="3"/>
  <c r="A20" i="3"/>
  <c r="B19" i="3"/>
  <c r="A19" i="3"/>
  <c r="B18" i="3"/>
  <c r="A18" i="3"/>
  <c r="B17" i="3"/>
  <c r="A17" i="3"/>
  <c r="D12" i="3"/>
  <c r="B16" i="2"/>
  <c r="A2" i="3" s="1"/>
  <c r="B13" i="2"/>
  <c r="C11" i="2"/>
  <c r="AL197" i="7" s="1"/>
  <c r="C10" i="2"/>
  <c r="BB1851" i="7" l="1"/>
  <c r="BB1843" i="7"/>
  <c r="BB1856" i="7"/>
  <c r="BB1853" i="7"/>
  <c r="BB1845" i="7"/>
  <c r="BB1837" i="7"/>
  <c r="BB1829" i="7"/>
  <c r="BB1852" i="7"/>
  <c r="BB1844" i="7"/>
  <c r="BB1857" i="7"/>
  <c r="BB1855" i="7"/>
  <c r="BB1854" i="7"/>
  <c r="BB1846" i="7"/>
  <c r="BB1841" i="7"/>
  <c r="BB1839" i="7"/>
  <c r="BB1834" i="7"/>
  <c r="BB1833" i="7"/>
  <c r="BB1832" i="7"/>
  <c r="BB1830" i="7"/>
  <c r="BB1850" i="7"/>
  <c r="BB1849" i="7"/>
  <c r="BB1847" i="7"/>
  <c r="BB1822" i="7"/>
  <c r="BB1811" i="7"/>
  <c r="BB1836" i="7"/>
  <c r="BB1816" i="7"/>
  <c r="BB1840" i="7"/>
  <c r="BB1827" i="7"/>
  <c r="BB1819" i="7"/>
  <c r="BB1813" i="7"/>
  <c r="BB1828" i="7"/>
  <c r="BB1826" i="7"/>
  <c r="BB1817" i="7"/>
  <c r="BB1838" i="7"/>
  <c r="BB1835" i="7"/>
  <c r="BB1820" i="7"/>
  <c r="BB1815" i="7"/>
  <c r="BB1808" i="7"/>
  <c r="BB1800" i="7"/>
  <c r="BB1810" i="7"/>
  <c r="BB1805" i="7"/>
  <c r="BB1797" i="7"/>
  <c r="BB1825" i="7"/>
  <c r="BB1823" i="7"/>
  <c r="BB1821" i="7"/>
  <c r="BB1818" i="7"/>
  <c r="BB1802" i="7"/>
  <c r="BB1824" i="7"/>
  <c r="BB1804" i="7"/>
  <c r="BB1790" i="7"/>
  <c r="BB1782" i="7"/>
  <c r="BB1809" i="7"/>
  <c r="BB1795" i="7"/>
  <c r="BB1787" i="7"/>
  <c r="BB1812" i="7"/>
  <c r="BB1807" i="7"/>
  <c r="BB1799" i="7"/>
  <c r="BB1792" i="7"/>
  <c r="BB1831" i="7"/>
  <c r="BB1796" i="7"/>
  <c r="BB1806" i="7"/>
  <c r="BB1772" i="7"/>
  <c r="BB1791" i="7"/>
  <c r="BB1777" i="7"/>
  <c r="BB1769" i="7"/>
  <c r="BB1794" i="7"/>
  <c r="BB1774" i="7"/>
  <c r="BB1766" i="7"/>
  <c r="BB1842" i="7"/>
  <c r="BB1801" i="7"/>
  <c r="BB1793" i="7"/>
  <c r="BB1773" i="7"/>
  <c r="BB1781" i="7"/>
  <c r="BB1776" i="7"/>
  <c r="BB1755" i="7"/>
  <c r="BB1747" i="7"/>
  <c r="BB1739" i="7"/>
  <c r="BB1731" i="7"/>
  <c r="BB1723" i="7"/>
  <c r="BB1803" i="7"/>
  <c r="BB1785" i="7"/>
  <c r="BB1848" i="7"/>
  <c r="BB1779" i="7"/>
  <c r="BB1770" i="7"/>
  <c r="BB1760" i="7"/>
  <c r="BB1784" i="7"/>
  <c r="BB1771" i="7"/>
  <c r="BB1767" i="7"/>
  <c r="BB1763" i="7"/>
  <c r="BB1762" i="7"/>
  <c r="BB1788" i="7"/>
  <c r="BB1786" i="7"/>
  <c r="BB1759" i="7"/>
  <c r="BB1719" i="7"/>
  <c r="BB1764" i="7"/>
  <c r="BB1765" i="7"/>
  <c r="BB1761" i="7"/>
  <c r="BB1814" i="7"/>
  <c r="BB1798" i="7"/>
  <c r="BB1758" i="7"/>
  <c r="BB1756" i="7"/>
  <c r="BB1752" i="7"/>
  <c r="BB1751" i="7"/>
  <c r="BC1751" i="7" s="1"/>
  <c r="BB1750" i="7"/>
  <c r="BB1748" i="7"/>
  <c r="BB1744" i="7"/>
  <c r="BB1743" i="7"/>
  <c r="BB1742" i="7"/>
  <c r="BB1740" i="7"/>
  <c r="BB1783" i="7"/>
  <c r="BB1778" i="7"/>
  <c r="BB1735" i="7"/>
  <c r="BC1735" i="7" s="1"/>
  <c r="BB1729" i="7"/>
  <c r="BB1728" i="7"/>
  <c r="BB1724" i="7"/>
  <c r="BB1710" i="7"/>
  <c r="BB1702" i="7"/>
  <c r="BB1694" i="7"/>
  <c r="BB1789" i="7"/>
  <c r="BB1753" i="7"/>
  <c r="BB1749" i="7"/>
  <c r="BB1734" i="7"/>
  <c r="BB1733" i="7"/>
  <c r="BB1727" i="7"/>
  <c r="BB1725" i="7"/>
  <c r="BB1715" i="7"/>
  <c r="BB1707" i="7"/>
  <c r="BB1699" i="7"/>
  <c r="BB1775" i="7"/>
  <c r="BB1754" i="7"/>
  <c r="BC1754" i="7" s="1"/>
  <c r="BB1712" i="7"/>
  <c r="BC1712" i="7" s="1"/>
  <c r="BB1704" i="7"/>
  <c r="BB1696" i="7"/>
  <c r="BB1732" i="7"/>
  <c r="BB1709" i="7"/>
  <c r="BB1701" i="7"/>
  <c r="BB1780" i="7"/>
  <c r="BB1757" i="7"/>
  <c r="BB1716" i="7"/>
  <c r="BB1708" i="7"/>
  <c r="BB1697" i="7"/>
  <c r="BB1687" i="7"/>
  <c r="BB1679" i="7"/>
  <c r="BC1679" i="7" s="1"/>
  <c r="BB1671" i="7"/>
  <c r="BC1671" i="7" s="1"/>
  <c r="BB1721" i="7"/>
  <c r="BB1711" i="7"/>
  <c r="BC1711" i="7" s="1"/>
  <c r="BB1703" i="7"/>
  <c r="BC1703" i="7" s="1"/>
  <c r="BB1684" i="7"/>
  <c r="BB1676" i="7"/>
  <c r="BB1668" i="7"/>
  <c r="BB1738" i="7"/>
  <c r="BC1738" i="7" s="1"/>
  <c r="BB1736" i="7"/>
  <c r="BB1768" i="7"/>
  <c r="BC1768" i="7" s="1"/>
  <c r="BB1746" i="7"/>
  <c r="BC1746" i="7" s="1"/>
  <c r="BB1745" i="7"/>
  <c r="BB1741" i="7"/>
  <c r="BB1693" i="7"/>
  <c r="BB1667" i="7"/>
  <c r="BC1667" i="7" s="1"/>
  <c r="BB1665" i="7"/>
  <c r="BB1664" i="7"/>
  <c r="BB1663" i="7"/>
  <c r="BB1662" i="7"/>
  <c r="BB1654" i="7"/>
  <c r="BB1646" i="7"/>
  <c r="BB1638" i="7"/>
  <c r="BB1726" i="7"/>
  <c r="BB1722" i="7"/>
  <c r="BB1718" i="7"/>
  <c r="BB1713" i="7"/>
  <c r="BB1659" i="7"/>
  <c r="BB1651" i="7"/>
  <c r="BB1643" i="7"/>
  <c r="BB1692" i="7"/>
  <c r="BB1691" i="7"/>
  <c r="BB1689" i="7"/>
  <c r="BB1686" i="7"/>
  <c r="BB1672" i="7"/>
  <c r="BB1669" i="7"/>
  <c r="BB1666" i="7"/>
  <c r="BC1666" i="7" s="1"/>
  <c r="BB1655" i="7"/>
  <c r="BB1714" i="7"/>
  <c r="BB1700" i="7"/>
  <c r="BB1685" i="7"/>
  <c r="BB1658" i="7"/>
  <c r="BC1658" i="7" s="1"/>
  <c r="BB1650" i="7"/>
  <c r="BC1650" i="7" s="1"/>
  <c r="BB1647" i="7"/>
  <c r="BB1644" i="7"/>
  <c r="BB1632" i="7"/>
  <c r="BB1624" i="7"/>
  <c r="BB1616" i="7"/>
  <c r="BB1608" i="7"/>
  <c r="BB1600" i="7"/>
  <c r="BB1592" i="7"/>
  <c r="BB1584" i="7"/>
  <c r="BB1576" i="7"/>
  <c r="BB1568" i="7"/>
  <c r="BB1681" i="7"/>
  <c r="BB1657" i="7"/>
  <c r="BB1649" i="7"/>
  <c r="BB1629" i="7"/>
  <c r="BB1621" i="7"/>
  <c r="BB1613" i="7"/>
  <c r="BB1605" i="7"/>
  <c r="BB1597" i="7"/>
  <c r="BB1589" i="7"/>
  <c r="BB1581" i="7"/>
  <c r="BB1573" i="7"/>
  <c r="BB1737" i="7"/>
  <c r="BB1680" i="7"/>
  <c r="BB1675" i="7"/>
  <c r="BB1670" i="7"/>
  <c r="BB1661" i="7"/>
  <c r="BB1656" i="7"/>
  <c r="BB1653" i="7"/>
  <c r="BB1648" i="7"/>
  <c r="BB1645" i="7"/>
  <c r="BB1640" i="7"/>
  <c r="BB1634" i="7"/>
  <c r="BB1626" i="7"/>
  <c r="BB1618" i="7"/>
  <c r="BB1610" i="7"/>
  <c r="BB1602" i="7"/>
  <c r="BB1594" i="7"/>
  <c r="BB1586" i="7"/>
  <c r="BB1578" i="7"/>
  <c r="BB1570" i="7"/>
  <c r="BB1706" i="7"/>
  <c r="BB1705" i="7"/>
  <c r="BB1688" i="7"/>
  <c r="BB1637" i="7"/>
  <c r="BC1637" i="7" s="1"/>
  <c r="BB1604" i="7"/>
  <c r="BB1596" i="7"/>
  <c r="BB1593" i="7"/>
  <c r="BB1585" i="7"/>
  <c r="BB1577" i="7"/>
  <c r="BB1569" i="7"/>
  <c r="BB1566" i="7"/>
  <c r="BB1558" i="7"/>
  <c r="BB1550" i="7"/>
  <c r="BB1542" i="7"/>
  <c r="BB1534" i="7"/>
  <c r="BB1526" i="7"/>
  <c r="BB1673" i="7"/>
  <c r="BB1660" i="7"/>
  <c r="BB1641" i="7"/>
  <c r="BB1631" i="7"/>
  <c r="BB1623" i="7"/>
  <c r="BB1615" i="7"/>
  <c r="BB1588" i="7"/>
  <c r="BB1580" i="7"/>
  <c r="BB1572" i="7"/>
  <c r="BB1563" i="7"/>
  <c r="BB1555" i="7"/>
  <c r="BB1677" i="7"/>
  <c r="BB1730" i="7"/>
  <c r="BC1730" i="7" s="1"/>
  <c r="BB1695" i="7"/>
  <c r="BC1695" i="7" s="1"/>
  <c r="BB1606" i="7"/>
  <c r="BB1598" i="7"/>
  <c r="BB1567" i="7"/>
  <c r="BB1559" i="7"/>
  <c r="BB1627" i="7"/>
  <c r="BB1611" i="7"/>
  <c r="BB1595" i="7"/>
  <c r="BB1514" i="7"/>
  <c r="BB1506" i="7"/>
  <c r="BB1498" i="7"/>
  <c r="BB1490" i="7"/>
  <c r="BB1482" i="7"/>
  <c r="BB1474" i="7"/>
  <c r="BB1720" i="7"/>
  <c r="BB1652" i="7"/>
  <c r="BB1636" i="7"/>
  <c r="BB1625" i="7"/>
  <c r="BB1591" i="7"/>
  <c r="BB1579" i="7"/>
  <c r="BB1574" i="7"/>
  <c r="BB1682" i="7"/>
  <c r="BC1682" i="7" s="1"/>
  <c r="BB1678" i="7"/>
  <c r="BB1642" i="7"/>
  <c r="BB1639" i="7"/>
  <c r="BB1683" i="7"/>
  <c r="BB1698" i="7"/>
  <c r="BC1698" i="7" s="1"/>
  <c r="BB1674" i="7"/>
  <c r="BC1674" i="7" s="1"/>
  <c r="BB1635" i="7"/>
  <c r="BB1603" i="7"/>
  <c r="BB1601" i="7"/>
  <c r="BB1599" i="7"/>
  <c r="BB1515" i="7"/>
  <c r="BB1507" i="7"/>
  <c r="BB1499" i="7"/>
  <c r="BB1491" i="7"/>
  <c r="BB1483" i="7"/>
  <c r="BB1717" i="7"/>
  <c r="BB1571" i="7"/>
  <c r="BB1556" i="7"/>
  <c r="BB1554" i="7"/>
  <c r="BB1549" i="7"/>
  <c r="BB1535" i="7"/>
  <c r="BB1532" i="7"/>
  <c r="BB1521" i="7"/>
  <c r="BB1519" i="7"/>
  <c r="BB1513" i="7"/>
  <c r="BB1511" i="7"/>
  <c r="BB1617" i="7"/>
  <c r="BB1587" i="7"/>
  <c r="BB1607" i="7"/>
  <c r="BB1541" i="7"/>
  <c r="BB1539" i="7"/>
  <c r="BB1525" i="7"/>
  <c r="BB1524" i="7"/>
  <c r="BB1522" i="7"/>
  <c r="BB1518" i="7"/>
  <c r="BB1473" i="7"/>
  <c r="BB1472" i="7"/>
  <c r="BB1633" i="7"/>
  <c r="BB1690" i="7"/>
  <c r="BB1590" i="7"/>
  <c r="BB1582" i="7"/>
  <c r="BB1561" i="7"/>
  <c r="BB1520" i="7"/>
  <c r="BB1516" i="7"/>
  <c r="BB1612" i="7"/>
  <c r="BB1609" i="7"/>
  <c r="BB1575" i="7"/>
  <c r="BB1564" i="7"/>
  <c r="BB1548" i="7"/>
  <c r="BB1536" i="7"/>
  <c r="BB1523" i="7"/>
  <c r="BB1486" i="7"/>
  <c r="BB1463" i="7"/>
  <c r="BB1455" i="7"/>
  <c r="BB1447" i="7"/>
  <c r="BB1439" i="7"/>
  <c r="BB1431" i="7"/>
  <c r="BB1423" i="7"/>
  <c r="BB1415" i="7"/>
  <c r="BB1407" i="7"/>
  <c r="BB1399" i="7"/>
  <c r="BB1391" i="7"/>
  <c r="BB1630" i="7"/>
  <c r="BB1562" i="7"/>
  <c r="BB1552" i="7"/>
  <c r="BB1545" i="7"/>
  <c r="BB1628" i="7"/>
  <c r="BC1628" i="7" s="1"/>
  <c r="BB1547" i="7"/>
  <c r="BB1537" i="7"/>
  <c r="BB1619" i="7"/>
  <c r="BB1614" i="7"/>
  <c r="BB1551" i="7"/>
  <c r="BB1543" i="7"/>
  <c r="BB1540" i="7"/>
  <c r="BB1527" i="7"/>
  <c r="BB1508" i="7"/>
  <c r="BB1503" i="7"/>
  <c r="BB1493" i="7"/>
  <c r="BB1487" i="7"/>
  <c r="BB1467" i="7"/>
  <c r="BB1466" i="7"/>
  <c r="BB1465" i="7"/>
  <c r="BB1459" i="7"/>
  <c r="BB1451" i="7"/>
  <c r="BB1443" i="7"/>
  <c r="BB1435" i="7"/>
  <c r="BB1427" i="7"/>
  <c r="BB1419" i="7"/>
  <c r="BB1411" i="7"/>
  <c r="BB1583" i="7"/>
  <c r="BB1544" i="7"/>
  <c r="BB1533" i="7"/>
  <c r="BB1517" i="7"/>
  <c r="BB1510" i="7"/>
  <c r="BB1492" i="7"/>
  <c r="BB1464" i="7"/>
  <c r="BB1453" i="7"/>
  <c r="BB1450" i="7"/>
  <c r="BB1428" i="7"/>
  <c r="BB1422" i="7"/>
  <c r="BB1417" i="7"/>
  <c r="BB1565" i="7"/>
  <c r="BB1531" i="7"/>
  <c r="BB1504" i="7"/>
  <c r="BB1489" i="7"/>
  <c r="BB1485" i="7"/>
  <c r="BB1462" i="7"/>
  <c r="BB1457" i="7"/>
  <c r="BB1440" i="7"/>
  <c r="BB1620" i="7"/>
  <c r="BC1620" i="7" s="1"/>
  <c r="BB1553" i="7"/>
  <c r="BB1512" i="7"/>
  <c r="BB1496" i="7"/>
  <c r="BB1494" i="7"/>
  <c r="BB1477" i="7"/>
  <c r="BB1429" i="7"/>
  <c r="BB1416" i="7"/>
  <c r="BB1410" i="7"/>
  <c r="BB1403" i="7"/>
  <c r="BB1381" i="7"/>
  <c r="BB1373" i="7"/>
  <c r="BB1365" i="7"/>
  <c r="BB1357" i="7"/>
  <c r="BB1349" i="7"/>
  <c r="BB1341" i="7"/>
  <c r="BB1333" i="7"/>
  <c r="BB1325" i="7"/>
  <c r="BB1622" i="7"/>
  <c r="BB1469" i="7"/>
  <c r="BB1449" i="7"/>
  <c r="BB1432" i="7"/>
  <c r="BB1426" i="7"/>
  <c r="BB1421" i="7"/>
  <c r="BB1409" i="7"/>
  <c r="BB1401" i="7"/>
  <c r="BB1393" i="7"/>
  <c r="BB1528" i="7"/>
  <c r="BB1546" i="7"/>
  <c r="BB1495" i="7"/>
  <c r="BB1488" i="7"/>
  <c r="BB1484" i="7"/>
  <c r="BB1479" i="7"/>
  <c r="BB1470" i="7"/>
  <c r="BB1446" i="7"/>
  <c r="BB1445" i="7"/>
  <c r="BB1425" i="7"/>
  <c r="BB1420" i="7"/>
  <c r="BB1418" i="7"/>
  <c r="BB1398" i="7"/>
  <c r="BB1390" i="7"/>
  <c r="BB1389" i="7"/>
  <c r="BB1388" i="7"/>
  <c r="BB1380" i="7"/>
  <c r="BB1372" i="7"/>
  <c r="BB1364" i="7"/>
  <c r="BB1356" i="7"/>
  <c r="BB1509" i="7"/>
  <c r="BB1505" i="7"/>
  <c r="BB1557" i="7"/>
  <c r="BB1538" i="7"/>
  <c r="BB1502" i="7"/>
  <c r="BB1500" i="7"/>
  <c r="BB1475" i="7"/>
  <c r="BB1461" i="7"/>
  <c r="BB1448" i="7"/>
  <c r="BB1441" i="7"/>
  <c r="BB1414" i="7"/>
  <c r="BB1408" i="7"/>
  <c r="BB1394" i="7"/>
  <c r="BB1384" i="7"/>
  <c r="BB1376" i="7"/>
  <c r="BB1368" i="7"/>
  <c r="BB1360" i="7"/>
  <c r="BB1352" i="7"/>
  <c r="BB1343" i="7"/>
  <c r="BB1335" i="7"/>
  <c r="BB1327" i="7"/>
  <c r="BB1319" i="7"/>
  <c r="BB1311" i="7"/>
  <c r="BB1303" i="7"/>
  <c r="BB1295" i="7"/>
  <c r="BB1287" i="7"/>
  <c r="BB1279" i="7"/>
  <c r="BB1271" i="7"/>
  <c r="BB1263" i="7"/>
  <c r="BB1255" i="7"/>
  <c r="BB1247" i="7"/>
  <c r="BB1239" i="7"/>
  <c r="BB1231" i="7"/>
  <c r="BB1223" i="7"/>
  <c r="BB1215" i="7"/>
  <c r="BB1456" i="7"/>
  <c r="BB1454" i="7"/>
  <c r="BB1434" i="7"/>
  <c r="BB1402" i="7"/>
  <c r="BB1382" i="7"/>
  <c r="BB1374" i="7"/>
  <c r="BB1366" i="7"/>
  <c r="BB1358" i="7"/>
  <c r="BB1350" i="7"/>
  <c r="BB1346" i="7"/>
  <c r="BB1345" i="7"/>
  <c r="BB1344" i="7"/>
  <c r="BB1342" i="7"/>
  <c r="BB1338" i="7"/>
  <c r="BB1337" i="7"/>
  <c r="BB1336" i="7"/>
  <c r="BB1334" i="7"/>
  <c r="BB1330" i="7"/>
  <c r="BB1329" i="7"/>
  <c r="BB1328" i="7"/>
  <c r="BB1326" i="7"/>
  <c r="BB1322" i="7"/>
  <c r="BB1316" i="7"/>
  <c r="BB1308" i="7"/>
  <c r="BB1300" i="7"/>
  <c r="BB1292" i="7"/>
  <c r="BB1284" i="7"/>
  <c r="BB1276" i="7"/>
  <c r="BB1268" i="7"/>
  <c r="BB1260" i="7"/>
  <c r="BB1252" i="7"/>
  <c r="BB1244" i="7"/>
  <c r="BB1236" i="7"/>
  <c r="BB1228" i="7"/>
  <c r="BB1220" i="7"/>
  <c r="BB1212" i="7"/>
  <c r="BB1204" i="7"/>
  <c r="BB1196" i="7"/>
  <c r="BB1560" i="7"/>
  <c r="BB1497" i="7"/>
  <c r="BB1452" i="7"/>
  <c r="BB1501" i="7"/>
  <c r="BB1481" i="7"/>
  <c r="BB1480" i="7"/>
  <c r="BB1458" i="7"/>
  <c r="BB1424" i="7"/>
  <c r="BB1412" i="7"/>
  <c r="BB1404" i="7"/>
  <c r="BB1460" i="7"/>
  <c r="BB1529" i="7"/>
  <c r="BB1476" i="7"/>
  <c r="BB1471" i="7"/>
  <c r="BB1444" i="7"/>
  <c r="BB1442" i="7"/>
  <c r="BB1413" i="7"/>
  <c r="BB1406" i="7"/>
  <c r="BB1405" i="7"/>
  <c r="BB1320" i="7"/>
  <c r="BB1312" i="7"/>
  <c r="BB1304" i="7"/>
  <c r="BB1296" i="7"/>
  <c r="BB1288" i="7"/>
  <c r="BB1280" i="7"/>
  <c r="BB1272" i="7"/>
  <c r="BB1264" i="7"/>
  <c r="BB1256" i="7"/>
  <c r="BB1248" i="7"/>
  <c r="BB1240" i="7"/>
  <c r="BB1232" i="7"/>
  <c r="BB1224" i="7"/>
  <c r="BB1216" i="7"/>
  <c r="BB1437" i="7"/>
  <c r="BB1387" i="7"/>
  <c r="BB1375" i="7"/>
  <c r="BB1317" i="7"/>
  <c r="BB1306" i="7"/>
  <c r="BB1285" i="7"/>
  <c r="BB1274" i="7"/>
  <c r="BB1253" i="7"/>
  <c r="BB1242" i="7"/>
  <c r="BB1221" i="7"/>
  <c r="BB1187" i="7"/>
  <c r="BB1383" i="7"/>
  <c r="BB1332" i="7"/>
  <c r="BB1305" i="7"/>
  <c r="BB1302" i="7"/>
  <c r="BB1299" i="7"/>
  <c r="BB1273" i="7"/>
  <c r="BB1270" i="7"/>
  <c r="BB1267" i="7"/>
  <c r="BB1241" i="7"/>
  <c r="BB1238" i="7"/>
  <c r="BB1235" i="7"/>
  <c r="BB1206" i="7"/>
  <c r="BB1468" i="7"/>
  <c r="BB1438" i="7"/>
  <c r="BB1400" i="7"/>
  <c r="BB1397" i="7"/>
  <c r="BB1392" i="7"/>
  <c r="BB1353" i="7"/>
  <c r="BB1331" i="7"/>
  <c r="BB1309" i="7"/>
  <c r="BB1298" i="7"/>
  <c r="BB1277" i="7"/>
  <c r="BB1266" i="7"/>
  <c r="BB1245" i="7"/>
  <c r="BB1234" i="7"/>
  <c r="BB1213" i="7"/>
  <c r="BB1478" i="7"/>
  <c r="BB1530" i="7"/>
  <c r="BB1395" i="7"/>
  <c r="BB1377" i="7"/>
  <c r="BB1370" i="7"/>
  <c r="BB1363" i="7"/>
  <c r="BB1351" i="7"/>
  <c r="BB1323" i="7"/>
  <c r="BB1321" i="7"/>
  <c r="BB1318" i="7"/>
  <c r="BB1315" i="7"/>
  <c r="BB1289" i="7"/>
  <c r="BB1286" i="7"/>
  <c r="BB1283" i="7"/>
  <c r="BB1257" i="7"/>
  <c r="BB1254" i="7"/>
  <c r="BB1251" i="7"/>
  <c r="BB1225" i="7"/>
  <c r="BB1222" i="7"/>
  <c r="BB1219" i="7"/>
  <c r="BB1396" i="7"/>
  <c r="BB1378" i="7"/>
  <c r="BB1359" i="7"/>
  <c r="BB1347" i="7"/>
  <c r="BB1339" i="7"/>
  <c r="BB1297" i="7"/>
  <c r="BB1278" i="7"/>
  <c r="BB1262" i="7"/>
  <c r="BB1250" i="7"/>
  <c r="BB1243" i="7"/>
  <c r="BB1217" i="7"/>
  <c r="BB1197" i="7"/>
  <c r="BB1194" i="7"/>
  <c r="BB1189" i="7"/>
  <c r="BB1181" i="7"/>
  <c r="BB1173" i="7"/>
  <c r="BB1165" i="7"/>
  <c r="BB1157" i="7"/>
  <c r="BB1149" i="7"/>
  <c r="BB1141" i="7"/>
  <c r="BB1133" i="7"/>
  <c r="BB1125" i="7"/>
  <c r="BB1117" i="7"/>
  <c r="BB1109" i="7"/>
  <c r="BB1101" i="7"/>
  <c r="BB1093" i="7"/>
  <c r="BB1085" i="7"/>
  <c r="BB1077" i="7"/>
  <c r="BB1069" i="7"/>
  <c r="BB1061" i="7"/>
  <c r="BB1053" i="7"/>
  <c r="BB1045" i="7"/>
  <c r="BB1037" i="7"/>
  <c r="BB1369" i="7"/>
  <c r="BB1259" i="7"/>
  <c r="BB1237" i="7"/>
  <c r="BB1207" i="7"/>
  <c r="BB1200" i="7"/>
  <c r="BB1192" i="7"/>
  <c r="BB1188" i="7"/>
  <c r="BB1184" i="7"/>
  <c r="BB1183" i="7"/>
  <c r="BB1182" i="7"/>
  <c r="BB1178" i="7"/>
  <c r="BB1170" i="7"/>
  <c r="BB1162" i="7"/>
  <c r="BB1154" i="7"/>
  <c r="BB1146" i="7"/>
  <c r="BB1138" i="7"/>
  <c r="BB1130" i="7"/>
  <c r="BB1122" i="7"/>
  <c r="BB1114" i="7"/>
  <c r="BB1106" i="7"/>
  <c r="BB1098" i="7"/>
  <c r="BB1090" i="7"/>
  <c r="BB1082" i="7"/>
  <c r="BB1367" i="7"/>
  <c r="BB1310" i="7"/>
  <c r="BB1294" i="7"/>
  <c r="BB1282" i="7"/>
  <c r="BB1275" i="7"/>
  <c r="BB1249" i="7"/>
  <c r="BB1226" i="7"/>
  <c r="BB1198" i="7"/>
  <c r="BB1190" i="7"/>
  <c r="BB1186" i="7"/>
  <c r="BB1185" i="7"/>
  <c r="BB1175" i="7"/>
  <c r="BB1167" i="7"/>
  <c r="BB1159" i="7"/>
  <c r="BB1151" i="7"/>
  <c r="BB1143" i="7"/>
  <c r="BB1135" i="7"/>
  <c r="BB1127" i="7"/>
  <c r="BB1119" i="7"/>
  <c r="BB1111" i="7"/>
  <c r="BB1103" i="7"/>
  <c r="BB1095" i="7"/>
  <c r="BB1087" i="7"/>
  <c r="BB1079" i="7"/>
  <c r="BB1291" i="7"/>
  <c r="BB1269" i="7"/>
  <c r="BB1314" i="7"/>
  <c r="BB1307" i="7"/>
  <c r="BB1281" i="7"/>
  <c r="BB1258" i="7"/>
  <c r="BB1233" i="7"/>
  <c r="BB1214" i="7"/>
  <c r="BB1210" i="7"/>
  <c r="BB1193" i="7"/>
  <c r="BB1177" i="7"/>
  <c r="BB1169" i="7"/>
  <c r="BB1161" i="7"/>
  <c r="BB1153" i="7"/>
  <c r="BB1145" i="7"/>
  <c r="BB1137" i="7"/>
  <c r="BB1129" i="7"/>
  <c r="BB1121" i="7"/>
  <c r="BB1113" i="7"/>
  <c r="BB1105" i="7"/>
  <c r="BB1097" i="7"/>
  <c r="BB1089" i="7"/>
  <c r="BB1081" i="7"/>
  <c r="BB1340" i="7"/>
  <c r="BB1301" i="7"/>
  <c r="BB1261" i="7"/>
  <c r="BB1433" i="7"/>
  <c r="BB1386" i="7"/>
  <c r="BB1371" i="7"/>
  <c r="BB1362" i="7"/>
  <c r="BB1348" i="7"/>
  <c r="BB1313" i="7"/>
  <c r="BB1290" i="7"/>
  <c r="BB1265" i="7"/>
  <c r="BB1246" i="7"/>
  <c r="BB1195" i="7"/>
  <c r="BB1179" i="7"/>
  <c r="BB1156" i="7"/>
  <c r="BB1144" i="7"/>
  <c r="BB1124" i="7"/>
  <c r="BB1112" i="7"/>
  <c r="BB1092" i="7"/>
  <c r="BB1355" i="7"/>
  <c r="BB1203" i="7"/>
  <c r="BB1180" i="7"/>
  <c r="BB1166" i="7"/>
  <c r="BB1147" i="7"/>
  <c r="BB1134" i="7"/>
  <c r="BB1115" i="7"/>
  <c r="BB1102" i="7"/>
  <c r="BB1361" i="7"/>
  <c r="BB1293" i="7"/>
  <c r="BB1227" i="7"/>
  <c r="BB1208" i="7"/>
  <c r="BB1205" i="7"/>
  <c r="BB1191" i="7"/>
  <c r="BB1168" i="7"/>
  <c r="BB1148" i="7"/>
  <c r="BB1136" i="7"/>
  <c r="BB1116" i="7"/>
  <c r="BB1104" i="7"/>
  <c r="BB1084" i="7"/>
  <c r="BB1068" i="7"/>
  <c r="BB1067" i="7"/>
  <c r="BB1430" i="7"/>
  <c r="BB1385" i="7"/>
  <c r="BB1379" i="7"/>
  <c r="BB1354" i="7"/>
  <c r="BB1324" i="7"/>
  <c r="BB1218" i="7"/>
  <c r="BB1164" i="7"/>
  <c r="BB1152" i="7"/>
  <c r="BB1132" i="7"/>
  <c r="BB1120" i="7"/>
  <c r="BB1100" i="7"/>
  <c r="BB1171" i="7"/>
  <c r="BB1158" i="7"/>
  <c r="BB1128" i="7"/>
  <c r="BB1099" i="7"/>
  <c r="BB1060" i="7"/>
  <c r="BB1059" i="7"/>
  <c r="BB1052" i="7"/>
  <c r="BB1051" i="7"/>
  <c r="BB1044" i="7"/>
  <c r="BB1043" i="7"/>
  <c r="BB1036" i="7"/>
  <c r="BB1035" i="7"/>
  <c r="BB1031" i="7"/>
  <c r="BB1023" i="7"/>
  <c r="BB1015" i="7"/>
  <c r="BB1007" i="7"/>
  <c r="BB999" i="7"/>
  <c r="BB991" i="7"/>
  <c r="BB983" i="7"/>
  <c r="BB975" i="7"/>
  <c r="BB967" i="7"/>
  <c r="BB1174" i="7"/>
  <c r="BB1118" i="7"/>
  <c r="BB1078" i="7"/>
  <c r="BB1065" i="7"/>
  <c r="BB1062" i="7"/>
  <c r="BB1028" i="7"/>
  <c r="BB1020" i="7"/>
  <c r="BB1012" i="7"/>
  <c r="BB1004" i="7"/>
  <c r="BB996" i="7"/>
  <c r="BB988" i="7"/>
  <c r="BB1163" i="7"/>
  <c r="BB1123" i="7"/>
  <c r="BB1108" i="7"/>
  <c r="BB1025" i="7"/>
  <c r="BB1017" i="7"/>
  <c r="BB1009" i="7"/>
  <c r="BB1001" i="7"/>
  <c r="BB993" i="7"/>
  <c r="BB1211" i="7"/>
  <c r="BB1176" i="7"/>
  <c r="BB1436" i="7"/>
  <c r="BB1172" i="7"/>
  <c r="BB1201" i="7"/>
  <c r="BB1230" i="7"/>
  <c r="BB1229" i="7"/>
  <c r="BB1202" i="7"/>
  <c r="BB1150" i="7"/>
  <c r="BB1107" i="7"/>
  <c r="BB1096" i="7"/>
  <c r="BB1055" i="7"/>
  <c r="BB1047" i="7"/>
  <c r="BB1039" i="7"/>
  <c r="BB1029" i="7"/>
  <c r="BB1021" i="7"/>
  <c r="BB1013" i="7"/>
  <c r="BB1005" i="7"/>
  <c r="BB997" i="7"/>
  <c r="BB1209" i="7"/>
  <c r="BB1126" i="7"/>
  <c r="BB1074" i="7"/>
  <c r="BB1057" i="7"/>
  <c r="BB1038" i="7"/>
  <c r="BB1034" i="7"/>
  <c r="BB1024" i="7"/>
  <c r="BB1006" i="7"/>
  <c r="BB982" i="7"/>
  <c r="BB981" i="7"/>
  <c r="BB974" i="7"/>
  <c r="BB973" i="7"/>
  <c r="BB966" i="7"/>
  <c r="BB958" i="7"/>
  <c r="BB950" i="7"/>
  <c r="BB942" i="7"/>
  <c r="BB934" i="7"/>
  <c r="BB926" i="7"/>
  <c r="BB918" i="7"/>
  <c r="BB910" i="7"/>
  <c r="BB902" i="7"/>
  <c r="BB894" i="7"/>
  <c r="BB886" i="7"/>
  <c r="BB878" i="7"/>
  <c r="BB870" i="7"/>
  <c r="BB862" i="7"/>
  <c r="BB854" i="7"/>
  <c r="BB846" i="7"/>
  <c r="BB838" i="7"/>
  <c r="BB830" i="7"/>
  <c r="BB822" i="7"/>
  <c r="BB814" i="7"/>
  <c r="BB806" i="7"/>
  <c r="BB798" i="7"/>
  <c r="BB1139" i="7"/>
  <c r="BB1064" i="7"/>
  <c r="BB1058" i="7"/>
  <c r="BB1048" i="7"/>
  <c r="BB1027" i="7"/>
  <c r="BB1026" i="7"/>
  <c r="BB1016" i="7"/>
  <c r="BB998" i="7"/>
  <c r="BB990" i="7"/>
  <c r="BB987" i="7"/>
  <c r="BB963" i="7"/>
  <c r="BB955" i="7"/>
  <c r="BB947" i="7"/>
  <c r="BB939" i="7"/>
  <c r="BB931" i="7"/>
  <c r="BB923" i="7"/>
  <c r="BB915" i="7"/>
  <c r="BB907" i="7"/>
  <c r="BB899" i="7"/>
  <c r="BB891" i="7"/>
  <c r="BB883" i="7"/>
  <c r="BB875" i="7"/>
  <c r="BB867" i="7"/>
  <c r="BB859" i="7"/>
  <c r="BB851" i="7"/>
  <c r="BB843" i="7"/>
  <c r="BB835" i="7"/>
  <c r="BB827" i="7"/>
  <c r="BB819" i="7"/>
  <c r="BB811" i="7"/>
  <c r="BB803" i="7"/>
  <c r="BB1110" i="7"/>
  <c r="BB1086" i="7"/>
  <c r="BB1076" i="7"/>
  <c r="BB1072" i="7"/>
  <c r="BB1049" i="7"/>
  <c r="BB1018" i="7"/>
  <c r="BB960" i="7"/>
  <c r="BB952" i="7"/>
  <c r="BB944" i="7"/>
  <c r="BB936" i="7"/>
  <c r="BB928" i="7"/>
  <c r="BB920" i="7"/>
  <c r="BB912" i="7"/>
  <c r="BB904" i="7"/>
  <c r="BB896" i="7"/>
  <c r="BB888" i="7"/>
  <c r="BB880" i="7"/>
  <c r="BB872" i="7"/>
  <c r="BB864" i="7"/>
  <c r="BB856" i="7"/>
  <c r="BB848" i="7"/>
  <c r="BB840" i="7"/>
  <c r="BB832" i="7"/>
  <c r="BB824" i="7"/>
  <c r="BB816" i="7"/>
  <c r="BB808" i="7"/>
  <c r="BB1160" i="7"/>
  <c r="BB1142" i="7"/>
  <c r="BB1083" i="7"/>
  <c r="BB1050" i="7"/>
  <c r="BB1040" i="7"/>
  <c r="BB1030" i="7"/>
  <c r="BB1019" i="7"/>
  <c r="BB1008" i="7"/>
  <c r="BB1131" i="7"/>
  <c r="BB1091" i="7"/>
  <c r="BB1075" i="7"/>
  <c r="BB1066" i="7"/>
  <c r="BB1063" i="7"/>
  <c r="BB1054" i="7"/>
  <c r="BB1041" i="7"/>
  <c r="BB1011" i="7"/>
  <c r="BB1010" i="7"/>
  <c r="BB1070" i="7"/>
  <c r="BB1042" i="7"/>
  <c r="BB1022" i="7"/>
  <c r="BB1155" i="7"/>
  <c r="BB1094" i="7"/>
  <c r="BB1088" i="7"/>
  <c r="BB1080" i="7"/>
  <c r="BB1071" i="7"/>
  <c r="BB1046" i="7"/>
  <c r="BB1014" i="7"/>
  <c r="BB1003" i="7"/>
  <c r="BB992" i="7"/>
  <c r="BB985" i="7"/>
  <c r="BB977" i="7"/>
  <c r="BB969" i="7"/>
  <c r="BB964" i="7"/>
  <c r="BB956" i="7"/>
  <c r="BB948" i="7"/>
  <c r="BB940" i="7"/>
  <c r="BB932" i="7"/>
  <c r="BB924" i="7"/>
  <c r="BB916" i="7"/>
  <c r="BB908" i="7"/>
  <c r="BB900" i="7"/>
  <c r="BB892" i="7"/>
  <c r="BB884" i="7"/>
  <c r="BB876" i="7"/>
  <c r="BB868" i="7"/>
  <c r="BB860" i="7"/>
  <c r="BB852" i="7"/>
  <c r="BB844" i="7"/>
  <c r="BB836" i="7"/>
  <c r="BB828" i="7"/>
  <c r="BB1140" i="7"/>
  <c r="BB984" i="7"/>
  <c r="BB980" i="7"/>
  <c r="BB951" i="7"/>
  <c r="BB919" i="7"/>
  <c r="BB887" i="7"/>
  <c r="BB855" i="7"/>
  <c r="BB818" i="7"/>
  <c r="BB815" i="7"/>
  <c r="BB796" i="7"/>
  <c r="BB793" i="7"/>
  <c r="BB785" i="7"/>
  <c r="BB777" i="7"/>
  <c r="BB769" i="7"/>
  <c r="BB761" i="7"/>
  <c r="BB753" i="7"/>
  <c r="BB745" i="7"/>
  <c r="BB737" i="7"/>
  <c r="BB729" i="7"/>
  <c r="BB721" i="7"/>
  <c r="BB713" i="7"/>
  <c r="BB705" i="7"/>
  <c r="BB697" i="7"/>
  <c r="BB689" i="7"/>
  <c r="BB681" i="7"/>
  <c r="BB673" i="7"/>
  <c r="BB665" i="7"/>
  <c r="BB657" i="7"/>
  <c r="BB649" i="7"/>
  <c r="BB970" i="7"/>
  <c r="BB965" i="7"/>
  <c r="BB954" i="7"/>
  <c r="BB953" i="7"/>
  <c r="BB933" i="7"/>
  <c r="BB922" i="7"/>
  <c r="BB921" i="7"/>
  <c r="BB901" i="7"/>
  <c r="BB890" i="7"/>
  <c r="BB889" i="7"/>
  <c r="BB869" i="7"/>
  <c r="BB858" i="7"/>
  <c r="BB857" i="7"/>
  <c r="BB837" i="7"/>
  <c r="BB810" i="7"/>
  <c r="BB807" i="7"/>
  <c r="BB800" i="7"/>
  <c r="BB797" i="7"/>
  <c r="BB790" i="7"/>
  <c r="BB782" i="7"/>
  <c r="BB774" i="7"/>
  <c r="BB766" i="7"/>
  <c r="BB758" i="7"/>
  <c r="BB750" i="7"/>
  <c r="BB742" i="7"/>
  <c r="BB734" i="7"/>
  <c r="BB726" i="7"/>
  <c r="BB718" i="7"/>
  <c r="BB710" i="7"/>
  <c r="BB702" i="7"/>
  <c r="BB694" i="7"/>
  <c r="BB686" i="7"/>
  <c r="BB678" i="7"/>
  <c r="BB670" i="7"/>
  <c r="BB662" i="7"/>
  <c r="BB654" i="7"/>
  <c r="BB646" i="7"/>
  <c r="BB1002" i="7"/>
  <c r="BB971" i="7"/>
  <c r="BB943" i="7"/>
  <c r="BB911" i="7"/>
  <c r="BB879" i="7"/>
  <c r="BB847" i="7"/>
  <c r="BB825" i="7"/>
  <c r="BB821" i="7"/>
  <c r="BB802" i="7"/>
  <c r="BB795" i="7"/>
  <c r="BB787" i="7"/>
  <c r="BB779" i="7"/>
  <c r="BB771" i="7"/>
  <c r="BB763" i="7"/>
  <c r="BB755" i="7"/>
  <c r="BB747" i="7"/>
  <c r="BB739" i="7"/>
  <c r="BB731" i="7"/>
  <c r="BB723" i="7"/>
  <c r="BB715" i="7"/>
  <c r="BB707" i="7"/>
  <c r="BB699" i="7"/>
  <c r="BB691" i="7"/>
  <c r="BB683" i="7"/>
  <c r="BB675" i="7"/>
  <c r="BB667" i="7"/>
  <c r="BB659" i="7"/>
  <c r="BB651" i="7"/>
  <c r="BB643" i="7"/>
  <c r="BB635" i="7"/>
  <c r="BB627" i="7"/>
  <c r="BB619" i="7"/>
  <c r="BB1073" i="7"/>
  <c r="BB1033" i="7"/>
  <c r="BB1032" i="7"/>
  <c r="BB995" i="7"/>
  <c r="BB986" i="7"/>
  <c r="BB976" i="7"/>
  <c r="BB972" i="7"/>
  <c r="BB957" i="7"/>
  <c r="BB946" i="7"/>
  <c r="BB945" i="7"/>
  <c r="BB925" i="7"/>
  <c r="BB914" i="7"/>
  <c r="BB913" i="7"/>
  <c r="BB893" i="7"/>
  <c r="BB882" i="7"/>
  <c r="BB881" i="7"/>
  <c r="BB861" i="7"/>
  <c r="BB1056" i="7"/>
  <c r="BB935" i="7"/>
  <c r="BB903" i="7"/>
  <c r="BB871" i="7"/>
  <c r="BB989" i="7"/>
  <c r="BB949" i="7"/>
  <c r="BB938" i="7"/>
  <c r="BB937" i="7"/>
  <c r="BB917" i="7"/>
  <c r="BB906" i="7"/>
  <c r="BB905" i="7"/>
  <c r="BB885" i="7"/>
  <c r="BB874" i="7"/>
  <c r="BB1199" i="7"/>
  <c r="BB978" i="7"/>
  <c r="BB968" i="7"/>
  <c r="BB959" i="7"/>
  <c r="BB927" i="7"/>
  <c r="BB895" i="7"/>
  <c r="BB863" i="7"/>
  <c r="BB831" i="7"/>
  <c r="BB812" i="7"/>
  <c r="BB801" i="7"/>
  <c r="BB791" i="7"/>
  <c r="BB783" i="7"/>
  <c r="BB775" i="7"/>
  <c r="BB767" i="7"/>
  <c r="BB759" i="7"/>
  <c r="BB751" i="7"/>
  <c r="BB743" i="7"/>
  <c r="BB735" i="7"/>
  <c r="BB727" i="7"/>
  <c r="BB719" i="7"/>
  <c r="BB711" i="7"/>
  <c r="BB703" i="7"/>
  <c r="BB695" i="7"/>
  <c r="BB687" i="7"/>
  <c r="BB679" i="7"/>
  <c r="BB671" i="7"/>
  <c r="BB663" i="7"/>
  <c r="BB1000" i="7"/>
  <c r="BB930" i="7"/>
  <c r="BB845" i="7"/>
  <c r="BB813" i="7"/>
  <c r="BB789" i="7"/>
  <c r="BB788" i="7"/>
  <c r="BB762" i="7"/>
  <c r="BB752" i="7"/>
  <c r="BB728" i="7"/>
  <c r="BB714" i="7"/>
  <c r="BB693" i="7"/>
  <c r="BB692" i="7"/>
  <c r="BB672" i="7"/>
  <c r="BB660" i="7"/>
  <c r="BB656" i="7"/>
  <c r="BB609" i="7"/>
  <c r="BB601" i="7"/>
  <c r="BB593" i="7"/>
  <c r="BB585" i="7"/>
  <c r="BB577" i="7"/>
  <c r="BB569" i="7"/>
  <c r="BB561" i="7"/>
  <c r="BB553" i="7"/>
  <c r="BB545" i="7"/>
  <c r="BB537" i="7"/>
  <c r="BB529" i="7"/>
  <c r="BB521" i="7"/>
  <c r="BB513" i="7"/>
  <c r="BB505" i="7"/>
  <c r="BB497" i="7"/>
  <c r="BB489" i="7"/>
  <c r="BB481" i="7"/>
  <c r="BB473" i="7"/>
  <c r="BB465" i="7"/>
  <c r="BB457" i="7"/>
  <c r="BB449" i="7"/>
  <c r="BB441" i="7"/>
  <c r="BB433" i="7"/>
  <c r="BB425" i="7"/>
  <c r="BB417" i="7"/>
  <c r="BB409" i="7"/>
  <c r="BB401" i="7"/>
  <c r="BB393" i="7"/>
  <c r="BB385" i="7"/>
  <c r="BB377" i="7"/>
  <c r="BB369" i="7"/>
  <c r="BB361" i="7"/>
  <c r="BB353" i="7"/>
  <c r="BB345" i="7"/>
  <c r="BB337" i="7"/>
  <c r="BB329" i="7"/>
  <c r="BB321" i="7"/>
  <c r="BB313" i="7"/>
  <c r="BB941" i="7"/>
  <c r="BB877" i="7"/>
  <c r="BB853" i="7"/>
  <c r="BB849" i="7"/>
  <c r="BB841" i="7"/>
  <c r="BB805" i="7"/>
  <c r="BB792" i="7"/>
  <c r="BB765" i="7"/>
  <c r="BB764" i="7"/>
  <c r="BB738" i="7"/>
  <c r="BB717" i="7"/>
  <c r="BB716" i="7"/>
  <c r="BB696" i="7"/>
  <c r="BB682" i="7"/>
  <c r="BB652" i="7"/>
  <c r="BB648" i="7"/>
  <c r="BB606" i="7"/>
  <c r="BB598" i="7"/>
  <c r="BB590" i="7"/>
  <c r="BB582" i="7"/>
  <c r="BB574" i="7"/>
  <c r="BB566" i="7"/>
  <c r="BB558" i="7"/>
  <c r="BB550" i="7"/>
  <c r="BB542" i="7"/>
  <c r="BB534" i="7"/>
  <c r="BB526" i="7"/>
  <c r="BB518" i="7"/>
  <c r="BB510" i="7"/>
  <c r="BB502" i="7"/>
  <c r="BB494" i="7"/>
  <c r="BB486" i="7"/>
  <c r="BB478" i="7"/>
  <c r="BB470" i="7"/>
  <c r="BB462" i="7"/>
  <c r="BB454" i="7"/>
  <c r="BB446" i="7"/>
  <c r="BB438" i="7"/>
  <c r="BB430" i="7"/>
  <c r="BB422" i="7"/>
  <c r="BB414" i="7"/>
  <c r="BB406" i="7"/>
  <c r="BB398" i="7"/>
  <c r="BB390" i="7"/>
  <c r="BB382" i="7"/>
  <c r="BB374" i="7"/>
  <c r="BB366" i="7"/>
  <c r="BB358" i="7"/>
  <c r="BB350" i="7"/>
  <c r="BB342" i="7"/>
  <c r="BB334" i="7"/>
  <c r="BB326" i="7"/>
  <c r="BB318" i="7"/>
  <c r="BB310" i="7"/>
  <c r="BB302" i="7"/>
  <c r="BB294" i="7"/>
  <c r="BB873" i="7"/>
  <c r="BB834" i="7"/>
  <c r="BB778" i="7"/>
  <c r="BB768" i="7"/>
  <c r="BB741" i="7"/>
  <c r="BB740" i="7"/>
  <c r="BB720" i="7"/>
  <c r="BB706" i="7"/>
  <c r="BB685" i="7"/>
  <c r="BB684" i="7"/>
  <c r="BB664" i="7"/>
  <c r="BB611" i="7"/>
  <c r="BB603" i="7"/>
  <c r="BB595" i="7"/>
  <c r="BB587" i="7"/>
  <c r="BB579" i="7"/>
  <c r="BB571" i="7"/>
  <c r="BB563" i="7"/>
  <c r="BB555" i="7"/>
  <c r="BB547" i="7"/>
  <c r="BB539" i="7"/>
  <c r="BB531" i="7"/>
  <c r="BB523" i="7"/>
  <c r="BB515" i="7"/>
  <c r="BB507" i="7"/>
  <c r="BB499" i="7"/>
  <c r="BB491" i="7"/>
  <c r="BB483" i="7"/>
  <c r="BB475" i="7"/>
  <c r="BB467" i="7"/>
  <c r="BB459" i="7"/>
  <c r="BB451" i="7"/>
  <c r="BB443" i="7"/>
  <c r="BB435" i="7"/>
  <c r="BB427" i="7"/>
  <c r="BB419" i="7"/>
  <c r="BB411" i="7"/>
  <c r="BB403" i="7"/>
  <c r="BB395" i="7"/>
  <c r="BB387" i="7"/>
  <c r="BB379" i="7"/>
  <c r="BB371" i="7"/>
  <c r="BB363" i="7"/>
  <c r="BB355" i="7"/>
  <c r="BB347" i="7"/>
  <c r="BB339" i="7"/>
  <c r="BB331" i="7"/>
  <c r="BB323" i="7"/>
  <c r="BB315" i="7"/>
  <c r="BB307" i="7"/>
  <c r="BB299" i="7"/>
  <c r="BB961" i="7"/>
  <c r="BB897" i="7"/>
  <c r="BB866" i="7"/>
  <c r="BB826" i="7"/>
  <c r="BB781" i="7"/>
  <c r="BB780" i="7"/>
  <c r="BB754" i="7"/>
  <c r="BB744" i="7"/>
  <c r="BB730" i="7"/>
  <c r="BB709" i="7"/>
  <c r="BB708" i="7"/>
  <c r="BB674" i="7"/>
  <c r="BB655" i="7"/>
  <c r="BB637" i="7"/>
  <c r="BB629" i="7"/>
  <c r="BB621" i="7"/>
  <c r="BB962" i="7"/>
  <c r="BB898" i="7"/>
  <c r="BB865" i="7"/>
  <c r="BB809" i="7"/>
  <c r="BB794" i="7"/>
  <c r="BB784" i="7"/>
  <c r="BB757" i="7"/>
  <c r="BB756" i="7"/>
  <c r="BB733" i="7"/>
  <c r="BB732" i="7"/>
  <c r="BB698" i="7"/>
  <c r="BB688" i="7"/>
  <c r="BB677" i="7"/>
  <c r="BB676" i="7"/>
  <c r="BB647" i="7"/>
  <c r="BB644" i="7"/>
  <c r="BB640" i="7"/>
  <c r="BB639" i="7"/>
  <c r="BB638" i="7"/>
  <c r="BB636" i="7"/>
  <c r="BB632" i="7"/>
  <c r="BB631" i="7"/>
  <c r="BB630" i="7"/>
  <c r="BB628" i="7"/>
  <c r="BB624" i="7"/>
  <c r="BB623" i="7"/>
  <c r="BB622" i="7"/>
  <c r="BB620" i="7"/>
  <c r="BB616" i="7"/>
  <c r="BB615" i="7"/>
  <c r="BB994" i="7"/>
  <c r="BB909" i="7"/>
  <c r="BB770" i="7"/>
  <c r="BB760" i="7"/>
  <c r="BB722" i="7"/>
  <c r="BB712" i="7"/>
  <c r="BB701" i="7"/>
  <c r="BB700" i="7"/>
  <c r="BB666" i="7"/>
  <c r="BB661" i="7"/>
  <c r="BB658" i="7"/>
  <c r="BB642" i="7"/>
  <c r="BB641" i="7"/>
  <c r="BB634" i="7"/>
  <c r="BB633" i="7"/>
  <c r="BB626" i="7"/>
  <c r="BB625" i="7"/>
  <c r="BB618" i="7"/>
  <c r="BB979" i="7"/>
  <c r="BB850" i="7"/>
  <c r="BB839" i="7"/>
  <c r="BB833" i="7"/>
  <c r="BB823" i="7"/>
  <c r="BB820" i="7"/>
  <c r="BB817" i="7"/>
  <c r="BB804" i="7"/>
  <c r="BB799" i="7"/>
  <c r="BB773" i="7"/>
  <c r="BB772" i="7"/>
  <c r="BB746" i="7"/>
  <c r="BB736" i="7"/>
  <c r="BB725" i="7"/>
  <c r="BB724" i="7"/>
  <c r="BB680" i="7"/>
  <c r="BB669" i="7"/>
  <c r="BB668" i="7"/>
  <c r="BB653" i="7"/>
  <c r="BB650" i="7"/>
  <c r="BB607" i="7"/>
  <c r="BB599" i="7"/>
  <c r="BB591" i="7"/>
  <c r="BB583" i="7"/>
  <c r="BB575" i="7"/>
  <c r="BB567" i="7"/>
  <c r="BB559" i="7"/>
  <c r="BB551" i="7"/>
  <c r="BB543" i="7"/>
  <c r="BB535" i="7"/>
  <c r="BB527" i="7"/>
  <c r="BB519" i="7"/>
  <c r="BB511" i="7"/>
  <c r="BB503" i="7"/>
  <c r="BB495" i="7"/>
  <c r="BB487" i="7"/>
  <c r="BB479" i="7"/>
  <c r="BB471" i="7"/>
  <c r="BB463" i="7"/>
  <c r="BB455" i="7"/>
  <c r="BB447" i="7"/>
  <c r="BB439" i="7"/>
  <c r="BB431" i="7"/>
  <c r="BB423" i="7"/>
  <c r="BB415" i="7"/>
  <c r="BB407" i="7"/>
  <c r="BB399" i="7"/>
  <c r="BB829" i="7"/>
  <c r="BB613" i="7"/>
  <c r="BB612" i="7"/>
  <c r="BB602" i="7"/>
  <c r="BB581" i="7"/>
  <c r="BB580" i="7"/>
  <c r="BB570" i="7"/>
  <c r="BB549" i="7"/>
  <c r="BB548" i="7"/>
  <c r="BB538" i="7"/>
  <c r="BB517" i="7"/>
  <c r="BB516" i="7"/>
  <c r="BB506" i="7"/>
  <c r="BB485" i="7"/>
  <c r="BB484" i="7"/>
  <c r="BB474" i="7"/>
  <c r="BB453" i="7"/>
  <c r="BB452" i="7"/>
  <c r="BB442" i="7"/>
  <c r="BB421" i="7"/>
  <c r="BB420" i="7"/>
  <c r="BB410" i="7"/>
  <c r="BB386" i="7"/>
  <c r="BB367" i="7"/>
  <c r="BB356" i="7"/>
  <c r="BB344" i="7"/>
  <c r="BB333" i="7"/>
  <c r="BB322" i="7"/>
  <c r="BB281" i="7"/>
  <c r="BB273" i="7"/>
  <c r="BB265" i="7"/>
  <c r="BB257" i="7"/>
  <c r="BB249" i="7"/>
  <c r="BB241" i="7"/>
  <c r="BB233" i="7"/>
  <c r="BB225" i="7"/>
  <c r="BB217" i="7"/>
  <c r="BB209" i="7"/>
  <c r="BB201" i="7"/>
  <c r="BB193" i="7"/>
  <c r="BB185" i="7"/>
  <c r="BB177" i="7"/>
  <c r="BB169" i="7"/>
  <c r="BB161" i="7"/>
  <c r="BB153" i="7"/>
  <c r="BB145" i="7"/>
  <c r="BB137" i="7"/>
  <c r="BB129" i="7"/>
  <c r="BB121" i="7"/>
  <c r="BB113" i="7"/>
  <c r="BB105" i="7"/>
  <c r="BB97" i="7"/>
  <c r="BB89" i="7"/>
  <c r="BB81" i="7"/>
  <c r="BB73" i="7"/>
  <c r="BB65" i="7"/>
  <c r="BB57" i="7"/>
  <c r="BB49" i="7"/>
  <c r="BB41" i="7"/>
  <c r="BB33" i="7"/>
  <c r="BB25" i="7"/>
  <c r="BB690" i="7"/>
  <c r="BB645" i="7"/>
  <c r="BB584" i="7"/>
  <c r="BB552" i="7"/>
  <c r="BB520" i="7"/>
  <c r="BB488" i="7"/>
  <c r="BB456" i="7"/>
  <c r="BB424" i="7"/>
  <c r="BB389" i="7"/>
  <c r="BB378" i="7"/>
  <c r="BB359" i="7"/>
  <c r="BB348" i="7"/>
  <c r="BB336" i="7"/>
  <c r="BB325" i="7"/>
  <c r="BB314" i="7"/>
  <c r="BB296" i="7"/>
  <c r="BB286" i="7"/>
  <c r="BB278" i="7"/>
  <c r="BB270" i="7"/>
  <c r="BB262" i="7"/>
  <c r="BB254" i="7"/>
  <c r="BB246" i="7"/>
  <c r="BB238" i="7"/>
  <c r="BB230" i="7"/>
  <c r="BB222" i="7"/>
  <c r="BB214" i="7"/>
  <c r="BB206" i="7"/>
  <c r="BB198" i="7"/>
  <c r="BB190" i="7"/>
  <c r="BB182" i="7"/>
  <c r="BB174" i="7"/>
  <c r="BB166" i="7"/>
  <c r="BB158" i="7"/>
  <c r="BB150" i="7"/>
  <c r="BB142" i="7"/>
  <c r="BB134" i="7"/>
  <c r="BB126" i="7"/>
  <c r="BB118" i="7"/>
  <c r="BB110" i="7"/>
  <c r="BB102" i="7"/>
  <c r="BB94" i="7"/>
  <c r="BB86" i="7"/>
  <c r="BB78" i="7"/>
  <c r="BB70" i="7"/>
  <c r="BB62" i="7"/>
  <c r="BB54" i="7"/>
  <c r="BB46" i="7"/>
  <c r="BB38" i="7"/>
  <c r="BB30" i="7"/>
  <c r="BB22" i="7"/>
  <c r="BB14" i="7"/>
  <c r="BB6" i="7"/>
  <c r="BB786" i="7"/>
  <c r="BB605" i="7"/>
  <c r="BB604" i="7"/>
  <c r="BB594" i="7"/>
  <c r="BB573" i="7"/>
  <c r="BB572" i="7"/>
  <c r="BB562" i="7"/>
  <c r="BB541" i="7"/>
  <c r="BB540" i="7"/>
  <c r="BB530" i="7"/>
  <c r="BB509" i="7"/>
  <c r="BB508" i="7"/>
  <c r="BB498" i="7"/>
  <c r="BB477" i="7"/>
  <c r="BB476" i="7"/>
  <c r="BB466" i="7"/>
  <c r="BB445" i="7"/>
  <c r="BB444" i="7"/>
  <c r="BB434" i="7"/>
  <c r="BB413" i="7"/>
  <c r="BB412" i="7"/>
  <c r="BB402" i="7"/>
  <c r="BB392" i="7"/>
  <c r="BB381" i="7"/>
  <c r="BB370" i="7"/>
  <c r="BB351" i="7"/>
  <c r="BB340" i="7"/>
  <c r="BB328" i="7"/>
  <c r="BB317" i="7"/>
  <c r="BB305" i="7"/>
  <c r="BB297" i="7"/>
  <c r="BB295" i="7"/>
  <c r="BB291" i="7"/>
  <c r="BB290" i="7"/>
  <c r="BB748" i="7"/>
  <c r="BB704" i="7"/>
  <c r="BB614" i="7"/>
  <c r="BB608" i="7"/>
  <c r="BB576" i="7"/>
  <c r="BB544" i="7"/>
  <c r="BB512" i="7"/>
  <c r="BB480" i="7"/>
  <c r="BB448" i="7"/>
  <c r="BB416" i="7"/>
  <c r="BB384" i="7"/>
  <c r="BB373" i="7"/>
  <c r="BB362" i="7"/>
  <c r="BB343" i="7"/>
  <c r="BB332" i="7"/>
  <c r="BB320" i="7"/>
  <c r="BB309" i="7"/>
  <c r="BB303" i="7"/>
  <c r="BB300" i="7"/>
  <c r="BB293" i="7"/>
  <c r="BB292" i="7"/>
  <c r="BB288" i="7"/>
  <c r="BB929" i="7"/>
  <c r="BB749" i="7"/>
  <c r="BB597" i="7"/>
  <c r="BB596" i="7"/>
  <c r="BB586" i="7"/>
  <c r="BB565" i="7"/>
  <c r="BB564" i="7"/>
  <c r="BB554" i="7"/>
  <c r="BB533" i="7"/>
  <c r="BB532" i="7"/>
  <c r="BB522" i="7"/>
  <c r="BB501" i="7"/>
  <c r="BB500" i="7"/>
  <c r="BB490" i="7"/>
  <c r="BB469" i="7"/>
  <c r="BB468" i="7"/>
  <c r="BB458" i="7"/>
  <c r="BB437" i="7"/>
  <c r="BB436" i="7"/>
  <c r="BB426" i="7"/>
  <c r="BB405" i="7"/>
  <c r="BB404" i="7"/>
  <c r="BB388" i="7"/>
  <c r="BB376" i="7"/>
  <c r="BB365" i="7"/>
  <c r="BB354" i="7"/>
  <c r="BB335" i="7"/>
  <c r="BB324" i="7"/>
  <c r="BB312" i="7"/>
  <c r="BB842" i="7"/>
  <c r="BB776" i="7"/>
  <c r="BB617" i="7"/>
  <c r="BB600" i="7"/>
  <c r="BB568" i="7"/>
  <c r="BB536" i="7"/>
  <c r="BB504" i="7"/>
  <c r="BB472" i="7"/>
  <c r="BB440" i="7"/>
  <c r="BB408" i="7"/>
  <c r="BB391" i="7"/>
  <c r="BB380" i="7"/>
  <c r="BB368" i="7"/>
  <c r="BB357" i="7"/>
  <c r="BB346" i="7"/>
  <c r="BB327" i="7"/>
  <c r="BB610" i="7"/>
  <c r="BB589" i="7"/>
  <c r="BB588" i="7"/>
  <c r="BB578" i="7"/>
  <c r="BB557" i="7"/>
  <c r="BB556" i="7"/>
  <c r="BB546" i="7"/>
  <c r="BB525" i="7"/>
  <c r="BB524" i="7"/>
  <c r="BB514" i="7"/>
  <c r="BB493" i="7"/>
  <c r="BB492" i="7"/>
  <c r="BB482" i="7"/>
  <c r="BB461" i="7"/>
  <c r="BB460" i="7"/>
  <c r="BB450" i="7"/>
  <c r="BB429" i="7"/>
  <c r="BB428" i="7"/>
  <c r="BB418" i="7"/>
  <c r="BB397" i="7"/>
  <c r="BB396" i="7"/>
  <c r="BB383" i="7"/>
  <c r="BB372" i="7"/>
  <c r="BB360" i="7"/>
  <c r="BB349" i="7"/>
  <c r="BB338" i="7"/>
  <c r="BB319" i="7"/>
  <c r="BB308" i="7"/>
  <c r="BB287" i="7"/>
  <c r="BB279" i="7"/>
  <c r="BB271" i="7"/>
  <c r="BB263" i="7"/>
  <c r="BB255" i="7"/>
  <c r="BB247" i="7"/>
  <c r="BB239" i="7"/>
  <c r="BB231" i="7"/>
  <c r="BB223" i="7"/>
  <c r="BB215" i="7"/>
  <c r="BB207" i="7"/>
  <c r="BB199" i="7"/>
  <c r="BB191" i="7"/>
  <c r="BB183" i="7"/>
  <c r="BB175" i="7"/>
  <c r="BB167" i="7"/>
  <c r="BB159" i="7"/>
  <c r="BB151" i="7"/>
  <c r="BB143" i="7"/>
  <c r="BB135" i="7"/>
  <c r="BB127" i="7"/>
  <c r="BB119" i="7"/>
  <c r="BB111" i="7"/>
  <c r="BB103" i="7"/>
  <c r="BB95" i="7"/>
  <c r="BB87" i="7"/>
  <c r="BB79" i="7"/>
  <c r="BB71" i="7"/>
  <c r="BB63" i="7"/>
  <c r="BB55" i="7"/>
  <c r="BB47" i="7"/>
  <c r="BB39" i="7"/>
  <c r="BB31" i="7"/>
  <c r="BB23" i="7"/>
  <c r="BB464" i="7"/>
  <c r="BB394" i="7"/>
  <c r="BB375" i="7"/>
  <c r="BB301" i="7"/>
  <c r="BB298" i="7"/>
  <c r="BB266" i="7"/>
  <c r="BB252" i="7"/>
  <c r="BB251" i="7"/>
  <c r="BB245" i="7"/>
  <c r="BB240" i="7"/>
  <c r="BB210" i="7"/>
  <c r="BB188" i="7"/>
  <c r="BB187" i="7"/>
  <c r="BB181" i="7"/>
  <c r="BB176" i="7"/>
  <c r="BB146" i="7"/>
  <c r="BB124" i="7"/>
  <c r="BB123" i="7"/>
  <c r="BB117" i="7"/>
  <c r="BB112" i="7"/>
  <c r="BB82" i="7"/>
  <c r="BB60" i="7"/>
  <c r="BB59" i="7"/>
  <c r="BB53" i="7"/>
  <c r="BB48" i="7"/>
  <c r="BB560" i="7"/>
  <c r="BB306" i="7"/>
  <c r="BB258" i="7"/>
  <c r="BB244" i="7"/>
  <c r="BB243" i="7"/>
  <c r="BB237" i="7"/>
  <c r="BB232" i="7"/>
  <c r="BB202" i="7"/>
  <c r="BB180" i="7"/>
  <c r="BB179" i="7"/>
  <c r="BB173" i="7"/>
  <c r="BB168" i="7"/>
  <c r="BB138" i="7"/>
  <c r="BB116" i="7"/>
  <c r="BB115" i="7"/>
  <c r="BB109" i="7"/>
  <c r="BB104" i="7"/>
  <c r="BB74" i="7"/>
  <c r="BB52" i="7"/>
  <c r="BB51" i="7"/>
  <c r="BB45" i="7"/>
  <c r="BB40" i="7"/>
  <c r="BB400" i="7"/>
  <c r="BB285" i="7"/>
  <c r="BB280" i="7"/>
  <c r="BB236" i="7"/>
  <c r="BB235" i="7"/>
  <c r="BB229" i="7"/>
  <c r="BB224" i="7"/>
  <c r="BB194" i="7"/>
  <c r="BB172" i="7"/>
  <c r="BB171" i="7"/>
  <c r="BB165" i="7"/>
  <c r="BB160" i="7"/>
  <c r="BB130" i="7"/>
  <c r="BB108" i="7"/>
  <c r="BB107" i="7"/>
  <c r="BB101" i="7"/>
  <c r="BB96" i="7"/>
  <c r="BB66" i="7"/>
  <c r="BB44" i="7"/>
  <c r="BB43" i="7"/>
  <c r="BB37" i="7"/>
  <c r="BB32" i="7"/>
  <c r="BB496" i="7"/>
  <c r="BB364" i="7"/>
  <c r="BB352" i="7"/>
  <c r="BB330" i="7"/>
  <c r="BB284" i="7"/>
  <c r="BB283" i="7"/>
  <c r="BB277" i="7"/>
  <c r="BB272" i="7"/>
  <c r="BB250" i="7"/>
  <c r="BB228" i="7"/>
  <c r="BB227" i="7"/>
  <c r="BB221" i="7"/>
  <c r="BB216" i="7"/>
  <c r="BB186" i="7"/>
  <c r="BB164" i="7"/>
  <c r="BB163" i="7"/>
  <c r="BB157" i="7"/>
  <c r="BB152" i="7"/>
  <c r="BB122" i="7"/>
  <c r="BB100" i="7"/>
  <c r="BB99" i="7"/>
  <c r="BB93" i="7"/>
  <c r="BB88" i="7"/>
  <c r="BB58" i="7"/>
  <c r="BB36" i="7"/>
  <c r="BB35" i="7"/>
  <c r="BB29" i="7"/>
  <c r="BB24" i="7"/>
  <c r="BB592" i="7"/>
  <c r="BB276" i="7"/>
  <c r="BB275" i="7"/>
  <c r="BB269" i="7"/>
  <c r="BB264" i="7"/>
  <c r="BB242" i="7"/>
  <c r="BB220" i="7"/>
  <c r="BB219" i="7"/>
  <c r="BB213" i="7"/>
  <c r="BB208" i="7"/>
  <c r="BB178" i="7"/>
  <c r="BB156" i="7"/>
  <c r="BB155" i="7"/>
  <c r="BB149" i="7"/>
  <c r="BB144" i="7"/>
  <c r="BB114" i="7"/>
  <c r="BB92" i="7"/>
  <c r="BB91" i="7"/>
  <c r="BB85" i="7"/>
  <c r="BB80" i="7"/>
  <c r="BB50" i="7"/>
  <c r="BB432" i="7"/>
  <c r="BB311" i="7"/>
  <c r="BB289" i="7"/>
  <c r="BB268" i="7"/>
  <c r="BB267" i="7"/>
  <c r="BB261" i="7"/>
  <c r="BB234" i="7"/>
  <c r="BB212" i="7"/>
  <c r="BB211" i="7"/>
  <c r="BB205" i="7"/>
  <c r="BB200" i="7"/>
  <c r="BB170" i="7"/>
  <c r="BB148" i="7"/>
  <c r="BB147" i="7"/>
  <c r="BB141" i="7"/>
  <c r="BB136" i="7"/>
  <c r="BB106" i="7"/>
  <c r="BB84" i="7"/>
  <c r="BB83" i="7"/>
  <c r="BB77" i="7"/>
  <c r="BB72" i="7"/>
  <c r="BB528" i="7"/>
  <c r="BB316" i="7"/>
  <c r="BB282" i="7"/>
  <c r="BB260" i="7"/>
  <c r="BB259" i="7"/>
  <c r="BB256" i="7"/>
  <c r="BB226" i="7"/>
  <c r="BB204" i="7"/>
  <c r="BB203" i="7"/>
  <c r="BB197" i="7"/>
  <c r="BB192" i="7"/>
  <c r="BB162" i="7"/>
  <c r="BB140" i="7"/>
  <c r="BB139" i="7"/>
  <c r="BB133" i="7"/>
  <c r="BB128" i="7"/>
  <c r="BB98" i="7"/>
  <c r="BB76" i="7"/>
  <c r="BB75" i="7"/>
  <c r="BB69" i="7"/>
  <c r="BB64" i="7"/>
  <c r="BB34" i="7"/>
  <c r="BB21" i="7"/>
  <c r="BB20" i="7"/>
  <c r="BB13" i="7"/>
  <c r="BB12" i="7"/>
  <c r="BB5" i="7"/>
  <c r="BB4" i="7"/>
  <c r="BB341" i="7"/>
  <c r="BB304" i="7"/>
  <c r="BB274" i="7"/>
  <c r="BB253" i="7"/>
  <c r="BB248" i="7"/>
  <c r="BB195" i="7"/>
  <c r="BB61" i="7"/>
  <c r="BB28" i="7"/>
  <c r="BB27" i="7"/>
  <c r="BB9" i="7"/>
  <c r="BB132" i="7"/>
  <c r="BB67" i="7"/>
  <c r="BB19" i="7"/>
  <c r="BB8" i="7"/>
  <c r="BB218" i="7"/>
  <c r="BB154" i="7"/>
  <c r="BB90" i="7"/>
  <c r="BB17" i="7"/>
  <c r="BB2" i="7"/>
  <c r="BB196" i="7"/>
  <c r="BB120" i="7"/>
  <c r="BB26" i="7"/>
  <c r="BB16" i="7"/>
  <c r="BB68" i="7"/>
  <c r="BB10" i="7"/>
  <c r="BB184" i="7"/>
  <c r="BB7" i="7"/>
  <c r="BB3" i="7"/>
  <c r="BB131" i="7"/>
  <c r="BB125" i="7"/>
  <c r="BB56" i="7"/>
  <c r="BB18" i="7"/>
  <c r="BB189" i="7"/>
  <c r="BB42" i="7"/>
  <c r="BB15" i="7"/>
  <c r="BB11" i="7"/>
  <c r="AK1851" i="7"/>
  <c r="AK1843" i="7"/>
  <c r="AK1856" i="7"/>
  <c r="AK1853" i="7"/>
  <c r="AK1845" i="7"/>
  <c r="AK1837" i="7"/>
  <c r="AK1852" i="7"/>
  <c r="AK1844" i="7"/>
  <c r="AK1857" i="7"/>
  <c r="AK1847" i="7"/>
  <c r="AK1840" i="7"/>
  <c r="AK1829" i="7"/>
  <c r="AK1855" i="7"/>
  <c r="AK1846" i="7"/>
  <c r="AK1854" i="7"/>
  <c r="AK1849" i="7"/>
  <c r="AK1831" i="7"/>
  <c r="AK1822" i="7"/>
  <c r="AK1839" i="7"/>
  <c r="AK1838" i="7"/>
  <c r="AK1819" i="7"/>
  <c r="AK1811" i="7"/>
  <c r="AK1833" i="7"/>
  <c r="AK1823" i="7"/>
  <c r="AK1821" i="7"/>
  <c r="AK1820" i="7"/>
  <c r="AK1816" i="7"/>
  <c r="AK1830" i="7"/>
  <c r="AK1828" i="7"/>
  <c r="AK1826" i="7"/>
  <c r="AK1813" i="7"/>
  <c r="AK1835" i="7"/>
  <c r="AK1827" i="7"/>
  <c r="AK1817" i="7"/>
  <c r="AK1842" i="7"/>
  <c r="AK1834" i="7"/>
  <c r="AK1808" i="7"/>
  <c r="AK1800" i="7"/>
  <c r="AK1841" i="7"/>
  <c r="AK1825" i="7"/>
  <c r="AK1805" i="7"/>
  <c r="AK1850" i="7"/>
  <c r="AK1815" i="7"/>
  <c r="AK1802" i="7"/>
  <c r="AK1848" i="7"/>
  <c r="AK1814" i="7"/>
  <c r="AK1806" i="7"/>
  <c r="AK1798" i="7"/>
  <c r="AK1790" i="7"/>
  <c r="AK1782" i="7"/>
  <c r="AK1832" i="7"/>
  <c r="AK1818" i="7"/>
  <c r="AK1812" i="7"/>
  <c r="AK1810" i="7"/>
  <c r="AK1795" i="7"/>
  <c r="AK1787" i="7"/>
  <c r="AK1809" i="7"/>
  <c r="AK1804" i="7"/>
  <c r="AK1801" i="7"/>
  <c r="AK1792" i="7"/>
  <c r="AK1836" i="7"/>
  <c r="AK1803" i="7"/>
  <c r="AK1796" i="7"/>
  <c r="AK1793" i="7"/>
  <c r="AK1785" i="7"/>
  <c r="AK1772" i="7"/>
  <c r="AK1777" i="7"/>
  <c r="AK1769" i="7"/>
  <c r="AK1807" i="7"/>
  <c r="AK1788" i="7"/>
  <c r="AK1774" i="7"/>
  <c r="AK1766" i="7"/>
  <c r="AK1783" i="7"/>
  <c r="AK1781" i="7"/>
  <c r="AK1780" i="7"/>
  <c r="AK1773" i="7"/>
  <c r="AK1776" i="7"/>
  <c r="AK1775" i="7"/>
  <c r="AK1767" i="7"/>
  <c r="AK1755" i="7"/>
  <c r="AK1747" i="7"/>
  <c r="AK1739" i="7"/>
  <c r="AK1731" i="7"/>
  <c r="AK1723" i="7"/>
  <c r="AK1786" i="7"/>
  <c r="AK1779" i="7"/>
  <c r="AK1778" i="7"/>
  <c r="AK1768" i="7"/>
  <c r="AK1765" i="7"/>
  <c r="AK1764" i="7"/>
  <c r="AK1759" i="7"/>
  <c r="AK1797" i="7"/>
  <c r="AK1771" i="7"/>
  <c r="AK1770" i="7"/>
  <c r="AK1799" i="7"/>
  <c r="AK1789" i="7"/>
  <c r="AK1784" i="7"/>
  <c r="AK1719" i="7"/>
  <c r="AK1762" i="7"/>
  <c r="AK1749" i="7"/>
  <c r="AK1737" i="7"/>
  <c r="AK1736" i="7"/>
  <c r="AK1710" i="7"/>
  <c r="AK1702" i="7"/>
  <c r="AK1694" i="7"/>
  <c r="AK1791" i="7"/>
  <c r="AK1753" i="7"/>
  <c r="AK1748" i="7"/>
  <c r="AK1744" i="7"/>
  <c r="AK1735" i="7"/>
  <c r="AK1729" i="7"/>
  <c r="AK1728" i="7"/>
  <c r="AK1726" i="7"/>
  <c r="AK1715" i="7"/>
  <c r="AK1707" i="7"/>
  <c r="AK1699" i="7"/>
  <c r="AK1824" i="7"/>
  <c r="AK1754" i="7"/>
  <c r="AK1750" i="7"/>
  <c r="AK1734" i="7"/>
  <c r="AK1733" i="7"/>
  <c r="AK1721" i="7"/>
  <c r="AK1712" i="7"/>
  <c r="AK1704" i="7"/>
  <c r="AK1696" i="7"/>
  <c r="AK1794" i="7"/>
  <c r="AK1761" i="7"/>
  <c r="AK1741" i="7"/>
  <c r="AK1727" i="7"/>
  <c r="AK1722" i="7"/>
  <c r="AK1709" i="7"/>
  <c r="AK1757" i="7"/>
  <c r="AK1760" i="7"/>
  <c r="AK1756" i="7"/>
  <c r="AK1752" i="7"/>
  <c r="AK1763" i="7"/>
  <c r="AK1751" i="7"/>
  <c r="AK1687" i="7"/>
  <c r="AK1679" i="7"/>
  <c r="AK1671" i="7"/>
  <c r="AK1743" i="7"/>
  <c r="AK1742" i="7"/>
  <c r="AK1724" i="7"/>
  <c r="AK1717" i="7"/>
  <c r="AK1716" i="7"/>
  <c r="AK1708" i="7"/>
  <c r="AK1701" i="7"/>
  <c r="AK1693" i="7"/>
  <c r="AK1684" i="7"/>
  <c r="AK1676" i="7"/>
  <c r="AK1668" i="7"/>
  <c r="AK1740" i="7"/>
  <c r="AK1730" i="7"/>
  <c r="AK1718" i="7"/>
  <c r="AK1720" i="7"/>
  <c r="AK1713" i="7"/>
  <c r="AK1706" i="7"/>
  <c r="AK1698" i="7"/>
  <c r="AK1688" i="7"/>
  <c r="AK1685" i="7"/>
  <c r="AK1674" i="7"/>
  <c r="AK1662" i="7"/>
  <c r="AK1654" i="7"/>
  <c r="AK1646" i="7"/>
  <c r="AK1638" i="7"/>
  <c r="AK1745" i="7"/>
  <c r="AK1691" i="7"/>
  <c r="AK1689" i="7"/>
  <c r="AK1686" i="7"/>
  <c r="AK1680" i="7"/>
  <c r="AK1677" i="7"/>
  <c r="AK1666" i="7"/>
  <c r="AK1659" i="7"/>
  <c r="AK1651" i="7"/>
  <c r="AK1643" i="7"/>
  <c r="AK1655" i="7"/>
  <c r="AK1669" i="7"/>
  <c r="AK1640" i="7"/>
  <c r="AK1632" i="7"/>
  <c r="AK1624" i="7"/>
  <c r="AK1616" i="7"/>
  <c r="AK1608" i="7"/>
  <c r="AK1600" i="7"/>
  <c r="AK1592" i="7"/>
  <c r="AK1584" i="7"/>
  <c r="AK1576" i="7"/>
  <c r="AK1746" i="7"/>
  <c r="AK1695" i="7"/>
  <c r="AK1681" i="7"/>
  <c r="AK1675" i="7"/>
  <c r="AK1670" i="7"/>
  <c r="AK1642" i="7"/>
  <c r="AK1641" i="7"/>
  <c r="AK1629" i="7"/>
  <c r="AK1621" i="7"/>
  <c r="AK1613" i="7"/>
  <c r="AK1605" i="7"/>
  <c r="AK1597" i="7"/>
  <c r="AK1589" i="7"/>
  <c r="AK1581" i="7"/>
  <c r="AK1573" i="7"/>
  <c r="AK1758" i="7"/>
  <c r="AK1705" i="7"/>
  <c r="AK1665" i="7"/>
  <c r="AK1664" i="7"/>
  <c r="AK1663" i="7"/>
  <c r="AK1658" i="7"/>
  <c r="AK1650" i="7"/>
  <c r="AK1639" i="7"/>
  <c r="AK1637" i="7"/>
  <c r="AK1634" i="7"/>
  <c r="AK1626" i="7"/>
  <c r="AK1618" i="7"/>
  <c r="AK1610" i="7"/>
  <c r="AK1602" i="7"/>
  <c r="AK1594" i="7"/>
  <c r="AK1586" i="7"/>
  <c r="AK1578" i="7"/>
  <c r="AK1570" i="7"/>
  <c r="AK1714" i="7"/>
  <c r="AK1703" i="7"/>
  <c r="AK1738" i="7"/>
  <c r="AK1732" i="7"/>
  <c r="AK1711" i="7"/>
  <c r="AK1672" i="7"/>
  <c r="AK1656" i="7"/>
  <c r="AK1606" i="7"/>
  <c r="AK1598" i="7"/>
  <c r="AK1566" i="7"/>
  <c r="AK1558" i="7"/>
  <c r="AK1550" i="7"/>
  <c r="AK1542" i="7"/>
  <c r="AK1534" i="7"/>
  <c r="AK1526" i="7"/>
  <c r="AK1700" i="7"/>
  <c r="AK1697" i="7"/>
  <c r="AK1690" i="7"/>
  <c r="AK1683" i="7"/>
  <c r="AK1660" i="7"/>
  <c r="AK1647" i="7"/>
  <c r="AK1636" i="7"/>
  <c r="AK1633" i="7"/>
  <c r="AK1628" i="7"/>
  <c r="AK1625" i="7"/>
  <c r="AK1620" i="7"/>
  <c r="AK1617" i="7"/>
  <c r="AK1612" i="7"/>
  <c r="AK1590" i="7"/>
  <c r="AK1582" i="7"/>
  <c r="AK1574" i="7"/>
  <c r="AK1563" i="7"/>
  <c r="AK1555" i="7"/>
  <c r="AK1725" i="7"/>
  <c r="AK1678" i="7"/>
  <c r="AK1692" i="7"/>
  <c r="AK1673" i="7"/>
  <c r="AK1649" i="7"/>
  <c r="AK1635" i="7"/>
  <c r="AK1627" i="7"/>
  <c r="AK1619" i="7"/>
  <c r="AK1611" i="7"/>
  <c r="AK1591" i="7"/>
  <c r="AK1583" i="7"/>
  <c r="AK1575" i="7"/>
  <c r="AK1567" i="7"/>
  <c r="AK1559" i="7"/>
  <c r="AK1661" i="7"/>
  <c r="AK1648" i="7"/>
  <c r="AK1609" i="7"/>
  <c r="AK1596" i="7"/>
  <c r="AK1593" i="7"/>
  <c r="AK1552" i="7"/>
  <c r="AK1547" i="7"/>
  <c r="AK1546" i="7"/>
  <c r="AK1545" i="7"/>
  <c r="AK1539" i="7"/>
  <c r="AK1538" i="7"/>
  <c r="AK1537" i="7"/>
  <c r="AK1531" i="7"/>
  <c r="AK1530" i="7"/>
  <c r="AK1529" i="7"/>
  <c r="AK1523" i="7"/>
  <c r="AK1522" i="7"/>
  <c r="AK1514" i="7"/>
  <c r="AK1506" i="7"/>
  <c r="AK1498" i="7"/>
  <c r="AK1490" i="7"/>
  <c r="AK1482" i="7"/>
  <c r="AK1474" i="7"/>
  <c r="AK1614" i="7"/>
  <c r="AK1579" i="7"/>
  <c r="AK1564" i="7"/>
  <c r="AK1556" i="7"/>
  <c r="AK1551" i="7"/>
  <c r="AK1657" i="7"/>
  <c r="AK1644" i="7"/>
  <c r="AK1682" i="7"/>
  <c r="AK1653" i="7"/>
  <c r="AK1622" i="7"/>
  <c r="AK1604" i="7"/>
  <c r="AK1599" i="7"/>
  <c r="AK1588" i="7"/>
  <c r="AK1585" i="7"/>
  <c r="AK1561" i="7"/>
  <c r="AK1553" i="7"/>
  <c r="AK1515" i="7"/>
  <c r="AK1507" i="7"/>
  <c r="AK1499" i="7"/>
  <c r="AK1491" i="7"/>
  <c r="AK1483" i="7"/>
  <c r="AK1630" i="7"/>
  <c r="AK1607" i="7"/>
  <c r="AK1601" i="7"/>
  <c r="AK1569" i="7"/>
  <c r="AK1544" i="7"/>
  <c r="AK1533" i="7"/>
  <c r="AK1520" i="7"/>
  <c r="AK1512" i="7"/>
  <c r="AK1652" i="7"/>
  <c r="AK1560" i="7"/>
  <c r="AK1667" i="7"/>
  <c r="AK1587" i="7"/>
  <c r="AK1568" i="7"/>
  <c r="AK1562" i="7"/>
  <c r="AK1548" i="7"/>
  <c r="AK1543" i="7"/>
  <c r="AK1541" i="7"/>
  <c r="AK1519" i="7"/>
  <c r="AK1645" i="7"/>
  <c r="AK1631" i="7"/>
  <c r="AK1536" i="7"/>
  <c r="AK1528" i="7"/>
  <c r="AK1521" i="7"/>
  <c r="AK1517" i="7"/>
  <c r="AK1508" i="7"/>
  <c r="AK1500" i="7"/>
  <c r="AK1492" i="7"/>
  <c r="AK1572" i="7"/>
  <c r="AK1518" i="7"/>
  <c r="AK1502" i="7"/>
  <c r="AK1463" i="7"/>
  <c r="AK1455" i="7"/>
  <c r="AK1447" i="7"/>
  <c r="AK1439" i="7"/>
  <c r="AK1431" i="7"/>
  <c r="AK1423" i="7"/>
  <c r="AK1415" i="7"/>
  <c r="AK1407" i="7"/>
  <c r="AK1399" i="7"/>
  <c r="AK1391" i="7"/>
  <c r="AK1571" i="7"/>
  <c r="AK1623" i="7"/>
  <c r="AK1557" i="7"/>
  <c r="AK1549" i="7"/>
  <c r="AK1565" i="7"/>
  <c r="AK1554" i="7"/>
  <c r="AK1540" i="7"/>
  <c r="AK1603" i="7"/>
  <c r="AK1595" i="7"/>
  <c r="AK1527" i="7"/>
  <c r="AK1509" i="7"/>
  <c r="AK1497" i="7"/>
  <c r="AK1489" i="7"/>
  <c r="AK1475" i="7"/>
  <c r="AK1472" i="7"/>
  <c r="AK1459" i="7"/>
  <c r="AK1451" i="7"/>
  <c r="AK1443" i="7"/>
  <c r="AK1435" i="7"/>
  <c r="AK1427" i="7"/>
  <c r="AK1419" i="7"/>
  <c r="AK1411" i="7"/>
  <c r="AK1535" i="7"/>
  <c r="AK1510" i="7"/>
  <c r="AK1493" i="7"/>
  <c r="AK1488" i="7"/>
  <c r="AK1454" i="7"/>
  <c r="AK1449" i="7"/>
  <c r="AK1440" i="7"/>
  <c r="AK1421" i="7"/>
  <c r="AK1418" i="7"/>
  <c r="AK1580" i="7"/>
  <c r="AK1577" i="7"/>
  <c r="AK1511" i="7"/>
  <c r="AK1494" i="7"/>
  <c r="AK1473" i="7"/>
  <c r="AK1461" i="7"/>
  <c r="AK1458" i="7"/>
  <c r="AK1444" i="7"/>
  <c r="AK1524" i="7"/>
  <c r="AK1469" i="7"/>
  <c r="AK1433" i="7"/>
  <c r="AK1414" i="7"/>
  <c r="AK1408" i="7"/>
  <c r="AK1398" i="7"/>
  <c r="AK1394" i="7"/>
  <c r="AK1381" i="7"/>
  <c r="AK1373" i="7"/>
  <c r="AK1365" i="7"/>
  <c r="AK1357" i="7"/>
  <c r="AK1349" i="7"/>
  <c r="AK1341" i="7"/>
  <c r="AK1333" i="7"/>
  <c r="AK1325" i="7"/>
  <c r="AK1486" i="7"/>
  <c r="AK1479" i="7"/>
  <c r="AK1478" i="7"/>
  <c r="AK1464" i="7"/>
  <c r="AK1430" i="7"/>
  <c r="AK1422" i="7"/>
  <c r="AK1413" i="7"/>
  <c r="AK1405" i="7"/>
  <c r="AK1402" i="7"/>
  <c r="AK1395" i="7"/>
  <c r="AK1392" i="7"/>
  <c r="AK1390" i="7"/>
  <c r="AK1389" i="7"/>
  <c r="AK1516" i="7"/>
  <c r="AK1505" i="7"/>
  <c r="AK1485" i="7"/>
  <c r="AK1462" i="7"/>
  <c r="AK1437" i="7"/>
  <c r="AK1429" i="7"/>
  <c r="AK1424" i="7"/>
  <c r="AK1416" i="7"/>
  <c r="AK1406" i="7"/>
  <c r="AK1396" i="7"/>
  <c r="AK1388" i="7"/>
  <c r="AK1380" i="7"/>
  <c r="AK1372" i="7"/>
  <c r="AK1364" i="7"/>
  <c r="AK1356" i="7"/>
  <c r="AK1487" i="7"/>
  <c r="AK1615" i="7"/>
  <c r="AK1504" i="7"/>
  <c r="AK1495" i="7"/>
  <c r="AK1477" i="7"/>
  <c r="AK1456" i="7"/>
  <c r="AK1452" i="7"/>
  <c r="AK1445" i="7"/>
  <c r="AK1434" i="7"/>
  <c r="AK1393" i="7"/>
  <c r="AK1383" i="7"/>
  <c r="AK1375" i="7"/>
  <c r="AK1367" i="7"/>
  <c r="AK1359" i="7"/>
  <c r="AK1351" i="7"/>
  <c r="AK1350" i="7"/>
  <c r="AK1348" i="7"/>
  <c r="AK1347" i="7"/>
  <c r="AK1342" i="7"/>
  <c r="AK1340" i="7"/>
  <c r="AK1339" i="7"/>
  <c r="AK1334" i="7"/>
  <c r="AK1332" i="7"/>
  <c r="AK1331" i="7"/>
  <c r="AK1326" i="7"/>
  <c r="AK1324" i="7"/>
  <c r="AK1323" i="7"/>
  <c r="AK1319" i="7"/>
  <c r="AK1311" i="7"/>
  <c r="AK1303" i="7"/>
  <c r="AK1295" i="7"/>
  <c r="AK1287" i="7"/>
  <c r="AK1279" i="7"/>
  <c r="AK1271" i="7"/>
  <c r="AK1263" i="7"/>
  <c r="AK1255" i="7"/>
  <c r="AK1247" i="7"/>
  <c r="AK1239" i="7"/>
  <c r="AK1231" i="7"/>
  <c r="AK1223" i="7"/>
  <c r="AK1215" i="7"/>
  <c r="AK1476" i="7"/>
  <c r="AK1467" i="7"/>
  <c r="AK1426" i="7"/>
  <c r="AK1420" i="7"/>
  <c r="AK1409" i="7"/>
  <c r="AK1316" i="7"/>
  <c r="AK1308" i="7"/>
  <c r="AK1300" i="7"/>
  <c r="AK1292" i="7"/>
  <c r="AK1284" i="7"/>
  <c r="AK1276" i="7"/>
  <c r="AK1268" i="7"/>
  <c r="AK1260" i="7"/>
  <c r="AK1252" i="7"/>
  <c r="AK1244" i="7"/>
  <c r="AK1236" i="7"/>
  <c r="AK1228" i="7"/>
  <c r="AK1220" i="7"/>
  <c r="AK1212" i="7"/>
  <c r="AK1204" i="7"/>
  <c r="AK1196" i="7"/>
  <c r="AK1496" i="7"/>
  <c r="AK1484" i="7"/>
  <c r="AK1471" i="7"/>
  <c r="AK1460" i="7"/>
  <c r="AK1525" i="7"/>
  <c r="AK1457" i="7"/>
  <c r="AK1453" i="7"/>
  <c r="AK1412" i="7"/>
  <c r="AK1404" i="7"/>
  <c r="AK1532" i="7"/>
  <c r="AK1466" i="7"/>
  <c r="AK1446" i="7"/>
  <c r="AK1442" i="7"/>
  <c r="AK1425" i="7"/>
  <c r="AK1503" i="7"/>
  <c r="AK1468" i="7"/>
  <c r="AK1438" i="7"/>
  <c r="AK1410" i="7"/>
  <c r="AK1320" i="7"/>
  <c r="AK1312" i="7"/>
  <c r="AK1304" i="7"/>
  <c r="AK1296" i="7"/>
  <c r="AK1288" i="7"/>
  <c r="AK1280" i="7"/>
  <c r="AK1272" i="7"/>
  <c r="AK1264" i="7"/>
  <c r="AK1256" i="7"/>
  <c r="AK1248" i="7"/>
  <c r="AK1240" i="7"/>
  <c r="AK1232" i="7"/>
  <c r="AK1224" i="7"/>
  <c r="AK1216" i="7"/>
  <c r="AK1501" i="7"/>
  <c r="AK1480" i="7"/>
  <c r="AK1382" i="7"/>
  <c r="AK1379" i="7"/>
  <c r="AK1360" i="7"/>
  <c r="AK1338" i="7"/>
  <c r="AK1337" i="7"/>
  <c r="AK1336" i="7"/>
  <c r="AK1335" i="7"/>
  <c r="AK1321" i="7"/>
  <c r="AK1314" i="7"/>
  <c r="AK1289" i="7"/>
  <c r="AK1282" i="7"/>
  <c r="AK1257" i="7"/>
  <c r="AK1250" i="7"/>
  <c r="AK1225" i="7"/>
  <c r="AK1218" i="7"/>
  <c r="AK1209" i="7"/>
  <c r="AK1208" i="7"/>
  <c r="AK1207" i="7"/>
  <c r="AK1201" i="7"/>
  <c r="AK1200" i="7"/>
  <c r="AK1199" i="7"/>
  <c r="AK1193" i="7"/>
  <c r="AK1192" i="7"/>
  <c r="AK1191" i="7"/>
  <c r="AK1187" i="7"/>
  <c r="AK1428" i="7"/>
  <c r="AK1387" i="7"/>
  <c r="AK1368" i="7"/>
  <c r="AK1310" i="7"/>
  <c r="AK1307" i="7"/>
  <c r="AK1293" i="7"/>
  <c r="AK1278" i="7"/>
  <c r="AK1275" i="7"/>
  <c r="AK1261" i="7"/>
  <c r="AK1246" i="7"/>
  <c r="AK1243" i="7"/>
  <c r="AK1229" i="7"/>
  <c r="AK1214" i="7"/>
  <c r="AK1211" i="7"/>
  <c r="AK1210" i="7"/>
  <c r="AK1205" i="7"/>
  <c r="AK1203" i="7"/>
  <c r="AK1202" i="7"/>
  <c r="AK1401" i="7"/>
  <c r="AK1376" i="7"/>
  <c r="AK1353" i="7"/>
  <c r="AK1313" i="7"/>
  <c r="AK1306" i="7"/>
  <c r="AK1281" i="7"/>
  <c r="AK1274" i="7"/>
  <c r="AK1249" i="7"/>
  <c r="AK1242" i="7"/>
  <c r="AK1217" i="7"/>
  <c r="AK1481" i="7"/>
  <c r="AK1450" i="7"/>
  <c r="AK1436" i="7"/>
  <c r="AK1432" i="7"/>
  <c r="AK1417" i="7"/>
  <c r="AK1377" i="7"/>
  <c r="AK1370" i="7"/>
  <c r="AK1358" i="7"/>
  <c r="AK1355" i="7"/>
  <c r="AK1346" i="7"/>
  <c r="AK1345" i="7"/>
  <c r="AK1344" i="7"/>
  <c r="AK1343" i="7"/>
  <c r="AK1309" i="7"/>
  <c r="AK1294" i="7"/>
  <c r="AK1291" i="7"/>
  <c r="AK1277" i="7"/>
  <c r="AK1262" i="7"/>
  <c r="AK1259" i="7"/>
  <c r="AK1245" i="7"/>
  <c r="AK1230" i="7"/>
  <c r="AK1227" i="7"/>
  <c r="AK1213" i="7"/>
  <c r="AK1470" i="7"/>
  <c r="AK1374" i="7"/>
  <c r="AK1299" i="7"/>
  <c r="AK1286" i="7"/>
  <c r="AK1266" i="7"/>
  <c r="AK1226" i="7"/>
  <c r="AK1221" i="7"/>
  <c r="AK1219" i="7"/>
  <c r="AK1188" i="7"/>
  <c r="AK1186" i="7"/>
  <c r="AK1185" i="7"/>
  <c r="AK1181" i="7"/>
  <c r="AK1173" i="7"/>
  <c r="AK1165" i="7"/>
  <c r="AK1157" i="7"/>
  <c r="AK1149" i="7"/>
  <c r="AK1141" i="7"/>
  <c r="AK1133" i="7"/>
  <c r="AK1125" i="7"/>
  <c r="AK1117" i="7"/>
  <c r="AK1109" i="7"/>
  <c r="AK1101" i="7"/>
  <c r="AK1093" i="7"/>
  <c r="AK1085" i="7"/>
  <c r="AK1077" i="7"/>
  <c r="AK1069" i="7"/>
  <c r="AK1061" i="7"/>
  <c r="AK1053" i="7"/>
  <c r="AK1045" i="7"/>
  <c r="AK1037" i="7"/>
  <c r="AK1403" i="7"/>
  <c r="AK1366" i="7"/>
  <c r="AK1269" i="7"/>
  <c r="AK1241" i="7"/>
  <c r="AK1178" i="7"/>
  <c r="AK1170" i="7"/>
  <c r="AK1162" i="7"/>
  <c r="AK1154" i="7"/>
  <c r="AK1146" i="7"/>
  <c r="AK1138" i="7"/>
  <c r="AK1130" i="7"/>
  <c r="AK1122" i="7"/>
  <c r="AK1114" i="7"/>
  <c r="AK1106" i="7"/>
  <c r="AK1098" i="7"/>
  <c r="AK1090" i="7"/>
  <c r="AK1082" i="7"/>
  <c r="AK1363" i="7"/>
  <c r="AK1298" i="7"/>
  <c r="AK1258" i="7"/>
  <c r="AK1253" i="7"/>
  <c r="AK1251" i="7"/>
  <c r="AK1238" i="7"/>
  <c r="AK1233" i="7"/>
  <c r="AK1175" i="7"/>
  <c r="AK1167" i="7"/>
  <c r="AK1159" i="7"/>
  <c r="AK1151" i="7"/>
  <c r="AK1143" i="7"/>
  <c r="AK1135" i="7"/>
  <c r="AK1127" i="7"/>
  <c r="AK1119" i="7"/>
  <c r="AK1111" i="7"/>
  <c r="AK1103" i="7"/>
  <c r="AK1095" i="7"/>
  <c r="AK1087" i="7"/>
  <c r="AK1079" i="7"/>
  <c r="AK1465" i="7"/>
  <c r="AK1400" i="7"/>
  <c r="AK1386" i="7"/>
  <c r="AK1384" i="7"/>
  <c r="AK1362" i="7"/>
  <c r="AK1354" i="7"/>
  <c r="AK1327" i="7"/>
  <c r="AK1318" i="7"/>
  <c r="AK1301" i="7"/>
  <c r="AK1273" i="7"/>
  <c r="AK1513" i="7"/>
  <c r="AK1397" i="7"/>
  <c r="AK1385" i="7"/>
  <c r="AK1378" i="7"/>
  <c r="AK1371" i="7"/>
  <c r="AK1361" i="7"/>
  <c r="AK1290" i="7"/>
  <c r="AK1285" i="7"/>
  <c r="AK1283" i="7"/>
  <c r="AK1270" i="7"/>
  <c r="AK1265" i="7"/>
  <c r="AK1235" i="7"/>
  <c r="AK1222" i="7"/>
  <c r="AK1194" i="7"/>
  <c r="AK1177" i="7"/>
  <c r="AK1169" i="7"/>
  <c r="AK1161" i="7"/>
  <c r="AK1153" i="7"/>
  <c r="AK1145" i="7"/>
  <c r="AK1137" i="7"/>
  <c r="AK1129" i="7"/>
  <c r="AK1121" i="7"/>
  <c r="AK1113" i="7"/>
  <c r="AK1105" i="7"/>
  <c r="AK1097" i="7"/>
  <c r="AK1089" i="7"/>
  <c r="AK1081" i="7"/>
  <c r="AK1369" i="7"/>
  <c r="AK1305" i="7"/>
  <c r="AK1352" i="7"/>
  <c r="AK1330" i="7"/>
  <c r="AK1329" i="7"/>
  <c r="AK1302" i="7"/>
  <c r="AK1297" i="7"/>
  <c r="AK1267" i="7"/>
  <c r="AK1254" i="7"/>
  <c r="AK1441" i="7"/>
  <c r="AK1322" i="7"/>
  <c r="AK1315" i="7"/>
  <c r="AK1184" i="7"/>
  <c r="AK1176" i="7"/>
  <c r="AK1174" i="7"/>
  <c r="AK1156" i="7"/>
  <c r="AK1155" i="7"/>
  <c r="AK1142" i="7"/>
  <c r="AK1124" i="7"/>
  <c r="AK1123" i="7"/>
  <c r="AK1110" i="7"/>
  <c r="AK1092" i="7"/>
  <c r="AK1448" i="7"/>
  <c r="AK1234" i="7"/>
  <c r="AK1180" i="7"/>
  <c r="AK1179" i="7"/>
  <c r="AK1144" i="7"/>
  <c r="AK1112" i="7"/>
  <c r="AK1198" i="7"/>
  <c r="AK1189" i="7"/>
  <c r="AK1166" i="7"/>
  <c r="AK1148" i="7"/>
  <c r="AK1147" i="7"/>
  <c r="AK1134" i="7"/>
  <c r="AK1116" i="7"/>
  <c r="AK1115" i="7"/>
  <c r="AK1102" i="7"/>
  <c r="AK1084" i="7"/>
  <c r="AK1083" i="7"/>
  <c r="AK1328" i="7"/>
  <c r="AK1197" i="7"/>
  <c r="AK1182" i="7"/>
  <c r="AK1164" i="7"/>
  <c r="AK1163" i="7"/>
  <c r="AK1150" i="7"/>
  <c r="AK1132" i="7"/>
  <c r="AK1131" i="7"/>
  <c r="AK1118" i="7"/>
  <c r="AK1100" i="7"/>
  <c r="AK1099" i="7"/>
  <c r="AK1139" i="7"/>
  <c r="AK1120" i="7"/>
  <c r="AK1031" i="7"/>
  <c r="AK1023" i="7"/>
  <c r="AK1015" i="7"/>
  <c r="AK1007" i="7"/>
  <c r="AK999" i="7"/>
  <c r="AK991" i="7"/>
  <c r="AK983" i="7"/>
  <c r="AK975" i="7"/>
  <c r="AK967" i="7"/>
  <c r="AK1206" i="7"/>
  <c r="AK1172" i="7"/>
  <c r="AK1126" i="7"/>
  <c r="AK1104" i="7"/>
  <c r="AK1073" i="7"/>
  <c r="AK1028" i="7"/>
  <c r="AK1020" i="7"/>
  <c r="AK1012" i="7"/>
  <c r="AK1004" i="7"/>
  <c r="AK996" i="7"/>
  <c r="AK988" i="7"/>
  <c r="AK1237" i="7"/>
  <c r="AK1160" i="7"/>
  <c r="AK1094" i="7"/>
  <c r="AK1078" i="7"/>
  <c r="AK1070" i="7"/>
  <c r="AK1067" i="7"/>
  <c r="AK1025" i="7"/>
  <c r="AK1017" i="7"/>
  <c r="AK1009" i="7"/>
  <c r="AK1001" i="7"/>
  <c r="AK993" i="7"/>
  <c r="AK1195" i="7"/>
  <c r="AK1171" i="7"/>
  <c r="AK1190" i="7"/>
  <c r="AK1158" i="7"/>
  <c r="AK1136" i="7"/>
  <c r="AK1075" i="7"/>
  <c r="AK1062" i="7"/>
  <c r="AK1060" i="7"/>
  <c r="AK1059" i="7"/>
  <c r="AK1054" i="7"/>
  <c r="AK1052" i="7"/>
  <c r="AK1051" i="7"/>
  <c r="AK1046" i="7"/>
  <c r="AK1044" i="7"/>
  <c r="AK1043" i="7"/>
  <c r="AK1038" i="7"/>
  <c r="AK1036" i="7"/>
  <c r="AK1035" i="7"/>
  <c r="AK1029" i="7"/>
  <c r="AK1021" i="7"/>
  <c r="AK1013" i="7"/>
  <c r="AK1005" i="7"/>
  <c r="AK997" i="7"/>
  <c r="AK1091" i="7"/>
  <c r="AK1057" i="7"/>
  <c r="AK1039" i="7"/>
  <c r="AK1034" i="7"/>
  <c r="AK994" i="7"/>
  <c r="AK966" i="7"/>
  <c r="AK958" i="7"/>
  <c r="AK950" i="7"/>
  <c r="AK942" i="7"/>
  <c r="AK934" i="7"/>
  <c r="AK926" i="7"/>
  <c r="AK918" i="7"/>
  <c r="AK910" i="7"/>
  <c r="AK902" i="7"/>
  <c r="AK894" i="7"/>
  <c r="AK886" i="7"/>
  <c r="AK878" i="7"/>
  <c r="AK870" i="7"/>
  <c r="AK862" i="7"/>
  <c r="AK854" i="7"/>
  <c r="AK846" i="7"/>
  <c r="AK838" i="7"/>
  <c r="AK830" i="7"/>
  <c r="AK822" i="7"/>
  <c r="AK814" i="7"/>
  <c r="AK806" i="7"/>
  <c r="AK798" i="7"/>
  <c r="AK1317" i="7"/>
  <c r="AK1183" i="7"/>
  <c r="AK1168" i="7"/>
  <c r="AK1072" i="7"/>
  <c r="AK1058" i="7"/>
  <c r="AK1048" i="7"/>
  <c r="AK1027" i="7"/>
  <c r="AK1024" i="7"/>
  <c r="AK1006" i="7"/>
  <c r="AK992" i="7"/>
  <c r="AK963" i="7"/>
  <c r="AK955" i="7"/>
  <c r="AK947" i="7"/>
  <c r="AK939" i="7"/>
  <c r="AK931" i="7"/>
  <c r="AK923" i="7"/>
  <c r="AK915" i="7"/>
  <c r="AK907" i="7"/>
  <c r="AK899" i="7"/>
  <c r="AK891" i="7"/>
  <c r="AK883" i="7"/>
  <c r="AK875" i="7"/>
  <c r="AK867" i="7"/>
  <c r="AK859" i="7"/>
  <c r="AK851" i="7"/>
  <c r="AK843" i="7"/>
  <c r="AK835" i="7"/>
  <c r="AK827" i="7"/>
  <c r="AK819" i="7"/>
  <c r="AK811" i="7"/>
  <c r="AK803" i="7"/>
  <c r="AK1140" i="7"/>
  <c r="AK1096" i="7"/>
  <c r="AK1065" i="7"/>
  <c r="AK1049" i="7"/>
  <c r="AK1026" i="7"/>
  <c r="AK1016" i="7"/>
  <c r="AK998" i="7"/>
  <c r="AK960" i="7"/>
  <c r="AK952" i="7"/>
  <c r="AK944" i="7"/>
  <c r="AK936" i="7"/>
  <c r="AK928" i="7"/>
  <c r="AK920" i="7"/>
  <c r="AK912" i="7"/>
  <c r="AK904" i="7"/>
  <c r="AK896" i="7"/>
  <c r="AK888" i="7"/>
  <c r="AK880" i="7"/>
  <c r="AK872" i="7"/>
  <c r="AK864" i="7"/>
  <c r="AK856" i="7"/>
  <c r="AK848" i="7"/>
  <c r="AK840" i="7"/>
  <c r="AK832" i="7"/>
  <c r="AK824" i="7"/>
  <c r="AK816" i="7"/>
  <c r="AK808" i="7"/>
  <c r="AK1128" i="7"/>
  <c r="AK1088" i="7"/>
  <c r="AK1080" i="7"/>
  <c r="AK1066" i="7"/>
  <c r="AK1063" i="7"/>
  <c r="AK1050" i="7"/>
  <c r="AK1040" i="7"/>
  <c r="AK1019" i="7"/>
  <c r="AK1018" i="7"/>
  <c r="AK1108" i="7"/>
  <c r="AK1107" i="7"/>
  <c r="AK1071" i="7"/>
  <c r="AK1068" i="7"/>
  <c r="AK1055" i="7"/>
  <c r="AK1041" i="7"/>
  <c r="AK1030" i="7"/>
  <c r="AK1011" i="7"/>
  <c r="AK1008" i="7"/>
  <c r="AK1076" i="7"/>
  <c r="AK1042" i="7"/>
  <c r="AK1010" i="7"/>
  <c r="AK1086" i="7"/>
  <c r="AK1074" i="7"/>
  <c r="AK1047" i="7"/>
  <c r="AK1022" i="7"/>
  <c r="AK1003" i="7"/>
  <c r="AK1002" i="7"/>
  <c r="AK984" i="7"/>
  <c r="AK982" i="7"/>
  <c r="AK981" i="7"/>
  <c r="AK976" i="7"/>
  <c r="AK974" i="7"/>
  <c r="AK973" i="7"/>
  <c r="AK968" i="7"/>
  <c r="AK964" i="7"/>
  <c r="AK956" i="7"/>
  <c r="AK948" i="7"/>
  <c r="AK940" i="7"/>
  <c r="AK932" i="7"/>
  <c r="AK924" i="7"/>
  <c r="AK916" i="7"/>
  <c r="AK908" i="7"/>
  <c r="AK900" i="7"/>
  <c r="AK892" i="7"/>
  <c r="AK884" i="7"/>
  <c r="AK876" i="7"/>
  <c r="AK868" i="7"/>
  <c r="AK860" i="7"/>
  <c r="AK852" i="7"/>
  <c r="AK844" i="7"/>
  <c r="AK836" i="7"/>
  <c r="AK995" i="7"/>
  <c r="AK985" i="7"/>
  <c r="AK980" i="7"/>
  <c r="AK961" i="7"/>
  <c r="AK941" i="7"/>
  <c r="AK929" i="7"/>
  <c r="AK909" i="7"/>
  <c r="AK897" i="7"/>
  <c r="AK877" i="7"/>
  <c r="AK865" i="7"/>
  <c r="AK845" i="7"/>
  <c r="AK833" i="7"/>
  <c r="AK820" i="7"/>
  <c r="AK793" i="7"/>
  <c r="AK785" i="7"/>
  <c r="AK777" i="7"/>
  <c r="AK769" i="7"/>
  <c r="AK761" i="7"/>
  <c r="AK753" i="7"/>
  <c r="AK745" i="7"/>
  <c r="AK737" i="7"/>
  <c r="AK729" i="7"/>
  <c r="AK721" i="7"/>
  <c r="AK713" i="7"/>
  <c r="AK705" i="7"/>
  <c r="AK697" i="7"/>
  <c r="AK689" i="7"/>
  <c r="AK681" i="7"/>
  <c r="AK673" i="7"/>
  <c r="AK665" i="7"/>
  <c r="AK657" i="7"/>
  <c r="AK649" i="7"/>
  <c r="AK1014" i="7"/>
  <c r="AK970" i="7"/>
  <c r="AK954" i="7"/>
  <c r="AK951" i="7"/>
  <c r="AK922" i="7"/>
  <c r="AK919" i="7"/>
  <c r="AK890" i="7"/>
  <c r="AK887" i="7"/>
  <c r="AK858" i="7"/>
  <c r="AK855" i="7"/>
  <c r="AK826" i="7"/>
  <c r="AK812" i="7"/>
  <c r="AK790" i="7"/>
  <c r="AK782" i="7"/>
  <c r="AK774" i="7"/>
  <c r="AK766" i="7"/>
  <c r="AK758" i="7"/>
  <c r="AK750" i="7"/>
  <c r="AK742" i="7"/>
  <c r="AK734" i="7"/>
  <c r="AK726" i="7"/>
  <c r="AK718" i="7"/>
  <c r="AK710" i="7"/>
  <c r="AK702" i="7"/>
  <c r="AK694" i="7"/>
  <c r="AK686" i="7"/>
  <c r="AK678" i="7"/>
  <c r="AK670" i="7"/>
  <c r="AK662" i="7"/>
  <c r="AK654" i="7"/>
  <c r="AK646" i="7"/>
  <c r="AK971" i="7"/>
  <c r="AK965" i="7"/>
  <c r="AK953" i="7"/>
  <c r="AK933" i="7"/>
  <c r="AK921" i="7"/>
  <c r="AK901" i="7"/>
  <c r="AK889" i="7"/>
  <c r="AK869" i="7"/>
  <c r="AK857" i="7"/>
  <c r="AK837" i="7"/>
  <c r="AK823" i="7"/>
  <c r="AK818" i="7"/>
  <c r="AK804" i="7"/>
  <c r="AK801" i="7"/>
  <c r="AK795" i="7"/>
  <c r="AK787" i="7"/>
  <c r="AK779" i="7"/>
  <c r="AK771" i="7"/>
  <c r="AK763" i="7"/>
  <c r="AK755" i="7"/>
  <c r="AK747" i="7"/>
  <c r="AK739" i="7"/>
  <c r="AK731" i="7"/>
  <c r="AK723" i="7"/>
  <c r="AK715" i="7"/>
  <c r="AK707" i="7"/>
  <c r="AK699" i="7"/>
  <c r="AK691" i="7"/>
  <c r="AK683" i="7"/>
  <c r="AK675" i="7"/>
  <c r="AK667" i="7"/>
  <c r="AK659" i="7"/>
  <c r="AK651" i="7"/>
  <c r="AK643" i="7"/>
  <c r="AK635" i="7"/>
  <c r="AK627" i="7"/>
  <c r="AK619" i="7"/>
  <c r="AK986" i="7"/>
  <c r="AK977" i="7"/>
  <c r="AK972" i="7"/>
  <c r="AK946" i="7"/>
  <c r="AK943" i="7"/>
  <c r="AK914" i="7"/>
  <c r="AK911" i="7"/>
  <c r="AK882" i="7"/>
  <c r="AK879" i="7"/>
  <c r="AK989" i="7"/>
  <c r="AK987" i="7"/>
  <c r="AK957" i="7"/>
  <c r="AK945" i="7"/>
  <c r="AK925" i="7"/>
  <c r="AK913" i="7"/>
  <c r="AK893" i="7"/>
  <c r="AK881" i="7"/>
  <c r="AK861" i="7"/>
  <c r="AK1033" i="7"/>
  <c r="AK1032" i="7"/>
  <c r="AK1000" i="7"/>
  <c r="AK990" i="7"/>
  <c r="AK938" i="7"/>
  <c r="AK935" i="7"/>
  <c r="AK906" i="7"/>
  <c r="AK903" i="7"/>
  <c r="AK1056" i="7"/>
  <c r="AK978" i="7"/>
  <c r="AK969" i="7"/>
  <c r="AK949" i="7"/>
  <c r="AK937" i="7"/>
  <c r="AK917" i="7"/>
  <c r="AK905" i="7"/>
  <c r="AK885" i="7"/>
  <c r="AK873" i="7"/>
  <c r="AK853" i="7"/>
  <c r="AK841" i="7"/>
  <c r="AK817" i="7"/>
  <c r="AK805" i="7"/>
  <c r="AK797" i="7"/>
  <c r="AK791" i="7"/>
  <c r="AK783" i="7"/>
  <c r="AK775" i="7"/>
  <c r="AK767" i="7"/>
  <c r="AK759" i="7"/>
  <c r="AK751" i="7"/>
  <c r="AK743" i="7"/>
  <c r="AK735" i="7"/>
  <c r="AK727" i="7"/>
  <c r="AK719" i="7"/>
  <c r="AK711" i="7"/>
  <c r="AK703" i="7"/>
  <c r="AK695" i="7"/>
  <c r="AK687" i="7"/>
  <c r="AK679" i="7"/>
  <c r="AK671" i="7"/>
  <c r="AK979" i="7"/>
  <c r="AK847" i="7"/>
  <c r="AK831" i="7"/>
  <c r="AK802" i="7"/>
  <c r="AK789" i="7"/>
  <c r="AK786" i="7"/>
  <c r="AK776" i="7"/>
  <c r="AK748" i="7"/>
  <c r="AK704" i="7"/>
  <c r="AK693" i="7"/>
  <c r="AK690" i="7"/>
  <c r="AK658" i="7"/>
  <c r="AK653" i="7"/>
  <c r="AK609" i="7"/>
  <c r="AK601" i="7"/>
  <c r="AK593" i="7"/>
  <c r="AK585" i="7"/>
  <c r="AK577" i="7"/>
  <c r="AK569" i="7"/>
  <c r="AK561" i="7"/>
  <c r="AK553" i="7"/>
  <c r="AK545" i="7"/>
  <c r="AK537" i="7"/>
  <c r="AK529" i="7"/>
  <c r="AK521" i="7"/>
  <c r="AK513" i="7"/>
  <c r="AK505" i="7"/>
  <c r="AK497" i="7"/>
  <c r="AK489" i="7"/>
  <c r="AK481" i="7"/>
  <c r="AK473" i="7"/>
  <c r="AK465" i="7"/>
  <c r="AK457" i="7"/>
  <c r="AK449" i="7"/>
  <c r="AK441" i="7"/>
  <c r="AK433" i="7"/>
  <c r="AK425" i="7"/>
  <c r="AK417" i="7"/>
  <c r="AK409" i="7"/>
  <c r="AK401" i="7"/>
  <c r="AK393" i="7"/>
  <c r="AK385" i="7"/>
  <c r="AK377" i="7"/>
  <c r="AK369" i="7"/>
  <c r="AK361" i="7"/>
  <c r="AK353" i="7"/>
  <c r="AK345" i="7"/>
  <c r="AK337" i="7"/>
  <c r="AK329" i="7"/>
  <c r="AK321" i="7"/>
  <c r="AK313" i="7"/>
  <c r="AK815" i="7"/>
  <c r="AK788" i="7"/>
  <c r="AK765" i="7"/>
  <c r="AK762" i="7"/>
  <c r="AK752" i="7"/>
  <c r="AK728" i="7"/>
  <c r="AK717" i="7"/>
  <c r="AK714" i="7"/>
  <c r="AK692" i="7"/>
  <c r="AK672" i="7"/>
  <c r="AK650" i="7"/>
  <c r="AK637" i="7"/>
  <c r="AK629" i="7"/>
  <c r="AK621" i="7"/>
  <c r="AK606" i="7"/>
  <c r="AK598" i="7"/>
  <c r="AK590" i="7"/>
  <c r="AK582" i="7"/>
  <c r="AK574" i="7"/>
  <c r="AK566" i="7"/>
  <c r="AK558" i="7"/>
  <c r="AK550" i="7"/>
  <c r="AK542" i="7"/>
  <c r="AK534" i="7"/>
  <c r="AK526" i="7"/>
  <c r="AK518" i="7"/>
  <c r="AK510" i="7"/>
  <c r="AK502" i="7"/>
  <c r="AK494" i="7"/>
  <c r="AK486" i="7"/>
  <c r="AK478" i="7"/>
  <c r="AK470" i="7"/>
  <c r="AK462" i="7"/>
  <c r="AK454" i="7"/>
  <c r="AK446" i="7"/>
  <c r="AK438" i="7"/>
  <c r="AK430" i="7"/>
  <c r="AK422" i="7"/>
  <c r="AK414" i="7"/>
  <c r="AK406" i="7"/>
  <c r="AK398" i="7"/>
  <c r="AK390" i="7"/>
  <c r="AK382" i="7"/>
  <c r="AK374" i="7"/>
  <c r="AK366" i="7"/>
  <c r="AK358" i="7"/>
  <c r="AK350" i="7"/>
  <c r="AK342" i="7"/>
  <c r="AK334" i="7"/>
  <c r="AK326" i="7"/>
  <c r="AK318" i="7"/>
  <c r="AK310" i="7"/>
  <c r="AK302" i="7"/>
  <c r="AK294" i="7"/>
  <c r="AK959" i="7"/>
  <c r="AK930" i="7"/>
  <c r="AK895" i="7"/>
  <c r="AK850" i="7"/>
  <c r="AK809" i="7"/>
  <c r="AK807" i="7"/>
  <c r="AK792" i="7"/>
  <c r="AK764" i="7"/>
  <c r="AK741" i="7"/>
  <c r="AK738" i="7"/>
  <c r="AK716" i="7"/>
  <c r="AK696" i="7"/>
  <c r="AK685" i="7"/>
  <c r="AK682" i="7"/>
  <c r="AK656" i="7"/>
  <c r="AK645" i="7"/>
  <c r="AK640" i="7"/>
  <c r="AK639" i="7"/>
  <c r="AK638" i="7"/>
  <c r="AK632" i="7"/>
  <c r="AK631" i="7"/>
  <c r="AK630" i="7"/>
  <c r="AK624" i="7"/>
  <c r="AK623" i="7"/>
  <c r="AK622" i="7"/>
  <c r="AK616" i="7"/>
  <c r="AK615" i="7"/>
  <c r="AK614" i="7"/>
  <c r="AK611" i="7"/>
  <c r="AK603" i="7"/>
  <c r="AK595" i="7"/>
  <c r="AK587" i="7"/>
  <c r="AK579" i="7"/>
  <c r="AK571" i="7"/>
  <c r="AK563" i="7"/>
  <c r="AK555" i="7"/>
  <c r="AK547" i="7"/>
  <c r="AK539" i="7"/>
  <c r="AK531" i="7"/>
  <c r="AK523" i="7"/>
  <c r="AK515" i="7"/>
  <c r="AK507" i="7"/>
  <c r="AK499" i="7"/>
  <c r="AK491" i="7"/>
  <c r="AK483" i="7"/>
  <c r="AK475" i="7"/>
  <c r="AK467" i="7"/>
  <c r="AK459" i="7"/>
  <c r="AK451" i="7"/>
  <c r="AK443" i="7"/>
  <c r="AK435" i="7"/>
  <c r="AK427" i="7"/>
  <c r="AK419" i="7"/>
  <c r="AK411" i="7"/>
  <c r="AK403" i="7"/>
  <c r="AK395" i="7"/>
  <c r="AK387" i="7"/>
  <c r="AK379" i="7"/>
  <c r="AK371" i="7"/>
  <c r="AK363" i="7"/>
  <c r="AK355" i="7"/>
  <c r="AK347" i="7"/>
  <c r="AK339" i="7"/>
  <c r="AK331" i="7"/>
  <c r="AK323" i="7"/>
  <c r="AK315" i="7"/>
  <c r="AK307" i="7"/>
  <c r="AK299" i="7"/>
  <c r="AK1064" i="7"/>
  <c r="AK842" i="7"/>
  <c r="AK828" i="7"/>
  <c r="AK781" i="7"/>
  <c r="AK778" i="7"/>
  <c r="AK768" i="7"/>
  <c r="AK740" i="7"/>
  <c r="AK720" i="7"/>
  <c r="AK709" i="7"/>
  <c r="AK706" i="7"/>
  <c r="AK684" i="7"/>
  <c r="AK664" i="7"/>
  <c r="AK660" i="7"/>
  <c r="AK648" i="7"/>
  <c r="AK644" i="7"/>
  <c r="AK642" i="7"/>
  <c r="AK641" i="7"/>
  <c r="AK636" i="7"/>
  <c r="AK634" i="7"/>
  <c r="AK633" i="7"/>
  <c r="AK628" i="7"/>
  <c r="AK626" i="7"/>
  <c r="AK625" i="7"/>
  <c r="AK620" i="7"/>
  <c r="AK839" i="7"/>
  <c r="AK825" i="7"/>
  <c r="AK780" i="7"/>
  <c r="AK757" i="7"/>
  <c r="AK754" i="7"/>
  <c r="AK744" i="7"/>
  <c r="AK733" i="7"/>
  <c r="AK730" i="7"/>
  <c r="AK708" i="7"/>
  <c r="AK677" i="7"/>
  <c r="AK674" i="7"/>
  <c r="AK652" i="7"/>
  <c r="AK1152" i="7"/>
  <c r="AK874" i="7"/>
  <c r="AK871" i="7"/>
  <c r="AK829" i="7"/>
  <c r="AK810" i="7"/>
  <c r="AK799" i="7"/>
  <c r="AK794" i="7"/>
  <c r="AK784" i="7"/>
  <c r="AK756" i="7"/>
  <c r="AK732" i="7"/>
  <c r="AK701" i="7"/>
  <c r="AK698" i="7"/>
  <c r="AK688" i="7"/>
  <c r="AK676" i="7"/>
  <c r="AK663" i="7"/>
  <c r="AK962" i="7"/>
  <c r="AK927" i="7"/>
  <c r="AK898" i="7"/>
  <c r="AK866" i="7"/>
  <c r="AK863" i="7"/>
  <c r="AK849" i="7"/>
  <c r="AK796" i="7"/>
  <c r="AK773" i="7"/>
  <c r="AK770" i="7"/>
  <c r="AK760" i="7"/>
  <c r="AK725" i="7"/>
  <c r="AK722" i="7"/>
  <c r="AK712" i="7"/>
  <c r="AK700" i="7"/>
  <c r="AK669" i="7"/>
  <c r="AK666" i="7"/>
  <c r="AK655" i="7"/>
  <c r="AK607" i="7"/>
  <c r="AK599" i="7"/>
  <c r="AK591" i="7"/>
  <c r="AK583" i="7"/>
  <c r="AK575" i="7"/>
  <c r="AK567" i="7"/>
  <c r="AK559" i="7"/>
  <c r="AK551" i="7"/>
  <c r="AK543" i="7"/>
  <c r="AK535" i="7"/>
  <c r="AK527" i="7"/>
  <c r="AK519" i="7"/>
  <c r="AK511" i="7"/>
  <c r="AK503" i="7"/>
  <c r="AK495" i="7"/>
  <c r="AK487" i="7"/>
  <c r="AK479" i="7"/>
  <c r="AK471" i="7"/>
  <c r="AK463" i="7"/>
  <c r="AK455" i="7"/>
  <c r="AK447" i="7"/>
  <c r="AK439" i="7"/>
  <c r="AK431" i="7"/>
  <c r="AK423" i="7"/>
  <c r="AK415" i="7"/>
  <c r="AK407" i="7"/>
  <c r="AK399" i="7"/>
  <c r="AK661" i="7"/>
  <c r="AK647" i="7"/>
  <c r="AK613" i="7"/>
  <c r="AK592" i="7"/>
  <c r="AK581" i="7"/>
  <c r="AK560" i="7"/>
  <c r="AK549" i="7"/>
  <c r="AK528" i="7"/>
  <c r="AK517" i="7"/>
  <c r="AK496" i="7"/>
  <c r="AK485" i="7"/>
  <c r="AK464" i="7"/>
  <c r="AK453" i="7"/>
  <c r="AK432" i="7"/>
  <c r="AK421" i="7"/>
  <c r="AK400" i="7"/>
  <c r="AK391" i="7"/>
  <c r="AK380" i="7"/>
  <c r="AK360" i="7"/>
  <c r="AK349" i="7"/>
  <c r="AK346" i="7"/>
  <c r="AK327" i="7"/>
  <c r="AK316" i="7"/>
  <c r="AK303" i="7"/>
  <c r="AK300" i="7"/>
  <c r="AK297" i="7"/>
  <c r="AK291" i="7"/>
  <c r="AK290" i="7"/>
  <c r="AK289" i="7"/>
  <c r="AK281" i="7"/>
  <c r="AK273" i="7"/>
  <c r="AK265" i="7"/>
  <c r="AK257" i="7"/>
  <c r="AK249" i="7"/>
  <c r="AK241" i="7"/>
  <c r="AK233" i="7"/>
  <c r="AK225" i="7"/>
  <c r="AK217" i="7"/>
  <c r="AK209" i="7"/>
  <c r="AK201" i="7"/>
  <c r="AK193" i="7"/>
  <c r="AK185" i="7"/>
  <c r="AK177" i="7"/>
  <c r="AK169" i="7"/>
  <c r="AK161" i="7"/>
  <c r="AK153" i="7"/>
  <c r="AK145" i="7"/>
  <c r="AK137" i="7"/>
  <c r="AK129" i="7"/>
  <c r="AK121" i="7"/>
  <c r="AK113" i="7"/>
  <c r="AK105" i="7"/>
  <c r="AK97" i="7"/>
  <c r="AK89" i="7"/>
  <c r="AK81" i="7"/>
  <c r="AK73" i="7"/>
  <c r="AK65" i="7"/>
  <c r="AK57" i="7"/>
  <c r="AK49" i="7"/>
  <c r="AK41" i="7"/>
  <c r="AK33" i="7"/>
  <c r="AK25" i="7"/>
  <c r="AK772" i="7"/>
  <c r="AK680" i="7"/>
  <c r="AK612" i="7"/>
  <c r="AK602" i="7"/>
  <c r="AK580" i="7"/>
  <c r="AK570" i="7"/>
  <c r="AK548" i="7"/>
  <c r="AK538" i="7"/>
  <c r="AK516" i="7"/>
  <c r="AK506" i="7"/>
  <c r="AK484" i="7"/>
  <c r="AK474" i="7"/>
  <c r="AK452" i="7"/>
  <c r="AK442" i="7"/>
  <c r="AK420" i="7"/>
  <c r="AK410" i="7"/>
  <c r="AK383" i="7"/>
  <c r="AK372" i="7"/>
  <c r="AK352" i="7"/>
  <c r="AK341" i="7"/>
  <c r="AK338" i="7"/>
  <c r="AK319" i="7"/>
  <c r="AK308" i="7"/>
  <c r="AK306" i="7"/>
  <c r="AK304" i="7"/>
  <c r="AK301" i="7"/>
  <c r="AK298" i="7"/>
  <c r="AK295" i="7"/>
  <c r="AK293" i="7"/>
  <c r="AK292" i="7"/>
  <c r="AK286" i="7"/>
  <c r="AK278" i="7"/>
  <c r="AK270" i="7"/>
  <c r="AK262" i="7"/>
  <c r="AK254" i="7"/>
  <c r="AK246" i="7"/>
  <c r="AK238" i="7"/>
  <c r="AK230" i="7"/>
  <c r="AK222" i="7"/>
  <c r="AK214" i="7"/>
  <c r="AK206" i="7"/>
  <c r="AK198" i="7"/>
  <c r="AK190" i="7"/>
  <c r="AK182" i="7"/>
  <c r="AK174" i="7"/>
  <c r="AK166" i="7"/>
  <c r="AK158" i="7"/>
  <c r="AK150" i="7"/>
  <c r="AK142" i="7"/>
  <c r="AK134" i="7"/>
  <c r="AK126" i="7"/>
  <c r="AK118" i="7"/>
  <c r="AK110" i="7"/>
  <c r="AK102" i="7"/>
  <c r="AK94" i="7"/>
  <c r="AK86" i="7"/>
  <c r="AK78" i="7"/>
  <c r="AK70" i="7"/>
  <c r="AK62" i="7"/>
  <c r="AK54" i="7"/>
  <c r="AK46" i="7"/>
  <c r="AK38" i="7"/>
  <c r="AK30" i="7"/>
  <c r="AK22" i="7"/>
  <c r="AK14" i="7"/>
  <c r="AK6" i="7"/>
  <c r="AK821" i="7"/>
  <c r="AK617" i="7"/>
  <c r="AK605" i="7"/>
  <c r="AK584" i="7"/>
  <c r="AK573" i="7"/>
  <c r="AK552" i="7"/>
  <c r="AK541" i="7"/>
  <c r="AK520" i="7"/>
  <c r="AK509" i="7"/>
  <c r="AK488" i="7"/>
  <c r="AK477" i="7"/>
  <c r="AK456" i="7"/>
  <c r="AK445" i="7"/>
  <c r="AK424" i="7"/>
  <c r="AK413" i="7"/>
  <c r="AK394" i="7"/>
  <c r="AK375" i="7"/>
  <c r="AK364" i="7"/>
  <c r="AK344" i="7"/>
  <c r="AK333" i="7"/>
  <c r="AK330" i="7"/>
  <c r="AK311" i="7"/>
  <c r="AK746" i="7"/>
  <c r="AK604" i="7"/>
  <c r="AK594" i="7"/>
  <c r="AK572" i="7"/>
  <c r="AK562" i="7"/>
  <c r="AK540" i="7"/>
  <c r="AK530" i="7"/>
  <c r="AK508" i="7"/>
  <c r="AK498" i="7"/>
  <c r="AK476" i="7"/>
  <c r="AK466" i="7"/>
  <c r="AK444" i="7"/>
  <c r="AK434" i="7"/>
  <c r="AK412" i="7"/>
  <c r="AK402" i="7"/>
  <c r="AK389" i="7"/>
  <c r="AK386" i="7"/>
  <c r="AK367" i="7"/>
  <c r="AK356" i="7"/>
  <c r="AK336" i="7"/>
  <c r="AK325" i="7"/>
  <c r="AK322" i="7"/>
  <c r="AK288" i="7"/>
  <c r="AK813" i="7"/>
  <c r="AK608" i="7"/>
  <c r="AK597" i="7"/>
  <c r="AK576" i="7"/>
  <c r="AK565" i="7"/>
  <c r="AK544" i="7"/>
  <c r="AK533" i="7"/>
  <c r="AK512" i="7"/>
  <c r="AK501" i="7"/>
  <c r="AK480" i="7"/>
  <c r="AK469" i="7"/>
  <c r="AK448" i="7"/>
  <c r="AK437" i="7"/>
  <c r="AK416" i="7"/>
  <c r="AK405" i="7"/>
  <c r="AK392" i="7"/>
  <c r="AK381" i="7"/>
  <c r="AK378" i="7"/>
  <c r="AK359" i="7"/>
  <c r="AK348" i="7"/>
  <c r="AK328" i="7"/>
  <c r="AK317" i="7"/>
  <c r="AK314" i="7"/>
  <c r="AK724" i="7"/>
  <c r="AK596" i="7"/>
  <c r="AK586" i="7"/>
  <c r="AK564" i="7"/>
  <c r="AK554" i="7"/>
  <c r="AK532" i="7"/>
  <c r="AK522" i="7"/>
  <c r="AK500" i="7"/>
  <c r="AK490" i="7"/>
  <c r="AK468" i="7"/>
  <c r="AK458" i="7"/>
  <c r="AK436" i="7"/>
  <c r="AK426" i="7"/>
  <c r="AK404" i="7"/>
  <c r="AK384" i="7"/>
  <c r="AK373" i="7"/>
  <c r="AK370" i="7"/>
  <c r="AK351" i="7"/>
  <c r="AK340" i="7"/>
  <c r="AK320" i="7"/>
  <c r="AK800" i="7"/>
  <c r="AK749" i="7"/>
  <c r="AK600" i="7"/>
  <c r="AK589" i="7"/>
  <c r="AK568" i="7"/>
  <c r="AK557" i="7"/>
  <c r="AK536" i="7"/>
  <c r="AK525" i="7"/>
  <c r="AK504" i="7"/>
  <c r="AK493" i="7"/>
  <c r="AK472" i="7"/>
  <c r="AK461" i="7"/>
  <c r="AK440" i="7"/>
  <c r="AK429" i="7"/>
  <c r="AK408" i="7"/>
  <c r="AK397" i="7"/>
  <c r="AK376" i="7"/>
  <c r="AK365" i="7"/>
  <c r="AK362" i="7"/>
  <c r="AK343" i="7"/>
  <c r="AK332" i="7"/>
  <c r="AK312" i="7"/>
  <c r="AK305" i="7"/>
  <c r="AK287" i="7"/>
  <c r="AK279" i="7"/>
  <c r="AK271" i="7"/>
  <c r="AK263" i="7"/>
  <c r="AK255" i="7"/>
  <c r="AK247" i="7"/>
  <c r="AK239" i="7"/>
  <c r="AK231" i="7"/>
  <c r="AK223" i="7"/>
  <c r="AK215" i="7"/>
  <c r="AK207" i="7"/>
  <c r="AK199" i="7"/>
  <c r="AK191" i="7"/>
  <c r="AK183" i="7"/>
  <c r="AK175" i="7"/>
  <c r="AK167" i="7"/>
  <c r="AK159" i="7"/>
  <c r="AK151" i="7"/>
  <c r="AK143" i="7"/>
  <c r="AK135" i="7"/>
  <c r="AK127" i="7"/>
  <c r="AK119" i="7"/>
  <c r="AK111" i="7"/>
  <c r="AK103" i="7"/>
  <c r="AK95" i="7"/>
  <c r="AK87" i="7"/>
  <c r="AK79" i="7"/>
  <c r="AK71" i="7"/>
  <c r="AK63" i="7"/>
  <c r="AK55" i="7"/>
  <c r="AK47" i="7"/>
  <c r="AK39" i="7"/>
  <c r="AK31" i="7"/>
  <c r="AK618" i="7"/>
  <c r="AK610" i="7"/>
  <c r="AK588" i="7"/>
  <c r="AK357" i="7"/>
  <c r="AK324" i="7"/>
  <c r="AK260" i="7"/>
  <c r="AK259" i="7"/>
  <c r="AK234" i="7"/>
  <c r="AK204" i="7"/>
  <c r="AK203" i="7"/>
  <c r="AK200" i="7"/>
  <c r="AK197" i="7"/>
  <c r="AK170" i="7"/>
  <c r="AK140" i="7"/>
  <c r="AK139" i="7"/>
  <c r="AK136" i="7"/>
  <c r="AK133" i="7"/>
  <c r="AK106" i="7"/>
  <c r="AK76" i="7"/>
  <c r="AK75" i="7"/>
  <c r="AK72" i="7"/>
  <c r="AK69" i="7"/>
  <c r="AK42" i="7"/>
  <c r="AK450" i="7"/>
  <c r="AK428" i="7"/>
  <c r="AK354" i="7"/>
  <c r="AK282" i="7"/>
  <c r="AK256" i="7"/>
  <c r="AK253" i="7"/>
  <c r="AK226" i="7"/>
  <c r="AK196" i="7"/>
  <c r="AK195" i="7"/>
  <c r="AK192" i="7"/>
  <c r="AK189" i="7"/>
  <c r="AK162" i="7"/>
  <c r="AK132" i="7"/>
  <c r="AK131" i="7"/>
  <c r="AK128" i="7"/>
  <c r="AK125" i="7"/>
  <c r="AK98" i="7"/>
  <c r="AK68" i="7"/>
  <c r="AK67" i="7"/>
  <c r="AK64" i="7"/>
  <c r="AK61" i="7"/>
  <c r="AK34" i="7"/>
  <c r="AK546" i="7"/>
  <c r="AK524" i="7"/>
  <c r="AK274" i="7"/>
  <c r="AK252" i="7"/>
  <c r="AK251" i="7"/>
  <c r="AK248" i="7"/>
  <c r="AK245" i="7"/>
  <c r="AK218" i="7"/>
  <c r="AK188" i="7"/>
  <c r="AK187" i="7"/>
  <c r="AK184" i="7"/>
  <c r="AK181" i="7"/>
  <c r="AK154" i="7"/>
  <c r="AK124" i="7"/>
  <c r="AK123" i="7"/>
  <c r="AK120" i="7"/>
  <c r="AK117" i="7"/>
  <c r="AK90" i="7"/>
  <c r="AK60" i="7"/>
  <c r="AK59" i="7"/>
  <c r="AK56" i="7"/>
  <c r="AK53" i="7"/>
  <c r="AK26" i="7"/>
  <c r="AK16" i="7"/>
  <c r="AK8" i="7"/>
  <c r="AK266" i="7"/>
  <c r="AK244" i="7"/>
  <c r="AK243" i="7"/>
  <c r="AK240" i="7"/>
  <c r="AK237" i="7"/>
  <c r="AK210" i="7"/>
  <c r="AK180" i="7"/>
  <c r="AK179" i="7"/>
  <c r="AK176" i="7"/>
  <c r="AK173" i="7"/>
  <c r="AK146" i="7"/>
  <c r="AK116" i="7"/>
  <c r="AK115" i="7"/>
  <c r="AK112" i="7"/>
  <c r="AK109" i="7"/>
  <c r="AK82" i="7"/>
  <c r="AK52" i="7"/>
  <c r="AK51" i="7"/>
  <c r="AK48" i="7"/>
  <c r="AK45" i="7"/>
  <c r="AK19" i="7"/>
  <c r="AK18" i="7"/>
  <c r="AK17" i="7"/>
  <c r="AK11" i="7"/>
  <c r="AK10" i="7"/>
  <c r="AK9" i="7"/>
  <c r="AK3" i="7"/>
  <c r="AK2" i="7"/>
  <c r="AK736" i="7"/>
  <c r="AK668" i="7"/>
  <c r="AK482" i="7"/>
  <c r="AK460" i="7"/>
  <c r="AK368" i="7"/>
  <c r="AK296" i="7"/>
  <c r="AK285" i="7"/>
  <c r="AK258" i="7"/>
  <c r="AK236" i="7"/>
  <c r="AK235" i="7"/>
  <c r="AK232" i="7"/>
  <c r="AK229" i="7"/>
  <c r="AK202" i="7"/>
  <c r="AK172" i="7"/>
  <c r="AK171" i="7"/>
  <c r="AK168" i="7"/>
  <c r="AK165" i="7"/>
  <c r="AK138" i="7"/>
  <c r="AK108" i="7"/>
  <c r="AK107" i="7"/>
  <c r="AK104" i="7"/>
  <c r="AK101" i="7"/>
  <c r="AK74" i="7"/>
  <c r="AK44" i="7"/>
  <c r="AK43" i="7"/>
  <c r="AK834" i="7"/>
  <c r="AK578" i="7"/>
  <c r="AK556" i="7"/>
  <c r="AK284" i="7"/>
  <c r="AK283" i="7"/>
  <c r="AK280" i="7"/>
  <c r="AK277" i="7"/>
  <c r="AK228" i="7"/>
  <c r="AK227" i="7"/>
  <c r="AK224" i="7"/>
  <c r="AK221" i="7"/>
  <c r="AK194" i="7"/>
  <c r="AK164" i="7"/>
  <c r="AK163" i="7"/>
  <c r="AK160" i="7"/>
  <c r="AK157" i="7"/>
  <c r="AK130" i="7"/>
  <c r="AK100" i="7"/>
  <c r="AK99" i="7"/>
  <c r="AK96" i="7"/>
  <c r="AK93" i="7"/>
  <c r="AK66" i="7"/>
  <c r="AK418" i="7"/>
  <c r="AK396" i="7"/>
  <c r="AK388" i="7"/>
  <c r="AK276" i="7"/>
  <c r="AK275" i="7"/>
  <c r="AK272" i="7"/>
  <c r="AK269" i="7"/>
  <c r="AK250" i="7"/>
  <c r="AK220" i="7"/>
  <c r="AK219" i="7"/>
  <c r="AK216" i="7"/>
  <c r="AK213" i="7"/>
  <c r="AK186" i="7"/>
  <c r="AK156" i="7"/>
  <c r="AK155" i="7"/>
  <c r="AK152" i="7"/>
  <c r="AK149" i="7"/>
  <c r="AK122" i="7"/>
  <c r="AK92" i="7"/>
  <c r="AK91" i="7"/>
  <c r="AK88" i="7"/>
  <c r="AK85" i="7"/>
  <c r="AK58" i="7"/>
  <c r="AK28" i="7"/>
  <c r="AK27" i="7"/>
  <c r="AK24" i="7"/>
  <c r="AK514" i="7"/>
  <c r="AK492" i="7"/>
  <c r="AK335" i="7"/>
  <c r="AK309" i="7"/>
  <c r="AK268" i="7"/>
  <c r="AK267" i="7"/>
  <c r="AK264" i="7"/>
  <c r="AK261" i="7"/>
  <c r="AK242" i="7"/>
  <c r="AL6" i="7"/>
  <c r="AK23" i="7"/>
  <c r="BE45" i="7"/>
  <c r="AI45" i="7"/>
  <c r="BC45" i="7"/>
  <c r="AK50" i="7"/>
  <c r="AK77" i="7"/>
  <c r="AK83" i="7"/>
  <c r="BC86" i="7"/>
  <c r="BE86" i="7"/>
  <c r="AI86" i="7"/>
  <c r="BC107" i="7"/>
  <c r="BE107" i="7"/>
  <c r="AI107" i="7"/>
  <c r="AL121" i="7"/>
  <c r="AK141" i="7"/>
  <c r="AK147" i="7"/>
  <c r="BC150" i="7"/>
  <c r="BE150" i="7"/>
  <c r="AI150" i="7"/>
  <c r="AK205" i="7"/>
  <c r="AK211" i="7"/>
  <c r="BC214" i="7"/>
  <c r="BE214" i="7"/>
  <c r="AI214" i="7"/>
  <c r="AL1856" i="7"/>
  <c r="AL1848" i="7"/>
  <c r="AL1840" i="7"/>
  <c r="AL1850" i="7"/>
  <c r="AL1842" i="7"/>
  <c r="AL1834" i="7"/>
  <c r="AL1855" i="7"/>
  <c r="AL1857" i="7"/>
  <c r="AL1849" i="7"/>
  <c r="AL1854" i="7"/>
  <c r="AL1853" i="7"/>
  <c r="AL1826" i="7"/>
  <c r="AL1838" i="7"/>
  <c r="AL1851" i="7"/>
  <c r="AL1852" i="7"/>
  <c r="AL1845" i="7"/>
  <c r="AL1833" i="7"/>
  <c r="AL1832" i="7"/>
  <c r="AL1827" i="7"/>
  <c r="AL1819" i="7"/>
  <c r="AL1847" i="7"/>
  <c r="AL1846" i="7"/>
  <c r="AL1823" i="7"/>
  <c r="AL1821" i="7"/>
  <c r="AL1820" i="7"/>
  <c r="AL1816" i="7"/>
  <c r="AL1837" i="7"/>
  <c r="AL1830" i="7"/>
  <c r="AL1828" i="7"/>
  <c r="AL1822" i="7"/>
  <c r="AL1813" i="7"/>
  <c r="AL1824" i="7"/>
  <c r="AL1818" i="7"/>
  <c r="AL1843" i="7"/>
  <c r="AL1825" i="7"/>
  <c r="AL1841" i="7"/>
  <c r="AL1805" i="7"/>
  <c r="AL1797" i="7"/>
  <c r="AL1831" i="7"/>
  <c r="AL1829" i="7"/>
  <c r="AL1815" i="7"/>
  <c r="AL1811" i="7"/>
  <c r="AL1802" i="7"/>
  <c r="AL1839" i="7"/>
  <c r="AL1836" i="7"/>
  <c r="AL1807" i="7"/>
  <c r="AL1799" i="7"/>
  <c r="AL1844" i="7"/>
  <c r="AL1835" i="7"/>
  <c r="AL1812" i="7"/>
  <c r="AL1810" i="7"/>
  <c r="AL1795" i="7"/>
  <c r="AL1787" i="7"/>
  <c r="AL1779" i="7"/>
  <c r="AL1809" i="7"/>
  <c r="AL1804" i="7"/>
  <c r="AL1801" i="7"/>
  <c r="AL1792" i="7"/>
  <c r="AL1784" i="7"/>
  <c r="AL1814" i="7"/>
  <c r="AL1789" i="7"/>
  <c r="AL1777" i="7"/>
  <c r="AL1769" i="7"/>
  <c r="AL1808" i="7"/>
  <c r="AL1798" i="7"/>
  <c r="AL1788" i="7"/>
  <c r="AL1774" i="7"/>
  <c r="AL1786" i="7"/>
  <c r="AL1771" i="7"/>
  <c r="AL1763" i="7"/>
  <c r="AL1806" i="7"/>
  <c r="AL1803" i="7"/>
  <c r="AL1800" i="7"/>
  <c r="AL1796" i="7"/>
  <c r="AL1782" i="7"/>
  <c r="AL1778" i="7"/>
  <c r="AL1770" i="7"/>
  <c r="AL1785" i="7"/>
  <c r="AL1772" i="7"/>
  <c r="AL1752" i="7"/>
  <c r="AL1744" i="7"/>
  <c r="AL1736" i="7"/>
  <c r="AL1728" i="7"/>
  <c r="AL1766" i="7"/>
  <c r="AL1793" i="7"/>
  <c r="AL1790" i="7"/>
  <c r="AL1780" i="7"/>
  <c r="AL1817" i="7"/>
  <c r="AL1783" i="7"/>
  <c r="AL1775" i="7"/>
  <c r="AL1791" i="7"/>
  <c r="AL1768" i="7"/>
  <c r="AL1762" i="7"/>
  <c r="AL1757" i="7"/>
  <c r="AL1749" i="7"/>
  <c r="AL1741" i="7"/>
  <c r="AL1733" i="7"/>
  <c r="AL1794" i="7"/>
  <c r="AL1767" i="7"/>
  <c r="AL1760" i="7"/>
  <c r="AL1753" i="7"/>
  <c r="AL1748" i="7"/>
  <c r="AL1735" i="7"/>
  <c r="AL1729" i="7"/>
  <c r="AL1726" i="7"/>
  <c r="AL1715" i="7"/>
  <c r="AL1707" i="7"/>
  <c r="AL1699" i="7"/>
  <c r="AL1759" i="7"/>
  <c r="AL1754" i="7"/>
  <c r="AL1750" i="7"/>
  <c r="AL1734" i="7"/>
  <c r="AL1721" i="7"/>
  <c r="AL1712" i="7"/>
  <c r="AL1704" i="7"/>
  <c r="AL1696" i="7"/>
  <c r="AL1761" i="7"/>
  <c r="AL1727" i="7"/>
  <c r="AL1722" i="7"/>
  <c r="AL1709" i="7"/>
  <c r="AL1701" i="7"/>
  <c r="AL1693" i="7"/>
  <c r="AL1773" i="7"/>
  <c r="AL1751" i="7"/>
  <c r="AL1745" i="7"/>
  <c r="AL1740" i="7"/>
  <c r="AL1723" i="7"/>
  <c r="AL1720" i="7"/>
  <c r="AL1718" i="7"/>
  <c r="AL1717" i="7"/>
  <c r="AL1714" i="7"/>
  <c r="AL1706" i="7"/>
  <c r="AL1755" i="7"/>
  <c r="AL1765" i="7"/>
  <c r="AL1756" i="7"/>
  <c r="AL1776" i="7"/>
  <c r="AL1764" i="7"/>
  <c r="AL1758" i="7"/>
  <c r="AL1743" i="7"/>
  <c r="AL1742" i="7"/>
  <c r="AL1724" i="7"/>
  <c r="AL1716" i="7"/>
  <c r="AL1708" i="7"/>
  <c r="AL1684" i="7"/>
  <c r="AL1676" i="7"/>
  <c r="AL1668" i="7"/>
  <c r="AL1725" i="7"/>
  <c r="AL1711" i="7"/>
  <c r="AL1703" i="7"/>
  <c r="AL1694" i="7"/>
  <c r="AL1689" i="7"/>
  <c r="AL1681" i="7"/>
  <c r="AL1673" i="7"/>
  <c r="AL1665" i="7"/>
  <c r="AL1730" i="7"/>
  <c r="AL1732" i="7"/>
  <c r="AL1737" i="7"/>
  <c r="AL1731" i="7"/>
  <c r="AL1691" i="7"/>
  <c r="AL1686" i="7"/>
  <c r="AL1680" i="7"/>
  <c r="AL1677" i="7"/>
  <c r="AL1666" i="7"/>
  <c r="AL1659" i="7"/>
  <c r="AL1651" i="7"/>
  <c r="AL1643" i="7"/>
  <c r="AL1746" i="7"/>
  <c r="AL1702" i="7"/>
  <c r="AL1683" i="7"/>
  <c r="AL1678" i="7"/>
  <c r="AL1672" i="7"/>
  <c r="AL1669" i="7"/>
  <c r="AL1656" i="7"/>
  <c r="AL1648" i="7"/>
  <c r="AL1705" i="7"/>
  <c r="AL1692" i="7"/>
  <c r="AL1690" i="7"/>
  <c r="AL1687" i="7"/>
  <c r="AL1664" i="7"/>
  <c r="AL1663" i="7"/>
  <c r="AL1660" i="7"/>
  <c r="AL1652" i="7"/>
  <c r="AL1695" i="7"/>
  <c r="AL1675" i="7"/>
  <c r="AL1670" i="7"/>
  <c r="AL1642" i="7"/>
  <c r="AL1641" i="7"/>
  <c r="AL1629" i="7"/>
  <c r="AL1621" i="7"/>
  <c r="AL1613" i="7"/>
  <c r="AL1605" i="7"/>
  <c r="AL1597" i="7"/>
  <c r="AL1589" i="7"/>
  <c r="AL1581" i="7"/>
  <c r="AL1573" i="7"/>
  <c r="AL1685" i="7"/>
  <c r="AL1658" i="7"/>
  <c r="AL1655" i="7"/>
  <c r="AL1650" i="7"/>
  <c r="AL1639" i="7"/>
  <c r="AL1637" i="7"/>
  <c r="AL1634" i="7"/>
  <c r="AL1626" i="7"/>
  <c r="AL1618" i="7"/>
  <c r="AL1610" i="7"/>
  <c r="AL1602" i="7"/>
  <c r="AL1594" i="7"/>
  <c r="AL1586" i="7"/>
  <c r="AL1578" i="7"/>
  <c r="AL1570" i="7"/>
  <c r="AL1698" i="7"/>
  <c r="AL1657" i="7"/>
  <c r="AL1649" i="7"/>
  <c r="AL1646" i="7"/>
  <c r="AL1638" i="7"/>
  <c r="AL1631" i="7"/>
  <c r="AL1623" i="7"/>
  <c r="AL1615" i="7"/>
  <c r="AL1607" i="7"/>
  <c r="AL1599" i="7"/>
  <c r="AL1591" i="7"/>
  <c r="AL1583" i="7"/>
  <c r="AL1575" i="7"/>
  <c r="AL1738" i="7"/>
  <c r="AL1719" i="7"/>
  <c r="AL1747" i="7"/>
  <c r="AL1739" i="7"/>
  <c r="AL1713" i="7"/>
  <c r="AL1700" i="7"/>
  <c r="AL1697" i="7"/>
  <c r="AL1662" i="7"/>
  <c r="AL1647" i="7"/>
  <c r="AL1636" i="7"/>
  <c r="AL1633" i="7"/>
  <c r="AL1628" i="7"/>
  <c r="AL1625" i="7"/>
  <c r="AL1620" i="7"/>
  <c r="AL1617" i="7"/>
  <c r="AL1612" i="7"/>
  <c r="AL1590" i="7"/>
  <c r="AL1582" i="7"/>
  <c r="AL1574" i="7"/>
  <c r="AL1563" i="7"/>
  <c r="AL1555" i="7"/>
  <c r="AL1547" i="7"/>
  <c r="AL1539" i="7"/>
  <c r="AL1531" i="7"/>
  <c r="AL1523" i="7"/>
  <c r="AL1679" i="7"/>
  <c r="AL1654" i="7"/>
  <c r="AL1640" i="7"/>
  <c r="AL1609" i="7"/>
  <c r="AL1604" i="7"/>
  <c r="AL1601" i="7"/>
  <c r="AL1596" i="7"/>
  <c r="AL1568" i="7"/>
  <c r="AL1560" i="7"/>
  <c r="AL1552" i="7"/>
  <c r="AL1682" i="7"/>
  <c r="AL1710" i="7"/>
  <c r="AL1674" i="7"/>
  <c r="AL1667" i="7"/>
  <c r="AL1645" i="7"/>
  <c r="AL1644" i="7"/>
  <c r="AL1603" i="7"/>
  <c r="AL1595" i="7"/>
  <c r="AL1592" i="7"/>
  <c r="AL1584" i="7"/>
  <c r="AL1576" i="7"/>
  <c r="AL1564" i="7"/>
  <c r="AL1556" i="7"/>
  <c r="AL1616" i="7"/>
  <c r="AL1614" i="7"/>
  <c r="AL1600" i="7"/>
  <c r="AL1579" i="7"/>
  <c r="AL1551" i="7"/>
  <c r="AL1549" i="7"/>
  <c r="AL1548" i="7"/>
  <c r="AL1543" i="7"/>
  <c r="AL1541" i="7"/>
  <c r="AL1540" i="7"/>
  <c r="AL1535" i="7"/>
  <c r="AL1533" i="7"/>
  <c r="AL1532" i="7"/>
  <c r="AL1527" i="7"/>
  <c r="AL1525" i="7"/>
  <c r="AL1524" i="7"/>
  <c r="AL1519" i="7"/>
  <c r="AL1511" i="7"/>
  <c r="AL1503" i="7"/>
  <c r="AL1495" i="7"/>
  <c r="AL1487" i="7"/>
  <c r="AL1479" i="7"/>
  <c r="AL1471" i="7"/>
  <c r="AL1630" i="7"/>
  <c r="AL1580" i="7"/>
  <c r="AL1577" i="7"/>
  <c r="AL1671" i="7"/>
  <c r="AL1653" i="7"/>
  <c r="AL1635" i="7"/>
  <c r="AL1688" i="7"/>
  <c r="AL1624" i="7"/>
  <c r="AL1608" i="7"/>
  <c r="AL1571" i="7"/>
  <c r="AL1566" i="7"/>
  <c r="AL1565" i="7"/>
  <c r="AL1558" i="7"/>
  <c r="AL1557" i="7"/>
  <c r="AL1520" i="7"/>
  <c r="AL1512" i="7"/>
  <c r="AL1504" i="7"/>
  <c r="AL1496" i="7"/>
  <c r="AL1488" i="7"/>
  <c r="AL1480" i="7"/>
  <c r="AL1559" i="7"/>
  <c r="AL1550" i="7"/>
  <c r="AL1530" i="7"/>
  <c r="AL1518" i="7"/>
  <c r="AL1585" i="7"/>
  <c r="AL1572" i="7"/>
  <c r="AL1562" i="7"/>
  <c r="AL1553" i="7"/>
  <c r="AL1561" i="7"/>
  <c r="AL1526" i="7"/>
  <c r="AL1514" i="7"/>
  <c r="AL1506" i="7"/>
  <c r="AL1498" i="7"/>
  <c r="AL1490" i="7"/>
  <c r="AL1482" i="7"/>
  <c r="AL1467" i="7"/>
  <c r="AL1632" i="7"/>
  <c r="AL1619" i="7"/>
  <c r="AL1588" i="7"/>
  <c r="AL1567" i="7"/>
  <c r="AL1546" i="7"/>
  <c r="AL1544" i="7"/>
  <c r="AL1515" i="7"/>
  <c r="AL1505" i="7"/>
  <c r="AL1497" i="7"/>
  <c r="AL1598" i="7"/>
  <c r="AL1545" i="7"/>
  <c r="AL1507" i="7"/>
  <c r="AL1501" i="7"/>
  <c r="AL1484" i="7"/>
  <c r="AL1477" i="7"/>
  <c r="AL1460" i="7"/>
  <c r="AL1452" i="7"/>
  <c r="AL1444" i="7"/>
  <c r="AL1436" i="7"/>
  <c r="AL1428" i="7"/>
  <c r="AL1420" i="7"/>
  <c r="AL1412" i="7"/>
  <c r="AL1404" i="7"/>
  <c r="AL1396" i="7"/>
  <c r="AL1661" i="7"/>
  <c r="AL1627" i="7"/>
  <c r="AL1622" i="7"/>
  <c r="AL1611" i="7"/>
  <c r="AL1554" i="7"/>
  <c r="AL1542" i="7"/>
  <c r="AL1593" i="7"/>
  <c r="AL1528" i="7"/>
  <c r="AL1494" i="7"/>
  <c r="AL1485" i="7"/>
  <c r="AL1476" i="7"/>
  <c r="AL1469" i="7"/>
  <c r="AL1464" i="7"/>
  <c r="AL1456" i="7"/>
  <c r="AL1448" i="7"/>
  <c r="AL1440" i="7"/>
  <c r="AL1432" i="7"/>
  <c r="AL1424" i="7"/>
  <c r="AL1416" i="7"/>
  <c r="AL1408" i="7"/>
  <c r="AL1538" i="7"/>
  <c r="AL1492" i="7"/>
  <c r="AL1491" i="7"/>
  <c r="AL1475" i="7"/>
  <c r="AL1446" i="7"/>
  <c r="AL1443" i="7"/>
  <c r="AL1441" i="7"/>
  <c r="AL1415" i="7"/>
  <c r="AL1413" i="7"/>
  <c r="AL1410" i="7"/>
  <c r="AL1401" i="7"/>
  <c r="AL1569" i="7"/>
  <c r="AL1606" i="7"/>
  <c r="AL1536" i="7"/>
  <c r="AL1513" i="7"/>
  <c r="AL1508" i="7"/>
  <c r="AL1500" i="7"/>
  <c r="AL1489" i="7"/>
  <c r="AL1466" i="7"/>
  <c r="AL1455" i="7"/>
  <c r="AL1453" i="7"/>
  <c r="AL1450" i="7"/>
  <c r="AL1499" i="7"/>
  <c r="AL1493" i="7"/>
  <c r="AL1486" i="7"/>
  <c r="AL1478" i="7"/>
  <c r="AL1473" i="7"/>
  <c r="AL1454" i="7"/>
  <c r="AL1430" i="7"/>
  <c r="AL1422" i="7"/>
  <c r="AL1411" i="7"/>
  <c r="AL1405" i="7"/>
  <c r="AL1402" i="7"/>
  <c r="AL1395" i="7"/>
  <c r="AL1392" i="7"/>
  <c r="AL1390" i="7"/>
  <c r="AL1389" i="7"/>
  <c r="AL1386" i="7"/>
  <c r="AL1378" i="7"/>
  <c r="AL1370" i="7"/>
  <c r="AL1362" i="7"/>
  <c r="AL1354" i="7"/>
  <c r="AL1346" i="7"/>
  <c r="AL1338" i="7"/>
  <c r="AL1330" i="7"/>
  <c r="AL1322" i="7"/>
  <c r="AL1481" i="7"/>
  <c r="AL1470" i="7"/>
  <c r="AL1427" i="7"/>
  <c r="AL1391" i="7"/>
  <c r="AL1522" i="7"/>
  <c r="AL1516" i="7"/>
  <c r="AL1529" i="7"/>
  <c r="AL1509" i="7"/>
  <c r="AL1502" i="7"/>
  <c r="AL1474" i="7"/>
  <c r="AL1463" i="7"/>
  <c r="AL1451" i="7"/>
  <c r="AL1438" i="7"/>
  <c r="AL1426" i="7"/>
  <c r="AL1421" i="7"/>
  <c r="AL1409" i="7"/>
  <c r="AL1403" i="7"/>
  <c r="AL1400" i="7"/>
  <c r="AL1385" i="7"/>
  <c r="AL1377" i="7"/>
  <c r="AL1369" i="7"/>
  <c r="AL1361" i="7"/>
  <c r="AL1353" i="7"/>
  <c r="AL1521" i="7"/>
  <c r="AL1534" i="7"/>
  <c r="AL1472" i="7"/>
  <c r="AL1458" i="7"/>
  <c r="AL1437" i="7"/>
  <c r="AL1429" i="7"/>
  <c r="AL1423" i="7"/>
  <c r="AL1349" i="7"/>
  <c r="AL1341" i="7"/>
  <c r="AL1333" i="7"/>
  <c r="AL1325" i="7"/>
  <c r="AL1316" i="7"/>
  <c r="AL1308" i="7"/>
  <c r="AL1300" i="7"/>
  <c r="AL1292" i="7"/>
  <c r="AL1284" i="7"/>
  <c r="AL1276" i="7"/>
  <c r="AL1268" i="7"/>
  <c r="AL1260" i="7"/>
  <c r="AL1252" i="7"/>
  <c r="AL1244" i="7"/>
  <c r="AL1236" i="7"/>
  <c r="AL1228" i="7"/>
  <c r="AL1220" i="7"/>
  <c r="AL1212" i="7"/>
  <c r="AL1587" i="7"/>
  <c r="AL1449" i="7"/>
  <c r="AL1447" i="7"/>
  <c r="AL1418" i="7"/>
  <c r="AL1394" i="7"/>
  <c r="AL1321" i="7"/>
  <c r="AL1313" i="7"/>
  <c r="AL1305" i="7"/>
  <c r="AL1297" i="7"/>
  <c r="AL1289" i="7"/>
  <c r="AL1281" i="7"/>
  <c r="AL1273" i="7"/>
  <c r="AL1265" i="7"/>
  <c r="AL1257" i="7"/>
  <c r="AL1249" i="7"/>
  <c r="AL1241" i="7"/>
  <c r="AL1233" i="7"/>
  <c r="AL1225" i="7"/>
  <c r="AL1217" i="7"/>
  <c r="AL1209" i="7"/>
  <c r="AL1201" i="7"/>
  <c r="AL1193" i="7"/>
  <c r="AL1537" i="7"/>
  <c r="AL1457" i="7"/>
  <c r="AL1439" i="7"/>
  <c r="AL1462" i="7"/>
  <c r="AL1442" i="7"/>
  <c r="AL1435" i="7"/>
  <c r="AL1425" i="7"/>
  <c r="AL1397" i="7"/>
  <c r="AL1517" i="7"/>
  <c r="AL1468" i="7"/>
  <c r="AL1483" i="7"/>
  <c r="AL1459" i="7"/>
  <c r="AL1433" i="7"/>
  <c r="AL1419" i="7"/>
  <c r="AL1417" i="7"/>
  <c r="AL1406" i="7"/>
  <c r="AL1382" i="7"/>
  <c r="AL1381" i="7"/>
  <c r="AL1374" i="7"/>
  <c r="AL1373" i="7"/>
  <c r="AL1366" i="7"/>
  <c r="AL1365" i="7"/>
  <c r="AL1358" i="7"/>
  <c r="AL1357" i="7"/>
  <c r="AL1343" i="7"/>
  <c r="AL1335" i="7"/>
  <c r="AL1327" i="7"/>
  <c r="AL1317" i="7"/>
  <c r="AL1309" i="7"/>
  <c r="AL1301" i="7"/>
  <c r="AL1293" i="7"/>
  <c r="AL1285" i="7"/>
  <c r="AL1277" i="7"/>
  <c r="AL1269" i="7"/>
  <c r="AL1261" i="7"/>
  <c r="AL1253" i="7"/>
  <c r="AL1245" i="7"/>
  <c r="AL1237" i="7"/>
  <c r="AL1229" i="7"/>
  <c r="AL1221" i="7"/>
  <c r="AL1213" i="7"/>
  <c r="AL1445" i="7"/>
  <c r="AL1387" i="7"/>
  <c r="AL1383" i="7"/>
  <c r="AL1380" i="7"/>
  <c r="AL1368" i="7"/>
  <c r="AL1342" i="7"/>
  <c r="AL1340" i="7"/>
  <c r="AL1339" i="7"/>
  <c r="AL1311" i="7"/>
  <c r="AL1310" i="7"/>
  <c r="AL1307" i="7"/>
  <c r="AL1304" i="7"/>
  <c r="AL1279" i="7"/>
  <c r="AL1278" i="7"/>
  <c r="AL1275" i="7"/>
  <c r="AL1272" i="7"/>
  <c r="AL1247" i="7"/>
  <c r="AL1246" i="7"/>
  <c r="AL1243" i="7"/>
  <c r="AL1240" i="7"/>
  <c r="AL1215" i="7"/>
  <c r="AL1214" i="7"/>
  <c r="AL1211" i="7"/>
  <c r="AL1210" i="7"/>
  <c r="AL1205" i="7"/>
  <c r="AL1203" i="7"/>
  <c r="AL1202" i="7"/>
  <c r="AL1197" i="7"/>
  <c r="AL1195" i="7"/>
  <c r="AL1194" i="7"/>
  <c r="AL1184" i="7"/>
  <c r="AL1407" i="7"/>
  <c r="AL1388" i="7"/>
  <c r="AL1376" i="7"/>
  <c r="AL1306" i="7"/>
  <c r="AL1274" i="7"/>
  <c r="AL1242" i="7"/>
  <c r="AL1204" i="7"/>
  <c r="AL1434" i="7"/>
  <c r="AL1431" i="7"/>
  <c r="AL1399" i="7"/>
  <c r="AL1384" i="7"/>
  <c r="AL1329" i="7"/>
  <c r="AL1328" i="7"/>
  <c r="AL1303" i="7"/>
  <c r="AL1302" i="7"/>
  <c r="AL1299" i="7"/>
  <c r="AL1296" i="7"/>
  <c r="AL1271" i="7"/>
  <c r="AL1270" i="7"/>
  <c r="AL1267" i="7"/>
  <c r="AL1264" i="7"/>
  <c r="AL1239" i="7"/>
  <c r="AL1238" i="7"/>
  <c r="AL1235" i="7"/>
  <c r="AL1232" i="7"/>
  <c r="AL1510" i="7"/>
  <c r="AL1461" i="7"/>
  <c r="AL1363" i="7"/>
  <c r="AL1359" i="7"/>
  <c r="AL1356" i="7"/>
  <c r="AL1350" i="7"/>
  <c r="AL1348" i="7"/>
  <c r="AL1347" i="7"/>
  <c r="AL1290" i="7"/>
  <c r="AL1258" i="7"/>
  <c r="AL1226" i="7"/>
  <c r="AL1372" i="7"/>
  <c r="AL1364" i="7"/>
  <c r="AL1326" i="7"/>
  <c r="AL1319" i="7"/>
  <c r="AL1294" i="7"/>
  <c r="AL1187" i="7"/>
  <c r="AL1178" i="7"/>
  <c r="AL1170" i="7"/>
  <c r="AL1162" i="7"/>
  <c r="AL1154" i="7"/>
  <c r="AL1146" i="7"/>
  <c r="AL1138" i="7"/>
  <c r="AL1130" i="7"/>
  <c r="AL1122" i="7"/>
  <c r="AL1114" i="7"/>
  <c r="AL1106" i="7"/>
  <c r="AL1098" i="7"/>
  <c r="AL1090" i="7"/>
  <c r="AL1082" i="7"/>
  <c r="AL1074" i="7"/>
  <c r="AL1066" i="7"/>
  <c r="AL1058" i="7"/>
  <c r="AL1050" i="7"/>
  <c r="AL1042" i="7"/>
  <c r="AL1034" i="7"/>
  <c r="AL1344" i="7"/>
  <c r="AL1314" i="7"/>
  <c r="AL1312" i="7"/>
  <c r="AL1298" i="7"/>
  <c r="AL1291" i="7"/>
  <c r="AL1256" i="7"/>
  <c r="AL1251" i="7"/>
  <c r="AL1223" i="7"/>
  <c r="AL1175" i="7"/>
  <c r="AL1167" i="7"/>
  <c r="AL1159" i="7"/>
  <c r="AL1151" i="7"/>
  <c r="AL1143" i="7"/>
  <c r="AL1135" i="7"/>
  <c r="AL1127" i="7"/>
  <c r="AL1119" i="7"/>
  <c r="AL1111" i="7"/>
  <c r="AL1103" i="7"/>
  <c r="AL1095" i="7"/>
  <c r="AL1087" i="7"/>
  <c r="AL1079" i="7"/>
  <c r="AL1465" i="7"/>
  <c r="AL1398" i="7"/>
  <c r="AL1337" i="7"/>
  <c r="AL1318" i="7"/>
  <c r="AL1231" i="7"/>
  <c r="AL1208" i="7"/>
  <c r="AL1199" i="7"/>
  <c r="AL1196" i="7"/>
  <c r="AL1191" i="7"/>
  <c r="AL1180" i="7"/>
  <c r="AL1172" i="7"/>
  <c r="AL1164" i="7"/>
  <c r="AL1156" i="7"/>
  <c r="AL1148" i="7"/>
  <c r="AL1140" i="7"/>
  <c r="AL1132" i="7"/>
  <c r="AL1124" i="7"/>
  <c r="AL1116" i="7"/>
  <c r="AL1108" i="7"/>
  <c r="AL1100" i="7"/>
  <c r="AL1092" i="7"/>
  <c r="AL1084" i="7"/>
  <c r="AL1076" i="7"/>
  <c r="AL1393" i="7"/>
  <c r="AL1371" i="7"/>
  <c r="AL1355" i="7"/>
  <c r="AL1334" i="7"/>
  <c r="AL1288" i="7"/>
  <c r="AL1283" i="7"/>
  <c r="AL1255" i="7"/>
  <c r="AL1379" i="7"/>
  <c r="AL1360" i="7"/>
  <c r="AL1336" i="7"/>
  <c r="AL1324" i="7"/>
  <c r="AL1263" i="7"/>
  <c r="AL1230" i="7"/>
  <c r="AL1207" i="7"/>
  <c r="AL1174" i="7"/>
  <c r="AL1166" i="7"/>
  <c r="AL1158" i="7"/>
  <c r="AL1150" i="7"/>
  <c r="AL1142" i="7"/>
  <c r="AL1134" i="7"/>
  <c r="AL1126" i="7"/>
  <c r="AL1118" i="7"/>
  <c r="AL1110" i="7"/>
  <c r="AL1102" i="7"/>
  <c r="AL1094" i="7"/>
  <c r="AL1086" i="7"/>
  <c r="AL1078" i="7"/>
  <c r="AL1414" i="7"/>
  <c r="AL1375" i="7"/>
  <c r="AL1352" i="7"/>
  <c r="AL1332" i="7"/>
  <c r="AL1287" i="7"/>
  <c r="AL1254" i="7"/>
  <c r="AL1250" i="7"/>
  <c r="AL1248" i="7"/>
  <c r="AL1781" i="7"/>
  <c r="AL1367" i="7"/>
  <c r="AL1351" i="7"/>
  <c r="AL1345" i="7"/>
  <c r="AL1331" i="7"/>
  <c r="AL1323" i="7"/>
  <c r="AL1320" i="7"/>
  <c r="AL1315" i="7"/>
  <c r="AL1295" i="7"/>
  <c r="AL1262" i="7"/>
  <c r="AL1234" i="7"/>
  <c r="AL1219" i="7"/>
  <c r="AL1218" i="7"/>
  <c r="AL1216" i="7"/>
  <c r="AL1200" i="7"/>
  <c r="AL1179" i="7"/>
  <c r="AL1145" i="7"/>
  <c r="AL1144" i="7"/>
  <c r="AL1113" i="7"/>
  <c r="AL1112" i="7"/>
  <c r="AL1198" i="7"/>
  <c r="AL1189" i="7"/>
  <c r="AL1165" i="7"/>
  <c r="AL1147" i="7"/>
  <c r="AL1133" i="7"/>
  <c r="AL1115" i="7"/>
  <c r="AL1101" i="7"/>
  <c r="AL1185" i="7"/>
  <c r="AL1169" i="7"/>
  <c r="AL1168" i="7"/>
  <c r="AL1137" i="7"/>
  <c r="AL1136" i="7"/>
  <c r="AL1105" i="7"/>
  <c r="AL1104" i="7"/>
  <c r="AL1224" i="7"/>
  <c r="AL1222" i="7"/>
  <c r="AL1183" i="7"/>
  <c r="AL1153" i="7"/>
  <c r="AL1152" i="7"/>
  <c r="AL1121" i="7"/>
  <c r="AL1120" i="7"/>
  <c r="AL1206" i="7"/>
  <c r="AL1182" i="7"/>
  <c r="AL1181" i="7"/>
  <c r="AL1176" i="7"/>
  <c r="AL1173" i="7"/>
  <c r="AL1161" i="7"/>
  <c r="AL1097" i="7"/>
  <c r="AL1077" i="7"/>
  <c r="AL1073" i="7"/>
  <c r="AL1069" i="7"/>
  <c r="AL1028" i="7"/>
  <c r="AL1020" i="7"/>
  <c r="AL1012" i="7"/>
  <c r="AL1004" i="7"/>
  <c r="AL996" i="7"/>
  <c r="AL988" i="7"/>
  <c r="AL980" i="7"/>
  <c r="AL972" i="7"/>
  <c r="AL1280" i="7"/>
  <c r="AL1160" i="7"/>
  <c r="AL1131" i="7"/>
  <c r="AL1070" i="7"/>
  <c r="AL1067" i="7"/>
  <c r="AL1025" i="7"/>
  <c r="AL1017" i="7"/>
  <c r="AL1009" i="7"/>
  <c r="AL1001" i="7"/>
  <c r="AL993" i="7"/>
  <c r="AL1227" i="7"/>
  <c r="AL1188" i="7"/>
  <c r="AL1186" i="7"/>
  <c r="AL1125" i="7"/>
  <c r="AL1117" i="7"/>
  <c r="AL1107" i="7"/>
  <c r="AL1085" i="7"/>
  <c r="AL1071" i="7"/>
  <c r="AL1064" i="7"/>
  <c r="AL1030" i="7"/>
  <c r="AL1022" i="7"/>
  <c r="AL1014" i="7"/>
  <c r="AL1006" i="7"/>
  <c r="AL998" i="7"/>
  <c r="AL1192" i="7"/>
  <c r="AL1177" i="7"/>
  <c r="AL1171" i="7"/>
  <c r="AL1282" i="7"/>
  <c r="AL1190" i="7"/>
  <c r="AL1286" i="7"/>
  <c r="AL1266" i="7"/>
  <c r="AL1259" i="7"/>
  <c r="AL1163" i="7"/>
  <c r="AL1109" i="7"/>
  <c r="AL1088" i="7"/>
  <c r="AL1081" i="7"/>
  <c r="AL1072" i="7"/>
  <c r="AL1063" i="7"/>
  <c r="AL1061" i="7"/>
  <c r="AL1053" i="7"/>
  <c r="AL1045" i="7"/>
  <c r="AL1037" i="7"/>
  <c r="AL1026" i="7"/>
  <c r="AL1018" i="7"/>
  <c r="AL1010" i="7"/>
  <c r="AL1002" i="7"/>
  <c r="AL994" i="7"/>
  <c r="AL1149" i="7"/>
  <c r="AL1093" i="7"/>
  <c r="AL1048" i="7"/>
  <c r="AL1038" i="7"/>
  <c r="AL1027" i="7"/>
  <c r="AL1024" i="7"/>
  <c r="AL1015" i="7"/>
  <c r="AL1013" i="7"/>
  <c r="AL992" i="7"/>
  <c r="AL963" i="7"/>
  <c r="AL955" i="7"/>
  <c r="AL947" i="7"/>
  <c r="AL939" i="7"/>
  <c r="AL931" i="7"/>
  <c r="AL923" i="7"/>
  <c r="AL915" i="7"/>
  <c r="AL907" i="7"/>
  <c r="AL899" i="7"/>
  <c r="AL891" i="7"/>
  <c r="AL883" i="7"/>
  <c r="AL875" i="7"/>
  <c r="AL867" i="7"/>
  <c r="AL859" i="7"/>
  <c r="AL851" i="7"/>
  <c r="AL843" i="7"/>
  <c r="AL835" i="7"/>
  <c r="AL827" i="7"/>
  <c r="AL819" i="7"/>
  <c r="AL811" i="7"/>
  <c r="AL803" i="7"/>
  <c r="AL1157" i="7"/>
  <c r="AL1155" i="7"/>
  <c r="AL1096" i="7"/>
  <c r="AL1065" i="7"/>
  <c r="AL1049" i="7"/>
  <c r="AL1044" i="7"/>
  <c r="AL1016" i="7"/>
  <c r="AL960" i="7"/>
  <c r="AL952" i="7"/>
  <c r="AL944" i="7"/>
  <c r="AL936" i="7"/>
  <c r="AL928" i="7"/>
  <c r="AL920" i="7"/>
  <c r="AL912" i="7"/>
  <c r="AL904" i="7"/>
  <c r="AL896" i="7"/>
  <c r="AL888" i="7"/>
  <c r="AL880" i="7"/>
  <c r="AL872" i="7"/>
  <c r="AL864" i="7"/>
  <c r="AL856" i="7"/>
  <c r="AL848" i="7"/>
  <c r="AL840" i="7"/>
  <c r="AL832" i="7"/>
  <c r="AL824" i="7"/>
  <c r="AL816" i="7"/>
  <c r="AL808" i="7"/>
  <c r="AL800" i="7"/>
  <c r="AL1128" i="7"/>
  <c r="AL1080" i="7"/>
  <c r="AL1075" i="7"/>
  <c r="AL1062" i="7"/>
  <c r="AL1040" i="7"/>
  <c r="AL1035" i="7"/>
  <c r="AL1019" i="7"/>
  <c r="AL1007" i="7"/>
  <c r="AL1005" i="7"/>
  <c r="AL965" i="7"/>
  <c r="AL957" i="7"/>
  <c r="AL949" i="7"/>
  <c r="AL941" i="7"/>
  <c r="AL933" i="7"/>
  <c r="AL925" i="7"/>
  <c r="AL917" i="7"/>
  <c r="AL909" i="7"/>
  <c r="AL901" i="7"/>
  <c r="AL893" i="7"/>
  <c r="AL885" i="7"/>
  <c r="AL877" i="7"/>
  <c r="AL869" i="7"/>
  <c r="AL861" i="7"/>
  <c r="AL853" i="7"/>
  <c r="AL845" i="7"/>
  <c r="AL837" i="7"/>
  <c r="AL829" i="7"/>
  <c r="AL821" i="7"/>
  <c r="AL813" i="7"/>
  <c r="AL805" i="7"/>
  <c r="AL1129" i="7"/>
  <c r="AL1068" i="7"/>
  <c r="AL1059" i="7"/>
  <c r="AL1055" i="7"/>
  <c r="AL1041" i="7"/>
  <c r="AL1011" i="7"/>
  <c r="AL1008" i="7"/>
  <c r="AL1141" i="7"/>
  <c r="AL1139" i="7"/>
  <c r="AL1099" i="7"/>
  <c r="AL1054" i="7"/>
  <c r="AL1036" i="7"/>
  <c r="AL1060" i="7"/>
  <c r="AL1051" i="7"/>
  <c r="AL1047" i="7"/>
  <c r="AL1031" i="7"/>
  <c r="AL1029" i="7"/>
  <c r="AL1123" i="7"/>
  <c r="AL1083" i="7"/>
  <c r="AL1056" i="7"/>
  <c r="AL1046" i="7"/>
  <c r="AL1033" i="7"/>
  <c r="AL1032" i="7"/>
  <c r="AL995" i="7"/>
  <c r="AL983" i="7"/>
  <c r="AL975" i="7"/>
  <c r="AL967" i="7"/>
  <c r="AL961" i="7"/>
  <c r="AL953" i="7"/>
  <c r="AL945" i="7"/>
  <c r="AL937" i="7"/>
  <c r="AL929" i="7"/>
  <c r="AL921" i="7"/>
  <c r="AL913" i="7"/>
  <c r="AL905" i="7"/>
  <c r="AL897" i="7"/>
  <c r="AL889" i="7"/>
  <c r="AL881" i="7"/>
  <c r="AL873" i="7"/>
  <c r="AL865" i="7"/>
  <c r="AL857" i="7"/>
  <c r="AL849" i="7"/>
  <c r="AL841" i="7"/>
  <c r="AL833" i="7"/>
  <c r="AL984" i="7"/>
  <c r="AL970" i="7"/>
  <c r="AL954" i="7"/>
  <c r="AL951" i="7"/>
  <c r="AL922" i="7"/>
  <c r="AL919" i="7"/>
  <c r="AL890" i="7"/>
  <c r="AL887" i="7"/>
  <c r="AL858" i="7"/>
  <c r="AL855" i="7"/>
  <c r="AL826" i="7"/>
  <c r="AL812" i="7"/>
  <c r="AL790" i="7"/>
  <c r="AL782" i="7"/>
  <c r="AL774" i="7"/>
  <c r="AL766" i="7"/>
  <c r="AL758" i="7"/>
  <c r="AL750" i="7"/>
  <c r="AL742" i="7"/>
  <c r="AL734" i="7"/>
  <c r="AL726" i="7"/>
  <c r="AL718" i="7"/>
  <c r="AL710" i="7"/>
  <c r="AL702" i="7"/>
  <c r="AL694" i="7"/>
  <c r="AL686" i="7"/>
  <c r="AL678" i="7"/>
  <c r="AL670" i="7"/>
  <c r="AL662" i="7"/>
  <c r="AL654" i="7"/>
  <c r="AL646" i="7"/>
  <c r="AL1039" i="7"/>
  <c r="AL1023" i="7"/>
  <c r="AL971" i="7"/>
  <c r="AL942" i="7"/>
  <c r="AL940" i="7"/>
  <c r="AL910" i="7"/>
  <c r="AL908" i="7"/>
  <c r="AL878" i="7"/>
  <c r="AL876" i="7"/>
  <c r="AL846" i="7"/>
  <c r="AL844" i="7"/>
  <c r="AL823" i="7"/>
  <c r="AL818" i="7"/>
  <c r="AL804" i="7"/>
  <c r="AL801" i="7"/>
  <c r="AL798" i="7"/>
  <c r="AL795" i="7"/>
  <c r="AL787" i="7"/>
  <c r="AL779" i="7"/>
  <c r="AL771" i="7"/>
  <c r="AL763" i="7"/>
  <c r="AL755" i="7"/>
  <c r="AL747" i="7"/>
  <c r="AL739" i="7"/>
  <c r="AL731" i="7"/>
  <c r="AL723" i="7"/>
  <c r="AL715" i="7"/>
  <c r="AL707" i="7"/>
  <c r="AL699" i="7"/>
  <c r="AL691" i="7"/>
  <c r="AL683" i="7"/>
  <c r="AL675" i="7"/>
  <c r="AL667" i="7"/>
  <c r="AL659" i="7"/>
  <c r="AL651" i="7"/>
  <c r="AL986" i="7"/>
  <c r="AL981" i="7"/>
  <c r="AL977" i="7"/>
  <c r="AL946" i="7"/>
  <c r="AL943" i="7"/>
  <c r="AL914" i="7"/>
  <c r="AL911" i="7"/>
  <c r="AL882" i="7"/>
  <c r="AL879" i="7"/>
  <c r="AL850" i="7"/>
  <c r="AL847" i="7"/>
  <c r="AL815" i="7"/>
  <c r="AL810" i="7"/>
  <c r="AL792" i="7"/>
  <c r="AL784" i="7"/>
  <c r="AL776" i="7"/>
  <c r="AL768" i="7"/>
  <c r="AL760" i="7"/>
  <c r="AL752" i="7"/>
  <c r="AL744" i="7"/>
  <c r="AL736" i="7"/>
  <c r="AL728" i="7"/>
  <c r="AL720" i="7"/>
  <c r="AL712" i="7"/>
  <c r="AL704" i="7"/>
  <c r="AL696" i="7"/>
  <c r="AL688" i="7"/>
  <c r="AL680" i="7"/>
  <c r="AL672" i="7"/>
  <c r="AL664" i="7"/>
  <c r="AL656" i="7"/>
  <c r="AL648" i="7"/>
  <c r="AL640" i="7"/>
  <c r="AL632" i="7"/>
  <c r="AL624" i="7"/>
  <c r="AL616" i="7"/>
  <c r="AL1091" i="7"/>
  <c r="AL1043" i="7"/>
  <c r="AL991" i="7"/>
  <c r="AL989" i="7"/>
  <c r="AL987" i="7"/>
  <c r="AL976" i="7"/>
  <c r="AL966" i="7"/>
  <c r="AL964" i="7"/>
  <c r="AL934" i="7"/>
  <c r="AL932" i="7"/>
  <c r="AL902" i="7"/>
  <c r="AL900" i="7"/>
  <c r="AL870" i="7"/>
  <c r="AL868" i="7"/>
  <c r="AL1003" i="7"/>
  <c r="AL1000" i="7"/>
  <c r="AL990" i="7"/>
  <c r="AL982" i="7"/>
  <c r="AL938" i="7"/>
  <c r="AL935" i="7"/>
  <c r="AL906" i="7"/>
  <c r="AL903" i="7"/>
  <c r="AL874" i="7"/>
  <c r="AL871" i="7"/>
  <c r="AL1089" i="7"/>
  <c r="AL1052" i="7"/>
  <c r="AL999" i="7"/>
  <c r="AL978" i="7"/>
  <c r="AL973" i="7"/>
  <c r="AL969" i="7"/>
  <c r="AL958" i="7"/>
  <c r="AL956" i="7"/>
  <c r="AL926" i="7"/>
  <c r="AL924" i="7"/>
  <c r="AL894" i="7"/>
  <c r="AL892" i="7"/>
  <c r="AL1021" i="7"/>
  <c r="AL979" i="7"/>
  <c r="AL968" i="7"/>
  <c r="AL962" i="7"/>
  <c r="AL959" i="7"/>
  <c r="AL930" i="7"/>
  <c r="AL927" i="7"/>
  <c r="AL898" i="7"/>
  <c r="AL895" i="7"/>
  <c r="AL866" i="7"/>
  <c r="AL863" i="7"/>
  <c r="AL834" i="7"/>
  <c r="AL831" i="7"/>
  <c r="AL828" i="7"/>
  <c r="AL809" i="7"/>
  <c r="AL806" i="7"/>
  <c r="AL796" i="7"/>
  <c r="AL788" i="7"/>
  <c r="AL780" i="7"/>
  <c r="AL772" i="7"/>
  <c r="AL764" i="7"/>
  <c r="AL756" i="7"/>
  <c r="AL748" i="7"/>
  <c r="AL740" i="7"/>
  <c r="AL732" i="7"/>
  <c r="AL724" i="7"/>
  <c r="AL716" i="7"/>
  <c r="AL708" i="7"/>
  <c r="AL700" i="7"/>
  <c r="AL692" i="7"/>
  <c r="AL684" i="7"/>
  <c r="AL676" i="7"/>
  <c r="AL668" i="7"/>
  <c r="AL997" i="7"/>
  <c r="AL916" i="7"/>
  <c r="AL765" i="7"/>
  <c r="AL762" i="7"/>
  <c r="AL737" i="7"/>
  <c r="AL735" i="7"/>
  <c r="AL717" i="7"/>
  <c r="AL714" i="7"/>
  <c r="AL681" i="7"/>
  <c r="AL679" i="7"/>
  <c r="AL650" i="7"/>
  <c r="AL637" i="7"/>
  <c r="AL629" i="7"/>
  <c r="AL621" i="7"/>
  <c r="AL606" i="7"/>
  <c r="AL598" i="7"/>
  <c r="AL590" i="7"/>
  <c r="AL582" i="7"/>
  <c r="AL574" i="7"/>
  <c r="AL566" i="7"/>
  <c r="AL558" i="7"/>
  <c r="AL550" i="7"/>
  <c r="AL542" i="7"/>
  <c r="AL534" i="7"/>
  <c r="AL526" i="7"/>
  <c r="AL518" i="7"/>
  <c r="AL510" i="7"/>
  <c r="AL502" i="7"/>
  <c r="AL494" i="7"/>
  <c r="AL486" i="7"/>
  <c r="AL478" i="7"/>
  <c r="AL470" i="7"/>
  <c r="AL462" i="7"/>
  <c r="AL454" i="7"/>
  <c r="AL446" i="7"/>
  <c r="AL438" i="7"/>
  <c r="AL430" i="7"/>
  <c r="AL422" i="7"/>
  <c r="AL414" i="7"/>
  <c r="AL406" i="7"/>
  <c r="AL398" i="7"/>
  <c r="AL390" i="7"/>
  <c r="AL382" i="7"/>
  <c r="AL374" i="7"/>
  <c r="AL366" i="7"/>
  <c r="AL358" i="7"/>
  <c r="AL350" i="7"/>
  <c r="AL342" i="7"/>
  <c r="AL334" i="7"/>
  <c r="AL326" i="7"/>
  <c r="AL318" i="7"/>
  <c r="AL310" i="7"/>
  <c r="AL807" i="7"/>
  <c r="AL777" i="7"/>
  <c r="AL775" i="7"/>
  <c r="AL741" i="7"/>
  <c r="AL738" i="7"/>
  <c r="AL705" i="7"/>
  <c r="AL703" i="7"/>
  <c r="AL685" i="7"/>
  <c r="AL682" i="7"/>
  <c r="AL645" i="7"/>
  <c r="AL639" i="7"/>
  <c r="AL638" i="7"/>
  <c r="AL631" i="7"/>
  <c r="AL630" i="7"/>
  <c r="AL623" i="7"/>
  <c r="AL622" i="7"/>
  <c r="AL615" i="7"/>
  <c r="AL614" i="7"/>
  <c r="AL611" i="7"/>
  <c r="AL603" i="7"/>
  <c r="AL595" i="7"/>
  <c r="AL587" i="7"/>
  <c r="AL579" i="7"/>
  <c r="AL571" i="7"/>
  <c r="AL563" i="7"/>
  <c r="AL555" i="7"/>
  <c r="AL547" i="7"/>
  <c r="AL539" i="7"/>
  <c r="AL531" i="7"/>
  <c r="AL523" i="7"/>
  <c r="AL515" i="7"/>
  <c r="AL507" i="7"/>
  <c r="AL499" i="7"/>
  <c r="AL491" i="7"/>
  <c r="AL483" i="7"/>
  <c r="AL475" i="7"/>
  <c r="AL467" i="7"/>
  <c r="AL459" i="7"/>
  <c r="AL451" i="7"/>
  <c r="AL443" i="7"/>
  <c r="AL435" i="7"/>
  <c r="AL427" i="7"/>
  <c r="AL419" i="7"/>
  <c r="AL411" i="7"/>
  <c r="AL403" i="7"/>
  <c r="AL395" i="7"/>
  <c r="AL387" i="7"/>
  <c r="AL379" i="7"/>
  <c r="AL371" i="7"/>
  <c r="AL363" i="7"/>
  <c r="AL355" i="7"/>
  <c r="AL347" i="7"/>
  <c r="AL339" i="7"/>
  <c r="AL331" i="7"/>
  <c r="AL323" i="7"/>
  <c r="AL315" i="7"/>
  <c r="AL307" i="7"/>
  <c r="AL299" i="7"/>
  <c r="AL291" i="7"/>
  <c r="AL842" i="7"/>
  <c r="AL781" i="7"/>
  <c r="AL778" i="7"/>
  <c r="AL753" i="7"/>
  <c r="AL751" i="7"/>
  <c r="AL729" i="7"/>
  <c r="AL727" i="7"/>
  <c r="AL709" i="7"/>
  <c r="AL706" i="7"/>
  <c r="AL673" i="7"/>
  <c r="AL671" i="7"/>
  <c r="AL660" i="7"/>
  <c r="AL657" i="7"/>
  <c r="AL644" i="7"/>
  <c r="AL642" i="7"/>
  <c r="AL641" i="7"/>
  <c r="AL636" i="7"/>
  <c r="AL634" i="7"/>
  <c r="AL633" i="7"/>
  <c r="AL628" i="7"/>
  <c r="AL626" i="7"/>
  <c r="AL625" i="7"/>
  <c r="AL620" i="7"/>
  <c r="AL618" i="7"/>
  <c r="AL617" i="7"/>
  <c r="AL608" i="7"/>
  <c r="AL600" i="7"/>
  <c r="AL592" i="7"/>
  <c r="AL584" i="7"/>
  <c r="AL576" i="7"/>
  <c r="AL568" i="7"/>
  <c r="AL560" i="7"/>
  <c r="AL552" i="7"/>
  <c r="AL544" i="7"/>
  <c r="AL536" i="7"/>
  <c r="AL528" i="7"/>
  <c r="AL520" i="7"/>
  <c r="AL512" i="7"/>
  <c r="AL504" i="7"/>
  <c r="AL496" i="7"/>
  <c r="AL488" i="7"/>
  <c r="AL480" i="7"/>
  <c r="AL472" i="7"/>
  <c r="AL464" i="7"/>
  <c r="AL456" i="7"/>
  <c r="AL448" i="7"/>
  <c r="AL440" i="7"/>
  <c r="AL432" i="7"/>
  <c r="AL424" i="7"/>
  <c r="AL416" i="7"/>
  <c r="AL408" i="7"/>
  <c r="AL400" i="7"/>
  <c r="AL392" i="7"/>
  <c r="AL384" i="7"/>
  <c r="AL376" i="7"/>
  <c r="AL368" i="7"/>
  <c r="AL360" i="7"/>
  <c r="AL352" i="7"/>
  <c r="AL344" i="7"/>
  <c r="AL336" i="7"/>
  <c r="AL328" i="7"/>
  <c r="AL320" i="7"/>
  <c r="AL312" i="7"/>
  <c r="AL304" i="7"/>
  <c r="AL918" i="7"/>
  <c r="AL852" i="7"/>
  <c r="AL839" i="7"/>
  <c r="AL830" i="7"/>
  <c r="AL825" i="7"/>
  <c r="AL820" i="7"/>
  <c r="AL793" i="7"/>
  <c r="AL791" i="7"/>
  <c r="AL757" i="7"/>
  <c r="AL754" i="7"/>
  <c r="AL733" i="7"/>
  <c r="AL730" i="7"/>
  <c r="AL697" i="7"/>
  <c r="AL695" i="7"/>
  <c r="AL677" i="7"/>
  <c r="AL674" i="7"/>
  <c r="AL652" i="7"/>
  <c r="AL649" i="7"/>
  <c r="AL643" i="7"/>
  <c r="AL635" i="7"/>
  <c r="AL627" i="7"/>
  <c r="AL985" i="7"/>
  <c r="AL974" i="7"/>
  <c r="AL948" i="7"/>
  <c r="AL884" i="7"/>
  <c r="AL838" i="7"/>
  <c r="AL817" i="7"/>
  <c r="AL814" i="7"/>
  <c r="AL799" i="7"/>
  <c r="AL794" i="7"/>
  <c r="AL769" i="7"/>
  <c r="AL767" i="7"/>
  <c r="AL721" i="7"/>
  <c r="AL719" i="7"/>
  <c r="AL701" i="7"/>
  <c r="AL698" i="7"/>
  <c r="AL665" i="7"/>
  <c r="AL663" i="7"/>
  <c r="AL1057" i="7"/>
  <c r="AL854" i="7"/>
  <c r="AL773" i="7"/>
  <c r="AL770" i="7"/>
  <c r="AL745" i="7"/>
  <c r="AL743" i="7"/>
  <c r="AL725" i="7"/>
  <c r="AL722" i="7"/>
  <c r="AL669" i="7"/>
  <c r="AL666" i="7"/>
  <c r="AL655" i="7"/>
  <c r="AL862" i="7"/>
  <c r="AL860" i="7"/>
  <c r="AL836" i="7"/>
  <c r="AL822" i="7"/>
  <c r="AL797" i="7"/>
  <c r="AL785" i="7"/>
  <c r="AL783" i="7"/>
  <c r="AL749" i="7"/>
  <c r="AL746" i="7"/>
  <c r="AL689" i="7"/>
  <c r="AL687" i="7"/>
  <c r="AL661" i="7"/>
  <c r="AL647" i="7"/>
  <c r="AL612" i="7"/>
  <c r="AL604" i="7"/>
  <c r="AL596" i="7"/>
  <c r="AL588" i="7"/>
  <c r="AL580" i="7"/>
  <c r="AL572" i="7"/>
  <c r="AL564" i="7"/>
  <c r="AL556" i="7"/>
  <c r="AL548" i="7"/>
  <c r="AL540" i="7"/>
  <c r="AL532" i="7"/>
  <c r="AL524" i="7"/>
  <c r="AL516" i="7"/>
  <c r="AL508" i="7"/>
  <c r="AL500" i="7"/>
  <c r="AL492" i="7"/>
  <c r="AL484" i="7"/>
  <c r="AL476" i="7"/>
  <c r="AL468" i="7"/>
  <c r="AL460" i="7"/>
  <c r="AL452" i="7"/>
  <c r="AL444" i="7"/>
  <c r="AL436" i="7"/>
  <c r="AL428" i="7"/>
  <c r="AL420" i="7"/>
  <c r="AL412" i="7"/>
  <c r="AL404" i="7"/>
  <c r="AL396" i="7"/>
  <c r="AL711" i="7"/>
  <c r="AL653" i="7"/>
  <c r="AL602" i="7"/>
  <c r="AL570" i="7"/>
  <c r="AL538" i="7"/>
  <c r="AL506" i="7"/>
  <c r="AL474" i="7"/>
  <c r="AL442" i="7"/>
  <c r="AL410" i="7"/>
  <c r="AL383" i="7"/>
  <c r="AL372" i="7"/>
  <c r="AL361" i="7"/>
  <c r="AL341" i="7"/>
  <c r="AL338" i="7"/>
  <c r="AL319" i="7"/>
  <c r="AL308" i="7"/>
  <c r="AL306" i="7"/>
  <c r="AL301" i="7"/>
  <c r="AL298" i="7"/>
  <c r="AL295" i="7"/>
  <c r="AL293" i="7"/>
  <c r="AL292" i="7"/>
  <c r="AL286" i="7"/>
  <c r="AL278" i="7"/>
  <c r="AL270" i="7"/>
  <c r="AL262" i="7"/>
  <c r="AL254" i="7"/>
  <c r="AL246" i="7"/>
  <c r="AL238" i="7"/>
  <c r="AL230" i="7"/>
  <c r="AL222" i="7"/>
  <c r="AL214" i="7"/>
  <c r="AL206" i="7"/>
  <c r="AL198" i="7"/>
  <c r="AL190" i="7"/>
  <c r="AL182" i="7"/>
  <c r="AL174" i="7"/>
  <c r="AL166" i="7"/>
  <c r="AL158" i="7"/>
  <c r="AL150" i="7"/>
  <c r="AL142" i="7"/>
  <c r="AL134" i="7"/>
  <c r="AL126" i="7"/>
  <c r="AL118" i="7"/>
  <c r="AL110" i="7"/>
  <c r="AL102" i="7"/>
  <c r="AL94" i="7"/>
  <c r="AL86" i="7"/>
  <c r="AL78" i="7"/>
  <c r="AL70" i="7"/>
  <c r="AL62" i="7"/>
  <c r="AL54" i="7"/>
  <c r="AL46" i="7"/>
  <c r="AL38" i="7"/>
  <c r="AL30" i="7"/>
  <c r="AL693" i="7"/>
  <c r="AL605" i="7"/>
  <c r="AL593" i="7"/>
  <c r="AL591" i="7"/>
  <c r="AL573" i="7"/>
  <c r="AL561" i="7"/>
  <c r="AL559" i="7"/>
  <c r="AL541" i="7"/>
  <c r="AL529" i="7"/>
  <c r="AL527" i="7"/>
  <c r="AL509" i="7"/>
  <c r="AL497" i="7"/>
  <c r="AL495" i="7"/>
  <c r="AL477" i="7"/>
  <c r="AL465" i="7"/>
  <c r="AL463" i="7"/>
  <c r="AL445" i="7"/>
  <c r="AL433" i="7"/>
  <c r="AL431" i="7"/>
  <c r="AL413" i="7"/>
  <c r="AL401" i="7"/>
  <c r="AL399" i="7"/>
  <c r="AL394" i="7"/>
  <c r="AL375" i="7"/>
  <c r="AL364" i="7"/>
  <c r="AL353" i="7"/>
  <c r="AL333" i="7"/>
  <c r="AL330" i="7"/>
  <c r="AL311" i="7"/>
  <c r="AL294" i="7"/>
  <c r="AL283" i="7"/>
  <c r="AL275" i="7"/>
  <c r="AL267" i="7"/>
  <c r="AL259" i="7"/>
  <c r="AL251" i="7"/>
  <c r="AL243" i="7"/>
  <c r="AL235" i="7"/>
  <c r="AL227" i="7"/>
  <c r="AL219" i="7"/>
  <c r="AL211" i="7"/>
  <c r="AL203" i="7"/>
  <c r="AL195" i="7"/>
  <c r="AL187" i="7"/>
  <c r="AL179" i="7"/>
  <c r="AL171" i="7"/>
  <c r="AL163" i="7"/>
  <c r="AL155" i="7"/>
  <c r="AL147" i="7"/>
  <c r="AL139" i="7"/>
  <c r="AL131" i="7"/>
  <c r="AL123" i="7"/>
  <c r="AL115" i="7"/>
  <c r="AL107" i="7"/>
  <c r="AL99" i="7"/>
  <c r="AL91" i="7"/>
  <c r="AL83" i="7"/>
  <c r="AL75" i="7"/>
  <c r="AL67" i="7"/>
  <c r="AL59" i="7"/>
  <c r="AL51" i="7"/>
  <c r="AL43" i="7"/>
  <c r="AL35" i="7"/>
  <c r="AL27" i="7"/>
  <c r="AL19" i="7"/>
  <c r="AL11" i="7"/>
  <c r="AL3" i="7"/>
  <c r="AL789" i="7"/>
  <c r="AL658" i="7"/>
  <c r="AL594" i="7"/>
  <c r="AL562" i="7"/>
  <c r="AL530" i="7"/>
  <c r="AL498" i="7"/>
  <c r="AL466" i="7"/>
  <c r="AL434" i="7"/>
  <c r="AL402" i="7"/>
  <c r="AL389" i="7"/>
  <c r="AL386" i="7"/>
  <c r="AL367" i="7"/>
  <c r="AL356" i="7"/>
  <c r="AL345" i="7"/>
  <c r="AL325" i="7"/>
  <c r="AL322" i="7"/>
  <c r="AL713" i="7"/>
  <c r="AL690" i="7"/>
  <c r="AL619" i="7"/>
  <c r="AL597" i="7"/>
  <c r="AL585" i="7"/>
  <c r="AL583" i="7"/>
  <c r="AL565" i="7"/>
  <c r="AL553" i="7"/>
  <c r="AL551" i="7"/>
  <c r="AL533" i="7"/>
  <c r="AL521" i="7"/>
  <c r="AL519" i="7"/>
  <c r="AL501" i="7"/>
  <c r="AL489" i="7"/>
  <c r="AL487" i="7"/>
  <c r="AL469" i="7"/>
  <c r="AL457" i="7"/>
  <c r="AL455" i="7"/>
  <c r="AL437" i="7"/>
  <c r="AL425" i="7"/>
  <c r="AL423" i="7"/>
  <c r="AL405" i="7"/>
  <c r="AL381" i="7"/>
  <c r="AL378" i="7"/>
  <c r="AL359" i="7"/>
  <c r="AL348" i="7"/>
  <c r="AL337" i="7"/>
  <c r="AL317" i="7"/>
  <c r="AL314" i="7"/>
  <c r="AL786" i="7"/>
  <c r="AL759" i="7"/>
  <c r="AL586" i="7"/>
  <c r="AL554" i="7"/>
  <c r="AL522" i="7"/>
  <c r="AL490" i="7"/>
  <c r="AL458" i="7"/>
  <c r="AL426" i="7"/>
  <c r="AL393" i="7"/>
  <c r="AL373" i="7"/>
  <c r="AL370" i="7"/>
  <c r="AL351" i="7"/>
  <c r="AL340" i="7"/>
  <c r="AL329" i="7"/>
  <c r="AL309" i="7"/>
  <c r="AL950" i="7"/>
  <c r="AL609" i="7"/>
  <c r="AL607" i="7"/>
  <c r="AL589" i="7"/>
  <c r="AL577" i="7"/>
  <c r="AL575" i="7"/>
  <c r="AL557" i="7"/>
  <c r="AL545" i="7"/>
  <c r="AL543" i="7"/>
  <c r="AL525" i="7"/>
  <c r="AL513" i="7"/>
  <c r="AL511" i="7"/>
  <c r="AL493" i="7"/>
  <c r="AL481" i="7"/>
  <c r="AL479" i="7"/>
  <c r="AL461" i="7"/>
  <c r="AL449" i="7"/>
  <c r="AL447" i="7"/>
  <c r="AL429" i="7"/>
  <c r="AL417" i="7"/>
  <c r="AL415" i="7"/>
  <c r="AL397" i="7"/>
  <c r="AL385" i="7"/>
  <c r="AL365" i="7"/>
  <c r="AL362" i="7"/>
  <c r="AL343" i="7"/>
  <c r="AL332" i="7"/>
  <c r="AL321" i="7"/>
  <c r="AL886" i="7"/>
  <c r="AL802" i="7"/>
  <c r="AL610" i="7"/>
  <c r="AL578" i="7"/>
  <c r="AL546" i="7"/>
  <c r="AL514" i="7"/>
  <c r="AL482" i="7"/>
  <c r="AL450" i="7"/>
  <c r="AL418" i="7"/>
  <c r="AL388" i="7"/>
  <c r="AL377" i="7"/>
  <c r="AL357" i="7"/>
  <c r="AL354" i="7"/>
  <c r="AL335" i="7"/>
  <c r="AL324" i="7"/>
  <c r="AL313" i="7"/>
  <c r="AL296" i="7"/>
  <c r="AL284" i="7"/>
  <c r="AL276" i="7"/>
  <c r="AL268" i="7"/>
  <c r="AL260" i="7"/>
  <c r="AL252" i="7"/>
  <c r="AL244" i="7"/>
  <c r="AL236" i="7"/>
  <c r="AL228" i="7"/>
  <c r="AL220" i="7"/>
  <c r="AL212" i="7"/>
  <c r="AL204" i="7"/>
  <c r="AL196" i="7"/>
  <c r="AL188" i="7"/>
  <c r="AL180" i="7"/>
  <c r="AL172" i="7"/>
  <c r="AL164" i="7"/>
  <c r="AL156" i="7"/>
  <c r="AL148" i="7"/>
  <c r="AL140" i="7"/>
  <c r="AL132" i="7"/>
  <c r="AL124" i="7"/>
  <c r="AL116" i="7"/>
  <c r="AL108" i="7"/>
  <c r="AL100" i="7"/>
  <c r="AL92" i="7"/>
  <c r="AL84" i="7"/>
  <c r="AL76" i="7"/>
  <c r="AL68" i="7"/>
  <c r="AL60" i="7"/>
  <c r="AL52" i="7"/>
  <c r="AL44" i="7"/>
  <c r="AL36" i="7"/>
  <c r="AL28" i="7"/>
  <c r="AL599" i="7"/>
  <c r="AL569" i="7"/>
  <c r="AL549" i="7"/>
  <c r="AL349" i="7"/>
  <c r="AL290" i="7"/>
  <c r="AL288" i="7"/>
  <c r="AL287" i="7"/>
  <c r="AL282" i="7"/>
  <c r="AL256" i="7"/>
  <c r="AL253" i="7"/>
  <c r="AL241" i="7"/>
  <c r="AL231" i="7"/>
  <c r="AL226" i="7"/>
  <c r="AL192" i="7"/>
  <c r="AL189" i="7"/>
  <c r="AL177" i="7"/>
  <c r="AL167" i="7"/>
  <c r="AL162" i="7"/>
  <c r="AL128" i="7"/>
  <c r="AL125" i="7"/>
  <c r="AL113" i="7"/>
  <c r="AL103" i="7"/>
  <c r="AL98" i="7"/>
  <c r="AL64" i="7"/>
  <c r="AL61" i="7"/>
  <c r="AL49" i="7"/>
  <c r="AL39" i="7"/>
  <c r="AL34" i="7"/>
  <c r="AL439" i="7"/>
  <c r="AL409" i="7"/>
  <c r="AL279" i="7"/>
  <c r="AL274" i="7"/>
  <c r="AL248" i="7"/>
  <c r="AL245" i="7"/>
  <c r="AL233" i="7"/>
  <c r="AL223" i="7"/>
  <c r="AL218" i="7"/>
  <c r="AL184" i="7"/>
  <c r="AL181" i="7"/>
  <c r="AL169" i="7"/>
  <c r="AL159" i="7"/>
  <c r="AL154" i="7"/>
  <c r="AL120" i="7"/>
  <c r="AL117" i="7"/>
  <c r="AL105" i="7"/>
  <c r="AL95" i="7"/>
  <c r="AL90" i="7"/>
  <c r="AL56" i="7"/>
  <c r="AL53" i="7"/>
  <c r="AL41" i="7"/>
  <c r="AL31" i="7"/>
  <c r="AL26" i="7"/>
  <c r="AL16" i="7"/>
  <c r="AL8" i="7"/>
  <c r="AL535" i="7"/>
  <c r="AL505" i="7"/>
  <c r="AL485" i="7"/>
  <c r="AL316" i="7"/>
  <c r="AL281" i="7"/>
  <c r="AL271" i="7"/>
  <c r="AL266" i="7"/>
  <c r="AL240" i="7"/>
  <c r="AL237" i="7"/>
  <c r="AL225" i="7"/>
  <c r="AL215" i="7"/>
  <c r="AL210" i="7"/>
  <c r="AL176" i="7"/>
  <c r="AL173" i="7"/>
  <c r="AL161" i="7"/>
  <c r="AL151" i="7"/>
  <c r="AL146" i="7"/>
  <c r="AL112" i="7"/>
  <c r="AL109" i="7"/>
  <c r="AL97" i="7"/>
  <c r="AL87" i="7"/>
  <c r="AL82" i="7"/>
  <c r="AL48" i="7"/>
  <c r="AL45" i="7"/>
  <c r="AL33" i="7"/>
  <c r="AL18" i="7"/>
  <c r="AL17" i="7"/>
  <c r="AL10" i="7"/>
  <c r="AL9" i="7"/>
  <c r="AL2" i="7"/>
  <c r="AL601" i="7"/>
  <c r="AL581" i="7"/>
  <c r="AL391" i="7"/>
  <c r="AL346" i="7"/>
  <c r="AL289" i="7"/>
  <c r="AL285" i="7"/>
  <c r="AL273" i="7"/>
  <c r="AL263" i="7"/>
  <c r="AL258" i="7"/>
  <c r="AL232" i="7"/>
  <c r="AL229" i="7"/>
  <c r="AL217" i="7"/>
  <c r="AL207" i="7"/>
  <c r="AL202" i="7"/>
  <c r="AL168" i="7"/>
  <c r="AL165" i="7"/>
  <c r="AL153" i="7"/>
  <c r="AL143" i="7"/>
  <c r="AL138" i="7"/>
  <c r="AL104" i="7"/>
  <c r="AL101" i="7"/>
  <c r="AL89" i="7"/>
  <c r="AL79" i="7"/>
  <c r="AL74" i="7"/>
  <c r="AL40" i="7"/>
  <c r="AL37" i="7"/>
  <c r="AL25" i="7"/>
  <c r="AL23" i="7"/>
  <c r="AL21" i="7"/>
  <c r="AL20" i="7"/>
  <c r="AL15" i="7"/>
  <c r="AL13" i="7"/>
  <c r="AL12" i="7"/>
  <c r="AL7" i="7"/>
  <c r="AL5" i="7"/>
  <c r="AL4" i="7"/>
  <c r="AL471" i="7"/>
  <c r="AL441" i="7"/>
  <c r="AL421" i="7"/>
  <c r="AL305" i="7"/>
  <c r="AL297" i="7"/>
  <c r="AL280" i="7"/>
  <c r="AL277" i="7"/>
  <c r="AL265" i="7"/>
  <c r="AL224" i="7"/>
  <c r="AL221" i="7"/>
  <c r="AL209" i="7"/>
  <c r="AL199" i="7"/>
  <c r="AL194" i="7"/>
  <c r="AL160" i="7"/>
  <c r="AL157" i="7"/>
  <c r="AL145" i="7"/>
  <c r="AL135" i="7"/>
  <c r="AL130" i="7"/>
  <c r="AL96" i="7"/>
  <c r="AL93" i="7"/>
  <c r="AL81" i="7"/>
  <c r="AL71" i="7"/>
  <c r="AL66" i="7"/>
  <c r="AL761" i="7"/>
  <c r="AL567" i="7"/>
  <c r="AL537" i="7"/>
  <c r="AL517" i="7"/>
  <c r="AL303" i="7"/>
  <c r="AL302" i="7"/>
  <c r="AL272" i="7"/>
  <c r="AL269" i="7"/>
  <c r="AL257" i="7"/>
  <c r="AL255" i="7"/>
  <c r="AL250" i="7"/>
  <c r="AL216" i="7"/>
  <c r="AL213" i="7"/>
  <c r="AL201" i="7"/>
  <c r="AL191" i="7"/>
  <c r="AL186" i="7"/>
  <c r="AL152" i="7"/>
  <c r="AL149" i="7"/>
  <c r="AL137" i="7"/>
  <c r="AL127" i="7"/>
  <c r="AL122" i="7"/>
  <c r="AL88" i="7"/>
  <c r="AL85" i="7"/>
  <c r="AL73" i="7"/>
  <c r="AL63" i="7"/>
  <c r="AL58" i="7"/>
  <c r="AL613" i="7"/>
  <c r="AL407" i="7"/>
  <c r="AL380" i="7"/>
  <c r="AL327" i="7"/>
  <c r="AL300" i="7"/>
  <c r="AL264" i="7"/>
  <c r="AL261" i="7"/>
  <c r="AL247" i="7"/>
  <c r="AL242" i="7"/>
  <c r="AL208" i="7"/>
  <c r="AL205" i="7"/>
  <c r="AL193" i="7"/>
  <c r="AL183" i="7"/>
  <c r="AL178" i="7"/>
  <c r="AL144" i="7"/>
  <c r="AL141" i="7"/>
  <c r="AL129" i="7"/>
  <c r="AL119" i="7"/>
  <c r="AL114" i="7"/>
  <c r="AL80" i="7"/>
  <c r="AL77" i="7"/>
  <c r="AL65" i="7"/>
  <c r="AL55" i="7"/>
  <c r="AL50" i="7"/>
  <c r="AL503" i="7"/>
  <c r="AL473" i="7"/>
  <c r="AL453" i="7"/>
  <c r="AL369" i="7"/>
  <c r="AL249" i="7"/>
  <c r="AL239" i="7"/>
  <c r="AL234" i="7"/>
  <c r="AK4" i="7"/>
  <c r="BE13" i="7"/>
  <c r="AI13" i="7"/>
  <c r="BC13" i="7"/>
  <c r="AK21" i="7"/>
  <c r="BE29" i="7"/>
  <c r="AI29" i="7"/>
  <c r="BC29" i="7"/>
  <c r="AL72" i="7"/>
  <c r="AL133" i="7"/>
  <c r="AK15" i="7"/>
  <c r="BC22" i="7"/>
  <c r="AI22" i="7"/>
  <c r="AI28" i="7"/>
  <c r="BC28" i="7"/>
  <c r="BE28" i="7"/>
  <c r="AK29" i="7"/>
  <c r="AI44" i="7"/>
  <c r="BC44" i="7"/>
  <c r="BE44" i="7"/>
  <c r="BE93" i="7"/>
  <c r="AI93" i="7"/>
  <c r="BC93" i="7"/>
  <c r="AL136" i="7"/>
  <c r="BE157" i="7"/>
  <c r="AI157" i="7"/>
  <c r="BC157" i="7"/>
  <c r="AL170" i="7"/>
  <c r="AK178" i="7"/>
  <c r="AL200" i="7"/>
  <c r="BE221" i="7"/>
  <c r="AI221" i="7"/>
  <c r="BC221" i="7"/>
  <c r="BE5" i="7"/>
  <c r="AI5" i="7"/>
  <c r="BC5" i="7"/>
  <c r="AK13" i="7"/>
  <c r="BE22" i="7"/>
  <c r="AL29" i="7"/>
  <c r="AK35" i="7"/>
  <c r="AK40" i="7"/>
  <c r="AL106" i="7"/>
  <c r="AK114" i="7"/>
  <c r="AK7" i="7"/>
  <c r="BC14" i="7"/>
  <c r="AI14" i="7"/>
  <c r="AL22" i="7"/>
  <c r="AL24" i="7"/>
  <c r="BC38" i="7"/>
  <c r="BE38" i="7"/>
  <c r="BC43" i="7"/>
  <c r="BE43" i="7"/>
  <c r="AI43" i="7"/>
  <c r="AK80" i="7"/>
  <c r="AK144" i="7"/>
  <c r="AK208" i="7"/>
  <c r="AK5" i="7"/>
  <c r="BE14" i="7"/>
  <c r="BE16" i="7"/>
  <c r="BC16" i="7"/>
  <c r="AK20" i="7"/>
  <c r="BE25" i="7"/>
  <c r="BC25" i="7"/>
  <c r="AK36" i="7"/>
  <c r="AI38" i="7"/>
  <c r="AL42" i="7"/>
  <c r="AK84" i="7"/>
  <c r="AK148" i="7"/>
  <c r="AL175" i="7"/>
  <c r="AK212" i="7"/>
  <c r="BC6" i="7"/>
  <c r="AI6" i="7"/>
  <c r="AL14" i="7"/>
  <c r="AI16" i="7"/>
  <c r="BC17" i="7"/>
  <c r="AI25" i="7"/>
  <c r="AK32" i="7"/>
  <c r="BC33" i="7"/>
  <c r="AI33" i="7"/>
  <c r="AK37" i="7"/>
  <c r="AL57" i="7"/>
  <c r="BE73" i="7"/>
  <c r="BC73" i="7"/>
  <c r="AI73" i="7"/>
  <c r="AI92" i="7"/>
  <c r="BC92" i="7"/>
  <c r="BE92" i="7"/>
  <c r="AL111" i="7"/>
  <c r="AI156" i="7"/>
  <c r="BC156" i="7"/>
  <c r="BE156" i="7"/>
  <c r="AI220" i="7"/>
  <c r="BC220" i="7"/>
  <c r="BE220" i="7"/>
  <c r="BE8" i="7"/>
  <c r="BC8" i="7"/>
  <c r="AK12" i="7"/>
  <c r="BE21" i="7"/>
  <c r="AI21" i="7"/>
  <c r="BC21" i="7"/>
  <c r="AL32" i="7"/>
  <c r="AL47" i="7"/>
  <c r="AL69" i="7"/>
  <c r="BE137" i="7"/>
  <c r="BC137" i="7"/>
  <c r="AI137" i="7"/>
  <c r="BC171" i="7"/>
  <c r="BE171" i="7"/>
  <c r="AI171" i="7"/>
  <c r="AL185" i="7"/>
  <c r="BE201" i="7"/>
  <c r="BC201" i="7"/>
  <c r="AI201" i="7"/>
  <c r="BC270" i="7"/>
  <c r="BE270" i="7"/>
  <c r="AI276" i="7"/>
  <c r="BC276" i="7"/>
  <c r="BE277" i="7"/>
  <c r="AI277" i="7"/>
  <c r="BC307" i="7"/>
  <c r="AI307" i="7"/>
  <c r="AI377" i="7"/>
  <c r="BE377" i="7"/>
  <c r="BC377" i="7"/>
  <c r="BC30" i="7"/>
  <c r="BE30" i="7"/>
  <c r="AI36" i="7"/>
  <c r="BC36" i="7"/>
  <c r="BE37" i="7"/>
  <c r="AI37" i="7"/>
  <c r="BC49" i="7"/>
  <c r="BE67" i="7"/>
  <c r="BC94" i="7"/>
  <c r="BE94" i="7"/>
  <c r="AI100" i="7"/>
  <c r="BC100" i="7"/>
  <c r="BE101" i="7"/>
  <c r="AI101" i="7"/>
  <c r="BC113" i="7"/>
  <c r="BE131" i="7"/>
  <c r="BC158" i="7"/>
  <c r="BE158" i="7"/>
  <c r="AI164" i="7"/>
  <c r="BC164" i="7"/>
  <c r="BE165" i="7"/>
  <c r="AI165" i="7"/>
  <c r="BE169" i="7"/>
  <c r="BC177" i="7"/>
  <c r="BE195" i="7"/>
  <c r="BC222" i="7"/>
  <c r="BE222" i="7"/>
  <c r="AI228" i="7"/>
  <c r="BC228" i="7"/>
  <c r="BE229" i="7"/>
  <c r="AI229" i="7"/>
  <c r="BE233" i="7"/>
  <c r="AI235" i="7"/>
  <c r="BC241" i="7"/>
  <c r="AI257" i="7"/>
  <c r="AI270" i="7"/>
  <c r="BC278" i="7"/>
  <c r="BE278" i="7"/>
  <c r="AI284" i="7"/>
  <c r="BC284" i="7"/>
  <c r="BE285" i="7"/>
  <c r="AI285" i="7"/>
  <c r="BC299" i="7"/>
  <c r="AI299" i="7"/>
  <c r="BC302" i="7"/>
  <c r="AI302" i="7"/>
  <c r="BC347" i="7"/>
  <c r="BE347" i="7"/>
  <c r="AI347" i="7"/>
  <c r="BE392" i="7"/>
  <c r="BC392" i="7"/>
  <c r="AI392" i="7"/>
  <c r="BC523" i="7"/>
  <c r="BE523" i="7"/>
  <c r="AI523" i="7"/>
  <c r="BC782" i="7"/>
  <c r="BE782" i="7"/>
  <c r="AI782" i="7"/>
  <c r="BC102" i="7"/>
  <c r="BE102" i="7"/>
  <c r="AI108" i="7"/>
  <c r="BC108" i="7"/>
  <c r="BE109" i="7"/>
  <c r="AI109" i="7"/>
  <c r="BC166" i="7"/>
  <c r="BE166" i="7"/>
  <c r="AI172" i="7"/>
  <c r="BC172" i="7"/>
  <c r="BE173" i="7"/>
  <c r="AI173" i="7"/>
  <c r="BC230" i="7"/>
  <c r="BE230" i="7"/>
  <c r="AI236" i="7"/>
  <c r="BC236" i="7"/>
  <c r="BE237" i="7"/>
  <c r="AI237" i="7"/>
  <c r="BC286" i="7"/>
  <c r="BE286" i="7"/>
  <c r="AI305" i="7"/>
  <c r="BC305" i="7"/>
  <c r="BC427" i="7"/>
  <c r="BE427" i="7"/>
  <c r="AI427" i="7"/>
  <c r="BE701" i="7"/>
  <c r="AI701" i="7"/>
  <c r="BC701" i="7"/>
  <c r="BC46" i="7"/>
  <c r="BE46" i="7"/>
  <c r="AI52" i="7"/>
  <c r="BC52" i="7"/>
  <c r="BE53" i="7"/>
  <c r="AI53" i="7"/>
  <c r="AI59" i="7"/>
  <c r="BE83" i="7"/>
  <c r="AI89" i="7"/>
  <c r="AI102" i="7"/>
  <c r="BC110" i="7"/>
  <c r="BE110" i="7"/>
  <c r="AI116" i="7"/>
  <c r="BC116" i="7"/>
  <c r="BE117" i="7"/>
  <c r="AI117" i="7"/>
  <c r="AI123" i="7"/>
  <c r="BE147" i="7"/>
  <c r="AI153" i="7"/>
  <c r="AI166" i="7"/>
  <c r="BC174" i="7"/>
  <c r="BE174" i="7"/>
  <c r="AI180" i="7"/>
  <c r="BC180" i="7"/>
  <c r="BE181" i="7"/>
  <c r="AI181" i="7"/>
  <c r="AI187" i="7"/>
  <c r="BE211" i="7"/>
  <c r="AI217" i="7"/>
  <c r="AI230" i="7"/>
  <c r="BC238" i="7"/>
  <c r="BE238" i="7"/>
  <c r="AI244" i="7"/>
  <c r="BC244" i="7"/>
  <c r="BE245" i="7"/>
  <c r="AI245" i="7"/>
  <c r="AI251" i="7"/>
  <c r="BE267" i="7"/>
  <c r="AI273" i="7"/>
  <c r="AI286" i="7"/>
  <c r="BC587" i="7"/>
  <c r="BE587" i="7"/>
  <c r="AI587" i="7"/>
  <c r="AI46" i="7"/>
  <c r="BC54" i="7"/>
  <c r="BE54" i="7"/>
  <c r="AI60" i="7"/>
  <c r="BC60" i="7"/>
  <c r="BE61" i="7"/>
  <c r="AI61" i="7"/>
  <c r="AI67" i="7"/>
  <c r="AI97" i="7"/>
  <c r="AI110" i="7"/>
  <c r="BC118" i="7"/>
  <c r="BE118" i="7"/>
  <c r="AI124" i="7"/>
  <c r="BC124" i="7"/>
  <c r="BE125" i="7"/>
  <c r="AI125" i="7"/>
  <c r="AI161" i="7"/>
  <c r="AI174" i="7"/>
  <c r="BC182" i="7"/>
  <c r="BE182" i="7"/>
  <c r="AI188" i="7"/>
  <c r="BC188" i="7"/>
  <c r="BE189" i="7"/>
  <c r="AI189" i="7"/>
  <c r="AI195" i="7"/>
  <c r="AI225" i="7"/>
  <c r="AI238" i="7"/>
  <c r="BC246" i="7"/>
  <c r="BE246" i="7"/>
  <c r="AI252" i="7"/>
  <c r="BC252" i="7"/>
  <c r="BE253" i="7"/>
  <c r="AI253" i="7"/>
  <c r="BC257" i="7"/>
  <c r="AI281" i="7"/>
  <c r="BC491" i="7"/>
  <c r="BE491" i="7"/>
  <c r="AI491" i="7"/>
  <c r="BC62" i="7"/>
  <c r="BE62" i="7"/>
  <c r="AI68" i="7"/>
  <c r="BC68" i="7"/>
  <c r="BE69" i="7"/>
  <c r="AI69" i="7"/>
  <c r="BC126" i="7"/>
  <c r="BE126" i="7"/>
  <c r="AI132" i="7"/>
  <c r="BC132" i="7"/>
  <c r="BE133" i="7"/>
  <c r="AI133" i="7"/>
  <c r="AI139" i="7"/>
  <c r="AI182" i="7"/>
  <c r="BC190" i="7"/>
  <c r="BE190" i="7"/>
  <c r="AI196" i="7"/>
  <c r="BC196" i="7"/>
  <c r="BE197" i="7"/>
  <c r="AI197" i="7"/>
  <c r="AI203" i="7"/>
  <c r="AI246" i="7"/>
  <c r="BC254" i="7"/>
  <c r="BE254" i="7"/>
  <c r="AI259" i="7"/>
  <c r="BE276" i="7"/>
  <c r="BC277" i="7"/>
  <c r="BE307" i="7"/>
  <c r="BE317" i="7"/>
  <c r="BC317" i="7"/>
  <c r="AI317" i="7"/>
  <c r="AI62" i="7"/>
  <c r="BC70" i="7"/>
  <c r="BE70" i="7"/>
  <c r="AI76" i="7"/>
  <c r="BC76" i="7"/>
  <c r="BE77" i="7"/>
  <c r="AI77" i="7"/>
  <c r="AI83" i="7"/>
  <c r="BC89" i="7"/>
  <c r="AI126" i="7"/>
  <c r="BC134" i="7"/>
  <c r="BE134" i="7"/>
  <c r="AI140" i="7"/>
  <c r="BC140" i="7"/>
  <c r="BE141" i="7"/>
  <c r="AI141" i="7"/>
  <c r="AI147" i="7"/>
  <c r="BC153" i="7"/>
  <c r="AI190" i="7"/>
  <c r="BC198" i="7"/>
  <c r="BE198" i="7"/>
  <c r="AI204" i="7"/>
  <c r="BC204" i="7"/>
  <c r="BE205" i="7"/>
  <c r="AI205" i="7"/>
  <c r="AI211" i="7"/>
  <c r="BC217" i="7"/>
  <c r="BE235" i="7"/>
  <c r="AI254" i="7"/>
  <c r="AI260" i="7"/>
  <c r="BC260" i="7"/>
  <c r="BE261" i="7"/>
  <c r="AI261" i="7"/>
  <c r="AI267" i="7"/>
  <c r="BC273" i="7"/>
  <c r="AI313" i="7"/>
  <c r="BE313" i="7"/>
  <c r="BC313" i="7"/>
  <c r="BE328" i="7"/>
  <c r="BC328" i="7"/>
  <c r="AI328" i="7"/>
  <c r="BC366" i="7"/>
  <c r="BE366" i="7"/>
  <c r="AI366" i="7"/>
  <c r="BC555" i="7"/>
  <c r="BE555" i="7"/>
  <c r="AI555" i="7"/>
  <c r="AI822" i="7"/>
  <c r="BE822" i="7"/>
  <c r="BC822" i="7"/>
  <c r="AI27" i="7"/>
  <c r="AI70" i="7"/>
  <c r="BC78" i="7"/>
  <c r="BE78" i="7"/>
  <c r="AI84" i="7"/>
  <c r="BC84" i="7"/>
  <c r="BE85" i="7"/>
  <c r="AI85" i="7"/>
  <c r="AI91" i="7"/>
  <c r="BE108" i="7"/>
  <c r="BC109" i="7"/>
  <c r="AI134" i="7"/>
  <c r="BC142" i="7"/>
  <c r="BE142" i="7"/>
  <c r="AI148" i="7"/>
  <c r="BC148" i="7"/>
  <c r="BE149" i="7"/>
  <c r="AI149" i="7"/>
  <c r="AI155" i="7"/>
  <c r="BE172" i="7"/>
  <c r="BC173" i="7"/>
  <c r="AI198" i="7"/>
  <c r="BC206" i="7"/>
  <c r="BE206" i="7"/>
  <c r="AI212" i="7"/>
  <c r="BC212" i="7"/>
  <c r="BE213" i="7"/>
  <c r="AI213" i="7"/>
  <c r="AI219" i="7"/>
  <c r="BE236" i="7"/>
  <c r="BC237" i="7"/>
  <c r="BC262" i="7"/>
  <c r="BE262" i="7"/>
  <c r="AI268" i="7"/>
  <c r="BC268" i="7"/>
  <c r="BE269" i="7"/>
  <c r="AI269" i="7"/>
  <c r="AI275" i="7"/>
  <c r="BE305" i="7"/>
  <c r="BE381" i="7"/>
  <c r="BC381" i="7"/>
  <c r="AI381" i="7"/>
  <c r="BC459" i="7"/>
  <c r="BE459" i="7"/>
  <c r="AI459" i="7"/>
  <c r="BE315" i="7"/>
  <c r="BE334" i="7"/>
  <c r="BE336" i="7"/>
  <c r="BC336" i="7"/>
  <c r="BC341" i="7"/>
  <c r="BE345" i="7"/>
  <c r="BE379" i="7"/>
  <c r="BE405" i="7"/>
  <c r="AI405" i="7"/>
  <c r="BE409" i="7"/>
  <c r="BC414" i="7"/>
  <c r="BE414" i="7"/>
  <c r="BE419" i="7"/>
  <c r="BE437" i="7"/>
  <c r="AI437" i="7"/>
  <c r="BE441" i="7"/>
  <c r="BC446" i="7"/>
  <c r="BE446" i="7"/>
  <c r="BE451" i="7"/>
  <c r="BE469" i="7"/>
  <c r="AI469" i="7"/>
  <c r="BE473" i="7"/>
  <c r="BC478" i="7"/>
  <c r="BE478" i="7"/>
  <c r="BE483" i="7"/>
  <c r="BE501" i="7"/>
  <c r="AI501" i="7"/>
  <c r="BE505" i="7"/>
  <c r="BC510" i="7"/>
  <c r="BE510" i="7"/>
  <c r="BE515" i="7"/>
  <c r="BE533" i="7"/>
  <c r="AI533" i="7"/>
  <c r="BE537" i="7"/>
  <c r="BC542" i="7"/>
  <c r="BE542" i="7"/>
  <c r="BE547" i="7"/>
  <c r="BE565" i="7"/>
  <c r="AI565" i="7"/>
  <c r="BE569" i="7"/>
  <c r="BC574" i="7"/>
  <c r="BE574" i="7"/>
  <c r="BE579" i="7"/>
  <c r="BE597" i="7"/>
  <c r="AI597" i="7"/>
  <c r="BE601" i="7"/>
  <c r="BC606" i="7"/>
  <c r="BE606" i="7"/>
  <c r="BE611" i="7"/>
  <c r="BE344" i="7"/>
  <c r="BC344" i="7"/>
  <c r="BC616" i="7"/>
  <c r="BE616" i="7"/>
  <c r="AI616" i="7"/>
  <c r="BC659" i="7"/>
  <c r="BE659" i="7"/>
  <c r="AI659" i="7"/>
  <c r="BC298" i="7"/>
  <c r="BC301" i="7"/>
  <c r="BE304" i="7"/>
  <c r="BC306" i="7"/>
  <c r="AI318" i="7"/>
  <c r="AI333" i="7"/>
  <c r="AI344" i="7"/>
  <c r="BE352" i="7"/>
  <c r="BC352" i="7"/>
  <c r="BC357" i="7"/>
  <c r="AI363" i="7"/>
  <c r="AI382" i="7"/>
  <c r="AI403" i="7"/>
  <c r="BE413" i="7"/>
  <c r="AI413" i="7"/>
  <c r="BC422" i="7"/>
  <c r="BE422" i="7"/>
  <c r="AI435" i="7"/>
  <c r="BE445" i="7"/>
  <c r="AI445" i="7"/>
  <c r="BC454" i="7"/>
  <c r="BE454" i="7"/>
  <c r="AI467" i="7"/>
  <c r="BE477" i="7"/>
  <c r="AI477" i="7"/>
  <c r="BC486" i="7"/>
  <c r="BE486" i="7"/>
  <c r="AI499" i="7"/>
  <c r="BE509" i="7"/>
  <c r="AI509" i="7"/>
  <c r="BC518" i="7"/>
  <c r="BE518" i="7"/>
  <c r="AI531" i="7"/>
  <c r="BE541" i="7"/>
  <c r="AI541" i="7"/>
  <c r="BC550" i="7"/>
  <c r="BE550" i="7"/>
  <c r="AI563" i="7"/>
  <c r="BE573" i="7"/>
  <c r="AI573" i="7"/>
  <c r="BC582" i="7"/>
  <c r="BE582" i="7"/>
  <c r="AI595" i="7"/>
  <c r="BE605" i="7"/>
  <c r="AI605" i="7"/>
  <c r="BC710" i="7"/>
  <c r="BE710" i="7"/>
  <c r="AI710" i="7"/>
  <c r="AI293" i="7"/>
  <c r="AI294" i="7"/>
  <c r="BC294" i="7"/>
  <c r="AI298" i="7"/>
  <c r="AI301" i="7"/>
  <c r="AI304" i="7"/>
  <c r="AI306" i="7"/>
  <c r="AI326" i="7"/>
  <c r="AI341" i="7"/>
  <c r="AI352" i="7"/>
  <c r="BE360" i="7"/>
  <c r="BC360" i="7"/>
  <c r="AI371" i="7"/>
  <c r="AI390" i="7"/>
  <c r="AI422" i="7"/>
  <c r="BC425" i="7"/>
  <c r="AI454" i="7"/>
  <c r="BC457" i="7"/>
  <c r="AI486" i="7"/>
  <c r="BC489" i="7"/>
  <c r="AI518" i="7"/>
  <c r="BC521" i="7"/>
  <c r="AI550" i="7"/>
  <c r="BC553" i="7"/>
  <c r="AI582" i="7"/>
  <c r="BC585" i="7"/>
  <c r="AI614" i="7"/>
  <c r="AI617" i="7"/>
  <c r="BE617" i="7"/>
  <c r="BC617" i="7"/>
  <c r="BC795" i="7"/>
  <c r="BE795" i="7"/>
  <c r="AI795" i="7"/>
  <c r="BC803" i="7"/>
  <c r="BE803" i="7"/>
  <c r="AI803" i="7"/>
  <c r="AI315" i="7"/>
  <c r="BC329" i="7"/>
  <c r="AI334" i="7"/>
  <c r="AI360" i="7"/>
  <c r="BE368" i="7"/>
  <c r="BC368" i="7"/>
  <c r="AI379" i="7"/>
  <c r="BC393" i="7"/>
  <c r="BC398" i="7"/>
  <c r="BE398" i="7"/>
  <c r="BE403" i="7"/>
  <c r="AI411" i="7"/>
  <c r="BE421" i="7"/>
  <c r="AI421" i="7"/>
  <c r="BE425" i="7"/>
  <c r="BC430" i="7"/>
  <c r="BE430" i="7"/>
  <c r="BE435" i="7"/>
  <c r="AI443" i="7"/>
  <c r="BE453" i="7"/>
  <c r="AI453" i="7"/>
  <c r="BE457" i="7"/>
  <c r="BC462" i="7"/>
  <c r="BE462" i="7"/>
  <c r="BE467" i="7"/>
  <c r="AI475" i="7"/>
  <c r="BE485" i="7"/>
  <c r="AI485" i="7"/>
  <c r="BE489" i="7"/>
  <c r="BC494" i="7"/>
  <c r="BE494" i="7"/>
  <c r="BE499" i="7"/>
  <c r="AI507" i="7"/>
  <c r="BE517" i="7"/>
  <c r="AI517" i="7"/>
  <c r="BE521" i="7"/>
  <c r="BC526" i="7"/>
  <c r="BE526" i="7"/>
  <c r="BE531" i="7"/>
  <c r="AI539" i="7"/>
  <c r="BE549" i="7"/>
  <c r="AI549" i="7"/>
  <c r="BE553" i="7"/>
  <c r="BC558" i="7"/>
  <c r="BE558" i="7"/>
  <c r="BE563" i="7"/>
  <c r="AI571" i="7"/>
  <c r="BE581" i="7"/>
  <c r="AI581" i="7"/>
  <c r="BE585" i="7"/>
  <c r="BC590" i="7"/>
  <c r="BE590" i="7"/>
  <c r="BE595" i="7"/>
  <c r="AI603" i="7"/>
  <c r="BE613" i="7"/>
  <c r="AI613" i="7"/>
  <c r="BC614" i="7"/>
  <c r="AI296" i="7"/>
  <c r="AI297" i="7"/>
  <c r="BE310" i="7"/>
  <c r="BE312" i="7"/>
  <c r="BC312" i="7"/>
  <c r="BE321" i="7"/>
  <c r="AI323" i="7"/>
  <c r="BC337" i="7"/>
  <c r="AI342" i="7"/>
  <c r="BE355" i="7"/>
  <c r="AI357" i="7"/>
  <c r="AI368" i="7"/>
  <c r="BE374" i="7"/>
  <c r="BE376" i="7"/>
  <c r="BC376" i="7"/>
  <c r="BE385" i="7"/>
  <c r="AI387" i="7"/>
  <c r="AI398" i="7"/>
  <c r="BC401" i="7"/>
  <c r="BC413" i="7"/>
  <c r="AI430" i="7"/>
  <c r="BC433" i="7"/>
  <c r="BC445" i="7"/>
  <c r="AI462" i="7"/>
  <c r="BC465" i="7"/>
  <c r="BC477" i="7"/>
  <c r="AI494" i="7"/>
  <c r="BC497" i="7"/>
  <c r="BC509" i="7"/>
  <c r="AI526" i="7"/>
  <c r="BC529" i="7"/>
  <c r="BC541" i="7"/>
  <c r="AI558" i="7"/>
  <c r="BC561" i="7"/>
  <c r="BC573" i="7"/>
  <c r="AI590" i="7"/>
  <c r="BC593" i="7"/>
  <c r="BC605" i="7"/>
  <c r="BC699" i="7"/>
  <c r="BE699" i="7"/>
  <c r="AI699" i="7"/>
  <c r="AI785" i="7"/>
  <c r="BE785" i="7"/>
  <c r="BC785" i="7"/>
  <c r="BE291" i="7"/>
  <c r="BE292" i="7"/>
  <c r="BE318" i="7"/>
  <c r="BE320" i="7"/>
  <c r="BC320" i="7"/>
  <c r="BC325" i="7"/>
  <c r="BE329" i="7"/>
  <c r="BC345" i="7"/>
  <c r="BE363" i="7"/>
  <c r="BE382" i="7"/>
  <c r="BE384" i="7"/>
  <c r="BC384" i="7"/>
  <c r="BE393" i="7"/>
  <c r="BE397" i="7"/>
  <c r="AI397" i="7"/>
  <c r="BE401" i="7"/>
  <c r="BC406" i="7"/>
  <c r="BE406" i="7"/>
  <c r="BE411" i="7"/>
  <c r="BE429" i="7"/>
  <c r="AI429" i="7"/>
  <c r="BE433" i="7"/>
  <c r="BC438" i="7"/>
  <c r="BE438" i="7"/>
  <c r="BE443" i="7"/>
  <c r="BE461" i="7"/>
  <c r="AI461" i="7"/>
  <c r="BE465" i="7"/>
  <c r="BC470" i="7"/>
  <c r="BE470" i="7"/>
  <c r="BE475" i="7"/>
  <c r="BE493" i="7"/>
  <c r="AI493" i="7"/>
  <c r="BE497" i="7"/>
  <c r="BC502" i="7"/>
  <c r="BE502" i="7"/>
  <c r="BE507" i="7"/>
  <c r="BE525" i="7"/>
  <c r="AI525" i="7"/>
  <c r="BE529" i="7"/>
  <c r="BC534" i="7"/>
  <c r="BE534" i="7"/>
  <c r="BE539" i="7"/>
  <c r="BE557" i="7"/>
  <c r="AI557" i="7"/>
  <c r="BE561" i="7"/>
  <c r="BC566" i="7"/>
  <c r="BE566" i="7"/>
  <c r="BE571" i="7"/>
  <c r="BE589" i="7"/>
  <c r="AI589" i="7"/>
  <c r="BE593" i="7"/>
  <c r="BC598" i="7"/>
  <c r="BE598" i="7"/>
  <c r="BE603" i="7"/>
  <c r="BC615" i="7"/>
  <c r="AI689" i="7"/>
  <c r="BE689" i="7"/>
  <c r="BC689" i="7"/>
  <c r="BC848" i="7"/>
  <c r="BE848" i="7"/>
  <c r="AI848" i="7"/>
  <c r="BC645" i="7"/>
  <c r="BE648" i="7"/>
  <c r="BC648" i="7"/>
  <c r="BE657" i="7"/>
  <c r="BE677" i="7"/>
  <c r="AI677" i="7"/>
  <c r="BC686" i="7"/>
  <c r="BE686" i="7"/>
  <c r="BE733" i="7"/>
  <c r="AI733" i="7"/>
  <c r="BC742" i="7"/>
  <c r="BE742" i="7"/>
  <c r="BE757" i="7"/>
  <c r="AI757" i="7"/>
  <c r="BC801" i="7"/>
  <c r="AI806" i="7"/>
  <c r="BE806" i="7"/>
  <c r="BC819" i="7"/>
  <c r="AI819" i="7"/>
  <c r="BE819" i="7"/>
  <c r="BC835" i="7"/>
  <c r="BE835" i="7"/>
  <c r="AI835" i="7"/>
  <c r="BE874" i="7"/>
  <c r="AI874" i="7"/>
  <c r="BC874" i="7"/>
  <c r="BE656" i="7"/>
  <c r="BC656" i="7"/>
  <c r="BE709" i="7"/>
  <c r="AI709" i="7"/>
  <c r="BC718" i="7"/>
  <c r="BE718" i="7"/>
  <c r="BC766" i="7"/>
  <c r="BE766" i="7"/>
  <c r="BE781" i="7"/>
  <c r="AI781" i="7"/>
  <c r="AI838" i="7"/>
  <c r="BE838" i="7"/>
  <c r="BC859" i="7"/>
  <c r="BE859" i="7"/>
  <c r="BE938" i="7"/>
  <c r="AI938" i="7"/>
  <c r="BC938" i="7"/>
  <c r="BC978" i="7"/>
  <c r="AI978" i="7"/>
  <c r="BE978" i="7"/>
  <c r="AI623" i="7"/>
  <c r="AI624" i="7"/>
  <c r="BC625" i="7"/>
  <c r="AI631" i="7"/>
  <c r="AI632" i="7"/>
  <c r="BC633" i="7"/>
  <c r="AI639" i="7"/>
  <c r="AI640" i="7"/>
  <c r="BC641" i="7"/>
  <c r="AI645" i="7"/>
  <c r="AI656" i="7"/>
  <c r="BC665" i="7"/>
  <c r="BE685" i="7"/>
  <c r="AI685" i="7"/>
  <c r="BC694" i="7"/>
  <c r="BE694" i="7"/>
  <c r="AI707" i="7"/>
  <c r="AI718" i="7"/>
  <c r="BC721" i="7"/>
  <c r="BE741" i="7"/>
  <c r="AI741" i="7"/>
  <c r="AI766" i="7"/>
  <c r="BC769" i="7"/>
  <c r="AI779" i="7"/>
  <c r="BC790" i="7"/>
  <c r="BE790" i="7"/>
  <c r="BE801" i="7"/>
  <c r="BE842" i="7"/>
  <c r="AI842" i="7"/>
  <c r="BE850" i="7"/>
  <c r="AI850" i="7"/>
  <c r="BC850" i="7"/>
  <c r="BC851" i="7"/>
  <c r="BE851" i="7"/>
  <c r="AI851" i="7"/>
  <c r="AI859" i="7"/>
  <c r="BC915" i="7"/>
  <c r="BE915" i="7"/>
  <c r="AI915" i="7"/>
  <c r="BC996" i="7"/>
  <c r="BE996" i="7"/>
  <c r="AI996" i="7"/>
  <c r="BC623" i="7"/>
  <c r="BC630" i="7"/>
  <c r="BC631" i="7"/>
  <c r="AI637" i="7"/>
  <c r="AI638" i="7"/>
  <c r="BC638" i="7"/>
  <c r="BC639" i="7"/>
  <c r="BE665" i="7"/>
  <c r="AI683" i="7"/>
  <c r="AI694" i="7"/>
  <c r="BE717" i="7"/>
  <c r="AI717" i="7"/>
  <c r="BE721" i="7"/>
  <c r="AI739" i="7"/>
  <c r="BC750" i="7"/>
  <c r="BE750" i="7"/>
  <c r="BE765" i="7"/>
  <c r="AI765" i="7"/>
  <c r="BE769" i="7"/>
  <c r="AI790" i="7"/>
  <c r="BC793" i="7"/>
  <c r="BE858" i="7"/>
  <c r="AI858" i="7"/>
  <c r="BC858" i="7"/>
  <c r="BC400" i="7"/>
  <c r="BC408" i="7"/>
  <c r="BC416" i="7"/>
  <c r="BC424" i="7"/>
  <c r="BC432" i="7"/>
  <c r="BC440" i="7"/>
  <c r="BC448" i="7"/>
  <c r="BC456" i="7"/>
  <c r="BC464" i="7"/>
  <c r="BC472" i="7"/>
  <c r="BC480" i="7"/>
  <c r="BC488" i="7"/>
  <c r="BC496" i="7"/>
  <c r="BC504" i="7"/>
  <c r="BC512" i="7"/>
  <c r="BC520" i="7"/>
  <c r="BC528" i="7"/>
  <c r="BC536" i="7"/>
  <c r="BC544" i="7"/>
  <c r="BC552" i="7"/>
  <c r="BC560" i="7"/>
  <c r="BC568" i="7"/>
  <c r="BC576" i="7"/>
  <c r="BC584" i="7"/>
  <c r="BC592" i="7"/>
  <c r="BC600" i="7"/>
  <c r="BC608" i="7"/>
  <c r="BC621" i="7"/>
  <c r="BE624" i="7"/>
  <c r="BE625" i="7"/>
  <c r="BC629" i="7"/>
  <c r="BE632" i="7"/>
  <c r="BE633" i="7"/>
  <c r="BC637" i="7"/>
  <c r="BE640" i="7"/>
  <c r="BE641" i="7"/>
  <c r="AI653" i="7"/>
  <c r="BC670" i="7"/>
  <c r="BE670" i="7"/>
  <c r="BC673" i="7"/>
  <c r="BE693" i="7"/>
  <c r="AI693" i="7"/>
  <c r="BE697" i="7"/>
  <c r="BE707" i="7"/>
  <c r="BC709" i="7"/>
  <c r="AI715" i="7"/>
  <c r="BC726" i="7"/>
  <c r="BE726" i="7"/>
  <c r="BC729" i="7"/>
  <c r="AI750" i="7"/>
  <c r="BC753" i="7"/>
  <c r="AI763" i="7"/>
  <c r="BC774" i="7"/>
  <c r="BE774" i="7"/>
  <c r="BE779" i="7"/>
  <c r="BC781" i="7"/>
  <c r="BE789" i="7"/>
  <c r="AI789" i="7"/>
  <c r="BE793" i="7"/>
  <c r="BE798" i="7"/>
  <c r="BE826" i="7"/>
  <c r="BC826" i="7"/>
  <c r="AI646" i="7"/>
  <c r="BC649" i="7"/>
  <c r="AI661" i="7"/>
  <c r="AI670" i="7"/>
  <c r="BE673" i="7"/>
  <c r="BE683" i="7"/>
  <c r="BC685" i="7"/>
  <c r="AI691" i="7"/>
  <c r="BC702" i="7"/>
  <c r="BE702" i="7"/>
  <c r="BC705" i="7"/>
  <c r="AI726" i="7"/>
  <c r="BE729" i="7"/>
  <c r="BE739" i="7"/>
  <c r="BC741" i="7"/>
  <c r="BE749" i="7"/>
  <c r="AI749" i="7"/>
  <c r="BE753" i="7"/>
  <c r="AI774" i="7"/>
  <c r="BC777" i="7"/>
  <c r="AI787" i="7"/>
  <c r="BE821" i="7"/>
  <c r="BC821" i="7"/>
  <c r="AI821" i="7"/>
  <c r="AI826" i="7"/>
  <c r="BE906" i="7"/>
  <c r="AI906" i="7"/>
  <c r="BC906" i="7"/>
  <c r="BC657" i="7"/>
  <c r="BE669" i="7"/>
  <c r="AI669" i="7"/>
  <c r="BC678" i="7"/>
  <c r="BE678" i="7"/>
  <c r="BE715" i="7"/>
  <c r="BC717" i="7"/>
  <c r="BE725" i="7"/>
  <c r="AI725" i="7"/>
  <c r="BC734" i="7"/>
  <c r="BE734" i="7"/>
  <c r="BC758" i="7"/>
  <c r="BE758" i="7"/>
  <c r="BE763" i="7"/>
  <c r="BC765" i="7"/>
  <c r="BE773" i="7"/>
  <c r="AI773" i="7"/>
  <c r="BE777" i="7"/>
  <c r="BC838" i="7"/>
  <c r="BC883" i="7"/>
  <c r="BE883" i="7"/>
  <c r="AI883" i="7"/>
  <c r="BC947" i="7"/>
  <c r="BE947" i="7"/>
  <c r="AI947" i="7"/>
  <c r="BC969" i="7"/>
  <c r="AI999" i="7"/>
  <c r="BE999" i="7"/>
  <c r="BE882" i="7"/>
  <c r="AI882" i="7"/>
  <c r="BC891" i="7"/>
  <c r="BE891" i="7"/>
  <c r="BE914" i="7"/>
  <c r="AI914" i="7"/>
  <c r="BC923" i="7"/>
  <c r="BE923" i="7"/>
  <c r="BE946" i="7"/>
  <c r="AI946" i="7"/>
  <c r="BC955" i="7"/>
  <c r="BE955" i="7"/>
  <c r="AI891" i="7"/>
  <c r="AI923" i="7"/>
  <c r="AI955" i="7"/>
  <c r="BE966" i="7"/>
  <c r="AI966" i="7"/>
  <c r="BC986" i="7"/>
  <c r="AI986" i="7"/>
  <c r="AI991" i="7"/>
  <c r="BC991" i="7"/>
  <c r="BE1084" i="7"/>
  <c r="BC1084" i="7"/>
  <c r="AI1084" i="7"/>
  <c r="BC867" i="7"/>
  <c r="BE867" i="7"/>
  <c r="BE890" i="7"/>
  <c r="AI890" i="7"/>
  <c r="BC899" i="7"/>
  <c r="BE899" i="7"/>
  <c r="BE922" i="7"/>
  <c r="AI922" i="7"/>
  <c r="BC931" i="7"/>
  <c r="BE931" i="7"/>
  <c r="BE954" i="7"/>
  <c r="AI954" i="7"/>
  <c r="BC963" i="7"/>
  <c r="BE963" i="7"/>
  <c r="BC977" i="7"/>
  <c r="BC664" i="7"/>
  <c r="BC672" i="7"/>
  <c r="BC680" i="7"/>
  <c r="BC688" i="7"/>
  <c r="BC696" i="7"/>
  <c r="BC704" i="7"/>
  <c r="BC712" i="7"/>
  <c r="BC720" i="7"/>
  <c r="BC728" i="7"/>
  <c r="BC736" i="7"/>
  <c r="BC744" i="7"/>
  <c r="BC752" i="7"/>
  <c r="BC760" i="7"/>
  <c r="BC768" i="7"/>
  <c r="BC776" i="7"/>
  <c r="BC784" i="7"/>
  <c r="BC792" i="7"/>
  <c r="AI867" i="7"/>
  <c r="BE870" i="7"/>
  <c r="BC882" i="7"/>
  <c r="AI899" i="7"/>
  <c r="BE902" i="7"/>
  <c r="BC914" i="7"/>
  <c r="AI931" i="7"/>
  <c r="BE934" i="7"/>
  <c r="BC946" i="7"/>
  <c r="AI963" i="7"/>
  <c r="BC970" i="7"/>
  <c r="AI970" i="7"/>
  <c r="BE977" i="7"/>
  <c r="BC1020" i="7"/>
  <c r="BE1020" i="7"/>
  <c r="AI1020" i="7"/>
  <c r="BC802" i="7"/>
  <c r="BE805" i="7"/>
  <c r="BC805" i="7"/>
  <c r="BE814" i="7"/>
  <c r="BE834" i="7"/>
  <c r="AI834" i="7"/>
  <c r="BC843" i="7"/>
  <c r="BE843" i="7"/>
  <c r="BE866" i="7"/>
  <c r="AI866" i="7"/>
  <c r="BC875" i="7"/>
  <c r="BE875" i="7"/>
  <c r="BE880" i="7"/>
  <c r="BE898" i="7"/>
  <c r="AI898" i="7"/>
  <c r="BC907" i="7"/>
  <c r="BE907" i="7"/>
  <c r="BE912" i="7"/>
  <c r="BE930" i="7"/>
  <c r="AI930" i="7"/>
  <c r="BC939" i="7"/>
  <c r="BE939" i="7"/>
  <c r="BE944" i="7"/>
  <c r="BE962" i="7"/>
  <c r="AI962" i="7"/>
  <c r="BE986" i="7"/>
  <c r="BC988" i="7"/>
  <c r="AI988" i="7"/>
  <c r="BE988" i="7"/>
  <c r="BC999" i="7"/>
  <c r="AI1085" i="7"/>
  <c r="BE1085" i="7"/>
  <c r="BC1085" i="7"/>
  <c r="BC1268" i="7"/>
  <c r="AI1268" i="7"/>
  <c r="BE1268" i="7"/>
  <c r="BE800" i="7"/>
  <c r="BC810" i="7"/>
  <c r="BE813" i="7"/>
  <c r="BC813" i="7"/>
  <c r="BC890" i="7"/>
  <c r="BC922" i="7"/>
  <c r="BC954" i="7"/>
  <c r="BE1011" i="7"/>
  <c r="AI1011" i="7"/>
  <c r="BE1019" i="7"/>
  <c r="AI1019" i="7"/>
  <c r="BC1028" i="7"/>
  <c r="BE1028" i="7"/>
  <c r="BE1068" i="7"/>
  <c r="AI1068" i="7"/>
  <c r="BC1068" i="7"/>
  <c r="BC1087" i="7"/>
  <c r="AI1087" i="7"/>
  <c r="BE1097" i="7"/>
  <c r="AI1097" i="7"/>
  <c r="BE1129" i="7"/>
  <c r="AI1129" i="7"/>
  <c r="AI1009" i="7"/>
  <c r="AI1028" i="7"/>
  <c r="BC1040" i="7"/>
  <c r="AI1040" i="7"/>
  <c r="BE1169" i="7"/>
  <c r="BC1169" i="7"/>
  <c r="AI1169" i="7"/>
  <c r="BE1027" i="7"/>
  <c r="AI1027" i="7"/>
  <c r="BC1079" i="7"/>
  <c r="AI1079" i="7"/>
  <c r="BE1079" i="7"/>
  <c r="BC829" i="7"/>
  <c r="BC837" i="7"/>
  <c r="BC845" i="7"/>
  <c r="BC853" i="7"/>
  <c r="BC861" i="7"/>
  <c r="BC869" i="7"/>
  <c r="BC877" i="7"/>
  <c r="BC885" i="7"/>
  <c r="BC893" i="7"/>
  <c r="BC901" i="7"/>
  <c r="BC909" i="7"/>
  <c r="BC917" i="7"/>
  <c r="BC925" i="7"/>
  <c r="BC933" i="7"/>
  <c r="BC941" i="7"/>
  <c r="BC949" i="7"/>
  <c r="BC957" i="7"/>
  <c r="BC965" i="7"/>
  <c r="BC1004" i="7"/>
  <c r="BE1004" i="7"/>
  <c r="BC1007" i="7"/>
  <c r="BE1009" i="7"/>
  <c r="AI1017" i="7"/>
  <c r="BC1019" i="7"/>
  <c r="BC1048" i="7"/>
  <c r="AI1048" i="7"/>
  <c r="BE1116" i="7"/>
  <c r="BC1116" i="7"/>
  <c r="AI1116" i="7"/>
  <c r="BC1159" i="7"/>
  <c r="AI1159" i="7"/>
  <c r="BE1159" i="7"/>
  <c r="BE995" i="7"/>
  <c r="AI995" i="7"/>
  <c r="AI1004" i="7"/>
  <c r="BE1007" i="7"/>
  <c r="AI1025" i="7"/>
  <c r="BE1040" i="7"/>
  <c r="AI1093" i="7"/>
  <c r="BE1093" i="7"/>
  <c r="AI1125" i="7"/>
  <c r="BE1125" i="7"/>
  <c r="BC1125" i="7"/>
  <c r="BC1129" i="7"/>
  <c r="BE1180" i="7"/>
  <c r="BC1180" i="7"/>
  <c r="AI1180" i="7"/>
  <c r="AI967" i="7"/>
  <c r="AI974" i="7"/>
  <c r="AI975" i="7"/>
  <c r="AI982" i="7"/>
  <c r="AI983" i="7"/>
  <c r="BC987" i="7"/>
  <c r="BE990" i="7"/>
  <c r="BC990" i="7"/>
  <c r="BE1003" i="7"/>
  <c r="AI1003" i="7"/>
  <c r="BC1012" i="7"/>
  <c r="BE1012" i="7"/>
  <c r="BC1015" i="7"/>
  <c r="BE1017" i="7"/>
  <c r="BC1027" i="7"/>
  <c r="BC1039" i="7"/>
  <c r="BC1056" i="7"/>
  <c r="AI1056" i="7"/>
  <c r="AI1064" i="7"/>
  <c r="BC1097" i="7"/>
  <c r="BE1145" i="7"/>
  <c r="BC1145" i="7"/>
  <c r="AI1145" i="7"/>
  <c r="BC1002" i="7"/>
  <c r="BC1018" i="7"/>
  <c r="BE1045" i="7"/>
  <c r="BE1053" i="7"/>
  <c r="BE1061" i="7"/>
  <c r="BE1076" i="7"/>
  <c r="BC1076" i="7"/>
  <c r="BC1095" i="7"/>
  <c r="AI1095" i="7"/>
  <c r="BE1095" i="7"/>
  <c r="BE1113" i="7"/>
  <c r="BC1113" i="7"/>
  <c r="AI1113" i="7"/>
  <c r="BC1127" i="7"/>
  <c r="AI1127" i="7"/>
  <c r="BE1127" i="7"/>
  <c r="BE1137" i="7"/>
  <c r="BC1137" i="7"/>
  <c r="BE1196" i="7"/>
  <c r="AI1196" i="7"/>
  <c r="AI1242" i="7"/>
  <c r="BE1242" i="7"/>
  <c r="BC1242" i="7"/>
  <c r="BC1345" i="7"/>
  <c r="AI1345" i="7"/>
  <c r="BE1345" i="7"/>
  <c r="BE1186" i="7"/>
  <c r="BC1186" i="7"/>
  <c r="AI1186" i="7"/>
  <c r="BE1204" i="7"/>
  <c r="BC1204" i="7"/>
  <c r="BE1227" i="7"/>
  <c r="BC1227" i="7"/>
  <c r="AI1227" i="7"/>
  <c r="AI1331" i="7"/>
  <c r="BC1331" i="7"/>
  <c r="BE1331" i="7"/>
  <c r="BC998" i="7"/>
  <c r="BC1006" i="7"/>
  <c r="BC1014" i="7"/>
  <c r="BC1022" i="7"/>
  <c r="BC1030" i="7"/>
  <c r="BC1069" i="7"/>
  <c r="AI1069" i="7"/>
  <c r="BE1069" i="7"/>
  <c r="BC1072" i="7"/>
  <c r="BE1161" i="7"/>
  <c r="AI1161" i="7"/>
  <c r="AI1204" i="7"/>
  <c r="BC1206" i="7"/>
  <c r="AI1206" i="7"/>
  <c r="BE1206" i="7"/>
  <c r="BC1077" i="7"/>
  <c r="BE1105" i="7"/>
  <c r="BC1105" i="7"/>
  <c r="BC1196" i="7"/>
  <c r="AI1323" i="7"/>
  <c r="BC1323" i="7"/>
  <c r="BE1323" i="7"/>
  <c r="AI1036" i="7"/>
  <c r="AI1037" i="7"/>
  <c r="AI1044" i="7"/>
  <c r="AI1045" i="7"/>
  <c r="AI1052" i="7"/>
  <c r="AI1053" i="7"/>
  <c r="AI1060" i="7"/>
  <c r="AI1061" i="7"/>
  <c r="AI1072" i="7"/>
  <c r="BE1081" i="7"/>
  <c r="AI1081" i="7"/>
  <c r="BC1089" i="7"/>
  <c r="AI1105" i="7"/>
  <c r="BE1148" i="7"/>
  <c r="BC1148" i="7"/>
  <c r="AI1157" i="7"/>
  <c r="BE1157" i="7"/>
  <c r="BE1108" i="7"/>
  <c r="BC1108" i="7"/>
  <c r="BC1119" i="7"/>
  <c r="AI1119" i="7"/>
  <c r="BE1140" i="7"/>
  <c r="BC1140" i="7"/>
  <c r="BC1151" i="7"/>
  <c r="AI1151" i="7"/>
  <c r="BE1172" i="7"/>
  <c r="BC1172" i="7"/>
  <c r="AI1194" i="7"/>
  <c r="BE1194" i="7"/>
  <c r="BC1194" i="7"/>
  <c r="BC1201" i="7"/>
  <c r="BE1201" i="7"/>
  <c r="AI1201" i="7"/>
  <c r="BC1236" i="7"/>
  <c r="AI1236" i="7"/>
  <c r="BE1239" i="7"/>
  <c r="BC1239" i="7"/>
  <c r="AI1239" i="7"/>
  <c r="BC1330" i="7"/>
  <c r="AI1330" i="7"/>
  <c r="BE1330" i="7"/>
  <c r="AI1367" i="7"/>
  <c r="BE1367" i="7"/>
  <c r="BC1367" i="7"/>
  <c r="BE1092" i="7"/>
  <c r="BC1092" i="7"/>
  <c r="BC1103" i="7"/>
  <c r="AI1103" i="7"/>
  <c r="BE1124" i="7"/>
  <c r="BC1124" i="7"/>
  <c r="BC1135" i="7"/>
  <c r="AI1135" i="7"/>
  <c r="BE1156" i="7"/>
  <c r="BC1156" i="7"/>
  <c r="BC1167" i="7"/>
  <c r="AI1167" i="7"/>
  <c r="BC1207" i="7"/>
  <c r="AI1207" i="7"/>
  <c r="BE1207" i="7"/>
  <c r="BE1231" i="7"/>
  <c r="BC1231" i="7"/>
  <c r="AI1231" i="7"/>
  <c r="BE1236" i="7"/>
  <c r="BE1295" i="7"/>
  <c r="BC1295" i="7"/>
  <c r="AI1295" i="7"/>
  <c r="BE1187" i="7"/>
  <c r="BC1187" i="7"/>
  <c r="AI1187" i="7"/>
  <c r="BC1193" i="7"/>
  <c r="BE1193" i="7"/>
  <c r="AI1193" i="7"/>
  <c r="BE1230" i="7"/>
  <c r="AI1230" i="7"/>
  <c r="BC1230" i="7"/>
  <c r="BE1303" i="7"/>
  <c r="BC1303" i="7"/>
  <c r="AI1303" i="7"/>
  <c r="BC1329" i="7"/>
  <c r="AI1329" i="7"/>
  <c r="BE1329" i="7"/>
  <c r="BE1100" i="7"/>
  <c r="BC1100" i="7"/>
  <c r="BC1111" i="7"/>
  <c r="AI1111" i="7"/>
  <c r="AI1121" i="7"/>
  <c r="BE1132" i="7"/>
  <c r="BC1132" i="7"/>
  <c r="BC1143" i="7"/>
  <c r="AI1143" i="7"/>
  <c r="AI1153" i="7"/>
  <c r="BE1164" i="7"/>
  <c r="BC1164" i="7"/>
  <c r="BC1175" i="7"/>
  <c r="AI1175" i="7"/>
  <c r="BE1243" i="7"/>
  <c r="AI1243" i="7"/>
  <c r="BC1260" i="7"/>
  <c r="BE1260" i="7"/>
  <c r="AI1260" i="7"/>
  <c r="BE1278" i="7"/>
  <c r="AI1278" i="7"/>
  <c r="BC1346" i="7"/>
  <c r="AI1346" i="7"/>
  <c r="BC1394" i="7"/>
  <c r="AI1394" i="7"/>
  <c r="BE1394" i="7"/>
  <c r="BE1410" i="7"/>
  <c r="AI1410" i="7"/>
  <c r="BC1410" i="7"/>
  <c r="BE1263" i="7"/>
  <c r="BC1263" i="7"/>
  <c r="AI1263" i="7"/>
  <c r="BE1271" i="7"/>
  <c r="BC1271" i="7"/>
  <c r="AI1290" i="7"/>
  <c r="BE1290" i="7"/>
  <c r="BC1290" i="7"/>
  <c r="BC1306" i="7"/>
  <c r="AI1347" i="7"/>
  <c r="BC1347" i="7"/>
  <c r="BE1348" i="7"/>
  <c r="BC1348" i="7"/>
  <c r="BC1353" i="7"/>
  <c r="BE1353" i="7"/>
  <c r="AI1353" i="7"/>
  <c r="BC1361" i="7"/>
  <c r="BE1361" i="7"/>
  <c r="AI1361" i="7"/>
  <c r="BC1377" i="7"/>
  <c r="BE1377" i="7"/>
  <c r="AI1377" i="7"/>
  <c r="BC1385" i="7"/>
  <c r="BE1385" i="7"/>
  <c r="AI1385" i="7"/>
  <c r="BE1080" i="7"/>
  <c r="BE1088" i="7"/>
  <c r="BE1096" i="7"/>
  <c r="BE1104" i="7"/>
  <c r="BE1112" i="7"/>
  <c r="BE1120" i="7"/>
  <c r="BE1128" i="7"/>
  <c r="BE1136" i="7"/>
  <c r="BE1144" i="7"/>
  <c r="BE1152" i="7"/>
  <c r="BE1160" i="7"/>
  <c r="BE1168" i="7"/>
  <c r="BC1228" i="7"/>
  <c r="BE1228" i="7"/>
  <c r="AI1228" i="7"/>
  <c r="BE1246" i="7"/>
  <c r="AI1246" i="7"/>
  <c r="AI1271" i="7"/>
  <c r="BE1306" i="7"/>
  <c r="AI1348" i="7"/>
  <c r="AI1359" i="7"/>
  <c r="BC1359" i="7"/>
  <c r="BE1376" i="7"/>
  <c r="AI1376" i="7"/>
  <c r="BC1376" i="7"/>
  <c r="BE1384" i="7"/>
  <c r="AI1384" i="7"/>
  <c r="AI1258" i="7"/>
  <c r="BE1258" i="7"/>
  <c r="BC1258" i="7"/>
  <c r="BE1291" i="7"/>
  <c r="BC1291" i="7"/>
  <c r="BC1195" i="7"/>
  <c r="BC1209" i="7"/>
  <c r="BE1209" i="7"/>
  <c r="BC1212" i="7"/>
  <c r="AI1212" i="7"/>
  <c r="BE1212" i="7"/>
  <c r="BE1214" i="7"/>
  <c r="AI1214" i="7"/>
  <c r="AI1291" i="7"/>
  <c r="BE1294" i="7"/>
  <c r="AI1294" i="7"/>
  <c r="BC1294" i="7"/>
  <c r="BE1307" i="7"/>
  <c r="AI1307" i="7"/>
  <c r="AI1395" i="7"/>
  <c r="BE1395" i="7"/>
  <c r="BC1395" i="7"/>
  <c r="BC1419" i="7"/>
  <c r="BE1419" i="7"/>
  <c r="AI1419" i="7"/>
  <c r="BE1190" i="7"/>
  <c r="BE1198" i="7"/>
  <c r="AI1202" i="7"/>
  <c r="BE1202" i="7"/>
  <c r="AI1226" i="7"/>
  <c r="BE1226" i="7"/>
  <c r="BC1226" i="7"/>
  <c r="BE1259" i="7"/>
  <c r="BC1259" i="7"/>
  <c r="BE1300" i="7"/>
  <c r="AI1425" i="7"/>
  <c r="BE1425" i="7"/>
  <c r="BC1425" i="7"/>
  <c r="AI1182" i="7"/>
  <c r="AI1190" i="7"/>
  <c r="AI1198" i="7"/>
  <c r="AI1210" i="7"/>
  <c r="BE1210" i="7"/>
  <c r="AI1259" i="7"/>
  <c r="BE1262" i="7"/>
  <c r="AI1262" i="7"/>
  <c r="BC1262" i="7"/>
  <c r="BE1275" i="7"/>
  <c r="AI1275" i="7"/>
  <c r="BC1292" i="7"/>
  <c r="BE1292" i="7"/>
  <c r="AI1292" i="7"/>
  <c r="AI1300" i="7"/>
  <c r="BE1310" i="7"/>
  <c r="AI1310" i="7"/>
  <c r="BC1322" i="7"/>
  <c r="AI1322" i="7"/>
  <c r="BE1346" i="7"/>
  <c r="BE1238" i="7"/>
  <c r="AI1238" i="7"/>
  <c r="BE1270" i="7"/>
  <c r="AI1270" i="7"/>
  <c r="BE1302" i="7"/>
  <c r="AI1302" i="7"/>
  <c r="BC1314" i="7"/>
  <c r="BE1332" i="7"/>
  <c r="BC1332" i="7"/>
  <c r="BC1369" i="7"/>
  <c r="BE1369" i="7"/>
  <c r="AI1369" i="7"/>
  <c r="AI1461" i="7"/>
  <c r="BE1461" i="7"/>
  <c r="BC1461" i="7"/>
  <c r="BE1438" i="7"/>
  <c r="AI1438" i="7"/>
  <c r="BC1438" i="7"/>
  <c r="BE1450" i="7"/>
  <c r="BC1450" i="7"/>
  <c r="AI1450" i="7"/>
  <c r="BE1340" i="7"/>
  <c r="BC1340" i="7"/>
  <c r="BE1368" i="7"/>
  <c r="AI1368" i="7"/>
  <c r="AI1427" i="7"/>
  <c r="BE1427" i="7"/>
  <c r="AI1433" i="7"/>
  <c r="BE1433" i="7"/>
  <c r="BC1433" i="7"/>
  <c r="AI1215" i="7"/>
  <c r="BE1222" i="7"/>
  <c r="AI1222" i="7"/>
  <c r="BC1234" i="7"/>
  <c r="AI1244" i="7"/>
  <c r="AI1247" i="7"/>
  <c r="BE1254" i="7"/>
  <c r="AI1254" i="7"/>
  <c r="BC1266" i="7"/>
  <c r="AI1276" i="7"/>
  <c r="AI1279" i="7"/>
  <c r="BE1286" i="7"/>
  <c r="AI1286" i="7"/>
  <c r="BC1298" i="7"/>
  <c r="AI1308" i="7"/>
  <c r="AI1311" i="7"/>
  <c r="BE1318" i="7"/>
  <c r="AI1318" i="7"/>
  <c r="BC1333" i="7"/>
  <c r="BC1337" i="7"/>
  <c r="AI1337" i="7"/>
  <c r="BC1338" i="7"/>
  <c r="AI1338" i="7"/>
  <c r="AI1339" i="7"/>
  <c r="BC1339" i="7"/>
  <c r="AI1340" i="7"/>
  <c r="AI1341" i="7"/>
  <c r="BE1360" i="7"/>
  <c r="AI1360" i="7"/>
  <c r="BC1368" i="7"/>
  <c r="BE1391" i="7"/>
  <c r="BC1391" i="7"/>
  <c r="AI1391" i="7"/>
  <c r="BE1426" i="7"/>
  <c r="AI1426" i="7"/>
  <c r="BC1426" i="7"/>
  <c r="AI1219" i="7"/>
  <c r="BE1234" i="7"/>
  <c r="BC1235" i="7"/>
  <c r="BC1238" i="7"/>
  <c r="AI1251" i="7"/>
  <c r="BE1266" i="7"/>
  <c r="BC1267" i="7"/>
  <c r="BC1270" i="7"/>
  <c r="AI1283" i="7"/>
  <c r="BE1298" i="7"/>
  <c r="BC1299" i="7"/>
  <c r="BC1302" i="7"/>
  <c r="AI1315" i="7"/>
  <c r="BE1324" i="7"/>
  <c r="BC1324" i="7"/>
  <c r="BE1352" i="7"/>
  <c r="AI1352" i="7"/>
  <c r="BC1360" i="7"/>
  <c r="BC1383" i="7"/>
  <c r="BE1459" i="7"/>
  <c r="AI1459" i="7"/>
  <c r="BC1354" i="7"/>
  <c r="AI1354" i="7"/>
  <c r="BE1354" i="7"/>
  <c r="BC1362" i="7"/>
  <c r="AI1362" i="7"/>
  <c r="BE1362" i="7"/>
  <c r="BC1370" i="7"/>
  <c r="AI1370" i="7"/>
  <c r="BE1370" i="7"/>
  <c r="BC1378" i="7"/>
  <c r="AI1378" i="7"/>
  <c r="BE1378" i="7"/>
  <c r="BC1386" i="7"/>
  <c r="AI1386" i="7"/>
  <c r="BE1386" i="7"/>
  <c r="BC1451" i="7"/>
  <c r="BE1451" i="7"/>
  <c r="AI1512" i="7"/>
  <c r="BC1512" i="7"/>
  <c r="BE1512" i="7"/>
  <c r="AI1421" i="7"/>
  <c r="BC1421" i="7"/>
  <c r="BC1447" i="7"/>
  <c r="BE1447" i="7"/>
  <c r="AI1457" i="7"/>
  <c r="BC1457" i="7"/>
  <c r="BE1457" i="7"/>
  <c r="BE1462" i="7"/>
  <c r="AI1462" i="7"/>
  <c r="BC1462" i="7"/>
  <c r="AI1409" i="7"/>
  <c r="BC1409" i="7"/>
  <c r="BE1409" i="7"/>
  <c r="BE1421" i="7"/>
  <c r="AI1447" i="7"/>
  <c r="BC1463" i="7"/>
  <c r="AI1488" i="7"/>
  <c r="BC1488" i="7"/>
  <c r="AI1445" i="7"/>
  <c r="BC1445" i="7"/>
  <c r="AI1449" i="7"/>
  <c r="BC1449" i="7"/>
  <c r="BE1449" i="7"/>
  <c r="BC1458" i="7"/>
  <c r="AI1355" i="7"/>
  <c r="BE1355" i="7"/>
  <c r="AI1363" i="7"/>
  <c r="BE1363" i="7"/>
  <c r="AI1371" i="7"/>
  <c r="BE1371" i="7"/>
  <c r="AI1379" i="7"/>
  <c r="BE1379" i="7"/>
  <c r="AI1387" i="7"/>
  <c r="BE1387" i="7"/>
  <c r="BE1390" i="7"/>
  <c r="AI1390" i="7"/>
  <c r="BC1393" i="7"/>
  <c r="AI1393" i="7"/>
  <c r="BE1429" i="7"/>
  <c r="BE1445" i="7"/>
  <c r="AI1458" i="7"/>
  <c r="AI1463" i="7"/>
  <c r="AI1486" i="7"/>
  <c r="BE1486" i="7"/>
  <c r="BE1414" i="7"/>
  <c r="BC1414" i="7"/>
  <c r="AI1414" i="7"/>
  <c r="BE1454" i="7"/>
  <c r="BC1454" i="7"/>
  <c r="AI1454" i="7"/>
  <c r="AI1480" i="7"/>
  <c r="BC1480" i="7"/>
  <c r="BE1480" i="7"/>
  <c r="BE1482" i="7"/>
  <c r="AI1482" i="7"/>
  <c r="BC1511" i="7"/>
  <c r="AI1511" i="7"/>
  <c r="BE1511" i="7"/>
  <c r="BE1533" i="7"/>
  <c r="AI1533" i="7"/>
  <c r="BC1533" i="7"/>
  <c r="BE1497" i="7"/>
  <c r="AI1497" i="7"/>
  <c r="BC1497" i="7"/>
  <c r="BE1521" i="7"/>
  <c r="AI1521" i="7"/>
  <c r="AI1576" i="7"/>
  <c r="BE1576" i="7"/>
  <c r="BC1576" i="7"/>
  <c r="BE1505" i="7"/>
  <c r="AI1505" i="7"/>
  <c r="BC1505" i="7"/>
  <c r="BC1578" i="7"/>
  <c r="AI1578" i="7"/>
  <c r="BE1578" i="7"/>
  <c r="BE1417" i="7"/>
  <c r="BE1514" i="7"/>
  <c r="AI1514" i="7"/>
  <c r="BE1431" i="7"/>
  <c r="AI1431" i="7"/>
  <c r="BE1442" i="7"/>
  <c r="BC1442" i="7"/>
  <c r="BE1473" i="7"/>
  <c r="AI1473" i="7"/>
  <c r="AI1524" i="7"/>
  <c r="BE1524" i="7"/>
  <c r="BC1524" i="7"/>
  <c r="BC1538" i="7"/>
  <c r="AI1538" i="7"/>
  <c r="BE1389" i="7"/>
  <c r="AI1404" i="7"/>
  <c r="BE1404" i="7"/>
  <c r="AI1442" i="7"/>
  <c r="BC1473" i="7"/>
  <c r="BE1489" i="7"/>
  <c r="AI1489" i="7"/>
  <c r="BC1489" i="7"/>
  <c r="BC1544" i="7"/>
  <c r="BE1544" i="7"/>
  <c r="AI1544" i="7"/>
  <c r="BE1562" i="7"/>
  <c r="BC1562" i="7"/>
  <c r="AI1562" i="7"/>
  <c r="BE1441" i="7"/>
  <c r="BC1467" i="7"/>
  <c r="AI1467" i="7"/>
  <c r="BE1506" i="7"/>
  <c r="BC1506" i="7"/>
  <c r="AI1540" i="7"/>
  <c r="BE1540" i="7"/>
  <c r="BC1540" i="7"/>
  <c r="BE1437" i="7"/>
  <c r="AI1468" i="7"/>
  <c r="BC1468" i="7"/>
  <c r="AI1496" i="7"/>
  <c r="BC1496" i="7"/>
  <c r="BE1498" i="7"/>
  <c r="BC1498" i="7"/>
  <c r="AI1532" i="7"/>
  <c r="BE1532" i="7"/>
  <c r="BE1588" i="7"/>
  <c r="BC1588" i="7"/>
  <c r="AI1588" i="7"/>
  <c r="BC1605" i="7"/>
  <c r="BE1605" i="7"/>
  <c r="BC1474" i="7"/>
  <c r="AI1474" i="7"/>
  <c r="BE1474" i="7"/>
  <c r="BE1481" i="7"/>
  <c r="AI1481" i="7"/>
  <c r="BC1481" i="7"/>
  <c r="BE1490" i="7"/>
  <c r="BC1490" i="7"/>
  <c r="BC1519" i="7"/>
  <c r="BE1519" i="7"/>
  <c r="BE1537" i="7"/>
  <c r="AI1537" i="7"/>
  <c r="AI1584" i="7"/>
  <c r="BE1584" i="7"/>
  <c r="BC1584" i="7"/>
  <c r="AI1624" i="7"/>
  <c r="BC1624" i="7"/>
  <c r="AI1653" i="7"/>
  <c r="BC1653" i="7"/>
  <c r="AI1561" i="7"/>
  <c r="BE1561" i="7"/>
  <c r="BE1566" i="7"/>
  <c r="AI1566" i="7"/>
  <c r="BE1545" i="7"/>
  <c r="AI1545" i="7"/>
  <c r="BC1545" i="7"/>
  <c r="BE1550" i="7"/>
  <c r="BC1550" i="7"/>
  <c r="BE1607" i="7"/>
  <c r="BC1607" i="7"/>
  <c r="AI1607" i="7"/>
  <c r="AI1504" i="7"/>
  <c r="BC1504" i="7"/>
  <c r="BC1517" i="7"/>
  <c r="BE1517" i="7"/>
  <c r="BC1536" i="7"/>
  <c r="AI1536" i="7"/>
  <c r="AI1548" i="7"/>
  <c r="BE1548" i="7"/>
  <c r="BC1548" i="7"/>
  <c r="AI1550" i="7"/>
  <c r="BC1570" i="7"/>
  <c r="AI1570" i="7"/>
  <c r="BE1570" i="7"/>
  <c r="BC1597" i="7"/>
  <c r="AI1597" i="7"/>
  <c r="BE1599" i="7"/>
  <c r="BC1599" i="7"/>
  <c r="BC1615" i="7"/>
  <c r="AI1615" i="7"/>
  <c r="AI1620" i="7"/>
  <c r="BE1513" i="7"/>
  <c r="AI1513" i="7"/>
  <c r="BC1523" i="7"/>
  <c r="BE1523" i="7"/>
  <c r="BC1539" i="7"/>
  <c r="BE1539" i="7"/>
  <c r="AI1539" i="7"/>
  <c r="AI1553" i="7"/>
  <c r="BE1553" i="7"/>
  <c r="BE1612" i="7"/>
  <c r="AI1612" i="7"/>
  <c r="AI1632" i="7"/>
  <c r="BC1632" i="7"/>
  <c r="BC1629" i="7"/>
  <c r="AI1629" i="7"/>
  <c r="BC1673" i="7"/>
  <c r="AI1673" i="7"/>
  <c r="AI1628" i="7"/>
  <c r="AI1520" i="7"/>
  <c r="BC1520" i="7"/>
  <c r="BE1529" i="7"/>
  <c r="BC1547" i="7"/>
  <c r="BE1547" i="7"/>
  <c r="AI1547" i="7"/>
  <c r="BC1573" i="7"/>
  <c r="AI1573" i="7"/>
  <c r="BC1612" i="7"/>
  <c r="BC1613" i="7"/>
  <c r="AI1613" i="7"/>
  <c r="BE1613" i="7"/>
  <c r="BC1643" i="7"/>
  <c r="AI1643" i="7"/>
  <c r="BC1654" i="7"/>
  <c r="AI1654" i="7"/>
  <c r="BC1531" i="7"/>
  <c r="BE1531" i="7"/>
  <c r="BE1554" i="7"/>
  <c r="BC1554" i="7"/>
  <c r="AI1554" i="7"/>
  <c r="BE1580" i="7"/>
  <c r="BC1580" i="7"/>
  <c r="AI1580" i="7"/>
  <c r="BC1621" i="7"/>
  <c r="AI1621" i="7"/>
  <c r="BC1631" i="7"/>
  <c r="AI1631" i="7"/>
  <c r="AI1694" i="7"/>
  <c r="BC1694" i="7"/>
  <c r="AI1592" i="7"/>
  <c r="BE1592" i="7"/>
  <c r="BC1640" i="7"/>
  <c r="AI1640" i="7"/>
  <c r="BC1646" i="7"/>
  <c r="AI1646" i="7"/>
  <c r="BC1641" i="7"/>
  <c r="AI1641" i="7"/>
  <c r="BC1638" i="7"/>
  <c r="AI1658" i="7"/>
  <c r="BC1659" i="7"/>
  <c r="AI1659" i="7"/>
  <c r="AI1638" i="7"/>
  <c r="BC1662" i="7"/>
  <c r="AI1662" i="7"/>
  <c r="BE1572" i="7"/>
  <c r="BC1572" i="7"/>
  <c r="AI1572" i="7"/>
  <c r="BE1581" i="7"/>
  <c r="BC1586" i="7"/>
  <c r="AI1586" i="7"/>
  <c r="BE1586" i="7"/>
  <c r="AI1616" i="7"/>
  <c r="BC1616" i="7"/>
  <c r="BC1623" i="7"/>
  <c r="AI1623" i="7"/>
  <c r="BC1651" i="7"/>
  <c r="AI1651" i="7"/>
  <c r="BE1557" i="7"/>
  <c r="AI1557" i="7"/>
  <c r="BE1565" i="7"/>
  <c r="AI1565" i="7"/>
  <c r="AI1581" i="7"/>
  <c r="AI1636" i="7"/>
  <c r="BC1636" i="7"/>
  <c r="AI1649" i="7"/>
  <c r="BC1649" i="7"/>
  <c r="AI1650" i="7"/>
  <c r="BC1556" i="7"/>
  <c r="BC1564" i="7"/>
  <c r="BC1642" i="7"/>
  <c r="AI1657" i="7"/>
  <c r="BC1657" i="7"/>
  <c r="AI1661" i="7"/>
  <c r="BC1661" i="7"/>
  <c r="AI1670" i="7"/>
  <c r="BC1670" i="7"/>
  <c r="AI1712" i="7"/>
  <c r="AI1675" i="7"/>
  <c r="BC1675" i="7"/>
  <c r="BC1686" i="7"/>
  <c r="BC1687" i="7"/>
  <c r="AI1690" i="7"/>
  <c r="BC1690" i="7"/>
  <c r="BC1691" i="7"/>
  <c r="BC1696" i="7"/>
  <c r="AI1696" i="7"/>
  <c r="BC1701" i="7"/>
  <c r="AI1701" i="7"/>
  <c r="AI1686" i="7"/>
  <c r="AI1687" i="7"/>
  <c r="AI1691" i="7"/>
  <c r="BE1575" i="7"/>
  <c r="BC1575" i="7"/>
  <c r="BE1583" i="7"/>
  <c r="BC1583" i="7"/>
  <c r="BE1591" i="7"/>
  <c r="BC1591" i="7"/>
  <c r="AI1594" i="7"/>
  <c r="BE1600" i="7"/>
  <c r="AI1602" i="7"/>
  <c r="BE1608" i="7"/>
  <c r="BC1618" i="7"/>
  <c r="BC1634" i="7"/>
  <c r="AI1666" i="7"/>
  <c r="BC1722" i="7"/>
  <c r="AI1722" i="7"/>
  <c r="BC1728" i="7"/>
  <c r="AI1728" i="7"/>
  <c r="BC1721" i="7"/>
  <c r="AI1721" i="7"/>
  <c r="BC1727" i="7"/>
  <c r="BC1689" i="7"/>
  <c r="BC1704" i="7"/>
  <c r="AI1704" i="7"/>
  <c r="BC1706" i="7"/>
  <c r="AI1727" i="7"/>
  <c r="BC1645" i="7"/>
  <c r="BC1648" i="7"/>
  <c r="BC1668" i="7"/>
  <c r="AI1668" i="7"/>
  <c r="AI1689" i="7"/>
  <c r="AI1706" i="7"/>
  <c r="AI1645" i="7"/>
  <c r="AI1648" i="7"/>
  <c r="BC1656" i="7"/>
  <c r="BC1709" i="7"/>
  <c r="BC1733" i="7"/>
  <c r="AI1733" i="7"/>
  <c r="BC1678" i="7"/>
  <c r="BC1681" i="7"/>
  <c r="BC1683" i="7"/>
  <c r="BC1714" i="7"/>
  <c r="BC1665" i="7"/>
  <c r="BC1676" i="7"/>
  <c r="BC1693" i="7"/>
  <c r="AI1698" i="7"/>
  <c r="AI1717" i="7"/>
  <c r="BC1717" i="7"/>
  <c r="AI1665" i="7"/>
  <c r="AI1676" i="7"/>
  <c r="BC1684" i="7"/>
  <c r="AI1693" i="7"/>
  <c r="BC1718" i="7"/>
  <c r="AI1764" i="7"/>
  <c r="BC1764" i="7"/>
  <c r="BC1734" i="7"/>
  <c r="AI1734" i="7"/>
  <c r="AI1790" i="7"/>
  <c r="BC1790" i="7"/>
  <c r="BC1765" i="7"/>
  <c r="AI1765" i="7"/>
  <c r="BC1699" i="7"/>
  <c r="BC1707" i="7"/>
  <c r="AI1707" i="7"/>
  <c r="BC1715" i="7"/>
  <c r="AI1715" i="7"/>
  <c r="AI1745" i="7"/>
  <c r="BC1745" i="7"/>
  <c r="BC1726" i="7"/>
  <c r="BC1736" i="7"/>
  <c r="BC1744" i="7"/>
  <c r="AI1744" i="7"/>
  <c r="BC1759" i="7"/>
  <c r="AI1759" i="7"/>
  <c r="AI1768" i="7"/>
  <c r="AI1726" i="7"/>
  <c r="AI1736" i="7"/>
  <c r="AI1753" i="7"/>
  <c r="BC1753" i="7"/>
  <c r="AI1772" i="7"/>
  <c r="BC1772" i="7"/>
  <c r="BC1762" i="7"/>
  <c r="AI1762" i="7"/>
  <c r="BC1752" i="7"/>
  <c r="AI1752" i="7"/>
  <c r="BC1763" i="7"/>
  <c r="AI1763" i="7"/>
  <c r="BC1761" i="7"/>
  <c r="AI1761" i="7"/>
  <c r="BC1766" i="7"/>
  <c r="BC1771" i="7"/>
  <c r="AI1771" i="7"/>
  <c r="AI1828" i="7"/>
  <c r="BC1828" i="7"/>
  <c r="AI1776" i="7"/>
  <c r="AI1786" i="7"/>
  <c r="AI1804" i="7"/>
  <c r="BC1769" i="7"/>
  <c r="AI1779" i="7"/>
  <c r="BC1784" i="7"/>
  <c r="AI1784" i="7"/>
  <c r="BC1786" i="7"/>
  <c r="BC1794" i="7"/>
  <c r="AI1769" i="7"/>
  <c r="AI1794" i="7"/>
  <c r="BC1807" i="7"/>
  <c r="AI1807" i="7"/>
  <c r="BC1792" i="7"/>
  <c r="AI1792" i="7"/>
  <c r="AI1800" i="7"/>
  <c r="BC1800" i="7"/>
  <c r="BC1795" i="7"/>
  <c r="AI1822" i="7"/>
  <c r="AI1808" i="7"/>
  <c r="BC1808" i="7"/>
  <c r="BC1789" i="7"/>
  <c r="BC1799" i="7"/>
  <c r="AI1799" i="7"/>
  <c r="BC1805" i="7"/>
  <c r="AI1805" i="7"/>
  <c r="BC1816" i="7"/>
  <c r="AI1835" i="7"/>
  <c r="BC1835" i="7"/>
  <c r="BC1819" i="7"/>
  <c r="AI1819" i="7"/>
  <c r="BC1821" i="7"/>
  <c r="BC1826" i="7"/>
  <c r="AI1826" i="7"/>
  <c r="AI1833" i="7"/>
  <c r="BC1833" i="7"/>
  <c r="AI1821" i="7"/>
  <c r="AI1802" i="7"/>
  <c r="BC1811" i="7"/>
  <c r="AI1841" i="7"/>
  <c r="BC1837" i="7"/>
  <c r="AI1837" i="7"/>
  <c r="BC1810" i="7"/>
  <c r="AI1813" i="7"/>
  <c r="AI1820" i="7"/>
  <c r="BC1820" i="7"/>
  <c r="BC1836" i="7"/>
  <c r="BC1818" i="7"/>
  <c r="BC1834" i="7"/>
  <c r="AI1834" i="7"/>
  <c r="AI1839" i="7"/>
  <c r="AI1847" i="7"/>
  <c r="AI1825" i="7"/>
  <c r="AI1827" i="7"/>
  <c r="BC1827" i="7"/>
  <c r="BC1850" i="7"/>
  <c r="AI1850" i="7"/>
  <c r="AI1843" i="7"/>
  <c r="AI1851" i="7"/>
  <c r="BC1856" i="7"/>
  <c r="AI1856" i="7"/>
  <c r="BC1851" i="7"/>
  <c r="BC1855" i="7"/>
  <c r="AI1855" i="7"/>
  <c r="BC1842" i="7"/>
  <c r="AI1848" i="7"/>
  <c r="AI1849" i="7"/>
  <c r="BC1849" i="7"/>
  <c r="BC1857" i="7"/>
  <c r="BD1505" i="7" l="1"/>
  <c r="BD1121" i="7"/>
  <c r="BD867" i="7"/>
  <c r="BD859" i="7"/>
  <c r="AJ212" i="7"/>
  <c r="AJ148" i="7"/>
  <c r="AJ80" i="7"/>
  <c r="AJ35" i="7"/>
  <c r="AJ211" i="7"/>
  <c r="AJ83" i="7"/>
  <c r="AJ23" i="7"/>
  <c r="AJ268" i="7"/>
  <c r="AJ58" i="7"/>
  <c r="AJ155" i="7"/>
  <c r="AJ269" i="7"/>
  <c r="AJ93" i="7"/>
  <c r="AJ164" i="7"/>
  <c r="AJ283" i="7"/>
  <c r="AJ101" i="7"/>
  <c r="AJ172" i="7"/>
  <c r="AJ296" i="7"/>
  <c r="AJ9" i="7"/>
  <c r="AJ51" i="7"/>
  <c r="AJ173" i="7"/>
  <c r="AJ244" i="7"/>
  <c r="AJ60" i="7"/>
  <c r="AJ184" i="7"/>
  <c r="AJ274" i="7"/>
  <c r="AJ98" i="7"/>
  <c r="AJ195" i="7"/>
  <c r="AJ450" i="7"/>
  <c r="AJ136" i="7"/>
  <c r="AJ234" i="7"/>
  <c r="AJ31" i="7"/>
  <c r="AJ95" i="7"/>
  <c r="AJ159" i="7"/>
  <c r="AJ223" i="7"/>
  <c r="AJ287" i="7"/>
  <c r="AJ397" i="7"/>
  <c r="AJ525" i="7"/>
  <c r="AJ320" i="7"/>
  <c r="AJ436" i="7"/>
  <c r="AJ564" i="7"/>
  <c r="AJ359" i="7"/>
  <c r="AJ469" i="7"/>
  <c r="AJ597" i="7"/>
  <c r="AJ367" i="7"/>
  <c r="AJ476" i="7"/>
  <c r="AJ604" i="7"/>
  <c r="AJ394" i="7"/>
  <c r="AJ520" i="7"/>
  <c r="AJ6" i="7"/>
  <c r="AU6" i="7"/>
  <c r="AV6" i="7" s="1"/>
  <c r="AJ70" i="7"/>
  <c r="AJ134" i="7"/>
  <c r="AJ198" i="7"/>
  <c r="AJ262" i="7"/>
  <c r="AJ301" i="7"/>
  <c r="AJ372" i="7"/>
  <c r="AJ506" i="7"/>
  <c r="AJ680" i="7"/>
  <c r="AJ73" i="7"/>
  <c r="AJ137" i="7"/>
  <c r="AJ201" i="7"/>
  <c r="AJ265" i="7"/>
  <c r="AJ303" i="7"/>
  <c r="AJ400" i="7"/>
  <c r="AJ528" i="7"/>
  <c r="AJ399" i="7"/>
  <c r="AJ463" i="7"/>
  <c r="AJ527" i="7"/>
  <c r="AJ591" i="7"/>
  <c r="AJ722" i="7"/>
  <c r="AJ866" i="7"/>
  <c r="AJ701" i="7"/>
  <c r="AJ871" i="7"/>
  <c r="AJ733" i="7"/>
  <c r="AJ625" i="7"/>
  <c r="AJ644" i="7"/>
  <c r="AJ740" i="7"/>
  <c r="AJ307" i="7"/>
  <c r="AJ371" i="7"/>
  <c r="AJ435" i="7"/>
  <c r="AJ499" i="7"/>
  <c r="AJ563" i="7"/>
  <c r="AJ615" i="7"/>
  <c r="AJ638" i="7"/>
  <c r="AJ716" i="7"/>
  <c r="AJ895" i="7"/>
  <c r="AJ334" i="7"/>
  <c r="AJ398" i="7"/>
  <c r="AJ462" i="7"/>
  <c r="AJ526" i="7"/>
  <c r="AJ590" i="7"/>
  <c r="AJ692" i="7"/>
  <c r="AJ815" i="7"/>
  <c r="AJ369" i="7"/>
  <c r="AJ433" i="7"/>
  <c r="AJ497" i="7"/>
  <c r="AJ561" i="7"/>
  <c r="AJ658" i="7"/>
  <c r="AJ802" i="7"/>
  <c r="AJ703" i="7"/>
  <c r="AJ767" i="7"/>
  <c r="AJ853" i="7"/>
  <c r="AJ978" i="7"/>
  <c r="AJ1032" i="7"/>
  <c r="AJ957" i="7"/>
  <c r="AJ946" i="7"/>
  <c r="AJ651" i="7"/>
  <c r="AJ715" i="7"/>
  <c r="AJ779" i="7"/>
  <c r="AJ857" i="7"/>
  <c r="AJ971" i="7"/>
  <c r="AJ702" i="7"/>
  <c r="AJ766" i="7"/>
  <c r="AJ887" i="7"/>
  <c r="AJ649" i="7"/>
  <c r="AJ713" i="7"/>
  <c r="AJ777" i="7"/>
  <c r="AJ897" i="7"/>
  <c r="AJ836" i="7"/>
  <c r="AJ900" i="7"/>
  <c r="AJ964" i="7"/>
  <c r="AJ1002" i="7"/>
  <c r="AJ1076" i="7"/>
  <c r="AJ1107" i="7"/>
  <c r="AJ1080" i="7"/>
  <c r="AJ848" i="7"/>
  <c r="AJ912" i="7"/>
  <c r="AJ1016" i="7"/>
  <c r="AJ819" i="7"/>
  <c r="AJ883" i="7"/>
  <c r="AJ947" i="7"/>
  <c r="AJ1058" i="7"/>
  <c r="AJ822" i="7"/>
  <c r="AJ886" i="7"/>
  <c r="AJ950" i="7"/>
  <c r="AJ997" i="7"/>
  <c r="AJ1043" i="7"/>
  <c r="AJ1062" i="7"/>
  <c r="AJ1001" i="7"/>
  <c r="AJ1160" i="7"/>
  <c r="AJ1073" i="7"/>
  <c r="AJ991" i="7"/>
  <c r="AJ1099" i="7"/>
  <c r="AJ1182" i="7"/>
  <c r="AJ1134" i="7"/>
  <c r="AJ1179" i="7"/>
  <c r="AJ1142" i="7"/>
  <c r="AJ1441" i="7"/>
  <c r="AJ1305" i="7"/>
  <c r="AJ1129" i="7"/>
  <c r="AJ1222" i="7"/>
  <c r="AJ1371" i="7"/>
  <c r="AJ1327" i="7"/>
  <c r="AJ1087" i="7"/>
  <c r="AJ1151" i="7"/>
  <c r="AJ1258" i="7"/>
  <c r="AJ1122" i="7"/>
  <c r="AJ1241" i="7"/>
  <c r="AJ1069" i="7"/>
  <c r="AJ1133" i="7"/>
  <c r="AJ1186" i="7"/>
  <c r="AJ1374" i="7"/>
  <c r="AJ1277" i="7"/>
  <c r="AJ1355" i="7"/>
  <c r="AJ1481" i="7"/>
  <c r="AJ1353" i="7"/>
  <c r="AJ1214" i="7"/>
  <c r="AJ1307" i="7"/>
  <c r="AJ1193" i="7"/>
  <c r="AJ1225" i="7"/>
  <c r="AJ1336" i="7"/>
  <c r="AJ1216" i="7"/>
  <c r="AJ1280" i="7"/>
  <c r="AJ1468" i="7"/>
  <c r="AJ1412" i="7"/>
  <c r="AJ1196" i="7"/>
  <c r="AJ1260" i="7"/>
  <c r="AJ1409" i="7"/>
  <c r="AJ1239" i="7"/>
  <c r="AJ1303" i="7"/>
  <c r="AJ1334" i="7"/>
  <c r="AJ1359" i="7"/>
  <c r="AJ1456" i="7"/>
  <c r="AJ1372" i="7"/>
  <c r="AJ1437" i="7"/>
  <c r="AJ1395" i="7"/>
  <c r="AJ1479" i="7"/>
  <c r="AJ1373" i="7"/>
  <c r="AJ1524" i="7"/>
  <c r="AJ1580" i="7"/>
  <c r="AJ1510" i="7"/>
  <c r="AJ1459" i="7"/>
  <c r="AJ1603" i="7"/>
  <c r="AJ1391" i="7"/>
  <c r="AJ1455" i="7"/>
  <c r="AJ1517" i="7"/>
  <c r="AJ1543" i="7"/>
  <c r="AJ1512" i="7"/>
  <c r="AJ1483" i="7"/>
  <c r="AJ1588" i="7"/>
  <c r="AJ1551" i="7"/>
  <c r="AJ1498" i="7"/>
  <c r="AJ1537" i="7"/>
  <c r="AJ1596" i="7"/>
  <c r="AJ1591" i="7"/>
  <c r="AJ1678" i="7"/>
  <c r="AJ1617" i="7"/>
  <c r="AJ1683" i="7"/>
  <c r="AJ1558" i="7"/>
  <c r="AJ1738" i="7"/>
  <c r="AJ1610" i="7"/>
  <c r="AJ1663" i="7"/>
  <c r="AJ1597" i="7"/>
  <c r="AJ1675" i="7"/>
  <c r="AJ1608" i="7"/>
  <c r="AJ1651" i="7"/>
  <c r="AJ1745" i="7"/>
  <c r="AJ1698" i="7"/>
  <c r="AJ1676" i="7"/>
  <c r="AJ1742" i="7"/>
  <c r="AJ1756" i="7"/>
  <c r="AJ1794" i="7"/>
  <c r="AJ1754" i="7"/>
  <c r="AJ1735" i="7"/>
  <c r="AJ1736" i="7"/>
  <c r="AJ1770" i="7"/>
  <c r="AJ1779" i="7"/>
  <c r="AJ1775" i="7"/>
  <c r="AJ1788" i="7"/>
  <c r="AJ1803" i="7"/>
  <c r="AJ1810" i="7"/>
  <c r="AJ1814" i="7"/>
  <c r="AJ1800" i="7"/>
  <c r="AJ1826" i="7"/>
  <c r="AJ1811" i="7"/>
  <c r="AJ1846" i="7"/>
  <c r="AJ1837" i="7"/>
  <c r="BC1652" i="7"/>
  <c r="BC1685" i="7"/>
  <c r="BC1723" i="7"/>
  <c r="BD632" i="7"/>
  <c r="BD461" i="7"/>
  <c r="BD342" i="7"/>
  <c r="AJ32" i="7"/>
  <c r="G25" i="6"/>
  <c r="H25" i="6" s="1"/>
  <c r="BD437" i="7" s="1"/>
  <c r="AJ29" i="7"/>
  <c r="AJ15" i="7"/>
  <c r="AJ205" i="7"/>
  <c r="AJ147" i="7"/>
  <c r="AJ77" i="7"/>
  <c r="AJ309" i="7"/>
  <c r="AJ85" i="7"/>
  <c r="AJ156" i="7"/>
  <c r="AJ272" i="7"/>
  <c r="AJ96" i="7"/>
  <c r="AJ194" i="7"/>
  <c r="AJ284" i="7"/>
  <c r="AJ104" i="7"/>
  <c r="AJ202" i="7"/>
  <c r="AJ368" i="7"/>
  <c r="AJ10" i="7"/>
  <c r="AJ52" i="7"/>
  <c r="AJ176" i="7"/>
  <c r="AJ266" i="7"/>
  <c r="AJ90" i="7"/>
  <c r="AJ187" i="7"/>
  <c r="AJ524" i="7"/>
  <c r="AJ125" i="7"/>
  <c r="AJ196" i="7"/>
  <c r="AJ42" i="7"/>
  <c r="AJ139" i="7"/>
  <c r="AJ259" i="7"/>
  <c r="AJ39" i="7"/>
  <c r="AJ103" i="7"/>
  <c r="AJ167" i="7"/>
  <c r="AJ231" i="7"/>
  <c r="AJ305" i="7"/>
  <c r="AJ408" i="7"/>
  <c r="AJ536" i="7"/>
  <c r="AJ340" i="7"/>
  <c r="AJ458" i="7"/>
  <c r="AJ586" i="7"/>
  <c r="AJ378" i="7"/>
  <c r="AJ480" i="7"/>
  <c r="AJ608" i="7"/>
  <c r="AJ386" i="7"/>
  <c r="AJ498" i="7"/>
  <c r="AJ746" i="7"/>
  <c r="AJ413" i="7"/>
  <c r="AJ541" i="7"/>
  <c r="AJ14" i="7"/>
  <c r="AJ78" i="7"/>
  <c r="AJ142" i="7"/>
  <c r="AJ206" i="7"/>
  <c r="AJ270" i="7"/>
  <c r="AJ304" i="7"/>
  <c r="AJ383" i="7"/>
  <c r="AJ516" i="7"/>
  <c r="AJ772" i="7"/>
  <c r="AJ81" i="7"/>
  <c r="AJ145" i="7"/>
  <c r="AJ209" i="7"/>
  <c r="AJ273" i="7"/>
  <c r="AJ316" i="7"/>
  <c r="AJ421" i="7"/>
  <c r="AJ549" i="7"/>
  <c r="AJ407" i="7"/>
  <c r="AJ471" i="7"/>
  <c r="AJ535" i="7"/>
  <c r="AJ599" i="7"/>
  <c r="AJ725" i="7"/>
  <c r="AJ898" i="7"/>
  <c r="AJ732" i="7"/>
  <c r="AJ874" i="7"/>
  <c r="AJ744" i="7"/>
  <c r="AJ626" i="7"/>
  <c r="AJ648" i="7"/>
  <c r="AJ768" i="7"/>
  <c r="AJ315" i="7"/>
  <c r="AJ379" i="7"/>
  <c r="AJ443" i="7"/>
  <c r="AJ507" i="7"/>
  <c r="AJ571" i="7"/>
  <c r="AJ616" i="7"/>
  <c r="AJ639" i="7"/>
  <c r="AJ738" i="7"/>
  <c r="AJ930" i="7"/>
  <c r="AJ342" i="7"/>
  <c r="AJ406" i="7"/>
  <c r="AJ470" i="7"/>
  <c r="AJ534" i="7"/>
  <c r="AJ598" i="7"/>
  <c r="AJ714" i="7"/>
  <c r="AJ313" i="7"/>
  <c r="AJ377" i="7"/>
  <c r="AJ441" i="7"/>
  <c r="AJ505" i="7"/>
  <c r="AJ569" i="7"/>
  <c r="AJ690" i="7"/>
  <c r="AJ831" i="7"/>
  <c r="AJ711" i="7"/>
  <c r="AJ775" i="7"/>
  <c r="AJ873" i="7"/>
  <c r="AJ1056" i="7"/>
  <c r="AJ1033" i="7"/>
  <c r="AJ987" i="7"/>
  <c r="AJ972" i="7"/>
  <c r="AJ659" i="7"/>
  <c r="AJ723" i="7"/>
  <c r="AJ787" i="7"/>
  <c r="AJ869" i="7"/>
  <c r="AJ646" i="7"/>
  <c r="AJ710" i="7"/>
  <c r="AJ774" i="7"/>
  <c r="AJ890" i="7"/>
  <c r="AJ657" i="7"/>
  <c r="AJ721" i="7"/>
  <c r="AJ785" i="7"/>
  <c r="AJ909" i="7"/>
  <c r="AJ844" i="7"/>
  <c r="AJ908" i="7"/>
  <c r="AJ968" i="7"/>
  <c r="AJ1003" i="7"/>
  <c r="AJ1008" i="7"/>
  <c r="AJ1108" i="7"/>
  <c r="AJ1088" i="7"/>
  <c r="AJ856" i="7"/>
  <c r="AJ920" i="7"/>
  <c r="AJ1026" i="7"/>
  <c r="AJ827" i="7"/>
  <c r="AJ891" i="7"/>
  <c r="AJ955" i="7"/>
  <c r="AJ1072" i="7"/>
  <c r="AJ830" i="7"/>
  <c r="AJ894" i="7"/>
  <c r="AJ958" i="7"/>
  <c r="AJ1005" i="7"/>
  <c r="AJ1044" i="7"/>
  <c r="AJ1075" i="7"/>
  <c r="AJ1009" i="7"/>
  <c r="AJ1237" i="7"/>
  <c r="AJ1104" i="7"/>
  <c r="AJ999" i="7"/>
  <c r="AJ1100" i="7"/>
  <c r="AJ1197" i="7"/>
  <c r="AJ1147" i="7"/>
  <c r="AJ1180" i="7"/>
  <c r="AJ1155" i="7"/>
  <c r="AJ1254" i="7"/>
  <c r="AJ1369" i="7"/>
  <c r="AJ1137" i="7"/>
  <c r="AJ1235" i="7"/>
  <c r="AJ1378" i="7"/>
  <c r="AJ1354" i="7"/>
  <c r="AJ1095" i="7"/>
  <c r="AJ1159" i="7"/>
  <c r="AJ1298" i="7"/>
  <c r="AJ1130" i="7"/>
  <c r="AJ1269" i="7"/>
  <c r="AJ1077" i="7"/>
  <c r="AJ1141" i="7"/>
  <c r="AJ1188" i="7"/>
  <c r="AJ1470" i="7"/>
  <c r="AJ1291" i="7"/>
  <c r="AJ1358" i="7"/>
  <c r="AJ1217" i="7"/>
  <c r="AJ1376" i="7"/>
  <c r="AJ1229" i="7"/>
  <c r="AJ1310" i="7"/>
  <c r="AJ1199" i="7"/>
  <c r="AJ1250" i="7"/>
  <c r="AJ1337" i="7"/>
  <c r="AJ1224" i="7"/>
  <c r="AJ1288" i="7"/>
  <c r="AJ1503" i="7"/>
  <c r="AJ1453" i="7"/>
  <c r="AJ1204" i="7"/>
  <c r="AJ1268" i="7"/>
  <c r="AJ1420" i="7"/>
  <c r="AJ1247" i="7"/>
  <c r="AJ1311" i="7"/>
  <c r="AJ1339" i="7"/>
  <c r="AJ1367" i="7"/>
  <c r="AJ1477" i="7"/>
  <c r="AJ1380" i="7"/>
  <c r="AJ1462" i="7"/>
  <c r="AJ1402" i="7"/>
  <c r="AJ1486" i="7"/>
  <c r="AJ1381" i="7"/>
  <c r="AJ1444" i="7"/>
  <c r="AJ1418" i="7"/>
  <c r="AJ1535" i="7"/>
  <c r="AJ1472" i="7"/>
  <c r="AJ1540" i="7"/>
  <c r="AJ1399" i="7"/>
  <c r="AJ1463" i="7"/>
  <c r="AJ1521" i="7"/>
  <c r="AJ1548" i="7"/>
  <c r="AJ1520" i="7"/>
  <c r="AJ1491" i="7"/>
  <c r="AJ1599" i="7"/>
  <c r="AJ1556" i="7"/>
  <c r="AJ1506" i="7"/>
  <c r="AJ1538" i="7"/>
  <c r="AJ1609" i="7"/>
  <c r="AJ1611" i="7"/>
  <c r="AJ1725" i="7"/>
  <c r="AJ1620" i="7"/>
  <c r="AJ1690" i="7"/>
  <c r="AJ1566" i="7"/>
  <c r="AJ1703" i="7"/>
  <c r="AJ1618" i="7"/>
  <c r="AJ1664" i="7"/>
  <c r="AJ1605" i="7"/>
  <c r="AJ1681" i="7"/>
  <c r="AJ1616" i="7"/>
  <c r="AJ1659" i="7"/>
  <c r="AJ1638" i="7"/>
  <c r="AJ1706" i="7"/>
  <c r="AJ1684" i="7"/>
  <c r="AJ1743" i="7"/>
  <c r="AJ1760" i="7"/>
  <c r="AJ1696" i="7"/>
  <c r="AJ1824" i="7"/>
  <c r="AJ1744" i="7"/>
  <c r="AJ1737" i="7"/>
  <c r="AJ1771" i="7"/>
  <c r="AJ1786" i="7"/>
  <c r="AJ1776" i="7"/>
  <c r="AJ1807" i="7"/>
  <c r="AJ1836" i="7"/>
  <c r="AJ1812" i="7"/>
  <c r="AJ1848" i="7"/>
  <c r="AJ1808" i="7"/>
  <c r="AJ1828" i="7"/>
  <c r="AJ1819" i="7"/>
  <c r="AJ1855" i="7"/>
  <c r="AJ1845" i="7"/>
  <c r="BC1720" i="7"/>
  <c r="BC1677" i="7"/>
  <c r="BC1700" i="7"/>
  <c r="BC1732" i="7"/>
  <c r="BC1719" i="7"/>
  <c r="BC1731" i="7"/>
  <c r="BD1414" i="7"/>
  <c r="BD1486" i="7"/>
  <c r="BD1438" i="7"/>
  <c r="BD1201" i="7"/>
  <c r="BD931" i="7"/>
  <c r="BD405" i="7"/>
  <c r="BD25" i="7"/>
  <c r="AJ36" i="7"/>
  <c r="AJ141" i="7"/>
  <c r="AJ335" i="7"/>
  <c r="AJ88" i="7"/>
  <c r="AJ186" i="7"/>
  <c r="AJ275" i="7"/>
  <c r="AJ99" i="7"/>
  <c r="AJ221" i="7"/>
  <c r="AJ556" i="7"/>
  <c r="AJ107" i="7"/>
  <c r="AJ229" i="7"/>
  <c r="AJ460" i="7"/>
  <c r="AJ11" i="7"/>
  <c r="AJ82" i="7"/>
  <c r="AJ179" i="7"/>
  <c r="AJ8" i="7"/>
  <c r="AJ117" i="7"/>
  <c r="AJ188" i="7"/>
  <c r="AJ546" i="7"/>
  <c r="AJ128" i="7"/>
  <c r="AJ226" i="7"/>
  <c r="AJ69" i="7"/>
  <c r="AJ140" i="7"/>
  <c r="AJ260" i="7"/>
  <c r="AJ47" i="7"/>
  <c r="AJ111" i="7"/>
  <c r="AJ175" i="7"/>
  <c r="AJ239" i="7"/>
  <c r="AJ312" i="7"/>
  <c r="AJ429" i="7"/>
  <c r="AJ557" i="7"/>
  <c r="AJ351" i="7"/>
  <c r="AJ468" i="7"/>
  <c r="AJ596" i="7"/>
  <c r="AJ381" i="7"/>
  <c r="AJ501" i="7"/>
  <c r="AJ813" i="7"/>
  <c r="AJ389" i="7"/>
  <c r="AJ508" i="7"/>
  <c r="AJ311" i="7"/>
  <c r="AJ424" i="7"/>
  <c r="AJ552" i="7"/>
  <c r="AJ22" i="7"/>
  <c r="C27" i="6" s="1"/>
  <c r="AJ86" i="7"/>
  <c r="AJ150" i="7"/>
  <c r="AJ214" i="7"/>
  <c r="AJ278" i="7"/>
  <c r="AJ306" i="7"/>
  <c r="AJ410" i="7"/>
  <c r="AJ538" i="7"/>
  <c r="AJ25" i="7"/>
  <c r="AJ89" i="7"/>
  <c r="AJ153" i="7"/>
  <c r="AJ217" i="7"/>
  <c r="AJ281" i="7"/>
  <c r="AJ327" i="7"/>
  <c r="AJ432" i="7"/>
  <c r="AJ560" i="7"/>
  <c r="AJ415" i="7"/>
  <c r="AJ479" i="7"/>
  <c r="AJ543" i="7"/>
  <c r="AJ607" i="7"/>
  <c r="AJ760" i="7"/>
  <c r="AJ927" i="7"/>
  <c r="AJ756" i="7"/>
  <c r="AJ1152" i="7"/>
  <c r="AJ754" i="7"/>
  <c r="AJ628" i="7"/>
  <c r="AJ660" i="7"/>
  <c r="AJ778" i="7"/>
  <c r="AJ323" i="7"/>
  <c r="AJ387" i="7"/>
  <c r="AJ451" i="7"/>
  <c r="AJ515" i="7"/>
  <c r="AJ579" i="7"/>
  <c r="AJ622" i="7"/>
  <c r="AJ640" i="7"/>
  <c r="AJ741" i="7"/>
  <c r="AJ959" i="7"/>
  <c r="AJ350" i="7"/>
  <c r="AJ414" i="7"/>
  <c r="AJ478" i="7"/>
  <c r="AJ542" i="7"/>
  <c r="AJ606" i="7"/>
  <c r="AJ717" i="7"/>
  <c r="AJ321" i="7"/>
  <c r="AJ385" i="7"/>
  <c r="AJ449" i="7"/>
  <c r="AJ513" i="7"/>
  <c r="AJ577" i="7"/>
  <c r="AJ693" i="7"/>
  <c r="AJ847" i="7"/>
  <c r="AJ719" i="7"/>
  <c r="AJ783" i="7"/>
  <c r="AJ885" i="7"/>
  <c r="AJ903" i="7"/>
  <c r="AJ861" i="7"/>
  <c r="AJ989" i="7"/>
  <c r="AJ977" i="7"/>
  <c r="AJ667" i="7"/>
  <c r="AJ731" i="7"/>
  <c r="AJ795" i="7"/>
  <c r="AJ889" i="7"/>
  <c r="AJ654" i="7"/>
  <c r="AJ718" i="7"/>
  <c r="AJ782" i="7"/>
  <c r="AJ919" i="7"/>
  <c r="AJ665" i="7"/>
  <c r="AJ729" i="7"/>
  <c r="AJ793" i="7"/>
  <c r="AJ929" i="7"/>
  <c r="AJ852" i="7"/>
  <c r="AJ916" i="7"/>
  <c r="AJ973" i="7"/>
  <c r="AJ1022" i="7"/>
  <c r="AJ1011" i="7"/>
  <c r="AJ1018" i="7"/>
  <c r="AJ1128" i="7"/>
  <c r="AJ864" i="7"/>
  <c r="AJ928" i="7"/>
  <c r="AJ1049" i="7"/>
  <c r="AJ835" i="7"/>
  <c r="AJ899" i="7"/>
  <c r="AJ963" i="7"/>
  <c r="AJ1168" i="7"/>
  <c r="AJ838" i="7"/>
  <c r="AJ902" i="7"/>
  <c r="AJ966" i="7"/>
  <c r="AJ1013" i="7"/>
  <c r="AJ1046" i="7"/>
  <c r="AJ1136" i="7"/>
  <c r="AJ1017" i="7"/>
  <c r="AJ988" i="7"/>
  <c r="AJ1126" i="7"/>
  <c r="AJ1007" i="7"/>
  <c r="AJ1118" i="7"/>
  <c r="AJ1328" i="7"/>
  <c r="AJ1148" i="7"/>
  <c r="AJ1234" i="7"/>
  <c r="AJ1156" i="7"/>
  <c r="AJ1267" i="7"/>
  <c r="AJ1081" i="7"/>
  <c r="AJ1145" i="7"/>
  <c r="AJ1265" i="7"/>
  <c r="AJ1385" i="7"/>
  <c r="AJ1362" i="7"/>
  <c r="AJ1103" i="7"/>
  <c r="AJ1167" i="7"/>
  <c r="AJ1363" i="7"/>
  <c r="AJ1138" i="7"/>
  <c r="AJ1366" i="7"/>
  <c r="AJ1085" i="7"/>
  <c r="AJ1149" i="7"/>
  <c r="AJ1219" i="7"/>
  <c r="AJ1213" i="7"/>
  <c r="AJ1294" i="7"/>
  <c r="AJ1370" i="7"/>
  <c r="AJ1242" i="7"/>
  <c r="AJ1401" i="7"/>
  <c r="AJ1243" i="7"/>
  <c r="AJ1368" i="7"/>
  <c r="AJ1200" i="7"/>
  <c r="AJ1257" i="7"/>
  <c r="AJ1338" i="7"/>
  <c r="AJ1232" i="7"/>
  <c r="AJ1296" i="7"/>
  <c r="AJ1425" i="7"/>
  <c r="AJ1457" i="7"/>
  <c r="AJ1212" i="7"/>
  <c r="AJ1276" i="7"/>
  <c r="AJ1426" i="7"/>
  <c r="AJ1255" i="7"/>
  <c r="AJ1319" i="7"/>
  <c r="AJ1340" i="7"/>
  <c r="AJ1375" i="7"/>
  <c r="AJ1495" i="7"/>
  <c r="AJ1388" i="7"/>
  <c r="AJ1485" i="7"/>
  <c r="AJ1405" i="7"/>
  <c r="AJ1325" i="7"/>
  <c r="AJ1394" i="7"/>
  <c r="AJ1458" i="7"/>
  <c r="AJ1421" i="7"/>
  <c r="AJ1411" i="7"/>
  <c r="AJ1475" i="7"/>
  <c r="AJ1554" i="7"/>
  <c r="AJ1407" i="7"/>
  <c r="AJ1502" i="7"/>
  <c r="AJ1528" i="7"/>
  <c r="AJ1562" i="7"/>
  <c r="AJ1533" i="7"/>
  <c r="AJ1499" i="7"/>
  <c r="AJ1604" i="7"/>
  <c r="AJ1564" i="7"/>
  <c r="AJ1514" i="7"/>
  <c r="AJ1539" i="7"/>
  <c r="AJ1648" i="7"/>
  <c r="AJ1619" i="7"/>
  <c r="AJ1555" i="7"/>
  <c r="AJ1625" i="7"/>
  <c r="AJ1697" i="7"/>
  <c r="AJ1598" i="7"/>
  <c r="AJ1714" i="7"/>
  <c r="AJ1626" i="7"/>
  <c r="AJ1665" i="7"/>
  <c r="AJ1613" i="7"/>
  <c r="AJ1695" i="7"/>
  <c r="AJ1624" i="7"/>
  <c r="AJ1666" i="7"/>
  <c r="AJ1646" i="7"/>
  <c r="AJ1713" i="7"/>
  <c r="AJ1693" i="7"/>
  <c r="AJ1671" i="7"/>
  <c r="AJ1757" i="7"/>
  <c r="AJ1704" i="7"/>
  <c r="AJ1699" i="7"/>
  <c r="AJ1748" i="7"/>
  <c r="AJ1749" i="7"/>
  <c r="AJ1797" i="7"/>
  <c r="AJ1723" i="7"/>
  <c r="AJ1773" i="7"/>
  <c r="AJ1769" i="7"/>
  <c r="AJ1792" i="7"/>
  <c r="AJ1818" i="7"/>
  <c r="AJ1802" i="7"/>
  <c r="AJ1834" i="7"/>
  <c r="AJ1830" i="7"/>
  <c r="AJ1838" i="7"/>
  <c r="AJ1829" i="7"/>
  <c r="AJ1853" i="7"/>
  <c r="BC1622" i="7"/>
  <c r="G9" i="6" s="1"/>
  <c r="H9" i="6" s="1"/>
  <c r="BC1627" i="7"/>
  <c r="G14" i="6" s="1"/>
  <c r="H14" i="6" s="1"/>
  <c r="BC1688" i="7"/>
  <c r="BC1692" i="7"/>
  <c r="BC1697" i="7"/>
  <c r="G32" i="6" s="1"/>
  <c r="H32" i="6" s="1"/>
  <c r="BC1725" i="7"/>
  <c r="G8" i="6" s="1"/>
  <c r="H8" i="6" s="1"/>
  <c r="BC1702" i="7"/>
  <c r="BC1740" i="7"/>
  <c r="BC1756" i="7"/>
  <c r="BC1760" i="7"/>
  <c r="G43" i="6" s="1"/>
  <c r="H43" i="6" s="1"/>
  <c r="BC1739" i="7"/>
  <c r="BD284" i="7"/>
  <c r="AU5" i="7"/>
  <c r="AV5" i="7" s="1"/>
  <c r="AJ5" i="7"/>
  <c r="AJ114" i="7"/>
  <c r="AJ13" i="7"/>
  <c r="AJ492" i="7"/>
  <c r="AJ91" i="7"/>
  <c r="AJ213" i="7"/>
  <c r="AJ276" i="7"/>
  <c r="AJ100" i="7"/>
  <c r="AJ224" i="7"/>
  <c r="AJ578" i="7"/>
  <c r="AJ108" i="7"/>
  <c r="AJ232" i="7"/>
  <c r="AJ482" i="7"/>
  <c r="AJ17" i="7"/>
  <c r="AJ109" i="7"/>
  <c r="AJ180" i="7"/>
  <c r="AJ16" i="7"/>
  <c r="AJ120" i="7"/>
  <c r="AJ218" i="7"/>
  <c r="AJ34" i="7"/>
  <c r="AJ131" i="7"/>
  <c r="AJ253" i="7"/>
  <c r="AJ72" i="7"/>
  <c r="AJ170" i="7"/>
  <c r="AJ324" i="7"/>
  <c r="AJ55" i="7"/>
  <c r="AJ119" i="7"/>
  <c r="AJ183" i="7"/>
  <c r="AJ247" i="7"/>
  <c r="AJ332" i="7"/>
  <c r="AJ440" i="7"/>
  <c r="AJ568" i="7"/>
  <c r="AJ370" i="7"/>
  <c r="AJ490" i="7"/>
  <c r="AJ724" i="7"/>
  <c r="AJ392" i="7"/>
  <c r="AJ512" i="7"/>
  <c r="AJ288" i="7"/>
  <c r="AJ402" i="7"/>
  <c r="AJ530" i="7"/>
  <c r="AJ330" i="7"/>
  <c r="AJ445" i="7"/>
  <c r="AJ573" i="7"/>
  <c r="AJ30" i="7"/>
  <c r="AJ94" i="7"/>
  <c r="AJ158" i="7"/>
  <c r="AJ222" i="7"/>
  <c r="AJ286" i="7"/>
  <c r="AJ308" i="7"/>
  <c r="AJ420" i="7"/>
  <c r="AJ548" i="7"/>
  <c r="AJ33" i="7"/>
  <c r="AJ97" i="7"/>
  <c r="AJ161" i="7"/>
  <c r="AJ225" i="7"/>
  <c r="AJ289" i="7"/>
  <c r="AJ346" i="7"/>
  <c r="AJ453" i="7"/>
  <c r="AJ581" i="7"/>
  <c r="AJ423" i="7"/>
  <c r="AJ487" i="7"/>
  <c r="AJ551" i="7"/>
  <c r="AJ655" i="7"/>
  <c r="AJ770" i="7"/>
  <c r="AJ962" i="7"/>
  <c r="AJ784" i="7"/>
  <c r="AJ652" i="7"/>
  <c r="AJ757" i="7"/>
  <c r="AJ633" i="7"/>
  <c r="AJ664" i="7"/>
  <c r="AJ781" i="7"/>
  <c r="AJ331" i="7"/>
  <c r="AJ395" i="7"/>
  <c r="AJ459" i="7"/>
  <c r="AJ523" i="7"/>
  <c r="AJ587" i="7"/>
  <c r="AJ623" i="7"/>
  <c r="AJ645" i="7"/>
  <c r="AJ764" i="7"/>
  <c r="C38" i="6" s="1"/>
  <c r="AJ294" i="7"/>
  <c r="AJ358" i="7"/>
  <c r="AJ422" i="7"/>
  <c r="AJ486" i="7"/>
  <c r="AJ550" i="7"/>
  <c r="AJ621" i="7"/>
  <c r="AJ728" i="7"/>
  <c r="AJ329" i="7"/>
  <c r="AJ393" i="7"/>
  <c r="AJ457" i="7"/>
  <c r="AJ521" i="7"/>
  <c r="AJ585" i="7"/>
  <c r="AJ704" i="7"/>
  <c r="AJ979" i="7"/>
  <c r="AJ727" i="7"/>
  <c r="AJ791" i="7"/>
  <c r="AJ905" i="7"/>
  <c r="AJ906" i="7"/>
  <c r="AJ881" i="7"/>
  <c r="AJ879" i="7"/>
  <c r="AJ986" i="7"/>
  <c r="AJ675" i="7"/>
  <c r="AJ739" i="7"/>
  <c r="AJ801" i="7"/>
  <c r="AJ901" i="7"/>
  <c r="AJ662" i="7"/>
  <c r="AJ726" i="7"/>
  <c r="AJ790" i="7"/>
  <c r="AJ922" i="7"/>
  <c r="AJ673" i="7"/>
  <c r="AJ737" i="7"/>
  <c r="AJ820" i="7"/>
  <c r="AJ941" i="7"/>
  <c r="AJ860" i="7"/>
  <c r="AJ924" i="7"/>
  <c r="AJ974" i="7"/>
  <c r="AJ1047" i="7"/>
  <c r="AJ1030" i="7"/>
  <c r="AJ1019" i="7"/>
  <c r="AJ808" i="7"/>
  <c r="AJ872" i="7"/>
  <c r="AJ936" i="7"/>
  <c r="AJ1065" i="7"/>
  <c r="AJ843" i="7"/>
  <c r="AJ907" i="7"/>
  <c r="AJ992" i="7"/>
  <c r="AJ1183" i="7"/>
  <c r="AJ846" i="7"/>
  <c r="AJ910" i="7"/>
  <c r="AJ994" i="7"/>
  <c r="AJ1021" i="7"/>
  <c r="AJ1051" i="7"/>
  <c r="AJ1158" i="7"/>
  <c r="AJ1025" i="7"/>
  <c r="AJ996" i="7"/>
  <c r="AJ1172" i="7"/>
  <c r="AJ1015" i="7"/>
  <c r="AJ1131" i="7"/>
  <c r="AJ1083" i="7"/>
  <c r="AJ1166" i="7"/>
  <c r="AJ1448" i="7"/>
  <c r="AJ1174" i="7"/>
  <c r="AJ1297" i="7"/>
  <c r="AJ1089" i="7"/>
  <c r="AJ1153" i="7"/>
  <c r="AJ1270" i="7"/>
  <c r="AJ1397" i="7"/>
  <c r="AJ1384" i="7"/>
  <c r="AJ1111" i="7"/>
  <c r="AJ1175" i="7"/>
  <c r="AJ1082" i="7"/>
  <c r="AJ1146" i="7"/>
  <c r="AJ1403" i="7"/>
  <c r="AJ1093" i="7"/>
  <c r="AJ1157" i="7"/>
  <c r="AJ1221" i="7"/>
  <c r="AJ1227" i="7"/>
  <c r="AJ1309" i="7"/>
  <c r="AJ1377" i="7"/>
  <c r="AJ1249" i="7"/>
  <c r="AJ1202" i="7"/>
  <c r="AJ1246" i="7"/>
  <c r="AJ1387" i="7"/>
  <c r="AJ1201" i="7"/>
  <c r="AJ1282" i="7"/>
  <c r="AJ1360" i="7"/>
  <c r="AJ1240" i="7"/>
  <c r="AJ1304" i="7"/>
  <c r="AJ1442" i="7"/>
  <c r="AJ1525" i="7"/>
  <c r="AJ1220" i="7"/>
  <c r="AJ1284" i="7"/>
  <c r="AJ1467" i="7"/>
  <c r="AJ1263" i="7"/>
  <c r="AJ1323" i="7"/>
  <c r="AJ1342" i="7"/>
  <c r="AJ1383" i="7"/>
  <c r="AJ1504" i="7"/>
  <c r="AJ1396" i="7"/>
  <c r="AJ1505" i="7"/>
  <c r="AJ1413" i="7"/>
  <c r="AJ1333" i="7"/>
  <c r="AJ1398" i="7"/>
  <c r="AJ1461" i="7"/>
  <c r="AJ1440" i="7"/>
  <c r="AJ1419" i="7"/>
  <c r="AJ1489" i="7"/>
  <c r="AJ1565" i="7"/>
  <c r="AJ1415" i="7"/>
  <c r="AJ1518" i="7"/>
  <c r="AJ1536" i="7"/>
  <c r="AJ1568" i="7"/>
  <c r="AJ1544" i="7"/>
  <c r="AJ1507" i="7"/>
  <c r="AJ1622" i="7"/>
  <c r="AJ1579" i="7"/>
  <c r="AJ1522" i="7"/>
  <c r="AJ1545" i="7"/>
  <c r="AJ1661" i="7"/>
  <c r="AJ1627" i="7"/>
  <c r="AJ1563" i="7"/>
  <c r="AJ1628" i="7"/>
  <c r="AJ1700" i="7"/>
  <c r="AJ1606" i="7"/>
  <c r="AJ1570" i="7"/>
  <c r="AJ1634" i="7"/>
  <c r="AJ1705" i="7"/>
  <c r="AJ1621" i="7"/>
  <c r="AJ1746" i="7"/>
  <c r="AJ1632" i="7"/>
  <c r="AJ1677" i="7"/>
  <c r="AJ1654" i="7"/>
  <c r="AJ1720" i="7"/>
  <c r="AJ1701" i="7"/>
  <c r="AJ1679" i="7"/>
  <c r="AJ1709" i="7"/>
  <c r="AJ1712" i="7"/>
  <c r="AJ1707" i="7"/>
  <c r="AJ1753" i="7"/>
  <c r="AJ1762" i="7"/>
  <c r="AJ1759" i="7"/>
  <c r="AJ1731" i="7"/>
  <c r="AJ1780" i="7"/>
  <c r="AJ1777" i="7"/>
  <c r="AJ1801" i="7"/>
  <c r="AJ1832" i="7"/>
  <c r="AJ1815" i="7"/>
  <c r="AJ1842" i="7"/>
  <c r="AJ1816" i="7"/>
  <c r="AJ1839" i="7"/>
  <c r="AJ1840" i="7"/>
  <c r="AJ1856" i="7"/>
  <c r="BC1630" i="7"/>
  <c r="BC1635" i="7"/>
  <c r="BC1660" i="7"/>
  <c r="G47" i="6" s="1"/>
  <c r="H47" i="6" s="1"/>
  <c r="BC1705" i="7"/>
  <c r="G40" i="6" s="1"/>
  <c r="H40" i="6" s="1"/>
  <c r="BC1655" i="7"/>
  <c r="BC1741" i="7"/>
  <c r="G24" i="6" s="1"/>
  <c r="H24" i="6" s="1"/>
  <c r="BC1708" i="7"/>
  <c r="BC1710" i="7"/>
  <c r="BC1742" i="7"/>
  <c r="BC1758" i="7"/>
  <c r="G41" i="6" s="1"/>
  <c r="H41" i="6" s="1"/>
  <c r="BC1770" i="7"/>
  <c r="BC1747" i="7"/>
  <c r="BD1658" i="7"/>
  <c r="BE1658" i="7" s="1"/>
  <c r="BD715" i="7"/>
  <c r="BD124" i="7"/>
  <c r="BD157" i="7"/>
  <c r="AJ242" i="7"/>
  <c r="AJ216" i="7"/>
  <c r="AJ227" i="7"/>
  <c r="AJ235" i="7"/>
  <c r="AJ210" i="7"/>
  <c r="AJ245" i="7"/>
  <c r="AJ256" i="7"/>
  <c r="AJ197" i="7"/>
  <c r="AJ127" i="7"/>
  <c r="AJ343" i="7"/>
  <c r="AJ373" i="7"/>
  <c r="AJ405" i="7"/>
  <c r="AJ412" i="7"/>
  <c r="AJ456" i="7"/>
  <c r="AJ102" i="7"/>
  <c r="AJ292" i="7"/>
  <c r="AJ41" i="7"/>
  <c r="AJ233" i="7"/>
  <c r="AJ464" i="7"/>
  <c r="AJ495" i="7"/>
  <c r="AJ773" i="7"/>
  <c r="AJ674" i="7"/>
  <c r="AJ684" i="7"/>
  <c r="AJ403" i="7"/>
  <c r="AJ595" i="7"/>
  <c r="AJ792" i="7"/>
  <c r="AJ430" i="7"/>
  <c r="AJ629" i="7"/>
  <c r="AJ401" i="7"/>
  <c r="AJ593" i="7"/>
  <c r="AJ735" i="7"/>
  <c r="AJ935" i="7"/>
  <c r="AJ619" i="7"/>
  <c r="AJ804" i="7"/>
  <c r="AJ734" i="7"/>
  <c r="AJ681" i="7"/>
  <c r="AJ961" i="7"/>
  <c r="AJ976" i="7"/>
  <c r="AJ1040" i="7"/>
  <c r="AJ944" i="7"/>
  <c r="AJ915" i="7"/>
  <c r="AJ854" i="7"/>
  <c r="AJ1029" i="7"/>
  <c r="AJ1067" i="7"/>
  <c r="AJ1023" i="7"/>
  <c r="AJ1092" i="7"/>
  <c r="AJ1097" i="7"/>
  <c r="AJ1513" i="7"/>
  <c r="AJ1233" i="7"/>
  <c r="AJ1037" i="7"/>
  <c r="AJ1226" i="7"/>
  <c r="AJ1417" i="7"/>
  <c r="AJ1274" i="7"/>
  <c r="AJ1428" i="7"/>
  <c r="AJ1379" i="7"/>
  <c r="AJ1446" i="7"/>
  <c r="AJ1292" i="7"/>
  <c r="AJ1324" i="7"/>
  <c r="AJ1615" i="7"/>
  <c r="AJ1422" i="7"/>
  <c r="AJ1473" i="7"/>
  <c r="AJ1497" i="7"/>
  <c r="AJ1572" i="7"/>
  <c r="AJ1569" i="7"/>
  <c r="AJ1614" i="7"/>
  <c r="AJ1559" i="7"/>
  <c r="AJ1633" i="7"/>
  <c r="AJ1578" i="7"/>
  <c r="AJ1629" i="7"/>
  <c r="AJ1680" i="7"/>
  <c r="AJ1708" i="7"/>
  <c r="AJ1721" i="7"/>
  <c r="AJ1719" i="7"/>
  <c r="AJ1781" i="7"/>
  <c r="AJ1782" i="7"/>
  <c r="AJ1820" i="7"/>
  <c r="AJ1847" i="7"/>
  <c r="BC1619" i="7"/>
  <c r="BC1644" i="7"/>
  <c r="G31" i="6" s="1"/>
  <c r="H31" i="6" s="1"/>
  <c r="BC1755" i="7"/>
  <c r="BD1826" i="7"/>
  <c r="BD1769" i="7"/>
  <c r="BD1752" i="7"/>
  <c r="BE1752" i="7" s="1"/>
  <c r="BD1676" i="7"/>
  <c r="BE1676" i="7" s="1"/>
  <c r="BD1537" i="7"/>
  <c r="BD1093" i="7"/>
  <c r="BD946" i="7"/>
  <c r="BD739" i="7"/>
  <c r="BD718" i="7"/>
  <c r="BD363" i="7"/>
  <c r="BD197" i="7"/>
  <c r="BD189" i="7"/>
  <c r="BD16" i="7"/>
  <c r="AJ84" i="7"/>
  <c r="AJ208" i="7"/>
  <c r="AJ261" i="7"/>
  <c r="AJ24" i="7"/>
  <c r="AJ122" i="7"/>
  <c r="AJ219" i="7"/>
  <c r="AJ396" i="7"/>
  <c r="AJ157" i="7"/>
  <c r="AJ228" i="7"/>
  <c r="AJ43" i="7"/>
  <c r="AJ165" i="7"/>
  <c r="AJ236" i="7"/>
  <c r="AJ736" i="7"/>
  <c r="AJ19" i="7"/>
  <c r="AJ115" i="7"/>
  <c r="AJ237" i="7"/>
  <c r="AJ53" i="7"/>
  <c r="AJ124" i="7"/>
  <c r="AJ248" i="7"/>
  <c r="AJ64" i="7"/>
  <c r="AJ162" i="7"/>
  <c r="AJ282" i="7"/>
  <c r="AJ76" i="7"/>
  <c r="AJ200" i="7"/>
  <c r="AJ588" i="7"/>
  <c r="AJ71" i="7"/>
  <c r="AJ135" i="7"/>
  <c r="AJ199" i="7"/>
  <c r="AJ263" i="7"/>
  <c r="AJ362" i="7"/>
  <c r="AJ472" i="7"/>
  <c r="AJ600" i="7"/>
  <c r="AJ384" i="7"/>
  <c r="AJ522" i="7"/>
  <c r="AJ317" i="7"/>
  <c r="AJ416" i="7"/>
  <c r="AJ544" i="7"/>
  <c r="AJ325" i="7"/>
  <c r="AJ434" i="7"/>
  <c r="AJ562" i="7"/>
  <c r="AJ344" i="7"/>
  <c r="AJ477" i="7"/>
  <c r="AJ605" i="7"/>
  <c r="AJ46" i="7"/>
  <c r="AJ110" i="7"/>
  <c r="AJ174" i="7"/>
  <c r="AJ238" i="7"/>
  <c r="AJ293" i="7"/>
  <c r="AJ338" i="7"/>
  <c r="AJ452" i="7"/>
  <c r="AJ580" i="7"/>
  <c r="AJ49" i="7"/>
  <c r="AJ113" i="7"/>
  <c r="AJ177" i="7"/>
  <c r="AJ241" i="7"/>
  <c r="AJ291" i="7"/>
  <c r="AJ360" i="7"/>
  <c r="AJ485" i="7"/>
  <c r="AJ613" i="7"/>
  <c r="AJ439" i="7"/>
  <c r="AJ503" i="7"/>
  <c r="AJ567" i="7"/>
  <c r="AJ669" i="7"/>
  <c r="AJ796" i="7"/>
  <c r="AJ676" i="7"/>
  <c r="AJ799" i="7"/>
  <c r="AJ677" i="7"/>
  <c r="AJ825" i="7"/>
  <c r="AJ636" i="7"/>
  <c r="AJ706" i="7"/>
  <c r="AJ842" i="7"/>
  <c r="AJ347" i="7"/>
  <c r="AJ411" i="7"/>
  <c r="AJ475" i="7"/>
  <c r="AJ539" i="7"/>
  <c r="AJ603" i="7"/>
  <c r="AJ630" i="7"/>
  <c r="AJ682" i="7"/>
  <c r="AJ807" i="7"/>
  <c r="AJ310" i="7"/>
  <c r="AJ374" i="7"/>
  <c r="AJ438" i="7"/>
  <c r="AJ502" i="7"/>
  <c r="AJ566" i="7"/>
  <c r="AJ637" i="7"/>
  <c r="AJ762" i="7"/>
  <c r="AJ345" i="7"/>
  <c r="AJ409" i="7"/>
  <c r="AJ473" i="7"/>
  <c r="AJ537" i="7"/>
  <c r="AJ601" i="7"/>
  <c r="AJ776" i="7"/>
  <c r="AJ679" i="7"/>
  <c r="AJ743" i="7"/>
  <c r="AJ805" i="7"/>
  <c r="AJ937" i="7"/>
  <c r="AJ938" i="7"/>
  <c r="AJ913" i="7"/>
  <c r="AJ911" i="7"/>
  <c r="AJ627" i="7"/>
  <c r="AJ691" i="7"/>
  <c r="AJ755" i="7"/>
  <c r="AJ818" i="7"/>
  <c r="AJ933" i="7"/>
  <c r="AJ678" i="7"/>
  <c r="AJ742" i="7"/>
  <c r="AJ826" i="7"/>
  <c r="AJ954" i="7"/>
  <c r="AJ689" i="7"/>
  <c r="AJ753" i="7"/>
  <c r="AJ845" i="7"/>
  <c r="AJ980" i="7"/>
  <c r="AJ876" i="7"/>
  <c r="AJ940" i="7"/>
  <c r="AJ981" i="7"/>
  <c r="AJ1086" i="7"/>
  <c r="AJ1055" i="7"/>
  <c r="AJ1050" i="7"/>
  <c r="AJ824" i="7"/>
  <c r="AJ888" i="7"/>
  <c r="AJ952" i="7"/>
  <c r="AJ1140" i="7"/>
  <c r="AJ859" i="7"/>
  <c r="AJ923" i="7"/>
  <c r="AJ1024" i="7"/>
  <c r="AJ798" i="7"/>
  <c r="AJ862" i="7"/>
  <c r="AJ926" i="7"/>
  <c r="AJ1039" i="7"/>
  <c r="AJ1035" i="7"/>
  <c r="AJ1054" i="7"/>
  <c r="AJ1171" i="7"/>
  <c r="AJ1070" i="7"/>
  <c r="AJ1012" i="7"/>
  <c r="AJ967" i="7"/>
  <c r="AJ1031" i="7"/>
  <c r="AJ1150" i="7"/>
  <c r="AJ1102" i="7"/>
  <c r="AJ1198" i="7"/>
  <c r="AJ1110" i="7"/>
  <c r="AJ1184" i="7"/>
  <c r="AJ1329" i="7"/>
  <c r="AJ1105" i="7"/>
  <c r="AJ1169" i="7"/>
  <c r="AJ1285" i="7"/>
  <c r="AJ1273" i="7"/>
  <c r="AJ1400" i="7"/>
  <c r="AJ1127" i="7"/>
  <c r="AJ1238" i="7"/>
  <c r="AJ1098" i="7"/>
  <c r="AJ1162" i="7"/>
  <c r="AJ1045" i="7"/>
  <c r="AJ1109" i="7"/>
  <c r="AJ1173" i="7"/>
  <c r="AJ1266" i="7"/>
  <c r="AJ1245" i="7"/>
  <c r="AJ1344" i="7"/>
  <c r="AJ1432" i="7"/>
  <c r="AJ1281" i="7"/>
  <c r="AJ1205" i="7"/>
  <c r="AJ1275" i="7"/>
  <c r="AJ1187" i="7"/>
  <c r="AJ1208" i="7"/>
  <c r="AJ1314" i="7"/>
  <c r="AJ1382" i="7"/>
  <c r="AJ1256" i="7"/>
  <c r="AJ1320" i="7"/>
  <c r="AJ1466" i="7"/>
  <c r="AJ1471" i="7"/>
  <c r="AJ1236" i="7"/>
  <c r="AJ1300" i="7"/>
  <c r="AJ1215" i="7"/>
  <c r="AJ1279" i="7"/>
  <c r="AJ1326" i="7"/>
  <c r="AJ1348" i="7"/>
  <c r="AJ1434" i="7"/>
  <c r="AJ1487" i="7"/>
  <c r="AJ1416" i="7"/>
  <c r="AJ1389" i="7"/>
  <c r="AJ1430" i="7"/>
  <c r="AJ1349" i="7"/>
  <c r="AJ1414" i="7"/>
  <c r="AJ1494" i="7"/>
  <c r="AJ1454" i="7"/>
  <c r="AJ1435" i="7"/>
  <c r="AJ1509" i="7"/>
  <c r="AJ1557" i="7"/>
  <c r="AJ1431" i="7"/>
  <c r="AJ1492" i="7"/>
  <c r="AJ1645" i="7"/>
  <c r="AJ1667" i="7"/>
  <c r="AJ1601" i="7"/>
  <c r="AJ1553" i="7"/>
  <c r="AJ1682" i="7"/>
  <c r="AJ1474" i="7"/>
  <c r="AJ1529" i="7"/>
  <c r="AJ1547" i="7"/>
  <c r="AJ1567" i="7"/>
  <c r="AJ1649" i="7"/>
  <c r="AJ1582" i="7"/>
  <c r="AJ1636" i="7"/>
  <c r="AJ1534" i="7"/>
  <c r="AJ1672" i="7"/>
  <c r="AJ1586" i="7"/>
  <c r="AJ1639" i="7"/>
  <c r="AJ1573" i="7"/>
  <c r="AJ1641" i="7"/>
  <c r="AJ1584" i="7"/>
  <c r="AJ1669" i="7"/>
  <c r="AJ1686" i="7"/>
  <c r="AJ1674" i="7"/>
  <c r="AJ1730" i="7"/>
  <c r="AJ1716" i="7"/>
  <c r="AJ1751" i="7"/>
  <c r="AJ1727" i="7"/>
  <c r="AJ1733" i="7"/>
  <c r="AJ1726" i="7"/>
  <c r="AJ1694" i="7"/>
  <c r="AJ1784" i="7"/>
  <c r="AJ1765" i="7"/>
  <c r="AJ1747" i="7"/>
  <c r="AJ1783" i="7"/>
  <c r="AJ1785" i="7"/>
  <c r="AJ1809" i="7"/>
  <c r="AJ1790" i="7"/>
  <c r="AJ1805" i="7"/>
  <c r="AJ1827" i="7"/>
  <c r="AJ1821" i="7"/>
  <c r="AJ1831" i="7"/>
  <c r="AJ1857" i="7"/>
  <c r="AJ1851" i="7"/>
  <c r="BC1647" i="7"/>
  <c r="BC1669" i="7"/>
  <c r="BC1757" i="7"/>
  <c r="BD1851" i="7"/>
  <c r="BE1851" i="7" s="1"/>
  <c r="BD1638" i="7"/>
  <c r="BE1638" i="7" s="1"/>
  <c r="BD1292" i="7"/>
  <c r="BD1045" i="7"/>
  <c r="BD360" i="7"/>
  <c r="G44" i="6"/>
  <c r="H44" i="6" s="1"/>
  <c r="AJ50" i="7"/>
  <c r="AJ92" i="7"/>
  <c r="AJ130" i="7"/>
  <c r="AJ138" i="7"/>
  <c r="AJ18" i="7"/>
  <c r="AJ26" i="7"/>
  <c r="AJ61" i="7"/>
  <c r="AJ75" i="7"/>
  <c r="AJ63" i="7"/>
  <c r="AJ255" i="7"/>
  <c r="AJ589" i="7"/>
  <c r="AJ314" i="7"/>
  <c r="AJ322" i="7"/>
  <c r="AJ333" i="7"/>
  <c r="AJ38" i="7"/>
  <c r="AJ230" i="7"/>
  <c r="AJ442" i="7"/>
  <c r="AJ105" i="7"/>
  <c r="AJ290" i="7"/>
  <c r="AJ592" i="7"/>
  <c r="AJ559" i="7"/>
  <c r="AJ663" i="7"/>
  <c r="AJ780" i="7"/>
  <c r="AJ828" i="7"/>
  <c r="AJ467" i="7"/>
  <c r="AJ624" i="7"/>
  <c r="AJ302" i="7"/>
  <c r="AJ494" i="7"/>
  <c r="AJ752" i="7"/>
  <c r="AJ465" i="7"/>
  <c r="AJ748" i="7"/>
  <c r="AJ797" i="7"/>
  <c r="AJ893" i="7"/>
  <c r="AJ683" i="7"/>
  <c r="AJ921" i="7"/>
  <c r="AJ812" i="7"/>
  <c r="AJ745" i="7"/>
  <c r="AJ868" i="7"/>
  <c r="AJ1074" i="7"/>
  <c r="AJ816" i="7"/>
  <c r="AJ1096" i="7"/>
  <c r="AJ1006" i="7"/>
  <c r="AJ918" i="7"/>
  <c r="AJ1052" i="7"/>
  <c r="AJ1004" i="7"/>
  <c r="AJ1132" i="7"/>
  <c r="AJ1189" i="7"/>
  <c r="AJ1302" i="7"/>
  <c r="AJ1283" i="7"/>
  <c r="AJ1119" i="7"/>
  <c r="AJ1154" i="7"/>
  <c r="AJ1165" i="7"/>
  <c r="AJ1230" i="7"/>
  <c r="AJ1203" i="7"/>
  <c r="AJ1207" i="7"/>
  <c r="AJ1248" i="7"/>
  <c r="AJ1460" i="7"/>
  <c r="AJ1476" i="7"/>
  <c r="AJ1347" i="7"/>
  <c r="AJ1406" i="7"/>
  <c r="AJ1341" i="7"/>
  <c r="AJ1449" i="7"/>
  <c r="AJ1549" i="7"/>
  <c r="AJ1631" i="7"/>
  <c r="AJ1515" i="7"/>
  <c r="AJ1523" i="7"/>
  <c r="AJ1635" i="7"/>
  <c r="AJ1526" i="7"/>
  <c r="AJ1637" i="7"/>
  <c r="AJ1576" i="7"/>
  <c r="AJ1662" i="7"/>
  <c r="AJ1687" i="7"/>
  <c r="AJ1715" i="7"/>
  <c r="AJ1764" i="7"/>
  <c r="AJ1772" i="7"/>
  <c r="AJ1850" i="7"/>
  <c r="AJ1822" i="7"/>
  <c r="BC1724" i="7"/>
  <c r="BD1707" i="7"/>
  <c r="BE1707" i="7" s="1"/>
  <c r="BD1686" i="7"/>
  <c r="BE1686" i="7" s="1"/>
  <c r="BD1662" i="7"/>
  <c r="BE1662" i="7" s="1"/>
  <c r="BD1553" i="7"/>
  <c r="BD1588" i="7"/>
  <c r="BD1496" i="7"/>
  <c r="BD1387" i="7"/>
  <c r="BD1276" i="7"/>
  <c r="BD1433" i="7"/>
  <c r="BD1258" i="7"/>
  <c r="BD1151" i="7"/>
  <c r="BD983" i="7"/>
  <c r="BD858" i="7"/>
  <c r="BD707" i="7"/>
  <c r="BD806" i="7"/>
  <c r="BD422" i="7"/>
  <c r="BD597" i="7"/>
  <c r="BD211" i="7"/>
  <c r="BD270" i="7"/>
  <c r="AJ37" i="7"/>
  <c r="G49" i="6"/>
  <c r="H49" i="6" s="1"/>
  <c r="BD1557" i="7" s="1"/>
  <c r="G35" i="6"/>
  <c r="H35" i="6" s="1"/>
  <c r="BD1648" i="7" s="1"/>
  <c r="BE1648" i="7" s="1"/>
  <c r="AU7" i="7"/>
  <c r="AV7" i="7" s="1"/>
  <c r="AJ7" i="7"/>
  <c r="G37" i="6"/>
  <c r="H37" i="6" s="1"/>
  <c r="BD1650" i="7" s="1"/>
  <c r="BE1650" i="7" s="1"/>
  <c r="G30" i="6"/>
  <c r="H30" i="6" s="1"/>
  <c r="BD1538" i="7" s="1"/>
  <c r="G22" i="6"/>
  <c r="H22" i="6" s="1"/>
  <c r="BD539" i="7" s="1"/>
  <c r="G6" i="6"/>
  <c r="H6" i="6" s="1"/>
  <c r="BD523" i="7" s="1"/>
  <c r="G17" i="6"/>
  <c r="H17" i="6" s="1"/>
  <c r="G28" i="6"/>
  <c r="H28" i="6" s="1"/>
  <c r="BD962" i="7" s="1"/>
  <c r="G12" i="6"/>
  <c r="H12" i="6" s="1"/>
  <c r="BD685" i="7" s="1"/>
  <c r="G46" i="6"/>
  <c r="H46" i="6" s="1"/>
  <c r="BD1345" i="7" s="1"/>
  <c r="G23" i="6"/>
  <c r="H23" i="6" s="1"/>
  <c r="BD749" i="7" s="1"/>
  <c r="G38" i="6"/>
  <c r="H38" i="6" s="1"/>
  <c r="BD398" i="7" s="1"/>
  <c r="G36" i="6"/>
  <c r="H36" i="6" s="1"/>
  <c r="G18" i="6"/>
  <c r="H18" i="6" s="1"/>
  <c r="BD691" i="7" s="1"/>
  <c r="G10" i="6"/>
  <c r="H10" i="6" s="1"/>
  <c r="BD631" i="7" s="1"/>
  <c r="G2" i="6"/>
  <c r="H2" i="6" s="1"/>
  <c r="BD101" i="7" s="1"/>
  <c r="G52" i="6"/>
  <c r="H52" i="6" s="1"/>
  <c r="G45" i="6"/>
  <c r="H45" i="6" s="1"/>
  <c r="G42" i="6"/>
  <c r="H42" i="6" s="1"/>
  <c r="G34" i="6"/>
  <c r="H34" i="6" s="1"/>
  <c r="BD499" i="7" s="1"/>
  <c r="G29" i="6"/>
  <c r="H29" i="6" s="1"/>
  <c r="BD1068" i="7" s="1"/>
  <c r="G21" i="6"/>
  <c r="H21" i="6" s="1"/>
  <c r="BD1581" i="7" s="1"/>
  <c r="G13" i="6"/>
  <c r="H13" i="6" s="1"/>
  <c r="BD1052" i="7" s="1"/>
  <c r="G5" i="6"/>
  <c r="H5" i="6" s="1"/>
  <c r="BD1044" i="7" s="1"/>
  <c r="G16" i="6"/>
  <c r="H16" i="6" s="1"/>
  <c r="G39" i="6"/>
  <c r="H39" i="6" s="1"/>
  <c r="G27" i="6"/>
  <c r="H27" i="6" s="1"/>
  <c r="BD1744" i="7" s="1"/>
  <c r="BE1744" i="7" s="1"/>
  <c r="G19" i="6"/>
  <c r="H19" i="6" s="1"/>
  <c r="G11" i="6"/>
  <c r="H11" i="6" s="1"/>
  <c r="BD1467" i="7" s="1"/>
  <c r="G3" i="6"/>
  <c r="H3" i="6" s="1"/>
  <c r="BD1668" i="7" s="1"/>
  <c r="BE1668" i="7" s="1"/>
  <c r="BD107" i="7"/>
  <c r="AJ264" i="7"/>
  <c r="AJ27" i="7"/>
  <c r="AJ149" i="7"/>
  <c r="AJ220" i="7"/>
  <c r="AJ418" i="7"/>
  <c r="AJ160" i="7"/>
  <c r="AJ277" i="7"/>
  <c r="AJ44" i="7"/>
  <c r="AJ168" i="7"/>
  <c r="AJ258" i="7"/>
  <c r="AU2" i="7"/>
  <c r="AV2" i="7" s="1"/>
  <c r="AJ2" i="7"/>
  <c r="AJ45" i="7"/>
  <c r="AJ116" i="7"/>
  <c r="AJ240" i="7"/>
  <c r="AJ56" i="7"/>
  <c r="AJ154" i="7"/>
  <c r="C2" i="6" s="1"/>
  <c r="AJ251" i="7"/>
  <c r="AJ67" i="7"/>
  <c r="AJ189" i="7"/>
  <c r="AJ354" i="7"/>
  <c r="AJ106" i="7"/>
  <c r="AJ203" i="7"/>
  <c r="AJ610" i="7"/>
  <c r="AJ79" i="7"/>
  <c r="AJ143" i="7"/>
  <c r="AJ207" i="7"/>
  <c r="AJ271" i="7"/>
  <c r="AJ365" i="7"/>
  <c r="AJ493" i="7"/>
  <c r="AJ749" i="7"/>
  <c r="AJ404" i="7"/>
  <c r="AJ532" i="7"/>
  <c r="AJ328" i="7"/>
  <c r="AJ437" i="7"/>
  <c r="AJ565" i="7"/>
  <c r="AJ336" i="7"/>
  <c r="AJ444" i="7"/>
  <c r="AJ572" i="7"/>
  <c r="AJ364" i="7"/>
  <c r="AJ488" i="7"/>
  <c r="AJ617" i="7"/>
  <c r="AJ54" i="7"/>
  <c r="AJ118" i="7"/>
  <c r="AJ182" i="7"/>
  <c r="AJ246" i="7"/>
  <c r="AJ295" i="7"/>
  <c r="AJ341" i="7"/>
  <c r="AJ474" i="7"/>
  <c r="AJ602" i="7"/>
  <c r="AJ57" i="7"/>
  <c r="AJ121" i="7"/>
  <c r="AJ185" i="7"/>
  <c r="AJ249" i="7"/>
  <c r="AJ297" i="7"/>
  <c r="AJ380" i="7"/>
  <c r="AJ496" i="7"/>
  <c r="AJ647" i="7"/>
  <c r="AJ447" i="7"/>
  <c r="AJ511" i="7"/>
  <c r="AJ575" i="7"/>
  <c r="AJ700" i="7"/>
  <c r="AJ849" i="7"/>
  <c r="AJ688" i="7"/>
  <c r="AJ810" i="7"/>
  <c r="AJ708" i="7"/>
  <c r="AJ839" i="7"/>
  <c r="AJ641" i="7"/>
  <c r="AJ709" i="7"/>
  <c r="AJ1064" i="7"/>
  <c r="AJ355" i="7"/>
  <c r="AJ419" i="7"/>
  <c r="AJ483" i="7"/>
  <c r="AJ547" i="7"/>
  <c r="AJ611" i="7"/>
  <c r="AJ631" i="7"/>
  <c r="AJ685" i="7"/>
  <c r="AJ809" i="7"/>
  <c r="AJ318" i="7"/>
  <c r="AJ382" i="7"/>
  <c r="AJ446" i="7"/>
  <c r="AJ510" i="7"/>
  <c r="AJ574" i="7"/>
  <c r="AJ650" i="7"/>
  <c r="AJ765" i="7"/>
  <c r="AJ353" i="7"/>
  <c r="AJ417" i="7"/>
  <c r="AJ481" i="7"/>
  <c r="AJ545" i="7"/>
  <c r="AJ609" i="7"/>
  <c r="AJ786" i="7"/>
  <c r="AJ687" i="7"/>
  <c r="AJ751" i="7"/>
  <c r="AJ817" i="7"/>
  <c r="AJ949" i="7"/>
  <c r="AJ990" i="7"/>
  <c r="AJ925" i="7"/>
  <c r="AJ914" i="7"/>
  <c r="AJ635" i="7"/>
  <c r="AJ699" i="7"/>
  <c r="AJ763" i="7"/>
  <c r="AJ823" i="7"/>
  <c r="AJ953" i="7"/>
  <c r="AJ686" i="7"/>
  <c r="AJ750" i="7"/>
  <c r="AJ855" i="7"/>
  <c r="AJ970" i="7"/>
  <c r="AJ697" i="7"/>
  <c r="AJ761" i="7"/>
  <c r="AJ865" i="7"/>
  <c r="AJ985" i="7"/>
  <c r="AJ884" i="7"/>
  <c r="AJ948" i="7"/>
  <c r="AJ982" i="7"/>
  <c r="AJ1010" i="7"/>
  <c r="AJ1068" i="7"/>
  <c r="AJ1063" i="7"/>
  <c r="AJ832" i="7"/>
  <c r="AJ896" i="7"/>
  <c r="AJ960" i="7"/>
  <c r="AJ803" i="7"/>
  <c r="AJ867" i="7"/>
  <c r="AJ931" i="7"/>
  <c r="AJ1027" i="7"/>
  <c r="AJ806" i="7"/>
  <c r="AJ870" i="7"/>
  <c r="AJ934" i="7"/>
  <c r="AJ1057" i="7"/>
  <c r="AJ1036" i="7"/>
  <c r="AJ1059" i="7"/>
  <c r="AJ1195" i="7"/>
  <c r="AJ1078" i="7"/>
  <c r="AJ1020" i="7"/>
  <c r="AJ975" i="7"/>
  <c r="AJ1120" i="7"/>
  <c r="AJ1163" i="7"/>
  <c r="AJ1115" i="7"/>
  <c r="AJ1112" i="7"/>
  <c r="AJ1123" i="7"/>
  <c r="AJ1315" i="7"/>
  <c r="AJ1330" i="7"/>
  <c r="AJ1113" i="7"/>
  <c r="AJ1177" i="7"/>
  <c r="AJ1290" i="7"/>
  <c r="AJ1301" i="7"/>
  <c r="AJ1465" i="7"/>
  <c r="AJ1135" i="7"/>
  <c r="AJ1251" i="7"/>
  <c r="AJ1106" i="7"/>
  <c r="AJ1170" i="7"/>
  <c r="AJ1053" i="7"/>
  <c r="AJ1117" i="7"/>
  <c r="AJ1181" i="7"/>
  <c r="AJ1286" i="7"/>
  <c r="AJ1259" i="7"/>
  <c r="AJ1345" i="7"/>
  <c r="AJ1436" i="7"/>
  <c r="AJ1306" i="7"/>
  <c r="AJ1210" i="7"/>
  <c r="AJ1278" i="7"/>
  <c r="AJ1191" i="7"/>
  <c r="AJ1209" i="7"/>
  <c r="AJ1321" i="7"/>
  <c r="AJ1480" i="7"/>
  <c r="AJ1264" i="7"/>
  <c r="AJ1410" i="7"/>
  <c r="AJ1532" i="7"/>
  <c r="AJ1484" i="7"/>
  <c r="AJ1244" i="7"/>
  <c r="AJ1308" i="7"/>
  <c r="AJ1223" i="7"/>
  <c r="AJ1287" i="7"/>
  <c r="C40" i="6" s="1"/>
  <c r="AJ1331" i="7"/>
  <c r="AJ1350" i="7"/>
  <c r="AJ1445" i="7"/>
  <c r="AJ1356" i="7"/>
  <c r="AJ1424" i="7"/>
  <c r="AJ1390" i="7"/>
  <c r="AJ1464" i="7"/>
  <c r="AJ1357" i="7"/>
  <c r="AJ1433" i="7"/>
  <c r="AJ1511" i="7"/>
  <c r="AJ1488" i="7"/>
  <c r="AJ1443" i="7"/>
  <c r="AJ1527" i="7"/>
  <c r="AJ1623" i="7"/>
  <c r="AJ1439" i="7"/>
  <c r="AJ1500" i="7"/>
  <c r="AJ1519" i="7"/>
  <c r="AJ1560" i="7"/>
  <c r="AJ1607" i="7"/>
  <c r="AJ1561" i="7"/>
  <c r="AJ1644" i="7"/>
  <c r="AJ1482" i="7"/>
  <c r="AJ1530" i="7"/>
  <c r="AJ1552" i="7"/>
  <c r="AJ1575" i="7"/>
  <c r="AJ1673" i="7"/>
  <c r="AJ1590" i="7"/>
  <c r="AJ1647" i="7"/>
  <c r="AJ1542" i="7"/>
  <c r="AJ1711" i="7"/>
  <c r="AJ1594" i="7"/>
  <c r="AJ1650" i="7"/>
  <c r="AJ1581" i="7"/>
  <c r="AJ1642" i="7"/>
  <c r="AJ1592" i="7"/>
  <c r="AJ1655" i="7"/>
  <c r="AJ1689" i="7"/>
  <c r="AJ1685" i="7"/>
  <c r="AJ1740" i="7"/>
  <c r="AJ1717" i="7"/>
  <c r="AJ1763" i="7"/>
  <c r="AJ1741" i="7"/>
  <c r="AJ1734" i="7"/>
  <c r="AJ1728" i="7"/>
  <c r="AJ1702" i="7"/>
  <c r="AJ1789" i="7"/>
  <c r="AJ1768" i="7"/>
  <c r="AJ1755" i="7"/>
  <c r="AJ1766" i="7"/>
  <c r="AJ1793" i="7"/>
  <c r="AJ1787" i="7"/>
  <c r="AJ1798" i="7"/>
  <c r="AJ1825" i="7"/>
  <c r="AJ1835" i="7"/>
  <c r="AJ1823" i="7"/>
  <c r="AJ1849" i="7"/>
  <c r="AJ1844" i="7"/>
  <c r="BC1625" i="7"/>
  <c r="BC1680" i="7"/>
  <c r="G15" i="6" s="1"/>
  <c r="H15" i="6" s="1"/>
  <c r="BC1672" i="7"/>
  <c r="G7" i="6" s="1"/>
  <c r="H7" i="6" s="1"/>
  <c r="BC1713" i="7"/>
  <c r="G48" i="6" s="1"/>
  <c r="H48" i="6" s="1"/>
  <c r="BC1663" i="7"/>
  <c r="G50" i="6" s="1"/>
  <c r="H50" i="6" s="1"/>
  <c r="BD1454" i="7" s="1"/>
  <c r="BC1749" i="7"/>
  <c r="BC1729" i="7"/>
  <c r="BC1748" i="7"/>
  <c r="BE1769" i="7"/>
  <c r="BD213" i="7"/>
  <c r="BD204" i="7"/>
  <c r="BD76" i="7"/>
  <c r="BD195" i="7"/>
  <c r="BD1594" i="7"/>
  <c r="BD1694" i="7"/>
  <c r="BE1694" i="7" s="1"/>
  <c r="BD1513" i="7"/>
  <c r="BD1504" i="7"/>
  <c r="BD1458" i="7"/>
  <c r="BD1363" i="7"/>
  <c r="BD1135" i="7"/>
  <c r="BD914" i="7"/>
  <c r="BD493" i="7"/>
  <c r="BD301" i="7"/>
  <c r="BD70" i="7"/>
  <c r="BD259" i="7"/>
  <c r="BD180" i="7"/>
  <c r="BD52" i="7"/>
  <c r="BD44" i="7"/>
  <c r="AJ514" i="7"/>
  <c r="AJ388" i="7"/>
  <c r="AJ834" i="7"/>
  <c r="AJ668" i="7"/>
  <c r="AJ112" i="7"/>
  <c r="AJ123" i="7"/>
  <c r="AJ132" i="7"/>
  <c r="AJ357" i="7"/>
  <c r="AJ191" i="7"/>
  <c r="AJ461" i="7"/>
  <c r="AJ500" i="7"/>
  <c r="AJ533" i="7"/>
  <c r="AJ540" i="7"/>
  <c r="AJ584" i="7"/>
  <c r="AJ166" i="7"/>
  <c r="AJ319" i="7"/>
  <c r="AJ570" i="7"/>
  <c r="AJ169" i="7"/>
  <c r="AJ349" i="7"/>
  <c r="AJ431" i="7"/>
  <c r="AJ666" i="7"/>
  <c r="AJ794" i="7"/>
  <c r="AJ634" i="7"/>
  <c r="AJ339" i="7"/>
  <c r="AJ531" i="7"/>
  <c r="AJ656" i="7"/>
  <c r="AJ366" i="7"/>
  <c r="AJ558" i="7"/>
  <c r="AJ337" i="7"/>
  <c r="AJ529" i="7"/>
  <c r="AJ671" i="7"/>
  <c r="AJ917" i="7"/>
  <c r="AJ882" i="7"/>
  <c r="AJ747" i="7"/>
  <c r="AJ670" i="7"/>
  <c r="AJ951" i="7"/>
  <c r="AJ833" i="7"/>
  <c r="AJ932" i="7"/>
  <c r="AJ1041" i="7"/>
  <c r="AJ880" i="7"/>
  <c r="AJ851" i="7"/>
  <c r="AJ1317" i="7"/>
  <c r="AJ1034" i="7"/>
  <c r="AJ1190" i="7"/>
  <c r="AJ1206" i="7"/>
  <c r="AJ1084" i="7"/>
  <c r="AJ1176" i="7"/>
  <c r="AJ1161" i="7"/>
  <c r="AJ1386" i="7"/>
  <c r="AJ1090" i="7"/>
  <c r="AJ1101" i="7"/>
  <c r="AJ1343" i="7"/>
  <c r="AJ1261" i="7"/>
  <c r="AJ1289" i="7"/>
  <c r="AJ1312" i="7"/>
  <c r="AJ1228" i="7"/>
  <c r="AJ1271" i="7"/>
  <c r="AJ1393" i="7"/>
  <c r="AJ1516" i="7"/>
  <c r="AJ1408" i="7"/>
  <c r="AJ1427" i="7"/>
  <c r="AJ1423" i="7"/>
  <c r="AJ1587" i="7"/>
  <c r="AJ1653" i="7"/>
  <c r="AJ1546" i="7"/>
  <c r="AJ1574" i="7"/>
  <c r="AJ1656" i="7"/>
  <c r="AJ1758" i="7"/>
  <c r="AJ1640" i="7"/>
  <c r="AJ1718" i="7"/>
  <c r="AJ1722" i="7"/>
  <c r="AJ1791" i="7"/>
  <c r="AJ1739" i="7"/>
  <c r="AJ1804" i="7"/>
  <c r="AJ1817" i="7"/>
  <c r="AJ1843" i="7"/>
  <c r="BC1633" i="7"/>
  <c r="G20" i="6" s="1"/>
  <c r="H20" i="6" s="1"/>
  <c r="BC1716" i="7"/>
  <c r="BC1743" i="7"/>
  <c r="BD1850" i="7"/>
  <c r="BE1850" i="7" s="1"/>
  <c r="BD1821" i="7"/>
  <c r="BE1821" i="7" s="1"/>
  <c r="C67" i="3" s="1"/>
  <c r="BD1693" i="7"/>
  <c r="BE1693" i="7" s="1"/>
  <c r="BD1727" i="7"/>
  <c r="BE1727" i="7" s="1"/>
  <c r="BC1626" i="7"/>
  <c r="BD1631" i="7"/>
  <c r="BE1631" i="7" s="1"/>
  <c r="BD1620" i="7"/>
  <c r="BE1620" i="7" s="1"/>
  <c r="BD1536" i="7"/>
  <c r="BD1566" i="7"/>
  <c r="BD1481" i="7"/>
  <c r="BD1386" i="7"/>
  <c r="BD1322" i="7"/>
  <c r="BD1275" i="7"/>
  <c r="BD1214" i="7"/>
  <c r="BD1348" i="7"/>
  <c r="BD1346" i="7"/>
  <c r="BD1153" i="7"/>
  <c r="BD1036" i="7"/>
  <c r="BD1017" i="7"/>
  <c r="BD988" i="7"/>
  <c r="BD999" i="7"/>
  <c r="BD947" i="7"/>
  <c r="BD842" i="7"/>
  <c r="BD835" i="7"/>
  <c r="BD582" i="7"/>
  <c r="BD294" i="7"/>
  <c r="BD269" i="7"/>
  <c r="BD155" i="7"/>
  <c r="BD134" i="7"/>
  <c r="BD313" i="7"/>
  <c r="BD140" i="7"/>
  <c r="BD110" i="7"/>
  <c r="BD60" i="7"/>
  <c r="BD187" i="7"/>
  <c r="BD59" i="7"/>
  <c r="BD165" i="7"/>
  <c r="BD201" i="7"/>
  <c r="AJ12" i="7"/>
  <c r="BD92" i="7"/>
  <c r="G53" i="6"/>
  <c r="H53" i="6" s="1"/>
  <c r="AJ20" i="7"/>
  <c r="AJ144" i="7"/>
  <c r="AJ40" i="7"/>
  <c r="AJ178" i="7"/>
  <c r="AJ21" i="7"/>
  <c r="AU4" i="7"/>
  <c r="AV4" i="7" s="1"/>
  <c r="AJ4" i="7"/>
  <c r="AJ267" i="7"/>
  <c r="AJ28" i="7"/>
  <c r="AJ152" i="7"/>
  <c r="AJ250" i="7"/>
  <c r="AJ66" i="7"/>
  <c r="AJ163" i="7"/>
  <c r="AJ280" i="7"/>
  <c r="AJ74" i="7"/>
  <c r="AJ171" i="7"/>
  <c r="AJ285" i="7"/>
  <c r="AU3" i="7"/>
  <c r="AV3" i="7" s="1"/>
  <c r="AJ3" i="7"/>
  <c r="AJ48" i="7"/>
  <c r="AJ146" i="7"/>
  <c r="AJ243" i="7"/>
  <c r="AJ59" i="7"/>
  <c r="AJ181" i="7"/>
  <c r="AJ252" i="7"/>
  <c r="AJ68" i="7"/>
  <c r="AJ192" i="7"/>
  <c r="AJ428" i="7"/>
  <c r="AJ133" i="7"/>
  <c r="AJ204" i="7"/>
  <c r="AJ618" i="7"/>
  <c r="AJ87" i="7"/>
  <c r="AJ151" i="7"/>
  <c r="AJ215" i="7"/>
  <c r="AJ279" i="7"/>
  <c r="AJ376" i="7"/>
  <c r="AJ504" i="7"/>
  <c r="AJ800" i="7"/>
  <c r="AJ426" i="7"/>
  <c r="AJ554" i="7"/>
  <c r="AJ348" i="7"/>
  <c r="AJ448" i="7"/>
  <c r="AJ576" i="7"/>
  <c r="AJ356" i="7"/>
  <c r="AJ466" i="7"/>
  <c r="AJ594" i="7"/>
  <c r="AJ375" i="7"/>
  <c r="AJ509" i="7"/>
  <c r="AJ821" i="7"/>
  <c r="AJ62" i="7"/>
  <c r="C15" i="6" s="1"/>
  <c r="AJ126" i="7"/>
  <c r="AJ190" i="7"/>
  <c r="AJ254" i="7"/>
  <c r="AJ298" i="7"/>
  <c r="AJ352" i="7"/>
  <c r="AJ484" i="7"/>
  <c r="AJ612" i="7"/>
  <c r="AJ65" i="7"/>
  <c r="AJ129" i="7"/>
  <c r="AJ193" i="7"/>
  <c r="AJ257" i="7"/>
  <c r="AJ300" i="7"/>
  <c r="C44" i="6" s="1"/>
  <c r="AJ391" i="7"/>
  <c r="AJ517" i="7"/>
  <c r="AJ661" i="7"/>
  <c r="AJ455" i="7"/>
  <c r="AJ519" i="7"/>
  <c r="AJ583" i="7"/>
  <c r="AJ712" i="7"/>
  <c r="AJ863" i="7"/>
  <c r="AJ698" i="7"/>
  <c r="AJ829" i="7"/>
  <c r="AJ730" i="7"/>
  <c r="AJ620" i="7"/>
  <c r="AJ642" i="7"/>
  <c r="AJ720" i="7"/>
  <c r="AJ299" i="7"/>
  <c r="AJ363" i="7"/>
  <c r="AJ427" i="7"/>
  <c r="AJ491" i="7"/>
  <c r="AJ555" i="7"/>
  <c r="AJ614" i="7"/>
  <c r="AJ632" i="7"/>
  <c r="AJ696" i="7"/>
  <c r="AJ850" i="7"/>
  <c r="AJ326" i="7"/>
  <c r="AJ390" i="7"/>
  <c r="AJ454" i="7"/>
  <c r="AJ518" i="7"/>
  <c r="AJ582" i="7"/>
  <c r="AJ672" i="7"/>
  <c r="AJ788" i="7"/>
  <c r="AJ361" i="7"/>
  <c r="AJ425" i="7"/>
  <c r="C13" i="6" s="1"/>
  <c r="AJ489" i="7"/>
  <c r="AJ553" i="7"/>
  <c r="AJ653" i="7"/>
  <c r="AJ789" i="7"/>
  <c r="AJ695" i="7"/>
  <c r="AJ759" i="7"/>
  <c r="AJ841" i="7"/>
  <c r="AJ969" i="7"/>
  <c r="AJ1000" i="7"/>
  <c r="AJ945" i="7"/>
  <c r="AJ943" i="7"/>
  <c r="AJ643" i="7"/>
  <c r="AJ707" i="7"/>
  <c r="AJ771" i="7"/>
  <c r="AJ837" i="7"/>
  <c r="AJ965" i="7"/>
  <c r="AJ694" i="7"/>
  <c r="AJ758" i="7"/>
  <c r="AJ858" i="7"/>
  <c r="AJ1014" i="7"/>
  <c r="AJ705" i="7"/>
  <c r="AJ769" i="7"/>
  <c r="AJ877" i="7"/>
  <c r="AJ995" i="7"/>
  <c r="AJ892" i="7"/>
  <c r="AJ956" i="7"/>
  <c r="AJ984" i="7"/>
  <c r="AJ1042" i="7"/>
  <c r="AJ1071" i="7"/>
  <c r="AJ1066" i="7"/>
  <c r="AJ840" i="7"/>
  <c r="AJ904" i="7"/>
  <c r="AJ998" i="7"/>
  <c r="AJ811" i="7"/>
  <c r="AJ875" i="7"/>
  <c r="AJ939" i="7"/>
  <c r="AJ1048" i="7"/>
  <c r="AJ814" i="7"/>
  <c r="AJ878" i="7"/>
  <c r="AJ942" i="7"/>
  <c r="AJ1091" i="7"/>
  <c r="AJ1038" i="7"/>
  <c r="AJ1060" i="7"/>
  <c r="AJ993" i="7"/>
  <c r="AJ1094" i="7"/>
  <c r="AJ1028" i="7"/>
  <c r="AJ983" i="7"/>
  <c r="AJ1139" i="7"/>
  <c r="AJ1164" i="7"/>
  <c r="AJ1116" i="7"/>
  <c r="AJ1144" i="7"/>
  <c r="AJ1124" i="7"/>
  <c r="AJ1322" i="7"/>
  <c r="AJ1352" i="7"/>
  <c r="AJ1121" i="7"/>
  <c r="AJ1194" i="7"/>
  <c r="AJ1361" i="7"/>
  <c r="AJ1318" i="7"/>
  <c r="AJ1079" i="7"/>
  <c r="AJ1143" i="7"/>
  <c r="AJ1253" i="7"/>
  <c r="AJ1114" i="7"/>
  <c r="AJ1178" i="7"/>
  <c r="AJ1061" i="7"/>
  <c r="AJ1125" i="7"/>
  <c r="AJ1185" i="7"/>
  <c r="AJ1299" i="7"/>
  <c r="AJ1262" i="7"/>
  <c r="AJ1346" i="7"/>
  <c r="AJ1450" i="7"/>
  <c r="AJ1313" i="7"/>
  <c r="AJ1211" i="7"/>
  <c r="AJ1293" i="7"/>
  <c r="AJ1192" i="7"/>
  <c r="AJ1218" i="7"/>
  <c r="AJ1335" i="7"/>
  <c r="AJ1501" i="7"/>
  <c r="AJ1272" i="7"/>
  <c r="AJ1438" i="7"/>
  <c r="AJ1404" i="7"/>
  <c r="AJ1496" i="7"/>
  <c r="AJ1252" i="7"/>
  <c r="AJ1316" i="7"/>
  <c r="AJ1231" i="7"/>
  <c r="AJ1295" i="7"/>
  <c r="AJ1332" i="7"/>
  <c r="AJ1351" i="7"/>
  <c r="AJ1452" i="7"/>
  <c r="AJ1364" i="7"/>
  <c r="AJ1429" i="7"/>
  <c r="AJ1392" i="7"/>
  <c r="AJ1478" i="7"/>
  <c r="AJ1365" i="7"/>
  <c r="AJ1469" i="7"/>
  <c r="AJ1577" i="7"/>
  <c r="AJ1493" i="7"/>
  <c r="AJ1451" i="7"/>
  <c r="AJ1595" i="7"/>
  <c r="AJ1571" i="7"/>
  <c r="AJ1447" i="7"/>
  <c r="AJ1508" i="7"/>
  <c r="AJ1541" i="7"/>
  <c r="AJ1652" i="7"/>
  <c r="AJ1630" i="7"/>
  <c r="AJ1585" i="7"/>
  <c r="AJ1657" i="7"/>
  <c r="AJ1490" i="7"/>
  <c r="AJ1531" i="7"/>
  <c r="AJ1593" i="7"/>
  <c r="AJ1583" i="7"/>
  <c r="AJ1692" i="7"/>
  <c r="AJ1612" i="7"/>
  <c r="AJ1660" i="7"/>
  <c r="AJ1550" i="7"/>
  <c r="AJ1732" i="7"/>
  <c r="AJ1602" i="7"/>
  <c r="AJ1658" i="7"/>
  <c r="AJ1589" i="7"/>
  <c r="AJ1670" i="7"/>
  <c r="AJ1600" i="7"/>
  <c r="AJ1643" i="7"/>
  <c r="AJ1691" i="7"/>
  <c r="AJ1688" i="7"/>
  <c r="AJ1668" i="7"/>
  <c r="AJ1724" i="7"/>
  <c r="AJ1752" i="7"/>
  <c r="AJ1761" i="7"/>
  <c r="AJ1750" i="7"/>
  <c r="AJ1729" i="7"/>
  <c r="AJ1710" i="7"/>
  <c r="AJ1799" i="7"/>
  <c r="AJ1778" i="7"/>
  <c r="AJ1767" i="7"/>
  <c r="AJ1774" i="7"/>
  <c r="AJ1796" i="7"/>
  <c r="AJ1795" i="7"/>
  <c r="AJ1806" i="7"/>
  <c r="AJ1841" i="7"/>
  <c r="AJ1813" i="7"/>
  <c r="AJ1833" i="7"/>
  <c r="C12" i="6" s="1"/>
  <c r="AJ1854" i="7"/>
  <c r="AJ1852" i="7"/>
  <c r="BC1617" i="7"/>
  <c r="G4" i="6" s="1"/>
  <c r="H4" i="6" s="1"/>
  <c r="BC1639" i="7"/>
  <c r="G26" i="6" s="1"/>
  <c r="H26" i="6" s="1"/>
  <c r="BC1737" i="7"/>
  <c r="BC1664" i="7"/>
  <c r="G51" i="6" s="1"/>
  <c r="H51" i="6" s="1"/>
  <c r="BC1750" i="7"/>
  <c r="G33" i="6" s="1"/>
  <c r="H33" i="6" s="1"/>
  <c r="BC1767" i="7"/>
  <c r="BE1826" i="7"/>
  <c r="BD1773" i="7" l="1"/>
  <c r="BE1773" i="7" s="1"/>
  <c r="C19" i="3" s="1"/>
  <c r="BD1669" i="7"/>
  <c r="BE1669" i="7" s="1"/>
  <c r="BD1617" i="7"/>
  <c r="BE1617" i="7" s="1"/>
  <c r="BD1043" i="7"/>
  <c r="BD364" i="7"/>
  <c r="BD103" i="7"/>
  <c r="BD208" i="7"/>
  <c r="BD1356" i="7"/>
  <c r="BD1460" i="7"/>
  <c r="BD416" i="7"/>
  <c r="BD521" i="7"/>
  <c r="BD51" i="7"/>
  <c r="BD1199" i="7"/>
  <c r="BD1408" i="7"/>
  <c r="BD990" i="7"/>
  <c r="BD1564" i="7"/>
  <c r="BD625" i="7"/>
  <c r="BD1147" i="7"/>
  <c r="BD730" i="7"/>
  <c r="BD886" i="7"/>
  <c r="BD312" i="7"/>
  <c r="BD573" i="7"/>
  <c r="BD156" i="7"/>
  <c r="BD1512" i="7"/>
  <c r="BD1095" i="7"/>
  <c r="BD782" i="7"/>
  <c r="BD1251" i="7"/>
  <c r="BD469" i="7"/>
  <c r="BD1721" i="7"/>
  <c r="BE1721" i="7" s="1"/>
  <c r="BD1825" i="7"/>
  <c r="BE1825" i="7" s="1"/>
  <c r="BD260" i="7"/>
  <c r="BD1303" i="7"/>
  <c r="BD834" i="7"/>
  <c r="AS65" i="7"/>
  <c r="AZ65" i="7"/>
  <c r="AR65" i="7"/>
  <c r="AT65" i="7"/>
  <c r="AQ65" i="7"/>
  <c r="AP65" i="7"/>
  <c r="AN65" i="7"/>
  <c r="AW65" i="7"/>
  <c r="AT800" i="7"/>
  <c r="AR800" i="7"/>
  <c r="AQ800" i="7"/>
  <c r="AZ800" i="7"/>
  <c r="AP800" i="7"/>
  <c r="AW800" i="7"/>
  <c r="AS800" i="7"/>
  <c r="AN800" i="7"/>
  <c r="AZ68" i="7"/>
  <c r="AR68" i="7"/>
  <c r="AQ68" i="7"/>
  <c r="AT68" i="7"/>
  <c r="AW68" i="7"/>
  <c r="AS68" i="7"/>
  <c r="AP68" i="7"/>
  <c r="AN68" i="7"/>
  <c r="C21" i="6"/>
  <c r="BD1614" i="7"/>
  <c r="BD1248" i="7"/>
  <c r="BD1144" i="7"/>
  <c r="BD831" i="7"/>
  <c r="BD361" i="7"/>
  <c r="BD309" i="7"/>
  <c r="BD466" i="7"/>
  <c r="BD1405" i="7"/>
  <c r="BD465" i="7"/>
  <c r="BD987" i="7"/>
  <c r="BD1509" i="7"/>
  <c r="BD1718" i="7"/>
  <c r="BE1718" i="7" s="1"/>
  <c r="BD1770" i="7"/>
  <c r="BE1770" i="7" s="1"/>
  <c r="BD1039" i="7"/>
  <c r="BD622" i="7"/>
  <c r="BD48" i="7"/>
  <c r="BD570" i="7"/>
  <c r="BD152" i="7"/>
  <c r="BD674" i="7"/>
  <c r="BD935" i="7"/>
  <c r="BD727" i="7"/>
  <c r="BD1092" i="7"/>
  <c r="BD1196" i="7"/>
  <c r="BD1300" i="7"/>
  <c r="BD726" i="7"/>
  <c r="BD153" i="7"/>
  <c r="BD1352" i="7"/>
  <c r="BD205" i="7"/>
  <c r="BD1561" i="7"/>
  <c r="BD779" i="7"/>
  <c r="BD1040" i="7"/>
  <c r="BD1666" i="7"/>
  <c r="BE1666" i="7" s="1"/>
  <c r="BD1613" i="7"/>
  <c r="BD100" i="7"/>
  <c r="BD1822" i="7"/>
  <c r="BE1822" i="7" s="1"/>
  <c r="C68" i="3" s="1"/>
  <c r="BD257" i="7"/>
  <c r="BD883" i="7"/>
  <c r="BD1353" i="7"/>
  <c r="BD1457" i="7"/>
  <c r="BD413" i="7"/>
  <c r="BD518" i="7"/>
  <c r="AW1271" i="7"/>
  <c r="AW1386" i="7"/>
  <c r="AP514" i="7"/>
  <c r="AW514" i="7"/>
  <c r="AN514" i="7"/>
  <c r="AZ514" i="7"/>
  <c r="AR514" i="7"/>
  <c r="AT514" i="7"/>
  <c r="AS514" i="7"/>
  <c r="AQ514" i="7"/>
  <c r="BD1713" i="7"/>
  <c r="BE1713" i="7" s="1"/>
  <c r="BD1608" i="7"/>
  <c r="BD1452" i="7"/>
  <c r="BD1400" i="7"/>
  <c r="BD460" i="7"/>
  <c r="BD95" i="7"/>
  <c r="BD513" i="7"/>
  <c r="BD878" i="7"/>
  <c r="BD408" i="7"/>
  <c r="BD200" i="7"/>
  <c r="BD721" i="7"/>
  <c r="BD356" i="7"/>
  <c r="BD1034" i="7"/>
  <c r="BD1191" i="7"/>
  <c r="BD1817" i="7"/>
  <c r="BE1817" i="7" s="1"/>
  <c r="C63" i="3" s="1"/>
  <c r="BD1556" i="7"/>
  <c r="BD1139" i="7"/>
  <c r="BD1243" i="7"/>
  <c r="BD930" i="7"/>
  <c r="BD565" i="7"/>
  <c r="BD1347" i="7"/>
  <c r="BD147" i="7"/>
  <c r="BD304" i="7"/>
  <c r="BD1295" i="7"/>
  <c r="BD669" i="7"/>
  <c r="BD1765" i="7"/>
  <c r="BE1765" i="7" s="1"/>
  <c r="BD774" i="7"/>
  <c r="BD617" i="7"/>
  <c r="BD826" i="7"/>
  <c r="BD43" i="7"/>
  <c r="BD1087" i="7"/>
  <c r="BD982" i="7"/>
  <c r="BD1661" i="7"/>
  <c r="BE1661" i="7" s="1"/>
  <c r="BD252" i="7"/>
  <c r="AP1823" i="7"/>
  <c r="AW1823" i="7"/>
  <c r="AT1823" i="7"/>
  <c r="AN1823" i="7"/>
  <c r="AR1823" i="7"/>
  <c r="AQ1823" i="7"/>
  <c r="AZ1823" i="7"/>
  <c r="AS1823" i="7"/>
  <c r="AW1755" i="7"/>
  <c r="AW1445" i="7"/>
  <c r="AT1135" i="7"/>
  <c r="AS1135" i="7"/>
  <c r="AQ1135" i="7"/>
  <c r="AN1135" i="7"/>
  <c r="AZ1135" i="7"/>
  <c r="AP1135" i="7"/>
  <c r="AW1135" i="7"/>
  <c r="AR1135" i="7"/>
  <c r="AQ1123" i="7"/>
  <c r="AP1123" i="7"/>
  <c r="AW1123" i="7"/>
  <c r="AZ1123" i="7"/>
  <c r="AN1123" i="7"/>
  <c r="AR1123" i="7"/>
  <c r="AT1123" i="7"/>
  <c r="AS1123" i="7"/>
  <c r="AN949" i="7"/>
  <c r="AT949" i="7"/>
  <c r="AP949" i="7"/>
  <c r="AW949" i="7"/>
  <c r="AS949" i="7"/>
  <c r="AR949" i="7"/>
  <c r="AQ949" i="7"/>
  <c r="AZ949" i="7"/>
  <c r="AT355" i="7"/>
  <c r="AS355" i="7"/>
  <c r="AQ355" i="7"/>
  <c r="AP355" i="7"/>
  <c r="AZ355" i="7"/>
  <c r="AN355" i="7"/>
  <c r="AW355" i="7"/>
  <c r="AR355" i="7"/>
  <c r="C47" i="6"/>
  <c r="AP295" i="7"/>
  <c r="AT295" i="7"/>
  <c r="AS295" i="7"/>
  <c r="AZ295" i="7"/>
  <c r="AR295" i="7"/>
  <c r="AQ295" i="7"/>
  <c r="AW295" i="7"/>
  <c r="AN295" i="7"/>
  <c r="AZ364" i="7"/>
  <c r="AR364" i="7"/>
  <c r="AQ364" i="7"/>
  <c r="AP364" i="7"/>
  <c r="AW364" i="7"/>
  <c r="AT364" i="7"/>
  <c r="AS364" i="7"/>
  <c r="AN364" i="7"/>
  <c r="BD1129" i="7"/>
  <c r="AP442" i="7"/>
  <c r="AW442" i="7"/>
  <c r="AN442" i="7"/>
  <c r="AZ442" i="7"/>
  <c r="AR442" i="7"/>
  <c r="AT442" i="7"/>
  <c r="AS442" i="7"/>
  <c r="AQ442" i="7"/>
  <c r="AP1567" i="7"/>
  <c r="AW1567" i="7"/>
  <c r="AS1567" i="7"/>
  <c r="AQ1567" i="7"/>
  <c r="AZ1567" i="7"/>
  <c r="AN1567" i="7"/>
  <c r="AT1567" i="7"/>
  <c r="AR1567" i="7"/>
  <c r="AW477" i="7"/>
  <c r="AN477" i="7"/>
  <c r="AQ477" i="7"/>
  <c r="AP477" i="7"/>
  <c r="AZ477" i="7"/>
  <c r="AT477" i="7"/>
  <c r="AS477" i="7"/>
  <c r="AR477" i="7"/>
  <c r="AT19" i="7"/>
  <c r="AW19" i="7"/>
  <c r="AN19" i="7"/>
  <c r="AZ19" i="7"/>
  <c r="AQ19" i="7"/>
  <c r="AS19" i="7"/>
  <c r="AR19" i="7"/>
  <c r="AP19" i="7"/>
  <c r="C24" i="6"/>
  <c r="AT219" i="7"/>
  <c r="AW219" i="7"/>
  <c r="AS219" i="7"/>
  <c r="AR219" i="7"/>
  <c r="AQ219" i="7"/>
  <c r="AP219" i="7"/>
  <c r="AZ219" i="7"/>
  <c r="AN219" i="7"/>
  <c r="AT403" i="7"/>
  <c r="AS403" i="7"/>
  <c r="AW403" i="7"/>
  <c r="AQ403" i="7"/>
  <c r="AP403" i="7"/>
  <c r="AN403" i="7"/>
  <c r="AZ403" i="7"/>
  <c r="AR403" i="7"/>
  <c r="C46" i="6"/>
  <c r="BD1600" i="7"/>
  <c r="BD1183" i="7"/>
  <c r="BD1287" i="7"/>
  <c r="BD1026" i="7"/>
  <c r="BD348" i="7"/>
  <c r="BD87" i="7"/>
  <c r="BD1235" i="7"/>
  <c r="BD192" i="7"/>
  <c r="BD35" i="7"/>
  <c r="BD505" i="7"/>
  <c r="BD1131" i="7"/>
  <c r="BD870" i="7"/>
  <c r="BD1392" i="7"/>
  <c r="BD1757" i="7"/>
  <c r="BE1757" i="7" s="1"/>
  <c r="BD609" i="7"/>
  <c r="BD452" i="7"/>
  <c r="BD713" i="7"/>
  <c r="BD1444" i="7"/>
  <c r="BD1705" i="7"/>
  <c r="BE1705" i="7" s="1"/>
  <c r="BD818" i="7"/>
  <c r="BD1809" i="7"/>
  <c r="BE1809" i="7" s="1"/>
  <c r="C55" i="3" s="1"/>
  <c r="BD400" i="7"/>
  <c r="BD244" i="7"/>
  <c r="BD974" i="7"/>
  <c r="BD557" i="7"/>
  <c r="BD296" i="7"/>
  <c r="BD661" i="7"/>
  <c r="BD1548" i="7"/>
  <c r="BD139" i="7"/>
  <c r="BD922" i="7"/>
  <c r="BD1079" i="7"/>
  <c r="BD1653" i="7"/>
  <c r="BE1653" i="7" s="1"/>
  <c r="BD766" i="7"/>
  <c r="BD1339" i="7"/>
  <c r="AW1621" i="7"/>
  <c r="AW1505" i="7"/>
  <c r="AT1146" i="7"/>
  <c r="AS1146" i="7"/>
  <c r="AZ1146" i="7"/>
  <c r="AR1146" i="7"/>
  <c r="AP1146" i="7"/>
  <c r="AN1146" i="7"/>
  <c r="AW1146" i="7"/>
  <c r="AQ1146" i="7"/>
  <c r="AN974" i="7"/>
  <c r="AR974" i="7"/>
  <c r="AZ974" i="7"/>
  <c r="AQ974" i="7"/>
  <c r="AP974" i="7"/>
  <c r="AT974" i="7"/>
  <c r="AW974" i="7"/>
  <c r="AS974" i="7"/>
  <c r="AZ614" i="7"/>
  <c r="AR614" i="7"/>
  <c r="AT614" i="7"/>
  <c r="AQ614" i="7"/>
  <c r="AP614" i="7"/>
  <c r="AN614" i="7"/>
  <c r="AW614" i="7"/>
  <c r="AS614" i="7"/>
  <c r="AW1750" i="7"/>
  <c r="AS643" i="7"/>
  <c r="AW643" i="7"/>
  <c r="AN643" i="7"/>
  <c r="AT643" i="7"/>
  <c r="AR643" i="7"/>
  <c r="AZ643" i="7"/>
  <c r="AQ643" i="7"/>
  <c r="AP643" i="7"/>
  <c r="AW1668" i="7"/>
  <c r="AW1630" i="7"/>
  <c r="AW1478" i="7"/>
  <c r="AW1211" i="7"/>
  <c r="AN1211" i="7"/>
  <c r="AZ1211" i="7"/>
  <c r="AR1211" i="7"/>
  <c r="AQ1211" i="7"/>
  <c r="AT1211" i="7"/>
  <c r="AS1211" i="7"/>
  <c r="AP1211" i="7"/>
  <c r="AT1042" i="7"/>
  <c r="AZ1042" i="7"/>
  <c r="AQ1042" i="7"/>
  <c r="AP1042" i="7"/>
  <c r="AS1042" i="7"/>
  <c r="AR1042" i="7"/>
  <c r="AN1042" i="7"/>
  <c r="AW1042" i="7"/>
  <c r="AP969" i="7"/>
  <c r="AW969" i="7"/>
  <c r="AN969" i="7"/>
  <c r="AR969" i="7"/>
  <c r="AT969" i="7"/>
  <c r="AS969" i="7"/>
  <c r="AQ969" i="7"/>
  <c r="AZ969" i="7"/>
  <c r="AT582" i="7"/>
  <c r="AS582" i="7"/>
  <c r="AZ582" i="7"/>
  <c r="AR582" i="7"/>
  <c r="AN582" i="7"/>
  <c r="AP582" i="7"/>
  <c r="AW582" i="7"/>
  <c r="AQ582" i="7"/>
  <c r="BD1593" i="7"/>
  <c r="BD1280" i="7"/>
  <c r="BD1176" i="7"/>
  <c r="BD863" i="7"/>
  <c r="BD759" i="7"/>
  <c r="BD654" i="7"/>
  <c r="BD80" i="7"/>
  <c r="BD289" i="7"/>
  <c r="BD811" i="7"/>
  <c r="BD1854" i="7"/>
  <c r="BE1854" i="7" s="1"/>
  <c r="BD393" i="7"/>
  <c r="BD1541" i="7"/>
  <c r="BD185" i="7"/>
  <c r="BD498" i="7"/>
  <c r="BD706" i="7"/>
  <c r="BD1124" i="7"/>
  <c r="BD1332" i="7"/>
  <c r="BD1437" i="7"/>
  <c r="BD602" i="7"/>
  <c r="BD1750" i="7"/>
  <c r="BE1750" i="7" s="1"/>
  <c r="BD1228" i="7"/>
  <c r="BD1489" i="7"/>
  <c r="BD28" i="7"/>
  <c r="BD915" i="7"/>
  <c r="BD1385" i="7"/>
  <c r="BD1646" i="7"/>
  <c r="BE1646" i="7" s="1"/>
  <c r="BD1019" i="7"/>
  <c r="BD341" i="7"/>
  <c r="BD1698" i="7"/>
  <c r="BE1698" i="7" s="1"/>
  <c r="BD550" i="7"/>
  <c r="BD1802" i="7"/>
  <c r="BE1802" i="7" s="1"/>
  <c r="C48" i="3" s="1"/>
  <c r="BD132" i="7"/>
  <c r="BD967" i="7"/>
  <c r="BD1072" i="7"/>
  <c r="BD445" i="7"/>
  <c r="AT1795" i="7"/>
  <c r="AS1795" i="7"/>
  <c r="AZ1795" i="7"/>
  <c r="AR1795" i="7"/>
  <c r="AN1795" i="7"/>
  <c r="AQ1795" i="7"/>
  <c r="AP1795" i="7"/>
  <c r="AW1795" i="7"/>
  <c r="AT1602" i="7"/>
  <c r="AS1602" i="7"/>
  <c r="AW1602" i="7"/>
  <c r="AZ1602" i="7"/>
  <c r="AP1602" i="7"/>
  <c r="AR1602" i="7"/>
  <c r="AQ1602" i="7"/>
  <c r="AN1602" i="7"/>
  <c r="AN1124" i="7"/>
  <c r="AT1124" i="7"/>
  <c r="AZ1124" i="7"/>
  <c r="AR1124" i="7"/>
  <c r="AP1124" i="7"/>
  <c r="AW1124" i="7"/>
  <c r="AS1124" i="7"/>
  <c r="AQ1124" i="7"/>
  <c r="AS942" i="7"/>
  <c r="AZ942" i="7"/>
  <c r="AR942" i="7"/>
  <c r="AQ942" i="7"/>
  <c r="AN942" i="7"/>
  <c r="AW942" i="7"/>
  <c r="AT942" i="7"/>
  <c r="AP942" i="7"/>
  <c r="AN1014" i="7"/>
  <c r="AT1014" i="7"/>
  <c r="AP1014" i="7"/>
  <c r="AW1014" i="7"/>
  <c r="AS1014" i="7"/>
  <c r="AR1014" i="7"/>
  <c r="AQ1014" i="7"/>
  <c r="AZ1014" i="7"/>
  <c r="AP863" i="7"/>
  <c r="AW863" i="7"/>
  <c r="AN863" i="7"/>
  <c r="AZ863" i="7"/>
  <c r="AR863" i="7"/>
  <c r="AT863" i="7"/>
  <c r="AS863" i="7"/>
  <c r="AQ863" i="7"/>
  <c r="AT1228" i="7"/>
  <c r="AS1228" i="7"/>
  <c r="AW1228" i="7"/>
  <c r="AQ1228" i="7"/>
  <c r="AP1228" i="7"/>
  <c r="AZ1228" i="7"/>
  <c r="AN1228" i="7"/>
  <c r="AR1228" i="7"/>
  <c r="AW1161" i="7"/>
  <c r="AN1161" i="7"/>
  <c r="AS1161" i="7"/>
  <c r="AT1161" i="7"/>
  <c r="AR1161" i="7"/>
  <c r="AQ1161" i="7"/>
  <c r="AZ1161" i="7"/>
  <c r="AP1161" i="7"/>
  <c r="AT851" i="7"/>
  <c r="AS851" i="7"/>
  <c r="AZ851" i="7"/>
  <c r="AR851" i="7"/>
  <c r="AN851" i="7"/>
  <c r="AW851" i="7"/>
  <c r="AQ851" i="7"/>
  <c r="AP851" i="7"/>
  <c r="AP666" i="7"/>
  <c r="AW666" i="7"/>
  <c r="AN666" i="7"/>
  <c r="AZ666" i="7"/>
  <c r="AR666" i="7"/>
  <c r="AT666" i="7"/>
  <c r="AS666" i="7"/>
  <c r="AQ666" i="7"/>
  <c r="BD1567" i="7"/>
  <c r="BD1515" i="7"/>
  <c r="BD1098" i="7"/>
  <c r="BD1150" i="7"/>
  <c r="BD1046" i="7"/>
  <c r="BD889" i="7"/>
  <c r="BD524" i="7"/>
  <c r="BD367" i="7"/>
  <c r="BD106" i="7"/>
  <c r="BD159" i="7"/>
  <c r="BD263" i="7"/>
  <c r="BD680" i="7"/>
  <c r="BD941" i="7"/>
  <c r="BD628" i="7"/>
  <c r="BD576" i="7"/>
  <c r="BD837" i="7"/>
  <c r="BD1306" i="7"/>
  <c r="BD472" i="7"/>
  <c r="BD54" i="7"/>
  <c r="BD2" i="7"/>
  <c r="BD1411" i="7"/>
  <c r="BD1672" i="7"/>
  <c r="BE1672" i="7" s="1"/>
  <c r="BD1724" i="7"/>
  <c r="BE1724" i="7" s="1"/>
  <c r="BD419" i="7"/>
  <c r="BD993" i="7"/>
  <c r="BD1463" i="7"/>
  <c r="BD1202" i="7"/>
  <c r="BD1828" i="7"/>
  <c r="BE1828" i="7" s="1"/>
  <c r="BD1359" i="7"/>
  <c r="BD1254" i="7"/>
  <c r="BD315" i="7"/>
  <c r="BD1776" i="7"/>
  <c r="BE1776" i="7" s="1"/>
  <c r="C22" i="3" s="1"/>
  <c r="BD785" i="7"/>
  <c r="BD733" i="7"/>
  <c r="AW1768" i="7"/>
  <c r="AZ1561" i="7"/>
  <c r="AR1561" i="7"/>
  <c r="AQ1561" i="7"/>
  <c r="AS1561" i="7"/>
  <c r="AP1561" i="7"/>
  <c r="AW1561" i="7"/>
  <c r="AT1561" i="7"/>
  <c r="AN1561" i="7"/>
  <c r="AS481" i="7"/>
  <c r="AZ481" i="7"/>
  <c r="AR481" i="7"/>
  <c r="AQ481" i="7"/>
  <c r="AT481" i="7"/>
  <c r="AP481" i="7"/>
  <c r="AN481" i="7"/>
  <c r="AW481" i="7"/>
  <c r="AQ447" i="7"/>
  <c r="AP447" i="7"/>
  <c r="AW447" i="7"/>
  <c r="AS447" i="7"/>
  <c r="AT447" i="7"/>
  <c r="AR447" i="7"/>
  <c r="AN447" i="7"/>
  <c r="AZ447" i="7"/>
  <c r="AS121" i="7"/>
  <c r="AZ121" i="7"/>
  <c r="AR121" i="7"/>
  <c r="AW121" i="7"/>
  <c r="AT121" i="7"/>
  <c r="AQ121" i="7"/>
  <c r="AP121" i="7"/>
  <c r="AN121" i="7"/>
  <c r="AT67" i="7"/>
  <c r="AW67" i="7"/>
  <c r="AZ67" i="7"/>
  <c r="AN67" i="7"/>
  <c r="AS67" i="7"/>
  <c r="AR67" i="7"/>
  <c r="AQ67" i="7"/>
  <c r="AP67" i="7"/>
  <c r="C20" i="6"/>
  <c r="AN160" i="7"/>
  <c r="AP160" i="7"/>
  <c r="AS160" i="7"/>
  <c r="AR160" i="7"/>
  <c r="AQ160" i="7"/>
  <c r="AZ160" i="7"/>
  <c r="AW160" i="7"/>
  <c r="AT160" i="7"/>
  <c r="BD1652" i="7"/>
  <c r="BE1652" i="7" s="1"/>
  <c r="BD1130" i="7"/>
  <c r="BD973" i="7"/>
  <c r="BD921" i="7"/>
  <c r="BD1078" i="7"/>
  <c r="BD660" i="7"/>
  <c r="BD556" i="7"/>
  <c r="BD399" i="7"/>
  <c r="BD191" i="7"/>
  <c r="BD34" i="7"/>
  <c r="BD138" i="7"/>
  <c r="BD504" i="7"/>
  <c r="BD1443" i="7"/>
  <c r="BD451" i="7"/>
  <c r="BD295" i="7"/>
  <c r="BD1756" i="7"/>
  <c r="BE1756" i="7" s="1"/>
  <c r="BD608" i="7"/>
  <c r="BD817" i="7"/>
  <c r="BD712" i="7"/>
  <c r="BD1234" i="7"/>
  <c r="BD1495" i="7"/>
  <c r="BD1599" i="7"/>
  <c r="BD243" i="7"/>
  <c r="BD869" i="7"/>
  <c r="BD1808" i="7"/>
  <c r="BE1808" i="7" s="1"/>
  <c r="C54" i="3" s="1"/>
  <c r="BD1182" i="7"/>
  <c r="BD1391" i="7"/>
  <c r="BD347" i="7"/>
  <c r="BD765" i="7"/>
  <c r="BD86" i="7"/>
  <c r="BD1704" i="7"/>
  <c r="BE1704" i="7" s="1"/>
  <c r="BD1286" i="7"/>
  <c r="BD1025" i="7"/>
  <c r="AW1715" i="7"/>
  <c r="AT1004" i="7"/>
  <c r="AS1004" i="7"/>
  <c r="AZ1004" i="7"/>
  <c r="AR1004" i="7"/>
  <c r="AN1004" i="7"/>
  <c r="AP1004" i="7"/>
  <c r="AW1004" i="7"/>
  <c r="AQ1004" i="7"/>
  <c r="AS745" i="7"/>
  <c r="AZ745" i="7"/>
  <c r="AR745" i="7"/>
  <c r="AQ745" i="7"/>
  <c r="AT745" i="7"/>
  <c r="AP745" i="7"/>
  <c r="AN745" i="7"/>
  <c r="AW745" i="7"/>
  <c r="AQ63" i="7"/>
  <c r="AP63" i="7"/>
  <c r="AS63" i="7"/>
  <c r="AT63" i="7"/>
  <c r="AR63" i="7"/>
  <c r="AZ63" i="7"/>
  <c r="AN63" i="7"/>
  <c r="AW63" i="7"/>
  <c r="C16" i="6"/>
  <c r="AW1645" i="7"/>
  <c r="BD237" i="7"/>
  <c r="AQ292" i="7"/>
  <c r="AT292" i="7"/>
  <c r="AS292" i="7"/>
  <c r="AR292" i="7"/>
  <c r="AZ292" i="7"/>
  <c r="AP292" i="7"/>
  <c r="AW292" i="7"/>
  <c r="AN292" i="7"/>
  <c r="AW197" i="7"/>
  <c r="AN197" i="7"/>
  <c r="AQ197" i="7"/>
  <c r="AT197" i="7"/>
  <c r="AS197" i="7"/>
  <c r="AR197" i="7"/>
  <c r="AP197" i="7"/>
  <c r="AZ197" i="7"/>
  <c r="BD1758" i="7"/>
  <c r="BE1758" i="7" s="1"/>
  <c r="BD1080" i="7"/>
  <c r="BD767" i="7"/>
  <c r="BD714" i="7"/>
  <c r="BD610" i="7"/>
  <c r="BD1810" i="7"/>
  <c r="BE1810" i="7" s="1"/>
  <c r="C56" i="3" s="1"/>
  <c r="BD349" i="7"/>
  <c r="BD871" i="7"/>
  <c r="BD1132" i="7"/>
  <c r="BD1184" i="7"/>
  <c r="BD88" i="7"/>
  <c r="BD662" i="7"/>
  <c r="BD193" i="7"/>
  <c r="BD401" i="7"/>
  <c r="BD1601" i="7"/>
  <c r="BD506" i="7"/>
  <c r="BD1288" i="7"/>
  <c r="BD1549" i="7"/>
  <c r="BD1393" i="7"/>
  <c r="BD558" i="7"/>
  <c r="BD923" i="7"/>
  <c r="BD1445" i="7"/>
  <c r="BD1706" i="7"/>
  <c r="BE1706" i="7" s="1"/>
  <c r="BD819" i="7"/>
  <c r="BD1027" i="7"/>
  <c r="BD245" i="7"/>
  <c r="BD36" i="7"/>
  <c r="BD1654" i="7"/>
  <c r="BE1654" i="7" s="1"/>
  <c r="BD1497" i="7"/>
  <c r="BD297" i="7"/>
  <c r="BD1340" i="7"/>
  <c r="BD453" i="7"/>
  <c r="BD1236" i="7"/>
  <c r="BD975" i="7"/>
  <c r="AW1627" i="7"/>
  <c r="AT790" i="7"/>
  <c r="AS790" i="7"/>
  <c r="AZ790" i="7"/>
  <c r="AR790" i="7"/>
  <c r="AN790" i="7"/>
  <c r="AP790" i="7"/>
  <c r="AW790" i="7"/>
  <c r="AQ790" i="7"/>
  <c r="AP879" i="7"/>
  <c r="AW879" i="7"/>
  <c r="AN879" i="7"/>
  <c r="AZ879" i="7"/>
  <c r="AR879" i="7"/>
  <c r="AQ879" i="7"/>
  <c r="AT879" i="7"/>
  <c r="AS879" i="7"/>
  <c r="AS585" i="7"/>
  <c r="AZ585" i="7"/>
  <c r="AR585" i="7"/>
  <c r="AQ585" i="7"/>
  <c r="AP585" i="7"/>
  <c r="AN585" i="7"/>
  <c r="AW585" i="7"/>
  <c r="AT585" i="7"/>
  <c r="AT486" i="7"/>
  <c r="AS486" i="7"/>
  <c r="AZ486" i="7"/>
  <c r="AR486" i="7"/>
  <c r="AN486" i="7"/>
  <c r="AP486" i="7"/>
  <c r="AW486" i="7"/>
  <c r="AQ486" i="7"/>
  <c r="C22" i="6"/>
  <c r="C34" i="6"/>
  <c r="C31" i="6"/>
  <c r="AS1061" i="7"/>
  <c r="AR1061" i="7"/>
  <c r="AZ1061" i="7"/>
  <c r="AQ1061" i="7"/>
  <c r="AP1061" i="7"/>
  <c r="AW1061" i="7"/>
  <c r="AT1061" i="7"/>
  <c r="AN1061" i="7"/>
  <c r="AW285" i="7"/>
  <c r="AN285" i="7"/>
  <c r="AQ285" i="7"/>
  <c r="AR285" i="7"/>
  <c r="AP285" i="7"/>
  <c r="AZ285" i="7"/>
  <c r="AT285" i="7"/>
  <c r="AS285" i="7"/>
  <c r="AT880" i="7"/>
  <c r="AS880" i="7"/>
  <c r="AW880" i="7"/>
  <c r="AP880" i="7"/>
  <c r="AN880" i="7"/>
  <c r="AZ880" i="7"/>
  <c r="AR880" i="7"/>
  <c r="AQ880" i="7"/>
  <c r="AZ540" i="7"/>
  <c r="AR540" i="7"/>
  <c r="AQ540" i="7"/>
  <c r="AP540" i="7"/>
  <c r="AT540" i="7"/>
  <c r="AN540" i="7"/>
  <c r="AW540" i="7"/>
  <c r="AS540" i="7"/>
  <c r="BD1054" i="7"/>
  <c r="BD897" i="7"/>
  <c r="BD532" i="7"/>
  <c r="BD375" i="7"/>
  <c r="BD114" i="7"/>
  <c r="BD167" i="7"/>
  <c r="BD271" i="7"/>
  <c r="BD636" i="7"/>
  <c r="BD793" i="7"/>
  <c r="BD1158" i="7"/>
  <c r="BD584" i="7"/>
  <c r="BD1314" i="7"/>
  <c r="BD1471" i="7"/>
  <c r="BD1680" i="7"/>
  <c r="BE1680" i="7" s="1"/>
  <c r="BD10" i="7"/>
  <c r="BD1106" i="7"/>
  <c r="BD480" i="7"/>
  <c r="BD688" i="7"/>
  <c r="BD1001" i="7"/>
  <c r="BD1575" i="7"/>
  <c r="BD949" i="7"/>
  <c r="BD1732" i="7"/>
  <c r="BE1732" i="7" s="1"/>
  <c r="BD1836" i="7"/>
  <c r="BE1836" i="7" s="1"/>
  <c r="BD1523" i="7"/>
  <c r="BD845" i="7"/>
  <c r="BD1210" i="7"/>
  <c r="BD1262" i="7"/>
  <c r="BD1367" i="7"/>
  <c r="BD1419" i="7"/>
  <c r="BD62" i="7"/>
  <c r="BD219" i="7"/>
  <c r="BD1628" i="7"/>
  <c r="BE1628" i="7" s="1"/>
  <c r="BD741" i="7"/>
  <c r="BD323" i="7"/>
  <c r="BD1784" i="7"/>
  <c r="BE1784" i="7" s="1"/>
  <c r="C30" i="3" s="1"/>
  <c r="BD427" i="7"/>
  <c r="AN1607" i="7"/>
  <c r="AT1607" i="7"/>
  <c r="AR1607" i="7"/>
  <c r="AQ1607" i="7"/>
  <c r="AP1607" i="7"/>
  <c r="AW1607" i="7"/>
  <c r="AS1607" i="7"/>
  <c r="AZ1607" i="7"/>
  <c r="AQ1532" i="7"/>
  <c r="AP1532" i="7"/>
  <c r="AW1532" i="7"/>
  <c r="AR1532" i="7"/>
  <c r="AZ1532" i="7"/>
  <c r="AT1532" i="7"/>
  <c r="AS1532" i="7"/>
  <c r="AN1532" i="7"/>
  <c r="AZ404" i="7"/>
  <c r="AR404" i="7"/>
  <c r="AQ404" i="7"/>
  <c r="AP404" i="7"/>
  <c r="AT404" i="7"/>
  <c r="AS404" i="7"/>
  <c r="AN404" i="7"/>
  <c r="AW404" i="7"/>
  <c r="BD1472" i="7"/>
  <c r="BD324" i="7"/>
  <c r="BD428" i="7"/>
  <c r="BD63" i="7"/>
  <c r="BD950" i="7"/>
  <c r="BD1211" i="7"/>
  <c r="BD1681" i="7"/>
  <c r="BE1681" i="7" s="1"/>
  <c r="BD11" i="7"/>
  <c r="BD585" i="7"/>
  <c r="BD168" i="7"/>
  <c r="BD272" i="7"/>
  <c r="BD794" i="7"/>
  <c r="BD1785" i="7"/>
  <c r="BE1785" i="7" s="1"/>
  <c r="C31" i="3" s="1"/>
  <c r="BD376" i="7"/>
  <c r="BD846" i="7"/>
  <c r="BD1420" i="7"/>
  <c r="BD115" i="7"/>
  <c r="BD481" i="7"/>
  <c r="BD742" i="7"/>
  <c r="BD1055" i="7"/>
  <c r="BD1002" i="7"/>
  <c r="BD1107" i="7"/>
  <c r="BD1159" i="7"/>
  <c r="BD533" i="7"/>
  <c r="BD1368" i="7"/>
  <c r="BD1263" i="7"/>
  <c r="BD1837" i="7"/>
  <c r="BE1837" i="7" s="1"/>
  <c r="BD637" i="7"/>
  <c r="BD1524" i="7"/>
  <c r="BD1733" i="7"/>
  <c r="BE1733" i="7" s="1"/>
  <c r="BD1576" i="7"/>
  <c r="BD220" i="7"/>
  <c r="BD1315" i="7"/>
  <c r="BD1629" i="7"/>
  <c r="BE1629" i="7" s="1"/>
  <c r="BD898" i="7"/>
  <c r="BD1838" i="7"/>
  <c r="BE1838" i="7" s="1"/>
  <c r="BD1682" i="7"/>
  <c r="BE1682" i="7" s="1"/>
  <c r="BD1630" i="7"/>
  <c r="BE1630" i="7" s="1"/>
  <c r="BD1577" i="7"/>
  <c r="BD1525" i="7"/>
  <c r="BD1316" i="7"/>
  <c r="BD951" i="7"/>
  <c r="BD743" i="7"/>
  <c r="BD690" i="7"/>
  <c r="BD586" i="7"/>
  <c r="BD482" i="7"/>
  <c r="BD12" i="7"/>
  <c r="BD1108" i="7"/>
  <c r="BD64" i="7"/>
  <c r="BD325" i="7"/>
  <c r="BD847" i="7"/>
  <c r="BD1264" i="7"/>
  <c r="BD169" i="7"/>
  <c r="BD534" i="7"/>
  <c r="BD1160" i="7"/>
  <c r="BD1786" i="7"/>
  <c r="BE1786" i="7" s="1"/>
  <c r="C32" i="3" s="1"/>
  <c r="BD1421" i="7"/>
  <c r="BD1003" i="7"/>
  <c r="BD1734" i="7"/>
  <c r="BE1734" i="7" s="1"/>
  <c r="BD1369" i="7"/>
  <c r="BD273" i="7"/>
  <c r="BD116" i="7"/>
  <c r="BD1473" i="7"/>
  <c r="BD795" i="7"/>
  <c r="BD429" i="7"/>
  <c r="BD1056" i="7"/>
  <c r="BD899" i="7"/>
  <c r="BD1212" i="7"/>
  <c r="BD221" i="7"/>
  <c r="BD377" i="7"/>
  <c r="BD638" i="7"/>
  <c r="AP1515" i="7"/>
  <c r="AS1515" i="7"/>
  <c r="AN1515" i="7"/>
  <c r="AR1515" i="7"/>
  <c r="AW1515" i="7"/>
  <c r="AT1515" i="7"/>
  <c r="AZ1515" i="7"/>
  <c r="AQ1515" i="7"/>
  <c r="AP50" i="7"/>
  <c r="AW50" i="7"/>
  <c r="AZ50" i="7"/>
  <c r="AR50" i="7"/>
  <c r="AT50" i="7"/>
  <c r="AS50" i="7"/>
  <c r="AQ50" i="7"/>
  <c r="AN50" i="7"/>
  <c r="C3" i="6"/>
  <c r="AS1187" i="7"/>
  <c r="AT1187" i="7"/>
  <c r="AR1187" i="7"/>
  <c r="AP1187" i="7"/>
  <c r="AZ1187" i="7"/>
  <c r="AQ1187" i="7"/>
  <c r="AN1187" i="7"/>
  <c r="AW1187" i="7"/>
  <c r="AN1140" i="7"/>
  <c r="AT1140" i="7"/>
  <c r="AZ1140" i="7"/>
  <c r="AR1140" i="7"/>
  <c r="AS1140" i="7"/>
  <c r="AQ1140" i="7"/>
  <c r="AP1140" i="7"/>
  <c r="AW1140" i="7"/>
  <c r="AT755" i="7"/>
  <c r="AS755" i="7"/>
  <c r="AW755" i="7"/>
  <c r="AR755" i="7"/>
  <c r="AQ755" i="7"/>
  <c r="AP755" i="7"/>
  <c r="AN755" i="7"/>
  <c r="AZ755" i="7"/>
  <c r="AW1417" i="7"/>
  <c r="AQ1067" i="7"/>
  <c r="AR1067" i="7"/>
  <c r="AW1067" i="7"/>
  <c r="AZ1067" i="7"/>
  <c r="AT1067" i="7"/>
  <c r="AS1067" i="7"/>
  <c r="AP1067" i="7"/>
  <c r="AN1067" i="7"/>
  <c r="BD1547" i="7"/>
  <c r="BD1660" i="7"/>
  <c r="BE1660" i="7" s="1"/>
  <c r="BD1033" i="7"/>
  <c r="BD981" i="7"/>
  <c r="BD929" i="7"/>
  <c r="BD668" i="7"/>
  <c r="BD564" i="7"/>
  <c r="BD407" i="7"/>
  <c r="BD199" i="7"/>
  <c r="BD42" i="7"/>
  <c r="BD825" i="7"/>
  <c r="BD94" i="7"/>
  <c r="BD146" i="7"/>
  <c r="BD720" i="7"/>
  <c r="BD877" i="7"/>
  <c r="BD1086" i="7"/>
  <c r="BD1503" i="7"/>
  <c r="BD1138" i="7"/>
  <c r="BD1816" i="7"/>
  <c r="BE1816" i="7" s="1"/>
  <c r="C62" i="3" s="1"/>
  <c r="BD355" i="7"/>
  <c r="BD512" i="7"/>
  <c r="BD1399" i="7"/>
  <c r="BD303" i="7"/>
  <c r="BD1451" i="7"/>
  <c r="BD1555" i="7"/>
  <c r="BD773" i="7"/>
  <c r="BD1607" i="7"/>
  <c r="BD1764" i="7"/>
  <c r="BE1764" i="7" s="1"/>
  <c r="BD459" i="7"/>
  <c r="BD1242" i="7"/>
  <c r="BD1712" i="7"/>
  <c r="BE1712" i="7" s="1"/>
  <c r="BD1294" i="7"/>
  <c r="BD1190" i="7"/>
  <c r="BD616" i="7"/>
  <c r="BD251" i="7"/>
  <c r="BD1812" i="7"/>
  <c r="BE1812" i="7" s="1"/>
  <c r="C58" i="3" s="1"/>
  <c r="BD1708" i="7"/>
  <c r="BE1708" i="7" s="1"/>
  <c r="BD1499" i="7"/>
  <c r="BD1342" i="7"/>
  <c r="BD351" i="7"/>
  <c r="BD455" i="7"/>
  <c r="BD716" i="7"/>
  <c r="BD247" i="7"/>
  <c r="BD90" i="7"/>
  <c r="BD664" i="7"/>
  <c r="BD1760" i="7"/>
  <c r="BE1760" i="7" s="1"/>
  <c r="BD612" i="7"/>
  <c r="BD1082" i="7"/>
  <c r="BD873" i="7"/>
  <c r="BD1029" i="7"/>
  <c r="BD1134" i="7"/>
  <c r="BD1551" i="7"/>
  <c r="BD508" i="7"/>
  <c r="BD142" i="7"/>
  <c r="BD769" i="7"/>
  <c r="BD1656" i="7"/>
  <c r="BE1656" i="7" s="1"/>
  <c r="BD560" i="7"/>
  <c r="BD977" i="7"/>
  <c r="BD925" i="7"/>
  <c r="BD1603" i="7"/>
  <c r="BD1395" i="7"/>
  <c r="BD38" i="7"/>
  <c r="BD821" i="7"/>
  <c r="BD1290" i="7"/>
  <c r="BD1186" i="7"/>
  <c r="BD403" i="7"/>
  <c r="BD1447" i="7"/>
  <c r="BD1238" i="7"/>
  <c r="BD299" i="7"/>
  <c r="BD1731" i="7"/>
  <c r="BE1731" i="7" s="1"/>
  <c r="BD1470" i="7"/>
  <c r="BD1261" i="7"/>
  <c r="BD948" i="7"/>
  <c r="BD740" i="7"/>
  <c r="BD844" i="7"/>
  <c r="BD687" i="7"/>
  <c r="BD583" i="7"/>
  <c r="BD426" i="7"/>
  <c r="BD479" i="7"/>
  <c r="BD218" i="7"/>
  <c r="BD635" i="7"/>
  <c r="BD1209" i="7"/>
  <c r="BD1783" i="7"/>
  <c r="BE1783" i="7" s="1"/>
  <c r="C29" i="3" s="1"/>
  <c r="BD1366" i="7"/>
  <c r="BD374" i="7"/>
  <c r="BD113" i="7"/>
  <c r="BD1000" i="7"/>
  <c r="BD1522" i="7"/>
  <c r="BD9" i="7"/>
  <c r="BD1627" i="7"/>
  <c r="BE1627" i="7" s="1"/>
  <c r="BD1313" i="7"/>
  <c r="BD896" i="7"/>
  <c r="BD792" i="7"/>
  <c r="BD1418" i="7"/>
  <c r="BD1679" i="7"/>
  <c r="BE1679" i="7" s="1"/>
  <c r="BD322" i="7"/>
  <c r="BD1574" i="7"/>
  <c r="BD1157" i="7"/>
  <c r="BD531" i="7"/>
  <c r="BD1105" i="7"/>
  <c r="BD61" i="7"/>
  <c r="BD1835" i="7"/>
  <c r="BE1835" i="7" s="1"/>
  <c r="BD1053" i="7"/>
  <c r="BD166" i="7"/>
  <c r="C18" i="6"/>
  <c r="BD1606" i="7"/>
  <c r="BD1293" i="7"/>
  <c r="BD1032" i="7"/>
  <c r="BD876" i="7"/>
  <c r="BD719" i="7"/>
  <c r="BD772" i="7"/>
  <c r="BD458" i="7"/>
  <c r="BD354" i="7"/>
  <c r="BD511" i="7"/>
  <c r="BD928" i="7"/>
  <c r="BD145" i="7"/>
  <c r="BD406" i="7"/>
  <c r="BD1241" i="7"/>
  <c r="BD1711" i="7"/>
  <c r="BE1711" i="7" s="1"/>
  <c r="BD615" i="7"/>
  <c r="BD41" i="7"/>
  <c r="BD667" i="7"/>
  <c r="BD1398" i="7"/>
  <c r="BD824" i="7"/>
  <c r="BD980" i="7"/>
  <c r="BD1137" i="7"/>
  <c r="BD250" i="7"/>
  <c r="BD1189" i="7"/>
  <c r="BD1815" i="7"/>
  <c r="BE1815" i="7" s="1"/>
  <c r="C61" i="3" s="1"/>
  <c r="BD1502" i="7"/>
  <c r="BD1554" i="7"/>
  <c r="BD563" i="7"/>
  <c r="BD1763" i="7"/>
  <c r="BE1763" i="7" s="1"/>
  <c r="BD1085" i="7"/>
  <c r="BD93" i="7"/>
  <c r="BD1659" i="7"/>
  <c r="BE1659" i="7" s="1"/>
  <c r="BD302" i="7"/>
  <c r="BD198" i="7"/>
  <c r="BD1338" i="7"/>
  <c r="BD404" i="7"/>
  <c r="BD143" i="7"/>
  <c r="BD39" i="7"/>
  <c r="BD1030" i="7"/>
  <c r="BD665" i="7"/>
  <c r="BD1396" i="7"/>
  <c r="BD1343" i="7"/>
  <c r="BD248" i="7"/>
  <c r="BD1604" i="7"/>
  <c r="BD300" i="7"/>
  <c r="BD926" i="7"/>
  <c r="BD1083" i="7"/>
  <c r="BD1448" i="7"/>
  <c r="BD456" i="7"/>
  <c r="BD770" i="7"/>
  <c r="BD561" i="7"/>
  <c r="BD1552" i="7"/>
  <c r="BD1709" i="7"/>
  <c r="BE1709" i="7" s="1"/>
  <c r="BD1500" i="7"/>
  <c r="BD717" i="7"/>
  <c r="BD822" i="7"/>
  <c r="BD1291" i="7"/>
  <c r="BD1657" i="7"/>
  <c r="BE1657" i="7" s="1"/>
  <c r="BD352" i="7"/>
  <c r="BD978" i="7"/>
  <c r="BD613" i="7"/>
  <c r="BD509" i="7"/>
  <c r="BD1187" i="7"/>
  <c r="BD196" i="7"/>
  <c r="BD874" i="7"/>
  <c r="BD1239" i="7"/>
  <c r="BD1813" i="7"/>
  <c r="BE1813" i="7" s="1"/>
  <c r="C59" i="3" s="1"/>
  <c r="BD91" i="7"/>
  <c r="BD1761" i="7"/>
  <c r="BE1761" i="7" s="1"/>
  <c r="AW1686" i="7"/>
  <c r="AQ743" i="7"/>
  <c r="AP743" i="7"/>
  <c r="AW743" i="7"/>
  <c r="AS743" i="7"/>
  <c r="AT743" i="7"/>
  <c r="AR743" i="7"/>
  <c r="AN743" i="7"/>
  <c r="AZ743" i="7"/>
  <c r="AT475" i="7"/>
  <c r="AS475" i="7"/>
  <c r="AW475" i="7"/>
  <c r="AN475" i="7"/>
  <c r="AZ475" i="7"/>
  <c r="AR475" i="7"/>
  <c r="AQ475" i="7"/>
  <c r="AP475" i="7"/>
  <c r="AW1721" i="7"/>
  <c r="AW1762" i="7"/>
  <c r="AS846" i="7"/>
  <c r="AZ846" i="7"/>
  <c r="AR846" i="7"/>
  <c r="AQ846" i="7"/>
  <c r="AN846" i="7"/>
  <c r="AP846" i="7"/>
  <c r="AW846" i="7"/>
  <c r="AT846" i="7"/>
  <c r="AZ652" i="7"/>
  <c r="AR652" i="7"/>
  <c r="AQ652" i="7"/>
  <c r="AP652" i="7"/>
  <c r="AN652" i="7"/>
  <c r="AW652" i="7"/>
  <c r="AT652" i="7"/>
  <c r="AS652" i="7"/>
  <c r="BD1674" i="7"/>
  <c r="BE1674" i="7" s="1"/>
  <c r="BD1569" i="7"/>
  <c r="BD1622" i="7"/>
  <c r="BE1622" i="7" s="1"/>
  <c r="BD1465" i="7"/>
  <c r="BD1152" i="7"/>
  <c r="BD735" i="7"/>
  <c r="BD682" i="7"/>
  <c r="BD578" i="7"/>
  <c r="BD369" i="7"/>
  <c r="BD4" i="7"/>
  <c r="BD630" i="7"/>
  <c r="BD1830" i="7"/>
  <c r="BE1830" i="7" s="1"/>
  <c r="BD839" i="7"/>
  <c r="BD474" i="7"/>
  <c r="BD1778" i="7"/>
  <c r="BE1778" i="7" s="1"/>
  <c r="C24" i="3" s="1"/>
  <c r="BD943" i="7"/>
  <c r="BD1100" i="7"/>
  <c r="BD265" i="7"/>
  <c r="BD56" i="7"/>
  <c r="BD1413" i="7"/>
  <c r="BD1517" i="7"/>
  <c r="BD1256" i="7"/>
  <c r="BD995" i="7"/>
  <c r="BD1048" i="7"/>
  <c r="BD1204" i="7"/>
  <c r="BD1726" i="7"/>
  <c r="BE1726" i="7" s="1"/>
  <c r="BD1308" i="7"/>
  <c r="BD421" i="7"/>
  <c r="BD317" i="7"/>
  <c r="BD526" i="7"/>
  <c r="BD1361" i="7"/>
  <c r="BD108" i="7"/>
  <c r="BD891" i="7"/>
  <c r="BD787" i="7"/>
  <c r="BD161" i="7"/>
  <c r="C52" i="6"/>
  <c r="AT1531" i="7"/>
  <c r="AS1531" i="7"/>
  <c r="AQ1531" i="7"/>
  <c r="AP1531" i="7"/>
  <c r="AZ1531" i="7"/>
  <c r="AW1531" i="7"/>
  <c r="AR1531" i="7"/>
  <c r="AN1531" i="7"/>
  <c r="AT993" i="7"/>
  <c r="AS993" i="7"/>
  <c r="AW993" i="7"/>
  <c r="AR993" i="7"/>
  <c r="AZ993" i="7"/>
  <c r="AQ993" i="7"/>
  <c r="AP993" i="7"/>
  <c r="AN993" i="7"/>
  <c r="AZ204" i="7"/>
  <c r="AR204" i="7"/>
  <c r="AQ204" i="7"/>
  <c r="AT204" i="7"/>
  <c r="AW204" i="7"/>
  <c r="AS204" i="7"/>
  <c r="AP204" i="7"/>
  <c r="AN204" i="7"/>
  <c r="BD938" i="7"/>
  <c r="AW1650" i="7"/>
  <c r="AW1290" i="7"/>
  <c r="BD1716" i="7"/>
  <c r="BE1716" i="7" s="1"/>
  <c r="BD1559" i="7"/>
  <c r="BD1142" i="7"/>
  <c r="BD724" i="7"/>
  <c r="BD359" i="7"/>
  <c r="BD255" i="7"/>
  <c r="BD463" i="7"/>
  <c r="BD620" i="7"/>
  <c r="BD985" i="7"/>
  <c r="BD1664" i="7"/>
  <c r="BE1664" i="7" s="1"/>
  <c r="BD777" i="7"/>
  <c r="BD1403" i="7"/>
  <c r="BD568" i="7"/>
  <c r="BD829" i="7"/>
  <c r="BD1611" i="7"/>
  <c r="BD516" i="7"/>
  <c r="BD98" i="7"/>
  <c r="BD881" i="7"/>
  <c r="BD1298" i="7"/>
  <c r="BD1350" i="7"/>
  <c r="BD672" i="7"/>
  <c r="BD1090" i="7"/>
  <c r="BD933" i="7"/>
  <c r="BD1455" i="7"/>
  <c r="BD1507" i="7"/>
  <c r="BD1194" i="7"/>
  <c r="BD307" i="7"/>
  <c r="BD46" i="7"/>
  <c r="BD1768" i="7"/>
  <c r="BE1768" i="7" s="1"/>
  <c r="BD1246" i="7"/>
  <c r="BD1820" i="7"/>
  <c r="BE1820" i="7" s="1"/>
  <c r="C66" i="3" s="1"/>
  <c r="BD150" i="7"/>
  <c r="BD411" i="7"/>
  <c r="BD203" i="7"/>
  <c r="BD1037" i="7"/>
  <c r="AW1452" i="7"/>
  <c r="AQ1194" i="7"/>
  <c r="AP1194" i="7"/>
  <c r="AZ1194" i="7"/>
  <c r="AN1194" i="7"/>
  <c r="AW1194" i="7"/>
  <c r="AT1194" i="7"/>
  <c r="AS1194" i="7"/>
  <c r="AR1194" i="7"/>
  <c r="AW995" i="7"/>
  <c r="AN995" i="7"/>
  <c r="AQ995" i="7"/>
  <c r="AZ995" i="7"/>
  <c r="AT995" i="7"/>
  <c r="AS995" i="7"/>
  <c r="AR995" i="7"/>
  <c r="AP995" i="7"/>
  <c r="AW298" i="7"/>
  <c r="AN298" i="7"/>
  <c r="AT298" i="7"/>
  <c r="AS298" i="7"/>
  <c r="AR298" i="7"/>
  <c r="AZ298" i="7"/>
  <c r="AP298" i="7"/>
  <c r="AQ298" i="7"/>
  <c r="AT243" i="7"/>
  <c r="AW243" i="7"/>
  <c r="AQ243" i="7"/>
  <c r="AP243" i="7"/>
  <c r="AZ243" i="7"/>
  <c r="AN243" i="7"/>
  <c r="AS243" i="7"/>
  <c r="AR243" i="7"/>
  <c r="AP1791" i="7"/>
  <c r="AW1791" i="7"/>
  <c r="AN1791" i="7"/>
  <c r="AR1791" i="7"/>
  <c r="AQ1791" i="7"/>
  <c r="AZ1791" i="7"/>
  <c r="AT1791" i="7"/>
  <c r="AS1791" i="7"/>
  <c r="AW1261" i="7"/>
  <c r="AN917" i="7"/>
  <c r="AT917" i="7"/>
  <c r="AP917" i="7"/>
  <c r="AW917" i="7"/>
  <c r="AS917" i="7"/>
  <c r="AR917" i="7"/>
  <c r="AQ917" i="7"/>
  <c r="AZ917" i="7"/>
  <c r="AW1728" i="7"/>
  <c r="AT1594" i="7"/>
  <c r="AS1594" i="7"/>
  <c r="AW1594" i="7"/>
  <c r="AZ1594" i="7"/>
  <c r="AP1594" i="7"/>
  <c r="AN1594" i="7"/>
  <c r="AQ1594" i="7"/>
  <c r="AR1594" i="7"/>
  <c r="AS1053" i="7"/>
  <c r="AR1053" i="7"/>
  <c r="AZ1053" i="7"/>
  <c r="AQ1053" i="7"/>
  <c r="AP1053" i="7"/>
  <c r="AN1053" i="7"/>
  <c r="AW1053" i="7"/>
  <c r="AT1053" i="7"/>
  <c r="AW1177" i="7"/>
  <c r="AN1177" i="7"/>
  <c r="AS1177" i="7"/>
  <c r="AZ1177" i="7"/>
  <c r="AP1177" i="7"/>
  <c r="AT1177" i="7"/>
  <c r="AR1177" i="7"/>
  <c r="AQ1177" i="7"/>
  <c r="AP985" i="7"/>
  <c r="AW985" i="7"/>
  <c r="AN985" i="7"/>
  <c r="AR985" i="7"/>
  <c r="AZ985" i="7"/>
  <c r="AT985" i="7"/>
  <c r="AS985" i="7"/>
  <c r="AQ985" i="7"/>
  <c r="AT686" i="7"/>
  <c r="AS686" i="7"/>
  <c r="AZ686" i="7"/>
  <c r="AR686" i="7"/>
  <c r="AN686" i="7"/>
  <c r="AQ686" i="7"/>
  <c r="AP686" i="7"/>
  <c r="AW686" i="7"/>
  <c r="AT382" i="7"/>
  <c r="AS382" i="7"/>
  <c r="AZ382" i="7"/>
  <c r="AR382" i="7"/>
  <c r="AP382" i="7"/>
  <c r="AN382" i="7"/>
  <c r="AW382" i="7"/>
  <c r="AQ382" i="7"/>
  <c r="AZ380" i="7"/>
  <c r="AR380" i="7"/>
  <c r="AQ380" i="7"/>
  <c r="AP380" i="7"/>
  <c r="AT380" i="7"/>
  <c r="AS380" i="7"/>
  <c r="AN380" i="7"/>
  <c r="AW380" i="7"/>
  <c r="AT203" i="7"/>
  <c r="AW203" i="7"/>
  <c r="AS203" i="7"/>
  <c r="AR203" i="7"/>
  <c r="AQ203" i="7"/>
  <c r="AP203" i="7"/>
  <c r="AZ203" i="7"/>
  <c r="AN203" i="7"/>
  <c r="C51" i="6"/>
  <c r="C50" i="6"/>
  <c r="BD1729" i="7"/>
  <c r="BE1729" i="7" s="1"/>
  <c r="BD1677" i="7"/>
  <c r="BE1677" i="7" s="1"/>
  <c r="BD1416" i="7"/>
  <c r="BD1051" i="7"/>
  <c r="BD738" i="7"/>
  <c r="BD111" i="7"/>
  <c r="BD7" i="7"/>
  <c r="BD320" i="7"/>
  <c r="BD633" i="7"/>
  <c r="BD1364" i="7"/>
  <c r="BD1625" i="7"/>
  <c r="BE1625" i="7" s="1"/>
  <c r="BD372" i="7"/>
  <c r="BD894" i="7"/>
  <c r="BD216" i="7"/>
  <c r="BD424" i="7"/>
  <c r="BD529" i="7"/>
  <c r="BD1155" i="7"/>
  <c r="BD998" i="7"/>
  <c r="BD1781" i="7"/>
  <c r="BE1781" i="7" s="1"/>
  <c r="C27" i="3" s="1"/>
  <c r="BD1207" i="7"/>
  <c r="BD1572" i="7"/>
  <c r="BD268" i="7"/>
  <c r="BD1103" i="7"/>
  <c r="BD1468" i="7"/>
  <c r="BD790" i="7"/>
  <c r="BD477" i="7"/>
  <c r="BD1311" i="7"/>
  <c r="BD164" i="7"/>
  <c r="BD1833" i="7"/>
  <c r="BE1833" i="7" s="1"/>
  <c r="BD581" i="7"/>
  <c r="BD1520" i="7"/>
  <c r="BD1259" i="7"/>
  <c r="AQ559" i="7"/>
  <c r="AP559" i="7"/>
  <c r="AW559" i="7"/>
  <c r="AS559" i="7"/>
  <c r="AZ559" i="7"/>
  <c r="AT559" i="7"/>
  <c r="AR559" i="7"/>
  <c r="AN559" i="7"/>
  <c r="AS1534" i="7"/>
  <c r="AP1534" i="7"/>
  <c r="AW1534" i="7"/>
  <c r="AR1534" i="7"/>
  <c r="AN1534" i="7"/>
  <c r="AZ1534" i="7"/>
  <c r="AT1534" i="7"/>
  <c r="AQ1534" i="7"/>
  <c r="AP799" i="7"/>
  <c r="AW799" i="7"/>
  <c r="AZ799" i="7"/>
  <c r="AQ799" i="7"/>
  <c r="AN799" i="7"/>
  <c r="AS799" i="7"/>
  <c r="AT799" i="7"/>
  <c r="AR799" i="7"/>
  <c r="AW325" i="7"/>
  <c r="AN325" i="7"/>
  <c r="AQ325" i="7"/>
  <c r="AP325" i="7"/>
  <c r="AZ325" i="7"/>
  <c r="AT325" i="7"/>
  <c r="AS325" i="7"/>
  <c r="AR325" i="7"/>
  <c r="AT43" i="7"/>
  <c r="AW43" i="7"/>
  <c r="AR43" i="7"/>
  <c r="AQ43" i="7"/>
  <c r="AP43" i="7"/>
  <c r="AZ43" i="7"/>
  <c r="AN43" i="7"/>
  <c r="AS43" i="7"/>
  <c r="C48" i="6"/>
  <c r="BD1748" i="7"/>
  <c r="BE1748" i="7" s="1"/>
  <c r="BD1644" i="7"/>
  <c r="BE1644" i="7" s="1"/>
  <c r="BD1122" i="7"/>
  <c r="BD1070" i="7"/>
  <c r="BD1174" i="7"/>
  <c r="BD391" i="7"/>
  <c r="BD652" i="7"/>
  <c r="BD287" i="7"/>
  <c r="BD130" i="7"/>
  <c r="BD183" i="7"/>
  <c r="BD26" i="7"/>
  <c r="BD78" i="7"/>
  <c r="BD965" i="7"/>
  <c r="BD1435" i="7"/>
  <c r="BD913" i="7"/>
  <c r="BD1852" i="7"/>
  <c r="BE1852" i="7" s="1"/>
  <c r="BD1383" i="7"/>
  <c r="BD496" i="7"/>
  <c r="BD339" i="7"/>
  <c r="BD809" i="7"/>
  <c r="BD548" i="7"/>
  <c r="BD704" i="7"/>
  <c r="BD861" i="7"/>
  <c r="BD600" i="7"/>
  <c r="BD1591" i="7"/>
  <c r="BD1487" i="7"/>
  <c r="BD757" i="7"/>
  <c r="BD1800" i="7"/>
  <c r="BE1800" i="7" s="1"/>
  <c r="C46" i="3" s="1"/>
  <c r="BD443" i="7"/>
  <c r="BD235" i="7"/>
  <c r="BD1226" i="7"/>
  <c r="BD1278" i="7"/>
  <c r="BD1696" i="7"/>
  <c r="BE1696" i="7" s="1"/>
  <c r="BD1539" i="7"/>
  <c r="BD1330" i="7"/>
  <c r="AT629" i="7"/>
  <c r="AS629" i="7"/>
  <c r="AR629" i="7"/>
  <c r="AZ629" i="7"/>
  <c r="AQ629" i="7"/>
  <c r="AP629" i="7"/>
  <c r="AW629" i="7"/>
  <c r="AN629" i="7"/>
  <c r="AW1654" i="7"/>
  <c r="AW1342" i="7"/>
  <c r="AW1384" i="7"/>
  <c r="AT904" i="7"/>
  <c r="AS904" i="7"/>
  <c r="AW904" i="7"/>
  <c r="AR904" i="7"/>
  <c r="AQ904" i="7"/>
  <c r="AP904" i="7"/>
  <c r="AN904" i="7"/>
  <c r="AZ904" i="7"/>
  <c r="AQ300" i="7"/>
  <c r="AP300" i="7"/>
  <c r="AT300" i="7"/>
  <c r="AS300" i="7"/>
  <c r="AR300" i="7"/>
  <c r="AZ300" i="7"/>
  <c r="AW300" i="7"/>
  <c r="AN300" i="7"/>
  <c r="AW1833" i="7"/>
  <c r="AR1833" i="7"/>
  <c r="AP1833" i="7"/>
  <c r="AS1833" i="7"/>
  <c r="AQ1833" i="7"/>
  <c r="AN1833" i="7"/>
  <c r="AT1833" i="7"/>
  <c r="AZ1833" i="7"/>
  <c r="AW1335" i="7"/>
  <c r="AS425" i="7"/>
  <c r="AZ425" i="7"/>
  <c r="AR425" i="7"/>
  <c r="AQ425" i="7"/>
  <c r="AP425" i="7"/>
  <c r="AN425" i="7"/>
  <c r="AW425" i="7"/>
  <c r="AT425" i="7"/>
  <c r="AP178" i="7"/>
  <c r="AW178" i="7"/>
  <c r="AZ178" i="7"/>
  <c r="AR178" i="7"/>
  <c r="AT178" i="7"/>
  <c r="AS178" i="7"/>
  <c r="AQ178" i="7"/>
  <c r="AN178" i="7"/>
  <c r="AW533" i="7"/>
  <c r="AN533" i="7"/>
  <c r="AQ533" i="7"/>
  <c r="AS533" i="7"/>
  <c r="AR533" i="7"/>
  <c r="AP533" i="7"/>
  <c r="AZ533" i="7"/>
  <c r="AT533" i="7"/>
  <c r="AW1740" i="7"/>
  <c r="AQ1287" i="7"/>
  <c r="AW1287" i="7"/>
  <c r="AQ1210" i="7"/>
  <c r="AT1210" i="7"/>
  <c r="AS1210" i="7"/>
  <c r="AR1210" i="7"/>
  <c r="AN1210" i="7"/>
  <c r="AW1210" i="7"/>
  <c r="AZ1210" i="7"/>
  <c r="AP1210" i="7"/>
  <c r="AS1117" i="7"/>
  <c r="AZ1117" i="7"/>
  <c r="AR1117" i="7"/>
  <c r="AQ1117" i="7"/>
  <c r="AW1117" i="7"/>
  <c r="AT1117" i="7"/>
  <c r="AP1117" i="7"/>
  <c r="AN1117" i="7"/>
  <c r="AN1195" i="7"/>
  <c r="AT1195" i="7"/>
  <c r="AS1195" i="7"/>
  <c r="AR1195" i="7"/>
  <c r="AZ1195" i="7"/>
  <c r="AP1195" i="7"/>
  <c r="AW1195" i="7"/>
  <c r="AQ1195" i="7"/>
  <c r="AT896" i="7"/>
  <c r="AS896" i="7"/>
  <c r="AW896" i="7"/>
  <c r="AR896" i="7"/>
  <c r="AQ896" i="7"/>
  <c r="AP896" i="7"/>
  <c r="AN896" i="7"/>
  <c r="AZ896" i="7"/>
  <c r="AQ884" i="7"/>
  <c r="AP884" i="7"/>
  <c r="AW884" i="7"/>
  <c r="AS884" i="7"/>
  <c r="AT884" i="7"/>
  <c r="AR884" i="7"/>
  <c r="AN884" i="7"/>
  <c r="AZ884" i="7"/>
  <c r="AS635" i="7"/>
  <c r="AW635" i="7"/>
  <c r="AN635" i="7"/>
  <c r="AT635" i="7"/>
  <c r="AR635" i="7"/>
  <c r="AZ635" i="7"/>
  <c r="AQ635" i="7"/>
  <c r="AP635" i="7"/>
  <c r="AT611" i="7"/>
  <c r="AS611" i="7"/>
  <c r="AW611" i="7"/>
  <c r="AR611" i="7"/>
  <c r="AQ611" i="7"/>
  <c r="AP611" i="7"/>
  <c r="AN611" i="7"/>
  <c r="AZ611" i="7"/>
  <c r="AP610" i="7"/>
  <c r="AW610" i="7"/>
  <c r="AN610" i="7"/>
  <c r="AZ610" i="7"/>
  <c r="AR610" i="7"/>
  <c r="AT610" i="7"/>
  <c r="AS610" i="7"/>
  <c r="AQ610" i="7"/>
  <c r="AT326" i="7"/>
  <c r="AS326" i="7"/>
  <c r="AZ326" i="7"/>
  <c r="AR326" i="7"/>
  <c r="AN326" i="7"/>
  <c r="AW326" i="7"/>
  <c r="AQ326" i="7"/>
  <c r="AP326" i="7"/>
  <c r="AZ28" i="7"/>
  <c r="AR28" i="7"/>
  <c r="AQ28" i="7"/>
  <c r="AT28" i="7"/>
  <c r="AS28" i="7"/>
  <c r="AP28" i="7"/>
  <c r="AW28" i="7"/>
  <c r="AN28" i="7"/>
  <c r="C33" i="6"/>
  <c r="C14" i="6"/>
  <c r="AW1283" i="7"/>
  <c r="AW1273" i="7"/>
  <c r="AW485" i="7"/>
  <c r="AN485" i="7"/>
  <c r="AQ485" i="7"/>
  <c r="AZ485" i="7"/>
  <c r="AT485" i="7"/>
  <c r="AS485" i="7"/>
  <c r="AR485" i="7"/>
  <c r="AP485" i="7"/>
  <c r="AP362" i="7"/>
  <c r="AW362" i="7"/>
  <c r="AN362" i="7"/>
  <c r="AT362" i="7"/>
  <c r="AS362" i="7"/>
  <c r="AR362" i="7"/>
  <c r="AQ362" i="7"/>
  <c r="AZ362" i="7"/>
  <c r="AN208" i="7"/>
  <c r="AP208" i="7"/>
  <c r="AW208" i="7"/>
  <c r="AT208" i="7"/>
  <c r="AS208" i="7"/>
  <c r="AR208" i="7"/>
  <c r="AQ208" i="7"/>
  <c r="AZ208" i="7"/>
  <c r="C4" i="6"/>
  <c r="AW405" i="7"/>
  <c r="AN405" i="7"/>
  <c r="AQ405" i="7"/>
  <c r="AS405" i="7"/>
  <c r="AR405" i="7"/>
  <c r="AP405" i="7"/>
  <c r="AZ405" i="7"/>
  <c r="AT405" i="7"/>
  <c r="AT235" i="7"/>
  <c r="AW235" i="7"/>
  <c r="AR235" i="7"/>
  <c r="AQ235" i="7"/>
  <c r="AP235" i="7"/>
  <c r="AZ235" i="7"/>
  <c r="AN235" i="7"/>
  <c r="AS235" i="7"/>
  <c r="AZ1579" i="7"/>
  <c r="AR1579" i="7"/>
  <c r="AQ1579" i="7"/>
  <c r="AP1579" i="7"/>
  <c r="AT1579" i="7"/>
  <c r="AS1579" i="7"/>
  <c r="AN1579" i="7"/>
  <c r="AW1579" i="7"/>
  <c r="AW1304" i="7"/>
  <c r="AQ1304" i="7"/>
  <c r="AP1166" i="7"/>
  <c r="AW1166" i="7"/>
  <c r="AN1166" i="7"/>
  <c r="AT1166" i="7"/>
  <c r="AQ1166" i="7"/>
  <c r="AZ1166" i="7"/>
  <c r="AS1166" i="7"/>
  <c r="AR1166" i="7"/>
  <c r="AZ801" i="7"/>
  <c r="AR801" i="7"/>
  <c r="AQ801" i="7"/>
  <c r="AW801" i="7"/>
  <c r="AT801" i="7"/>
  <c r="AS801" i="7"/>
  <c r="AP801" i="7"/>
  <c r="AN801" i="7"/>
  <c r="AQ791" i="7"/>
  <c r="AP791" i="7"/>
  <c r="AW791" i="7"/>
  <c r="AS791" i="7"/>
  <c r="AR791" i="7"/>
  <c r="AN791" i="7"/>
  <c r="AZ791" i="7"/>
  <c r="AT791" i="7"/>
  <c r="AS329" i="7"/>
  <c r="AZ329" i="7"/>
  <c r="AR329" i="7"/>
  <c r="AQ329" i="7"/>
  <c r="AP329" i="7"/>
  <c r="AN329" i="7"/>
  <c r="AW329" i="7"/>
  <c r="AT329" i="7"/>
  <c r="AZ764" i="7"/>
  <c r="AR764" i="7"/>
  <c r="AQ764" i="7"/>
  <c r="AP764" i="7"/>
  <c r="AT764" i="7"/>
  <c r="AN764" i="7"/>
  <c r="AW764" i="7"/>
  <c r="AS764" i="7"/>
  <c r="AS1231" i="7"/>
  <c r="AZ1231" i="7"/>
  <c r="AR1231" i="7"/>
  <c r="AN1231" i="7"/>
  <c r="AQ1231" i="7"/>
  <c r="AP1231" i="7"/>
  <c r="AW1231" i="7"/>
  <c r="AT1231" i="7"/>
  <c r="AW1493" i="7"/>
  <c r="AQ1493" i="7"/>
  <c r="AN448" i="7"/>
  <c r="AT448" i="7"/>
  <c r="AP448" i="7"/>
  <c r="AS448" i="7"/>
  <c r="AR448" i="7"/>
  <c r="AQ448" i="7"/>
  <c r="AZ448" i="7"/>
  <c r="AW448" i="7"/>
  <c r="AW1464" i="7"/>
  <c r="AQ1464" i="7"/>
  <c r="BD1685" i="7"/>
  <c r="BE1685" i="7" s="1"/>
  <c r="BD1737" i="7"/>
  <c r="BE1737" i="7" s="1"/>
  <c r="BD1059" i="7"/>
  <c r="BD798" i="7"/>
  <c r="BD746" i="7"/>
  <c r="BD380" i="7"/>
  <c r="BD119" i="7"/>
  <c r="BD15" i="7"/>
  <c r="BD224" i="7"/>
  <c r="BD1319" i="7"/>
  <c r="BD902" i="7"/>
  <c r="BD1006" i="7"/>
  <c r="BD641" i="7"/>
  <c r="BD1163" i="7"/>
  <c r="BD1372" i="7"/>
  <c r="BD1424" i="7"/>
  <c r="BD1633" i="7"/>
  <c r="BE1633" i="7" s="1"/>
  <c r="BD1267" i="7"/>
  <c r="BD1476" i="7"/>
  <c r="BD1528" i="7"/>
  <c r="BD432" i="7"/>
  <c r="BD537" i="7"/>
  <c r="BD1789" i="7"/>
  <c r="BE1789" i="7" s="1"/>
  <c r="C35" i="3" s="1"/>
  <c r="BD485" i="7"/>
  <c r="BD589" i="7"/>
  <c r="BD1111" i="7"/>
  <c r="BD1841" i="7"/>
  <c r="BE1841" i="7" s="1"/>
  <c r="BD1580" i="7"/>
  <c r="BD1215" i="7"/>
  <c r="BD693" i="7"/>
  <c r="BD328" i="7"/>
  <c r="BD954" i="7"/>
  <c r="BD850" i="7"/>
  <c r="BD172" i="7"/>
  <c r="BD67" i="7"/>
  <c r="BD276" i="7"/>
  <c r="AZ833" i="7"/>
  <c r="AR833" i="7"/>
  <c r="AQ833" i="7"/>
  <c r="AP833" i="7"/>
  <c r="AT833" i="7"/>
  <c r="AW833" i="7"/>
  <c r="AN833" i="7"/>
  <c r="AS833" i="7"/>
  <c r="AT1787" i="7"/>
  <c r="AS1787" i="7"/>
  <c r="AR1787" i="7"/>
  <c r="AQ1787" i="7"/>
  <c r="AN1787" i="7"/>
  <c r="AZ1787" i="7"/>
  <c r="AP1787" i="7"/>
  <c r="AW1787" i="7"/>
  <c r="AW1480" i="7"/>
  <c r="AR1480" i="7"/>
  <c r="BD1440" i="7"/>
  <c r="BD396" i="7"/>
  <c r="BD657" i="7"/>
  <c r="BD135" i="7"/>
  <c r="BD31" i="7"/>
  <c r="BD762" i="7"/>
  <c r="BD1335" i="7"/>
  <c r="BD240" i="7"/>
  <c r="BD448" i="7"/>
  <c r="BD1179" i="7"/>
  <c r="BD1075" i="7"/>
  <c r="BD1492" i="7"/>
  <c r="BD918" i="7"/>
  <c r="BD553" i="7"/>
  <c r="BD1857" i="7"/>
  <c r="BE1857" i="7" s="1"/>
  <c r="BD292" i="7"/>
  <c r="BD1022" i="7"/>
  <c r="BD1388" i="7"/>
  <c r="BD1596" i="7"/>
  <c r="BD814" i="7"/>
  <c r="BD866" i="7"/>
  <c r="BD1283" i="7"/>
  <c r="BD1649" i="7"/>
  <c r="BE1649" i="7" s="1"/>
  <c r="BD1753" i="7"/>
  <c r="BE1753" i="7" s="1"/>
  <c r="BD1127" i="7"/>
  <c r="BD188" i="7"/>
  <c r="BD344" i="7"/>
  <c r="BD1544" i="7"/>
  <c r="BD970" i="7"/>
  <c r="BD709" i="7"/>
  <c r="BD605" i="7"/>
  <c r="BD1231" i="7"/>
  <c r="BD1701" i="7"/>
  <c r="BE1701" i="7" s="1"/>
  <c r="BD501" i="7"/>
  <c r="BD83" i="7"/>
  <c r="BD1805" i="7"/>
  <c r="BE1805" i="7" s="1"/>
  <c r="C51" i="3" s="1"/>
  <c r="BD1795" i="7"/>
  <c r="BE1795" i="7" s="1"/>
  <c r="C41" i="3" s="1"/>
  <c r="BD1743" i="7"/>
  <c r="BE1743" i="7" s="1"/>
  <c r="BD1534" i="7"/>
  <c r="BD1430" i="7"/>
  <c r="BD1221" i="7"/>
  <c r="BD1117" i="7"/>
  <c r="BD647" i="7"/>
  <c r="BD908" i="7"/>
  <c r="BD543" i="7"/>
  <c r="BD178" i="7"/>
  <c r="BD386" i="7"/>
  <c r="BD804" i="7"/>
  <c r="BD960" i="7"/>
  <c r="BD282" i="7"/>
  <c r="BD1273" i="7"/>
  <c r="BD1639" i="7"/>
  <c r="BE1639" i="7" s="1"/>
  <c r="BD1012" i="7"/>
  <c r="BD856" i="7"/>
  <c r="BD1325" i="7"/>
  <c r="BD1065" i="7"/>
  <c r="BD438" i="7"/>
  <c r="BD752" i="7"/>
  <c r="BD334" i="7"/>
  <c r="BD595" i="7"/>
  <c r="BD1847" i="7"/>
  <c r="BE1847" i="7" s="1"/>
  <c r="BD699" i="7"/>
  <c r="BD1586" i="7"/>
  <c r="BD491" i="7"/>
  <c r="BD230" i="7"/>
  <c r="BD125" i="7"/>
  <c r="BD1378" i="7"/>
  <c r="BD1169" i="7"/>
  <c r="BD1482" i="7"/>
  <c r="BD73" i="7"/>
  <c r="BD1691" i="7"/>
  <c r="BE1691" i="7" s="1"/>
  <c r="BD21" i="7"/>
  <c r="AQ1778" i="7"/>
  <c r="AP1778" i="7"/>
  <c r="AW1778" i="7"/>
  <c r="AT1778" i="7"/>
  <c r="AS1778" i="7"/>
  <c r="AR1778" i="7"/>
  <c r="AZ1778" i="7"/>
  <c r="AN1778" i="7"/>
  <c r="AW1612" i="7"/>
  <c r="AN1612" i="7"/>
  <c r="AZ1612" i="7"/>
  <c r="AR1612" i="7"/>
  <c r="AP1612" i="7"/>
  <c r="AT1612" i="7"/>
  <c r="AQ1612" i="7"/>
  <c r="AS1612" i="7"/>
  <c r="AW1447" i="7"/>
  <c r="AQ1447" i="7"/>
  <c r="AW1404" i="7"/>
  <c r="AQ1404" i="7"/>
  <c r="AQ1139" i="7"/>
  <c r="AP1139" i="7"/>
  <c r="AW1139" i="7"/>
  <c r="AS1139" i="7"/>
  <c r="AR1139" i="7"/>
  <c r="AN1139" i="7"/>
  <c r="AT1139" i="7"/>
  <c r="AZ1139" i="7"/>
  <c r="AT939" i="7"/>
  <c r="AS939" i="7"/>
  <c r="AZ939" i="7"/>
  <c r="AR939" i="7"/>
  <c r="AN939" i="7"/>
  <c r="AW939" i="7"/>
  <c r="AQ939" i="7"/>
  <c r="AP939" i="7"/>
  <c r="AN965" i="7"/>
  <c r="AT965" i="7"/>
  <c r="AP965" i="7"/>
  <c r="AQ965" i="7"/>
  <c r="AZ965" i="7"/>
  <c r="AW965" i="7"/>
  <c r="AS965" i="7"/>
  <c r="AR965" i="7"/>
  <c r="AT363" i="7"/>
  <c r="AS363" i="7"/>
  <c r="AP363" i="7"/>
  <c r="AZ363" i="7"/>
  <c r="AN363" i="7"/>
  <c r="AW363" i="7"/>
  <c r="AR363" i="7"/>
  <c r="AQ363" i="7"/>
  <c r="AQ455" i="7"/>
  <c r="AP455" i="7"/>
  <c r="AW455" i="7"/>
  <c r="AS455" i="7"/>
  <c r="AR455" i="7"/>
  <c r="AN455" i="7"/>
  <c r="AZ455" i="7"/>
  <c r="AT455" i="7"/>
  <c r="AP570" i="7"/>
  <c r="AW570" i="7"/>
  <c r="AN570" i="7"/>
  <c r="AZ570" i="7"/>
  <c r="AR570" i="7"/>
  <c r="AT570" i="7"/>
  <c r="AS570" i="7"/>
  <c r="AQ570" i="7"/>
  <c r="C53" i="6"/>
  <c r="AW1530" i="7"/>
  <c r="AT1530" i="7"/>
  <c r="AN1530" i="7"/>
  <c r="AZ1530" i="7"/>
  <c r="AP1530" i="7"/>
  <c r="AS1530" i="7"/>
  <c r="AR1530" i="7"/>
  <c r="AQ1530" i="7"/>
  <c r="AW1345" i="7"/>
  <c r="AT27" i="7"/>
  <c r="AW27" i="7"/>
  <c r="AS27" i="7"/>
  <c r="AR27" i="7"/>
  <c r="AQ27" i="7"/>
  <c r="AZ27" i="7"/>
  <c r="AP27" i="7"/>
  <c r="AN27" i="7"/>
  <c r="C32" i="6"/>
  <c r="BD1598" i="7"/>
  <c r="BD1285" i="7"/>
  <c r="BD711" i="7"/>
  <c r="BD764" i="7"/>
  <c r="BD607" i="7"/>
  <c r="BD450" i="7"/>
  <c r="BD503" i="7"/>
  <c r="BD242" i="7"/>
  <c r="BD1233" i="7"/>
  <c r="BD920" i="7"/>
  <c r="BD1181" i="7"/>
  <c r="BD1077" i="7"/>
  <c r="BD1546" i="7"/>
  <c r="BD1755" i="7"/>
  <c r="BE1755" i="7" s="1"/>
  <c r="BD346" i="7"/>
  <c r="BD1024" i="7"/>
  <c r="BD816" i="7"/>
  <c r="BD1703" i="7"/>
  <c r="BE1703" i="7" s="1"/>
  <c r="BD868" i="7"/>
  <c r="BD972" i="7"/>
  <c r="BD1494" i="7"/>
  <c r="BD659" i="7"/>
  <c r="BD1390" i="7"/>
  <c r="BD555" i="7"/>
  <c r="BD33" i="7"/>
  <c r="BD137" i="7"/>
  <c r="BD190" i="7"/>
  <c r="BD1651" i="7"/>
  <c r="BE1651" i="7" s="1"/>
  <c r="BD1337" i="7"/>
  <c r="BD1807" i="7"/>
  <c r="BE1807" i="7" s="1"/>
  <c r="C53" i="3" s="1"/>
  <c r="C41" i="6"/>
  <c r="BD85" i="7"/>
  <c r="BD689" i="7"/>
  <c r="AN1513" i="7"/>
  <c r="AQ1513" i="7"/>
  <c r="AP1513" i="7"/>
  <c r="AZ1513" i="7"/>
  <c r="AT1513" i="7"/>
  <c r="AW1513" i="7"/>
  <c r="AS1513" i="7"/>
  <c r="AR1513" i="7"/>
  <c r="AT944" i="7"/>
  <c r="AS944" i="7"/>
  <c r="AW944" i="7"/>
  <c r="AP944" i="7"/>
  <c r="AN944" i="7"/>
  <c r="AZ944" i="7"/>
  <c r="AR944" i="7"/>
  <c r="AQ944" i="7"/>
  <c r="BD1793" i="7"/>
  <c r="BE1793" i="7" s="1"/>
  <c r="C39" i="3" s="1"/>
  <c r="BD1428" i="7"/>
  <c r="BD436" i="7"/>
  <c r="BD71" i="7"/>
  <c r="BD176" i="7"/>
  <c r="BD489" i="7"/>
  <c r="BD958" i="7"/>
  <c r="BD1637" i="7"/>
  <c r="BE1637" i="7" s="1"/>
  <c r="BD280" i="7"/>
  <c r="BD593" i="7"/>
  <c r="BD19" i="7"/>
  <c r="BD854" i="7"/>
  <c r="BD1845" i="7"/>
  <c r="BE1845" i="7" s="1"/>
  <c r="BD332" i="7"/>
  <c r="BD384" i="7"/>
  <c r="BD1115" i="7"/>
  <c r="BD697" i="7"/>
  <c r="BD802" i="7"/>
  <c r="BD1010" i="7"/>
  <c r="BD1063" i="7"/>
  <c r="BD1741" i="7"/>
  <c r="BE1741" i="7" s="1"/>
  <c r="BD1480" i="7"/>
  <c r="BD1167" i="7"/>
  <c r="BD1532" i="7"/>
  <c r="BD906" i="7"/>
  <c r="BD645" i="7"/>
  <c r="BD1584" i="7"/>
  <c r="BD1376" i="7"/>
  <c r="BD123" i="7"/>
  <c r="BD1689" i="7"/>
  <c r="BE1689" i="7" s="1"/>
  <c r="BD541" i="7"/>
  <c r="BD1323" i="7"/>
  <c r="BD1219" i="7"/>
  <c r="BD1271" i="7"/>
  <c r="BD228" i="7"/>
  <c r="BD750" i="7"/>
  <c r="BD1777" i="7"/>
  <c r="BE1777" i="7" s="1"/>
  <c r="C23" i="3" s="1"/>
  <c r="BD1568" i="7"/>
  <c r="BD1464" i="7"/>
  <c r="BD1255" i="7"/>
  <c r="BD994" i="7"/>
  <c r="BD786" i="7"/>
  <c r="BD316" i="7"/>
  <c r="BD55" i="7"/>
  <c r="BD160" i="7"/>
  <c r="BD1099" i="7"/>
  <c r="BD629" i="7"/>
  <c r="BD734" i="7"/>
  <c r="BD681" i="7"/>
  <c r="BD942" i="7"/>
  <c r="BD1203" i="7"/>
  <c r="BD264" i="7"/>
  <c r="BD1412" i="7"/>
  <c r="BD1516" i="7"/>
  <c r="BD1725" i="7"/>
  <c r="BE1725" i="7" s="1"/>
  <c r="BD577" i="7"/>
  <c r="BD1829" i="7"/>
  <c r="BE1829" i="7" s="1"/>
  <c r="BD3" i="7"/>
  <c r="BD420" i="7"/>
  <c r="BD473" i="7"/>
  <c r="BD1047" i="7"/>
  <c r="BD368" i="7"/>
  <c r="BD890" i="7"/>
  <c r="BD1673" i="7"/>
  <c r="BE1673" i="7" s="1"/>
  <c r="BD1360" i="7"/>
  <c r="BD838" i="7"/>
  <c r="BD212" i="7"/>
  <c r="BD1621" i="7"/>
  <c r="BE1621" i="7" s="1"/>
  <c r="BD1307" i="7"/>
  <c r="BD525" i="7"/>
  <c r="C39" i="6"/>
  <c r="C36" i="6"/>
  <c r="AT62" i="7"/>
  <c r="AS62" i="7"/>
  <c r="AN62" i="7"/>
  <c r="AW62" i="7"/>
  <c r="AR62" i="7"/>
  <c r="AQ62" i="7"/>
  <c r="AP62" i="7"/>
  <c r="AZ62" i="7"/>
  <c r="AP620" i="7"/>
  <c r="AW620" i="7"/>
  <c r="AN620" i="7"/>
  <c r="AT620" i="7"/>
  <c r="AS620" i="7"/>
  <c r="AZ620" i="7"/>
  <c r="AR620" i="7"/>
  <c r="AQ620" i="7"/>
  <c r="AT118" i="7"/>
  <c r="AS118" i="7"/>
  <c r="AN118" i="7"/>
  <c r="AW118" i="7"/>
  <c r="AR118" i="7"/>
  <c r="AQ118" i="7"/>
  <c r="AP118" i="7"/>
  <c r="AZ118" i="7"/>
  <c r="C19" i="6"/>
  <c r="AW749" i="7"/>
  <c r="AN749" i="7"/>
  <c r="AQ749" i="7"/>
  <c r="AZ749" i="7"/>
  <c r="AT749" i="7"/>
  <c r="AS749" i="7"/>
  <c r="AR749" i="7"/>
  <c r="AP749" i="7"/>
  <c r="AS1600" i="7"/>
  <c r="AZ1600" i="7"/>
  <c r="AR1600" i="7"/>
  <c r="AQ1600" i="7"/>
  <c r="AP1600" i="7"/>
  <c r="AT1600" i="7"/>
  <c r="AN1600" i="7"/>
  <c r="AW1600" i="7"/>
  <c r="AW1262" i="7"/>
  <c r="AW789" i="7"/>
  <c r="AN789" i="7"/>
  <c r="AQ789" i="7"/>
  <c r="AZ789" i="7"/>
  <c r="AT789" i="7"/>
  <c r="AS789" i="7"/>
  <c r="AR789" i="7"/>
  <c r="AP789" i="7"/>
  <c r="AW1343" i="7"/>
  <c r="BD1582" i="7"/>
  <c r="BD1269" i="7"/>
  <c r="BD1165" i="7"/>
  <c r="BD695" i="7"/>
  <c r="BD852" i="7"/>
  <c r="BD748" i="7"/>
  <c r="BD487" i="7"/>
  <c r="BD330" i="7"/>
  <c r="BD591" i="7"/>
  <c r="BD904" i="7"/>
  <c r="BD1008" i="7"/>
  <c r="BD1321" i="7"/>
  <c r="BD1635" i="7"/>
  <c r="BE1635" i="7" s="1"/>
  <c r="BD278" i="7"/>
  <c r="BD434" i="7"/>
  <c r="BD956" i="7"/>
  <c r="BD800" i="7"/>
  <c r="BD1530" i="7"/>
  <c r="BD121" i="7"/>
  <c r="BD226" i="7"/>
  <c r="BD17" i="7"/>
  <c r="BD1374" i="7"/>
  <c r="BD1217" i="7"/>
  <c r="BD1478" i="7"/>
  <c r="BD1791" i="7"/>
  <c r="BE1791" i="7" s="1"/>
  <c r="C37" i="3" s="1"/>
  <c r="BD643" i="7"/>
  <c r="BD1739" i="7"/>
  <c r="BE1739" i="7" s="1"/>
  <c r="BD174" i="7"/>
  <c r="BD1843" i="7"/>
  <c r="BE1843" i="7" s="1"/>
  <c r="BD69" i="7"/>
  <c r="BD1061" i="7"/>
  <c r="BD1113" i="7"/>
  <c r="BD1426" i="7"/>
  <c r="BD382" i="7"/>
  <c r="BD1687" i="7"/>
  <c r="BE1687" i="7" s="1"/>
  <c r="AZ1096" i="7"/>
  <c r="AR1096" i="7"/>
  <c r="AQ1096" i="7"/>
  <c r="AP1096" i="7"/>
  <c r="AN1096" i="7"/>
  <c r="AT1096" i="7"/>
  <c r="AS1096" i="7"/>
  <c r="AW1096" i="7"/>
  <c r="AQ215" i="7"/>
  <c r="AP215" i="7"/>
  <c r="AS215" i="7"/>
  <c r="AZ215" i="7"/>
  <c r="AN215" i="7"/>
  <c r="AW215" i="7"/>
  <c r="AT215" i="7"/>
  <c r="AR215" i="7"/>
  <c r="AS1190" i="7"/>
  <c r="AT1190" i="7"/>
  <c r="AR1190" i="7"/>
  <c r="AQ1190" i="7"/>
  <c r="AW1190" i="7"/>
  <c r="AP1190" i="7"/>
  <c r="AZ1190" i="7"/>
  <c r="AN1190" i="7"/>
  <c r="AT339" i="7"/>
  <c r="AS339" i="7"/>
  <c r="AR339" i="7"/>
  <c r="AQ339" i="7"/>
  <c r="AP339" i="7"/>
  <c r="AZ339" i="7"/>
  <c r="AN339" i="7"/>
  <c r="AW339" i="7"/>
  <c r="AQ191" i="7"/>
  <c r="AP191" i="7"/>
  <c r="AS191" i="7"/>
  <c r="AT191" i="7"/>
  <c r="AR191" i="7"/>
  <c r="AZ191" i="7"/>
  <c r="AN191" i="7"/>
  <c r="AW191" i="7"/>
  <c r="AW1655" i="7"/>
  <c r="AW1321" i="7"/>
  <c r="AQ1321" i="7"/>
  <c r="AW1057" i="7"/>
  <c r="AZ1057" i="7"/>
  <c r="AQ1057" i="7"/>
  <c r="AP1057" i="7"/>
  <c r="AN1057" i="7"/>
  <c r="AS1057" i="7"/>
  <c r="AT1057" i="7"/>
  <c r="AR1057" i="7"/>
  <c r="AN1068" i="7"/>
  <c r="AR1068" i="7"/>
  <c r="AQ1068" i="7"/>
  <c r="AZ1068" i="7"/>
  <c r="AP1068" i="7"/>
  <c r="AT1068" i="7"/>
  <c r="AS1068" i="7"/>
  <c r="AW1068" i="7"/>
  <c r="AQ271" i="7"/>
  <c r="AP271" i="7"/>
  <c r="AS271" i="7"/>
  <c r="AZ271" i="7"/>
  <c r="AN271" i="7"/>
  <c r="AW271" i="7"/>
  <c r="AT271" i="7"/>
  <c r="AR271" i="7"/>
  <c r="AN240" i="7"/>
  <c r="AP240" i="7"/>
  <c r="AQ240" i="7"/>
  <c r="AZ240" i="7"/>
  <c r="AW240" i="7"/>
  <c r="AT240" i="7"/>
  <c r="AS240" i="7"/>
  <c r="AR240" i="7"/>
  <c r="AT1143" i="7"/>
  <c r="AS1143" i="7"/>
  <c r="AQ1143" i="7"/>
  <c r="AW1143" i="7"/>
  <c r="AN1143" i="7"/>
  <c r="AZ1143" i="7"/>
  <c r="AR1143" i="7"/>
  <c r="AP1143" i="7"/>
  <c r="AP594" i="7"/>
  <c r="AW594" i="7"/>
  <c r="AN594" i="7"/>
  <c r="AZ594" i="7"/>
  <c r="AR594" i="7"/>
  <c r="AQ594" i="7"/>
  <c r="AT594" i="7"/>
  <c r="AS594" i="7"/>
  <c r="AT163" i="7"/>
  <c r="AW163" i="7"/>
  <c r="AS163" i="7"/>
  <c r="AR163" i="7"/>
  <c r="AQ163" i="7"/>
  <c r="AP163" i="7"/>
  <c r="AZ163" i="7"/>
  <c r="AN163" i="7"/>
  <c r="C11" i="6"/>
  <c r="BD1442" i="7"/>
  <c r="AS1843" i="7"/>
  <c r="AQ1843" i="7"/>
  <c r="AN1843" i="7"/>
  <c r="AP1843" i="7"/>
  <c r="AZ1843" i="7"/>
  <c r="AW1843" i="7"/>
  <c r="AR1843" i="7"/>
  <c r="AT1843" i="7"/>
  <c r="AW1653" i="7"/>
  <c r="AS337" i="7"/>
  <c r="AZ337" i="7"/>
  <c r="AR337" i="7"/>
  <c r="AQ337" i="7"/>
  <c r="AN337" i="7"/>
  <c r="AW337" i="7"/>
  <c r="AT337" i="7"/>
  <c r="AP337" i="7"/>
  <c r="AQ319" i="7"/>
  <c r="AP319" i="7"/>
  <c r="AW319" i="7"/>
  <c r="AT319" i="7"/>
  <c r="AS319" i="7"/>
  <c r="AR319" i="7"/>
  <c r="AN319" i="7"/>
  <c r="AZ319" i="7"/>
  <c r="AW357" i="7"/>
  <c r="AN357" i="7"/>
  <c r="AT357" i="7"/>
  <c r="AS357" i="7"/>
  <c r="AR357" i="7"/>
  <c r="AQ357" i="7"/>
  <c r="AP357" i="7"/>
  <c r="AZ357" i="7"/>
  <c r="BD1767" i="7"/>
  <c r="BE1767" i="7" s="1"/>
  <c r="BD1245" i="7"/>
  <c r="BD1506" i="7"/>
  <c r="BD1141" i="7"/>
  <c r="BD984" i="7"/>
  <c r="BD828" i="7"/>
  <c r="BD567" i="7"/>
  <c r="BD202" i="7"/>
  <c r="BD723" i="7"/>
  <c r="BD619" i="7"/>
  <c r="BD1089" i="7"/>
  <c r="BD880" i="7"/>
  <c r="BD410" i="7"/>
  <c r="BD776" i="7"/>
  <c r="BD1558" i="7"/>
  <c r="BD1663" i="7"/>
  <c r="BE1663" i="7" s="1"/>
  <c r="BD358" i="7"/>
  <c r="BD515" i="7"/>
  <c r="BD1349" i="7"/>
  <c r="BD1297" i="7"/>
  <c r="BD932" i="7"/>
  <c r="BD671" i="7"/>
  <c r="BD1402" i="7"/>
  <c r="BD1610" i="7"/>
  <c r="BD254" i="7"/>
  <c r="BD306" i="7"/>
  <c r="BD1819" i="7"/>
  <c r="BE1819" i="7" s="1"/>
  <c r="C65" i="3" s="1"/>
  <c r="BD149" i="7"/>
  <c r="BD97" i="7"/>
  <c r="BD1715" i="7"/>
  <c r="BE1715" i="7" s="1"/>
  <c r="BD45" i="7"/>
  <c r="BD462" i="7"/>
  <c r="BD1193" i="7"/>
  <c r="AW1647" i="7"/>
  <c r="AW1251" i="7"/>
  <c r="AR1251" i="7"/>
  <c r="AW1315" i="7"/>
  <c r="AR1315" i="7"/>
  <c r="AQ1315" i="7"/>
  <c r="AS697" i="7"/>
  <c r="AZ697" i="7"/>
  <c r="AR697" i="7"/>
  <c r="AQ697" i="7"/>
  <c r="AP697" i="7"/>
  <c r="AN697" i="7"/>
  <c r="AW697" i="7"/>
  <c r="AT697" i="7"/>
  <c r="AW437" i="7"/>
  <c r="AN437" i="7"/>
  <c r="AQ437" i="7"/>
  <c r="AS437" i="7"/>
  <c r="AR437" i="7"/>
  <c r="AP437" i="7"/>
  <c r="AZ437" i="7"/>
  <c r="AT437" i="7"/>
  <c r="C17" i="6"/>
  <c r="C37" i="6"/>
  <c r="BD677" i="7"/>
  <c r="BD1450" i="7"/>
  <c r="AW1416" i="7"/>
  <c r="AQ1820" i="7"/>
  <c r="AT1820" i="7"/>
  <c r="AS1820" i="7"/>
  <c r="AW1820" i="7"/>
  <c r="AN1820" i="7"/>
  <c r="AZ1820" i="7"/>
  <c r="AR1820" i="7"/>
  <c r="AP1820" i="7"/>
  <c r="AT1578" i="7"/>
  <c r="AS1578" i="7"/>
  <c r="AW1578" i="7"/>
  <c r="AP1578" i="7"/>
  <c r="AN1578" i="7"/>
  <c r="AR1578" i="7"/>
  <c r="AQ1578" i="7"/>
  <c r="AZ1578" i="7"/>
  <c r="AT1777" i="7"/>
  <c r="AS1777" i="7"/>
  <c r="AZ1777" i="7"/>
  <c r="AR1777" i="7"/>
  <c r="AW1777" i="7"/>
  <c r="AP1777" i="7"/>
  <c r="AN1777" i="7"/>
  <c r="AQ1777" i="7"/>
  <c r="AT843" i="7"/>
  <c r="AS843" i="7"/>
  <c r="AZ843" i="7"/>
  <c r="AR843" i="7"/>
  <c r="AN843" i="7"/>
  <c r="AW843" i="7"/>
  <c r="AQ843" i="7"/>
  <c r="AP843" i="7"/>
  <c r="BD1697" i="7"/>
  <c r="BE1697" i="7" s="1"/>
  <c r="BD79" i="7"/>
  <c r="BD131" i="7"/>
  <c r="BD601" i="7"/>
  <c r="BD1853" i="7"/>
  <c r="BE1853" i="7" s="1"/>
  <c r="BD1018" i="7"/>
  <c r="BD340" i="7"/>
  <c r="BD1071" i="7"/>
  <c r="BD497" i="7"/>
  <c r="BD1123" i="7"/>
  <c r="BD444" i="7"/>
  <c r="BD810" i="7"/>
  <c r="BD758" i="7"/>
  <c r="BD184" i="7"/>
  <c r="BD288" i="7"/>
  <c r="BD705" i="7"/>
  <c r="BD862" i="7"/>
  <c r="BD1801" i="7"/>
  <c r="BE1801" i="7" s="1"/>
  <c r="C47" i="3" s="1"/>
  <c r="BD1749" i="7"/>
  <c r="BE1749" i="7" s="1"/>
  <c r="BD1436" i="7"/>
  <c r="BD1540" i="7"/>
  <c r="BD1331" i="7"/>
  <c r="BD1227" i="7"/>
  <c r="BD1384" i="7"/>
  <c r="BD392" i="7"/>
  <c r="BD1645" i="7"/>
  <c r="BE1645" i="7" s="1"/>
  <c r="BD1279" i="7"/>
  <c r="BD1592" i="7"/>
  <c r="BD1175" i="7"/>
  <c r="BD27" i="7"/>
  <c r="BD236" i="7"/>
  <c r="BD653" i="7"/>
  <c r="BD549" i="7"/>
  <c r="BD1488" i="7"/>
  <c r="BD966" i="7"/>
  <c r="AP1248" i="7"/>
  <c r="AW1248" i="7"/>
  <c r="AS1248" i="7"/>
  <c r="AT1248" i="7"/>
  <c r="AR1248" i="7"/>
  <c r="AZ1248" i="7"/>
  <c r="AQ1248" i="7"/>
  <c r="AN1248" i="7"/>
  <c r="AN797" i="7"/>
  <c r="AR797" i="7"/>
  <c r="AQ797" i="7"/>
  <c r="AZ797" i="7"/>
  <c r="AP797" i="7"/>
  <c r="AT797" i="7"/>
  <c r="AW797" i="7"/>
  <c r="AS797" i="7"/>
  <c r="AP1783" i="7"/>
  <c r="AQ1783" i="7"/>
  <c r="AW1783" i="7"/>
  <c r="AN1783" i="7"/>
  <c r="AT1783" i="7"/>
  <c r="AS1783" i="7"/>
  <c r="AR1783" i="7"/>
  <c r="AZ1783" i="7"/>
  <c r="AT1236" i="7"/>
  <c r="AS1236" i="7"/>
  <c r="AW1236" i="7"/>
  <c r="AZ1236" i="7"/>
  <c r="AN1236" i="7"/>
  <c r="AR1236" i="7"/>
  <c r="AQ1236" i="7"/>
  <c r="AP1236" i="7"/>
  <c r="AP1102" i="7"/>
  <c r="AW1102" i="7"/>
  <c r="AN1102" i="7"/>
  <c r="AT1102" i="7"/>
  <c r="AQ1102" i="7"/>
  <c r="AZ1102" i="7"/>
  <c r="AS1102" i="7"/>
  <c r="AR1102" i="7"/>
  <c r="AQ940" i="7"/>
  <c r="AP940" i="7"/>
  <c r="AW940" i="7"/>
  <c r="AS940" i="7"/>
  <c r="AZ940" i="7"/>
  <c r="AT940" i="7"/>
  <c r="AR940" i="7"/>
  <c r="AN940" i="7"/>
  <c r="AT174" i="7"/>
  <c r="AS174" i="7"/>
  <c r="AN174" i="7"/>
  <c r="AZ174" i="7"/>
  <c r="AW174" i="7"/>
  <c r="AR174" i="7"/>
  <c r="AQ174" i="7"/>
  <c r="AP174" i="7"/>
  <c r="AZ124" i="7"/>
  <c r="AR124" i="7"/>
  <c r="AQ124" i="7"/>
  <c r="AT124" i="7"/>
  <c r="AN124" i="7"/>
  <c r="AW124" i="7"/>
  <c r="AS124" i="7"/>
  <c r="AP124" i="7"/>
  <c r="AQ1796" i="7"/>
  <c r="AP1796" i="7"/>
  <c r="AW1796" i="7"/>
  <c r="AS1796" i="7"/>
  <c r="AT1796" i="7"/>
  <c r="AR1796" i="7"/>
  <c r="AZ1796" i="7"/>
  <c r="AN1796" i="7"/>
  <c r="AW1688" i="7"/>
  <c r="AR1688" i="7"/>
  <c r="AW1351" i="7"/>
  <c r="AN1060" i="7"/>
  <c r="AR1060" i="7"/>
  <c r="AZ1060" i="7"/>
  <c r="AQ1060" i="7"/>
  <c r="AP1060" i="7"/>
  <c r="AT1060" i="7"/>
  <c r="AW1060" i="7"/>
  <c r="AS1060" i="7"/>
  <c r="AN877" i="7"/>
  <c r="AT877" i="7"/>
  <c r="AP877" i="7"/>
  <c r="AZ877" i="7"/>
  <c r="AW877" i="7"/>
  <c r="AS877" i="7"/>
  <c r="AR877" i="7"/>
  <c r="AQ877" i="7"/>
  <c r="AW850" i="7"/>
  <c r="AN850" i="7"/>
  <c r="AQ850" i="7"/>
  <c r="AR850" i="7"/>
  <c r="AP850" i="7"/>
  <c r="AT850" i="7"/>
  <c r="AS850" i="7"/>
  <c r="AZ850" i="7"/>
  <c r="AW661" i="7"/>
  <c r="AN661" i="7"/>
  <c r="AT661" i="7"/>
  <c r="AS661" i="7"/>
  <c r="AR661" i="7"/>
  <c r="AQ661" i="7"/>
  <c r="AP661" i="7"/>
  <c r="AZ661" i="7"/>
  <c r="AN504" i="7"/>
  <c r="AT504" i="7"/>
  <c r="AP504" i="7"/>
  <c r="AW504" i="7"/>
  <c r="AS504" i="7"/>
  <c r="AR504" i="7"/>
  <c r="AQ504" i="7"/>
  <c r="AZ504" i="7"/>
  <c r="AN40" i="7"/>
  <c r="AP40" i="7"/>
  <c r="AR40" i="7"/>
  <c r="AQ40" i="7"/>
  <c r="AZ40" i="7"/>
  <c r="AT40" i="7"/>
  <c r="AW40" i="7"/>
  <c r="AS40" i="7"/>
  <c r="AW1734" i="7"/>
  <c r="AW1488" i="7"/>
  <c r="AR1488" i="7"/>
  <c r="AW1259" i="7"/>
  <c r="AR1259" i="7"/>
  <c r="BD1579" i="7"/>
  <c r="BD1475" i="7"/>
  <c r="BD1110" i="7"/>
  <c r="BD1162" i="7"/>
  <c r="BD953" i="7"/>
  <c r="BD692" i="7"/>
  <c r="BD327" i="7"/>
  <c r="BD588" i="7"/>
  <c r="BD66" i="7"/>
  <c r="BD431" i="7"/>
  <c r="BD223" i="7"/>
  <c r="BD901" i="7"/>
  <c r="BD1684" i="7"/>
  <c r="BE1684" i="7" s="1"/>
  <c r="BD849" i="7"/>
  <c r="BD745" i="7"/>
  <c r="BD797" i="7"/>
  <c r="BD1058" i="7"/>
  <c r="BD1423" i="7"/>
  <c r="BD1266" i="7"/>
  <c r="BD118" i="7"/>
  <c r="BD484" i="7"/>
  <c r="BD536" i="7"/>
  <c r="BD1840" i="7"/>
  <c r="BE1840" i="7" s="1"/>
  <c r="BD1005" i="7"/>
  <c r="BD1788" i="7"/>
  <c r="BE1788" i="7" s="1"/>
  <c r="C34" i="3" s="1"/>
  <c r="BD1527" i="7"/>
  <c r="BD1811" i="7"/>
  <c r="BE1811" i="7" s="1"/>
  <c r="C57" i="3" s="1"/>
  <c r="BD1655" i="7"/>
  <c r="BE1655" i="7" s="1"/>
  <c r="BD1498" i="7"/>
  <c r="BD1237" i="7"/>
  <c r="BD1133" i="7"/>
  <c r="BD976" i="7"/>
  <c r="BD820" i="7"/>
  <c r="BD350" i="7"/>
  <c r="BD559" i="7"/>
  <c r="BD194" i="7"/>
  <c r="BD872" i="7"/>
  <c r="BD924" i="7"/>
  <c r="BD1446" i="7"/>
  <c r="BD663" i="7"/>
  <c r="BD1185" i="7"/>
  <c r="BD1289" i="7"/>
  <c r="BD402" i="7"/>
  <c r="BD611" i="7"/>
  <c r="BD768" i="7"/>
  <c r="AW37" i="7"/>
  <c r="AN37" i="7"/>
  <c r="AQ37" i="7"/>
  <c r="AR37" i="7"/>
  <c r="AP37" i="7"/>
  <c r="AZ37" i="7"/>
  <c r="AT37" i="7"/>
  <c r="AS37" i="7"/>
  <c r="BD1064" i="7"/>
  <c r="BD1533" i="7"/>
  <c r="AT230" i="7"/>
  <c r="AS230" i="7"/>
  <c r="AN230" i="7"/>
  <c r="AP230" i="7"/>
  <c r="AZ230" i="7"/>
  <c r="AW230" i="7"/>
  <c r="AR230" i="7"/>
  <c r="AQ230" i="7"/>
  <c r="AW1636" i="7"/>
  <c r="AT952" i="7"/>
  <c r="AS952" i="7"/>
  <c r="AW952" i="7"/>
  <c r="AZ952" i="7"/>
  <c r="AR952" i="7"/>
  <c r="AQ952" i="7"/>
  <c r="AP952" i="7"/>
  <c r="AN952" i="7"/>
  <c r="AT637" i="7"/>
  <c r="AS637" i="7"/>
  <c r="AR637" i="7"/>
  <c r="AZ637" i="7"/>
  <c r="AQ637" i="7"/>
  <c r="AP637" i="7"/>
  <c r="AW637" i="7"/>
  <c r="AN637" i="7"/>
  <c r="AP338" i="7"/>
  <c r="AW338" i="7"/>
  <c r="AN338" i="7"/>
  <c r="AT338" i="7"/>
  <c r="AS338" i="7"/>
  <c r="AR338" i="7"/>
  <c r="AQ338" i="7"/>
  <c r="AZ338" i="7"/>
  <c r="AN384" i="7"/>
  <c r="AT384" i="7"/>
  <c r="AS384" i="7"/>
  <c r="AR384" i="7"/>
  <c r="AQ384" i="7"/>
  <c r="AP384" i="7"/>
  <c r="AZ384" i="7"/>
  <c r="AW384" i="7"/>
  <c r="AW53" i="7"/>
  <c r="AN53" i="7"/>
  <c r="AQ53" i="7"/>
  <c r="AZ53" i="7"/>
  <c r="AT53" i="7"/>
  <c r="AS53" i="7"/>
  <c r="AR53" i="7"/>
  <c r="AP53" i="7"/>
  <c r="AS1782" i="7"/>
  <c r="AZ1782" i="7"/>
  <c r="AQ1782" i="7"/>
  <c r="AP1782" i="7"/>
  <c r="AN1782" i="7"/>
  <c r="AW1782" i="7"/>
  <c r="AT1782" i="7"/>
  <c r="AR1782" i="7"/>
  <c r="AW1572" i="7"/>
  <c r="AN1572" i="7"/>
  <c r="AQ1572" i="7"/>
  <c r="AP1572" i="7"/>
  <c r="AT1572" i="7"/>
  <c r="AZ1572" i="7"/>
  <c r="AR1572" i="7"/>
  <c r="AS1572" i="7"/>
  <c r="AT227" i="7"/>
  <c r="AW227" i="7"/>
  <c r="AS227" i="7"/>
  <c r="AR227" i="7"/>
  <c r="AQ227" i="7"/>
  <c r="AP227" i="7"/>
  <c r="AZ227" i="7"/>
  <c r="AN227" i="7"/>
  <c r="BD454" i="7"/>
  <c r="AT1840" i="7"/>
  <c r="AZ1840" i="7"/>
  <c r="AR1840" i="7"/>
  <c r="AS1840" i="7"/>
  <c r="AN1840" i="7"/>
  <c r="AQ1840" i="7"/>
  <c r="AW1840" i="7"/>
  <c r="AP1840" i="7"/>
  <c r="AW1753" i="7"/>
  <c r="AW1761" i="7"/>
  <c r="AZ1571" i="7"/>
  <c r="AR1571" i="7"/>
  <c r="AQ1571" i="7"/>
  <c r="AP1571" i="7"/>
  <c r="AT1571" i="7"/>
  <c r="AW1571" i="7"/>
  <c r="AS1571" i="7"/>
  <c r="AN1571" i="7"/>
  <c r="AW1299" i="7"/>
  <c r="AR1299" i="7"/>
  <c r="AP984" i="7"/>
  <c r="AZ984" i="7"/>
  <c r="AR984" i="7"/>
  <c r="AQ984" i="7"/>
  <c r="AT984" i="7"/>
  <c r="AW984" i="7"/>
  <c r="AS984" i="7"/>
  <c r="AN984" i="7"/>
  <c r="AS361" i="7"/>
  <c r="AZ361" i="7"/>
  <c r="AR361" i="7"/>
  <c r="AQ361" i="7"/>
  <c r="AW361" i="7"/>
  <c r="AT361" i="7"/>
  <c r="AP361" i="7"/>
  <c r="AN361" i="7"/>
  <c r="AT254" i="7"/>
  <c r="AS254" i="7"/>
  <c r="AN254" i="7"/>
  <c r="AW254" i="7"/>
  <c r="AR254" i="7"/>
  <c r="AQ254" i="7"/>
  <c r="AP254" i="7"/>
  <c r="AZ254" i="7"/>
  <c r="AP146" i="7"/>
  <c r="AW146" i="7"/>
  <c r="AZ146" i="7"/>
  <c r="AR146" i="7"/>
  <c r="AN146" i="7"/>
  <c r="AT146" i="7"/>
  <c r="AS146" i="7"/>
  <c r="AQ146" i="7"/>
  <c r="AR1656" i="7"/>
  <c r="AW1656" i="7"/>
  <c r="AW349" i="7"/>
  <c r="AN349" i="7"/>
  <c r="AT349" i="7"/>
  <c r="AS349" i="7"/>
  <c r="AR349" i="7"/>
  <c r="AQ349" i="7"/>
  <c r="AP349" i="7"/>
  <c r="AZ349" i="7"/>
  <c r="AR1685" i="7"/>
  <c r="AW1685" i="7"/>
  <c r="C23" i="6"/>
  <c r="BD1344" i="7"/>
  <c r="BD1240" i="7"/>
  <c r="BD1188" i="7"/>
  <c r="BD927" i="7"/>
  <c r="BD979" i="7"/>
  <c r="BD875" i="7"/>
  <c r="BD144" i="7"/>
  <c r="BD1136" i="7"/>
  <c r="BD1605" i="7"/>
  <c r="BD40" i="7"/>
  <c r="BD510" i="7"/>
  <c r="BD823" i="7"/>
  <c r="BD249" i="7"/>
  <c r="BD353" i="7"/>
  <c r="BD457" i="7"/>
  <c r="BD562" i="7"/>
  <c r="BD1501" i="7"/>
  <c r="BD1814" i="7"/>
  <c r="BE1814" i="7" s="1"/>
  <c r="C60" i="3" s="1"/>
  <c r="BD771" i="7"/>
  <c r="BD1031" i="7"/>
  <c r="BD1397" i="7"/>
  <c r="BD666" i="7"/>
  <c r="BD1710" i="7"/>
  <c r="BE1710" i="7" s="1"/>
  <c r="C25" i="6"/>
  <c r="BD5" i="7"/>
  <c r="AP7" i="7"/>
  <c r="AW7" i="7"/>
  <c r="AN7" i="7"/>
  <c r="AZ7" i="7"/>
  <c r="AR7" i="7"/>
  <c r="AT7" i="7"/>
  <c r="AS7" i="7"/>
  <c r="AQ7" i="7"/>
  <c r="BD1377" i="7"/>
  <c r="AN1549" i="7"/>
  <c r="AP1549" i="7"/>
  <c r="AZ1549" i="7"/>
  <c r="AQ1549" i="7"/>
  <c r="AW1549" i="7"/>
  <c r="AS1549" i="7"/>
  <c r="AR1549" i="7"/>
  <c r="AT1549" i="7"/>
  <c r="AR1189" i="7"/>
  <c r="AZ1189" i="7"/>
  <c r="AQ1189" i="7"/>
  <c r="AP1189" i="7"/>
  <c r="AW1189" i="7"/>
  <c r="AN1189" i="7"/>
  <c r="AT1189" i="7"/>
  <c r="AS1189" i="7"/>
  <c r="AT1074" i="7"/>
  <c r="AZ1074" i="7"/>
  <c r="AQ1074" i="7"/>
  <c r="AN1074" i="7"/>
  <c r="AW1074" i="7"/>
  <c r="AR1074" i="7"/>
  <c r="AS1074" i="7"/>
  <c r="AP1074" i="7"/>
  <c r="AW589" i="7"/>
  <c r="AN589" i="7"/>
  <c r="AQ589" i="7"/>
  <c r="AT589" i="7"/>
  <c r="AS589" i="7"/>
  <c r="AR589" i="7"/>
  <c r="AP589" i="7"/>
  <c r="AZ589" i="7"/>
  <c r="AW61" i="7"/>
  <c r="AN61" i="7"/>
  <c r="AQ61" i="7"/>
  <c r="AZ61" i="7"/>
  <c r="AT61" i="7"/>
  <c r="AS61" i="7"/>
  <c r="AR61" i="7"/>
  <c r="AP61" i="7"/>
  <c r="BD148" i="7"/>
  <c r="BD1623" i="7"/>
  <c r="BE1623" i="7" s="1"/>
  <c r="AS1790" i="7"/>
  <c r="AZ1790" i="7"/>
  <c r="AR1790" i="7"/>
  <c r="AQ1790" i="7"/>
  <c r="AT1790" i="7"/>
  <c r="AP1790" i="7"/>
  <c r="AN1790" i="7"/>
  <c r="AW1790" i="7"/>
  <c r="AW1747" i="7"/>
  <c r="AW1726" i="7"/>
  <c r="AQ1669" i="7"/>
  <c r="AW1669" i="7"/>
  <c r="AZ1553" i="7"/>
  <c r="AR1553" i="7"/>
  <c r="AQ1553" i="7"/>
  <c r="AS1553" i="7"/>
  <c r="AP1553" i="7"/>
  <c r="AW1553" i="7"/>
  <c r="AN1553" i="7"/>
  <c r="AT1553" i="7"/>
  <c r="AW1435" i="7"/>
  <c r="AW1487" i="7"/>
  <c r="AW1279" i="7"/>
  <c r="AW1471" i="7"/>
  <c r="AW1275" i="7"/>
  <c r="AW1344" i="7"/>
  <c r="AS1109" i="7"/>
  <c r="AZ1109" i="7"/>
  <c r="AR1109" i="7"/>
  <c r="AQ1109" i="7"/>
  <c r="AW1109" i="7"/>
  <c r="AT1109" i="7"/>
  <c r="AP1109" i="7"/>
  <c r="AN1109" i="7"/>
  <c r="AT1184" i="7"/>
  <c r="AS1184" i="7"/>
  <c r="AR1184" i="7"/>
  <c r="AZ1184" i="7"/>
  <c r="AQ1184" i="7"/>
  <c r="AW1184" i="7"/>
  <c r="AN1184" i="7"/>
  <c r="AP1184" i="7"/>
  <c r="AP1024" i="7"/>
  <c r="AW1024" i="7"/>
  <c r="AN1024" i="7"/>
  <c r="AZ1024" i="7"/>
  <c r="AR1024" i="7"/>
  <c r="AT1024" i="7"/>
  <c r="AS1024" i="7"/>
  <c r="AQ1024" i="7"/>
  <c r="AQ876" i="7"/>
  <c r="AP876" i="7"/>
  <c r="AW876" i="7"/>
  <c r="AS876" i="7"/>
  <c r="AZ876" i="7"/>
  <c r="AT876" i="7"/>
  <c r="AR876" i="7"/>
  <c r="AN876" i="7"/>
  <c r="AS689" i="7"/>
  <c r="AZ689" i="7"/>
  <c r="AR689" i="7"/>
  <c r="AQ689" i="7"/>
  <c r="AW689" i="7"/>
  <c r="AT689" i="7"/>
  <c r="AP689" i="7"/>
  <c r="AN689" i="7"/>
  <c r="AT678" i="7"/>
  <c r="AS678" i="7"/>
  <c r="AZ678" i="7"/>
  <c r="AR678" i="7"/>
  <c r="AN678" i="7"/>
  <c r="AW678" i="7"/>
  <c r="AQ678" i="7"/>
  <c r="AP678" i="7"/>
  <c r="AQ679" i="7"/>
  <c r="AP679" i="7"/>
  <c r="AW679" i="7"/>
  <c r="AS679" i="7"/>
  <c r="AZ679" i="7"/>
  <c r="AT679" i="7"/>
  <c r="AR679" i="7"/>
  <c r="AN679" i="7"/>
  <c r="AS473" i="7"/>
  <c r="AZ473" i="7"/>
  <c r="AR473" i="7"/>
  <c r="AQ473" i="7"/>
  <c r="AW473" i="7"/>
  <c r="AT473" i="7"/>
  <c r="AP473" i="7"/>
  <c r="AN473" i="7"/>
  <c r="AT374" i="7"/>
  <c r="AS374" i="7"/>
  <c r="AZ374" i="7"/>
  <c r="AR374" i="7"/>
  <c r="AQ374" i="7"/>
  <c r="AP374" i="7"/>
  <c r="AN374" i="7"/>
  <c r="AW374" i="7"/>
  <c r="AZ630" i="7"/>
  <c r="AR630" i="7"/>
  <c r="AT630" i="7"/>
  <c r="AS630" i="7"/>
  <c r="AQ630" i="7"/>
  <c r="AP630" i="7"/>
  <c r="AN630" i="7"/>
  <c r="AW630" i="7"/>
  <c r="AZ676" i="7"/>
  <c r="AR676" i="7"/>
  <c r="AQ676" i="7"/>
  <c r="AP676" i="7"/>
  <c r="AT676" i="7"/>
  <c r="AS676" i="7"/>
  <c r="AN676" i="7"/>
  <c r="AW676" i="7"/>
  <c r="AQ503" i="7"/>
  <c r="AP503" i="7"/>
  <c r="AW503" i="7"/>
  <c r="AS503" i="7"/>
  <c r="AT503" i="7"/>
  <c r="AR503" i="7"/>
  <c r="AN503" i="7"/>
  <c r="AZ503" i="7"/>
  <c r="AS113" i="7"/>
  <c r="AZ113" i="7"/>
  <c r="AR113" i="7"/>
  <c r="AW113" i="7"/>
  <c r="AT113" i="7"/>
  <c r="AQ113" i="7"/>
  <c r="AP113" i="7"/>
  <c r="AN113" i="7"/>
  <c r="AT110" i="7"/>
  <c r="AS110" i="7"/>
  <c r="AN110" i="7"/>
  <c r="AZ110" i="7"/>
  <c r="AW110" i="7"/>
  <c r="AR110" i="7"/>
  <c r="AQ110" i="7"/>
  <c r="AP110" i="7"/>
  <c r="AQ263" i="7"/>
  <c r="AP263" i="7"/>
  <c r="AS263" i="7"/>
  <c r="AZ263" i="7"/>
  <c r="AN263" i="7"/>
  <c r="AW263" i="7"/>
  <c r="AT263" i="7"/>
  <c r="AR263" i="7"/>
  <c r="AZ588" i="7"/>
  <c r="AR588" i="7"/>
  <c r="AQ588" i="7"/>
  <c r="AP588" i="7"/>
  <c r="AT588" i="7"/>
  <c r="AW588" i="7"/>
  <c r="AS588" i="7"/>
  <c r="AN588" i="7"/>
  <c r="AP162" i="7"/>
  <c r="AW162" i="7"/>
  <c r="AZ162" i="7"/>
  <c r="AR162" i="7"/>
  <c r="AT162" i="7"/>
  <c r="AS162" i="7"/>
  <c r="AQ162" i="7"/>
  <c r="AN162" i="7"/>
  <c r="AZ228" i="7"/>
  <c r="AR228" i="7"/>
  <c r="AQ228" i="7"/>
  <c r="AT228" i="7"/>
  <c r="AS228" i="7"/>
  <c r="AP228" i="7"/>
  <c r="AN228" i="7"/>
  <c r="AW228" i="7"/>
  <c r="AP122" i="7"/>
  <c r="AW122" i="7"/>
  <c r="AZ122" i="7"/>
  <c r="AR122" i="7"/>
  <c r="AT122" i="7"/>
  <c r="AS122" i="7"/>
  <c r="AQ122" i="7"/>
  <c r="AN122" i="7"/>
  <c r="BD214" i="7"/>
  <c r="AZ84" i="7"/>
  <c r="AR84" i="7"/>
  <c r="AQ84" i="7"/>
  <c r="AT84" i="7"/>
  <c r="AS84" i="7"/>
  <c r="AP84" i="7"/>
  <c r="AN84" i="7"/>
  <c r="AW84" i="7"/>
  <c r="BD171" i="7"/>
  <c r="BD366" i="7"/>
  <c r="AW1379" i="7"/>
  <c r="AZ1226" i="7"/>
  <c r="AR1226" i="7"/>
  <c r="AQ1226" i="7"/>
  <c r="AT1226" i="7"/>
  <c r="AS1226" i="7"/>
  <c r="AP1226" i="7"/>
  <c r="AW1226" i="7"/>
  <c r="AN1226" i="7"/>
  <c r="AZ1040" i="7"/>
  <c r="AR1040" i="7"/>
  <c r="AP1040" i="7"/>
  <c r="AW1040" i="7"/>
  <c r="AN1040" i="7"/>
  <c r="AS1040" i="7"/>
  <c r="AQ1040" i="7"/>
  <c r="AT1040" i="7"/>
  <c r="AT734" i="7"/>
  <c r="AS734" i="7"/>
  <c r="AZ734" i="7"/>
  <c r="AR734" i="7"/>
  <c r="AN734" i="7"/>
  <c r="AW734" i="7"/>
  <c r="AQ734" i="7"/>
  <c r="AP734" i="7"/>
  <c r="AQ735" i="7"/>
  <c r="AP735" i="7"/>
  <c r="AW735" i="7"/>
  <c r="AS735" i="7"/>
  <c r="AZ735" i="7"/>
  <c r="AT735" i="7"/>
  <c r="AR735" i="7"/>
  <c r="AN735" i="7"/>
  <c r="AT430" i="7"/>
  <c r="AS430" i="7"/>
  <c r="AZ430" i="7"/>
  <c r="AR430" i="7"/>
  <c r="AN430" i="7"/>
  <c r="AW430" i="7"/>
  <c r="AQ430" i="7"/>
  <c r="AP430" i="7"/>
  <c r="AZ684" i="7"/>
  <c r="AR684" i="7"/>
  <c r="AQ684" i="7"/>
  <c r="AP684" i="7"/>
  <c r="AT684" i="7"/>
  <c r="AN684" i="7"/>
  <c r="AW684" i="7"/>
  <c r="AS684" i="7"/>
  <c r="AT102" i="7"/>
  <c r="AS102" i="7"/>
  <c r="AN102" i="7"/>
  <c r="AP102" i="7"/>
  <c r="AZ102" i="7"/>
  <c r="AW102" i="7"/>
  <c r="AR102" i="7"/>
  <c r="AQ102" i="7"/>
  <c r="BD305" i="7"/>
  <c r="BD614" i="7"/>
  <c r="AW1839" i="7"/>
  <c r="AQ1839" i="7"/>
  <c r="AN1839" i="7"/>
  <c r="AT1839" i="7"/>
  <c r="AZ1839" i="7"/>
  <c r="AP1839" i="7"/>
  <c r="AS1839" i="7"/>
  <c r="AR1839" i="7"/>
  <c r="AW1731" i="7"/>
  <c r="AW1701" i="7"/>
  <c r="AW1634" i="7"/>
  <c r="AW1628" i="7"/>
  <c r="AR1628" i="7"/>
  <c r="AW1507" i="7"/>
  <c r="AW1333" i="7"/>
  <c r="AN1525" i="7"/>
  <c r="AP1525" i="7"/>
  <c r="AW1525" i="7"/>
  <c r="AS1525" i="7"/>
  <c r="AZ1525" i="7"/>
  <c r="AQ1525" i="7"/>
  <c r="AR1525" i="7"/>
  <c r="AT1525" i="7"/>
  <c r="AN1246" i="7"/>
  <c r="AQ1246" i="7"/>
  <c r="AZ1246" i="7"/>
  <c r="AW1246" i="7"/>
  <c r="AR1246" i="7"/>
  <c r="AT1246" i="7"/>
  <c r="AS1246" i="7"/>
  <c r="AP1246" i="7"/>
  <c r="AQ1309" i="7"/>
  <c r="AW1309" i="7"/>
  <c r="AT1175" i="7"/>
  <c r="AS1175" i="7"/>
  <c r="AQ1175" i="7"/>
  <c r="AW1175" i="7"/>
  <c r="AN1175" i="7"/>
  <c r="AR1175" i="7"/>
  <c r="AP1175" i="7"/>
  <c r="AZ1175" i="7"/>
  <c r="AW1270" i="7"/>
  <c r="AQ1131" i="7"/>
  <c r="AP1131" i="7"/>
  <c r="AW1131" i="7"/>
  <c r="AT1131" i="7"/>
  <c r="AS1131" i="7"/>
  <c r="AZ1131" i="7"/>
  <c r="AN1131" i="7"/>
  <c r="AR1131" i="7"/>
  <c r="AT1025" i="7"/>
  <c r="AS1025" i="7"/>
  <c r="AW1025" i="7"/>
  <c r="AZ1025" i="7"/>
  <c r="AR1025" i="7"/>
  <c r="AQ1025" i="7"/>
  <c r="AP1025" i="7"/>
  <c r="AN1025" i="7"/>
  <c r="AP992" i="7"/>
  <c r="AW992" i="7"/>
  <c r="AN992" i="7"/>
  <c r="AQ992" i="7"/>
  <c r="AR992" i="7"/>
  <c r="AZ992" i="7"/>
  <c r="AT992" i="7"/>
  <c r="AS992" i="7"/>
  <c r="AT936" i="7"/>
  <c r="AS936" i="7"/>
  <c r="AW936" i="7"/>
  <c r="AR936" i="7"/>
  <c r="AQ936" i="7"/>
  <c r="AP936" i="7"/>
  <c r="AN936" i="7"/>
  <c r="AZ936" i="7"/>
  <c r="AN1030" i="7"/>
  <c r="AT1030" i="7"/>
  <c r="AP1030" i="7"/>
  <c r="AS1030" i="7"/>
  <c r="AR1030" i="7"/>
  <c r="AQ1030" i="7"/>
  <c r="AZ1030" i="7"/>
  <c r="AW1030" i="7"/>
  <c r="AQ860" i="7"/>
  <c r="AP860" i="7"/>
  <c r="AW860" i="7"/>
  <c r="AS860" i="7"/>
  <c r="AT860" i="7"/>
  <c r="AR860" i="7"/>
  <c r="AN860" i="7"/>
  <c r="AZ860" i="7"/>
  <c r="AT675" i="7"/>
  <c r="AS675" i="7"/>
  <c r="AW675" i="7"/>
  <c r="AR675" i="7"/>
  <c r="AQ675" i="7"/>
  <c r="AP675" i="7"/>
  <c r="AN675" i="7"/>
  <c r="AZ675" i="7"/>
  <c r="AW906" i="7"/>
  <c r="AN906" i="7"/>
  <c r="AQ906" i="7"/>
  <c r="AT906" i="7"/>
  <c r="AS906" i="7"/>
  <c r="AR906" i="7"/>
  <c r="AP906" i="7"/>
  <c r="AZ906" i="7"/>
  <c r="AT621" i="7"/>
  <c r="AS621" i="7"/>
  <c r="AR621" i="7"/>
  <c r="AZ621" i="7"/>
  <c r="AQ621" i="7"/>
  <c r="AP621" i="7"/>
  <c r="AW621" i="7"/>
  <c r="AN621" i="7"/>
  <c r="AW623" i="7"/>
  <c r="AT623" i="7"/>
  <c r="AS623" i="7"/>
  <c r="AR623" i="7"/>
  <c r="AZ623" i="7"/>
  <c r="AQ623" i="7"/>
  <c r="AP623" i="7"/>
  <c r="AN623" i="7"/>
  <c r="AT395" i="7"/>
  <c r="AS395" i="7"/>
  <c r="AW395" i="7"/>
  <c r="AR395" i="7"/>
  <c r="AQ395" i="7"/>
  <c r="AP395" i="7"/>
  <c r="AZ395" i="7"/>
  <c r="AN395" i="7"/>
  <c r="AQ633" i="7"/>
  <c r="AW633" i="7"/>
  <c r="AN633" i="7"/>
  <c r="AT633" i="7"/>
  <c r="AS633" i="7"/>
  <c r="AR633" i="7"/>
  <c r="AZ633" i="7"/>
  <c r="AP633" i="7"/>
  <c r="AW962" i="7"/>
  <c r="AN962" i="7"/>
  <c r="AQ962" i="7"/>
  <c r="AZ962" i="7"/>
  <c r="AT962" i="7"/>
  <c r="AS962" i="7"/>
  <c r="AR962" i="7"/>
  <c r="AP962" i="7"/>
  <c r="AP346" i="7"/>
  <c r="AW346" i="7"/>
  <c r="AN346" i="7"/>
  <c r="AT346" i="7"/>
  <c r="AS346" i="7"/>
  <c r="AR346" i="7"/>
  <c r="AQ346" i="7"/>
  <c r="AZ346" i="7"/>
  <c r="AP330" i="7"/>
  <c r="AW330" i="7"/>
  <c r="AN330" i="7"/>
  <c r="AZ330" i="7"/>
  <c r="AT330" i="7"/>
  <c r="AS330" i="7"/>
  <c r="AR330" i="7"/>
  <c r="AQ330" i="7"/>
  <c r="AN512" i="7"/>
  <c r="AT512" i="7"/>
  <c r="AP512" i="7"/>
  <c r="AS512" i="7"/>
  <c r="AR512" i="7"/>
  <c r="AQ512" i="7"/>
  <c r="AZ512" i="7"/>
  <c r="AW512" i="7"/>
  <c r="AP370" i="7"/>
  <c r="AW370" i="7"/>
  <c r="AN370" i="7"/>
  <c r="AS370" i="7"/>
  <c r="AR370" i="7"/>
  <c r="AQ370" i="7"/>
  <c r="AZ370" i="7"/>
  <c r="AT370" i="7"/>
  <c r="AQ247" i="7"/>
  <c r="AP247" i="7"/>
  <c r="AS247" i="7"/>
  <c r="AT247" i="7"/>
  <c r="AR247" i="7"/>
  <c r="AZ247" i="7"/>
  <c r="AN247" i="7"/>
  <c r="AW247" i="7"/>
  <c r="AT131" i="7"/>
  <c r="AW131" i="7"/>
  <c r="AZ131" i="7"/>
  <c r="AN131" i="7"/>
  <c r="AS131" i="7"/>
  <c r="AR131" i="7"/>
  <c r="AQ131" i="7"/>
  <c r="AP131" i="7"/>
  <c r="AW16" i="7"/>
  <c r="AN16" i="7"/>
  <c r="AT16" i="7"/>
  <c r="AS16" i="7"/>
  <c r="AP16" i="7"/>
  <c r="AZ16" i="7"/>
  <c r="AR16" i="7"/>
  <c r="AQ16" i="7"/>
  <c r="AN224" i="7"/>
  <c r="AP224" i="7"/>
  <c r="AS224" i="7"/>
  <c r="AR224" i="7"/>
  <c r="AQ224" i="7"/>
  <c r="AZ224" i="7"/>
  <c r="AW224" i="7"/>
  <c r="AT224" i="7"/>
  <c r="AT91" i="7"/>
  <c r="AW91" i="7"/>
  <c r="AS91" i="7"/>
  <c r="AR91" i="7"/>
  <c r="AQ91" i="7"/>
  <c r="AP91" i="7"/>
  <c r="AZ91" i="7"/>
  <c r="AN91" i="7"/>
  <c r="AP114" i="7"/>
  <c r="AW114" i="7"/>
  <c r="AZ114" i="7"/>
  <c r="AR114" i="7"/>
  <c r="AT114" i="7"/>
  <c r="AS114" i="7"/>
  <c r="AQ114" i="7"/>
  <c r="AN114" i="7"/>
  <c r="AP1830" i="7"/>
  <c r="AS1830" i="7"/>
  <c r="AN1830" i="7"/>
  <c r="AW1830" i="7"/>
  <c r="AQ1830" i="7"/>
  <c r="AZ1830" i="7"/>
  <c r="AT1830" i="7"/>
  <c r="AR1830" i="7"/>
  <c r="AW1713" i="7"/>
  <c r="AQ1407" i="7"/>
  <c r="AW1407" i="7"/>
  <c r="AW1426" i="7"/>
  <c r="AQ1213" i="7"/>
  <c r="AP1213" i="7"/>
  <c r="AT1213" i="7"/>
  <c r="AS1213" i="7"/>
  <c r="AR1213" i="7"/>
  <c r="AW1213" i="7"/>
  <c r="AZ1213" i="7"/>
  <c r="AN1213" i="7"/>
  <c r="AZ1234" i="7"/>
  <c r="AR1234" i="7"/>
  <c r="AQ1234" i="7"/>
  <c r="AP1234" i="7"/>
  <c r="AN1234" i="7"/>
  <c r="AW1234" i="7"/>
  <c r="AS1234" i="7"/>
  <c r="AT1234" i="7"/>
  <c r="AS1007" i="7"/>
  <c r="AZ1007" i="7"/>
  <c r="AR1007" i="7"/>
  <c r="AQ1007" i="7"/>
  <c r="AN1007" i="7"/>
  <c r="AW1007" i="7"/>
  <c r="AT1007" i="7"/>
  <c r="AP1007" i="7"/>
  <c r="AZ1136" i="7"/>
  <c r="AR1136" i="7"/>
  <c r="AQ1136" i="7"/>
  <c r="AP1136" i="7"/>
  <c r="AN1136" i="7"/>
  <c r="AT1136" i="7"/>
  <c r="AS1136" i="7"/>
  <c r="AW1136" i="7"/>
  <c r="AS902" i="7"/>
  <c r="AZ902" i="7"/>
  <c r="AR902" i="7"/>
  <c r="AQ902" i="7"/>
  <c r="AP902" i="7"/>
  <c r="AN902" i="7"/>
  <c r="AW902" i="7"/>
  <c r="AT902" i="7"/>
  <c r="AT899" i="7"/>
  <c r="AS899" i="7"/>
  <c r="AZ899" i="7"/>
  <c r="AR899" i="7"/>
  <c r="AN899" i="7"/>
  <c r="AW899" i="7"/>
  <c r="AQ899" i="7"/>
  <c r="AP899" i="7"/>
  <c r="AZ929" i="7"/>
  <c r="AR929" i="7"/>
  <c r="AQ929" i="7"/>
  <c r="AP929" i="7"/>
  <c r="AT929" i="7"/>
  <c r="AW929" i="7"/>
  <c r="AS929" i="7"/>
  <c r="AN929" i="7"/>
  <c r="AP919" i="7"/>
  <c r="AW919" i="7"/>
  <c r="AN919" i="7"/>
  <c r="AZ919" i="7"/>
  <c r="AR919" i="7"/>
  <c r="AT919" i="7"/>
  <c r="AS919" i="7"/>
  <c r="AQ919" i="7"/>
  <c r="AZ889" i="7"/>
  <c r="AR889" i="7"/>
  <c r="AQ889" i="7"/>
  <c r="AP889" i="7"/>
  <c r="AT889" i="7"/>
  <c r="AN889" i="7"/>
  <c r="AW889" i="7"/>
  <c r="AS889" i="7"/>
  <c r="AS385" i="7"/>
  <c r="AZ385" i="7"/>
  <c r="AR385" i="7"/>
  <c r="AQ385" i="7"/>
  <c r="AT385" i="7"/>
  <c r="AP385" i="7"/>
  <c r="AN385" i="7"/>
  <c r="AW385" i="7"/>
  <c r="AT542" i="7"/>
  <c r="AS542" i="7"/>
  <c r="AZ542" i="7"/>
  <c r="AR542" i="7"/>
  <c r="AN542" i="7"/>
  <c r="AQ542" i="7"/>
  <c r="AP542" i="7"/>
  <c r="AW542" i="7"/>
  <c r="AP959" i="7"/>
  <c r="AW959" i="7"/>
  <c r="AN959" i="7"/>
  <c r="AZ959" i="7"/>
  <c r="AR959" i="7"/>
  <c r="AT959" i="7"/>
  <c r="AS959" i="7"/>
  <c r="AQ959" i="7"/>
  <c r="AP754" i="7"/>
  <c r="AW754" i="7"/>
  <c r="AN754" i="7"/>
  <c r="AZ754" i="7"/>
  <c r="AR754" i="7"/>
  <c r="AS754" i="7"/>
  <c r="AQ754" i="7"/>
  <c r="AT754" i="7"/>
  <c r="AS281" i="7"/>
  <c r="AZ281" i="7"/>
  <c r="AR281" i="7"/>
  <c r="AN281" i="7"/>
  <c r="AW281" i="7"/>
  <c r="AT281" i="7"/>
  <c r="AQ281" i="7"/>
  <c r="AP281" i="7"/>
  <c r="AS25" i="7"/>
  <c r="AZ25" i="7"/>
  <c r="AR25" i="7"/>
  <c r="AP25" i="7"/>
  <c r="AN25" i="7"/>
  <c r="AT25" i="7"/>
  <c r="AQ25" i="7"/>
  <c r="AW25" i="7"/>
  <c r="AT278" i="7"/>
  <c r="AS278" i="7"/>
  <c r="AN278" i="7"/>
  <c r="AQ278" i="7"/>
  <c r="AP278" i="7"/>
  <c r="AZ278" i="7"/>
  <c r="AW278" i="7"/>
  <c r="AR278" i="7"/>
  <c r="AZ508" i="7"/>
  <c r="AR508" i="7"/>
  <c r="AQ508" i="7"/>
  <c r="AP508" i="7"/>
  <c r="AT508" i="7"/>
  <c r="AN508" i="7"/>
  <c r="AW508" i="7"/>
  <c r="AS508" i="7"/>
  <c r="AQ175" i="7"/>
  <c r="AP175" i="7"/>
  <c r="AS175" i="7"/>
  <c r="AT175" i="7"/>
  <c r="AR175" i="7"/>
  <c r="AZ175" i="7"/>
  <c r="AN175" i="7"/>
  <c r="AW175" i="7"/>
  <c r="AZ140" i="7"/>
  <c r="AR140" i="7"/>
  <c r="AQ140" i="7"/>
  <c r="AT140" i="7"/>
  <c r="AW140" i="7"/>
  <c r="AS140" i="7"/>
  <c r="AP140" i="7"/>
  <c r="AN140" i="7"/>
  <c r="AP546" i="7"/>
  <c r="AW546" i="7"/>
  <c r="AN546" i="7"/>
  <c r="AZ546" i="7"/>
  <c r="AR546" i="7"/>
  <c r="AT546" i="7"/>
  <c r="AS546" i="7"/>
  <c r="AQ546" i="7"/>
  <c r="BD267" i="7"/>
  <c r="BD1206" i="7"/>
  <c r="BD1640" i="7"/>
  <c r="BE1640" i="7" s="1"/>
  <c r="BD1060" i="7"/>
  <c r="AN1836" i="7"/>
  <c r="AS1836" i="7"/>
  <c r="AW1836" i="7"/>
  <c r="AQ1836" i="7"/>
  <c r="AP1836" i="7"/>
  <c r="AZ1836" i="7"/>
  <c r="AT1836" i="7"/>
  <c r="AR1836" i="7"/>
  <c r="AW1506" i="7"/>
  <c r="AR1506" i="7"/>
  <c r="AQ1418" i="7"/>
  <c r="AW1418" i="7"/>
  <c r="AW1402" i="7"/>
  <c r="AW1420" i="7"/>
  <c r="AW1503" i="7"/>
  <c r="AW1250" i="7"/>
  <c r="AW1376" i="7"/>
  <c r="AQ1376" i="7"/>
  <c r="AW1470" i="7"/>
  <c r="AR1470" i="7"/>
  <c r="AW1269" i="7"/>
  <c r="AR1269" i="7"/>
  <c r="AS999" i="7"/>
  <c r="AZ999" i="7"/>
  <c r="AR999" i="7"/>
  <c r="AQ999" i="7"/>
  <c r="AP999" i="7"/>
  <c r="AN999" i="7"/>
  <c r="AW999" i="7"/>
  <c r="AT999" i="7"/>
  <c r="AQ1075" i="7"/>
  <c r="AP1075" i="7"/>
  <c r="AW1075" i="7"/>
  <c r="AS1075" i="7"/>
  <c r="AT1075" i="7"/>
  <c r="AR1075" i="7"/>
  <c r="AN1075" i="7"/>
  <c r="AZ1075" i="7"/>
  <c r="AS894" i="7"/>
  <c r="AZ894" i="7"/>
  <c r="AR894" i="7"/>
  <c r="AQ894" i="7"/>
  <c r="AT894" i="7"/>
  <c r="AP894" i="7"/>
  <c r="AN894" i="7"/>
  <c r="AW894" i="7"/>
  <c r="AT891" i="7"/>
  <c r="AS891" i="7"/>
  <c r="AZ891" i="7"/>
  <c r="AR891" i="7"/>
  <c r="AN891" i="7"/>
  <c r="AQ891" i="7"/>
  <c r="AP891" i="7"/>
  <c r="AW891" i="7"/>
  <c r="AT972" i="7"/>
  <c r="AZ972" i="7"/>
  <c r="AQ972" i="7"/>
  <c r="AP972" i="7"/>
  <c r="AS972" i="7"/>
  <c r="AR972" i="7"/>
  <c r="AN972" i="7"/>
  <c r="AW972" i="7"/>
  <c r="AZ873" i="7"/>
  <c r="AR873" i="7"/>
  <c r="AQ873" i="7"/>
  <c r="AP873" i="7"/>
  <c r="AT873" i="7"/>
  <c r="AS873" i="7"/>
  <c r="AN873" i="7"/>
  <c r="AW873" i="7"/>
  <c r="AP690" i="7"/>
  <c r="AW690" i="7"/>
  <c r="AN690" i="7"/>
  <c r="AZ690" i="7"/>
  <c r="AR690" i="7"/>
  <c r="AT690" i="7"/>
  <c r="AS690" i="7"/>
  <c r="AQ690" i="7"/>
  <c r="AS377" i="7"/>
  <c r="AZ377" i="7"/>
  <c r="AR377" i="7"/>
  <c r="AQ377" i="7"/>
  <c r="AT377" i="7"/>
  <c r="AP377" i="7"/>
  <c r="AN377" i="7"/>
  <c r="AW377" i="7"/>
  <c r="AT534" i="7"/>
  <c r="AS534" i="7"/>
  <c r="AZ534" i="7"/>
  <c r="AR534" i="7"/>
  <c r="AN534" i="7"/>
  <c r="AW534" i="7"/>
  <c r="AQ534" i="7"/>
  <c r="AP534" i="7"/>
  <c r="AQ407" i="7"/>
  <c r="AP407" i="7"/>
  <c r="AW407" i="7"/>
  <c r="AS407" i="7"/>
  <c r="AT407" i="7"/>
  <c r="AR407" i="7"/>
  <c r="AN407" i="7"/>
  <c r="AZ407" i="7"/>
  <c r="AS273" i="7"/>
  <c r="AZ273" i="7"/>
  <c r="AR273" i="7"/>
  <c r="AP273" i="7"/>
  <c r="AN273" i="7"/>
  <c r="AW273" i="7"/>
  <c r="AT273" i="7"/>
  <c r="AQ273" i="7"/>
  <c r="AZ772" i="7"/>
  <c r="AR772" i="7"/>
  <c r="AQ772" i="7"/>
  <c r="AP772" i="7"/>
  <c r="AT772" i="7"/>
  <c r="AW772" i="7"/>
  <c r="AS772" i="7"/>
  <c r="AN772" i="7"/>
  <c r="AT270" i="7"/>
  <c r="AS270" i="7"/>
  <c r="AN270" i="7"/>
  <c r="AR270" i="7"/>
  <c r="AQ270" i="7"/>
  <c r="AP270" i="7"/>
  <c r="AZ270" i="7"/>
  <c r="AW270" i="7"/>
  <c r="AS14" i="7"/>
  <c r="AP14" i="7"/>
  <c r="AW14" i="7"/>
  <c r="AN14" i="7"/>
  <c r="AR14" i="7"/>
  <c r="AQ14" i="7"/>
  <c r="AZ14" i="7"/>
  <c r="AT14" i="7"/>
  <c r="AP498" i="7"/>
  <c r="AW498" i="7"/>
  <c r="AN498" i="7"/>
  <c r="AZ498" i="7"/>
  <c r="AR498" i="7"/>
  <c r="AQ498" i="7"/>
  <c r="AT498" i="7"/>
  <c r="AS498" i="7"/>
  <c r="AQ167" i="7"/>
  <c r="AP167" i="7"/>
  <c r="AS167" i="7"/>
  <c r="AW167" i="7"/>
  <c r="AT167" i="7"/>
  <c r="AR167" i="7"/>
  <c r="AZ167" i="7"/>
  <c r="AN167" i="7"/>
  <c r="AZ524" i="7"/>
  <c r="AR524" i="7"/>
  <c r="AQ524" i="7"/>
  <c r="AP524" i="7"/>
  <c r="AT524" i="7"/>
  <c r="AW524" i="7"/>
  <c r="AS524" i="7"/>
  <c r="AN524" i="7"/>
  <c r="AP202" i="7"/>
  <c r="AW202" i="7"/>
  <c r="AZ202" i="7"/>
  <c r="AR202" i="7"/>
  <c r="AQ202" i="7"/>
  <c r="AN202" i="7"/>
  <c r="AT202" i="7"/>
  <c r="AS202" i="7"/>
  <c r="BD68" i="7"/>
  <c r="BD656" i="7"/>
  <c r="BD1069" i="7"/>
  <c r="BD1310" i="7"/>
  <c r="AS1811" i="7"/>
  <c r="AZ1811" i="7"/>
  <c r="AR1811" i="7"/>
  <c r="AW1811" i="7"/>
  <c r="AT1811" i="7"/>
  <c r="AQ1811" i="7"/>
  <c r="AP1811" i="7"/>
  <c r="AN1811" i="7"/>
  <c r="AT1779" i="7"/>
  <c r="AP1779" i="7"/>
  <c r="AW1779" i="7"/>
  <c r="AN1779" i="7"/>
  <c r="AS1779" i="7"/>
  <c r="AR1779" i="7"/>
  <c r="AZ1779" i="7"/>
  <c r="AQ1779" i="7"/>
  <c r="AW1754" i="7"/>
  <c r="AS1608" i="7"/>
  <c r="AZ1608" i="7"/>
  <c r="AR1608" i="7"/>
  <c r="AQ1608" i="7"/>
  <c r="AP1608" i="7"/>
  <c r="AW1608" i="7"/>
  <c r="AN1608" i="7"/>
  <c r="AT1608" i="7"/>
  <c r="AZ1537" i="7"/>
  <c r="AR1537" i="7"/>
  <c r="AT1537" i="7"/>
  <c r="AW1537" i="7"/>
  <c r="AN1537" i="7"/>
  <c r="AQ1537" i="7"/>
  <c r="AP1537" i="7"/>
  <c r="AS1537" i="7"/>
  <c r="AQ1483" i="7"/>
  <c r="AW1483" i="7"/>
  <c r="AW1455" i="7"/>
  <c r="AW1510" i="7"/>
  <c r="AZ1510" i="7"/>
  <c r="AR1510" i="7"/>
  <c r="AS1510" i="7"/>
  <c r="AP1510" i="7"/>
  <c r="AT1510" i="7"/>
  <c r="AQ1510" i="7"/>
  <c r="AN1510" i="7"/>
  <c r="AW1479" i="7"/>
  <c r="AW1456" i="7"/>
  <c r="AS1239" i="7"/>
  <c r="AZ1239" i="7"/>
  <c r="AR1239" i="7"/>
  <c r="AN1239" i="7"/>
  <c r="AT1239" i="7"/>
  <c r="AQ1239" i="7"/>
  <c r="AP1239" i="7"/>
  <c r="AW1239" i="7"/>
  <c r="AQ1336" i="7"/>
  <c r="AW1336" i="7"/>
  <c r="AQ1277" i="7"/>
  <c r="AW1277" i="7"/>
  <c r="AP1142" i="7"/>
  <c r="AW1142" i="7"/>
  <c r="AN1142" i="7"/>
  <c r="AT1142" i="7"/>
  <c r="AZ1142" i="7"/>
  <c r="AQ1142" i="7"/>
  <c r="AR1142" i="7"/>
  <c r="AS1142" i="7"/>
  <c r="AS950" i="7"/>
  <c r="AZ950" i="7"/>
  <c r="AR950" i="7"/>
  <c r="AQ950" i="7"/>
  <c r="AW950" i="7"/>
  <c r="AT950" i="7"/>
  <c r="AP950" i="7"/>
  <c r="AN950" i="7"/>
  <c r="AT947" i="7"/>
  <c r="AS947" i="7"/>
  <c r="AZ947" i="7"/>
  <c r="AR947" i="7"/>
  <c r="AN947" i="7"/>
  <c r="AW947" i="7"/>
  <c r="AQ947" i="7"/>
  <c r="AP947" i="7"/>
  <c r="AS649" i="7"/>
  <c r="AZ649" i="7"/>
  <c r="AR649" i="7"/>
  <c r="AQ649" i="7"/>
  <c r="AN649" i="7"/>
  <c r="AW649" i="7"/>
  <c r="AT649" i="7"/>
  <c r="AP649" i="7"/>
  <c r="AW971" i="7"/>
  <c r="AZ971" i="7"/>
  <c r="AQ971" i="7"/>
  <c r="AP971" i="7"/>
  <c r="AN971" i="7"/>
  <c r="AS971" i="7"/>
  <c r="AT971" i="7"/>
  <c r="AR971" i="7"/>
  <c r="AZ978" i="7"/>
  <c r="AR978" i="7"/>
  <c r="AP978" i="7"/>
  <c r="AW978" i="7"/>
  <c r="AN978" i="7"/>
  <c r="AS978" i="7"/>
  <c r="AT978" i="7"/>
  <c r="AQ978" i="7"/>
  <c r="AS433" i="7"/>
  <c r="AZ433" i="7"/>
  <c r="AR433" i="7"/>
  <c r="AQ433" i="7"/>
  <c r="AN433" i="7"/>
  <c r="AW433" i="7"/>
  <c r="AT433" i="7"/>
  <c r="AP433" i="7"/>
  <c r="AT590" i="7"/>
  <c r="AS590" i="7"/>
  <c r="AZ590" i="7"/>
  <c r="AR590" i="7"/>
  <c r="AN590" i="7"/>
  <c r="AW590" i="7"/>
  <c r="AQ590" i="7"/>
  <c r="AP590" i="7"/>
  <c r="AT334" i="7"/>
  <c r="AS334" i="7"/>
  <c r="AZ334" i="7"/>
  <c r="AR334" i="7"/>
  <c r="AN334" i="7"/>
  <c r="AW334" i="7"/>
  <c r="AQ334" i="7"/>
  <c r="AP334" i="7"/>
  <c r="AQ463" i="7"/>
  <c r="AP463" i="7"/>
  <c r="AW463" i="7"/>
  <c r="AS463" i="7"/>
  <c r="AZ463" i="7"/>
  <c r="AT463" i="7"/>
  <c r="AR463" i="7"/>
  <c r="AN463" i="7"/>
  <c r="AS73" i="7"/>
  <c r="AZ73" i="7"/>
  <c r="AR73" i="7"/>
  <c r="AT73" i="7"/>
  <c r="AQ73" i="7"/>
  <c r="AP73" i="7"/>
  <c r="AN73" i="7"/>
  <c r="AW73" i="7"/>
  <c r="AZ604" i="7"/>
  <c r="AR604" i="7"/>
  <c r="AQ604" i="7"/>
  <c r="AP604" i="7"/>
  <c r="AT604" i="7"/>
  <c r="AN604" i="7"/>
  <c r="AW604" i="7"/>
  <c r="AS604" i="7"/>
  <c r="AQ223" i="7"/>
  <c r="AP223" i="7"/>
  <c r="AS223" i="7"/>
  <c r="AW223" i="7"/>
  <c r="AT223" i="7"/>
  <c r="AR223" i="7"/>
  <c r="AN223" i="7"/>
  <c r="AZ223" i="7"/>
  <c r="AP234" i="7"/>
  <c r="AW234" i="7"/>
  <c r="AZ234" i="7"/>
  <c r="AR234" i="7"/>
  <c r="AT234" i="7"/>
  <c r="AS234" i="7"/>
  <c r="AQ234" i="7"/>
  <c r="AN234" i="7"/>
  <c r="AP98" i="7"/>
  <c r="AW98" i="7"/>
  <c r="AZ98" i="7"/>
  <c r="AR98" i="7"/>
  <c r="AT98" i="7"/>
  <c r="AS98" i="7"/>
  <c r="AQ98" i="7"/>
  <c r="AN98" i="7"/>
  <c r="AZ244" i="7"/>
  <c r="AR244" i="7"/>
  <c r="AQ244" i="7"/>
  <c r="AT244" i="7"/>
  <c r="AN244" i="7"/>
  <c r="AW244" i="7"/>
  <c r="AS244" i="7"/>
  <c r="AP244" i="7"/>
  <c r="AZ164" i="7"/>
  <c r="AR164" i="7"/>
  <c r="AQ164" i="7"/>
  <c r="AT164" i="7"/>
  <c r="AS164" i="7"/>
  <c r="AP164" i="7"/>
  <c r="AN164" i="7"/>
  <c r="AW164" i="7"/>
  <c r="AP58" i="7"/>
  <c r="AW58" i="7"/>
  <c r="AZ58" i="7"/>
  <c r="AR58" i="7"/>
  <c r="AT58" i="7"/>
  <c r="AS58" i="7"/>
  <c r="AQ58" i="7"/>
  <c r="AN58" i="7"/>
  <c r="BD996" i="7"/>
  <c r="BD1362" i="7"/>
  <c r="BD1431" i="7"/>
  <c r="BD1615" i="7"/>
  <c r="BE1615" i="7" s="1"/>
  <c r="BD397" i="7"/>
  <c r="BD1675" i="7"/>
  <c r="BE1675" i="7" s="1"/>
  <c r="BD1839" i="7"/>
  <c r="BE1839" i="7" s="1"/>
  <c r="BD1081" i="7"/>
  <c r="BD963" i="7"/>
  <c r="AT816" i="7"/>
  <c r="AS816" i="7"/>
  <c r="AW816" i="7"/>
  <c r="AR816" i="7"/>
  <c r="AN816" i="7"/>
  <c r="AZ816" i="7"/>
  <c r="AQ816" i="7"/>
  <c r="AP816" i="7"/>
  <c r="AP314" i="7"/>
  <c r="AW314" i="7"/>
  <c r="AN314" i="7"/>
  <c r="AR314" i="7"/>
  <c r="AQ314" i="7"/>
  <c r="AZ314" i="7"/>
  <c r="AT314" i="7"/>
  <c r="AS314" i="7"/>
  <c r="AW1751" i="7"/>
  <c r="AT1012" i="7"/>
  <c r="AS1012" i="7"/>
  <c r="AZ1012" i="7"/>
  <c r="AR1012" i="7"/>
  <c r="AN1012" i="7"/>
  <c r="AW1012" i="7"/>
  <c r="AQ1012" i="7"/>
  <c r="AP1012" i="7"/>
  <c r="AS753" i="7"/>
  <c r="AZ753" i="7"/>
  <c r="AR753" i="7"/>
  <c r="AQ753" i="7"/>
  <c r="AN753" i="7"/>
  <c r="AW753" i="7"/>
  <c r="AT753" i="7"/>
  <c r="AP753" i="7"/>
  <c r="AP682" i="7"/>
  <c r="AW682" i="7"/>
  <c r="AN682" i="7"/>
  <c r="AZ682" i="7"/>
  <c r="AR682" i="7"/>
  <c r="AT682" i="7"/>
  <c r="AS682" i="7"/>
  <c r="AQ682" i="7"/>
  <c r="AZ452" i="7"/>
  <c r="AR452" i="7"/>
  <c r="AQ452" i="7"/>
  <c r="AP452" i="7"/>
  <c r="AT452" i="7"/>
  <c r="AW452" i="7"/>
  <c r="AS452" i="7"/>
  <c r="AN452" i="7"/>
  <c r="AP282" i="7"/>
  <c r="AW282" i="7"/>
  <c r="AZ282" i="7"/>
  <c r="AR282" i="7"/>
  <c r="AT282" i="7"/>
  <c r="AS282" i="7"/>
  <c r="AQ282" i="7"/>
  <c r="AN282" i="7"/>
  <c r="AW1692" i="7"/>
  <c r="AQ431" i="7"/>
  <c r="AP431" i="7"/>
  <c r="AW431" i="7"/>
  <c r="AS431" i="7"/>
  <c r="AZ431" i="7"/>
  <c r="AT431" i="7"/>
  <c r="AR431" i="7"/>
  <c r="AN431" i="7"/>
  <c r="AW1439" i="7"/>
  <c r="AR1439" i="7"/>
  <c r="AZ1120" i="7"/>
  <c r="AR1120" i="7"/>
  <c r="AQ1120" i="7"/>
  <c r="AP1120" i="7"/>
  <c r="AN1120" i="7"/>
  <c r="AW1120" i="7"/>
  <c r="AT1120" i="7"/>
  <c r="AS1120" i="7"/>
  <c r="AZ953" i="7"/>
  <c r="AR953" i="7"/>
  <c r="AQ953" i="7"/>
  <c r="AP953" i="7"/>
  <c r="AT953" i="7"/>
  <c r="AN953" i="7"/>
  <c r="AW953" i="7"/>
  <c r="AS953" i="7"/>
  <c r="AT574" i="7"/>
  <c r="AS574" i="7"/>
  <c r="AZ574" i="7"/>
  <c r="AR574" i="7"/>
  <c r="AN574" i="7"/>
  <c r="AQ574" i="7"/>
  <c r="AP574" i="7"/>
  <c r="AW574" i="7"/>
  <c r="AP839" i="7"/>
  <c r="AW839" i="7"/>
  <c r="AN839" i="7"/>
  <c r="AZ839" i="7"/>
  <c r="AR839" i="7"/>
  <c r="AT839" i="7"/>
  <c r="AS839" i="7"/>
  <c r="AQ839" i="7"/>
  <c r="AQ207" i="7"/>
  <c r="AP207" i="7"/>
  <c r="AS207" i="7"/>
  <c r="AZ207" i="7"/>
  <c r="AN207" i="7"/>
  <c r="AW207" i="7"/>
  <c r="AT207" i="7"/>
  <c r="AR207" i="7"/>
  <c r="BD1738" i="7"/>
  <c r="BE1738" i="7" s="1"/>
  <c r="BD1477" i="7"/>
  <c r="BD1216" i="7"/>
  <c r="BD1373" i="7"/>
  <c r="BD1112" i="7"/>
  <c r="BD799" i="7"/>
  <c r="BD903" i="7"/>
  <c r="BD1164" i="7"/>
  <c r="BD120" i="7"/>
  <c r="BD747" i="7"/>
  <c r="BD1007" i="7"/>
  <c r="BD1320" i="7"/>
  <c r="BD642" i="7"/>
  <c r="BD1529" i="7"/>
  <c r="BD329" i="7"/>
  <c r="BD538" i="7"/>
  <c r="BD433" i="7"/>
  <c r="BD1842" i="7"/>
  <c r="BE1842" i="7" s="1"/>
  <c r="BD1634" i="7"/>
  <c r="BE1634" i="7" s="1"/>
  <c r="AN1850" i="7"/>
  <c r="AT1850" i="7"/>
  <c r="AQ1850" i="7"/>
  <c r="AS1850" i="7"/>
  <c r="AR1850" i="7"/>
  <c r="AZ1850" i="7"/>
  <c r="AW1850" i="7"/>
  <c r="AP1850" i="7"/>
  <c r="AN1052" i="7"/>
  <c r="AR1052" i="7"/>
  <c r="AZ1052" i="7"/>
  <c r="AQ1052" i="7"/>
  <c r="AP1052" i="7"/>
  <c r="AT1052" i="7"/>
  <c r="AW1052" i="7"/>
  <c r="AS1052" i="7"/>
  <c r="AW1492" i="7"/>
  <c r="AW1285" i="7"/>
  <c r="AR1285" i="7"/>
  <c r="AP1055" i="7"/>
  <c r="AW1055" i="7"/>
  <c r="AN1055" i="7"/>
  <c r="AR1055" i="7"/>
  <c r="AT1055" i="7"/>
  <c r="AS1055" i="7"/>
  <c r="AQ1055" i="7"/>
  <c r="AZ1055" i="7"/>
  <c r="AT691" i="7"/>
  <c r="AS691" i="7"/>
  <c r="AW691" i="7"/>
  <c r="AZ691" i="7"/>
  <c r="AR691" i="7"/>
  <c r="AQ691" i="7"/>
  <c r="AP691" i="7"/>
  <c r="AN691" i="7"/>
  <c r="AN360" i="7"/>
  <c r="AT360" i="7"/>
  <c r="AW360" i="7"/>
  <c r="AS360" i="7"/>
  <c r="AR360" i="7"/>
  <c r="AQ360" i="7"/>
  <c r="AP360" i="7"/>
  <c r="AZ360" i="7"/>
  <c r="AN544" i="7"/>
  <c r="AT544" i="7"/>
  <c r="AP544" i="7"/>
  <c r="AS544" i="7"/>
  <c r="AR544" i="7"/>
  <c r="AQ544" i="7"/>
  <c r="AZ544" i="7"/>
  <c r="AW544" i="7"/>
  <c r="AN736" i="7"/>
  <c r="AT736" i="7"/>
  <c r="AP736" i="7"/>
  <c r="AW736" i="7"/>
  <c r="AS736" i="7"/>
  <c r="AR736" i="7"/>
  <c r="AQ736" i="7"/>
  <c r="AZ736" i="7"/>
  <c r="AW1708" i="7"/>
  <c r="AW1615" i="7"/>
  <c r="AQ1029" i="7"/>
  <c r="AP1029" i="7"/>
  <c r="AW1029" i="7"/>
  <c r="AS1029" i="7"/>
  <c r="AT1029" i="7"/>
  <c r="AR1029" i="7"/>
  <c r="AN1029" i="7"/>
  <c r="AZ1029" i="7"/>
  <c r="AN464" i="7"/>
  <c r="AT464" i="7"/>
  <c r="AP464" i="7"/>
  <c r="AZ464" i="7"/>
  <c r="AW464" i="7"/>
  <c r="AS464" i="7"/>
  <c r="AR464" i="7"/>
  <c r="AQ464" i="7"/>
  <c r="AN256" i="7"/>
  <c r="AP256" i="7"/>
  <c r="AW256" i="7"/>
  <c r="AT256" i="7"/>
  <c r="AS256" i="7"/>
  <c r="AR256" i="7"/>
  <c r="AQ256" i="7"/>
  <c r="AZ256" i="7"/>
  <c r="AQ1780" i="7"/>
  <c r="AZ1780" i="7"/>
  <c r="AP1780" i="7"/>
  <c r="AW1780" i="7"/>
  <c r="AN1780" i="7"/>
  <c r="AT1780" i="7"/>
  <c r="AR1780" i="7"/>
  <c r="AS1780" i="7"/>
  <c r="AW1183" i="7"/>
  <c r="AS1183" i="7"/>
  <c r="AR1183" i="7"/>
  <c r="AZ1183" i="7"/>
  <c r="AQ1183" i="7"/>
  <c r="AN1183" i="7"/>
  <c r="AT1183" i="7"/>
  <c r="AP1183" i="7"/>
  <c r="AW1652" i="7"/>
  <c r="AR1652" i="7"/>
  <c r="AS878" i="7"/>
  <c r="AZ878" i="7"/>
  <c r="AR878" i="7"/>
  <c r="AQ878" i="7"/>
  <c r="AN878" i="7"/>
  <c r="AW878" i="7"/>
  <c r="AT878" i="7"/>
  <c r="AP878" i="7"/>
  <c r="AP943" i="7"/>
  <c r="AW943" i="7"/>
  <c r="AN943" i="7"/>
  <c r="AZ943" i="7"/>
  <c r="AR943" i="7"/>
  <c r="AQ943" i="7"/>
  <c r="AT943" i="7"/>
  <c r="AS943" i="7"/>
  <c r="AP730" i="7"/>
  <c r="AW730" i="7"/>
  <c r="AN730" i="7"/>
  <c r="AZ730" i="7"/>
  <c r="AR730" i="7"/>
  <c r="AS730" i="7"/>
  <c r="AQ730" i="7"/>
  <c r="AT730" i="7"/>
  <c r="AS257" i="7"/>
  <c r="AZ257" i="7"/>
  <c r="AR257" i="7"/>
  <c r="AT257" i="7"/>
  <c r="AQ257" i="7"/>
  <c r="AP257" i="7"/>
  <c r="AN257" i="7"/>
  <c r="AW257" i="7"/>
  <c r="AZ348" i="7"/>
  <c r="AR348" i="7"/>
  <c r="AQ348" i="7"/>
  <c r="AP348" i="7"/>
  <c r="AN348" i="7"/>
  <c r="AW348" i="7"/>
  <c r="AT348" i="7"/>
  <c r="AS348" i="7"/>
  <c r="AP66" i="7"/>
  <c r="AW66" i="7"/>
  <c r="AZ66" i="7"/>
  <c r="AR66" i="7"/>
  <c r="AS66" i="7"/>
  <c r="AQ66" i="7"/>
  <c r="AN66" i="7"/>
  <c r="AT66" i="7"/>
  <c r="AP1516" i="7"/>
  <c r="AQ1516" i="7"/>
  <c r="AW1516" i="7"/>
  <c r="AN1516" i="7"/>
  <c r="AR1516" i="7"/>
  <c r="AT1516" i="7"/>
  <c r="AS1516" i="7"/>
  <c r="AZ1516" i="7"/>
  <c r="AN634" i="7"/>
  <c r="AW634" i="7"/>
  <c r="AT634" i="7"/>
  <c r="AS634" i="7"/>
  <c r="AR634" i="7"/>
  <c r="AZ634" i="7"/>
  <c r="AQ634" i="7"/>
  <c r="AP634" i="7"/>
  <c r="AR1673" i="7"/>
  <c r="AW1673" i="7"/>
  <c r="AW1390" i="7"/>
  <c r="AW1286" i="7"/>
  <c r="AS975" i="7"/>
  <c r="AR975" i="7"/>
  <c r="AZ975" i="7"/>
  <c r="AQ975" i="7"/>
  <c r="AP975" i="7"/>
  <c r="AN975" i="7"/>
  <c r="AW975" i="7"/>
  <c r="AT975" i="7"/>
  <c r="AT832" i="7"/>
  <c r="AS832" i="7"/>
  <c r="AW832" i="7"/>
  <c r="AR832" i="7"/>
  <c r="AZ832" i="7"/>
  <c r="AQ832" i="7"/>
  <c r="AP832" i="7"/>
  <c r="AN832" i="7"/>
  <c r="AT547" i="7"/>
  <c r="AS547" i="7"/>
  <c r="AW547" i="7"/>
  <c r="AR547" i="7"/>
  <c r="AQ547" i="7"/>
  <c r="AP547" i="7"/>
  <c r="AN547" i="7"/>
  <c r="AZ547" i="7"/>
  <c r="AQ647" i="7"/>
  <c r="AP647" i="7"/>
  <c r="AW647" i="7"/>
  <c r="AT647" i="7"/>
  <c r="AS647" i="7"/>
  <c r="AR647" i="7"/>
  <c r="AN647" i="7"/>
  <c r="AZ647" i="7"/>
  <c r="AN328" i="7"/>
  <c r="AT328" i="7"/>
  <c r="AR328" i="7"/>
  <c r="AQ328" i="7"/>
  <c r="AP328" i="7"/>
  <c r="AZ328" i="7"/>
  <c r="AW328" i="7"/>
  <c r="AS328" i="7"/>
  <c r="AN1116" i="7"/>
  <c r="AT1116" i="7"/>
  <c r="AZ1116" i="7"/>
  <c r="AR1116" i="7"/>
  <c r="AP1116" i="7"/>
  <c r="AS1116" i="7"/>
  <c r="AW1116" i="7"/>
  <c r="AQ1116" i="7"/>
  <c r="AW517" i="7"/>
  <c r="AN517" i="7"/>
  <c r="AQ517" i="7"/>
  <c r="AZ517" i="7"/>
  <c r="AT517" i="7"/>
  <c r="AS517" i="7"/>
  <c r="AR517" i="7"/>
  <c r="AP517" i="7"/>
  <c r="AT1170" i="7"/>
  <c r="AS1170" i="7"/>
  <c r="AZ1170" i="7"/>
  <c r="AR1170" i="7"/>
  <c r="AP1170" i="7"/>
  <c r="AQ1170" i="7"/>
  <c r="AW1170" i="7"/>
  <c r="AN1170" i="7"/>
  <c r="BD1407" i="7"/>
  <c r="BD989" i="7"/>
  <c r="BD676" i="7"/>
  <c r="BD833" i="7"/>
  <c r="BD468" i="7"/>
  <c r="BD415" i="7"/>
  <c r="BD50" i="7"/>
  <c r="BD311" i="7"/>
  <c r="BD207" i="7"/>
  <c r="BD520" i="7"/>
  <c r="BD729" i="7"/>
  <c r="BD937" i="7"/>
  <c r="BD885" i="7"/>
  <c r="BD572" i="7"/>
  <c r="BD1042" i="7"/>
  <c r="BD1146" i="7"/>
  <c r="BD1250" i="7"/>
  <c r="BD1720" i="7"/>
  <c r="BE1720" i="7" s="1"/>
  <c r="BD1094" i="7"/>
  <c r="BD1563" i="7"/>
  <c r="BD1824" i="7"/>
  <c r="BE1824" i="7" s="1"/>
  <c r="BD1695" i="7"/>
  <c r="BE1695" i="7" s="1"/>
  <c r="BD1590" i="7"/>
  <c r="BD1277" i="7"/>
  <c r="BD1016" i="7"/>
  <c r="BD756" i="7"/>
  <c r="BD703" i="7"/>
  <c r="BD599" i="7"/>
  <c r="BD495" i="7"/>
  <c r="BD234" i="7"/>
  <c r="BD912" i="7"/>
  <c r="BD1747" i="7"/>
  <c r="BE1747" i="7" s="1"/>
  <c r="BD860" i="7"/>
  <c r="BD651" i="7"/>
  <c r="BD547" i="7"/>
  <c r="BD808" i="7"/>
  <c r="BD964" i="7"/>
  <c r="BD1225" i="7"/>
  <c r="BD129" i="7"/>
  <c r="BD442" i="7"/>
  <c r="BD338" i="7"/>
  <c r="BD1382" i="7"/>
  <c r="BD1173" i="7"/>
  <c r="BD1434" i="7"/>
  <c r="BD1355" i="7"/>
  <c r="BD1772" i="7"/>
  <c r="BE1772" i="7" s="1"/>
  <c r="C18" i="3" s="1"/>
  <c r="AS1772" i="7"/>
  <c r="AZ1772" i="7"/>
  <c r="AR1772" i="7"/>
  <c r="AQ1772" i="7"/>
  <c r="AN1772" i="7"/>
  <c r="AT1772" i="7"/>
  <c r="AP1772" i="7"/>
  <c r="AW1772" i="7"/>
  <c r="AW1662" i="7"/>
  <c r="AW1635" i="7"/>
  <c r="AQ1347" i="7"/>
  <c r="AW1347" i="7"/>
  <c r="AR1347" i="7"/>
  <c r="AZ1207" i="7"/>
  <c r="AR1207" i="7"/>
  <c r="AT1207" i="7"/>
  <c r="AS1207" i="7"/>
  <c r="AP1207" i="7"/>
  <c r="AN1207" i="7"/>
  <c r="AW1207" i="7"/>
  <c r="AQ1207" i="7"/>
  <c r="AT1154" i="7"/>
  <c r="AS1154" i="7"/>
  <c r="AZ1154" i="7"/>
  <c r="AR1154" i="7"/>
  <c r="AP1154" i="7"/>
  <c r="AW1154" i="7"/>
  <c r="AQ1154" i="7"/>
  <c r="AN1154" i="7"/>
  <c r="AS918" i="7"/>
  <c r="AZ918" i="7"/>
  <c r="AR918" i="7"/>
  <c r="AQ918" i="7"/>
  <c r="AW918" i="7"/>
  <c r="AT918" i="7"/>
  <c r="AP918" i="7"/>
  <c r="AN918" i="7"/>
  <c r="AZ921" i="7"/>
  <c r="AR921" i="7"/>
  <c r="AQ921" i="7"/>
  <c r="AP921" i="7"/>
  <c r="AT921" i="7"/>
  <c r="AN921" i="7"/>
  <c r="AW921" i="7"/>
  <c r="AS921" i="7"/>
  <c r="AZ748" i="7"/>
  <c r="AR748" i="7"/>
  <c r="AQ748" i="7"/>
  <c r="AP748" i="7"/>
  <c r="AT748" i="7"/>
  <c r="AW748" i="7"/>
  <c r="AS748" i="7"/>
  <c r="AN748" i="7"/>
  <c r="AS302" i="7"/>
  <c r="AZ302" i="7"/>
  <c r="AR302" i="7"/>
  <c r="AQ302" i="7"/>
  <c r="AP302" i="7"/>
  <c r="AN302" i="7"/>
  <c r="AW302" i="7"/>
  <c r="AT302" i="7"/>
  <c r="AZ780" i="7"/>
  <c r="AR780" i="7"/>
  <c r="AQ780" i="7"/>
  <c r="AP780" i="7"/>
  <c r="AT780" i="7"/>
  <c r="AS780" i="7"/>
  <c r="AN780" i="7"/>
  <c r="AW780" i="7"/>
  <c r="AW290" i="7"/>
  <c r="AT290" i="7"/>
  <c r="AS290" i="7"/>
  <c r="AR290" i="7"/>
  <c r="AZ290" i="7"/>
  <c r="AQ290" i="7"/>
  <c r="AP290" i="7"/>
  <c r="AN290" i="7"/>
  <c r="AT38" i="7"/>
  <c r="AS38" i="7"/>
  <c r="AN38" i="7"/>
  <c r="AP38" i="7"/>
  <c r="AZ38" i="7"/>
  <c r="AR38" i="7"/>
  <c r="AQ38" i="7"/>
  <c r="AW38" i="7"/>
  <c r="C43" i="6"/>
  <c r="AP130" i="7"/>
  <c r="AW130" i="7"/>
  <c r="AZ130" i="7"/>
  <c r="AR130" i="7"/>
  <c r="AS130" i="7"/>
  <c r="AQ130" i="7"/>
  <c r="AN130" i="7"/>
  <c r="AT130" i="7"/>
  <c r="BD141" i="7"/>
  <c r="AN1821" i="7"/>
  <c r="AT1821" i="7"/>
  <c r="AS1821" i="7"/>
  <c r="AQ1821" i="7"/>
  <c r="AP1821" i="7"/>
  <c r="AW1821" i="7"/>
  <c r="AR1821" i="7"/>
  <c r="AZ1821" i="7"/>
  <c r="AP1809" i="7"/>
  <c r="AZ1809" i="7"/>
  <c r="AQ1809" i="7"/>
  <c r="AW1809" i="7"/>
  <c r="AN1809" i="7"/>
  <c r="AS1809" i="7"/>
  <c r="AT1809" i="7"/>
  <c r="AR1809" i="7"/>
  <c r="AW1733" i="7"/>
  <c r="AT1586" i="7"/>
  <c r="AS1586" i="7"/>
  <c r="AW1586" i="7"/>
  <c r="AP1586" i="7"/>
  <c r="AN1586" i="7"/>
  <c r="AZ1586" i="7"/>
  <c r="AR1586" i="7"/>
  <c r="AQ1586" i="7"/>
  <c r="AQ1582" i="7"/>
  <c r="AP1582" i="7"/>
  <c r="AW1582" i="7"/>
  <c r="AR1582" i="7"/>
  <c r="AT1582" i="7"/>
  <c r="AS1582" i="7"/>
  <c r="AZ1582" i="7"/>
  <c r="AN1582" i="7"/>
  <c r="AW1466" i="7"/>
  <c r="AP1205" i="7"/>
  <c r="AT1205" i="7"/>
  <c r="AN1205" i="7"/>
  <c r="AW1205" i="7"/>
  <c r="AS1205" i="7"/>
  <c r="AR1205" i="7"/>
  <c r="AQ1205" i="7"/>
  <c r="AZ1205" i="7"/>
  <c r="AS1045" i="7"/>
  <c r="AR1045" i="7"/>
  <c r="AZ1045" i="7"/>
  <c r="AQ1045" i="7"/>
  <c r="AP1045" i="7"/>
  <c r="AT1045" i="7"/>
  <c r="AN1045" i="7"/>
  <c r="AW1045" i="7"/>
  <c r="AT1127" i="7"/>
  <c r="AS1127" i="7"/>
  <c r="AQ1127" i="7"/>
  <c r="AP1127" i="7"/>
  <c r="AN1127" i="7"/>
  <c r="AZ1127" i="7"/>
  <c r="AW1127" i="7"/>
  <c r="AR1127" i="7"/>
  <c r="AW1169" i="7"/>
  <c r="AN1169" i="7"/>
  <c r="AS1169" i="7"/>
  <c r="AQ1169" i="7"/>
  <c r="AP1169" i="7"/>
  <c r="AT1169" i="7"/>
  <c r="AR1169" i="7"/>
  <c r="AZ1169" i="7"/>
  <c r="AQ1171" i="7"/>
  <c r="AP1171" i="7"/>
  <c r="AW1171" i="7"/>
  <c r="AS1171" i="7"/>
  <c r="AR1171" i="7"/>
  <c r="AN1171" i="7"/>
  <c r="AZ1171" i="7"/>
  <c r="AT1171" i="7"/>
  <c r="AT888" i="7"/>
  <c r="AS888" i="7"/>
  <c r="AW888" i="7"/>
  <c r="AZ888" i="7"/>
  <c r="AR888" i="7"/>
  <c r="AQ888" i="7"/>
  <c r="AP888" i="7"/>
  <c r="AN888" i="7"/>
  <c r="AP1086" i="7"/>
  <c r="AW1086" i="7"/>
  <c r="AN1086" i="7"/>
  <c r="AT1086" i="7"/>
  <c r="AS1086" i="7"/>
  <c r="AR1086" i="7"/>
  <c r="AQ1086" i="7"/>
  <c r="AZ1086" i="7"/>
  <c r="AW954" i="7"/>
  <c r="AN954" i="7"/>
  <c r="AQ954" i="7"/>
  <c r="AZ954" i="7"/>
  <c r="AT954" i="7"/>
  <c r="AS954" i="7"/>
  <c r="AR954" i="7"/>
  <c r="AP954" i="7"/>
  <c r="AN933" i="7"/>
  <c r="AT933" i="7"/>
  <c r="AP933" i="7"/>
  <c r="AQ933" i="7"/>
  <c r="AZ933" i="7"/>
  <c r="AW933" i="7"/>
  <c r="AS933" i="7"/>
  <c r="AR933" i="7"/>
  <c r="AS627" i="7"/>
  <c r="AW627" i="7"/>
  <c r="AN627" i="7"/>
  <c r="AT627" i="7"/>
  <c r="AR627" i="7"/>
  <c r="AZ627" i="7"/>
  <c r="AQ627" i="7"/>
  <c r="AP627" i="7"/>
  <c r="AN776" i="7"/>
  <c r="AT776" i="7"/>
  <c r="AP776" i="7"/>
  <c r="AZ776" i="7"/>
  <c r="AW776" i="7"/>
  <c r="AS776" i="7"/>
  <c r="AR776" i="7"/>
  <c r="AQ776" i="7"/>
  <c r="AT603" i="7"/>
  <c r="AS603" i="7"/>
  <c r="AW603" i="7"/>
  <c r="AN603" i="7"/>
  <c r="AZ603" i="7"/>
  <c r="AR603" i="7"/>
  <c r="AQ603" i="7"/>
  <c r="AP603" i="7"/>
  <c r="AT347" i="7"/>
  <c r="AS347" i="7"/>
  <c r="AR347" i="7"/>
  <c r="AQ347" i="7"/>
  <c r="AP347" i="7"/>
  <c r="AZ347" i="7"/>
  <c r="AN347" i="7"/>
  <c r="AW347" i="7"/>
  <c r="AT291" i="7"/>
  <c r="AS291" i="7"/>
  <c r="AR291" i="7"/>
  <c r="AZ291" i="7"/>
  <c r="AQ291" i="7"/>
  <c r="AP291" i="7"/>
  <c r="AW291" i="7"/>
  <c r="AN291" i="7"/>
  <c r="AN293" i="7"/>
  <c r="AT293" i="7"/>
  <c r="AS293" i="7"/>
  <c r="AR293" i="7"/>
  <c r="AZ293" i="7"/>
  <c r="AQ293" i="7"/>
  <c r="AW293" i="7"/>
  <c r="AP293" i="7"/>
  <c r="AN416" i="7"/>
  <c r="AT416" i="7"/>
  <c r="AP416" i="7"/>
  <c r="AS416" i="7"/>
  <c r="AR416" i="7"/>
  <c r="AQ416" i="7"/>
  <c r="AZ416" i="7"/>
  <c r="AW416" i="7"/>
  <c r="AN600" i="7"/>
  <c r="AT600" i="7"/>
  <c r="AP600" i="7"/>
  <c r="AW600" i="7"/>
  <c r="AS600" i="7"/>
  <c r="AR600" i="7"/>
  <c r="AQ600" i="7"/>
  <c r="AZ600" i="7"/>
  <c r="AN200" i="7"/>
  <c r="AP200" i="7"/>
  <c r="AW200" i="7"/>
  <c r="AT200" i="7"/>
  <c r="AS200" i="7"/>
  <c r="AR200" i="7"/>
  <c r="AQ200" i="7"/>
  <c r="AZ200" i="7"/>
  <c r="AN64" i="7"/>
  <c r="AP64" i="7"/>
  <c r="AW64" i="7"/>
  <c r="AT64" i="7"/>
  <c r="AS64" i="7"/>
  <c r="AR64" i="7"/>
  <c r="AQ64" i="7"/>
  <c r="AZ64" i="7"/>
  <c r="AW237" i="7"/>
  <c r="AN237" i="7"/>
  <c r="AQ237" i="7"/>
  <c r="AP237" i="7"/>
  <c r="AZ237" i="7"/>
  <c r="AT237" i="7"/>
  <c r="AS237" i="7"/>
  <c r="AR237" i="7"/>
  <c r="AW157" i="7"/>
  <c r="AN157" i="7"/>
  <c r="AQ157" i="7"/>
  <c r="AS157" i="7"/>
  <c r="AR157" i="7"/>
  <c r="AP157" i="7"/>
  <c r="AZ157" i="7"/>
  <c r="AT157" i="7"/>
  <c r="AN24" i="7"/>
  <c r="AP24" i="7"/>
  <c r="AT24" i="7"/>
  <c r="AS24" i="7"/>
  <c r="AR24" i="7"/>
  <c r="AQ24" i="7"/>
  <c r="AW24" i="7"/>
  <c r="AZ24" i="7"/>
  <c r="BD29" i="7"/>
  <c r="BD117" i="7"/>
  <c r="BD1244" i="7"/>
  <c r="BD1370" i="7"/>
  <c r="AW1680" i="7"/>
  <c r="AP1559" i="7"/>
  <c r="AW1559" i="7"/>
  <c r="AS1559" i="7"/>
  <c r="AQ1559" i="7"/>
  <c r="AZ1559" i="7"/>
  <c r="AN1559" i="7"/>
  <c r="AT1559" i="7"/>
  <c r="AR1559" i="7"/>
  <c r="AR1428" i="7"/>
  <c r="AW1428" i="7"/>
  <c r="AS1037" i="7"/>
  <c r="AR1037" i="7"/>
  <c r="AZ1037" i="7"/>
  <c r="AQ1037" i="7"/>
  <c r="AP1037" i="7"/>
  <c r="AW1037" i="7"/>
  <c r="AT1037" i="7"/>
  <c r="AN1037" i="7"/>
  <c r="AN1092" i="7"/>
  <c r="AT1092" i="7"/>
  <c r="AZ1092" i="7"/>
  <c r="AR1092" i="7"/>
  <c r="AW1092" i="7"/>
  <c r="AS1092" i="7"/>
  <c r="AQ1092" i="7"/>
  <c r="AP1092" i="7"/>
  <c r="AQ804" i="7"/>
  <c r="AP804" i="7"/>
  <c r="AW804" i="7"/>
  <c r="AZ804" i="7"/>
  <c r="AR804" i="7"/>
  <c r="AT804" i="7"/>
  <c r="AS804" i="7"/>
  <c r="AN804" i="7"/>
  <c r="AN792" i="7"/>
  <c r="AT792" i="7"/>
  <c r="AP792" i="7"/>
  <c r="AQ792" i="7"/>
  <c r="AZ792" i="7"/>
  <c r="AW792" i="7"/>
  <c r="AS792" i="7"/>
  <c r="AR792" i="7"/>
  <c r="AN456" i="7"/>
  <c r="AT456" i="7"/>
  <c r="AP456" i="7"/>
  <c r="AQ456" i="7"/>
  <c r="AZ456" i="7"/>
  <c r="AW456" i="7"/>
  <c r="AS456" i="7"/>
  <c r="AR456" i="7"/>
  <c r="AQ343" i="7"/>
  <c r="AP343" i="7"/>
  <c r="AW343" i="7"/>
  <c r="AT343" i="7"/>
  <c r="AS343" i="7"/>
  <c r="AR343" i="7"/>
  <c r="AN343" i="7"/>
  <c r="AZ343" i="7"/>
  <c r="AW245" i="7"/>
  <c r="AN245" i="7"/>
  <c r="AQ245" i="7"/>
  <c r="AZ245" i="7"/>
  <c r="AT245" i="7"/>
  <c r="AS245" i="7"/>
  <c r="AR245" i="7"/>
  <c r="AP245" i="7"/>
  <c r="AN216" i="7"/>
  <c r="AP216" i="7"/>
  <c r="AT216" i="7"/>
  <c r="AS216" i="7"/>
  <c r="AR216" i="7"/>
  <c r="AQ216" i="7"/>
  <c r="AZ216" i="7"/>
  <c r="AW216" i="7"/>
  <c r="AZ1832" i="7"/>
  <c r="AR1832" i="7"/>
  <c r="AQ1832" i="7"/>
  <c r="AN1832" i="7"/>
  <c r="AS1832" i="7"/>
  <c r="AW1832" i="7"/>
  <c r="AP1832" i="7"/>
  <c r="AT1832" i="7"/>
  <c r="AW1707" i="7"/>
  <c r="AR1632" i="7"/>
  <c r="AW1632" i="7"/>
  <c r="AZ1545" i="7"/>
  <c r="AR1545" i="7"/>
  <c r="AT1545" i="7"/>
  <c r="AW1545" i="7"/>
  <c r="AN1545" i="7"/>
  <c r="AS1545" i="7"/>
  <c r="AQ1545" i="7"/>
  <c r="AP1545" i="7"/>
  <c r="AW1518" i="7"/>
  <c r="AZ1518" i="7"/>
  <c r="AR1518" i="7"/>
  <c r="AN1518" i="7"/>
  <c r="AT1518" i="7"/>
  <c r="AS1518" i="7"/>
  <c r="AQ1518" i="7"/>
  <c r="AP1518" i="7"/>
  <c r="AW1419" i="7"/>
  <c r="AW1504" i="7"/>
  <c r="AR1263" i="7"/>
  <c r="AW1263" i="7"/>
  <c r="AW1360" i="7"/>
  <c r="AS1093" i="7"/>
  <c r="AZ1093" i="7"/>
  <c r="AR1093" i="7"/>
  <c r="AQ1093" i="7"/>
  <c r="AW1093" i="7"/>
  <c r="AP1093" i="7"/>
  <c r="AN1093" i="7"/>
  <c r="AT1093" i="7"/>
  <c r="AP1174" i="7"/>
  <c r="AW1174" i="7"/>
  <c r="AN1174" i="7"/>
  <c r="AT1174" i="7"/>
  <c r="AZ1174" i="7"/>
  <c r="AQ1174" i="7"/>
  <c r="AS1174" i="7"/>
  <c r="AR1174" i="7"/>
  <c r="AZ994" i="7"/>
  <c r="AR994" i="7"/>
  <c r="AQ994" i="7"/>
  <c r="AP994" i="7"/>
  <c r="AT994" i="7"/>
  <c r="AW994" i="7"/>
  <c r="AN994" i="7"/>
  <c r="AS994" i="7"/>
  <c r="AS673" i="7"/>
  <c r="AZ673" i="7"/>
  <c r="AR673" i="7"/>
  <c r="AQ673" i="7"/>
  <c r="AN673" i="7"/>
  <c r="AW673" i="7"/>
  <c r="AT673" i="7"/>
  <c r="AP673" i="7"/>
  <c r="AT662" i="7"/>
  <c r="AS662" i="7"/>
  <c r="AZ662" i="7"/>
  <c r="AR662" i="7"/>
  <c r="AQ662" i="7"/>
  <c r="AP662" i="7"/>
  <c r="AN662" i="7"/>
  <c r="AW662" i="7"/>
  <c r="AW979" i="7"/>
  <c r="AZ979" i="7"/>
  <c r="AQ979" i="7"/>
  <c r="AP979" i="7"/>
  <c r="AN979" i="7"/>
  <c r="AS979" i="7"/>
  <c r="AT979" i="7"/>
  <c r="AR979" i="7"/>
  <c r="AS457" i="7"/>
  <c r="AZ457" i="7"/>
  <c r="AR457" i="7"/>
  <c r="AQ457" i="7"/>
  <c r="AP457" i="7"/>
  <c r="AN457" i="7"/>
  <c r="AW457" i="7"/>
  <c r="AT457" i="7"/>
  <c r="AT358" i="7"/>
  <c r="AS358" i="7"/>
  <c r="AZ358" i="7"/>
  <c r="AR358" i="7"/>
  <c r="AQ358" i="7"/>
  <c r="AP358" i="7"/>
  <c r="AN358" i="7"/>
  <c r="AW358" i="7"/>
  <c r="AQ487" i="7"/>
  <c r="AP487" i="7"/>
  <c r="AW487" i="7"/>
  <c r="AS487" i="7"/>
  <c r="AR487" i="7"/>
  <c r="AN487" i="7"/>
  <c r="AZ487" i="7"/>
  <c r="AT487" i="7"/>
  <c r="AS97" i="7"/>
  <c r="AZ97" i="7"/>
  <c r="AR97" i="7"/>
  <c r="AN97" i="7"/>
  <c r="AW97" i="7"/>
  <c r="AT97" i="7"/>
  <c r="AQ97" i="7"/>
  <c r="AP97" i="7"/>
  <c r="AZ308" i="7"/>
  <c r="AR308" i="7"/>
  <c r="AQ308" i="7"/>
  <c r="AP308" i="7"/>
  <c r="AW308" i="7"/>
  <c r="AT308" i="7"/>
  <c r="AS308" i="7"/>
  <c r="AN308" i="7"/>
  <c r="AT94" i="7"/>
  <c r="AS94" i="7"/>
  <c r="AN94" i="7"/>
  <c r="AQ94" i="7"/>
  <c r="AP94" i="7"/>
  <c r="AZ94" i="7"/>
  <c r="AW94" i="7"/>
  <c r="AR94" i="7"/>
  <c r="AZ324" i="7"/>
  <c r="AR324" i="7"/>
  <c r="AQ324" i="7"/>
  <c r="AP324" i="7"/>
  <c r="AT324" i="7"/>
  <c r="AS324" i="7"/>
  <c r="AN324" i="7"/>
  <c r="AW324" i="7"/>
  <c r="AP482" i="7"/>
  <c r="AW482" i="7"/>
  <c r="AN482" i="7"/>
  <c r="AZ482" i="7"/>
  <c r="AR482" i="7"/>
  <c r="AT482" i="7"/>
  <c r="AS482" i="7"/>
  <c r="AQ482" i="7"/>
  <c r="AS1853" i="7"/>
  <c r="AZ1853" i="7"/>
  <c r="AR1853" i="7"/>
  <c r="AP1853" i="7"/>
  <c r="AW1853" i="7"/>
  <c r="AQ1853" i="7"/>
  <c r="AN1853" i="7"/>
  <c r="AT1853" i="7"/>
  <c r="AW1749" i="7"/>
  <c r="AW1757" i="7"/>
  <c r="AQ1598" i="7"/>
  <c r="AP1598" i="7"/>
  <c r="AW1598" i="7"/>
  <c r="AN1598" i="7"/>
  <c r="AR1598" i="7"/>
  <c r="AZ1598" i="7"/>
  <c r="AT1598" i="7"/>
  <c r="AS1598" i="7"/>
  <c r="AQ1564" i="7"/>
  <c r="AP1564" i="7"/>
  <c r="AT1564" i="7"/>
  <c r="AW1564" i="7"/>
  <c r="AR1564" i="7"/>
  <c r="AS1564" i="7"/>
  <c r="AZ1564" i="7"/>
  <c r="AN1564" i="7"/>
  <c r="AW1296" i="7"/>
  <c r="AS1296" i="7"/>
  <c r="AQ1296" i="7"/>
  <c r="AW1362" i="7"/>
  <c r="AW1081" i="7"/>
  <c r="AN1081" i="7"/>
  <c r="AS1081" i="7"/>
  <c r="AZ1081" i="7"/>
  <c r="AT1081" i="7"/>
  <c r="AP1081" i="7"/>
  <c r="AR1081" i="7"/>
  <c r="AQ1081" i="7"/>
  <c r="AN1148" i="7"/>
  <c r="AT1148" i="7"/>
  <c r="AZ1148" i="7"/>
  <c r="AR1148" i="7"/>
  <c r="AP1148" i="7"/>
  <c r="AS1148" i="7"/>
  <c r="AQ1148" i="7"/>
  <c r="AW1148" i="7"/>
  <c r="AP1046" i="7"/>
  <c r="AZ1046" i="7"/>
  <c r="AR1046" i="7"/>
  <c r="AQ1046" i="7"/>
  <c r="AT1046" i="7"/>
  <c r="AW1046" i="7"/>
  <c r="AS1046" i="7"/>
  <c r="AN1046" i="7"/>
  <c r="AQ973" i="7"/>
  <c r="AR973" i="7"/>
  <c r="AZ973" i="7"/>
  <c r="AP973" i="7"/>
  <c r="AT973" i="7"/>
  <c r="AS973" i="7"/>
  <c r="AN973" i="7"/>
  <c r="AW973" i="7"/>
  <c r="AT795" i="7"/>
  <c r="AS795" i="7"/>
  <c r="AW795" i="7"/>
  <c r="AR795" i="7"/>
  <c r="AQ795" i="7"/>
  <c r="AP795" i="7"/>
  <c r="AN795" i="7"/>
  <c r="AZ795" i="7"/>
  <c r="AQ989" i="7"/>
  <c r="AP989" i="7"/>
  <c r="AZ989" i="7"/>
  <c r="AN989" i="7"/>
  <c r="AW989" i="7"/>
  <c r="AS989" i="7"/>
  <c r="AT989" i="7"/>
  <c r="AR989" i="7"/>
  <c r="AQ783" i="7"/>
  <c r="AP783" i="7"/>
  <c r="AW783" i="7"/>
  <c r="AS783" i="7"/>
  <c r="AT783" i="7"/>
  <c r="AR783" i="7"/>
  <c r="AN783" i="7"/>
  <c r="AZ783" i="7"/>
  <c r="AW741" i="7"/>
  <c r="AN741" i="7"/>
  <c r="AQ741" i="7"/>
  <c r="AP741" i="7"/>
  <c r="AZ741" i="7"/>
  <c r="AT741" i="7"/>
  <c r="AS741" i="7"/>
  <c r="AR741" i="7"/>
  <c r="AT515" i="7"/>
  <c r="AS515" i="7"/>
  <c r="AW515" i="7"/>
  <c r="AR515" i="7"/>
  <c r="AQ515" i="7"/>
  <c r="AP515" i="7"/>
  <c r="AN515" i="7"/>
  <c r="AZ515" i="7"/>
  <c r="AQ607" i="7"/>
  <c r="AP607" i="7"/>
  <c r="AW607" i="7"/>
  <c r="AS607" i="7"/>
  <c r="AT607" i="7"/>
  <c r="AR607" i="7"/>
  <c r="AN607" i="7"/>
  <c r="AZ607" i="7"/>
  <c r="AN560" i="7"/>
  <c r="AT560" i="7"/>
  <c r="AP560" i="7"/>
  <c r="AZ560" i="7"/>
  <c r="AW560" i="7"/>
  <c r="AS560" i="7"/>
  <c r="AR560" i="7"/>
  <c r="AQ560" i="7"/>
  <c r="AN552" i="7"/>
  <c r="AT552" i="7"/>
  <c r="AP552" i="7"/>
  <c r="AQ552" i="7"/>
  <c r="AZ552" i="7"/>
  <c r="AW552" i="7"/>
  <c r="AS552" i="7"/>
  <c r="AR552" i="7"/>
  <c r="AW389" i="7"/>
  <c r="AN389" i="7"/>
  <c r="AQ389" i="7"/>
  <c r="AP389" i="7"/>
  <c r="AZ389" i="7"/>
  <c r="AT389" i="7"/>
  <c r="AS389" i="7"/>
  <c r="AR389" i="7"/>
  <c r="AW429" i="7"/>
  <c r="AN429" i="7"/>
  <c r="AQ429" i="7"/>
  <c r="AT429" i="7"/>
  <c r="AS429" i="7"/>
  <c r="AR429" i="7"/>
  <c r="AP429" i="7"/>
  <c r="AZ429" i="7"/>
  <c r="AW69" i="7"/>
  <c r="AN69" i="7"/>
  <c r="AQ69" i="7"/>
  <c r="AT69" i="7"/>
  <c r="AS69" i="7"/>
  <c r="AR69" i="7"/>
  <c r="AP69" i="7"/>
  <c r="AZ69" i="7"/>
  <c r="AT107" i="7"/>
  <c r="AW107" i="7"/>
  <c r="AR107" i="7"/>
  <c r="AQ107" i="7"/>
  <c r="AP107" i="7"/>
  <c r="AZ107" i="7"/>
  <c r="AN107" i="7"/>
  <c r="AS107" i="7"/>
  <c r="AT275" i="7"/>
  <c r="AW275" i="7"/>
  <c r="AS275" i="7"/>
  <c r="AR275" i="7"/>
  <c r="AQ275" i="7"/>
  <c r="AP275" i="7"/>
  <c r="AZ275" i="7"/>
  <c r="AN275" i="7"/>
  <c r="AW141" i="7"/>
  <c r="AN141" i="7"/>
  <c r="AQ141" i="7"/>
  <c r="AT141" i="7"/>
  <c r="AS141" i="7"/>
  <c r="AR141" i="7"/>
  <c r="AP141" i="7"/>
  <c r="AZ141" i="7"/>
  <c r="AZ36" i="7"/>
  <c r="AR36" i="7"/>
  <c r="AQ36" i="7"/>
  <c r="AT36" i="7"/>
  <c r="AS36" i="7"/>
  <c r="AP36" i="7"/>
  <c r="AN36" i="7"/>
  <c r="AW36" i="7"/>
  <c r="BD253" i="7"/>
  <c r="BD333" i="7"/>
  <c r="BD1097" i="7"/>
  <c r="BD1410" i="7"/>
  <c r="BD1474" i="7"/>
  <c r="BD1759" i="7"/>
  <c r="BE1759" i="7" s="1"/>
  <c r="BD1848" i="7"/>
  <c r="BE1848" i="7" s="1"/>
  <c r="AS1845" i="7"/>
  <c r="AP1845" i="7"/>
  <c r="AT1845" i="7"/>
  <c r="AQ1845" i="7"/>
  <c r="AW1845" i="7"/>
  <c r="AZ1845" i="7"/>
  <c r="AR1845" i="7"/>
  <c r="AN1845" i="7"/>
  <c r="AN1807" i="7"/>
  <c r="AT1807" i="7"/>
  <c r="AR1807" i="7"/>
  <c r="AQ1807" i="7"/>
  <c r="AP1807" i="7"/>
  <c r="AW1807" i="7"/>
  <c r="AS1807" i="7"/>
  <c r="AZ1807" i="7"/>
  <c r="AW1760" i="7"/>
  <c r="AW1638" i="7"/>
  <c r="AQ1548" i="7"/>
  <c r="AS1548" i="7"/>
  <c r="AR1548" i="7"/>
  <c r="AZ1548" i="7"/>
  <c r="AT1548" i="7"/>
  <c r="AW1548" i="7"/>
  <c r="AP1548" i="7"/>
  <c r="AN1548" i="7"/>
  <c r="AQ1540" i="7"/>
  <c r="AR1540" i="7"/>
  <c r="AZ1540" i="7"/>
  <c r="AT1540" i="7"/>
  <c r="AS1540" i="7"/>
  <c r="AP1540" i="7"/>
  <c r="AN1540" i="7"/>
  <c r="AW1540" i="7"/>
  <c r="AQ1444" i="7"/>
  <c r="AW1444" i="7"/>
  <c r="AT1217" i="7"/>
  <c r="AP1217" i="7"/>
  <c r="AZ1217" i="7"/>
  <c r="AN1217" i="7"/>
  <c r="AS1217" i="7"/>
  <c r="AW1217" i="7"/>
  <c r="AR1217" i="7"/>
  <c r="AQ1217" i="7"/>
  <c r="AW1354" i="7"/>
  <c r="AW1369" i="7"/>
  <c r="AQ1147" i="7"/>
  <c r="AP1147" i="7"/>
  <c r="AW1147" i="7"/>
  <c r="AN1147" i="7"/>
  <c r="AZ1147" i="7"/>
  <c r="AS1147" i="7"/>
  <c r="AR1147" i="7"/>
  <c r="AT1147" i="7"/>
  <c r="AP968" i="7"/>
  <c r="AZ968" i="7"/>
  <c r="AR968" i="7"/>
  <c r="AQ968" i="7"/>
  <c r="AT968" i="7"/>
  <c r="AW968" i="7"/>
  <c r="AS968" i="7"/>
  <c r="AN968" i="7"/>
  <c r="AT787" i="7"/>
  <c r="AS787" i="7"/>
  <c r="AW787" i="7"/>
  <c r="AZ787" i="7"/>
  <c r="AR787" i="7"/>
  <c r="AQ787" i="7"/>
  <c r="AP787" i="7"/>
  <c r="AN787" i="7"/>
  <c r="AT507" i="7"/>
  <c r="AS507" i="7"/>
  <c r="AW507" i="7"/>
  <c r="AN507" i="7"/>
  <c r="AZ507" i="7"/>
  <c r="AR507" i="7"/>
  <c r="AQ507" i="7"/>
  <c r="AP507" i="7"/>
  <c r="AN768" i="7"/>
  <c r="AT768" i="7"/>
  <c r="AP768" i="7"/>
  <c r="AR768" i="7"/>
  <c r="AQ768" i="7"/>
  <c r="AZ768" i="7"/>
  <c r="AW768" i="7"/>
  <c r="AS768" i="7"/>
  <c r="AW874" i="7"/>
  <c r="AN874" i="7"/>
  <c r="AQ874" i="7"/>
  <c r="AT874" i="7"/>
  <c r="AS874" i="7"/>
  <c r="AR874" i="7"/>
  <c r="AP874" i="7"/>
  <c r="AZ874" i="7"/>
  <c r="AW549" i="7"/>
  <c r="AN549" i="7"/>
  <c r="AQ549" i="7"/>
  <c r="AZ549" i="7"/>
  <c r="AT549" i="7"/>
  <c r="AS549" i="7"/>
  <c r="AR549" i="7"/>
  <c r="AP549" i="7"/>
  <c r="AT206" i="7"/>
  <c r="AS206" i="7"/>
  <c r="AN206" i="7"/>
  <c r="AR206" i="7"/>
  <c r="AQ206" i="7"/>
  <c r="AP206" i="7"/>
  <c r="AZ206" i="7"/>
  <c r="AW206" i="7"/>
  <c r="AW541" i="7"/>
  <c r="AN541" i="7"/>
  <c r="AQ541" i="7"/>
  <c r="AP541" i="7"/>
  <c r="AZ541" i="7"/>
  <c r="AT541" i="7"/>
  <c r="AS541" i="7"/>
  <c r="AR541" i="7"/>
  <c r="AP386" i="7"/>
  <c r="AW386" i="7"/>
  <c r="AN386" i="7"/>
  <c r="AQ386" i="7"/>
  <c r="AZ386" i="7"/>
  <c r="AT386" i="7"/>
  <c r="AS386" i="7"/>
  <c r="AR386" i="7"/>
  <c r="AN408" i="7"/>
  <c r="AT408" i="7"/>
  <c r="AP408" i="7"/>
  <c r="AW408" i="7"/>
  <c r="AS408" i="7"/>
  <c r="AR408" i="7"/>
  <c r="AQ408" i="7"/>
  <c r="AZ408" i="7"/>
  <c r="AT187" i="7"/>
  <c r="AW187" i="7"/>
  <c r="AP187" i="7"/>
  <c r="AZ187" i="7"/>
  <c r="AN187" i="7"/>
  <c r="AS187" i="7"/>
  <c r="AR187" i="7"/>
  <c r="AQ187" i="7"/>
  <c r="AN104" i="7"/>
  <c r="AP104" i="7"/>
  <c r="AR104" i="7"/>
  <c r="AQ104" i="7"/>
  <c r="AZ104" i="7"/>
  <c r="AW104" i="7"/>
  <c r="AT104" i="7"/>
  <c r="AS104" i="7"/>
  <c r="AN272" i="7"/>
  <c r="AP272" i="7"/>
  <c r="AT272" i="7"/>
  <c r="AS272" i="7"/>
  <c r="AR272" i="7"/>
  <c r="AQ272" i="7"/>
  <c r="AZ272" i="7"/>
  <c r="AW272" i="7"/>
  <c r="AW77" i="7"/>
  <c r="AN77" i="7"/>
  <c r="AQ77" i="7"/>
  <c r="AT77" i="7"/>
  <c r="AS77" i="7"/>
  <c r="AR77" i="7"/>
  <c r="AP77" i="7"/>
  <c r="AZ77" i="7"/>
  <c r="AW29" i="7"/>
  <c r="AN29" i="7"/>
  <c r="AQ29" i="7"/>
  <c r="AS29" i="7"/>
  <c r="AR29" i="7"/>
  <c r="AP29" i="7"/>
  <c r="AZ29" i="7"/>
  <c r="AT29" i="7"/>
  <c r="AN32" i="7"/>
  <c r="AP32" i="7"/>
  <c r="AS32" i="7"/>
  <c r="AR32" i="7"/>
  <c r="AQ32" i="7"/>
  <c r="AZ32" i="7"/>
  <c r="AW32" i="7"/>
  <c r="AT32" i="7"/>
  <c r="BD181" i="7"/>
  <c r="BD133" i="7"/>
  <c r="AT1826" i="7"/>
  <c r="AW1826" i="7"/>
  <c r="AN1826" i="7"/>
  <c r="AQ1826" i="7"/>
  <c r="AS1826" i="7"/>
  <c r="AP1826" i="7"/>
  <c r="AZ1826" i="7"/>
  <c r="AR1826" i="7"/>
  <c r="AW1770" i="7"/>
  <c r="AW1794" i="7"/>
  <c r="AN1794" i="7"/>
  <c r="AR1794" i="7"/>
  <c r="AQ1794" i="7"/>
  <c r="AP1794" i="7"/>
  <c r="AT1794" i="7"/>
  <c r="AS1794" i="7"/>
  <c r="AZ1794" i="7"/>
  <c r="AW1698" i="7"/>
  <c r="AR1738" i="7"/>
  <c r="AW1738" i="7"/>
  <c r="AR1678" i="7"/>
  <c r="AW1678" i="7"/>
  <c r="AW1498" i="7"/>
  <c r="AR1498" i="7"/>
  <c r="AR1391" i="7"/>
  <c r="AW1391" i="7"/>
  <c r="AW1580" i="7"/>
  <c r="AN1580" i="7"/>
  <c r="AQ1580" i="7"/>
  <c r="AP1580" i="7"/>
  <c r="AT1580" i="7"/>
  <c r="AR1580" i="7"/>
  <c r="AZ1580" i="7"/>
  <c r="AS1580" i="7"/>
  <c r="AW1395" i="7"/>
  <c r="AS1395" i="7"/>
  <c r="AR1395" i="7"/>
  <c r="AR1359" i="7"/>
  <c r="AW1359" i="7"/>
  <c r="AR1409" i="7"/>
  <c r="AW1409" i="7"/>
  <c r="AT1225" i="7"/>
  <c r="AP1225" i="7"/>
  <c r="AW1225" i="7"/>
  <c r="AQ1225" i="7"/>
  <c r="AS1225" i="7"/>
  <c r="AR1225" i="7"/>
  <c r="AZ1225" i="7"/>
  <c r="AN1225" i="7"/>
  <c r="AW1353" i="7"/>
  <c r="AR1353" i="7"/>
  <c r="AS1374" i="7"/>
  <c r="AW1374" i="7"/>
  <c r="AQ1374" i="7"/>
  <c r="AT1241" i="7"/>
  <c r="AP1241" i="7"/>
  <c r="AR1241" i="7"/>
  <c r="AQ1241" i="7"/>
  <c r="AZ1241" i="7"/>
  <c r="AW1241" i="7"/>
  <c r="AN1241" i="7"/>
  <c r="AS1241" i="7"/>
  <c r="AT1087" i="7"/>
  <c r="AS1087" i="7"/>
  <c r="AQ1087" i="7"/>
  <c r="AP1087" i="7"/>
  <c r="AR1087" i="7"/>
  <c r="AZ1087" i="7"/>
  <c r="AW1087" i="7"/>
  <c r="AN1087" i="7"/>
  <c r="AW1129" i="7"/>
  <c r="AN1129" i="7"/>
  <c r="AS1129" i="7"/>
  <c r="AT1129" i="7"/>
  <c r="AR1129" i="7"/>
  <c r="AQ1129" i="7"/>
  <c r="AZ1129" i="7"/>
  <c r="AP1129" i="7"/>
  <c r="AQ1179" i="7"/>
  <c r="AP1179" i="7"/>
  <c r="AW1179" i="7"/>
  <c r="AZ1179" i="7"/>
  <c r="AR1179" i="7"/>
  <c r="AN1179" i="7"/>
  <c r="AT1179" i="7"/>
  <c r="AS1179" i="7"/>
  <c r="AP1062" i="7"/>
  <c r="AZ1062" i="7"/>
  <c r="AR1062" i="7"/>
  <c r="AS1062" i="7"/>
  <c r="AQ1062" i="7"/>
  <c r="AN1062" i="7"/>
  <c r="AW1062" i="7"/>
  <c r="AT1062" i="7"/>
  <c r="AT848" i="7"/>
  <c r="AS848" i="7"/>
  <c r="AW848" i="7"/>
  <c r="AP848" i="7"/>
  <c r="AN848" i="7"/>
  <c r="AZ848" i="7"/>
  <c r="AR848" i="7"/>
  <c r="AQ848" i="7"/>
  <c r="AW946" i="7"/>
  <c r="AN946" i="7"/>
  <c r="AQ946" i="7"/>
  <c r="AR946" i="7"/>
  <c r="AP946" i="7"/>
  <c r="AZ946" i="7"/>
  <c r="AT946" i="7"/>
  <c r="AS946" i="7"/>
  <c r="AN853" i="7"/>
  <c r="AT853" i="7"/>
  <c r="AP853" i="7"/>
  <c r="AW853" i="7"/>
  <c r="AS853" i="7"/>
  <c r="AZ853" i="7"/>
  <c r="AR853" i="7"/>
  <c r="AQ853" i="7"/>
  <c r="AP658" i="7"/>
  <c r="AW658" i="7"/>
  <c r="AN658" i="7"/>
  <c r="AT658" i="7"/>
  <c r="AS658" i="7"/>
  <c r="AR658" i="7"/>
  <c r="AQ658" i="7"/>
  <c r="AZ658" i="7"/>
  <c r="AT563" i="7"/>
  <c r="AS563" i="7"/>
  <c r="AW563" i="7"/>
  <c r="AQ563" i="7"/>
  <c r="AP563" i="7"/>
  <c r="AN563" i="7"/>
  <c r="AZ563" i="7"/>
  <c r="AR563" i="7"/>
  <c r="AT307" i="7"/>
  <c r="AS307" i="7"/>
  <c r="AQ307" i="7"/>
  <c r="AZ307" i="7"/>
  <c r="AP307" i="7"/>
  <c r="AN307" i="7"/>
  <c r="AW307" i="7"/>
  <c r="AR307" i="7"/>
  <c r="AW733" i="7"/>
  <c r="AN733" i="7"/>
  <c r="AQ733" i="7"/>
  <c r="AS733" i="7"/>
  <c r="AR733" i="7"/>
  <c r="AP733" i="7"/>
  <c r="AZ733" i="7"/>
  <c r="AT733" i="7"/>
  <c r="AN680" i="7"/>
  <c r="AT680" i="7"/>
  <c r="AP680" i="7"/>
  <c r="AW680" i="7"/>
  <c r="AS680" i="7"/>
  <c r="AR680" i="7"/>
  <c r="AQ680" i="7"/>
  <c r="AZ680" i="7"/>
  <c r="AT262" i="7"/>
  <c r="AS262" i="7"/>
  <c r="AN262" i="7"/>
  <c r="AR262" i="7"/>
  <c r="AQ262" i="7"/>
  <c r="AP262" i="7"/>
  <c r="AZ262" i="7"/>
  <c r="AW262" i="7"/>
  <c r="AQ359" i="7"/>
  <c r="AP359" i="7"/>
  <c r="AW359" i="7"/>
  <c r="AR359" i="7"/>
  <c r="AN359" i="7"/>
  <c r="AZ359" i="7"/>
  <c r="AT359" i="7"/>
  <c r="AS359" i="7"/>
  <c r="AW525" i="7"/>
  <c r="AN525" i="7"/>
  <c r="AQ525" i="7"/>
  <c r="AT525" i="7"/>
  <c r="AS525" i="7"/>
  <c r="AR525" i="7"/>
  <c r="AP525" i="7"/>
  <c r="AZ525" i="7"/>
  <c r="AN136" i="7"/>
  <c r="AP136" i="7"/>
  <c r="AW136" i="7"/>
  <c r="AT136" i="7"/>
  <c r="AS136" i="7"/>
  <c r="AR136" i="7"/>
  <c r="AQ136" i="7"/>
  <c r="AZ136" i="7"/>
  <c r="AW173" i="7"/>
  <c r="AN173" i="7"/>
  <c r="AQ173" i="7"/>
  <c r="AP173" i="7"/>
  <c r="AZ173" i="7"/>
  <c r="AT173" i="7"/>
  <c r="AS173" i="7"/>
  <c r="AR173" i="7"/>
  <c r="AW93" i="7"/>
  <c r="AN93" i="7"/>
  <c r="AQ93" i="7"/>
  <c r="AS93" i="7"/>
  <c r="AR93" i="7"/>
  <c r="AP93" i="7"/>
  <c r="AZ93" i="7"/>
  <c r="AT93" i="7"/>
  <c r="C45" i="6"/>
  <c r="AZ148" i="7"/>
  <c r="AR148" i="7"/>
  <c r="AQ148" i="7"/>
  <c r="AT148" i="7"/>
  <c r="AS148" i="7"/>
  <c r="AP148" i="7"/>
  <c r="AN148" i="7"/>
  <c r="AW148" i="7"/>
  <c r="BD587" i="7"/>
  <c r="BD326" i="7"/>
  <c r="BD379" i="7"/>
  <c r="BD1425" i="7"/>
  <c r="BD1222" i="7"/>
  <c r="BD1636" i="7"/>
  <c r="BE1636" i="7" s="1"/>
  <c r="BD1794" i="7"/>
  <c r="BE1794" i="7" s="1"/>
  <c r="C40" i="3" s="1"/>
  <c r="BD1570" i="7"/>
  <c r="BD1624" i="7"/>
  <c r="BE1624" i="7" s="1"/>
  <c r="BD1792" i="7"/>
  <c r="BE1792" i="7" s="1"/>
  <c r="C38" i="3" s="1"/>
  <c r="BD603" i="7"/>
  <c r="BD1779" i="7"/>
  <c r="BE1779" i="7" s="1"/>
  <c r="C25" i="3" s="1"/>
  <c r="BD1545" i="7"/>
  <c r="AQ1687" i="7"/>
  <c r="AW1687" i="7"/>
  <c r="AS1165" i="7"/>
  <c r="AZ1165" i="7"/>
  <c r="AR1165" i="7"/>
  <c r="AQ1165" i="7"/>
  <c r="AW1165" i="7"/>
  <c r="AP1165" i="7"/>
  <c r="AT1165" i="7"/>
  <c r="AN1165" i="7"/>
  <c r="AZ1831" i="7"/>
  <c r="AQ1831" i="7"/>
  <c r="AT1831" i="7"/>
  <c r="AS1831" i="7"/>
  <c r="AR1831" i="7"/>
  <c r="AP1831" i="7"/>
  <c r="AW1831" i="7"/>
  <c r="AN1831" i="7"/>
  <c r="AT1547" i="7"/>
  <c r="AW1547" i="7"/>
  <c r="AQ1547" i="7"/>
  <c r="AP1547" i="7"/>
  <c r="AN1547" i="7"/>
  <c r="AZ1547" i="7"/>
  <c r="AR1547" i="7"/>
  <c r="AS1547" i="7"/>
  <c r="AN1238" i="7"/>
  <c r="AQ1238" i="7"/>
  <c r="AP1238" i="7"/>
  <c r="AZ1238" i="7"/>
  <c r="AT1238" i="7"/>
  <c r="AS1238" i="7"/>
  <c r="AR1238" i="7"/>
  <c r="AW1238" i="7"/>
  <c r="AP1070" i="7"/>
  <c r="AZ1070" i="7"/>
  <c r="AR1070" i="7"/>
  <c r="AW1070" i="7"/>
  <c r="AS1070" i="7"/>
  <c r="AQ1070" i="7"/>
  <c r="AN1070" i="7"/>
  <c r="AT1070" i="7"/>
  <c r="AT411" i="7"/>
  <c r="AS411" i="7"/>
  <c r="AW411" i="7"/>
  <c r="AN411" i="7"/>
  <c r="AZ411" i="7"/>
  <c r="AR411" i="7"/>
  <c r="AQ411" i="7"/>
  <c r="AP411" i="7"/>
  <c r="AQ1021" i="7"/>
  <c r="AP1021" i="7"/>
  <c r="AW1021" i="7"/>
  <c r="AS1021" i="7"/>
  <c r="AT1021" i="7"/>
  <c r="AR1021" i="7"/>
  <c r="AN1021" i="7"/>
  <c r="AZ1021" i="7"/>
  <c r="AP1577" i="7"/>
  <c r="AW1577" i="7"/>
  <c r="AN1577" i="7"/>
  <c r="AQ1577" i="7"/>
  <c r="AZ1577" i="7"/>
  <c r="AT1577" i="7"/>
  <c r="AR1577" i="7"/>
  <c r="AS1577" i="7"/>
  <c r="AW1438" i="7"/>
  <c r="AT1178" i="7"/>
  <c r="AS1178" i="7"/>
  <c r="AZ1178" i="7"/>
  <c r="AR1178" i="7"/>
  <c r="AP1178" i="7"/>
  <c r="AN1178" i="7"/>
  <c r="AQ1178" i="7"/>
  <c r="AW1178" i="7"/>
  <c r="AZ1144" i="7"/>
  <c r="AR1144" i="7"/>
  <c r="AQ1144" i="7"/>
  <c r="AP1144" i="7"/>
  <c r="AN1144" i="7"/>
  <c r="AW1144" i="7"/>
  <c r="AT1144" i="7"/>
  <c r="AS1144" i="7"/>
  <c r="AT875" i="7"/>
  <c r="AS875" i="7"/>
  <c r="AZ875" i="7"/>
  <c r="AR875" i="7"/>
  <c r="AN875" i="7"/>
  <c r="AW875" i="7"/>
  <c r="AQ875" i="7"/>
  <c r="AP875" i="7"/>
  <c r="AZ841" i="7"/>
  <c r="AR841" i="7"/>
  <c r="AQ841" i="7"/>
  <c r="AP841" i="7"/>
  <c r="AT841" i="7"/>
  <c r="AS841" i="7"/>
  <c r="AW841" i="7"/>
  <c r="AN841" i="7"/>
  <c r="AT518" i="7"/>
  <c r="AS518" i="7"/>
  <c r="AZ518" i="7"/>
  <c r="AR518" i="7"/>
  <c r="AN518" i="7"/>
  <c r="AP518" i="7"/>
  <c r="AW518" i="7"/>
  <c r="AQ518" i="7"/>
  <c r="AZ612" i="7"/>
  <c r="AR612" i="7"/>
  <c r="AQ612" i="7"/>
  <c r="AP612" i="7"/>
  <c r="AT612" i="7"/>
  <c r="AW612" i="7"/>
  <c r="AS612" i="7"/>
  <c r="AN612" i="7"/>
  <c r="AP466" i="7"/>
  <c r="AW466" i="7"/>
  <c r="AN466" i="7"/>
  <c r="AZ466" i="7"/>
  <c r="AR466" i="7"/>
  <c r="AQ466" i="7"/>
  <c r="AT466" i="7"/>
  <c r="AS466" i="7"/>
  <c r="AQ151" i="7"/>
  <c r="AP151" i="7"/>
  <c r="AS151" i="7"/>
  <c r="AZ151" i="7"/>
  <c r="AN151" i="7"/>
  <c r="AW151" i="7"/>
  <c r="AT151" i="7"/>
  <c r="AR151" i="7"/>
  <c r="AZ252" i="7"/>
  <c r="AR252" i="7"/>
  <c r="AQ252" i="7"/>
  <c r="AT252" i="7"/>
  <c r="AN252" i="7"/>
  <c r="AW252" i="7"/>
  <c r="AS252" i="7"/>
  <c r="AP252" i="7"/>
  <c r="AQ1817" i="7"/>
  <c r="AP1817" i="7"/>
  <c r="AW1817" i="7"/>
  <c r="AS1817" i="7"/>
  <c r="AT1817" i="7"/>
  <c r="AR1817" i="7"/>
  <c r="AN1817" i="7"/>
  <c r="AZ1817" i="7"/>
  <c r="AW1312" i="7"/>
  <c r="AW1741" i="7"/>
  <c r="AQ1741" i="7"/>
  <c r="AW1711" i="7"/>
  <c r="AQ1711" i="7"/>
  <c r="AW1623" i="7"/>
  <c r="AT1209" i="7"/>
  <c r="AS1209" i="7"/>
  <c r="AW1209" i="7"/>
  <c r="AQ1209" i="7"/>
  <c r="AR1209" i="7"/>
  <c r="AP1209" i="7"/>
  <c r="AZ1209" i="7"/>
  <c r="AN1209" i="7"/>
  <c r="AW1113" i="7"/>
  <c r="AN1113" i="7"/>
  <c r="AS1113" i="7"/>
  <c r="AZ1113" i="7"/>
  <c r="AQ1113" i="7"/>
  <c r="AT1113" i="7"/>
  <c r="AR1113" i="7"/>
  <c r="AP1113" i="7"/>
  <c r="AN982" i="7"/>
  <c r="AR982" i="7"/>
  <c r="AZ982" i="7"/>
  <c r="AQ982" i="7"/>
  <c r="AP982" i="7"/>
  <c r="AT982" i="7"/>
  <c r="AS982" i="7"/>
  <c r="AW982" i="7"/>
  <c r="AW914" i="7"/>
  <c r="AN914" i="7"/>
  <c r="AQ914" i="7"/>
  <c r="AR914" i="7"/>
  <c r="AP914" i="7"/>
  <c r="AZ914" i="7"/>
  <c r="AT914" i="7"/>
  <c r="AS914" i="7"/>
  <c r="AQ617" i="7"/>
  <c r="AW617" i="7"/>
  <c r="AN617" i="7"/>
  <c r="AS617" i="7"/>
  <c r="AZ617" i="7"/>
  <c r="AP617" i="7"/>
  <c r="AR617" i="7"/>
  <c r="AT617" i="7"/>
  <c r="AW493" i="7"/>
  <c r="AN493" i="7"/>
  <c r="AQ493" i="7"/>
  <c r="AT493" i="7"/>
  <c r="AS493" i="7"/>
  <c r="AR493" i="7"/>
  <c r="AP493" i="7"/>
  <c r="AZ493" i="7"/>
  <c r="AT251" i="7"/>
  <c r="AW251" i="7"/>
  <c r="AP251" i="7"/>
  <c r="AZ251" i="7"/>
  <c r="AN251" i="7"/>
  <c r="AS251" i="7"/>
  <c r="AR251" i="7"/>
  <c r="AQ251" i="7"/>
  <c r="AN168" i="7"/>
  <c r="AP168" i="7"/>
  <c r="AR168" i="7"/>
  <c r="AQ168" i="7"/>
  <c r="AZ168" i="7"/>
  <c r="AW168" i="7"/>
  <c r="AT168" i="7"/>
  <c r="AS168" i="7"/>
  <c r="AN264" i="7"/>
  <c r="AP264" i="7"/>
  <c r="AW264" i="7"/>
  <c r="AT264" i="7"/>
  <c r="AS264" i="7"/>
  <c r="AR264" i="7"/>
  <c r="AQ264" i="7"/>
  <c r="AZ264" i="7"/>
  <c r="AP1852" i="7"/>
  <c r="AN1852" i="7"/>
  <c r="AS1852" i="7"/>
  <c r="AZ1852" i="7"/>
  <c r="AR1852" i="7"/>
  <c r="AT1852" i="7"/>
  <c r="AQ1852" i="7"/>
  <c r="AW1852" i="7"/>
  <c r="AW1752" i="7"/>
  <c r="AN1541" i="7"/>
  <c r="AP1541" i="7"/>
  <c r="AZ1541" i="7"/>
  <c r="AS1541" i="7"/>
  <c r="AW1541" i="7"/>
  <c r="AT1541" i="7"/>
  <c r="AR1541" i="7"/>
  <c r="AQ1541" i="7"/>
  <c r="AW1192" i="7"/>
  <c r="AT1192" i="7"/>
  <c r="AR1192" i="7"/>
  <c r="AQ1192" i="7"/>
  <c r="AZ1192" i="7"/>
  <c r="AP1192" i="7"/>
  <c r="AS1192" i="7"/>
  <c r="AN1192" i="7"/>
  <c r="AW1318" i="7"/>
  <c r="AQ956" i="7"/>
  <c r="AP956" i="7"/>
  <c r="AW956" i="7"/>
  <c r="AS956" i="7"/>
  <c r="AT956" i="7"/>
  <c r="AR956" i="7"/>
  <c r="AN956" i="7"/>
  <c r="AZ956" i="7"/>
  <c r="AT771" i="7"/>
  <c r="AS771" i="7"/>
  <c r="AW771" i="7"/>
  <c r="AR771" i="7"/>
  <c r="AQ771" i="7"/>
  <c r="AP771" i="7"/>
  <c r="AN771" i="7"/>
  <c r="AZ771" i="7"/>
  <c r="AN696" i="7"/>
  <c r="AT696" i="7"/>
  <c r="AP696" i="7"/>
  <c r="AQ696" i="7"/>
  <c r="AZ696" i="7"/>
  <c r="AW696" i="7"/>
  <c r="AS696" i="7"/>
  <c r="AR696" i="7"/>
  <c r="AN720" i="7"/>
  <c r="AT720" i="7"/>
  <c r="AP720" i="7"/>
  <c r="AR720" i="7"/>
  <c r="AQ720" i="7"/>
  <c r="AZ720" i="7"/>
  <c r="AW720" i="7"/>
  <c r="AS720" i="7"/>
  <c r="AW181" i="7"/>
  <c r="AN181" i="7"/>
  <c r="AQ181" i="7"/>
  <c r="AZ181" i="7"/>
  <c r="AT181" i="7"/>
  <c r="AS181" i="7"/>
  <c r="AR181" i="7"/>
  <c r="AP181" i="7"/>
  <c r="AQ4" i="7"/>
  <c r="AW4" i="7"/>
  <c r="AN4" i="7"/>
  <c r="AR4" i="7"/>
  <c r="AZ4" i="7"/>
  <c r="AT4" i="7"/>
  <c r="C9" i="6"/>
  <c r="AS4" i="7"/>
  <c r="AP4" i="7"/>
  <c r="BD6" i="7"/>
  <c r="AW1722" i="7"/>
  <c r="AS1101" i="7"/>
  <c r="AZ1101" i="7"/>
  <c r="AR1101" i="7"/>
  <c r="AQ1101" i="7"/>
  <c r="AW1101" i="7"/>
  <c r="AP1101" i="7"/>
  <c r="AT1101" i="7"/>
  <c r="AN1101" i="7"/>
  <c r="AW1041" i="7"/>
  <c r="AZ1041" i="7"/>
  <c r="AQ1041" i="7"/>
  <c r="AP1041" i="7"/>
  <c r="AN1041" i="7"/>
  <c r="AS1041" i="7"/>
  <c r="AT1041" i="7"/>
  <c r="AR1041" i="7"/>
  <c r="AZ1793" i="7"/>
  <c r="AR1793" i="7"/>
  <c r="AQ1793" i="7"/>
  <c r="AP1793" i="7"/>
  <c r="AT1793" i="7"/>
  <c r="AN1793" i="7"/>
  <c r="AS1793" i="7"/>
  <c r="AW1793" i="7"/>
  <c r="AW1482" i="7"/>
  <c r="AW1350" i="7"/>
  <c r="AW1410" i="7"/>
  <c r="AS1410" i="7"/>
  <c r="AZ1112" i="7"/>
  <c r="AR1112" i="7"/>
  <c r="AQ1112" i="7"/>
  <c r="AP1112" i="7"/>
  <c r="AN1112" i="7"/>
  <c r="AW1112" i="7"/>
  <c r="AT1112" i="7"/>
  <c r="AS1112" i="7"/>
  <c r="AQ1059" i="7"/>
  <c r="AR1059" i="7"/>
  <c r="AZ1059" i="7"/>
  <c r="AP1059" i="7"/>
  <c r="AT1059" i="7"/>
  <c r="AS1059" i="7"/>
  <c r="AN1059" i="7"/>
  <c r="AW1059" i="7"/>
  <c r="AT867" i="7"/>
  <c r="AS867" i="7"/>
  <c r="AZ867" i="7"/>
  <c r="AR867" i="7"/>
  <c r="AN867" i="7"/>
  <c r="AW867" i="7"/>
  <c r="AQ867" i="7"/>
  <c r="AP867" i="7"/>
  <c r="AP855" i="7"/>
  <c r="AW855" i="7"/>
  <c r="AN855" i="7"/>
  <c r="AZ855" i="7"/>
  <c r="AR855" i="7"/>
  <c r="AQ855" i="7"/>
  <c r="AT855" i="7"/>
  <c r="AS855" i="7"/>
  <c r="AZ817" i="7"/>
  <c r="AR817" i="7"/>
  <c r="AQ817" i="7"/>
  <c r="AP817" i="7"/>
  <c r="AT817" i="7"/>
  <c r="AS817" i="7"/>
  <c r="AW817" i="7"/>
  <c r="AN817" i="7"/>
  <c r="AS353" i="7"/>
  <c r="AZ353" i="7"/>
  <c r="AR353" i="7"/>
  <c r="AQ353" i="7"/>
  <c r="AW353" i="7"/>
  <c r="AT353" i="7"/>
  <c r="AP353" i="7"/>
  <c r="AN353" i="7"/>
  <c r="AZ809" i="7"/>
  <c r="AR809" i="7"/>
  <c r="AQ809" i="7"/>
  <c r="AP809" i="7"/>
  <c r="AT809" i="7"/>
  <c r="AS809" i="7"/>
  <c r="AW809" i="7"/>
  <c r="AN809" i="7"/>
  <c r="AZ708" i="7"/>
  <c r="AR708" i="7"/>
  <c r="AQ708" i="7"/>
  <c r="AP708" i="7"/>
  <c r="AT708" i="7"/>
  <c r="AS708" i="7"/>
  <c r="AN708" i="7"/>
  <c r="AW708" i="7"/>
  <c r="AP602" i="7"/>
  <c r="AW602" i="7"/>
  <c r="AN602" i="7"/>
  <c r="AZ602" i="7"/>
  <c r="AR602" i="7"/>
  <c r="AT602" i="7"/>
  <c r="AS602" i="7"/>
  <c r="AQ602" i="7"/>
  <c r="BD1456" i="7"/>
  <c r="BD1299" i="7"/>
  <c r="BD1038" i="7"/>
  <c r="BD47" i="7"/>
  <c r="BD151" i="7"/>
  <c r="BD464" i="7"/>
  <c r="BD621" i="7"/>
  <c r="BD1195" i="7"/>
  <c r="BD1508" i="7"/>
  <c r="BD569" i="7"/>
  <c r="BD1351" i="7"/>
  <c r="BD99" i="7"/>
  <c r="BD934" i="7"/>
  <c r="BD1091" i="7"/>
  <c r="BD256" i="7"/>
  <c r="BD412" i="7"/>
  <c r="BD308" i="7"/>
  <c r="BD673" i="7"/>
  <c r="BD778" i="7"/>
  <c r="BD1560" i="7"/>
  <c r="BD830" i="7"/>
  <c r="AS1550" i="7"/>
  <c r="AP1550" i="7"/>
  <c r="AW1550" i="7"/>
  <c r="AT1550" i="7"/>
  <c r="AN1550" i="7"/>
  <c r="AZ1550" i="7"/>
  <c r="AR1550" i="7"/>
  <c r="AQ1550" i="7"/>
  <c r="AZ1595" i="7"/>
  <c r="AR1595" i="7"/>
  <c r="AQ1595" i="7"/>
  <c r="AP1595" i="7"/>
  <c r="AT1595" i="7"/>
  <c r="AS1595" i="7"/>
  <c r="AW1595" i="7"/>
  <c r="AN1595" i="7"/>
  <c r="AW1469" i="7"/>
  <c r="AS1332" i="7"/>
  <c r="AW1332" i="7"/>
  <c r="AR1332" i="7"/>
  <c r="AW1272" i="7"/>
  <c r="AS1272" i="7"/>
  <c r="AW1450" i="7"/>
  <c r="AQ1450" i="7"/>
  <c r="AQ1185" i="7"/>
  <c r="AT1185" i="7"/>
  <c r="AS1185" i="7"/>
  <c r="AR1185" i="7"/>
  <c r="AN1185" i="7"/>
  <c r="AZ1185" i="7"/>
  <c r="AW1185" i="7"/>
  <c r="AP1185" i="7"/>
  <c r="AT1114" i="7"/>
  <c r="AS1114" i="7"/>
  <c r="AZ1114" i="7"/>
  <c r="AR1114" i="7"/>
  <c r="AP1114" i="7"/>
  <c r="AN1114" i="7"/>
  <c r="AQ1114" i="7"/>
  <c r="AW1114" i="7"/>
  <c r="AW1352" i="7"/>
  <c r="AQ1352" i="7"/>
  <c r="AT1028" i="7"/>
  <c r="AS1028" i="7"/>
  <c r="AZ1028" i="7"/>
  <c r="AR1028" i="7"/>
  <c r="AN1028" i="7"/>
  <c r="AQ1028" i="7"/>
  <c r="AP1028" i="7"/>
  <c r="AW1028" i="7"/>
  <c r="AP1038" i="7"/>
  <c r="AZ1038" i="7"/>
  <c r="AR1038" i="7"/>
  <c r="AQ1038" i="7"/>
  <c r="AT1038" i="7"/>
  <c r="AW1038" i="7"/>
  <c r="AS1038" i="7"/>
  <c r="AN1038" i="7"/>
  <c r="AS814" i="7"/>
  <c r="AZ814" i="7"/>
  <c r="AR814" i="7"/>
  <c r="AQ814" i="7"/>
  <c r="AT814" i="7"/>
  <c r="AP814" i="7"/>
  <c r="AW814" i="7"/>
  <c r="AN814" i="7"/>
  <c r="AT811" i="7"/>
  <c r="AS811" i="7"/>
  <c r="AZ811" i="7"/>
  <c r="AR811" i="7"/>
  <c r="AN811" i="7"/>
  <c r="AQ811" i="7"/>
  <c r="AW811" i="7"/>
  <c r="AP811" i="7"/>
  <c r="AS769" i="7"/>
  <c r="AZ769" i="7"/>
  <c r="AR769" i="7"/>
  <c r="AQ769" i="7"/>
  <c r="AT769" i="7"/>
  <c r="AP769" i="7"/>
  <c r="AN769" i="7"/>
  <c r="AW769" i="7"/>
  <c r="AT758" i="7"/>
  <c r="AS758" i="7"/>
  <c r="AZ758" i="7"/>
  <c r="AR758" i="7"/>
  <c r="AN758" i="7"/>
  <c r="AW758" i="7"/>
  <c r="AQ758" i="7"/>
  <c r="AP758" i="7"/>
  <c r="AZ945" i="7"/>
  <c r="AR945" i="7"/>
  <c r="AQ945" i="7"/>
  <c r="AP945" i="7"/>
  <c r="AT945" i="7"/>
  <c r="AS945" i="7"/>
  <c r="AN945" i="7"/>
  <c r="AW945" i="7"/>
  <c r="AQ759" i="7"/>
  <c r="AP759" i="7"/>
  <c r="AW759" i="7"/>
  <c r="AS759" i="7"/>
  <c r="AT759" i="7"/>
  <c r="AR759" i="7"/>
  <c r="AN759" i="7"/>
  <c r="AZ759" i="7"/>
  <c r="AS553" i="7"/>
  <c r="AZ553" i="7"/>
  <c r="AR553" i="7"/>
  <c r="AQ553" i="7"/>
  <c r="AP553" i="7"/>
  <c r="AN553" i="7"/>
  <c r="AW553" i="7"/>
  <c r="AT553" i="7"/>
  <c r="AZ788" i="7"/>
  <c r="AR788" i="7"/>
  <c r="AQ788" i="7"/>
  <c r="AP788" i="7"/>
  <c r="AT788" i="7"/>
  <c r="AW788" i="7"/>
  <c r="AS788" i="7"/>
  <c r="AN788" i="7"/>
  <c r="AT454" i="7"/>
  <c r="AS454" i="7"/>
  <c r="AZ454" i="7"/>
  <c r="AR454" i="7"/>
  <c r="AN454" i="7"/>
  <c r="AP454" i="7"/>
  <c r="AW454" i="7"/>
  <c r="AQ454" i="7"/>
  <c r="AQ583" i="7"/>
  <c r="AP583" i="7"/>
  <c r="AW583" i="7"/>
  <c r="AS583" i="7"/>
  <c r="AR583" i="7"/>
  <c r="AN583" i="7"/>
  <c r="AZ583" i="7"/>
  <c r="AT583" i="7"/>
  <c r="AS193" i="7"/>
  <c r="AZ193" i="7"/>
  <c r="AR193" i="7"/>
  <c r="AT193" i="7"/>
  <c r="AQ193" i="7"/>
  <c r="AP193" i="7"/>
  <c r="AN193" i="7"/>
  <c r="AW193" i="7"/>
  <c r="AZ484" i="7"/>
  <c r="AR484" i="7"/>
  <c r="AQ484" i="7"/>
  <c r="AP484" i="7"/>
  <c r="AT484" i="7"/>
  <c r="AW484" i="7"/>
  <c r="AS484" i="7"/>
  <c r="AN484" i="7"/>
  <c r="AT190" i="7"/>
  <c r="AS190" i="7"/>
  <c r="AN190" i="7"/>
  <c r="AW190" i="7"/>
  <c r="AR190" i="7"/>
  <c r="AQ190" i="7"/>
  <c r="AP190" i="7"/>
  <c r="AZ190" i="7"/>
  <c r="AZ356" i="7"/>
  <c r="AR356" i="7"/>
  <c r="AQ356" i="7"/>
  <c r="AP356" i="7"/>
  <c r="AN356" i="7"/>
  <c r="AW356" i="7"/>
  <c r="AT356" i="7"/>
  <c r="AS356" i="7"/>
  <c r="AP554" i="7"/>
  <c r="AW554" i="7"/>
  <c r="AN554" i="7"/>
  <c r="AZ554" i="7"/>
  <c r="AR554" i="7"/>
  <c r="AT554" i="7"/>
  <c r="AS554" i="7"/>
  <c r="AQ554" i="7"/>
  <c r="AQ87" i="7"/>
  <c r="AP87" i="7"/>
  <c r="AS87" i="7"/>
  <c r="AZ87" i="7"/>
  <c r="AN87" i="7"/>
  <c r="AW87" i="7"/>
  <c r="AT87" i="7"/>
  <c r="AR87" i="7"/>
  <c r="AZ428" i="7"/>
  <c r="AR428" i="7"/>
  <c r="AQ428" i="7"/>
  <c r="AP428" i="7"/>
  <c r="AT428" i="7"/>
  <c r="AW428" i="7"/>
  <c r="AS428" i="7"/>
  <c r="AN428" i="7"/>
  <c r="AP74" i="7"/>
  <c r="AW74" i="7"/>
  <c r="AZ74" i="7"/>
  <c r="AR74" i="7"/>
  <c r="AQ74" i="7"/>
  <c r="AN74" i="7"/>
  <c r="AT74" i="7"/>
  <c r="AS74" i="7"/>
  <c r="AP250" i="7"/>
  <c r="AW250" i="7"/>
  <c r="AZ250" i="7"/>
  <c r="AR250" i="7"/>
  <c r="AT250" i="7"/>
  <c r="AS250" i="7"/>
  <c r="AQ250" i="7"/>
  <c r="AN250" i="7"/>
  <c r="BD848" i="7"/>
  <c r="BD1521" i="7"/>
  <c r="BD1573" i="7"/>
  <c r="AW1804" i="7"/>
  <c r="AN1804" i="7"/>
  <c r="AP1804" i="7"/>
  <c r="AZ1804" i="7"/>
  <c r="AR1804" i="7"/>
  <c r="AQ1804" i="7"/>
  <c r="AT1804" i="7"/>
  <c r="AS1804" i="7"/>
  <c r="AW1718" i="7"/>
  <c r="AR1718" i="7"/>
  <c r="AW1423" i="7"/>
  <c r="AW1393" i="7"/>
  <c r="AW1289" i="7"/>
  <c r="AN1084" i="7"/>
  <c r="AT1084" i="7"/>
  <c r="AZ1084" i="7"/>
  <c r="AR1084" i="7"/>
  <c r="AW1084" i="7"/>
  <c r="AS1084" i="7"/>
  <c r="AQ1084" i="7"/>
  <c r="AP1084" i="7"/>
  <c r="AW1317" i="7"/>
  <c r="AR1317" i="7"/>
  <c r="AT747" i="7"/>
  <c r="AS747" i="7"/>
  <c r="AW747" i="7"/>
  <c r="AR747" i="7"/>
  <c r="AQ747" i="7"/>
  <c r="AP747" i="7"/>
  <c r="AN747" i="7"/>
  <c r="AZ747" i="7"/>
  <c r="AN656" i="7"/>
  <c r="AT656" i="7"/>
  <c r="AP656" i="7"/>
  <c r="AZ656" i="7"/>
  <c r="AW656" i="7"/>
  <c r="AS656" i="7"/>
  <c r="AR656" i="7"/>
  <c r="AQ656" i="7"/>
  <c r="AN584" i="7"/>
  <c r="AT584" i="7"/>
  <c r="AP584" i="7"/>
  <c r="AQ584" i="7"/>
  <c r="AZ584" i="7"/>
  <c r="AW584" i="7"/>
  <c r="AS584" i="7"/>
  <c r="AR584" i="7"/>
  <c r="AW461" i="7"/>
  <c r="AN461" i="7"/>
  <c r="AQ461" i="7"/>
  <c r="AT461" i="7"/>
  <c r="AS461" i="7"/>
  <c r="AR461" i="7"/>
  <c r="AP461" i="7"/>
  <c r="AZ461" i="7"/>
  <c r="AT123" i="7"/>
  <c r="AW123" i="7"/>
  <c r="AP123" i="7"/>
  <c r="AZ123" i="7"/>
  <c r="AN123" i="7"/>
  <c r="AS123" i="7"/>
  <c r="AR123" i="7"/>
  <c r="AQ123" i="7"/>
  <c r="BD1643" i="7"/>
  <c r="BE1643" i="7" s="1"/>
  <c r="AW1766" i="7"/>
  <c r="AW1689" i="7"/>
  <c r="AQ1689" i="7"/>
  <c r="AR1689" i="7"/>
  <c r="AN1575" i="7"/>
  <c r="AT1575" i="7"/>
  <c r="AS1575" i="7"/>
  <c r="AR1575" i="7"/>
  <c r="AP1575" i="7"/>
  <c r="AZ1575" i="7"/>
  <c r="AW1575" i="7"/>
  <c r="AQ1575" i="7"/>
  <c r="AS1644" i="7"/>
  <c r="AW1644" i="7"/>
  <c r="AP1527" i="7"/>
  <c r="AZ1527" i="7"/>
  <c r="AQ1527" i="7"/>
  <c r="AW1527" i="7"/>
  <c r="AR1527" i="7"/>
  <c r="AT1527" i="7"/>
  <c r="AS1527" i="7"/>
  <c r="AN1527" i="7"/>
  <c r="AW1433" i="7"/>
  <c r="AR1433" i="7"/>
  <c r="AW1424" i="7"/>
  <c r="AR1424" i="7"/>
  <c r="AQ1115" i="7"/>
  <c r="AP1115" i="7"/>
  <c r="AW1115" i="7"/>
  <c r="AN1115" i="7"/>
  <c r="AZ1115" i="7"/>
  <c r="AS1115" i="7"/>
  <c r="AT1115" i="7"/>
  <c r="AR1115" i="7"/>
  <c r="AN1036" i="7"/>
  <c r="AR1036" i="7"/>
  <c r="AZ1036" i="7"/>
  <c r="AQ1036" i="7"/>
  <c r="AP1036" i="7"/>
  <c r="AT1036" i="7"/>
  <c r="AS1036" i="7"/>
  <c r="AW1036" i="7"/>
  <c r="AP1063" i="7"/>
  <c r="AT1063" i="7"/>
  <c r="AS1063" i="7"/>
  <c r="AR1063" i="7"/>
  <c r="AW1063" i="7"/>
  <c r="AQ1063" i="7"/>
  <c r="AN1063" i="7"/>
  <c r="AZ1063" i="7"/>
  <c r="AT763" i="7"/>
  <c r="AS763" i="7"/>
  <c r="AW763" i="7"/>
  <c r="AN763" i="7"/>
  <c r="AZ763" i="7"/>
  <c r="AR763" i="7"/>
  <c r="AQ763" i="7"/>
  <c r="AP763" i="7"/>
  <c r="AN925" i="7"/>
  <c r="AT925" i="7"/>
  <c r="AP925" i="7"/>
  <c r="AS925" i="7"/>
  <c r="AR925" i="7"/>
  <c r="AQ925" i="7"/>
  <c r="AZ925" i="7"/>
  <c r="AW925" i="7"/>
  <c r="AW765" i="7"/>
  <c r="AN765" i="7"/>
  <c r="AQ765" i="7"/>
  <c r="AZ765" i="7"/>
  <c r="AT765" i="7"/>
  <c r="AS765" i="7"/>
  <c r="AR765" i="7"/>
  <c r="AP765" i="7"/>
  <c r="AW685" i="7"/>
  <c r="AN685" i="7"/>
  <c r="AQ685" i="7"/>
  <c r="AP685" i="7"/>
  <c r="AZ685" i="7"/>
  <c r="AT685" i="7"/>
  <c r="AS685" i="7"/>
  <c r="AR685" i="7"/>
  <c r="AT483" i="7"/>
  <c r="AS483" i="7"/>
  <c r="AW483" i="7"/>
  <c r="AR483" i="7"/>
  <c r="AQ483" i="7"/>
  <c r="AP483" i="7"/>
  <c r="AN483" i="7"/>
  <c r="AZ483" i="7"/>
  <c r="AW709" i="7"/>
  <c r="AN709" i="7"/>
  <c r="AQ709" i="7"/>
  <c r="AR709" i="7"/>
  <c r="AP709" i="7"/>
  <c r="AZ709" i="7"/>
  <c r="AT709" i="7"/>
  <c r="AS709" i="7"/>
  <c r="AW810" i="7"/>
  <c r="AN810" i="7"/>
  <c r="AQ810" i="7"/>
  <c r="AP810" i="7"/>
  <c r="AZ810" i="7"/>
  <c r="AS810" i="7"/>
  <c r="AT810" i="7"/>
  <c r="AR810" i="7"/>
  <c r="AQ575" i="7"/>
  <c r="AP575" i="7"/>
  <c r="AW575" i="7"/>
  <c r="AS575" i="7"/>
  <c r="AT575" i="7"/>
  <c r="AR575" i="7"/>
  <c r="AN575" i="7"/>
  <c r="AZ575" i="7"/>
  <c r="AN496" i="7"/>
  <c r="AT496" i="7"/>
  <c r="AP496" i="7"/>
  <c r="AZ496" i="7"/>
  <c r="AW496" i="7"/>
  <c r="AS496" i="7"/>
  <c r="AR496" i="7"/>
  <c r="AQ496" i="7"/>
  <c r="AN488" i="7"/>
  <c r="AT488" i="7"/>
  <c r="AP488" i="7"/>
  <c r="AQ488" i="7"/>
  <c r="AZ488" i="7"/>
  <c r="AW488" i="7"/>
  <c r="AS488" i="7"/>
  <c r="AR488" i="7"/>
  <c r="AN336" i="7"/>
  <c r="AT336" i="7"/>
  <c r="AQ336" i="7"/>
  <c r="AP336" i="7"/>
  <c r="AZ336" i="7"/>
  <c r="AW336" i="7"/>
  <c r="AS336" i="7"/>
  <c r="AR336" i="7"/>
  <c r="AW365" i="7"/>
  <c r="AN365" i="7"/>
  <c r="AT365" i="7"/>
  <c r="AS365" i="7"/>
  <c r="AR365" i="7"/>
  <c r="AQ365" i="7"/>
  <c r="AP365" i="7"/>
  <c r="AZ365" i="7"/>
  <c r="AP354" i="7"/>
  <c r="AW354" i="7"/>
  <c r="AN354" i="7"/>
  <c r="AT354" i="7"/>
  <c r="AS354" i="7"/>
  <c r="AR354" i="7"/>
  <c r="AQ354" i="7"/>
  <c r="AZ354" i="7"/>
  <c r="AW45" i="7"/>
  <c r="AN45" i="7"/>
  <c r="AQ45" i="7"/>
  <c r="AP45" i="7"/>
  <c r="AZ45" i="7"/>
  <c r="AS45" i="7"/>
  <c r="AT45" i="7"/>
  <c r="AR45" i="7"/>
  <c r="C5" i="6"/>
  <c r="BD1796" i="7"/>
  <c r="BE1796" i="7" s="1"/>
  <c r="C42" i="3" s="1"/>
  <c r="BD1587" i="7"/>
  <c r="BD1483" i="7"/>
  <c r="BD1170" i="7"/>
  <c r="BD1118" i="7"/>
  <c r="BD961" i="7"/>
  <c r="BD700" i="7"/>
  <c r="BD857" i="7"/>
  <c r="BD596" i="7"/>
  <c r="BD335" i="7"/>
  <c r="BD492" i="7"/>
  <c r="BD439" i="7"/>
  <c r="BD231" i="7"/>
  <c r="BD74" i="7"/>
  <c r="BD1013" i="7"/>
  <c r="BD1326" i="7"/>
  <c r="BD179" i="7"/>
  <c r="BD544" i="7"/>
  <c r="BD909" i="7"/>
  <c r="BD1066" i="7"/>
  <c r="BD283" i="7"/>
  <c r="BD1274" i="7"/>
  <c r="BD805" i="7"/>
  <c r="BD648" i="7"/>
  <c r="BD753" i="7"/>
  <c r="BD1535" i="7"/>
  <c r="BD1692" i="7"/>
  <c r="BE1692" i="7" s="1"/>
  <c r="BD1357" i="7"/>
  <c r="BD1252" i="7"/>
  <c r="BD1304" i="7"/>
  <c r="BD887" i="7"/>
  <c r="BD783" i="7"/>
  <c r="BD939" i="7"/>
  <c r="BD522" i="7"/>
  <c r="BD1774" i="7"/>
  <c r="BE1774" i="7" s="1"/>
  <c r="C20" i="3" s="1"/>
  <c r="BD1096" i="7"/>
  <c r="BD1618" i="7"/>
  <c r="BE1618" i="7" s="1"/>
  <c r="BD417" i="7"/>
  <c r="BD626" i="7"/>
  <c r="BD678" i="7"/>
  <c r="BD731" i="7"/>
  <c r="BD1148" i="7"/>
  <c r="BD104" i="7"/>
  <c r="BD574" i="7"/>
  <c r="BD1200" i="7"/>
  <c r="BD209" i="7"/>
  <c r="BD470" i="7"/>
  <c r="BD365" i="7"/>
  <c r="BD1798" i="7"/>
  <c r="BE1798" i="7" s="1"/>
  <c r="C44" i="3" s="1"/>
  <c r="BD1746" i="7"/>
  <c r="BE1746" i="7" s="1"/>
  <c r="BD1328" i="7"/>
  <c r="BD1120" i="7"/>
  <c r="BD807" i="7"/>
  <c r="BD702" i="7"/>
  <c r="BD546" i="7"/>
  <c r="BD755" i="7"/>
  <c r="BD1224" i="7"/>
  <c r="BD1381" i="7"/>
  <c r="BD911" i="7"/>
  <c r="BD1485" i="7"/>
  <c r="BD337" i="7"/>
  <c r="BD233" i="7"/>
  <c r="BD650" i="7"/>
  <c r="BD389" i="7"/>
  <c r="BD1015" i="7"/>
  <c r="BD1172" i="7"/>
  <c r="BD1589" i="7"/>
  <c r="BD1642" i="7"/>
  <c r="BE1642" i="7" s="1"/>
  <c r="BD598" i="7"/>
  <c r="BD24" i="7"/>
  <c r="BD128" i="7"/>
  <c r="BD441" i="7"/>
  <c r="BD1301" i="7"/>
  <c r="BD884" i="7"/>
  <c r="BD780" i="7"/>
  <c r="BD519" i="7"/>
  <c r="BD154" i="7"/>
  <c r="BD258" i="7"/>
  <c r="BD49" i="7"/>
  <c r="BD1667" i="7"/>
  <c r="BE1667" i="7" s="1"/>
  <c r="BD832" i="7"/>
  <c r="BD1406" i="7"/>
  <c r="BD1197" i="7"/>
  <c r="BD1823" i="7"/>
  <c r="BE1823" i="7" s="1"/>
  <c r="BD414" i="7"/>
  <c r="BD675" i="7"/>
  <c r="BD206" i="7"/>
  <c r="BD1041" i="7"/>
  <c r="BD1249" i="7"/>
  <c r="BD310" i="7"/>
  <c r="BD362" i="7"/>
  <c r="BD728" i="7"/>
  <c r="BD936" i="7"/>
  <c r="BD1510" i="7"/>
  <c r="BD1719" i="7"/>
  <c r="BE1719" i="7" s="1"/>
  <c r="BD1491" i="7"/>
  <c r="BD1178" i="7"/>
  <c r="BD1021" i="7"/>
  <c r="BD708" i="7"/>
  <c r="BD865" i="7"/>
  <c r="BD343" i="7"/>
  <c r="BD500" i="7"/>
  <c r="BD447" i="7"/>
  <c r="BD239" i="7"/>
  <c r="BD604" i="7"/>
  <c r="BD1543" i="7"/>
  <c r="BD291" i="7"/>
  <c r="BD552" i="7"/>
  <c r="BD761" i="7"/>
  <c r="BD1595" i="7"/>
  <c r="BD1700" i="7"/>
  <c r="BE1700" i="7" s="1"/>
  <c r="BD1282" i="7"/>
  <c r="BD395" i="7"/>
  <c r="BD813" i="7"/>
  <c r="BD917" i="7"/>
  <c r="BD1439" i="7"/>
  <c r="BD969" i="7"/>
  <c r="BD1074" i="7"/>
  <c r="BD1126" i="7"/>
  <c r="BD1334" i="7"/>
  <c r="BD82" i="7"/>
  <c r="BD30" i="7"/>
  <c r="BD357" i="7"/>
  <c r="BD623" i="7"/>
  <c r="BD1665" i="7"/>
  <c r="BE1665" i="7" s="1"/>
  <c r="AT1523" i="7"/>
  <c r="AR1523" i="7"/>
  <c r="AZ1523" i="7"/>
  <c r="AN1523" i="7"/>
  <c r="AS1523" i="7"/>
  <c r="AW1523" i="7"/>
  <c r="AQ1523" i="7"/>
  <c r="AP1523" i="7"/>
  <c r="AW1449" i="7"/>
  <c r="AW1476" i="7"/>
  <c r="AN1203" i="7"/>
  <c r="AT1203" i="7"/>
  <c r="AS1203" i="7"/>
  <c r="AR1203" i="7"/>
  <c r="AQ1203" i="7"/>
  <c r="AZ1203" i="7"/>
  <c r="AP1203" i="7"/>
  <c r="AW1203" i="7"/>
  <c r="AT1119" i="7"/>
  <c r="AS1119" i="7"/>
  <c r="AQ1119" i="7"/>
  <c r="AR1119" i="7"/>
  <c r="AP1119" i="7"/>
  <c r="AN1119" i="7"/>
  <c r="AZ1119" i="7"/>
  <c r="AW1119" i="7"/>
  <c r="AN1132" i="7"/>
  <c r="AT1132" i="7"/>
  <c r="AZ1132" i="7"/>
  <c r="AR1132" i="7"/>
  <c r="AW1132" i="7"/>
  <c r="AS1132" i="7"/>
  <c r="AP1132" i="7"/>
  <c r="AQ1132" i="7"/>
  <c r="AN1006" i="7"/>
  <c r="AT1006" i="7"/>
  <c r="AP1006" i="7"/>
  <c r="AZ1006" i="7"/>
  <c r="AW1006" i="7"/>
  <c r="AR1006" i="7"/>
  <c r="AQ1006" i="7"/>
  <c r="AS1006" i="7"/>
  <c r="AT683" i="7"/>
  <c r="AS683" i="7"/>
  <c r="AW683" i="7"/>
  <c r="AP683" i="7"/>
  <c r="AN683" i="7"/>
  <c r="AZ683" i="7"/>
  <c r="AR683" i="7"/>
  <c r="AQ683" i="7"/>
  <c r="AT624" i="7"/>
  <c r="AW624" i="7"/>
  <c r="AN624" i="7"/>
  <c r="AS624" i="7"/>
  <c r="AR624" i="7"/>
  <c r="AZ624" i="7"/>
  <c r="AQ624" i="7"/>
  <c r="AP624" i="7"/>
  <c r="AW333" i="7"/>
  <c r="AN333" i="7"/>
  <c r="AP333" i="7"/>
  <c r="AZ333" i="7"/>
  <c r="AT333" i="7"/>
  <c r="AS333" i="7"/>
  <c r="AR333" i="7"/>
  <c r="AQ333" i="7"/>
  <c r="BD1009" i="7"/>
  <c r="BD182" i="7"/>
  <c r="AW1765" i="7"/>
  <c r="AQ1730" i="7"/>
  <c r="AW1730" i="7"/>
  <c r="AS1584" i="7"/>
  <c r="AZ1584" i="7"/>
  <c r="AR1584" i="7"/>
  <c r="AQ1584" i="7"/>
  <c r="AT1584" i="7"/>
  <c r="AP1584" i="7"/>
  <c r="AW1584" i="7"/>
  <c r="AN1584" i="7"/>
  <c r="AZ1529" i="7"/>
  <c r="AR1529" i="7"/>
  <c r="AT1529" i="7"/>
  <c r="AW1529" i="7"/>
  <c r="AN1529" i="7"/>
  <c r="AP1529" i="7"/>
  <c r="AQ1529" i="7"/>
  <c r="AS1529" i="7"/>
  <c r="AP1601" i="7"/>
  <c r="AW1601" i="7"/>
  <c r="AN1601" i="7"/>
  <c r="AZ1601" i="7"/>
  <c r="AS1601" i="7"/>
  <c r="AT1601" i="7"/>
  <c r="AR1601" i="7"/>
  <c r="AQ1601" i="7"/>
  <c r="AW1431" i="7"/>
  <c r="AR1431" i="7"/>
  <c r="AR1454" i="7"/>
  <c r="AW1454" i="7"/>
  <c r="AR1430" i="7"/>
  <c r="AW1430" i="7"/>
  <c r="AS1430" i="7"/>
  <c r="AW1434" i="7"/>
  <c r="AS1215" i="7"/>
  <c r="AZ1215" i="7"/>
  <c r="AR1215" i="7"/>
  <c r="AN1215" i="7"/>
  <c r="AW1215" i="7"/>
  <c r="AP1215" i="7"/>
  <c r="AT1215" i="7"/>
  <c r="AQ1215" i="7"/>
  <c r="AQ1314" i="7"/>
  <c r="AW1314" i="7"/>
  <c r="AQ1245" i="7"/>
  <c r="AP1245" i="7"/>
  <c r="AT1245" i="7"/>
  <c r="AS1245" i="7"/>
  <c r="AR1245" i="7"/>
  <c r="AW1245" i="7"/>
  <c r="AZ1245" i="7"/>
  <c r="AN1245" i="7"/>
  <c r="AP1110" i="7"/>
  <c r="AW1110" i="7"/>
  <c r="AN1110" i="7"/>
  <c r="AT1110" i="7"/>
  <c r="AZ1110" i="7"/>
  <c r="AQ1110" i="7"/>
  <c r="AS1110" i="7"/>
  <c r="AR1110" i="7"/>
  <c r="AS1031" i="7"/>
  <c r="AZ1031" i="7"/>
  <c r="AR1031" i="7"/>
  <c r="AQ1031" i="7"/>
  <c r="AT1031" i="7"/>
  <c r="AP1031" i="7"/>
  <c r="AN1031" i="7"/>
  <c r="AW1031" i="7"/>
  <c r="AS926" i="7"/>
  <c r="AZ926" i="7"/>
  <c r="AR926" i="7"/>
  <c r="AQ926" i="7"/>
  <c r="AT926" i="7"/>
  <c r="AP926" i="7"/>
  <c r="AN926" i="7"/>
  <c r="AW926" i="7"/>
  <c r="AT923" i="7"/>
  <c r="AS923" i="7"/>
  <c r="AZ923" i="7"/>
  <c r="AR923" i="7"/>
  <c r="AN923" i="7"/>
  <c r="AQ923" i="7"/>
  <c r="AP923" i="7"/>
  <c r="AW923" i="7"/>
  <c r="AT980" i="7"/>
  <c r="AZ980" i="7"/>
  <c r="AQ980" i="7"/>
  <c r="AP980" i="7"/>
  <c r="AS980" i="7"/>
  <c r="AW980" i="7"/>
  <c r="AR980" i="7"/>
  <c r="AN980" i="7"/>
  <c r="AZ937" i="7"/>
  <c r="AR937" i="7"/>
  <c r="AQ937" i="7"/>
  <c r="AP937" i="7"/>
  <c r="AT937" i="7"/>
  <c r="AS937" i="7"/>
  <c r="AN937" i="7"/>
  <c r="AW937" i="7"/>
  <c r="AS409" i="7"/>
  <c r="AZ409" i="7"/>
  <c r="AR409" i="7"/>
  <c r="AQ409" i="7"/>
  <c r="AW409" i="7"/>
  <c r="AT409" i="7"/>
  <c r="AP409" i="7"/>
  <c r="AN409" i="7"/>
  <c r="AT566" i="7"/>
  <c r="AS566" i="7"/>
  <c r="AZ566" i="7"/>
  <c r="AR566" i="7"/>
  <c r="AN566" i="7"/>
  <c r="AW566" i="7"/>
  <c r="AQ566" i="7"/>
  <c r="AP566" i="7"/>
  <c r="AT310" i="7"/>
  <c r="AS310" i="7"/>
  <c r="AZ310" i="7"/>
  <c r="AR310" i="7"/>
  <c r="AQ310" i="7"/>
  <c r="AP310" i="7"/>
  <c r="AN310" i="7"/>
  <c r="AW310" i="7"/>
  <c r="AZ825" i="7"/>
  <c r="AR825" i="7"/>
  <c r="AQ825" i="7"/>
  <c r="AP825" i="7"/>
  <c r="AS825" i="7"/>
  <c r="AN825" i="7"/>
  <c r="AT825" i="7"/>
  <c r="AW825" i="7"/>
  <c r="AR796" i="7"/>
  <c r="AZ796" i="7"/>
  <c r="AQ796" i="7"/>
  <c r="AP796" i="7"/>
  <c r="AT796" i="7"/>
  <c r="AS796" i="7"/>
  <c r="AN796" i="7"/>
  <c r="AW796" i="7"/>
  <c r="AQ439" i="7"/>
  <c r="AP439" i="7"/>
  <c r="AW439" i="7"/>
  <c r="AS439" i="7"/>
  <c r="AT439" i="7"/>
  <c r="AR439" i="7"/>
  <c r="AN439" i="7"/>
  <c r="AZ439" i="7"/>
  <c r="AS49" i="7"/>
  <c r="AZ49" i="7"/>
  <c r="AR49" i="7"/>
  <c r="AW49" i="7"/>
  <c r="AT49" i="7"/>
  <c r="AQ49" i="7"/>
  <c r="AP49" i="7"/>
  <c r="AN49" i="7"/>
  <c r="AT46" i="7"/>
  <c r="AS46" i="7"/>
  <c r="AN46" i="7"/>
  <c r="AZ46" i="7"/>
  <c r="AW46" i="7"/>
  <c r="AQ46" i="7"/>
  <c r="AR46" i="7"/>
  <c r="AP46" i="7"/>
  <c r="AP562" i="7"/>
  <c r="AW562" i="7"/>
  <c r="AN562" i="7"/>
  <c r="AZ562" i="7"/>
  <c r="AR562" i="7"/>
  <c r="AQ562" i="7"/>
  <c r="AT562" i="7"/>
  <c r="AS562" i="7"/>
  <c r="AQ199" i="7"/>
  <c r="AP199" i="7"/>
  <c r="AS199" i="7"/>
  <c r="AR199" i="7"/>
  <c r="AZ199" i="7"/>
  <c r="AN199" i="7"/>
  <c r="AW199" i="7"/>
  <c r="AT199" i="7"/>
  <c r="AZ236" i="7"/>
  <c r="AR236" i="7"/>
  <c r="AQ236" i="7"/>
  <c r="AT236" i="7"/>
  <c r="AP236" i="7"/>
  <c r="AN236" i="7"/>
  <c r="AW236" i="7"/>
  <c r="AS236" i="7"/>
  <c r="BD281" i="7"/>
  <c r="BD275" i="7"/>
  <c r="BD571" i="7"/>
  <c r="BD624" i="7"/>
  <c r="BD1722" i="7"/>
  <c r="BE1722" i="7" s="1"/>
  <c r="AN1781" i="7"/>
  <c r="AZ1781" i="7"/>
  <c r="AQ1781" i="7"/>
  <c r="AP1781" i="7"/>
  <c r="AT1781" i="7"/>
  <c r="AS1781" i="7"/>
  <c r="AR1781" i="7"/>
  <c r="AW1781" i="7"/>
  <c r="AW1497" i="7"/>
  <c r="AW1324" i="7"/>
  <c r="AS854" i="7"/>
  <c r="AZ854" i="7"/>
  <c r="AR854" i="7"/>
  <c r="AQ854" i="7"/>
  <c r="AW854" i="7"/>
  <c r="AN854" i="7"/>
  <c r="AT854" i="7"/>
  <c r="AP854" i="7"/>
  <c r="AP976" i="7"/>
  <c r="AZ976" i="7"/>
  <c r="AR976" i="7"/>
  <c r="AQ976" i="7"/>
  <c r="AT976" i="7"/>
  <c r="AS976" i="7"/>
  <c r="AN976" i="7"/>
  <c r="AW976" i="7"/>
  <c r="AS593" i="7"/>
  <c r="AZ593" i="7"/>
  <c r="AR593" i="7"/>
  <c r="AQ593" i="7"/>
  <c r="AN593" i="7"/>
  <c r="AW593" i="7"/>
  <c r="AT593" i="7"/>
  <c r="AP593" i="7"/>
  <c r="AP674" i="7"/>
  <c r="AW674" i="7"/>
  <c r="AN674" i="7"/>
  <c r="AZ674" i="7"/>
  <c r="AR674" i="7"/>
  <c r="AS674" i="7"/>
  <c r="AQ674" i="7"/>
  <c r="AT674" i="7"/>
  <c r="AS233" i="7"/>
  <c r="AZ233" i="7"/>
  <c r="AR233" i="7"/>
  <c r="AN233" i="7"/>
  <c r="AW233" i="7"/>
  <c r="AT233" i="7"/>
  <c r="AQ233" i="7"/>
  <c r="AP233" i="7"/>
  <c r="BD89" i="7"/>
  <c r="BD494" i="7"/>
  <c r="BD1247" i="7"/>
  <c r="BD1834" i="7"/>
  <c r="BE1834" i="7" s="1"/>
  <c r="AP1801" i="7"/>
  <c r="AW1801" i="7"/>
  <c r="AN1801" i="7"/>
  <c r="AZ1801" i="7"/>
  <c r="AR1801" i="7"/>
  <c r="AT1801" i="7"/>
  <c r="AS1801" i="7"/>
  <c r="AQ1801" i="7"/>
  <c r="AQ1759" i="7"/>
  <c r="AW1759" i="7"/>
  <c r="AW1712" i="7"/>
  <c r="AW1720" i="7"/>
  <c r="AT1570" i="7"/>
  <c r="AS1570" i="7"/>
  <c r="AW1570" i="7"/>
  <c r="AP1570" i="7"/>
  <c r="AQ1570" i="7"/>
  <c r="AZ1570" i="7"/>
  <c r="AR1570" i="7"/>
  <c r="AN1570" i="7"/>
  <c r="AT1563" i="7"/>
  <c r="AS1563" i="7"/>
  <c r="AW1563" i="7"/>
  <c r="AP1563" i="7"/>
  <c r="AZ1563" i="7"/>
  <c r="AN1563" i="7"/>
  <c r="AR1563" i="7"/>
  <c r="AQ1563" i="7"/>
  <c r="AS1544" i="7"/>
  <c r="AW1544" i="7"/>
  <c r="AN1544" i="7"/>
  <c r="AR1544" i="7"/>
  <c r="AT1544" i="7"/>
  <c r="AQ1544" i="7"/>
  <c r="AP1544" i="7"/>
  <c r="AZ1544" i="7"/>
  <c r="AW1440" i="7"/>
  <c r="AW1413" i="7"/>
  <c r="AR1383" i="7"/>
  <c r="AW1383" i="7"/>
  <c r="AW1467" i="7"/>
  <c r="AQ1467" i="7"/>
  <c r="AQ1202" i="7"/>
  <c r="AT1202" i="7"/>
  <c r="AW1202" i="7"/>
  <c r="AS1202" i="7"/>
  <c r="AP1202" i="7"/>
  <c r="AN1202" i="7"/>
  <c r="AR1202" i="7"/>
  <c r="AZ1202" i="7"/>
  <c r="AT1111" i="7"/>
  <c r="AS1111" i="7"/>
  <c r="AQ1111" i="7"/>
  <c r="AW1111" i="7"/>
  <c r="AN1111" i="7"/>
  <c r="AR1111" i="7"/>
  <c r="AZ1111" i="7"/>
  <c r="AP1111" i="7"/>
  <c r="AW1153" i="7"/>
  <c r="AN1153" i="7"/>
  <c r="AS1153" i="7"/>
  <c r="AT1153" i="7"/>
  <c r="AR1153" i="7"/>
  <c r="AQ1153" i="7"/>
  <c r="AP1153" i="7"/>
  <c r="AZ1153" i="7"/>
  <c r="AR1448" i="7"/>
  <c r="AW1448" i="7"/>
  <c r="AP1158" i="7"/>
  <c r="AW1158" i="7"/>
  <c r="AN1158" i="7"/>
  <c r="AT1158" i="7"/>
  <c r="AS1158" i="7"/>
  <c r="AR1158" i="7"/>
  <c r="AQ1158" i="7"/>
  <c r="AZ1158" i="7"/>
  <c r="AT872" i="7"/>
  <c r="AS872" i="7"/>
  <c r="AW872" i="7"/>
  <c r="AR872" i="7"/>
  <c r="AQ872" i="7"/>
  <c r="AP872" i="7"/>
  <c r="AN872" i="7"/>
  <c r="AZ872" i="7"/>
  <c r="AP1047" i="7"/>
  <c r="AW1047" i="7"/>
  <c r="AN1047" i="7"/>
  <c r="AR1047" i="7"/>
  <c r="AT1047" i="7"/>
  <c r="AS1047" i="7"/>
  <c r="AQ1047" i="7"/>
  <c r="AZ1047" i="7"/>
  <c r="AN941" i="7"/>
  <c r="AT941" i="7"/>
  <c r="AP941" i="7"/>
  <c r="AZ941" i="7"/>
  <c r="AW941" i="7"/>
  <c r="AS941" i="7"/>
  <c r="AR941" i="7"/>
  <c r="AQ941" i="7"/>
  <c r="AW922" i="7"/>
  <c r="AN922" i="7"/>
  <c r="AQ922" i="7"/>
  <c r="AZ922" i="7"/>
  <c r="AT922" i="7"/>
  <c r="AS922" i="7"/>
  <c r="AR922" i="7"/>
  <c r="AP922" i="7"/>
  <c r="AN901" i="7"/>
  <c r="AT901" i="7"/>
  <c r="AP901" i="7"/>
  <c r="AQ901" i="7"/>
  <c r="AZ901" i="7"/>
  <c r="AW901" i="7"/>
  <c r="AS901" i="7"/>
  <c r="AR901" i="7"/>
  <c r="AN704" i="7"/>
  <c r="AT704" i="7"/>
  <c r="AP704" i="7"/>
  <c r="AZ704" i="7"/>
  <c r="AW704" i="7"/>
  <c r="AS704" i="7"/>
  <c r="AR704" i="7"/>
  <c r="AQ704" i="7"/>
  <c r="AS294" i="7"/>
  <c r="AT294" i="7"/>
  <c r="AR294" i="7"/>
  <c r="AZ294" i="7"/>
  <c r="AQ294" i="7"/>
  <c r="AW294" i="7"/>
  <c r="AP294" i="7"/>
  <c r="AN294" i="7"/>
  <c r="AT587" i="7"/>
  <c r="AS587" i="7"/>
  <c r="AW587" i="7"/>
  <c r="AR587" i="7"/>
  <c r="AQ587" i="7"/>
  <c r="AP587" i="7"/>
  <c r="AN587" i="7"/>
  <c r="AZ587" i="7"/>
  <c r="AT331" i="7"/>
  <c r="AS331" i="7"/>
  <c r="AW331" i="7"/>
  <c r="AR331" i="7"/>
  <c r="AQ331" i="7"/>
  <c r="AP331" i="7"/>
  <c r="AZ331" i="7"/>
  <c r="AN331" i="7"/>
  <c r="AW757" i="7"/>
  <c r="AN757" i="7"/>
  <c r="AQ757" i="7"/>
  <c r="AS757" i="7"/>
  <c r="AR757" i="7"/>
  <c r="AP757" i="7"/>
  <c r="AZ757" i="7"/>
  <c r="AT757" i="7"/>
  <c r="AT30" i="7"/>
  <c r="AS30" i="7"/>
  <c r="AN30" i="7"/>
  <c r="AQ30" i="7"/>
  <c r="AP30" i="7"/>
  <c r="AZ30" i="7"/>
  <c r="AW30" i="7"/>
  <c r="AR30" i="7"/>
  <c r="AN392" i="7"/>
  <c r="AT392" i="7"/>
  <c r="AR392" i="7"/>
  <c r="AQ392" i="7"/>
  <c r="AP392" i="7"/>
  <c r="AZ392" i="7"/>
  <c r="AW392" i="7"/>
  <c r="AS392" i="7"/>
  <c r="AN568" i="7"/>
  <c r="AT568" i="7"/>
  <c r="AP568" i="7"/>
  <c r="AW568" i="7"/>
  <c r="AS568" i="7"/>
  <c r="AR568" i="7"/>
  <c r="AQ568" i="7"/>
  <c r="AZ568" i="7"/>
  <c r="AQ183" i="7"/>
  <c r="AP183" i="7"/>
  <c r="AS183" i="7"/>
  <c r="AT183" i="7"/>
  <c r="AR183" i="7"/>
  <c r="AZ183" i="7"/>
  <c r="AN183" i="7"/>
  <c r="AW183" i="7"/>
  <c r="AN232" i="7"/>
  <c r="AP232" i="7"/>
  <c r="AR232" i="7"/>
  <c r="AQ232" i="7"/>
  <c r="AZ232" i="7"/>
  <c r="AW232" i="7"/>
  <c r="AT232" i="7"/>
  <c r="AS232" i="7"/>
  <c r="BD37" i="7"/>
  <c r="AT1834" i="7"/>
  <c r="AR1834" i="7"/>
  <c r="AW1834" i="7"/>
  <c r="AS1834" i="7"/>
  <c r="AN1834" i="7"/>
  <c r="AP1834" i="7"/>
  <c r="AZ1834" i="7"/>
  <c r="AQ1834" i="7"/>
  <c r="AR1769" i="7"/>
  <c r="AW1769" i="7"/>
  <c r="AW1646" i="7"/>
  <c r="AT1613" i="7"/>
  <c r="AS1613" i="7"/>
  <c r="AZ1613" i="7"/>
  <c r="AR1613" i="7"/>
  <c r="AW1613" i="7"/>
  <c r="AP1613" i="7"/>
  <c r="AN1613" i="7"/>
  <c r="AQ1613" i="7"/>
  <c r="AW1619" i="7"/>
  <c r="AW1562" i="7"/>
  <c r="AN1562" i="7"/>
  <c r="AZ1562" i="7"/>
  <c r="AR1562" i="7"/>
  <c r="AQ1562" i="7"/>
  <c r="AP1562" i="7"/>
  <c r="AT1562" i="7"/>
  <c r="AS1562" i="7"/>
  <c r="AW1554" i="7"/>
  <c r="AN1554" i="7"/>
  <c r="AZ1554" i="7"/>
  <c r="AR1554" i="7"/>
  <c r="AQ1554" i="7"/>
  <c r="AP1554" i="7"/>
  <c r="AS1554" i="7"/>
  <c r="AT1554" i="7"/>
  <c r="AW1458" i="7"/>
  <c r="AQ1485" i="7"/>
  <c r="AW1485" i="7"/>
  <c r="AW1340" i="7"/>
  <c r="AW1276" i="7"/>
  <c r="AW1200" i="7"/>
  <c r="AT1200" i="7"/>
  <c r="AR1200" i="7"/>
  <c r="AQ1200" i="7"/>
  <c r="AZ1200" i="7"/>
  <c r="AP1200" i="7"/>
  <c r="AS1200" i="7"/>
  <c r="AN1200" i="7"/>
  <c r="AZ1242" i="7"/>
  <c r="AR1242" i="7"/>
  <c r="AQ1242" i="7"/>
  <c r="AN1242" i="7"/>
  <c r="AW1242" i="7"/>
  <c r="AS1242" i="7"/>
  <c r="AT1242" i="7"/>
  <c r="AP1242" i="7"/>
  <c r="AW1219" i="7"/>
  <c r="AN1219" i="7"/>
  <c r="AZ1219" i="7"/>
  <c r="AR1219" i="7"/>
  <c r="AT1219" i="7"/>
  <c r="AS1219" i="7"/>
  <c r="AQ1219" i="7"/>
  <c r="AP1219" i="7"/>
  <c r="AT1138" i="7"/>
  <c r="AS1138" i="7"/>
  <c r="AZ1138" i="7"/>
  <c r="AR1138" i="7"/>
  <c r="AP1138" i="7"/>
  <c r="AQ1138" i="7"/>
  <c r="AW1138" i="7"/>
  <c r="AN1138" i="7"/>
  <c r="AP1126" i="7"/>
  <c r="AW1126" i="7"/>
  <c r="AN1126" i="7"/>
  <c r="AT1126" i="7"/>
  <c r="AS1126" i="7"/>
  <c r="AR1126" i="7"/>
  <c r="AQ1126" i="7"/>
  <c r="AZ1126" i="7"/>
  <c r="AS838" i="7"/>
  <c r="AZ838" i="7"/>
  <c r="AR838" i="7"/>
  <c r="AQ838" i="7"/>
  <c r="AP838" i="7"/>
  <c r="AN838" i="7"/>
  <c r="AW838" i="7"/>
  <c r="AT838" i="7"/>
  <c r="AT835" i="7"/>
  <c r="AS835" i="7"/>
  <c r="AZ835" i="7"/>
  <c r="AR835" i="7"/>
  <c r="AN835" i="7"/>
  <c r="AQ835" i="7"/>
  <c r="AW835" i="7"/>
  <c r="AP835" i="7"/>
  <c r="AZ1128" i="7"/>
  <c r="AR1128" i="7"/>
  <c r="AQ1128" i="7"/>
  <c r="AP1128" i="7"/>
  <c r="AN1128" i="7"/>
  <c r="AT1128" i="7"/>
  <c r="AS1128" i="7"/>
  <c r="AW1128" i="7"/>
  <c r="AS793" i="7"/>
  <c r="AZ793" i="7"/>
  <c r="AR793" i="7"/>
  <c r="AQ793" i="7"/>
  <c r="AP793" i="7"/>
  <c r="AN793" i="7"/>
  <c r="AW793" i="7"/>
  <c r="AT793" i="7"/>
  <c r="AT782" i="7"/>
  <c r="AS782" i="7"/>
  <c r="AZ782" i="7"/>
  <c r="AR782" i="7"/>
  <c r="AN782" i="7"/>
  <c r="AW782" i="7"/>
  <c r="AQ782" i="7"/>
  <c r="AP782" i="7"/>
  <c r="AS577" i="7"/>
  <c r="AZ577" i="7"/>
  <c r="AR577" i="7"/>
  <c r="AQ577" i="7"/>
  <c r="AT577" i="7"/>
  <c r="AP577" i="7"/>
  <c r="AN577" i="7"/>
  <c r="AW577" i="7"/>
  <c r="AS321" i="7"/>
  <c r="AZ321" i="7"/>
  <c r="AR321" i="7"/>
  <c r="AQ321" i="7"/>
  <c r="AT321" i="7"/>
  <c r="AP321" i="7"/>
  <c r="AN321" i="7"/>
  <c r="AW321" i="7"/>
  <c r="AT478" i="7"/>
  <c r="AS478" i="7"/>
  <c r="AZ478" i="7"/>
  <c r="AR478" i="7"/>
  <c r="AN478" i="7"/>
  <c r="AQ478" i="7"/>
  <c r="AP478" i="7"/>
  <c r="AW478" i="7"/>
  <c r="AP778" i="7"/>
  <c r="AW778" i="7"/>
  <c r="AN778" i="7"/>
  <c r="AZ778" i="7"/>
  <c r="AR778" i="7"/>
  <c r="AQ778" i="7"/>
  <c r="AT778" i="7"/>
  <c r="AS778" i="7"/>
  <c r="AZ1152" i="7"/>
  <c r="AR1152" i="7"/>
  <c r="AQ1152" i="7"/>
  <c r="AP1152" i="7"/>
  <c r="AN1152" i="7"/>
  <c r="AW1152" i="7"/>
  <c r="AT1152" i="7"/>
  <c r="AS1152" i="7"/>
  <c r="AS217" i="7"/>
  <c r="AZ217" i="7"/>
  <c r="AR217" i="7"/>
  <c r="AP217" i="7"/>
  <c r="AN217" i="7"/>
  <c r="AW217" i="7"/>
  <c r="AT217" i="7"/>
  <c r="AQ217" i="7"/>
  <c r="AP538" i="7"/>
  <c r="AW538" i="7"/>
  <c r="AN538" i="7"/>
  <c r="AZ538" i="7"/>
  <c r="AR538" i="7"/>
  <c r="AT538" i="7"/>
  <c r="AS538" i="7"/>
  <c r="AQ538" i="7"/>
  <c r="AT214" i="7"/>
  <c r="AS214" i="7"/>
  <c r="AN214" i="7"/>
  <c r="AR214" i="7"/>
  <c r="AQ214" i="7"/>
  <c r="AP214" i="7"/>
  <c r="AZ214" i="7"/>
  <c r="AW214" i="7"/>
  <c r="AZ596" i="7"/>
  <c r="AR596" i="7"/>
  <c r="AQ596" i="7"/>
  <c r="AP596" i="7"/>
  <c r="AT596" i="7"/>
  <c r="AS596" i="7"/>
  <c r="AN596" i="7"/>
  <c r="AW596" i="7"/>
  <c r="AQ111" i="7"/>
  <c r="AP111" i="7"/>
  <c r="AS111" i="7"/>
  <c r="AT111" i="7"/>
  <c r="AR111" i="7"/>
  <c r="AZ111" i="7"/>
  <c r="AN111" i="7"/>
  <c r="AW111" i="7"/>
  <c r="AZ188" i="7"/>
  <c r="AR188" i="7"/>
  <c r="AQ188" i="7"/>
  <c r="AT188" i="7"/>
  <c r="AN188" i="7"/>
  <c r="AW188" i="7"/>
  <c r="AS188" i="7"/>
  <c r="AP188" i="7"/>
  <c r="AP82" i="7"/>
  <c r="AW82" i="7"/>
  <c r="AZ82" i="7"/>
  <c r="AR82" i="7"/>
  <c r="AN82" i="7"/>
  <c r="AT82" i="7"/>
  <c r="AS82" i="7"/>
  <c r="AQ82" i="7"/>
  <c r="BD371" i="7"/>
  <c r="BD590" i="7"/>
  <c r="BD763" i="7"/>
  <c r="BD1341" i="7"/>
  <c r="BD1449" i="7"/>
  <c r="BD1578" i="7"/>
  <c r="AS1808" i="7"/>
  <c r="AZ1808" i="7"/>
  <c r="AR1808" i="7"/>
  <c r="AQ1808" i="7"/>
  <c r="AP1808" i="7"/>
  <c r="AN1808" i="7"/>
  <c r="AW1808" i="7"/>
  <c r="AT1808" i="7"/>
  <c r="AW1737" i="7"/>
  <c r="AT1605" i="7"/>
  <c r="AS1605" i="7"/>
  <c r="AZ1605" i="7"/>
  <c r="AR1605" i="7"/>
  <c r="AN1605" i="7"/>
  <c r="AQ1605" i="7"/>
  <c r="AP1605" i="7"/>
  <c r="AW1605" i="7"/>
  <c r="AS1566" i="7"/>
  <c r="AZ1566" i="7"/>
  <c r="AR1566" i="7"/>
  <c r="AN1566" i="7"/>
  <c r="AT1566" i="7"/>
  <c r="AQ1566" i="7"/>
  <c r="AW1566" i="7"/>
  <c r="AP1566" i="7"/>
  <c r="AZ1611" i="7"/>
  <c r="AR1611" i="7"/>
  <c r="AQ1611" i="7"/>
  <c r="AP1611" i="7"/>
  <c r="AS1611" i="7"/>
  <c r="AN1611" i="7"/>
  <c r="AT1611" i="7"/>
  <c r="AW1611" i="7"/>
  <c r="AQ1556" i="7"/>
  <c r="AP1556" i="7"/>
  <c r="AT1556" i="7"/>
  <c r="AW1556" i="7"/>
  <c r="AR1556" i="7"/>
  <c r="AZ1556" i="7"/>
  <c r="AN1556" i="7"/>
  <c r="AS1556" i="7"/>
  <c r="AR1462" i="7"/>
  <c r="AS1462" i="7"/>
  <c r="AW1462" i="7"/>
  <c r="AW1339" i="7"/>
  <c r="AW1268" i="7"/>
  <c r="AR1268" i="7"/>
  <c r="AW1288" i="7"/>
  <c r="AZ1199" i="7"/>
  <c r="AR1199" i="7"/>
  <c r="AT1199" i="7"/>
  <c r="AN1199" i="7"/>
  <c r="AW1199" i="7"/>
  <c r="AS1199" i="7"/>
  <c r="AQ1199" i="7"/>
  <c r="AP1199" i="7"/>
  <c r="AP1188" i="7"/>
  <c r="AT1188" i="7"/>
  <c r="AS1188" i="7"/>
  <c r="AZ1188" i="7"/>
  <c r="AR1188" i="7"/>
  <c r="AQ1188" i="7"/>
  <c r="AN1188" i="7"/>
  <c r="AW1188" i="7"/>
  <c r="AT1130" i="7"/>
  <c r="AS1130" i="7"/>
  <c r="AZ1130" i="7"/>
  <c r="AR1130" i="7"/>
  <c r="AP1130" i="7"/>
  <c r="AW1130" i="7"/>
  <c r="AQ1130" i="7"/>
  <c r="AN1130" i="7"/>
  <c r="AZ1104" i="7"/>
  <c r="AR1104" i="7"/>
  <c r="AQ1104" i="7"/>
  <c r="AP1104" i="7"/>
  <c r="AN1104" i="7"/>
  <c r="AT1104" i="7"/>
  <c r="AS1104" i="7"/>
  <c r="AW1104" i="7"/>
  <c r="AN1044" i="7"/>
  <c r="AR1044" i="7"/>
  <c r="AZ1044" i="7"/>
  <c r="AQ1044" i="7"/>
  <c r="AP1044" i="7"/>
  <c r="AT1044" i="7"/>
  <c r="AW1044" i="7"/>
  <c r="AS1044" i="7"/>
  <c r="AS830" i="7"/>
  <c r="AZ830" i="7"/>
  <c r="AR830" i="7"/>
  <c r="AQ830" i="7"/>
  <c r="AT830" i="7"/>
  <c r="AP830" i="7"/>
  <c r="AW830" i="7"/>
  <c r="AN830" i="7"/>
  <c r="AT827" i="7"/>
  <c r="AS827" i="7"/>
  <c r="AZ827" i="7"/>
  <c r="AR827" i="7"/>
  <c r="AW827" i="7"/>
  <c r="AQ827" i="7"/>
  <c r="AP827" i="7"/>
  <c r="AN827" i="7"/>
  <c r="AZ1088" i="7"/>
  <c r="AR1088" i="7"/>
  <c r="AQ1088" i="7"/>
  <c r="AP1088" i="7"/>
  <c r="AN1088" i="7"/>
  <c r="AT1088" i="7"/>
  <c r="AW1088" i="7"/>
  <c r="AS1088" i="7"/>
  <c r="AS785" i="7"/>
  <c r="AZ785" i="7"/>
  <c r="AR785" i="7"/>
  <c r="AQ785" i="7"/>
  <c r="AW785" i="7"/>
  <c r="AT785" i="7"/>
  <c r="AP785" i="7"/>
  <c r="AN785" i="7"/>
  <c r="AT774" i="7"/>
  <c r="AS774" i="7"/>
  <c r="AZ774" i="7"/>
  <c r="AR774" i="7"/>
  <c r="AN774" i="7"/>
  <c r="AW774" i="7"/>
  <c r="AQ774" i="7"/>
  <c r="AP774" i="7"/>
  <c r="AW987" i="7"/>
  <c r="AN987" i="7"/>
  <c r="AR987" i="7"/>
  <c r="AQ987" i="7"/>
  <c r="AZ987" i="7"/>
  <c r="AP987" i="7"/>
  <c r="AT987" i="7"/>
  <c r="AS987" i="7"/>
  <c r="AQ775" i="7"/>
  <c r="AP775" i="7"/>
  <c r="AW775" i="7"/>
  <c r="AS775" i="7"/>
  <c r="AZ775" i="7"/>
  <c r="AT775" i="7"/>
  <c r="AR775" i="7"/>
  <c r="AN775" i="7"/>
  <c r="AS569" i="7"/>
  <c r="AZ569" i="7"/>
  <c r="AR569" i="7"/>
  <c r="AQ569" i="7"/>
  <c r="AW569" i="7"/>
  <c r="AT569" i="7"/>
  <c r="AP569" i="7"/>
  <c r="AN569" i="7"/>
  <c r="AS313" i="7"/>
  <c r="AZ313" i="7"/>
  <c r="AR313" i="7"/>
  <c r="AQ313" i="7"/>
  <c r="AT313" i="7"/>
  <c r="AP313" i="7"/>
  <c r="AN313" i="7"/>
  <c r="AW313" i="7"/>
  <c r="AT470" i="7"/>
  <c r="AS470" i="7"/>
  <c r="AZ470" i="7"/>
  <c r="AR470" i="7"/>
  <c r="AN470" i="7"/>
  <c r="AW470" i="7"/>
  <c r="AQ470" i="7"/>
  <c r="AP470" i="7"/>
  <c r="AP738" i="7"/>
  <c r="AW738" i="7"/>
  <c r="AN738" i="7"/>
  <c r="AZ738" i="7"/>
  <c r="AR738" i="7"/>
  <c r="AT738" i="7"/>
  <c r="AS738" i="7"/>
  <c r="AQ738" i="7"/>
  <c r="AQ599" i="7"/>
  <c r="AP599" i="7"/>
  <c r="AW599" i="7"/>
  <c r="AS599" i="7"/>
  <c r="AT599" i="7"/>
  <c r="AR599" i="7"/>
  <c r="AN599" i="7"/>
  <c r="AZ599" i="7"/>
  <c r="AS209" i="7"/>
  <c r="AZ209" i="7"/>
  <c r="AR209" i="7"/>
  <c r="AQ209" i="7"/>
  <c r="AP209" i="7"/>
  <c r="AN209" i="7"/>
  <c r="AW209" i="7"/>
  <c r="AT209" i="7"/>
  <c r="AZ516" i="7"/>
  <c r="AR516" i="7"/>
  <c r="AQ516" i="7"/>
  <c r="AP516" i="7"/>
  <c r="AT516" i="7"/>
  <c r="AW516" i="7"/>
  <c r="AS516" i="7"/>
  <c r="AN516" i="7"/>
  <c r="AP586" i="7"/>
  <c r="AW586" i="7"/>
  <c r="AN586" i="7"/>
  <c r="AZ586" i="7"/>
  <c r="AR586" i="7"/>
  <c r="AT586" i="7"/>
  <c r="AS586" i="7"/>
  <c r="AQ586" i="7"/>
  <c r="AQ103" i="7"/>
  <c r="AP103" i="7"/>
  <c r="AS103" i="7"/>
  <c r="AW103" i="7"/>
  <c r="AT103" i="7"/>
  <c r="AR103" i="7"/>
  <c r="AZ103" i="7"/>
  <c r="AN103" i="7"/>
  <c r="AP42" i="7"/>
  <c r="AW42" i="7"/>
  <c r="AZ42" i="7"/>
  <c r="AR42" i="7"/>
  <c r="AT42" i="7"/>
  <c r="AS42" i="7"/>
  <c r="AQ42" i="7"/>
  <c r="AN42" i="7"/>
  <c r="AZ52" i="7"/>
  <c r="AR52" i="7"/>
  <c r="AQ52" i="7"/>
  <c r="AT52" i="7"/>
  <c r="AN52" i="7"/>
  <c r="AW52" i="7"/>
  <c r="AS52" i="7"/>
  <c r="AP52" i="7"/>
  <c r="BD507" i="7"/>
  <c r="AZ1803" i="7"/>
  <c r="AR1803" i="7"/>
  <c r="AQ1803" i="7"/>
  <c r="AP1803" i="7"/>
  <c r="AT1803" i="7"/>
  <c r="AS1803" i="7"/>
  <c r="AW1803" i="7"/>
  <c r="AN1803" i="7"/>
  <c r="AW1675" i="7"/>
  <c r="AS1675" i="7"/>
  <c r="AQ1512" i="7"/>
  <c r="AT1512" i="7"/>
  <c r="AR1512" i="7"/>
  <c r="AW1512" i="7"/>
  <c r="AN1512" i="7"/>
  <c r="AZ1512" i="7"/>
  <c r="AS1512" i="7"/>
  <c r="AP1512" i="7"/>
  <c r="AW1468" i="7"/>
  <c r="AS991" i="7"/>
  <c r="AZ991" i="7"/>
  <c r="AR991" i="7"/>
  <c r="AQ991" i="7"/>
  <c r="AN991" i="7"/>
  <c r="AT991" i="7"/>
  <c r="AP991" i="7"/>
  <c r="AW991" i="7"/>
  <c r="AS886" i="7"/>
  <c r="AZ886" i="7"/>
  <c r="AR886" i="7"/>
  <c r="AQ886" i="7"/>
  <c r="AW886" i="7"/>
  <c r="AT886" i="7"/>
  <c r="AP886" i="7"/>
  <c r="AN886" i="7"/>
  <c r="AT883" i="7"/>
  <c r="AS883" i="7"/>
  <c r="AZ883" i="7"/>
  <c r="AR883" i="7"/>
  <c r="AN883" i="7"/>
  <c r="AW883" i="7"/>
  <c r="AQ883" i="7"/>
  <c r="AP883" i="7"/>
  <c r="AZ1002" i="7"/>
  <c r="AR1002" i="7"/>
  <c r="AQ1002" i="7"/>
  <c r="AP1002" i="7"/>
  <c r="AT1002" i="7"/>
  <c r="AS1002" i="7"/>
  <c r="AW1002" i="7"/>
  <c r="AN1002" i="7"/>
  <c r="AZ897" i="7"/>
  <c r="AR897" i="7"/>
  <c r="AQ897" i="7"/>
  <c r="AP897" i="7"/>
  <c r="AT897" i="7"/>
  <c r="AW897" i="7"/>
  <c r="AS897" i="7"/>
  <c r="AN897" i="7"/>
  <c r="AP887" i="7"/>
  <c r="AW887" i="7"/>
  <c r="AN887" i="7"/>
  <c r="AZ887" i="7"/>
  <c r="AR887" i="7"/>
  <c r="AT887" i="7"/>
  <c r="AS887" i="7"/>
  <c r="AQ887" i="7"/>
  <c r="AZ857" i="7"/>
  <c r="AR857" i="7"/>
  <c r="AQ857" i="7"/>
  <c r="AP857" i="7"/>
  <c r="AT857" i="7"/>
  <c r="AN857" i="7"/>
  <c r="AS857" i="7"/>
  <c r="AW857" i="7"/>
  <c r="AS369" i="7"/>
  <c r="AZ369" i="7"/>
  <c r="AR369" i="7"/>
  <c r="AQ369" i="7"/>
  <c r="AT369" i="7"/>
  <c r="AP369" i="7"/>
  <c r="AN369" i="7"/>
  <c r="AW369" i="7"/>
  <c r="AT526" i="7"/>
  <c r="AS526" i="7"/>
  <c r="AZ526" i="7"/>
  <c r="AR526" i="7"/>
  <c r="AN526" i="7"/>
  <c r="AW526" i="7"/>
  <c r="AQ526" i="7"/>
  <c r="AP526" i="7"/>
  <c r="AP895" i="7"/>
  <c r="AW895" i="7"/>
  <c r="AN895" i="7"/>
  <c r="AZ895" i="7"/>
  <c r="AR895" i="7"/>
  <c r="AT895" i="7"/>
  <c r="AS895" i="7"/>
  <c r="AQ895" i="7"/>
  <c r="AP722" i="7"/>
  <c r="AW722" i="7"/>
  <c r="AN722" i="7"/>
  <c r="AZ722" i="7"/>
  <c r="AR722" i="7"/>
  <c r="AT722" i="7"/>
  <c r="AS722" i="7"/>
  <c r="AQ722" i="7"/>
  <c r="AQ399" i="7"/>
  <c r="AP399" i="7"/>
  <c r="AW399" i="7"/>
  <c r="AS399" i="7"/>
  <c r="AZ399" i="7"/>
  <c r="AT399" i="7"/>
  <c r="AR399" i="7"/>
  <c r="AN399" i="7"/>
  <c r="AS265" i="7"/>
  <c r="AZ265" i="7"/>
  <c r="AR265" i="7"/>
  <c r="AQ265" i="7"/>
  <c r="AP265" i="7"/>
  <c r="AN265" i="7"/>
  <c r="AW265" i="7"/>
  <c r="AT265" i="7"/>
  <c r="AS6" i="7"/>
  <c r="AP6" i="7"/>
  <c r="AW6" i="7"/>
  <c r="AN6" i="7"/>
  <c r="AR6" i="7"/>
  <c r="AZ6" i="7"/>
  <c r="AT6" i="7"/>
  <c r="AQ6" i="7"/>
  <c r="AZ476" i="7"/>
  <c r="AR476" i="7"/>
  <c r="AQ476" i="7"/>
  <c r="AP476" i="7"/>
  <c r="AT476" i="7"/>
  <c r="AN476" i="7"/>
  <c r="AW476" i="7"/>
  <c r="AS476" i="7"/>
  <c r="AQ159" i="7"/>
  <c r="AP159" i="7"/>
  <c r="AS159" i="7"/>
  <c r="AW159" i="7"/>
  <c r="AT159" i="7"/>
  <c r="AR159" i="7"/>
  <c r="AN159" i="7"/>
  <c r="AZ159" i="7"/>
  <c r="AP274" i="7"/>
  <c r="AW274" i="7"/>
  <c r="AZ274" i="7"/>
  <c r="AR274" i="7"/>
  <c r="AT274" i="7"/>
  <c r="AS274" i="7"/>
  <c r="AQ274" i="7"/>
  <c r="AN274" i="7"/>
  <c r="AZ172" i="7"/>
  <c r="AR172" i="7"/>
  <c r="AQ172" i="7"/>
  <c r="AT172" i="7"/>
  <c r="AP172" i="7"/>
  <c r="AN172" i="7"/>
  <c r="AW172" i="7"/>
  <c r="AS172" i="7"/>
  <c r="AZ268" i="7"/>
  <c r="AR268" i="7"/>
  <c r="AQ268" i="7"/>
  <c r="AT268" i="7"/>
  <c r="AS268" i="7"/>
  <c r="AP268" i="7"/>
  <c r="AN268" i="7"/>
  <c r="AW268" i="7"/>
  <c r="BD77" i="7"/>
  <c r="BD381" i="7"/>
  <c r="BD955" i="7"/>
  <c r="BD1268" i="7"/>
  <c r="BD1856" i="7"/>
  <c r="BE1856" i="7" s="1"/>
  <c r="BD102" i="7"/>
  <c r="BD1562" i="7"/>
  <c r="AQ1631" i="7"/>
  <c r="AW1631" i="7"/>
  <c r="AS1631" i="7"/>
  <c r="AQ812" i="7"/>
  <c r="AP812" i="7"/>
  <c r="AW812" i="7"/>
  <c r="AN812" i="7"/>
  <c r="AT812" i="7"/>
  <c r="AS812" i="7"/>
  <c r="AR812" i="7"/>
  <c r="AZ812" i="7"/>
  <c r="AT75" i="7"/>
  <c r="AW75" i="7"/>
  <c r="AS75" i="7"/>
  <c r="AR75" i="7"/>
  <c r="AQ75" i="7"/>
  <c r="AP75" i="7"/>
  <c r="AZ75" i="7"/>
  <c r="AN75" i="7"/>
  <c r="AR1694" i="7"/>
  <c r="AW1694" i="7"/>
  <c r="AQ1682" i="7"/>
  <c r="AW1682" i="7"/>
  <c r="AR1414" i="7"/>
  <c r="AW1414" i="7"/>
  <c r="AS1414" i="7"/>
  <c r="AW1432" i="7"/>
  <c r="AT1098" i="7"/>
  <c r="AS1098" i="7"/>
  <c r="AZ1098" i="7"/>
  <c r="AR1098" i="7"/>
  <c r="AP1098" i="7"/>
  <c r="AW1098" i="7"/>
  <c r="AN1098" i="7"/>
  <c r="AQ1098" i="7"/>
  <c r="AS798" i="7"/>
  <c r="AZ798" i="7"/>
  <c r="AR798" i="7"/>
  <c r="AW798" i="7"/>
  <c r="AP798" i="7"/>
  <c r="AN798" i="7"/>
  <c r="AT798" i="7"/>
  <c r="AQ798" i="7"/>
  <c r="AP762" i="7"/>
  <c r="AW762" i="7"/>
  <c r="AN762" i="7"/>
  <c r="AZ762" i="7"/>
  <c r="AR762" i="7"/>
  <c r="AT762" i="7"/>
  <c r="AS762" i="7"/>
  <c r="AQ762" i="7"/>
  <c r="AW1670" i="7"/>
  <c r="AS1392" i="7"/>
  <c r="AW1392" i="7"/>
  <c r="AW1313" i="7"/>
  <c r="AW1121" i="7"/>
  <c r="AN1121" i="7"/>
  <c r="AS1121" i="7"/>
  <c r="AT1121" i="7"/>
  <c r="AZ1121" i="7"/>
  <c r="AR1121" i="7"/>
  <c r="AQ1121" i="7"/>
  <c r="AP1121" i="7"/>
  <c r="AT840" i="7"/>
  <c r="AS840" i="7"/>
  <c r="AW840" i="7"/>
  <c r="AR840" i="7"/>
  <c r="AQ840" i="7"/>
  <c r="AP840" i="7"/>
  <c r="AZ840" i="7"/>
  <c r="AN840" i="7"/>
  <c r="AN837" i="7"/>
  <c r="AT837" i="7"/>
  <c r="AP837" i="7"/>
  <c r="AQ837" i="7"/>
  <c r="AZ837" i="7"/>
  <c r="AS837" i="7"/>
  <c r="AW837" i="7"/>
  <c r="AR837" i="7"/>
  <c r="AT299" i="7"/>
  <c r="AS299" i="7"/>
  <c r="AQ299" i="7"/>
  <c r="AZ299" i="7"/>
  <c r="AP299" i="7"/>
  <c r="AN299" i="7"/>
  <c r="AW299" i="7"/>
  <c r="AR299" i="7"/>
  <c r="AN821" i="7"/>
  <c r="AT821" i="7"/>
  <c r="AR821" i="7"/>
  <c r="AQ821" i="7"/>
  <c r="AP821" i="7"/>
  <c r="AW821" i="7"/>
  <c r="AZ821" i="7"/>
  <c r="AS821" i="7"/>
  <c r="AW133" i="7"/>
  <c r="AN133" i="7"/>
  <c r="AQ133" i="7"/>
  <c r="AT133" i="7"/>
  <c r="AS133" i="7"/>
  <c r="AR133" i="7"/>
  <c r="AP133" i="7"/>
  <c r="AZ133" i="7"/>
  <c r="AT267" i="7"/>
  <c r="AW267" i="7"/>
  <c r="AS267" i="7"/>
  <c r="AR267" i="7"/>
  <c r="AQ267" i="7"/>
  <c r="AP267" i="7"/>
  <c r="AZ267" i="7"/>
  <c r="AN267" i="7"/>
  <c r="AW1758" i="7"/>
  <c r="AS1223" i="7"/>
  <c r="AZ1223" i="7"/>
  <c r="AR1223" i="7"/>
  <c r="AN1223" i="7"/>
  <c r="AT1223" i="7"/>
  <c r="AQ1223" i="7"/>
  <c r="AP1223" i="7"/>
  <c r="AW1223" i="7"/>
  <c r="AT931" i="7"/>
  <c r="AS931" i="7"/>
  <c r="AZ931" i="7"/>
  <c r="AR931" i="7"/>
  <c r="AN931" i="7"/>
  <c r="AW931" i="7"/>
  <c r="AQ931" i="7"/>
  <c r="AP931" i="7"/>
  <c r="AZ1010" i="7"/>
  <c r="AR1010" i="7"/>
  <c r="AQ1010" i="7"/>
  <c r="AP1010" i="7"/>
  <c r="AT1010" i="7"/>
  <c r="AS1010" i="7"/>
  <c r="AN1010" i="7"/>
  <c r="AW1010" i="7"/>
  <c r="AP786" i="7"/>
  <c r="AW786" i="7"/>
  <c r="AN786" i="7"/>
  <c r="AZ786" i="7"/>
  <c r="AR786" i="7"/>
  <c r="AT786" i="7"/>
  <c r="AS786" i="7"/>
  <c r="AQ786" i="7"/>
  <c r="AT318" i="7"/>
  <c r="AS318" i="7"/>
  <c r="AZ318" i="7"/>
  <c r="AR318" i="7"/>
  <c r="AP318" i="7"/>
  <c r="AN318" i="7"/>
  <c r="AW318" i="7"/>
  <c r="AQ318" i="7"/>
  <c r="AZ849" i="7"/>
  <c r="AR849" i="7"/>
  <c r="AQ849" i="7"/>
  <c r="AP849" i="7"/>
  <c r="AT849" i="7"/>
  <c r="AS849" i="7"/>
  <c r="AN849" i="7"/>
  <c r="AW849" i="7"/>
  <c r="AS57" i="7"/>
  <c r="AZ57" i="7"/>
  <c r="AR57" i="7"/>
  <c r="AW57" i="7"/>
  <c r="AT57" i="7"/>
  <c r="AQ57" i="7"/>
  <c r="AP57" i="7"/>
  <c r="AN57" i="7"/>
  <c r="AT54" i="7"/>
  <c r="AS54" i="7"/>
  <c r="AN54" i="7"/>
  <c r="AW54" i="7"/>
  <c r="AR54" i="7"/>
  <c r="AQ54" i="7"/>
  <c r="AP54" i="7"/>
  <c r="AZ54" i="7"/>
  <c r="AZ572" i="7"/>
  <c r="AR572" i="7"/>
  <c r="AQ572" i="7"/>
  <c r="AP572" i="7"/>
  <c r="AT572" i="7"/>
  <c r="AN572" i="7"/>
  <c r="AW572" i="7"/>
  <c r="AS572" i="7"/>
  <c r="AP258" i="7"/>
  <c r="AW258" i="7"/>
  <c r="AZ258" i="7"/>
  <c r="AR258" i="7"/>
  <c r="AQ258" i="7"/>
  <c r="AN258" i="7"/>
  <c r="AT258" i="7"/>
  <c r="AS258" i="7"/>
  <c r="BD1062" i="7"/>
  <c r="BD1166" i="7"/>
  <c r="BD801" i="7"/>
  <c r="BD383" i="7"/>
  <c r="BD175" i="7"/>
  <c r="BD279" i="7"/>
  <c r="BD18" i="7"/>
  <c r="BD592" i="7"/>
  <c r="BD1688" i="7"/>
  <c r="BE1688" i="7" s="1"/>
  <c r="BD1740" i="7"/>
  <c r="BE1740" i="7" s="1"/>
  <c r="BD1479" i="7"/>
  <c r="BD853" i="7"/>
  <c r="BD1583" i="7"/>
  <c r="BD644" i="7"/>
  <c r="BD1375" i="7"/>
  <c r="BD227" i="7"/>
  <c r="BD122" i="7"/>
  <c r="BD540" i="7"/>
  <c r="BD331" i="7"/>
  <c r="BD1114" i="7"/>
  <c r="BD1218" i="7"/>
  <c r="BD905" i="7"/>
  <c r="BD696" i="7"/>
  <c r="BD488" i="7"/>
  <c r="BD957" i="7"/>
  <c r="BD1531" i="7"/>
  <c r="BD1844" i="7"/>
  <c r="BE1844" i="7" s="1"/>
  <c r="BD646" i="7"/>
  <c r="BD1736" i="7"/>
  <c r="BE1736" i="7" s="1"/>
  <c r="AS1526" i="7"/>
  <c r="AP1526" i="7"/>
  <c r="AT1526" i="7"/>
  <c r="AZ1526" i="7"/>
  <c r="AR1526" i="7"/>
  <c r="AW1526" i="7"/>
  <c r="AQ1526" i="7"/>
  <c r="AN1526" i="7"/>
  <c r="AT494" i="7"/>
  <c r="AS494" i="7"/>
  <c r="AZ494" i="7"/>
  <c r="AR494" i="7"/>
  <c r="AN494" i="7"/>
  <c r="AW494" i="7"/>
  <c r="AQ494" i="7"/>
  <c r="AP494" i="7"/>
  <c r="AP138" i="7"/>
  <c r="AW138" i="7"/>
  <c r="AZ138" i="7"/>
  <c r="AR138" i="7"/>
  <c r="AQ138" i="7"/>
  <c r="AN138" i="7"/>
  <c r="AT138" i="7"/>
  <c r="AS138" i="7"/>
  <c r="AW1639" i="7"/>
  <c r="AW1382" i="7"/>
  <c r="AQ1382" i="7"/>
  <c r="AP1039" i="7"/>
  <c r="AW1039" i="7"/>
  <c r="AN1039" i="7"/>
  <c r="AR1039" i="7"/>
  <c r="AZ1039" i="7"/>
  <c r="AT1039" i="7"/>
  <c r="AS1039" i="7"/>
  <c r="AQ1039" i="7"/>
  <c r="AP636" i="7"/>
  <c r="AW636" i="7"/>
  <c r="AN636" i="7"/>
  <c r="AT636" i="7"/>
  <c r="AS636" i="7"/>
  <c r="AZ636" i="7"/>
  <c r="AR636" i="7"/>
  <c r="AQ636" i="7"/>
  <c r="AT996" i="7"/>
  <c r="AS996" i="7"/>
  <c r="AZ996" i="7"/>
  <c r="AR996" i="7"/>
  <c r="AN996" i="7"/>
  <c r="AQ996" i="7"/>
  <c r="AW996" i="7"/>
  <c r="AP996" i="7"/>
  <c r="AZ1218" i="7"/>
  <c r="AR1218" i="7"/>
  <c r="AQ1218" i="7"/>
  <c r="AW1218" i="7"/>
  <c r="AT1218" i="7"/>
  <c r="AS1218" i="7"/>
  <c r="AP1218" i="7"/>
  <c r="AN1218" i="7"/>
  <c r="AW834" i="7"/>
  <c r="AN834" i="7"/>
  <c r="AQ834" i="7"/>
  <c r="AZ834" i="7"/>
  <c r="AT834" i="7"/>
  <c r="AS834" i="7"/>
  <c r="AR834" i="7"/>
  <c r="AP834" i="7"/>
  <c r="AN1789" i="7"/>
  <c r="AT1789" i="7"/>
  <c r="AW1789" i="7"/>
  <c r="AS1789" i="7"/>
  <c r="AR1789" i="7"/>
  <c r="AZ1789" i="7"/>
  <c r="AQ1789" i="7"/>
  <c r="AP1789" i="7"/>
  <c r="AW1642" i="7"/>
  <c r="AT1560" i="7"/>
  <c r="AP1560" i="7"/>
  <c r="AW1560" i="7"/>
  <c r="AZ1560" i="7"/>
  <c r="AN1560" i="7"/>
  <c r="AS1560" i="7"/>
  <c r="AR1560" i="7"/>
  <c r="AQ1560" i="7"/>
  <c r="AT1511" i="7"/>
  <c r="AW1511" i="7"/>
  <c r="AQ1511" i="7"/>
  <c r="AZ1511" i="7"/>
  <c r="AN1511" i="7"/>
  <c r="AR1511" i="7"/>
  <c r="AS1511" i="7"/>
  <c r="AP1511" i="7"/>
  <c r="AW1465" i="7"/>
  <c r="AP823" i="7"/>
  <c r="AW823" i="7"/>
  <c r="AN823" i="7"/>
  <c r="AZ823" i="7"/>
  <c r="AR823" i="7"/>
  <c r="AT823" i="7"/>
  <c r="AS823" i="7"/>
  <c r="AQ823" i="7"/>
  <c r="AT1774" i="7"/>
  <c r="AS1774" i="7"/>
  <c r="AP1774" i="7"/>
  <c r="AZ1774" i="7"/>
  <c r="AN1774" i="7"/>
  <c r="AR1774" i="7"/>
  <c r="AQ1774" i="7"/>
  <c r="AW1774" i="7"/>
  <c r="AW1691" i="7"/>
  <c r="AN1583" i="7"/>
  <c r="AT1583" i="7"/>
  <c r="AS1583" i="7"/>
  <c r="AR1583" i="7"/>
  <c r="AW1583" i="7"/>
  <c r="AQ1583" i="7"/>
  <c r="AP1583" i="7"/>
  <c r="AZ1583" i="7"/>
  <c r="AW1429" i="7"/>
  <c r="AR1429" i="7"/>
  <c r="AW1252" i="7"/>
  <c r="AQ1252" i="7"/>
  <c r="AT1066" i="7"/>
  <c r="AZ1066" i="7"/>
  <c r="AQ1066" i="7"/>
  <c r="AS1066" i="7"/>
  <c r="AR1066" i="7"/>
  <c r="AW1066" i="7"/>
  <c r="AP1066" i="7"/>
  <c r="AN1066" i="7"/>
  <c r="AT491" i="7"/>
  <c r="AS491" i="7"/>
  <c r="AW491" i="7"/>
  <c r="AR491" i="7"/>
  <c r="AQ491" i="7"/>
  <c r="AP491" i="7"/>
  <c r="AN491" i="7"/>
  <c r="AZ491" i="7"/>
  <c r="AN829" i="7"/>
  <c r="AT829" i="7"/>
  <c r="AP829" i="7"/>
  <c r="AS829" i="7"/>
  <c r="AR829" i="7"/>
  <c r="AQ829" i="7"/>
  <c r="AZ829" i="7"/>
  <c r="AW829" i="7"/>
  <c r="AW509" i="7"/>
  <c r="AN509" i="7"/>
  <c r="AQ509" i="7"/>
  <c r="AP509" i="7"/>
  <c r="AZ509" i="7"/>
  <c r="AT509" i="7"/>
  <c r="AS509" i="7"/>
  <c r="AR509" i="7"/>
  <c r="AN376" i="7"/>
  <c r="AT376" i="7"/>
  <c r="AW376" i="7"/>
  <c r="AS376" i="7"/>
  <c r="AR376" i="7"/>
  <c r="AQ376" i="7"/>
  <c r="AP376" i="7"/>
  <c r="AZ376" i="7"/>
  <c r="AN48" i="7"/>
  <c r="AP48" i="7"/>
  <c r="AQ48" i="7"/>
  <c r="AZ48" i="7"/>
  <c r="AW48" i="7"/>
  <c r="AS48" i="7"/>
  <c r="AT48" i="7"/>
  <c r="AR48" i="7"/>
  <c r="AN144" i="7"/>
  <c r="AP144" i="7"/>
  <c r="AW144" i="7"/>
  <c r="AT144" i="7"/>
  <c r="AS144" i="7"/>
  <c r="AR144" i="7"/>
  <c r="AQ144" i="7"/>
  <c r="AZ144" i="7"/>
  <c r="AZ1587" i="7"/>
  <c r="AR1587" i="7"/>
  <c r="AQ1587" i="7"/>
  <c r="AP1587" i="7"/>
  <c r="AT1587" i="7"/>
  <c r="AS1587" i="7"/>
  <c r="AW1587" i="7"/>
  <c r="AN1587" i="7"/>
  <c r="AZ1176" i="7"/>
  <c r="AR1176" i="7"/>
  <c r="AQ1176" i="7"/>
  <c r="AP1176" i="7"/>
  <c r="AN1176" i="7"/>
  <c r="AW1176" i="7"/>
  <c r="AT1176" i="7"/>
  <c r="AS1176" i="7"/>
  <c r="AT1034" i="7"/>
  <c r="AZ1034" i="7"/>
  <c r="AQ1034" i="7"/>
  <c r="AP1034" i="7"/>
  <c r="AS1034" i="7"/>
  <c r="AW1034" i="7"/>
  <c r="AR1034" i="7"/>
  <c r="AN1034" i="7"/>
  <c r="AT670" i="7"/>
  <c r="AS670" i="7"/>
  <c r="AZ670" i="7"/>
  <c r="AR670" i="7"/>
  <c r="AN670" i="7"/>
  <c r="AW670" i="7"/>
  <c r="AQ670" i="7"/>
  <c r="AP670" i="7"/>
  <c r="AQ671" i="7"/>
  <c r="AP671" i="7"/>
  <c r="AW671" i="7"/>
  <c r="AS671" i="7"/>
  <c r="AN671" i="7"/>
  <c r="AZ671" i="7"/>
  <c r="AT671" i="7"/>
  <c r="AR671" i="7"/>
  <c r="AT366" i="7"/>
  <c r="AS366" i="7"/>
  <c r="AZ366" i="7"/>
  <c r="AR366" i="7"/>
  <c r="AQ366" i="7"/>
  <c r="AP366" i="7"/>
  <c r="AN366" i="7"/>
  <c r="AW366" i="7"/>
  <c r="AT166" i="7"/>
  <c r="AS166" i="7"/>
  <c r="AN166" i="7"/>
  <c r="AP166" i="7"/>
  <c r="AZ166" i="7"/>
  <c r="AW166" i="7"/>
  <c r="AR166" i="7"/>
  <c r="AQ166" i="7"/>
  <c r="AZ500" i="7"/>
  <c r="AR500" i="7"/>
  <c r="AQ500" i="7"/>
  <c r="AP500" i="7"/>
  <c r="AT500" i="7"/>
  <c r="AS500" i="7"/>
  <c r="AN500" i="7"/>
  <c r="AW500" i="7"/>
  <c r="AZ132" i="7"/>
  <c r="AR132" i="7"/>
  <c r="AQ132" i="7"/>
  <c r="AT132" i="7"/>
  <c r="AW132" i="7"/>
  <c r="AS132" i="7"/>
  <c r="AP132" i="7"/>
  <c r="AN132" i="7"/>
  <c r="AQ1835" i="7"/>
  <c r="AS1835" i="7"/>
  <c r="AT1835" i="7"/>
  <c r="AR1835" i="7"/>
  <c r="AP1835" i="7"/>
  <c r="AW1835" i="7"/>
  <c r="AZ1835" i="7"/>
  <c r="AN1835" i="7"/>
  <c r="AW1308" i="7"/>
  <c r="AW1306" i="7"/>
  <c r="AS870" i="7"/>
  <c r="AZ870" i="7"/>
  <c r="AR870" i="7"/>
  <c r="AQ870" i="7"/>
  <c r="AP870" i="7"/>
  <c r="AN870" i="7"/>
  <c r="AW870" i="7"/>
  <c r="AT870" i="7"/>
  <c r="AZ865" i="7"/>
  <c r="AR865" i="7"/>
  <c r="AQ865" i="7"/>
  <c r="AP865" i="7"/>
  <c r="AT865" i="7"/>
  <c r="AW865" i="7"/>
  <c r="AS865" i="7"/>
  <c r="AN865" i="7"/>
  <c r="AS609" i="7"/>
  <c r="AZ609" i="7"/>
  <c r="AR609" i="7"/>
  <c r="AQ609" i="7"/>
  <c r="AT609" i="7"/>
  <c r="AP609" i="7"/>
  <c r="AN609" i="7"/>
  <c r="AW609" i="7"/>
  <c r="AT510" i="7"/>
  <c r="AS510" i="7"/>
  <c r="AZ510" i="7"/>
  <c r="AR510" i="7"/>
  <c r="AN510" i="7"/>
  <c r="AQ510" i="7"/>
  <c r="AP510" i="7"/>
  <c r="AW510" i="7"/>
  <c r="AZ1064" i="7"/>
  <c r="AR1064" i="7"/>
  <c r="AP1064" i="7"/>
  <c r="AN1064" i="7"/>
  <c r="AW1064" i="7"/>
  <c r="AQ1064" i="7"/>
  <c r="AT1064" i="7"/>
  <c r="AS1064" i="7"/>
  <c r="AZ700" i="7"/>
  <c r="AR700" i="7"/>
  <c r="AQ700" i="7"/>
  <c r="AP700" i="7"/>
  <c r="AT700" i="7"/>
  <c r="AS700" i="7"/>
  <c r="AN700" i="7"/>
  <c r="AW700" i="7"/>
  <c r="AS249" i="7"/>
  <c r="AZ249" i="7"/>
  <c r="AR249" i="7"/>
  <c r="AW249" i="7"/>
  <c r="AT249" i="7"/>
  <c r="AQ249" i="7"/>
  <c r="AP249" i="7"/>
  <c r="AN249" i="7"/>
  <c r="AT246" i="7"/>
  <c r="AS246" i="7"/>
  <c r="AN246" i="7"/>
  <c r="AW246" i="7"/>
  <c r="AR246" i="7"/>
  <c r="AQ246" i="7"/>
  <c r="AP246" i="7"/>
  <c r="AZ246" i="7"/>
  <c r="AZ444" i="7"/>
  <c r="AR444" i="7"/>
  <c r="AQ444" i="7"/>
  <c r="AP444" i="7"/>
  <c r="AT444" i="7"/>
  <c r="AN444" i="7"/>
  <c r="AW444" i="7"/>
  <c r="AS444" i="7"/>
  <c r="AQ143" i="7"/>
  <c r="AP143" i="7"/>
  <c r="AS143" i="7"/>
  <c r="AZ143" i="7"/>
  <c r="AN143" i="7"/>
  <c r="AW143" i="7"/>
  <c r="AT143" i="7"/>
  <c r="AR143" i="7"/>
  <c r="AP106" i="7"/>
  <c r="AW106" i="7"/>
  <c r="AZ106" i="7"/>
  <c r="AR106" i="7"/>
  <c r="AT106" i="7"/>
  <c r="AS106" i="7"/>
  <c r="AQ106" i="7"/>
  <c r="AN106" i="7"/>
  <c r="AZ116" i="7"/>
  <c r="AR116" i="7"/>
  <c r="AQ116" i="7"/>
  <c r="AT116" i="7"/>
  <c r="AN116" i="7"/>
  <c r="AW116" i="7"/>
  <c r="AS116" i="7"/>
  <c r="AP116" i="7"/>
  <c r="AP418" i="7"/>
  <c r="AW418" i="7"/>
  <c r="AN418" i="7"/>
  <c r="AZ418" i="7"/>
  <c r="AR418" i="7"/>
  <c r="AT418" i="7"/>
  <c r="AS418" i="7"/>
  <c r="AQ418" i="7"/>
  <c r="BD1775" i="7"/>
  <c r="BE1775" i="7" s="1"/>
  <c r="C21" i="3" s="1"/>
  <c r="BD1253" i="7"/>
  <c r="BD1149" i="7"/>
  <c r="BD940" i="7"/>
  <c r="BD732" i="7"/>
  <c r="BD679" i="7"/>
  <c r="BD575" i="7"/>
  <c r="BD418" i="7"/>
  <c r="BD471" i="7"/>
  <c r="BD314" i="7"/>
  <c r="BD105" i="7"/>
  <c r="BD992" i="7"/>
  <c r="BD1305" i="7"/>
  <c r="BD1671" i="7"/>
  <c r="BE1671" i="7" s="1"/>
  <c r="BD784" i="7"/>
  <c r="BD158" i="7"/>
  <c r="BD1358" i="7"/>
  <c r="BD210" i="7"/>
  <c r="BD262" i="7"/>
  <c r="BD1723" i="7"/>
  <c r="BE1723" i="7" s="1"/>
  <c r="BD888" i="7"/>
  <c r="BD836" i="7"/>
  <c r="BD627" i="7"/>
  <c r="BD1619" i="7"/>
  <c r="BE1619" i="7" s="1"/>
  <c r="AQ1841" i="7"/>
  <c r="AW1841" i="7"/>
  <c r="AP1841" i="7"/>
  <c r="AT1841" i="7"/>
  <c r="AS1841" i="7"/>
  <c r="AR1841" i="7"/>
  <c r="AN1841" i="7"/>
  <c r="AZ1841" i="7"/>
  <c r="AQ1710" i="7"/>
  <c r="AW1710" i="7"/>
  <c r="AT1589" i="7"/>
  <c r="AS1589" i="7"/>
  <c r="AZ1589" i="7"/>
  <c r="AR1589" i="7"/>
  <c r="AN1589" i="7"/>
  <c r="AQ1589" i="7"/>
  <c r="AP1589" i="7"/>
  <c r="AW1589" i="7"/>
  <c r="AW1657" i="7"/>
  <c r="AQ1806" i="7"/>
  <c r="AP1806" i="7"/>
  <c r="AW1806" i="7"/>
  <c r="AT1806" i="7"/>
  <c r="AZ1806" i="7"/>
  <c r="AS1806" i="7"/>
  <c r="AN1806" i="7"/>
  <c r="AR1806" i="7"/>
  <c r="AP1585" i="7"/>
  <c r="AW1585" i="7"/>
  <c r="AN1585" i="7"/>
  <c r="AQ1585" i="7"/>
  <c r="AZ1585" i="7"/>
  <c r="AT1585" i="7"/>
  <c r="AR1585" i="7"/>
  <c r="AS1585" i="7"/>
  <c r="AW1508" i="7"/>
  <c r="AW1451" i="7"/>
  <c r="AR1451" i="7"/>
  <c r="AW1364" i="7"/>
  <c r="AR1253" i="7"/>
  <c r="AW1253" i="7"/>
  <c r="AW1361" i="7"/>
  <c r="AN1164" i="7"/>
  <c r="AT1164" i="7"/>
  <c r="AZ1164" i="7"/>
  <c r="AR1164" i="7"/>
  <c r="AW1164" i="7"/>
  <c r="AS1164" i="7"/>
  <c r="AQ1164" i="7"/>
  <c r="AP1164" i="7"/>
  <c r="AP1094" i="7"/>
  <c r="AW1094" i="7"/>
  <c r="AN1094" i="7"/>
  <c r="AT1094" i="7"/>
  <c r="AS1094" i="7"/>
  <c r="AR1094" i="7"/>
  <c r="AQ1094" i="7"/>
  <c r="AZ1094" i="7"/>
  <c r="AQ1091" i="7"/>
  <c r="AP1091" i="7"/>
  <c r="AW1091" i="7"/>
  <c r="AZ1091" i="7"/>
  <c r="AS1091" i="7"/>
  <c r="AR1091" i="7"/>
  <c r="AN1091" i="7"/>
  <c r="AT1091" i="7"/>
  <c r="AN998" i="7"/>
  <c r="AT998" i="7"/>
  <c r="AP998" i="7"/>
  <c r="AQ998" i="7"/>
  <c r="AZ998" i="7"/>
  <c r="AS998" i="7"/>
  <c r="AW998" i="7"/>
  <c r="AR998" i="7"/>
  <c r="AP1071" i="7"/>
  <c r="AZ1071" i="7"/>
  <c r="AN1071" i="7"/>
  <c r="AW1071" i="7"/>
  <c r="AR1071" i="7"/>
  <c r="AT1071" i="7"/>
  <c r="AS1071" i="7"/>
  <c r="AQ1071" i="7"/>
  <c r="AQ892" i="7"/>
  <c r="AP892" i="7"/>
  <c r="AW892" i="7"/>
  <c r="AS892" i="7"/>
  <c r="AT892" i="7"/>
  <c r="AR892" i="7"/>
  <c r="AN892" i="7"/>
  <c r="AZ892" i="7"/>
  <c r="AT707" i="7"/>
  <c r="AS707" i="7"/>
  <c r="AW707" i="7"/>
  <c r="AQ707" i="7"/>
  <c r="AP707" i="7"/>
  <c r="AN707" i="7"/>
  <c r="AZ707" i="7"/>
  <c r="AR707" i="7"/>
  <c r="AN672" i="7"/>
  <c r="AT672" i="7"/>
  <c r="AP672" i="7"/>
  <c r="AZ672" i="7"/>
  <c r="AW672" i="7"/>
  <c r="AS672" i="7"/>
  <c r="AR672" i="7"/>
  <c r="AQ672" i="7"/>
  <c r="AT632" i="7"/>
  <c r="AW632" i="7"/>
  <c r="AN632" i="7"/>
  <c r="AS632" i="7"/>
  <c r="AR632" i="7"/>
  <c r="AZ632" i="7"/>
  <c r="AQ632" i="7"/>
  <c r="AP632" i="7"/>
  <c r="AT427" i="7"/>
  <c r="AS427" i="7"/>
  <c r="AW427" i="7"/>
  <c r="AR427" i="7"/>
  <c r="AQ427" i="7"/>
  <c r="AP427" i="7"/>
  <c r="AN427" i="7"/>
  <c r="AZ427" i="7"/>
  <c r="AN642" i="7"/>
  <c r="AW642" i="7"/>
  <c r="AT642" i="7"/>
  <c r="AS642" i="7"/>
  <c r="AR642" i="7"/>
  <c r="AZ642" i="7"/>
  <c r="AQ642" i="7"/>
  <c r="AP642" i="7"/>
  <c r="AQ391" i="7"/>
  <c r="AP391" i="7"/>
  <c r="AW391" i="7"/>
  <c r="AT391" i="7"/>
  <c r="AS391" i="7"/>
  <c r="AR391" i="7"/>
  <c r="AN391" i="7"/>
  <c r="AZ391" i="7"/>
  <c r="AN352" i="7"/>
  <c r="AT352" i="7"/>
  <c r="AZ352" i="7"/>
  <c r="AW352" i="7"/>
  <c r="AS352" i="7"/>
  <c r="AR352" i="7"/>
  <c r="AQ352" i="7"/>
  <c r="AP352" i="7"/>
  <c r="AQ375" i="7"/>
  <c r="AP375" i="7"/>
  <c r="AW375" i="7"/>
  <c r="AZ375" i="7"/>
  <c r="AT375" i="7"/>
  <c r="AS375" i="7"/>
  <c r="AR375" i="7"/>
  <c r="AN375" i="7"/>
  <c r="AN576" i="7"/>
  <c r="AT576" i="7"/>
  <c r="AP576" i="7"/>
  <c r="AS576" i="7"/>
  <c r="AR576" i="7"/>
  <c r="AQ576" i="7"/>
  <c r="AZ576" i="7"/>
  <c r="AW576" i="7"/>
  <c r="AN618" i="7"/>
  <c r="AW618" i="7"/>
  <c r="AS618" i="7"/>
  <c r="AZ618" i="7"/>
  <c r="AQ618" i="7"/>
  <c r="AT618" i="7"/>
  <c r="AR618" i="7"/>
  <c r="AP618" i="7"/>
  <c r="AN192" i="7"/>
  <c r="AP192" i="7"/>
  <c r="AW192" i="7"/>
  <c r="AT192" i="7"/>
  <c r="AS192" i="7"/>
  <c r="AR192" i="7"/>
  <c r="AQ192" i="7"/>
  <c r="AZ192" i="7"/>
  <c r="AT59" i="7"/>
  <c r="AW59" i="7"/>
  <c r="AP59" i="7"/>
  <c r="AZ59" i="7"/>
  <c r="AN59" i="7"/>
  <c r="AS59" i="7"/>
  <c r="AR59" i="7"/>
  <c r="AQ59" i="7"/>
  <c r="AT3" i="7"/>
  <c r="AW3" i="7"/>
  <c r="AN3" i="7"/>
  <c r="AZ3" i="7"/>
  <c r="AQ3" i="7"/>
  <c r="AS3" i="7"/>
  <c r="C8" i="6"/>
  <c r="AR3" i="7"/>
  <c r="AP3" i="7"/>
  <c r="AN280" i="7"/>
  <c r="AP280" i="7"/>
  <c r="AS280" i="7"/>
  <c r="AR280" i="7"/>
  <c r="AQ280" i="7"/>
  <c r="AZ280" i="7"/>
  <c r="AW280" i="7"/>
  <c r="AT280" i="7"/>
  <c r="AN152" i="7"/>
  <c r="AP152" i="7"/>
  <c r="AT152" i="7"/>
  <c r="AS152" i="7"/>
  <c r="AR152" i="7"/>
  <c r="AQ152" i="7"/>
  <c r="AZ152" i="7"/>
  <c r="AW152" i="7"/>
  <c r="AN21" i="7"/>
  <c r="AP21" i="7"/>
  <c r="AW21" i="7"/>
  <c r="AR21" i="7"/>
  <c r="AZ21" i="7"/>
  <c r="AT21" i="7"/>
  <c r="AS21" i="7"/>
  <c r="AQ21" i="7"/>
  <c r="AQ20" i="7"/>
  <c r="AW20" i="7"/>
  <c r="AN20" i="7"/>
  <c r="AR20" i="7"/>
  <c r="AS20" i="7"/>
  <c r="AP20" i="7"/>
  <c r="AZ20" i="7"/>
  <c r="AT20" i="7"/>
  <c r="BD277" i="7"/>
  <c r="BD517" i="7"/>
  <c r="BD1161" i="7"/>
  <c r="BD1260" i="7"/>
  <c r="BD1459" i="7"/>
  <c r="AQ1574" i="7"/>
  <c r="AP1574" i="7"/>
  <c r="AW1574" i="7"/>
  <c r="AR1574" i="7"/>
  <c r="AT1574" i="7"/>
  <c r="AS1574" i="7"/>
  <c r="AZ1574" i="7"/>
  <c r="AN1574" i="7"/>
  <c r="AT1090" i="7"/>
  <c r="AS1090" i="7"/>
  <c r="AZ1090" i="7"/>
  <c r="AR1090" i="7"/>
  <c r="AP1090" i="7"/>
  <c r="AW1090" i="7"/>
  <c r="AN1090" i="7"/>
  <c r="AQ1090" i="7"/>
  <c r="AQ932" i="7"/>
  <c r="AP932" i="7"/>
  <c r="AW932" i="7"/>
  <c r="AS932" i="7"/>
  <c r="AR932" i="7"/>
  <c r="AN932" i="7"/>
  <c r="AZ932" i="7"/>
  <c r="AT932" i="7"/>
  <c r="AS529" i="7"/>
  <c r="AZ529" i="7"/>
  <c r="AR529" i="7"/>
  <c r="AQ529" i="7"/>
  <c r="AN529" i="7"/>
  <c r="AW529" i="7"/>
  <c r="AT529" i="7"/>
  <c r="AP529" i="7"/>
  <c r="AP794" i="7"/>
  <c r="AW794" i="7"/>
  <c r="AN794" i="7"/>
  <c r="AZ794" i="7"/>
  <c r="AR794" i="7"/>
  <c r="AT794" i="7"/>
  <c r="AS794" i="7"/>
  <c r="AQ794" i="7"/>
  <c r="AS169" i="7"/>
  <c r="AZ169" i="7"/>
  <c r="AR169" i="7"/>
  <c r="AN169" i="7"/>
  <c r="AW169" i="7"/>
  <c r="AT169" i="7"/>
  <c r="AQ169" i="7"/>
  <c r="AP169" i="7"/>
  <c r="AZ388" i="7"/>
  <c r="AR388" i="7"/>
  <c r="AQ388" i="7"/>
  <c r="AP388" i="7"/>
  <c r="AT388" i="7"/>
  <c r="AS388" i="7"/>
  <c r="AN388" i="7"/>
  <c r="AW388" i="7"/>
  <c r="BD725" i="7"/>
  <c r="AP1844" i="7"/>
  <c r="AN1844" i="7"/>
  <c r="AS1844" i="7"/>
  <c r="AW1844" i="7"/>
  <c r="AR1844" i="7"/>
  <c r="AT1844" i="7"/>
  <c r="AQ1844" i="7"/>
  <c r="AZ1844" i="7"/>
  <c r="AW1825" i="7"/>
  <c r="AZ1825" i="7"/>
  <c r="AR1825" i="7"/>
  <c r="AT1825" i="7"/>
  <c r="AS1825" i="7"/>
  <c r="AQ1825" i="7"/>
  <c r="AP1825" i="7"/>
  <c r="AN1825" i="7"/>
  <c r="AQ1702" i="7"/>
  <c r="AW1702" i="7"/>
  <c r="AW1763" i="7"/>
  <c r="AT1581" i="7"/>
  <c r="AS1581" i="7"/>
  <c r="AZ1581" i="7"/>
  <c r="AR1581" i="7"/>
  <c r="AN1581" i="7"/>
  <c r="AQ1581" i="7"/>
  <c r="AP1581" i="7"/>
  <c r="AW1581" i="7"/>
  <c r="AS1542" i="7"/>
  <c r="AP1542" i="7"/>
  <c r="AW1542" i="7"/>
  <c r="AN1542" i="7"/>
  <c r="AT1542" i="7"/>
  <c r="AQ1542" i="7"/>
  <c r="AZ1542" i="7"/>
  <c r="AR1542" i="7"/>
  <c r="AT1519" i="7"/>
  <c r="AW1519" i="7"/>
  <c r="AQ1519" i="7"/>
  <c r="AR1519" i="7"/>
  <c r="AN1519" i="7"/>
  <c r="AS1519" i="7"/>
  <c r="AZ1519" i="7"/>
  <c r="AP1519" i="7"/>
  <c r="AW1331" i="7"/>
  <c r="AT1244" i="7"/>
  <c r="AS1244" i="7"/>
  <c r="AW1244" i="7"/>
  <c r="AP1244" i="7"/>
  <c r="AR1244" i="7"/>
  <c r="AQ1244" i="7"/>
  <c r="AN1244" i="7"/>
  <c r="AZ1244" i="7"/>
  <c r="AW1264" i="7"/>
  <c r="AR1264" i="7"/>
  <c r="AZ1191" i="7"/>
  <c r="AR1191" i="7"/>
  <c r="AT1191" i="7"/>
  <c r="AN1191" i="7"/>
  <c r="AW1191" i="7"/>
  <c r="AS1191" i="7"/>
  <c r="AQ1191" i="7"/>
  <c r="AP1191" i="7"/>
  <c r="AQ1436" i="7"/>
  <c r="AW1436" i="7"/>
  <c r="AS1181" i="7"/>
  <c r="AZ1181" i="7"/>
  <c r="AR1181" i="7"/>
  <c r="AQ1181" i="7"/>
  <c r="AW1181" i="7"/>
  <c r="AT1181" i="7"/>
  <c r="AP1181" i="7"/>
  <c r="AN1181" i="7"/>
  <c r="AT1106" i="7"/>
  <c r="AS1106" i="7"/>
  <c r="AZ1106" i="7"/>
  <c r="AR1106" i="7"/>
  <c r="AP1106" i="7"/>
  <c r="AQ1106" i="7"/>
  <c r="AW1106" i="7"/>
  <c r="AN1106" i="7"/>
  <c r="AR1301" i="7"/>
  <c r="AW1301" i="7"/>
  <c r="AW1330" i="7"/>
  <c r="AT1020" i="7"/>
  <c r="AS1020" i="7"/>
  <c r="AZ1020" i="7"/>
  <c r="AR1020" i="7"/>
  <c r="AN1020" i="7"/>
  <c r="AW1020" i="7"/>
  <c r="AQ1020" i="7"/>
  <c r="AP1020" i="7"/>
  <c r="AS806" i="7"/>
  <c r="AZ806" i="7"/>
  <c r="AR806" i="7"/>
  <c r="AQ806" i="7"/>
  <c r="AT806" i="7"/>
  <c r="AP806" i="7"/>
  <c r="AW806" i="7"/>
  <c r="AN806" i="7"/>
  <c r="AT803" i="7"/>
  <c r="AS803" i="7"/>
  <c r="AZ803" i="7"/>
  <c r="AR803" i="7"/>
  <c r="AP803" i="7"/>
  <c r="AN803" i="7"/>
  <c r="AW803" i="7"/>
  <c r="AQ803" i="7"/>
  <c r="AQ948" i="7"/>
  <c r="AP948" i="7"/>
  <c r="AW948" i="7"/>
  <c r="AS948" i="7"/>
  <c r="AT948" i="7"/>
  <c r="AR948" i="7"/>
  <c r="AN948" i="7"/>
  <c r="AZ948" i="7"/>
  <c r="AS761" i="7"/>
  <c r="AZ761" i="7"/>
  <c r="AR761" i="7"/>
  <c r="AQ761" i="7"/>
  <c r="AW761" i="7"/>
  <c r="AT761" i="7"/>
  <c r="AP761" i="7"/>
  <c r="AN761" i="7"/>
  <c r="AT750" i="7"/>
  <c r="AS750" i="7"/>
  <c r="AZ750" i="7"/>
  <c r="AR750" i="7"/>
  <c r="AN750" i="7"/>
  <c r="AW750" i="7"/>
  <c r="AQ750" i="7"/>
  <c r="AP750" i="7"/>
  <c r="AQ751" i="7"/>
  <c r="AP751" i="7"/>
  <c r="AW751" i="7"/>
  <c r="AS751" i="7"/>
  <c r="AN751" i="7"/>
  <c r="AZ751" i="7"/>
  <c r="AT751" i="7"/>
  <c r="AR751" i="7"/>
  <c r="AS545" i="7"/>
  <c r="AZ545" i="7"/>
  <c r="AR545" i="7"/>
  <c r="AQ545" i="7"/>
  <c r="AT545" i="7"/>
  <c r="AP545" i="7"/>
  <c r="AN545" i="7"/>
  <c r="AW545" i="7"/>
  <c r="AT446" i="7"/>
  <c r="AS446" i="7"/>
  <c r="AZ446" i="7"/>
  <c r="AR446" i="7"/>
  <c r="AN446" i="7"/>
  <c r="AQ446" i="7"/>
  <c r="AP446" i="7"/>
  <c r="AW446" i="7"/>
  <c r="AS185" i="7"/>
  <c r="AZ185" i="7"/>
  <c r="AR185" i="7"/>
  <c r="AW185" i="7"/>
  <c r="AT185" i="7"/>
  <c r="AQ185" i="7"/>
  <c r="AP185" i="7"/>
  <c r="AN185" i="7"/>
  <c r="AP474" i="7"/>
  <c r="AW474" i="7"/>
  <c r="AN474" i="7"/>
  <c r="AZ474" i="7"/>
  <c r="AR474" i="7"/>
  <c r="AT474" i="7"/>
  <c r="AS474" i="7"/>
  <c r="AQ474" i="7"/>
  <c r="AT182" i="7"/>
  <c r="AS182" i="7"/>
  <c r="AN182" i="7"/>
  <c r="AW182" i="7"/>
  <c r="AR182" i="7"/>
  <c r="AQ182" i="7"/>
  <c r="AP182" i="7"/>
  <c r="AZ182" i="7"/>
  <c r="AZ532" i="7"/>
  <c r="AR532" i="7"/>
  <c r="AQ532" i="7"/>
  <c r="AP532" i="7"/>
  <c r="AT532" i="7"/>
  <c r="AS532" i="7"/>
  <c r="AN532" i="7"/>
  <c r="AW532" i="7"/>
  <c r="AQ79" i="7"/>
  <c r="AP79" i="7"/>
  <c r="AS79" i="7"/>
  <c r="AZ79" i="7"/>
  <c r="AN79" i="7"/>
  <c r="AW79" i="7"/>
  <c r="AT79" i="7"/>
  <c r="AR79" i="7"/>
  <c r="AP154" i="7"/>
  <c r="AW154" i="7"/>
  <c r="AZ154" i="7"/>
  <c r="AR154" i="7"/>
  <c r="AT154" i="7"/>
  <c r="AS154" i="7"/>
  <c r="AQ154" i="7"/>
  <c r="AN154" i="7"/>
  <c r="AZ44" i="7"/>
  <c r="AR44" i="7"/>
  <c r="AQ44" i="7"/>
  <c r="AT44" i="7"/>
  <c r="AP44" i="7"/>
  <c r="AN44" i="7"/>
  <c r="AW44" i="7"/>
  <c r="AS44" i="7"/>
  <c r="AZ220" i="7"/>
  <c r="AR220" i="7"/>
  <c r="AQ220" i="7"/>
  <c r="AT220" i="7"/>
  <c r="AS220" i="7"/>
  <c r="AP220" i="7"/>
  <c r="AN220" i="7"/>
  <c r="AW220" i="7"/>
  <c r="C29" i="6"/>
  <c r="C10" i="6"/>
  <c r="C28" i="6"/>
  <c r="C6" i="6"/>
  <c r="BD1797" i="7"/>
  <c r="BE1797" i="7" s="1"/>
  <c r="C43" i="3" s="1"/>
  <c r="BD1432" i="7"/>
  <c r="BD1223" i="7"/>
  <c r="BD1067" i="7"/>
  <c r="BD388" i="7"/>
  <c r="BD127" i="7"/>
  <c r="BD1014" i="7"/>
  <c r="BD75" i="7"/>
  <c r="BD336" i="7"/>
  <c r="BD545" i="7"/>
  <c r="BD910" i="7"/>
  <c r="BD23" i="7"/>
  <c r="BD232" i="7"/>
  <c r="BD440" i="7"/>
  <c r="BD754" i="7"/>
  <c r="BD1380" i="7"/>
  <c r="BD1484" i="7"/>
  <c r="BD1327" i="7"/>
  <c r="BD649" i="7"/>
  <c r="BD1171" i="7"/>
  <c r="BD286" i="7"/>
  <c r="BD467" i="7"/>
  <c r="BD683" i="7"/>
  <c r="BD1116" i="7"/>
  <c r="BD1119" i="7"/>
  <c r="BD1461" i="7"/>
  <c r="BD1514" i="7"/>
  <c r="BD1690" i="7"/>
  <c r="BE1690" i="7" s="1"/>
  <c r="BD1762" i="7"/>
  <c r="BE1762" i="7" s="1"/>
  <c r="AS1764" i="7"/>
  <c r="AW1764" i="7"/>
  <c r="AR1764" i="7"/>
  <c r="AS1576" i="7"/>
  <c r="AZ1576" i="7"/>
  <c r="AR1576" i="7"/>
  <c r="AQ1576" i="7"/>
  <c r="AT1576" i="7"/>
  <c r="AP1576" i="7"/>
  <c r="AW1576" i="7"/>
  <c r="AN1576" i="7"/>
  <c r="AQ868" i="7"/>
  <c r="AP868" i="7"/>
  <c r="AW868" i="7"/>
  <c r="AS868" i="7"/>
  <c r="AR868" i="7"/>
  <c r="AN868" i="7"/>
  <c r="AZ868" i="7"/>
  <c r="AT868" i="7"/>
  <c r="AS465" i="7"/>
  <c r="AZ465" i="7"/>
  <c r="AR465" i="7"/>
  <c r="AQ465" i="7"/>
  <c r="AN465" i="7"/>
  <c r="AW465" i="7"/>
  <c r="AT465" i="7"/>
  <c r="AP465" i="7"/>
  <c r="AQ663" i="7"/>
  <c r="AP663" i="7"/>
  <c r="AW663" i="7"/>
  <c r="AS663" i="7"/>
  <c r="AT663" i="7"/>
  <c r="AR663" i="7"/>
  <c r="AN663" i="7"/>
  <c r="AZ663" i="7"/>
  <c r="AS105" i="7"/>
  <c r="AZ105" i="7"/>
  <c r="AR105" i="7"/>
  <c r="AN105" i="7"/>
  <c r="AW105" i="7"/>
  <c r="AT105" i="7"/>
  <c r="AQ105" i="7"/>
  <c r="AP105" i="7"/>
  <c r="AQ255" i="7"/>
  <c r="AP255" i="7"/>
  <c r="AS255" i="7"/>
  <c r="AT255" i="7"/>
  <c r="AR255" i="7"/>
  <c r="AZ255" i="7"/>
  <c r="AN255" i="7"/>
  <c r="AW255" i="7"/>
  <c r="AP26" i="7"/>
  <c r="AW26" i="7"/>
  <c r="AZ26" i="7"/>
  <c r="AR26" i="7"/>
  <c r="AQ26" i="7"/>
  <c r="AT26" i="7"/>
  <c r="AS26" i="7"/>
  <c r="AN26" i="7"/>
  <c r="AZ92" i="7"/>
  <c r="AR92" i="7"/>
  <c r="AQ92" i="7"/>
  <c r="AT92" i="7"/>
  <c r="AS92" i="7"/>
  <c r="AP92" i="7"/>
  <c r="AN92" i="7"/>
  <c r="AW92" i="7"/>
  <c r="BD261" i="7"/>
  <c r="AS1851" i="7"/>
  <c r="AQ1851" i="7"/>
  <c r="AN1851" i="7"/>
  <c r="AT1851" i="7"/>
  <c r="AR1851" i="7"/>
  <c r="AP1851" i="7"/>
  <c r="AZ1851" i="7"/>
  <c r="AW1851" i="7"/>
  <c r="AT1784" i="7"/>
  <c r="AZ1784" i="7"/>
  <c r="AP1784" i="7"/>
  <c r="AN1784" i="7"/>
  <c r="AS1784" i="7"/>
  <c r="AR1784" i="7"/>
  <c r="AW1784" i="7"/>
  <c r="AQ1784" i="7"/>
  <c r="AN1557" i="7"/>
  <c r="AQ1557" i="7"/>
  <c r="AT1557" i="7"/>
  <c r="AS1557" i="7"/>
  <c r="AZ1557" i="7"/>
  <c r="AP1557" i="7"/>
  <c r="AR1557" i="7"/>
  <c r="AW1557" i="7"/>
  <c r="AQ1389" i="7"/>
  <c r="AW1389" i="7"/>
  <c r="AR1281" i="7"/>
  <c r="AW1281" i="7"/>
  <c r="AW1400" i="7"/>
  <c r="AW1105" i="7"/>
  <c r="AN1105" i="7"/>
  <c r="AS1105" i="7"/>
  <c r="AQ1105" i="7"/>
  <c r="AP1105" i="7"/>
  <c r="AT1105" i="7"/>
  <c r="AR1105" i="7"/>
  <c r="AZ1105" i="7"/>
  <c r="AS1198" i="7"/>
  <c r="AT1198" i="7"/>
  <c r="AR1198" i="7"/>
  <c r="AQ1198" i="7"/>
  <c r="AN1198" i="7"/>
  <c r="AW1198" i="7"/>
  <c r="AP1198" i="7"/>
  <c r="AZ1198" i="7"/>
  <c r="AS967" i="7"/>
  <c r="AR967" i="7"/>
  <c r="AZ967" i="7"/>
  <c r="AQ967" i="7"/>
  <c r="AP967" i="7"/>
  <c r="AW967" i="7"/>
  <c r="AT967" i="7"/>
  <c r="AN967" i="7"/>
  <c r="AP1054" i="7"/>
  <c r="AZ1054" i="7"/>
  <c r="AR1054" i="7"/>
  <c r="AQ1054" i="7"/>
  <c r="AT1054" i="7"/>
  <c r="AS1054" i="7"/>
  <c r="AN1054" i="7"/>
  <c r="AW1054" i="7"/>
  <c r="AT824" i="7"/>
  <c r="AS824" i="7"/>
  <c r="AR824" i="7"/>
  <c r="AQ824" i="7"/>
  <c r="AZ824" i="7"/>
  <c r="AW824" i="7"/>
  <c r="AP824" i="7"/>
  <c r="AN824" i="7"/>
  <c r="AN845" i="7"/>
  <c r="AT845" i="7"/>
  <c r="AP845" i="7"/>
  <c r="AZ845" i="7"/>
  <c r="AQ845" i="7"/>
  <c r="AW845" i="7"/>
  <c r="AS845" i="7"/>
  <c r="AR845" i="7"/>
  <c r="AW826" i="7"/>
  <c r="AN826" i="7"/>
  <c r="AZ826" i="7"/>
  <c r="AQ826" i="7"/>
  <c r="AP826" i="7"/>
  <c r="AT826" i="7"/>
  <c r="AS826" i="7"/>
  <c r="AR826" i="7"/>
  <c r="AW818" i="7"/>
  <c r="AN818" i="7"/>
  <c r="AP818" i="7"/>
  <c r="AZ818" i="7"/>
  <c r="AR818" i="7"/>
  <c r="AT818" i="7"/>
  <c r="AS818" i="7"/>
  <c r="AQ818" i="7"/>
  <c r="AN805" i="7"/>
  <c r="AT805" i="7"/>
  <c r="AW805" i="7"/>
  <c r="AS805" i="7"/>
  <c r="AR805" i="7"/>
  <c r="AZ805" i="7"/>
  <c r="AQ805" i="7"/>
  <c r="AP805" i="7"/>
  <c r="AT539" i="7"/>
  <c r="AS539" i="7"/>
  <c r="AW539" i="7"/>
  <c r="AN539" i="7"/>
  <c r="AZ539" i="7"/>
  <c r="AR539" i="7"/>
  <c r="AQ539" i="7"/>
  <c r="AP539" i="7"/>
  <c r="AW842" i="7"/>
  <c r="AN842" i="7"/>
  <c r="AQ842" i="7"/>
  <c r="AT842" i="7"/>
  <c r="AS842" i="7"/>
  <c r="AR842" i="7"/>
  <c r="AZ842" i="7"/>
  <c r="AP842" i="7"/>
  <c r="AW677" i="7"/>
  <c r="AN677" i="7"/>
  <c r="AQ677" i="7"/>
  <c r="AS677" i="7"/>
  <c r="AR677" i="7"/>
  <c r="AP677" i="7"/>
  <c r="AZ677" i="7"/>
  <c r="AT677" i="7"/>
  <c r="AW669" i="7"/>
  <c r="AN669" i="7"/>
  <c r="AQ669" i="7"/>
  <c r="AT669" i="7"/>
  <c r="AS669" i="7"/>
  <c r="AR669" i="7"/>
  <c r="AP669" i="7"/>
  <c r="AZ669" i="7"/>
  <c r="AW613" i="7"/>
  <c r="AN613" i="7"/>
  <c r="AQ613" i="7"/>
  <c r="AZ613" i="7"/>
  <c r="AT613" i="7"/>
  <c r="AS613" i="7"/>
  <c r="AR613" i="7"/>
  <c r="AP613" i="7"/>
  <c r="AW605" i="7"/>
  <c r="AN605" i="7"/>
  <c r="AQ605" i="7"/>
  <c r="AP605" i="7"/>
  <c r="AZ605" i="7"/>
  <c r="AT605" i="7"/>
  <c r="AS605" i="7"/>
  <c r="AR605" i="7"/>
  <c r="AW317" i="7"/>
  <c r="AN317" i="7"/>
  <c r="AR317" i="7"/>
  <c r="AQ317" i="7"/>
  <c r="AP317" i="7"/>
  <c r="AZ317" i="7"/>
  <c r="AT317" i="7"/>
  <c r="AS317" i="7"/>
  <c r="AN472" i="7"/>
  <c r="AT472" i="7"/>
  <c r="AP472" i="7"/>
  <c r="AW472" i="7"/>
  <c r="AS472" i="7"/>
  <c r="AR472" i="7"/>
  <c r="AQ472" i="7"/>
  <c r="AZ472" i="7"/>
  <c r="AN248" i="7"/>
  <c r="AP248" i="7"/>
  <c r="AZ248" i="7"/>
  <c r="AW248" i="7"/>
  <c r="AT248" i="7"/>
  <c r="AS248" i="7"/>
  <c r="AR248" i="7"/>
  <c r="AQ248" i="7"/>
  <c r="AT115" i="7"/>
  <c r="AW115" i="7"/>
  <c r="AQ115" i="7"/>
  <c r="AP115" i="7"/>
  <c r="AZ115" i="7"/>
  <c r="AN115" i="7"/>
  <c r="AS115" i="7"/>
  <c r="AR115" i="7"/>
  <c r="AW165" i="7"/>
  <c r="AN165" i="7"/>
  <c r="AQ165" i="7"/>
  <c r="AR165" i="7"/>
  <c r="AP165" i="7"/>
  <c r="AZ165" i="7"/>
  <c r="AT165" i="7"/>
  <c r="AS165" i="7"/>
  <c r="AW261" i="7"/>
  <c r="AN261" i="7"/>
  <c r="AQ261" i="7"/>
  <c r="AT261" i="7"/>
  <c r="AS261" i="7"/>
  <c r="AR261" i="7"/>
  <c r="AP261" i="7"/>
  <c r="AZ261" i="7"/>
  <c r="BD22" i="7"/>
  <c r="BD298" i="7"/>
  <c r="BD694" i="7"/>
  <c r="BD1011" i="7"/>
  <c r="BD1717" i="7"/>
  <c r="BE1717" i="7" s="1"/>
  <c r="BD1804" i="7"/>
  <c r="BE1804" i="7" s="1"/>
  <c r="C50" i="3" s="1"/>
  <c r="AW1847" i="7"/>
  <c r="AZ1847" i="7"/>
  <c r="AR1847" i="7"/>
  <c r="AS1847" i="7"/>
  <c r="AQ1847" i="7"/>
  <c r="AN1847" i="7"/>
  <c r="AT1847" i="7"/>
  <c r="AP1847" i="7"/>
  <c r="AW1719" i="7"/>
  <c r="AQ1719" i="7"/>
  <c r="AQ1614" i="7"/>
  <c r="AP1614" i="7"/>
  <c r="AW1614" i="7"/>
  <c r="AT1614" i="7"/>
  <c r="AZ1614" i="7"/>
  <c r="AS1614" i="7"/>
  <c r="AR1614" i="7"/>
  <c r="AN1614" i="7"/>
  <c r="AW1292" i="7"/>
  <c r="AR1292" i="7"/>
  <c r="AT1233" i="7"/>
  <c r="AP1233" i="7"/>
  <c r="AS1233" i="7"/>
  <c r="AR1233" i="7"/>
  <c r="AN1233" i="7"/>
  <c r="AQ1233" i="7"/>
  <c r="AZ1233" i="7"/>
  <c r="AW1233" i="7"/>
  <c r="AS619" i="7"/>
  <c r="AW619" i="7"/>
  <c r="AN619" i="7"/>
  <c r="AT619" i="7"/>
  <c r="AR619" i="7"/>
  <c r="AZ619" i="7"/>
  <c r="AQ619" i="7"/>
  <c r="AP619" i="7"/>
  <c r="AT595" i="7"/>
  <c r="AS595" i="7"/>
  <c r="AW595" i="7"/>
  <c r="AQ595" i="7"/>
  <c r="AP595" i="7"/>
  <c r="AN595" i="7"/>
  <c r="AZ595" i="7"/>
  <c r="AR595" i="7"/>
  <c r="AW773" i="7"/>
  <c r="AN773" i="7"/>
  <c r="AQ773" i="7"/>
  <c r="AT773" i="7"/>
  <c r="AS773" i="7"/>
  <c r="AR773" i="7"/>
  <c r="AP773" i="7"/>
  <c r="AZ773" i="7"/>
  <c r="BD229" i="7"/>
  <c r="AT1816" i="7"/>
  <c r="AS1816" i="7"/>
  <c r="AZ1816" i="7"/>
  <c r="AR1816" i="7"/>
  <c r="AN1816" i="7"/>
  <c r="AP1816" i="7"/>
  <c r="AW1816" i="7"/>
  <c r="AQ1816" i="7"/>
  <c r="AR1746" i="7"/>
  <c r="AW1746" i="7"/>
  <c r="AW1522" i="7"/>
  <c r="AT1522" i="7"/>
  <c r="AN1522" i="7"/>
  <c r="AP1522" i="7"/>
  <c r="AR1522" i="7"/>
  <c r="AS1522" i="7"/>
  <c r="AQ1522" i="7"/>
  <c r="AZ1522" i="7"/>
  <c r="AW1415" i="7"/>
  <c r="AR1442" i="7"/>
  <c r="AW1442" i="7"/>
  <c r="AR1282" i="7"/>
  <c r="AW1282" i="7"/>
  <c r="AW1227" i="7"/>
  <c r="AN1227" i="7"/>
  <c r="AZ1227" i="7"/>
  <c r="AR1227" i="7"/>
  <c r="AS1227" i="7"/>
  <c r="AQ1227" i="7"/>
  <c r="AP1227" i="7"/>
  <c r="AT1227" i="7"/>
  <c r="AW1403" i="7"/>
  <c r="AQ1403" i="7"/>
  <c r="AS1015" i="7"/>
  <c r="AZ1015" i="7"/>
  <c r="AR1015" i="7"/>
  <c r="AQ1015" i="7"/>
  <c r="AW1015" i="7"/>
  <c r="AT1015" i="7"/>
  <c r="AP1015" i="7"/>
  <c r="AN1015" i="7"/>
  <c r="AS910" i="7"/>
  <c r="AZ910" i="7"/>
  <c r="AR910" i="7"/>
  <c r="AQ910" i="7"/>
  <c r="AN910" i="7"/>
  <c r="AW910" i="7"/>
  <c r="AT910" i="7"/>
  <c r="AP910" i="7"/>
  <c r="AT907" i="7"/>
  <c r="AS907" i="7"/>
  <c r="AZ907" i="7"/>
  <c r="AR907" i="7"/>
  <c r="AN907" i="7"/>
  <c r="AW907" i="7"/>
  <c r="AQ907" i="7"/>
  <c r="AP907" i="7"/>
  <c r="AZ986" i="7"/>
  <c r="AR986" i="7"/>
  <c r="AP986" i="7"/>
  <c r="AW986" i="7"/>
  <c r="AN986" i="7"/>
  <c r="AS986" i="7"/>
  <c r="AQ986" i="7"/>
  <c r="AT986" i="7"/>
  <c r="AZ905" i="7"/>
  <c r="AR905" i="7"/>
  <c r="AQ905" i="7"/>
  <c r="AP905" i="7"/>
  <c r="AT905" i="7"/>
  <c r="AS905" i="7"/>
  <c r="AN905" i="7"/>
  <c r="AW905" i="7"/>
  <c r="AS393" i="7"/>
  <c r="AZ393" i="7"/>
  <c r="AR393" i="7"/>
  <c r="AQ393" i="7"/>
  <c r="AP393" i="7"/>
  <c r="AN393" i="7"/>
  <c r="AW393" i="7"/>
  <c r="AT393" i="7"/>
  <c r="AT550" i="7"/>
  <c r="AS550" i="7"/>
  <c r="AZ550" i="7"/>
  <c r="AR550" i="7"/>
  <c r="AN550" i="7"/>
  <c r="AP550" i="7"/>
  <c r="AW550" i="7"/>
  <c r="AQ550" i="7"/>
  <c r="AP770" i="7"/>
  <c r="AW770" i="7"/>
  <c r="AN770" i="7"/>
  <c r="AZ770" i="7"/>
  <c r="AR770" i="7"/>
  <c r="AT770" i="7"/>
  <c r="AS770" i="7"/>
  <c r="AQ770" i="7"/>
  <c r="AQ423" i="7"/>
  <c r="AP423" i="7"/>
  <c r="AW423" i="7"/>
  <c r="AS423" i="7"/>
  <c r="AR423" i="7"/>
  <c r="AN423" i="7"/>
  <c r="AZ423" i="7"/>
  <c r="AT423" i="7"/>
  <c r="AZ289" i="7"/>
  <c r="AR289" i="7"/>
  <c r="AT289" i="7"/>
  <c r="AS289" i="7"/>
  <c r="AP289" i="7"/>
  <c r="AQ289" i="7"/>
  <c r="AN289" i="7"/>
  <c r="AW289" i="7"/>
  <c r="AS33" i="7"/>
  <c r="AZ33" i="7"/>
  <c r="AR33" i="7"/>
  <c r="AN33" i="7"/>
  <c r="AW33" i="7"/>
  <c r="AQ33" i="7"/>
  <c r="AP33" i="7"/>
  <c r="AT33" i="7"/>
  <c r="AT286" i="7"/>
  <c r="AS286" i="7"/>
  <c r="AN286" i="7"/>
  <c r="AP286" i="7"/>
  <c r="AZ286" i="7"/>
  <c r="AW286" i="7"/>
  <c r="AR286" i="7"/>
  <c r="AQ286" i="7"/>
  <c r="AP530" i="7"/>
  <c r="AW530" i="7"/>
  <c r="AN530" i="7"/>
  <c r="AZ530" i="7"/>
  <c r="AR530" i="7"/>
  <c r="AQ530" i="7"/>
  <c r="AT530" i="7"/>
  <c r="AS530" i="7"/>
  <c r="AP170" i="7"/>
  <c r="AW170" i="7"/>
  <c r="AZ170" i="7"/>
  <c r="AR170" i="7"/>
  <c r="AT170" i="7"/>
  <c r="AS170" i="7"/>
  <c r="AQ170" i="7"/>
  <c r="AN170" i="7"/>
  <c r="AP34" i="7"/>
  <c r="AW34" i="7"/>
  <c r="AZ34" i="7"/>
  <c r="AR34" i="7"/>
  <c r="AT34" i="7"/>
  <c r="AN34" i="7"/>
  <c r="AS34" i="7"/>
  <c r="AQ34" i="7"/>
  <c r="AZ180" i="7"/>
  <c r="AR180" i="7"/>
  <c r="AQ180" i="7"/>
  <c r="AT180" i="7"/>
  <c r="AN180" i="7"/>
  <c r="AW180" i="7"/>
  <c r="AS180" i="7"/>
  <c r="AP180" i="7"/>
  <c r="AZ100" i="7"/>
  <c r="AR100" i="7"/>
  <c r="AQ100" i="7"/>
  <c r="AT100" i="7"/>
  <c r="AS100" i="7"/>
  <c r="AP100" i="7"/>
  <c r="AN100" i="7"/>
  <c r="AW100" i="7"/>
  <c r="AZ492" i="7"/>
  <c r="AR492" i="7"/>
  <c r="AQ492" i="7"/>
  <c r="AP492" i="7"/>
  <c r="AT492" i="7"/>
  <c r="AW492" i="7"/>
  <c r="AS492" i="7"/>
  <c r="AN492" i="7"/>
  <c r="AN5" i="7"/>
  <c r="AP5" i="7"/>
  <c r="AW5" i="7"/>
  <c r="AR5" i="7"/>
  <c r="AS5" i="7"/>
  <c r="AQ5" i="7"/>
  <c r="AZ5" i="7"/>
  <c r="AT5" i="7"/>
  <c r="AT1802" i="7"/>
  <c r="AS1802" i="7"/>
  <c r="AW1802" i="7"/>
  <c r="AR1802" i="7"/>
  <c r="AN1802" i="7"/>
  <c r="AZ1802" i="7"/>
  <c r="AP1802" i="7"/>
  <c r="AQ1802" i="7"/>
  <c r="AP1773" i="7"/>
  <c r="AW1773" i="7"/>
  <c r="AN1773" i="7"/>
  <c r="AS1773" i="7"/>
  <c r="AT1773" i="7"/>
  <c r="AR1773" i="7"/>
  <c r="AZ1773" i="7"/>
  <c r="AQ1773" i="7"/>
  <c r="AS1648" i="7"/>
  <c r="AW1648" i="7"/>
  <c r="AW1604" i="7"/>
  <c r="AN1604" i="7"/>
  <c r="AP1604" i="7"/>
  <c r="AZ1604" i="7"/>
  <c r="AS1604" i="7"/>
  <c r="AT1604" i="7"/>
  <c r="AR1604" i="7"/>
  <c r="AQ1604" i="7"/>
  <c r="AS1528" i="7"/>
  <c r="AW1528" i="7"/>
  <c r="AN1528" i="7"/>
  <c r="AT1528" i="7"/>
  <c r="AQ1528" i="7"/>
  <c r="AZ1528" i="7"/>
  <c r="AR1528" i="7"/>
  <c r="AP1528" i="7"/>
  <c r="AW1475" i="7"/>
  <c r="AS1388" i="7"/>
  <c r="AW1388" i="7"/>
  <c r="AQ1370" i="7"/>
  <c r="AW1370" i="7"/>
  <c r="AW1385" i="7"/>
  <c r="AQ1385" i="7"/>
  <c r="AT731" i="7"/>
  <c r="AS731" i="7"/>
  <c r="AW731" i="7"/>
  <c r="AR731" i="7"/>
  <c r="AQ731" i="7"/>
  <c r="AP731" i="7"/>
  <c r="AN731" i="7"/>
  <c r="AZ731" i="7"/>
  <c r="AN861" i="7"/>
  <c r="AT861" i="7"/>
  <c r="AP861" i="7"/>
  <c r="AS861" i="7"/>
  <c r="AR861" i="7"/>
  <c r="AQ861" i="7"/>
  <c r="AZ861" i="7"/>
  <c r="AW861" i="7"/>
  <c r="AW717" i="7"/>
  <c r="AN717" i="7"/>
  <c r="AQ717" i="7"/>
  <c r="AZ717" i="7"/>
  <c r="AT717" i="7"/>
  <c r="AS717" i="7"/>
  <c r="AR717" i="7"/>
  <c r="AP717" i="7"/>
  <c r="AT640" i="7"/>
  <c r="AW640" i="7"/>
  <c r="AN640" i="7"/>
  <c r="AS640" i="7"/>
  <c r="AR640" i="7"/>
  <c r="AZ640" i="7"/>
  <c r="AQ640" i="7"/>
  <c r="AP640" i="7"/>
  <c r="AT451" i="7"/>
  <c r="AS451" i="7"/>
  <c r="AW451" i="7"/>
  <c r="AR451" i="7"/>
  <c r="AQ451" i="7"/>
  <c r="AP451" i="7"/>
  <c r="AN451" i="7"/>
  <c r="AZ451" i="7"/>
  <c r="AQ543" i="7"/>
  <c r="AP543" i="7"/>
  <c r="AW543" i="7"/>
  <c r="AS543" i="7"/>
  <c r="AT543" i="7"/>
  <c r="AR543" i="7"/>
  <c r="AN543" i="7"/>
  <c r="AZ543" i="7"/>
  <c r="AN432" i="7"/>
  <c r="AT432" i="7"/>
  <c r="AP432" i="7"/>
  <c r="AZ432" i="7"/>
  <c r="AW432" i="7"/>
  <c r="AS432" i="7"/>
  <c r="AR432" i="7"/>
  <c r="AQ432" i="7"/>
  <c r="AN424" i="7"/>
  <c r="AT424" i="7"/>
  <c r="AP424" i="7"/>
  <c r="AQ424" i="7"/>
  <c r="AZ424" i="7"/>
  <c r="AW424" i="7"/>
  <c r="AS424" i="7"/>
  <c r="AR424" i="7"/>
  <c r="AN813" i="7"/>
  <c r="AT813" i="7"/>
  <c r="AS813" i="7"/>
  <c r="AR813" i="7"/>
  <c r="AQ813" i="7"/>
  <c r="AZ813" i="7"/>
  <c r="AW813" i="7"/>
  <c r="AP813" i="7"/>
  <c r="AN312" i="7"/>
  <c r="AT312" i="7"/>
  <c r="AW312" i="7"/>
  <c r="AS312" i="7"/>
  <c r="AR312" i="7"/>
  <c r="AQ312" i="7"/>
  <c r="AP312" i="7"/>
  <c r="AZ312" i="7"/>
  <c r="AW117" i="7"/>
  <c r="AN117" i="7"/>
  <c r="AQ117" i="7"/>
  <c r="AZ117" i="7"/>
  <c r="AT117" i="7"/>
  <c r="AS117" i="7"/>
  <c r="AR117" i="7"/>
  <c r="AP117" i="7"/>
  <c r="AT11" i="7"/>
  <c r="AW11" i="7"/>
  <c r="AN11" i="7"/>
  <c r="AZ11" i="7"/>
  <c r="AQ11" i="7"/>
  <c r="AS11" i="7"/>
  <c r="AR11" i="7"/>
  <c r="AP11" i="7"/>
  <c r="BD1145" i="7"/>
  <c r="BD1329" i="7"/>
  <c r="AW1855" i="7"/>
  <c r="AN1855" i="7"/>
  <c r="AT1855" i="7"/>
  <c r="AZ1855" i="7"/>
  <c r="AR1855" i="7"/>
  <c r="AQ1855" i="7"/>
  <c r="AS1855" i="7"/>
  <c r="AP1855" i="7"/>
  <c r="AW1776" i="7"/>
  <c r="AN1776" i="7"/>
  <c r="AZ1776" i="7"/>
  <c r="AR1776" i="7"/>
  <c r="AS1776" i="7"/>
  <c r="AQ1776" i="7"/>
  <c r="AP1776" i="7"/>
  <c r="AT1776" i="7"/>
  <c r="AW1664" i="7"/>
  <c r="AQ1664" i="7"/>
  <c r="AS1664" i="7"/>
  <c r="AN1599" i="7"/>
  <c r="AT1599" i="7"/>
  <c r="AR1599" i="7"/>
  <c r="AQ1599" i="7"/>
  <c r="AW1599" i="7"/>
  <c r="AP1599" i="7"/>
  <c r="AZ1599" i="7"/>
  <c r="AS1599" i="7"/>
  <c r="AW1472" i="7"/>
  <c r="AS1472" i="7"/>
  <c r="AS1204" i="7"/>
  <c r="AQ1204" i="7"/>
  <c r="AP1204" i="7"/>
  <c r="AZ1204" i="7"/>
  <c r="AW1204" i="7"/>
  <c r="AT1204" i="7"/>
  <c r="AR1204" i="7"/>
  <c r="AN1204" i="7"/>
  <c r="AW1310" i="7"/>
  <c r="AS1310" i="7"/>
  <c r="AW1358" i="7"/>
  <c r="AW1378" i="7"/>
  <c r="AR1378" i="7"/>
  <c r="AW1254" i="7"/>
  <c r="AR1254" i="7"/>
  <c r="AP1197" i="7"/>
  <c r="AR1197" i="7"/>
  <c r="AZ1197" i="7"/>
  <c r="AQ1197" i="7"/>
  <c r="AW1197" i="7"/>
  <c r="AT1197" i="7"/>
  <c r="AS1197" i="7"/>
  <c r="AN1197" i="7"/>
  <c r="AQ1005" i="7"/>
  <c r="AP1005" i="7"/>
  <c r="AW1005" i="7"/>
  <c r="AS1005" i="7"/>
  <c r="AN1005" i="7"/>
  <c r="AZ1005" i="7"/>
  <c r="AT1005" i="7"/>
  <c r="AR1005" i="7"/>
  <c r="AN1108" i="7"/>
  <c r="AT1108" i="7"/>
  <c r="AZ1108" i="7"/>
  <c r="AR1108" i="7"/>
  <c r="AS1108" i="7"/>
  <c r="AQ1108" i="7"/>
  <c r="AP1108" i="7"/>
  <c r="AW1108" i="7"/>
  <c r="AT723" i="7"/>
  <c r="AS723" i="7"/>
  <c r="AW723" i="7"/>
  <c r="AR723" i="7"/>
  <c r="AQ723" i="7"/>
  <c r="AP723" i="7"/>
  <c r="AN723" i="7"/>
  <c r="AZ723" i="7"/>
  <c r="AW639" i="7"/>
  <c r="AT639" i="7"/>
  <c r="AS639" i="7"/>
  <c r="AR639" i="7"/>
  <c r="AZ639" i="7"/>
  <c r="AQ639" i="7"/>
  <c r="AP639" i="7"/>
  <c r="AN639" i="7"/>
  <c r="AT443" i="7"/>
  <c r="AS443" i="7"/>
  <c r="AW443" i="7"/>
  <c r="AN443" i="7"/>
  <c r="AZ443" i="7"/>
  <c r="AR443" i="7"/>
  <c r="AQ443" i="7"/>
  <c r="AP443" i="7"/>
  <c r="AN648" i="7"/>
  <c r="AT648" i="7"/>
  <c r="AQ648" i="7"/>
  <c r="AP648" i="7"/>
  <c r="AZ648" i="7"/>
  <c r="AW648" i="7"/>
  <c r="AS648" i="7"/>
  <c r="AR648" i="7"/>
  <c r="AW421" i="7"/>
  <c r="AN421" i="7"/>
  <c r="AQ421" i="7"/>
  <c r="AZ421" i="7"/>
  <c r="AT421" i="7"/>
  <c r="AS421" i="7"/>
  <c r="AR421" i="7"/>
  <c r="AP421" i="7"/>
  <c r="AQ383" i="7"/>
  <c r="AP383" i="7"/>
  <c r="AW383" i="7"/>
  <c r="AT383" i="7"/>
  <c r="AS383" i="7"/>
  <c r="AR383" i="7"/>
  <c r="AN383" i="7"/>
  <c r="AZ383" i="7"/>
  <c r="AT142" i="7"/>
  <c r="AS142" i="7"/>
  <c r="AN142" i="7"/>
  <c r="AR142" i="7"/>
  <c r="AQ142" i="7"/>
  <c r="AP142" i="7"/>
  <c r="AZ142" i="7"/>
  <c r="AW142" i="7"/>
  <c r="AW413" i="7"/>
  <c r="AN413" i="7"/>
  <c r="AQ413" i="7"/>
  <c r="AP413" i="7"/>
  <c r="AZ413" i="7"/>
  <c r="AT413" i="7"/>
  <c r="AS413" i="7"/>
  <c r="AR413" i="7"/>
  <c r="AN608" i="7"/>
  <c r="AT608" i="7"/>
  <c r="AP608" i="7"/>
  <c r="AS608" i="7"/>
  <c r="AR608" i="7"/>
  <c r="AQ608" i="7"/>
  <c r="AZ608" i="7"/>
  <c r="AW608" i="7"/>
  <c r="AW10" i="7"/>
  <c r="AN10" i="7"/>
  <c r="AT10" i="7"/>
  <c r="AZ10" i="7"/>
  <c r="AQ10" i="7"/>
  <c r="AR10" i="7"/>
  <c r="AP10" i="7"/>
  <c r="AS10" i="7"/>
  <c r="AT147" i="7"/>
  <c r="AW147" i="7"/>
  <c r="AS147" i="7"/>
  <c r="AR147" i="7"/>
  <c r="AQ147" i="7"/>
  <c r="AP147" i="7"/>
  <c r="AZ147" i="7"/>
  <c r="AN147" i="7"/>
  <c r="BD851" i="7"/>
  <c r="AS1837" i="7"/>
  <c r="AN1837" i="7"/>
  <c r="AZ1837" i="7"/>
  <c r="AQ1837" i="7"/>
  <c r="AP1837" i="7"/>
  <c r="AT1837" i="7"/>
  <c r="AR1837" i="7"/>
  <c r="AW1837" i="7"/>
  <c r="AQ1788" i="7"/>
  <c r="AP1788" i="7"/>
  <c r="AW1788" i="7"/>
  <c r="AZ1788" i="7"/>
  <c r="AS1788" i="7"/>
  <c r="AT1788" i="7"/>
  <c r="AR1788" i="7"/>
  <c r="AN1788" i="7"/>
  <c r="AN1591" i="7"/>
  <c r="AT1591" i="7"/>
  <c r="AS1591" i="7"/>
  <c r="AR1591" i="7"/>
  <c r="AQ1591" i="7"/>
  <c r="AW1591" i="7"/>
  <c r="AP1591" i="7"/>
  <c r="AZ1591" i="7"/>
  <c r="AP1551" i="7"/>
  <c r="AT1551" i="7"/>
  <c r="AW1551" i="7"/>
  <c r="AQ1551" i="7"/>
  <c r="AS1551" i="7"/>
  <c r="AR1551" i="7"/>
  <c r="AN1551" i="7"/>
  <c r="AZ1551" i="7"/>
  <c r="AP1543" i="7"/>
  <c r="AS1543" i="7"/>
  <c r="AR1543" i="7"/>
  <c r="AW1543" i="7"/>
  <c r="AT1543" i="7"/>
  <c r="AQ1543" i="7"/>
  <c r="AN1543" i="7"/>
  <c r="AZ1543" i="7"/>
  <c r="AQ1524" i="7"/>
  <c r="AZ1524" i="7"/>
  <c r="AN1524" i="7"/>
  <c r="AT1524" i="7"/>
  <c r="AS1524" i="7"/>
  <c r="AR1524" i="7"/>
  <c r="AW1524" i="7"/>
  <c r="AP1524" i="7"/>
  <c r="AW1437" i="7"/>
  <c r="AW1260" i="7"/>
  <c r="AW1280" i="7"/>
  <c r="AT1193" i="7"/>
  <c r="AW1193" i="7"/>
  <c r="AS1193" i="7"/>
  <c r="AQ1193" i="7"/>
  <c r="AN1193" i="7"/>
  <c r="AZ1193" i="7"/>
  <c r="AP1193" i="7"/>
  <c r="AR1193" i="7"/>
  <c r="AQ1327" i="7"/>
  <c r="AW1327" i="7"/>
  <c r="AR1305" i="7"/>
  <c r="AW1305" i="7"/>
  <c r="AP1134" i="7"/>
  <c r="AW1134" i="7"/>
  <c r="AN1134" i="7"/>
  <c r="AT1134" i="7"/>
  <c r="AQ1134" i="7"/>
  <c r="AZ1134" i="7"/>
  <c r="AS1134" i="7"/>
  <c r="AR1134" i="7"/>
  <c r="AW1073" i="7"/>
  <c r="AZ1073" i="7"/>
  <c r="AQ1073" i="7"/>
  <c r="AT1073" i="7"/>
  <c r="AN1073" i="7"/>
  <c r="AS1073" i="7"/>
  <c r="AR1073" i="7"/>
  <c r="AP1073" i="7"/>
  <c r="AT779" i="7"/>
  <c r="AS779" i="7"/>
  <c r="AW779" i="7"/>
  <c r="AQ779" i="7"/>
  <c r="AP779" i="7"/>
  <c r="AN779" i="7"/>
  <c r="AZ779" i="7"/>
  <c r="AR779" i="7"/>
  <c r="AN957" i="7"/>
  <c r="AT957" i="7"/>
  <c r="AP957" i="7"/>
  <c r="AS957" i="7"/>
  <c r="AR957" i="7"/>
  <c r="AQ957" i="7"/>
  <c r="AZ957" i="7"/>
  <c r="AW957" i="7"/>
  <c r="AT499" i="7"/>
  <c r="AS499" i="7"/>
  <c r="AW499" i="7"/>
  <c r="AQ499" i="7"/>
  <c r="AP499" i="7"/>
  <c r="AN499" i="7"/>
  <c r="AZ499" i="7"/>
  <c r="AR499" i="7"/>
  <c r="AN528" i="7"/>
  <c r="AT528" i="7"/>
  <c r="AP528" i="7"/>
  <c r="AZ528" i="7"/>
  <c r="AW528" i="7"/>
  <c r="AS528" i="7"/>
  <c r="AR528" i="7"/>
  <c r="AQ528" i="7"/>
  <c r="AT198" i="7"/>
  <c r="AS198" i="7"/>
  <c r="AN198" i="7"/>
  <c r="AW198" i="7"/>
  <c r="AR198" i="7"/>
  <c r="AQ198" i="7"/>
  <c r="AP198" i="7"/>
  <c r="AZ198" i="7"/>
  <c r="AN520" i="7"/>
  <c r="AT520" i="7"/>
  <c r="AP520" i="7"/>
  <c r="AQ520" i="7"/>
  <c r="AZ520" i="7"/>
  <c r="AW520" i="7"/>
  <c r="AS520" i="7"/>
  <c r="AR520" i="7"/>
  <c r="AQ367" i="7"/>
  <c r="AP367" i="7"/>
  <c r="AW367" i="7"/>
  <c r="AN367" i="7"/>
  <c r="AZ367" i="7"/>
  <c r="AT367" i="7"/>
  <c r="AS367" i="7"/>
  <c r="AR367" i="7"/>
  <c r="AW397" i="7"/>
  <c r="AN397" i="7"/>
  <c r="AQ397" i="7"/>
  <c r="AT397" i="7"/>
  <c r="AS397" i="7"/>
  <c r="AR397" i="7"/>
  <c r="AP397" i="7"/>
  <c r="AZ397" i="7"/>
  <c r="AN184" i="7"/>
  <c r="AP184" i="7"/>
  <c r="AZ184" i="7"/>
  <c r="AW184" i="7"/>
  <c r="AT184" i="7"/>
  <c r="AS184" i="7"/>
  <c r="AR184" i="7"/>
  <c r="AQ184" i="7"/>
  <c r="AT51" i="7"/>
  <c r="AW51" i="7"/>
  <c r="AQ51" i="7"/>
  <c r="AP51" i="7"/>
  <c r="AZ51" i="7"/>
  <c r="AN51" i="7"/>
  <c r="AS51" i="7"/>
  <c r="AR51" i="7"/>
  <c r="AW101" i="7"/>
  <c r="AN101" i="7"/>
  <c r="AQ101" i="7"/>
  <c r="AR101" i="7"/>
  <c r="AP101" i="7"/>
  <c r="AZ101" i="7"/>
  <c r="AT101" i="7"/>
  <c r="AS101" i="7"/>
  <c r="AW269" i="7"/>
  <c r="AN269" i="7"/>
  <c r="AQ269" i="7"/>
  <c r="AT269" i="7"/>
  <c r="AS269" i="7"/>
  <c r="AR269" i="7"/>
  <c r="AP269" i="7"/>
  <c r="AZ269" i="7"/>
  <c r="AZ212" i="7"/>
  <c r="AR212" i="7"/>
  <c r="AQ212" i="7"/>
  <c r="AT212" i="7"/>
  <c r="AS212" i="7"/>
  <c r="AP212" i="7"/>
  <c r="AN212" i="7"/>
  <c r="AW212" i="7"/>
  <c r="BD390" i="7"/>
  <c r="BD387" i="7"/>
  <c r="BD1302" i="7"/>
  <c r="BD1198" i="7"/>
  <c r="BD1404" i="7"/>
  <c r="BD1641" i="7"/>
  <c r="BE1641" i="7" s="1"/>
  <c r="BD1550" i="7"/>
  <c r="AW1406" i="7"/>
  <c r="AQ1406" i="7"/>
  <c r="AN592" i="7"/>
  <c r="AT592" i="7"/>
  <c r="AP592" i="7"/>
  <c r="AZ592" i="7"/>
  <c r="AW592" i="7"/>
  <c r="AS592" i="7"/>
  <c r="AR592" i="7"/>
  <c r="AQ592" i="7"/>
  <c r="AT1805" i="7"/>
  <c r="AS1805" i="7"/>
  <c r="AZ1805" i="7"/>
  <c r="AR1805" i="7"/>
  <c r="AN1805" i="7"/>
  <c r="AW1805" i="7"/>
  <c r="AP1805" i="7"/>
  <c r="AQ1805" i="7"/>
  <c r="AW1256" i="7"/>
  <c r="AR1256" i="7"/>
  <c r="AQ1035" i="7"/>
  <c r="AR1035" i="7"/>
  <c r="AZ1035" i="7"/>
  <c r="AP1035" i="7"/>
  <c r="AT1035" i="7"/>
  <c r="AN1035" i="7"/>
  <c r="AW1035" i="7"/>
  <c r="AS1035" i="7"/>
  <c r="AZ913" i="7"/>
  <c r="AR913" i="7"/>
  <c r="AQ913" i="7"/>
  <c r="AP913" i="7"/>
  <c r="AT913" i="7"/>
  <c r="AS913" i="7"/>
  <c r="AN913" i="7"/>
  <c r="AW913" i="7"/>
  <c r="AP706" i="7"/>
  <c r="AW706" i="7"/>
  <c r="AN706" i="7"/>
  <c r="AZ706" i="7"/>
  <c r="AR706" i="7"/>
  <c r="AQ706" i="7"/>
  <c r="AT706" i="7"/>
  <c r="AS706" i="7"/>
  <c r="AN1799" i="7"/>
  <c r="AT1799" i="7"/>
  <c r="AR1799" i="7"/>
  <c r="AQ1799" i="7"/>
  <c r="AP1799" i="7"/>
  <c r="AW1799" i="7"/>
  <c r="AZ1799" i="7"/>
  <c r="AS1799" i="7"/>
  <c r="AW1732" i="7"/>
  <c r="AR1732" i="7"/>
  <c r="AW1316" i="7"/>
  <c r="AR1316" i="7"/>
  <c r="AS983" i="7"/>
  <c r="AR983" i="7"/>
  <c r="AZ983" i="7"/>
  <c r="AQ983" i="7"/>
  <c r="AP983" i="7"/>
  <c r="AW983" i="7"/>
  <c r="AT983" i="7"/>
  <c r="AN983" i="7"/>
  <c r="AW858" i="7"/>
  <c r="AN858" i="7"/>
  <c r="AQ858" i="7"/>
  <c r="AZ858" i="7"/>
  <c r="AR858" i="7"/>
  <c r="AT858" i="7"/>
  <c r="AS858" i="7"/>
  <c r="AP858" i="7"/>
  <c r="AN712" i="7"/>
  <c r="AT712" i="7"/>
  <c r="AP712" i="7"/>
  <c r="AW712" i="7"/>
  <c r="AS712" i="7"/>
  <c r="AR712" i="7"/>
  <c r="AQ712" i="7"/>
  <c r="AZ712" i="7"/>
  <c r="AT558" i="7"/>
  <c r="AS558" i="7"/>
  <c r="AZ558" i="7"/>
  <c r="AR558" i="7"/>
  <c r="AN558" i="7"/>
  <c r="AW558" i="7"/>
  <c r="AQ558" i="7"/>
  <c r="AP558" i="7"/>
  <c r="AS1592" i="7"/>
  <c r="AZ1592" i="7"/>
  <c r="AR1592" i="7"/>
  <c r="AQ1592" i="7"/>
  <c r="AT1592" i="7"/>
  <c r="AP1592" i="7"/>
  <c r="AW1592" i="7"/>
  <c r="AN1592" i="7"/>
  <c r="AZ1854" i="7"/>
  <c r="AR1854" i="7"/>
  <c r="AQ1854" i="7"/>
  <c r="AP1854" i="7"/>
  <c r="AW1854" i="7"/>
  <c r="AT1854" i="7"/>
  <c r="AS1854" i="7"/>
  <c r="AN1854" i="7"/>
  <c r="AW1767" i="7"/>
  <c r="AW1729" i="7"/>
  <c r="AS1729" i="7"/>
  <c r="AW1724" i="7"/>
  <c r="AS1724" i="7"/>
  <c r="AW1643" i="7"/>
  <c r="AQ1643" i="7"/>
  <c r="AW1658" i="7"/>
  <c r="AR1658" i="7"/>
  <c r="AS1658" i="7"/>
  <c r="AW1660" i="7"/>
  <c r="AP1593" i="7"/>
  <c r="AW1593" i="7"/>
  <c r="AN1593" i="7"/>
  <c r="AQ1593" i="7"/>
  <c r="AZ1593" i="7"/>
  <c r="AT1593" i="7"/>
  <c r="AS1593" i="7"/>
  <c r="AR1593" i="7"/>
  <c r="AW1365" i="7"/>
  <c r="AW1295" i="7"/>
  <c r="AW1496" i="7"/>
  <c r="AR1496" i="7"/>
  <c r="AS1496" i="7"/>
  <c r="AW1501" i="7"/>
  <c r="AW1293" i="7"/>
  <c r="AS1293" i="7"/>
  <c r="AW1346" i="7"/>
  <c r="AS1125" i="7"/>
  <c r="AZ1125" i="7"/>
  <c r="AR1125" i="7"/>
  <c r="AQ1125" i="7"/>
  <c r="AW1125" i="7"/>
  <c r="AP1125" i="7"/>
  <c r="AN1125" i="7"/>
  <c r="AT1125" i="7"/>
  <c r="AW1322" i="7"/>
  <c r="AZ1048" i="7"/>
  <c r="AR1048" i="7"/>
  <c r="AP1048" i="7"/>
  <c r="AW1048" i="7"/>
  <c r="AN1048" i="7"/>
  <c r="AS1048" i="7"/>
  <c r="AT1048" i="7"/>
  <c r="AQ1048" i="7"/>
  <c r="AS705" i="7"/>
  <c r="AZ705" i="7"/>
  <c r="AR705" i="7"/>
  <c r="AQ705" i="7"/>
  <c r="AN705" i="7"/>
  <c r="AW705" i="7"/>
  <c r="AT705" i="7"/>
  <c r="AP705" i="7"/>
  <c r="AT694" i="7"/>
  <c r="AS694" i="7"/>
  <c r="AZ694" i="7"/>
  <c r="AR694" i="7"/>
  <c r="AN694" i="7"/>
  <c r="AP694" i="7"/>
  <c r="AW694" i="7"/>
  <c r="AQ694" i="7"/>
  <c r="AP1000" i="7"/>
  <c r="AW1000" i="7"/>
  <c r="AN1000" i="7"/>
  <c r="AZ1000" i="7"/>
  <c r="AR1000" i="7"/>
  <c r="AT1000" i="7"/>
  <c r="AS1000" i="7"/>
  <c r="AQ1000" i="7"/>
  <c r="AQ695" i="7"/>
  <c r="AP695" i="7"/>
  <c r="AW695" i="7"/>
  <c r="AS695" i="7"/>
  <c r="AR695" i="7"/>
  <c r="AN695" i="7"/>
  <c r="AZ695" i="7"/>
  <c r="AT695" i="7"/>
  <c r="AS489" i="7"/>
  <c r="AZ489" i="7"/>
  <c r="AR489" i="7"/>
  <c r="AQ489" i="7"/>
  <c r="AP489" i="7"/>
  <c r="AN489" i="7"/>
  <c r="AW489" i="7"/>
  <c r="AT489" i="7"/>
  <c r="AT390" i="7"/>
  <c r="AS390" i="7"/>
  <c r="AZ390" i="7"/>
  <c r="AR390" i="7"/>
  <c r="AN390" i="7"/>
  <c r="AW390" i="7"/>
  <c r="AQ390" i="7"/>
  <c r="AP390" i="7"/>
  <c r="AP698" i="7"/>
  <c r="AW698" i="7"/>
  <c r="AN698" i="7"/>
  <c r="AZ698" i="7"/>
  <c r="AR698" i="7"/>
  <c r="AT698" i="7"/>
  <c r="AS698" i="7"/>
  <c r="AQ698" i="7"/>
  <c r="AQ519" i="7"/>
  <c r="AP519" i="7"/>
  <c r="AW519" i="7"/>
  <c r="AS519" i="7"/>
  <c r="AR519" i="7"/>
  <c r="AN519" i="7"/>
  <c r="AZ519" i="7"/>
  <c r="AT519" i="7"/>
  <c r="AS129" i="7"/>
  <c r="AZ129" i="7"/>
  <c r="AR129" i="7"/>
  <c r="AT129" i="7"/>
  <c r="AQ129" i="7"/>
  <c r="AP129" i="7"/>
  <c r="AN129" i="7"/>
  <c r="AW129" i="7"/>
  <c r="AT126" i="7"/>
  <c r="AS126" i="7"/>
  <c r="AN126" i="7"/>
  <c r="AW126" i="7"/>
  <c r="AR126" i="7"/>
  <c r="AQ126" i="7"/>
  <c r="AP126" i="7"/>
  <c r="AZ126" i="7"/>
  <c r="AP426" i="7"/>
  <c r="AW426" i="7"/>
  <c r="AN426" i="7"/>
  <c r="AZ426" i="7"/>
  <c r="AR426" i="7"/>
  <c r="AT426" i="7"/>
  <c r="AS426" i="7"/>
  <c r="AQ426" i="7"/>
  <c r="AQ279" i="7"/>
  <c r="AP279" i="7"/>
  <c r="AS279" i="7"/>
  <c r="AW279" i="7"/>
  <c r="AT279" i="7"/>
  <c r="AR279" i="7"/>
  <c r="AZ279" i="7"/>
  <c r="AN279" i="7"/>
  <c r="BD246" i="7"/>
  <c r="BD435" i="7"/>
  <c r="AW1739" i="7"/>
  <c r="AW1640" i="7"/>
  <c r="AW1546" i="7"/>
  <c r="AT1546" i="7"/>
  <c r="AN1546" i="7"/>
  <c r="AZ1546" i="7"/>
  <c r="AP1546" i="7"/>
  <c r="AS1546" i="7"/>
  <c r="AR1546" i="7"/>
  <c r="AQ1546" i="7"/>
  <c r="AW1427" i="7"/>
  <c r="AS1206" i="7"/>
  <c r="AR1206" i="7"/>
  <c r="AT1206" i="7"/>
  <c r="AQ1206" i="7"/>
  <c r="AP1206" i="7"/>
  <c r="AN1206" i="7"/>
  <c r="AW1206" i="7"/>
  <c r="AZ1206" i="7"/>
  <c r="AW882" i="7"/>
  <c r="AN882" i="7"/>
  <c r="AQ882" i="7"/>
  <c r="AR882" i="7"/>
  <c r="AP882" i="7"/>
  <c r="AZ882" i="7"/>
  <c r="AT882" i="7"/>
  <c r="AS882" i="7"/>
  <c r="AT531" i="7"/>
  <c r="AS531" i="7"/>
  <c r="AW531" i="7"/>
  <c r="AQ531" i="7"/>
  <c r="AP531" i="7"/>
  <c r="AN531" i="7"/>
  <c r="AZ531" i="7"/>
  <c r="AR531" i="7"/>
  <c r="AN112" i="7"/>
  <c r="AP112" i="7"/>
  <c r="AQ112" i="7"/>
  <c r="AZ112" i="7"/>
  <c r="AW112" i="7"/>
  <c r="AT112" i="7"/>
  <c r="AS112" i="7"/>
  <c r="AR112" i="7"/>
  <c r="AQ1849" i="7"/>
  <c r="AW1849" i="7"/>
  <c r="AT1849" i="7"/>
  <c r="AS1849" i="7"/>
  <c r="AP1849" i="7"/>
  <c r="AN1849" i="7"/>
  <c r="AR1849" i="7"/>
  <c r="AZ1849" i="7"/>
  <c r="AQ1798" i="7"/>
  <c r="AP1798" i="7"/>
  <c r="AW1798" i="7"/>
  <c r="AT1798" i="7"/>
  <c r="AZ1798" i="7"/>
  <c r="AN1798" i="7"/>
  <c r="AS1798" i="7"/>
  <c r="AR1798" i="7"/>
  <c r="AW1717" i="7"/>
  <c r="AT1552" i="7"/>
  <c r="AW1552" i="7"/>
  <c r="AZ1552" i="7"/>
  <c r="AP1552" i="7"/>
  <c r="AR1552" i="7"/>
  <c r="AS1552" i="7"/>
  <c r="AQ1552" i="7"/>
  <c r="AN1552" i="7"/>
  <c r="AW1500" i="7"/>
  <c r="AS1500" i="7"/>
  <c r="AW1443" i="7"/>
  <c r="AQ1357" i="7"/>
  <c r="AW1357" i="7"/>
  <c r="AW1356" i="7"/>
  <c r="AR1484" i="7"/>
  <c r="AW1484" i="7"/>
  <c r="AQ1278" i="7"/>
  <c r="AW1278" i="7"/>
  <c r="AR1278" i="7"/>
  <c r="AQ1163" i="7"/>
  <c r="AP1163" i="7"/>
  <c r="AW1163" i="7"/>
  <c r="AT1163" i="7"/>
  <c r="AS1163" i="7"/>
  <c r="AZ1163" i="7"/>
  <c r="AR1163" i="7"/>
  <c r="AN1163" i="7"/>
  <c r="AP1078" i="7"/>
  <c r="AW1078" i="7"/>
  <c r="AN1078" i="7"/>
  <c r="AT1078" i="7"/>
  <c r="AQ1078" i="7"/>
  <c r="AZ1078" i="7"/>
  <c r="AS1078" i="7"/>
  <c r="AR1078" i="7"/>
  <c r="AW1027" i="7"/>
  <c r="AN1027" i="7"/>
  <c r="AQ1027" i="7"/>
  <c r="AZ1027" i="7"/>
  <c r="AT1027" i="7"/>
  <c r="AS1027" i="7"/>
  <c r="AR1027" i="7"/>
  <c r="AP1027" i="7"/>
  <c r="AT960" i="7"/>
  <c r="AS960" i="7"/>
  <c r="AW960" i="7"/>
  <c r="AR960" i="7"/>
  <c r="AQ960" i="7"/>
  <c r="AP960" i="7"/>
  <c r="AN960" i="7"/>
  <c r="AZ960" i="7"/>
  <c r="AT699" i="7"/>
  <c r="AS699" i="7"/>
  <c r="AW699" i="7"/>
  <c r="AR699" i="7"/>
  <c r="AQ699" i="7"/>
  <c r="AP699" i="7"/>
  <c r="AN699" i="7"/>
  <c r="AZ699" i="7"/>
  <c r="AN990" i="7"/>
  <c r="AR990" i="7"/>
  <c r="AQ990" i="7"/>
  <c r="AZ990" i="7"/>
  <c r="AP990" i="7"/>
  <c r="AT990" i="7"/>
  <c r="AW990" i="7"/>
  <c r="AS990" i="7"/>
  <c r="AQ687" i="7"/>
  <c r="AP687" i="7"/>
  <c r="AW687" i="7"/>
  <c r="AS687" i="7"/>
  <c r="AT687" i="7"/>
  <c r="AR687" i="7"/>
  <c r="AN687" i="7"/>
  <c r="AZ687" i="7"/>
  <c r="AP650" i="7"/>
  <c r="AW650" i="7"/>
  <c r="AN650" i="7"/>
  <c r="AT650" i="7"/>
  <c r="AS650" i="7"/>
  <c r="AR650" i="7"/>
  <c r="AQ650" i="7"/>
  <c r="AZ650" i="7"/>
  <c r="AW631" i="7"/>
  <c r="AT631" i="7"/>
  <c r="AS631" i="7"/>
  <c r="AR631" i="7"/>
  <c r="AZ631" i="7"/>
  <c r="AQ631" i="7"/>
  <c r="AP631" i="7"/>
  <c r="AN631" i="7"/>
  <c r="AT419" i="7"/>
  <c r="AS419" i="7"/>
  <c r="AW419" i="7"/>
  <c r="AR419" i="7"/>
  <c r="AQ419" i="7"/>
  <c r="AP419" i="7"/>
  <c r="AN419" i="7"/>
  <c r="AZ419" i="7"/>
  <c r="AQ641" i="7"/>
  <c r="AW641" i="7"/>
  <c r="AN641" i="7"/>
  <c r="AT641" i="7"/>
  <c r="AS641" i="7"/>
  <c r="AR641" i="7"/>
  <c r="AZ641" i="7"/>
  <c r="AP641" i="7"/>
  <c r="AN688" i="7"/>
  <c r="AT688" i="7"/>
  <c r="AP688" i="7"/>
  <c r="AW688" i="7"/>
  <c r="AS688" i="7"/>
  <c r="AR688" i="7"/>
  <c r="AQ688" i="7"/>
  <c r="AZ688" i="7"/>
  <c r="AQ511" i="7"/>
  <c r="AP511" i="7"/>
  <c r="AW511" i="7"/>
  <c r="AS511" i="7"/>
  <c r="AT511" i="7"/>
  <c r="AR511" i="7"/>
  <c r="AN511" i="7"/>
  <c r="AZ511" i="7"/>
  <c r="AW341" i="7"/>
  <c r="AN341" i="7"/>
  <c r="AZ341" i="7"/>
  <c r="AT341" i="7"/>
  <c r="AS341" i="7"/>
  <c r="AR341" i="7"/>
  <c r="AQ341" i="7"/>
  <c r="AP341" i="7"/>
  <c r="AW565" i="7"/>
  <c r="AN565" i="7"/>
  <c r="AQ565" i="7"/>
  <c r="AS565" i="7"/>
  <c r="AR565" i="7"/>
  <c r="AP565" i="7"/>
  <c r="AZ565" i="7"/>
  <c r="AT565" i="7"/>
  <c r="AW189" i="7"/>
  <c r="AN189" i="7"/>
  <c r="AQ189" i="7"/>
  <c r="AZ189" i="7"/>
  <c r="AT189" i="7"/>
  <c r="AS189" i="7"/>
  <c r="AR189" i="7"/>
  <c r="AP189" i="7"/>
  <c r="AN56" i="7"/>
  <c r="AP56" i="7"/>
  <c r="AZ56" i="7"/>
  <c r="AW56" i="7"/>
  <c r="AT56" i="7"/>
  <c r="AS56" i="7"/>
  <c r="AR56" i="7"/>
  <c r="AQ56" i="7"/>
  <c r="AW2" i="7"/>
  <c r="AN2" i="7"/>
  <c r="AT2" i="7"/>
  <c r="AZ2" i="7"/>
  <c r="AQ2" i="7"/>
  <c r="C10" i="5"/>
  <c r="C9" i="5"/>
  <c r="C7" i="5"/>
  <c r="E15" i="5"/>
  <c r="AS1271" i="7" s="1"/>
  <c r="C8" i="5"/>
  <c r="C15" i="5"/>
  <c r="AQ1621" i="7" s="1"/>
  <c r="B15" i="2"/>
  <c r="AS2" i="7"/>
  <c r="C7" i="6"/>
  <c r="AR2" i="7"/>
  <c r="AP2" i="7"/>
  <c r="C11" i="5"/>
  <c r="D15" i="5"/>
  <c r="AR1630" i="7" s="1"/>
  <c r="AW277" i="7"/>
  <c r="AN277" i="7"/>
  <c r="AQ277" i="7"/>
  <c r="AS277" i="7"/>
  <c r="AR277" i="7"/>
  <c r="AP277" i="7"/>
  <c r="AZ277" i="7"/>
  <c r="AT277" i="7"/>
  <c r="AW149" i="7"/>
  <c r="AN149" i="7"/>
  <c r="AQ149" i="7"/>
  <c r="AT149" i="7"/>
  <c r="AS149" i="7"/>
  <c r="AR149" i="7"/>
  <c r="AP149" i="7"/>
  <c r="AZ149" i="7"/>
  <c r="BD1571" i="7"/>
  <c r="BD1415" i="7"/>
  <c r="BD1102" i="7"/>
  <c r="BD1154" i="7"/>
  <c r="BD684" i="7"/>
  <c r="BD423" i="7"/>
  <c r="BD319" i="7"/>
  <c r="BD215" i="7"/>
  <c r="BD737" i="7"/>
  <c r="BD1050" i="7"/>
  <c r="BD997" i="7"/>
  <c r="BD476" i="7"/>
  <c r="BD893" i="7"/>
  <c r="BD1780" i="7"/>
  <c r="BE1780" i="7" s="1"/>
  <c r="C26" i="3" s="1"/>
  <c r="BD945" i="7"/>
  <c r="BD1832" i="7"/>
  <c r="BE1832" i="7" s="1"/>
  <c r="BD163" i="7"/>
  <c r="BD1519" i="7"/>
  <c r="BD58" i="7"/>
  <c r="BD580" i="7"/>
  <c r="BD841" i="7"/>
  <c r="BD528" i="7"/>
  <c r="BD1730" i="7"/>
  <c r="BE1730" i="7" s="1"/>
  <c r="BD1312" i="7"/>
  <c r="BD1365" i="7"/>
  <c r="BD895" i="7"/>
  <c r="BD791" i="7"/>
  <c r="BD843" i="7"/>
  <c r="BD321" i="7"/>
  <c r="BD686" i="7"/>
  <c r="BD1469" i="7"/>
  <c r="BD1626" i="7"/>
  <c r="BE1626" i="7" s="1"/>
  <c r="BD530" i="7"/>
  <c r="BD1104" i="7"/>
  <c r="BD478" i="7"/>
  <c r="BD8" i="7"/>
  <c r="BD373" i="7"/>
  <c r="BD112" i="7"/>
  <c r="BD425" i="7"/>
  <c r="BD634" i="7"/>
  <c r="BD1208" i="7"/>
  <c r="BD1156" i="7"/>
  <c r="BD1417" i="7"/>
  <c r="BD1782" i="7"/>
  <c r="BE1782" i="7" s="1"/>
  <c r="C28" i="3" s="1"/>
  <c r="BD1678" i="7"/>
  <c r="BE1678" i="7" s="1"/>
  <c r="BD1229" i="7"/>
  <c r="BD968" i="7"/>
  <c r="BD916" i="7"/>
  <c r="BD551" i="7"/>
  <c r="BD394" i="7"/>
  <c r="BD760" i="7"/>
  <c r="BD1333" i="7"/>
  <c r="BD864" i="7"/>
  <c r="BD1073" i="7"/>
  <c r="BD1647" i="7"/>
  <c r="BE1647" i="7" s="1"/>
  <c r="BD1699" i="7"/>
  <c r="BE1699" i="7" s="1"/>
  <c r="BD1751" i="7"/>
  <c r="BE1751" i="7" s="1"/>
  <c r="BD1177" i="7"/>
  <c r="BD446" i="7"/>
  <c r="BD186" i="7"/>
  <c r="BD812" i="7"/>
  <c r="BD1281" i="7"/>
  <c r="BD81" i="7"/>
  <c r="BD655" i="7"/>
  <c r="BD1490" i="7"/>
  <c r="BD1803" i="7"/>
  <c r="BE1803" i="7" s="1"/>
  <c r="C49" i="3" s="1"/>
  <c r="BD290" i="7"/>
  <c r="BD1542" i="7"/>
  <c r="BD1309" i="7"/>
  <c r="BD1101" i="7"/>
  <c r="BD788" i="7"/>
  <c r="BD527" i="7"/>
  <c r="BD1518" i="7"/>
  <c r="BD892" i="7"/>
  <c r="BD840" i="7"/>
  <c r="BD162" i="7"/>
  <c r="BD57" i="7"/>
  <c r="BD370" i="7"/>
  <c r="BD1205" i="7"/>
  <c r="BD266" i="7"/>
  <c r="BD1466" i="7"/>
  <c r="BD1049" i="7"/>
  <c r="BD579" i="7"/>
  <c r="BD736" i="7"/>
  <c r="BD944" i="7"/>
  <c r="BD1257" i="7"/>
  <c r="BD1831" i="7"/>
  <c r="BE1831" i="7" s="1"/>
  <c r="C30" i="6"/>
  <c r="BD1806" i="7"/>
  <c r="BE1806" i="7" s="1"/>
  <c r="C52" i="3" s="1"/>
  <c r="BD1389" i="7"/>
  <c r="BD1336" i="7"/>
  <c r="BD1284" i="7"/>
  <c r="BD919" i="7"/>
  <c r="BD658" i="7"/>
  <c r="BD554" i="7"/>
  <c r="BD345" i="7"/>
  <c r="BD606" i="7"/>
  <c r="BD1441" i="7"/>
  <c r="BD1702" i="7"/>
  <c r="BE1702" i="7" s="1"/>
  <c r="BD449" i="7"/>
  <c r="BD1128" i="7"/>
  <c r="BD1076" i="7"/>
  <c r="BD32" i="7"/>
  <c r="BD241" i="7"/>
  <c r="BD971" i="7"/>
  <c r="BD1232" i="7"/>
  <c r="BD502" i="7"/>
  <c r="BD136" i="7"/>
  <c r="BD815" i="7"/>
  <c r="BD1023" i="7"/>
  <c r="BD1754" i="7"/>
  <c r="BE1754" i="7" s="1"/>
  <c r="BD1493" i="7"/>
  <c r="BD1035" i="7"/>
  <c r="BD1088" i="7"/>
  <c r="BD827" i="7"/>
  <c r="BD775" i="7"/>
  <c r="BD514" i="7"/>
  <c r="BD618" i="7"/>
  <c r="BD96" i="7"/>
  <c r="BD409" i="7"/>
  <c r="BD1453" i="7"/>
  <c r="BD1140" i="7"/>
  <c r="BD1192" i="7"/>
  <c r="BD1609" i="7"/>
  <c r="BD566" i="7"/>
  <c r="BD722" i="7"/>
  <c r="BD1401" i="7"/>
  <c r="BD1714" i="7"/>
  <c r="BE1714" i="7" s="1"/>
  <c r="BD1818" i="7"/>
  <c r="BE1818" i="7" s="1"/>
  <c r="C64" i="3" s="1"/>
  <c r="BD879" i="7"/>
  <c r="BD1296" i="7"/>
  <c r="BD1766" i="7"/>
  <c r="BE1766" i="7" s="1"/>
  <c r="BD639" i="7"/>
  <c r="BD1597" i="7"/>
  <c r="AS1822" i="7"/>
  <c r="AT1822" i="7"/>
  <c r="AW1822" i="7"/>
  <c r="AR1822" i="7"/>
  <c r="AZ1822" i="7"/>
  <c r="AQ1822" i="7"/>
  <c r="AP1822" i="7"/>
  <c r="AN1822" i="7"/>
  <c r="AW1637" i="7"/>
  <c r="AW1341" i="7"/>
  <c r="AQ1341" i="7"/>
  <c r="AR1341" i="7"/>
  <c r="AW1460" i="7"/>
  <c r="AN1230" i="7"/>
  <c r="AQ1230" i="7"/>
  <c r="AS1230" i="7"/>
  <c r="AR1230" i="7"/>
  <c r="AP1230" i="7"/>
  <c r="AW1230" i="7"/>
  <c r="AT1230" i="7"/>
  <c r="AZ1230" i="7"/>
  <c r="AN893" i="7"/>
  <c r="AT893" i="7"/>
  <c r="AP893" i="7"/>
  <c r="AS893" i="7"/>
  <c r="AR893" i="7"/>
  <c r="AQ893" i="7"/>
  <c r="AZ893" i="7"/>
  <c r="AW893" i="7"/>
  <c r="AN752" i="7"/>
  <c r="AT752" i="7"/>
  <c r="AP752" i="7"/>
  <c r="AZ752" i="7"/>
  <c r="AW752" i="7"/>
  <c r="AS752" i="7"/>
  <c r="AR752" i="7"/>
  <c r="AQ752" i="7"/>
  <c r="AT467" i="7"/>
  <c r="AS467" i="7"/>
  <c r="AW467" i="7"/>
  <c r="AQ467" i="7"/>
  <c r="AP467" i="7"/>
  <c r="AN467" i="7"/>
  <c r="AZ467" i="7"/>
  <c r="AR467" i="7"/>
  <c r="AP322" i="7"/>
  <c r="AW322" i="7"/>
  <c r="AN322" i="7"/>
  <c r="AQ322" i="7"/>
  <c r="AZ322" i="7"/>
  <c r="AT322" i="7"/>
  <c r="AS322" i="7"/>
  <c r="AR322" i="7"/>
  <c r="AW18" i="7"/>
  <c r="AN18" i="7"/>
  <c r="AT18" i="7"/>
  <c r="AZ18" i="7"/>
  <c r="AQ18" i="7"/>
  <c r="AS18" i="7"/>
  <c r="AR18" i="7"/>
  <c r="AP18" i="7"/>
  <c r="AQ1827" i="7"/>
  <c r="AT1827" i="7"/>
  <c r="AS1827" i="7"/>
  <c r="AR1827" i="7"/>
  <c r="AP1827" i="7"/>
  <c r="AN1827" i="7"/>
  <c r="AW1827" i="7"/>
  <c r="AZ1827" i="7"/>
  <c r="AZ1785" i="7"/>
  <c r="AR1785" i="7"/>
  <c r="AQ1785" i="7"/>
  <c r="AT1785" i="7"/>
  <c r="AS1785" i="7"/>
  <c r="AN1785" i="7"/>
  <c r="AP1785" i="7"/>
  <c r="AW1785" i="7"/>
  <c r="AW1727" i="7"/>
  <c r="AQ1727" i="7"/>
  <c r="AR1727" i="7"/>
  <c r="AR1674" i="7"/>
  <c r="AQ1674" i="7"/>
  <c r="AW1674" i="7"/>
  <c r="AR1641" i="7"/>
  <c r="AW1641" i="7"/>
  <c r="AW1672" i="7"/>
  <c r="AR1672" i="7"/>
  <c r="AR1649" i="7"/>
  <c r="AQ1649" i="7"/>
  <c r="AW1649" i="7"/>
  <c r="AR1474" i="7"/>
  <c r="AW1474" i="7"/>
  <c r="AW1667" i="7"/>
  <c r="AQ1667" i="7"/>
  <c r="AR1667" i="7"/>
  <c r="AW1494" i="7"/>
  <c r="AR1494" i="7"/>
  <c r="AS1348" i="7"/>
  <c r="AR1348" i="7"/>
  <c r="AW1348" i="7"/>
  <c r="AW1300" i="7"/>
  <c r="AW1320" i="7"/>
  <c r="AS1320" i="7"/>
  <c r="AR1320" i="7"/>
  <c r="AW1208" i="7"/>
  <c r="AT1208" i="7"/>
  <c r="AS1208" i="7"/>
  <c r="AZ1208" i="7"/>
  <c r="AN1208" i="7"/>
  <c r="AQ1208" i="7"/>
  <c r="AR1208" i="7"/>
  <c r="AP1208" i="7"/>
  <c r="AR1266" i="7"/>
  <c r="AQ1266" i="7"/>
  <c r="AW1266" i="7"/>
  <c r="AT1162" i="7"/>
  <c r="AS1162" i="7"/>
  <c r="AZ1162" i="7"/>
  <c r="AR1162" i="7"/>
  <c r="AP1162" i="7"/>
  <c r="AW1162" i="7"/>
  <c r="AN1162" i="7"/>
  <c r="AQ1162" i="7"/>
  <c r="AS862" i="7"/>
  <c r="AZ862" i="7"/>
  <c r="AR862" i="7"/>
  <c r="AQ862" i="7"/>
  <c r="AT862" i="7"/>
  <c r="AP862" i="7"/>
  <c r="AN862" i="7"/>
  <c r="AW862" i="7"/>
  <c r="AT859" i="7"/>
  <c r="AS859" i="7"/>
  <c r="AZ859" i="7"/>
  <c r="AR859" i="7"/>
  <c r="AN859" i="7"/>
  <c r="AQ859" i="7"/>
  <c r="AP859" i="7"/>
  <c r="AW859" i="7"/>
  <c r="AQ981" i="7"/>
  <c r="AR981" i="7"/>
  <c r="AZ981" i="7"/>
  <c r="AP981" i="7"/>
  <c r="AT981" i="7"/>
  <c r="AN981" i="7"/>
  <c r="AW981" i="7"/>
  <c r="AS981" i="7"/>
  <c r="AP911" i="7"/>
  <c r="AW911" i="7"/>
  <c r="AN911" i="7"/>
  <c r="AZ911" i="7"/>
  <c r="AR911" i="7"/>
  <c r="AQ911" i="7"/>
  <c r="AT911" i="7"/>
  <c r="AS911" i="7"/>
  <c r="AS601" i="7"/>
  <c r="AZ601" i="7"/>
  <c r="AR601" i="7"/>
  <c r="AQ601" i="7"/>
  <c r="AW601" i="7"/>
  <c r="AT601" i="7"/>
  <c r="AP601" i="7"/>
  <c r="AN601" i="7"/>
  <c r="AS345" i="7"/>
  <c r="AZ345" i="7"/>
  <c r="AR345" i="7"/>
  <c r="AQ345" i="7"/>
  <c r="AN345" i="7"/>
  <c r="AW345" i="7"/>
  <c r="AT345" i="7"/>
  <c r="AP345" i="7"/>
  <c r="AT502" i="7"/>
  <c r="AS502" i="7"/>
  <c r="AZ502" i="7"/>
  <c r="AR502" i="7"/>
  <c r="AN502" i="7"/>
  <c r="AW502" i="7"/>
  <c r="AQ502" i="7"/>
  <c r="AP502" i="7"/>
  <c r="AP807" i="7"/>
  <c r="AW807" i="7"/>
  <c r="AN807" i="7"/>
  <c r="AR807" i="7"/>
  <c r="AQ807" i="7"/>
  <c r="AZ807" i="7"/>
  <c r="AT807" i="7"/>
  <c r="AS807" i="7"/>
  <c r="AS241" i="7"/>
  <c r="AZ241" i="7"/>
  <c r="AR241" i="7"/>
  <c r="AW241" i="7"/>
  <c r="AT241" i="7"/>
  <c r="AQ241" i="7"/>
  <c r="AP241" i="7"/>
  <c r="AN241" i="7"/>
  <c r="AZ580" i="7"/>
  <c r="AR580" i="7"/>
  <c r="AQ580" i="7"/>
  <c r="AP580" i="7"/>
  <c r="AT580" i="7"/>
  <c r="AW580" i="7"/>
  <c r="AS580" i="7"/>
  <c r="AN580" i="7"/>
  <c r="AT238" i="7"/>
  <c r="AS238" i="7"/>
  <c r="AN238" i="7"/>
  <c r="AZ238" i="7"/>
  <c r="AW238" i="7"/>
  <c r="AR238" i="7"/>
  <c r="AQ238" i="7"/>
  <c r="AP238" i="7"/>
  <c r="AP434" i="7"/>
  <c r="AW434" i="7"/>
  <c r="AN434" i="7"/>
  <c r="AZ434" i="7"/>
  <c r="AR434" i="7"/>
  <c r="AQ434" i="7"/>
  <c r="AT434" i="7"/>
  <c r="AS434" i="7"/>
  <c r="AQ135" i="7"/>
  <c r="AP135" i="7"/>
  <c r="AS135" i="7"/>
  <c r="AR135" i="7"/>
  <c r="AZ135" i="7"/>
  <c r="AN135" i="7"/>
  <c r="AW135" i="7"/>
  <c r="AT135" i="7"/>
  <c r="AZ76" i="7"/>
  <c r="AR76" i="7"/>
  <c r="AQ76" i="7"/>
  <c r="AT76" i="7"/>
  <c r="AW76" i="7"/>
  <c r="AS76" i="7"/>
  <c r="AP76" i="7"/>
  <c r="AN76" i="7"/>
  <c r="AZ396" i="7"/>
  <c r="AR396" i="7"/>
  <c r="AQ396" i="7"/>
  <c r="AP396" i="7"/>
  <c r="AT396" i="7"/>
  <c r="AW396" i="7"/>
  <c r="AS396" i="7"/>
  <c r="AN396" i="7"/>
  <c r="BD640" i="7"/>
  <c r="BD1394" i="7"/>
  <c r="BD1462" i="7"/>
  <c r="AW1629" i="7"/>
  <c r="AQ1629" i="7"/>
  <c r="AW1473" i="7"/>
  <c r="AQ1473" i="7"/>
  <c r="AW1274" i="7"/>
  <c r="AS1023" i="7"/>
  <c r="AZ1023" i="7"/>
  <c r="AR1023" i="7"/>
  <c r="AQ1023" i="7"/>
  <c r="AW1023" i="7"/>
  <c r="AT1023" i="7"/>
  <c r="AP1023" i="7"/>
  <c r="AN1023" i="7"/>
  <c r="AT915" i="7"/>
  <c r="AS915" i="7"/>
  <c r="AZ915" i="7"/>
  <c r="AR915" i="7"/>
  <c r="AN915" i="7"/>
  <c r="AW915" i="7"/>
  <c r="AQ915" i="7"/>
  <c r="AP915" i="7"/>
  <c r="AZ961" i="7"/>
  <c r="AR961" i="7"/>
  <c r="AQ961" i="7"/>
  <c r="AP961" i="7"/>
  <c r="AT961" i="7"/>
  <c r="AW961" i="7"/>
  <c r="AS961" i="7"/>
  <c r="AN961" i="7"/>
  <c r="AS401" i="7"/>
  <c r="AZ401" i="7"/>
  <c r="AR401" i="7"/>
  <c r="AQ401" i="7"/>
  <c r="AN401" i="7"/>
  <c r="AW401" i="7"/>
  <c r="AT401" i="7"/>
  <c r="AP401" i="7"/>
  <c r="AS41" i="7"/>
  <c r="AZ41" i="7"/>
  <c r="AR41" i="7"/>
  <c r="AN41" i="7"/>
  <c r="AW41" i="7"/>
  <c r="AT41" i="7"/>
  <c r="AP41" i="7"/>
  <c r="AQ41" i="7"/>
  <c r="AZ412" i="7"/>
  <c r="AR412" i="7"/>
  <c r="AQ412" i="7"/>
  <c r="AP412" i="7"/>
  <c r="AT412" i="7"/>
  <c r="AN412" i="7"/>
  <c r="AW412" i="7"/>
  <c r="AS412" i="7"/>
  <c r="AQ127" i="7"/>
  <c r="AP127" i="7"/>
  <c r="AS127" i="7"/>
  <c r="AT127" i="7"/>
  <c r="AR127" i="7"/>
  <c r="AZ127" i="7"/>
  <c r="AN127" i="7"/>
  <c r="AW127" i="7"/>
  <c r="AP210" i="7"/>
  <c r="AW210" i="7"/>
  <c r="AZ210" i="7"/>
  <c r="AR210" i="7"/>
  <c r="AN210" i="7"/>
  <c r="AT210" i="7"/>
  <c r="AS210" i="7"/>
  <c r="AQ210" i="7"/>
  <c r="AP242" i="7"/>
  <c r="AW242" i="7"/>
  <c r="AZ242" i="7"/>
  <c r="AR242" i="7"/>
  <c r="AT242" i="7"/>
  <c r="AS242" i="7"/>
  <c r="AQ242" i="7"/>
  <c r="AN242" i="7"/>
  <c r="BD217" i="7"/>
  <c r="BD318" i="7"/>
  <c r="AT1856" i="7"/>
  <c r="AS1856" i="7"/>
  <c r="AZ1856" i="7"/>
  <c r="AR1856" i="7"/>
  <c r="AQ1856" i="7"/>
  <c r="AW1856" i="7"/>
  <c r="AN1856" i="7"/>
  <c r="AP1856" i="7"/>
  <c r="AN1842" i="7"/>
  <c r="AT1842" i="7"/>
  <c r="AR1842" i="7"/>
  <c r="AW1842" i="7"/>
  <c r="AS1842" i="7"/>
  <c r="AQ1842" i="7"/>
  <c r="AZ1842" i="7"/>
  <c r="AP1842" i="7"/>
  <c r="AS1709" i="7"/>
  <c r="AW1709" i="7"/>
  <c r="AR1709" i="7"/>
  <c r="AQ1606" i="7"/>
  <c r="AP1606" i="7"/>
  <c r="AW1606" i="7"/>
  <c r="AN1606" i="7"/>
  <c r="AZ1606" i="7"/>
  <c r="AR1606" i="7"/>
  <c r="AT1606" i="7"/>
  <c r="AS1606" i="7"/>
  <c r="AT1568" i="7"/>
  <c r="AP1568" i="7"/>
  <c r="AW1568" i="7"/>
  <c r="AS1568" i="7"/>
  <c r="AR1568" i="7"/>
  <c r="AZ1568" i="7"/>
  <c r="AN1568" i="7"/>
  <c r="AQ1568" i="7"/>
  <c r="AN1565" i="7"/>
  <c r="AQ1565" i="7"/>
  <c r="AT1565" i="7"/>
  <c r="AS1565" i="7"/>
  <c r="AZ1565" i="7"/>
  <c r="AW1565" i="7"/>
  <c r="AP1565" i="7"/>
  <c r="AR1565" i="7"/>
  <c r="AW1461" i="7"/>
  <c r="AW1284" i="7"/>
  <c r="AR1284" i="7"/>
  <c r="AQ1284" i="7"/>
  <c r="AT1201" i="7"/>
  <c r="AS1201" i="7"/>
  <c r="AN1201" i="7"/>
  <c r="AW1201" i="7"/>
  <c r="AR1201" i="7"/>
  <c r="AZ1201" i="7"/>
  <c r="AP1201" i="7"/>
  <c r="AQ1201" i="7"/>
  <c r="AW1249" i="7"/>
  <c r="AR1249" i="7"/>
  <c r="AQ1221" i="7"/>
  <c r="AP1221" i="7"/>
  <c r="AT1221" i="7"/>
  <c r="AZ1221" i="7"/>
  <c r="AN1221" i="7"/>
  <c r="AW1221" i="7"/>
  <c r="AS1221" i="7"/>
  <c r="AR1221" i="7"/>
  <c r="AW1089" i="7"/>
  <c r="AN1089" i="7"/>
  <c r="AS1089" i="7"/>
  <c r="AT1089" i="7"/>
  <c r="AZ1089" i="7"/>
  <c r="AP1089" i="7"/>
  <c r="AR1089" i="7"/>
  <c r="AQ1089" i="7"/>
  <c r="AN1172" i="7"/>
  <c r="AT1172" i="7"/>
  <c r="AZ1172" i="7"/>
  <c r="AR1172" i="7"/>
  <c r="AS1172" i="7"/>
  <c r="AQ1172" i="7"/>
  <c r="AP1172" i="7"/>
  <c r="AW1172" i="7"/>
  <c r="AQ1051" i="7"/>
  <c r="AR1051" i="7"/>
  <c r="AZ1051" i="7"/>
  <c r="AP1051" i="7"/>
  <c r="AT1051" i="7"/>
  <c r="AS1051" i="7"/>
  <c r="AN1051" i="7"/>
  <c r="AW1051" i="7"/>
  <c r="AT808" i="7"/>
  <c r="AS808" i="7"/>
  <c r="AW808" i="7"/>
  <c r="AZ808" i="7"/>
  <c r="AR808" i="7"/>
  <c r="AQ808" i="7"/>
  <c r="AP808" i="7"/>
  <c r="AN808" i="7"/>
  <c r="AQ820" i="7"/>
  <c r="AP820" i="7"/>
  <c r="AW820" i="7"/>
  <c r="AT820" i="7"/>
  <c r="AZ820" i="7"/>
  <c r="AS820" i="7"/>
  <c r="AR820" i="7"/>
  <c r="AN820" i="7"/>
  <c r="AT523" i="7"/>
  <c r="AS523" i="7"/>
  <c r="AW523" i="7"/>
  <c r="AR523" i="7"/>
  <c r="AQ523" i="7"/>
  <c r="AP523" i="7"/>
  <c r="AN523" i="7"/>
  <c r="AZ523" i="7"/>
  <c r="AW781" i="7"/>
  <c r="AN781" i="7"/>
  <c r="AQ781" i="7"/>
  <c r="AR781" i="7"/>
  <c r="AP781" i="7"/>
  <c r="AZ781" i="7"/>
  <c r="AT781" i="7"/>
  <c r="AS781" i="7"/>
  <c r="AQ655" i="7"/>
  <c r="AP655" i="7"/>
  <c r="AW655" i="7"/>
  <c r="AT655" i="7"/>
  <c r="AS655" i="7"/>
  <c r="AR655" i="7"/>
  <c r="AN655" i="7"/>
  <c r="AZ655" i="7"/>
  <c r="AW581" i="7"/>
  <c r="AN581" i="7"/>
  <c r="AQ581" i="7"/>
  <c r="AZ581" i="7"/>
  <c r="AT581" i="7"/>
  <c r="AS581" i="7"/>
  <c r="AR581" i="7"/>
  <c r="AP581" i="7"/>
  <c r="AW573" i="7"/>
  <c r="AN573" i="7"/>
  <c r="AQ573" i="7"/>
  <c r="AP573" i="7"/>
  <c r="AZ573" i="7"/>
  <c r="AT573" i="7"/>
  <c r="AS573" i="7"/>
  <c r="AR573" i="7"/>
  <c r="AN440" i="7"/>
  <c r="AT440" i="7"/>
  <c r="AP440" i="7"/>
  <c r="AW440" i="7"/>
  <c r="AS440" i="7"/>
  <c r="AR440" i="7"/>
  <c r="AQ440" i="7"/>
  <c r="AZ440" i="7"/>
  <c r="AQ119" i="7"/>
  <c r="AP119" i="7"/>
  <c r="AS119" i="7"/>
  <c r="AT119" i="7"/>
  <c r="AR119" i="7"/>
  <c r="AZ119" i="7"/>
  <c r="AN119" i="7"/>
  <c r="AW119" i="7"/>
  <c r="AN72" i="7"/>
  <c r="AP72" i="7"/>
  <c r="AW72" i="7"/>
  <c r="AT72" i="7"/>
  <c r="AS72" i="7"/>
  <c r="AR72" i="7"/>
  <c r="AQ72" i="7"/>
  <c r="AZ72" i="7"/>
  <c r="AW109" i="7"/>
  <c r="AN109" i="7"/>
  <c r="AQ109" i="7"/>
  <c r="AP109" i="7"/>
  <c r="AZ109" i="7"/>
  <c r="AT109" i="7"/>
  <c r="AS109" i="7"/>
  <c r="AR109" i="7"/>
  <c r="AS1829" i="7"/>
  <c r="AT1829" i="7"/>
  <c r="AW1829" i="7"/>
  <c r="AN1829" i="7"/>
  <c r="AR1829" i="7"/>
  <c r="AQ1829" i="7"/>
  <c r="AP1829" i="7"/>
  <c r="AZ1829" i="7"/>
  <c r="AW1748" i="7"/>
  <c r="AR1671" i="7"/>
  <c r="AQ1671" i="7"/>
  <c r="AW1671" i="7"/>
  <c r="AQ1666" i="7"/>
  <c r="AW1666" i="7"/>
  <c r="AQ1665" i="7"/>
  <c r="AW1665" i="7"/>
  <c r="AQ1697" i="7"/>
  <c r="AW1697" i="7"/>
  <c r="AQ1394" i="7"/>
  <c r="AW1394" i="7"/>
  <c r="AR1319" i="7"/>
  <c r="AQ1319" i="7"/>
  <c r="AW1319" i="7"/>
  <c r="AT1212" i="7"/>
  <c r="AS1212" i="7"/>
  <c r="AW1212" i="7"/>
  <c r="AP1212" i="7"/>
  <c r="AN1212" i="7"/>
  <c r="AR1212" i="7"/>
  <c r="AZ1212" i="7"/>
  <c r="AQ1212" i="7"/>
  <c r="AP1232" i="7"/>
  <c r="AW1232" i="7"/>
  <c r="AS1232" i="7"/>
  <c r="AZ1232" i="7"/>
  <c r="AN1232" i="7"/>
  <c r="AT1232" i="7"/>
  <c r="AR1232" i="7"/>
  <c r="AQ1232" i="7"/>
  <c r="AW1368" i="7"/>
  <c r="AS1149" i="7"/>
  <c r="AZ1149" i="7"/>
  <c r="AR1149" i="7"/>
  <c r="AQ1149" i="7"/>
  <c r="AW1149" i="7"/>
  <c r="AT1149" i="7"/>
  <c r="AP1149" i="7"/>
  <c r="AN1149" i="7"/>
  <c r="AW1363" i="7"/>
  <c r="AR1363" i="7"/>
  <c r="AW1267" i="7"/>
  <c r="AR1267" i="7"/>
  <c r="AS1328" i="7"/>
  <c r="AQ1328" i="7"/>
  <c r="AW1328" i="7"/>
  <c r="AT988" i="7"/>
  <c r="AS988" i="7"/>
  <c r="AW988" i="7"/>
  <c r="AN988" i="7"/>
  <c r="AZ988" i="7"/>
  <c r="AR988" i="7"/>
  <c r="AQ988" i="7"/>
  <c r="AP988" i="7"/>
  <c r="AQ1013" i="7"/>
  <c r="AP1013" i="7"/>
  <c r="AW1013" i="7"/>
  <c r="AS1013" i="7"/>
  <c r="AZ1013" i="7"/>
  <c r="AT1013" i="7"/>
  <c r="AR1013" i="7"/>
  <c r="AN1013" i="7"/>
  <c r="AZ1168" i="7"/>
  <c r="AR1168" i="7"/>
  <c r="AQ1168" i="7"/>
  <c r="AP1168" i="7"/>
  <c r="AN1168" i="7"/>
  <c r="AT1168" i="7"/>
  <c r="AW1168" i="7"/>
  <c r="AS1168" i="7"/>
  <c r="AW1049" i="7"/>
  <c r="AZ1049" i="7"/>
  <c r="AQ1049" i="7"/>
  <c r="AP1049" i="7"/>
  <c r="AN1049" i="7"/>
  <c r="AS1049" i="7"/>
  <c r="AT1049" i="7"/>
  <c r="AR1049" i="7"/>
  <c r="AZ1018" i="7"/>
  <c r="AR1018" i="7"/>
  <c r="AQ1018" i="7"/>
  <c r="AP1018" i="7"/>
  <c r="AT1018" i="7"/>
  <c r="AN1018" i="7"/>
  <c r="AW1018" i="7"/>
  <c r="AS1018" i="7"/>
  <c r="AQ916" i="7"/>
  <c r="AP916" i="7"/>
  <c r="AW916" i="7"/>
  <c r="AS916" i="7"/>
  <c r="AT916" i="7"/>
  <c r="AR916" i="7"/>
  <c r="AN916" i="7"/>
  <c r="AZ916" i="7"/>
  <c r="AS729" i="7"/>
  <c r="AZ729" i="7"/>
  <c r="AR729" i="7"/>
  <c r="AQ729" i="7"/>
  <c r="AN729" i="7"/>
  <c r="AW729" i="7"/>
  <c r="AT729" i="7"/>
  <c r="AP729" i="7"/>
  <c r="AT718" i="7"/>
  <c r="AS718" i="7"/>
  <c r="AZ718" i="7"/>
  <c r="AR718" i="7"/>
  <c r="AN718" i="7"/>
  <c r="AQ718" i="7"/>
  <c r="AP718" i="7"/>
  <c r="AW718" i="7"/>
  <c r="AQ719" i="7"/>
  <c r="AP719" i="7"/>
  <c r="AW719" i="7"/>
  <c r="AS719" i="7"/>
  <c r="AT719" i="7"/>
  <c r="AR719" i="7"/>
  <c r="AN719" i="7"/>
  <c r="AZ719" i="7"/>
  <c r="AS513" i="7"/>
  <c r="AZ513" i="7"/>
  <c r="AR513" i="7"/>
  <c r="AQ513" i="7"/>
  <c r="AT513" i="7"/>
  <c r="AP513" i="7"/>
  <c r="AN513" i="7"/>
  <c r="AW513" i="7"/>
  <c r="AT414" i="7"/>
  <c r="AS414" i="7"/>
  <c r="AZ414" i="7"/>
  <c r="AR414" i="7"/>
  <c r="AN414" i="7"/>
  <c r="AQ414" i="7"/>
  <c r="AP414" i="7"/>
  <c r="AW414" i="7"/>
  <c r="AZ660" i="7"/>
  <c r="AR660" i="7"/>
  <c r="AQ660" i="7"/>
  <c r="AP660" i="7"/>
  <c r="AN660" i="7"/>
  <c r="AW660" i="7"/>
  <c r="AT660" i="7"/>
  <c r="AS660" i="7"/>
  <c r="AZ756" i="7"/>
  <c r="AR756" i="7"/>
  <c r="AQ756" i="7"/>
  <c r="AP756" i="7"/>
  <c r="AT756" i="7"/>
  <c r="AS756" i="7"/>
  <c r="AN756" i="7"/>
  <c r="AW756" i="7"/>
  <c r="AS153" i="7"/>
  <c r="AZ153" i="7"/>
  <c r="AR153" i="7"/>
  <c r="AP153" i="7"/>
  <c r="AN153" i="7"/>
  <c r="AW153" i="7"/>
  <c r="AT153" i="7"/>
  <c r="AQ153" i="7"/>
  <c r="AP410" i="7"/>
  <c r="AW410" i="7"/>
  <c r="AN410" i="7"/>
  <c r="AZ410" i="7"/>
  <c r="AR410" i="7"/>
  <c r="AT410" i="7"/>
  <c r="AS410" i="7"/>
  <c r="AQ410" i="7"/>
  <c r="AT150" i="7"/>
  <c r="AS150" i="7"/>
  <c r="AN150" i="7"/>
  <c r="AR150" i="7"/>
  <c r="AQ150" i="7"/>
  <c r="AP150" i="7"/>
  <c r="AZ150" i="7"/>
  <c r="AW150" i="7"/>
  <c r="AZ468" i="7"/>
  <c r="AR468" i="7"/>
  <c r="AQ468" i="7"/>
  <c r="AP468" i="7"/>
  <c r="AT468" i="7"/>
  <c r="AS468" i="7"/>
  <c r="AN468" i="7"/>
  <c r="AW468" i="7"/>
  <c r="AQ47" i="7"/>
  <c r="AP47" i="7"/>
  <c r="AS47" i="7"/>
  <c r="AT47" i="7"/>
  <c r="AR47" i="7"/>
  <c r="AZ47" i="7"/>
  <c r="AW47" i="7"/>
  <c r="AN47" i="7"/>
  <c r="AP226" i="7"/>
  <c r="AW226" i="7"/>
  <c r="AZ226" i="7"/>
  <c r="AR226" i="7"/>
  <c r="AT226" i="7"/>
  <c r="AS226" i="7"/>
  <c r="AQ226" i="7"/>
  <c r="AN226" i="7"/>
  <c r="AZ556" i="7"/>
  <c r="AR556" i="7"/>
  <c r="AQ556" i="7"/>
  <c r="AP556" i="7"/>
  <c r="AT556" i="7"/>
  <c r="AW556" i="7"/>
  <c r="AS556" i="7"/>
  <c r="AN556" i="7"/>
  <c r="AP186" i="7"/>
  <c r="AW186" i="7"/>
  <c r="AZ186" i="7"/>
  <c r="AR186" i="7"/>
  <c r="AT186" i="7"/>
  <c r="AS186" i="7"/>
  <c r="AQ186" i="7"/>
  <c r="AN186" i="7"/>
  <c r="BD13" i="7"/>
  <c r="C42" i="6"/>
  <c r="BD126" i="7"/>
  <c r="BD670" i="7"/>
  <c r="BD1084" i="7"/>
  <c r="BD1371" i="7"/>
  <c r="AT1848" i="7"/>
  <c r="AZ1848" i="7"/>
  <c r="AR1848" i="7"/>
  <c r="AW1848" i="7"/>
  <c r="AQ1848" i="7"/>
  <c r="AP1848" i="7"/>
  <c r="AN1848" i="7"/>
  <c r="AS1848" i="7"/>
  <c r="AW1744" i="7"/>
  <c r="AR1744" i="7"/>
  <c r="AQ1744" i="7"/>
  <c r="AS1744" i="7"/>
  <c r="AW1743" i="7"/>
  <c r="AQ1743" i="7"/>
  <c r="AW1659" i="7"/>
  <c r="AR1659" i="7"/>
  <c r="AQ1659" i="7"/>
  <c r="AW1690" i="7"/>
  <c r="AP1609" i="7"/>
  <c r="AW1609" i="7"/>
  <c r="AN1609" i="7"/>
  <c r="AZ1609" i="7"/>
  <c r="AS1609" i="7"/>
  <c r="AT1609" i="7"/>
  <c r="AR1609" i="7"/>
  <c r="AQ1609" i="7"/>
  <c r="AN1521" i="7"/>
  <c r="AQ1521" i="7"/>
  <c r="AP1521" i="7"/>
  <c r="AR1521" i="7"/>
  <c r="AW1521" i="7"/>
  <c r="AS1521" i="7"/>
  <c r="AZ1521" i="7"/>
  <c r="AT1521" i="7"/>
  <c r="AQ1381" i="7"/>
  <c r="AW1381" i="7"/>
  <c r="AQ1380" i="7"/>
  <c r="AW1380" i="7"/>
  <c r="AW1311" i="7"/>
  <c r="AQ1311" i="7"/>
  <c r="AP1224" i="7"/>
  <c r="AW1224" i="7"/>
  <c r="AS1224" i="7"/>
  <c r="AR1224" i="7"/>
  <c r="AQ1224" i="7"/>
  <c r="AZ1224" i="7"/>
  <c r="AN1224" i="7"/>
  <c r="AT1224" i="7"/>
  <c r="AS1141" i="7"/>
  <c r="AZ1141" i="7"/>
  <c r="AR1141" i="7"/>
  <c r="AQ1141" i="7"/>
  <c r="AW1141" i="7"/>
  <c r="AT1141" i="7"/>
  <c r="AP1141" i="7"/>
  <c r="AN1141" i="7"/>
  <c r="AW1298" i="7"/>
  <c r="AQ1237" i="7"/>
  <c r="AP1237" i="7"/>
  <c r="AT1237" i="7"/>
  <c r="AS1237" i="7"/>
  <c r="AZ1237" i="7"/>
  <c r="AN1237" i="7"/>
  <c r="AR1237" i="7"/>
  <c r="AW1237" i="7"/>
  <c r="AZ1072" i="7"/>
  <c r="AR1072" i="7"/>
  <c r="AP1072" i="7"/>
  <c r="AT1072" i="7"/>
  <c r="AS1072" i="7"/>
  <c r="AQ1072" i="7"/>
  <c r="AW1072" i="7"/>
  <c r="AN1072" i="7"/>
  <c r="AZ1026" i="7"/>
  <c r="AR1026" i="7"/>
  <c r="AQ1026" i="7"/>
  <c r="AP1026" i="7"/>
  <c r="AT1026" i="7"/>
  <c r="AN1026" i="7"/>
  <c r="AW1026" i="7"/>
  <c r="AS1026" i="7"/>
  <c r="AQ908" i="7"/>
  <c r="AP908" i="7"/>
  <c r="AW908" i="7"/>
  <c r="AS908" i="7"/>
  <c r="AZ908" i="7"/>
  <c r="AT908" i="7"/>
  <c r="AR908" i="7"/>
  <c r="AN908" i="7"/>
  <c r="AS721" i="7"/>
  <c r="AZ721" i="7"/>
  <c r="AR721" i="7"/>
  <c r="AQ721" i="7"/>
  <c r="AT721" i="7"/>
  <c r="AP721" i="7"/>
  <c r="AN721" i="7"/>
  <c r="AW721" i="7"/>
  <c r="AT710" i="7"/>
  <c r="AS710" i="7"/>
  <c r="AZ710" i="7"/>
  <c r="AR710" i="7"/>
  <c r="AN710" i="7"/>
  <c r="AW710" i="7"/>
  <c r="AQ710" i="7"/>
  <c r="AP710" i="7"/>
  <c r="AW1033" i="7"/>
  <c r="AZ1033" i="7"/>
  <c r="AQ1033" i="7"/>
  <c r="AP1033" i="7"/>
  <c r="AN1033" i="7"/>
  <c r="AS1033" i="7"/>
  <c r="AT1033" i="7"/>
  <c r="AR1033" i="7"/>
  <c r="AQ711" i="7"/>
  <c r="AP711" i="7"/>
  <c r="AW711" i="7"/>
  <c r="AS711" i="7"/>
  <c r="AT711" i="7"/>
  <c r="AR711" i="7"/>
  <c r="AN711" i="7"/>
  <c r="AZ711" i="7"/>
  <c r="AS505" i="7"/>
  <c r="AZ505" i="7"/>
  <c r="AR505" i="7"/>
  <c r="AQ505" i="7"/>
  <c r="AW505" i="7"/>
  <c r="AT505" i="7"/>
  <c r="AP505" i="7"/>
  <c r="AN505" i="7"/>
  <c r="AP714" i="7"/>
  <c r="AW714" i="7"/>
  <c r="AN714" i="7"/>
  <c r="AZ714" i="7"/>
  <c r="AR714" i="7"/>
  <c r="AT714" i="7"/>
  <c r="AS714" i="7"/>
  <c r="AQ714" i="7"/>
  <c r="AT406" i="7"/>
  <c r="AS406" i="7"/>
  <c r="AZ406" i="7"/>
  <c r="AR406" i="7"/>
  <c r="AN406" i="7"/>
  <c r="AW406" i="7"/>
  <c r="AQ406" i="7"/>
  <c r="AP406" i="7"/>
  <c r="AZ732" i="7"/>
  <c r="AR732" i="7"/>
  <c r="AQ732" i="7"/>
  <c r="AP732" i="7"/>
  <c r="AT732" i="7"/>
  <c r="AS732" i="7"/>
  <c r="AN732" i="7"/>
  <c r="AW732" i="7"/>
  <c r="AQ535" i="7"/>
  <c r="AP535" i="7"/>
  <c r="AW535" i="7"/>
  <c r="AS535" i="7"/>
  <c r="AT535" i="7"/>
  <c r="AR535" i="7"/>
  <c r="AN535" i="7"/>
  <c r="AZ535" i="7"/>
  <c r="AS145" i="7"/>
  <c r="AZ145" i="7"/>
  <c r="AR145" i="7"/>
  <c r="AQ145" i="7"/>
  <c r="AP145" i="7"/>
  <c r="AN145" i="7"/>
  <c r="AW145" i="7"/>
  <c r="AT145" i="7"/>
  <c r="AP458" i="7"/>
  <c r="AW458" i="7"/>
  <c r="AN458" i="7"/>
  <c r="AZ458" i="7"/>
  <c r="AR458" i="7"/>
  <c r="AT458" i="7"/>
  <c r="AS458" i="7"/>
  <c r="AQ458" i="7"/>
  <c r="AZ305" i="7"/>
  <c r="AR305" i="7"/>
  <c r="AQ305" i="7"/>
  <c r="AS305" i="7"/>
  <c r="AP305" i="7"/>
  <c r="AN305" i="7"/>
  <c r="AW305" i="7"/>
  <c r="AT305" i="7"/>
  <c r="AQ39" i="7"/>
  <c r="AP39" i="7"/>
  <c r="AS39" i="7"/>
  <c r="AW39" i="7"/>
  <c r="AT39" i="7"/>
  <c r="AZ39" i="7"/>
  <c r="AN39" i="7"/>
  <c r="AR39" i="7"/>
  <c r="AZ196" i="7"/>
  <c r="AR196" i="7"/>
  <c r="AQ196" i="7"/>
  <c r="AT196" i="7"/>
  <c r="AW196" i="7"/>
  <c r="AS196" i="7"/>
  <c r="AP196" i="7"/>
  <c r="AN196" i="7"/>
  <c r="AP90" i="7"/>
  <c r="AW90" i="7"/>
  <c r="AZ90" i="7"/>
  <c r="AR90" i="7"/>
  <c r="AT90" i="7"/>
  <c r="AS90" i="7"/>
  <c r="AQ90" i="7"/>
  <c r="AN90" i="7"/>
  <c r="AZ284" i="7"/>
  <c r="AR284" i="7"/>
  <c r="AQ284" i="7"/>
  <c r="AT284" i="7"/>
  <c r="AS284" i="7"/>
  <c r="AP284" i="7"/>
  <c r="AN284" i="7"/>
  <c r="AW284" i="7"/>
  <c r="AZ156" i="7"/>
  <c r="AR156" i="7"/>
  <c r="AQ156" i="7"/>
  <c r="AT156" i="7"/>
  <c r="AS156" i="7"/>
  <c r="AP156" i="7"/>
  <c r="AN156" i="7"/>
  <c r="AW156" i="7"/>
  <c r="BD84" i="7"/>
  <c r="BD1004" i="7"/>
  <c r="BD1143" i="7"/>
  <c r="AS1800" i="7"/>
  <c r="AZ1800" i="7"/>
  <c r="AR1800" i="7"/>
  <c r="AQ1800" i="7"/>
  <c r="AP1800" i="7"/>
  <c r="AN1800" i="7"/>
  <c r="AW1800" i="7"/>
  <c r="AT1800" i="7"/>
  <c r="AW1736" i="7"/>
  <c r="AQ1756" i="7"/>
  <c r="AW1756" i="7"/>
  <c r="AQ1745" i="7"/>
  <c r="AW1745" i="7"/>
  <c r="AT1597" i="7"/>
  <c r="AS1597" i="7"/>
  <c r="AZ1597" i="7"/>
  <c r="AR1597" i="7"/>
  <c r="AN1597" i="7"/>
  <c r="AQ1597" i="7"/>
  <c r="AW1597" i="7"/>
  <c r="AP1597" i="7"/>
  <c r="AS1558" i="7"/>
  <c r="AZ1558" i="7"/>
  <c r="AR1558" i="7"/>
  <c r="AN1558" i="7"/>
  <c r="AT1558" i="7"/>
  <c r="AQ1558" i="7"/>
  <c r="AW1558" i="7"/>
  <c r="AP1558" i="7"/>
  <c r="AZ1603" i="7"/>
  <c r="AR1603" i="7"/>
  <c r="AQ1603" i="7"/>
  <c r="AP1603" i="7"/>
  <c r="AT1603" i="7"/>
  <c r="AS1603" i="7"/>
  <c r="AW1603" i="7"/>
  <c r="AN1603" i="7"/>
  <c r="AW1334" i="7"/>
  <c r="AQ1481" i="7"/>
  <c r="AR1481" i="7"/>
  <c r="AW1481" i="7"/>
  <c r="AN1186" i="7"/>
  <c r="AT1186" i="7"/>
  <c r="AS1186" i="7"/>
  <c r="AR1186" i="7"/>
  <c r="AP1186" i="7"/>
  <c r="AQ1186" i="7"/>
  <c r="AW1186" i="7"/>
  <c r="AZ1186" i="7"/>
  <c r="AT1122" i="7"/>
  <c r="AS1122" i="7"/>
  <c r="AZ1122" i="7"/>
  <c r="AR1122" i="7"/>
  <c r="AP1122" i="7"/>
  <c r="AW1122" i="7"/>
  <c r="AQ1122" i="7"/>
  <c r="AN1122" i="7"/>
  <c r="AQ1043" i="7"/>
  <c r="AR1043" i="7"/>
  <c r="AZ1043" i="7"/>
  <c r="AP1043" i="7"/>
  <c r="AT1043" i="7"/>
  <c r="AW1043" i="7"/>
  <c r="AS1043" i="7"/>
  <c r="AN1043" i="7"/>
  <c r="AS822" i="7"/>
  <c r="AZ822" i="7"/>
  <c r="AR822" i="7"/>
  <c r="AQ822" i="7"/>
  <c r="AP822" i="7"/>
  <c r="AN822" i="7"/>
  <c r="AW822" i="7"/>
  <c r="AT822" i="7"/>
  <c r="AT819" i="7"/>
  <c r="AS819" i="7"/>
  <c r="AZ819" i="7"/>
  <c r="AR819" i="7"/>
  <c r="AN819" i="7"/>
  <c r="AW819" i="7"/>
  <c r="AP819" i="7"/>
  <c r="AQ819" i="7"/>
  <c r="AZ1080" i="7"/>
  <c r="AR1080" i="7"/>
  <c r="AQ1080" i="7"/>
  <c r="AP1080" i="7"/>
  <c r="AN1080" i="7"/>
  <c r="AW1080" i="7"/>
  <c r="AT1080" i="7"/>
  <c r="AS1080" i="7"/>
  <c r="AQ964" i="7"/>
  <c r="AP964" i="7"/>
  <c r="AW964" i="7"/>
  <c r="AS964" i="7"/>
  <c r="AR964" i="7"/>
  <c r="AN964" i="7"/>
  <c r="AZ964" i="7"/>
  <c r="AT964" i="7"/>
  <c r="AS777" i="7"/>
  <c r="AZ777" i="7"/>
  <c r="AR777" i="7"/>
  <c r="AQ777" i="7"/>
  <c r="AN777" i="7"/>
  <c r="AW777" i="7"/>
  <c r="AT777" i="7"/>
  <c r="AP777" i="7"/>
  <c r="AT766" i="7"/>
  <c r="AS766" i="7"/>
  <c r="AZ766" i="7"/>
  <c r="AR766" i="7"/>
  <c r="AN766" i="7"/>
  <c r="AQ766" i="7"/>
  <c r="AP766" i="7"/>
  <c r="AW766" i="7"/>
  <c r="AQ767" i="7"/>
  <c r="AP767" i="7"/>
  <c r="AW767" i="7"/>
  <c r="AS767" i="7"/>
  <c r="AT767" i="7"/>
  <c r="AR767" i="7"/>
  <c r="AN767" i="7"/>
  <c r="AZ767" i="7"/>
  <c r="AS561" i="7"/>
  <c r="AZ561" i="7"/>
  <c r="AR561" i="7"/>
  <c r="AQ561" i="7"/>
  <c r="AN561" i="7"/>
  <c r="AW561" i="7"/>
  <c r="AT561" i="7"/>
  <c r="AP561" i="7"/>
  <c r="AP815" i="7"/>
  <c r="AW815" i="7"/>
  <c r="AN815" i="7"/>
  <c r="AQ815" i="7"/>
  <c r="AZ815" i="7"/>
  <c r="AS815" i="7"/>
  <c r="AR815" i="7"/>
  <c r="AT815" i="7"/>
  <c r="AT462" i="7"/>
  <c r="AS462" i="7"/>
  <c r="AZ462" i="7"/>
  <c r="AR462" i="7"/>
  <c r="AN462" i="7"/>
  <c r="AW462" i="7"/>
  <c r="AQ462" i="7"/>
  <c r="AP462" i="7"/>
  <c r="AZ716" i="7"/>
  <c r="AR716" i="7"/>
  <c r="AQ716" i="7"/>
  <c r="AP716" i="7"/>
  <c r="AT716" i="7"/>
  <c r="AN716" i="7"/>
  <c r="AW716" i="7"/>
  <c r="AS716" i="7"/>
  <c r="AZ740" i="7"/>
  <c r="AR740" i="7"/>
  <c r="AQ740" i="7"/>
  <c r="AP740" i="7"/>
  <c r="AT740" i="7"/>
  <c r="AN740" i="7"/>
  <c r="AW740" i="7"/>
  <c r="AS740" i="7"/>
  <c r="AP871" i="7"/>
  <c r="AW871" i="7"/>
  <c r="AN871" i="7"/>
  <c r="AZ871" i="7"/>
  <c r="AR871" i="7"/>
  <c r="AT871" i="7"/>
  <c r="AS871" i="7"/>
  <c r="AQ871" i="7"/>
  <c r="AQ591" i="7"/>
  <c r="AP591" i="7"/>
  <c r="AW591" i="7"/>
  <c r="AS591" i="7"/>
  <c r="AZ591" i="7"/>
  <c r="AT591" i="7"/>
  <c r="AR591" i="7"/>
  <c r="AN591" i="7"/>
  <c r="AS201" i="7"/>
  <c r="AZ201" i="7"/>
  <c r="AR201" i="7"/>
  <c r="AT201" i="7"/>
  <c r="AQ201" i="7"/>
  <c r="AP201" i="7"/>
  <c r="AN201" i="7"/>
  <c r="AW201" i="7"/>
  <c r="AP506" i="7"/>
  <c r="AW506" i="7"/>
  <c r="AN506" i="7"/>
  <c r="AZ506" i="7"/>
  <c r="AR506" i="7"/>
  <c r="AT506" i="7"/>
  <c r="AS506" i="7"/>
  <c r="AQ506" i="7"/>
  <c r="AZ564" i="7"/>
  <c r="AR564" i="7"/>
  <c r="AQ564" i="7"/>
  <c r="AP564" i="7"/>
  <c r="AT564" i="7"/>
  <c r="AS564" i="7"/>
  <c r="AN564" i="7"/>
  <c r="AW564" i="7"/>
  <c r="AQ95" i="7"/>
  <c r="AP95" i="7"/>
  <c r="AS95" i="7"/>
  <c r="AW95" i="7"/>
  <c r="AT95" i="7"/>
  <c r="AR95" i="7"/>
  <c r="AN95" i="7"/>
  <c r="AZ95" i="7"/>
  <c r="AP450" i="7"/>
  <c r="AW450" i="7"/>
  <c r="AN450" i="7"/>
  <c r="AZ450" i="7"/>
  <c r="AR450" i="7"/>
  <c r="AT450" i="7"/>
  <c r="AS450" i="7"/>
  <c r="AQ450" i="7"/>
  <c r="AQ23" i="7"/>
  <c r="AP23" i="7"/>
  <c r="AZ23" i="7"/>
  <c r="AN23" i="7"/>
  <c r="AW23" i="7"/>
  <c r="AS23" i="7"/>
  <c r="AT23" i="7"/>
  <c r="AR23" i="7"/>
  <c r="AT35" i="7"/>
  <c r="AW35" i="7"/>
  <c r="AS35" i="7"/>
  <c r="AR35" i="7"/>
  <c r="AQ35" i="7"/>
  <c r="AP35" i="7"/>
  <c r="AN35" i="7"/>
  <c r="AZ35" i="7"/>
  <c r="BD285" i="7"/>
  <c r="BD710" i="7"/>
  <c r="BD486" i="7"/>
  <c r="BD781" i="7"/>
  <c r="BD789" i="7"/>
  <c r="BD1799" i="7"/>
  <c r="BE1799" i="7" s="1"/>
  <c r="C45" i="3" s="1"/>
  <c r="BD1827" i="7"/>
  <c r="BE1827" i="7" s="1"/>
  <c r="BD1354" i="7"/>
  <c r="BD882" i="7"/>
  <c r="BD1565" i="7"/>
  <c r="AS225" i="7"/>
  <c r="AZ225" i="7"/>
  <c r="AR225" i="7"/>
  <c r="AN225" i="7"/>
  <c r="AW225" i="7"/>
  <c r="AT225" i="7"/>
  <c r="AQ225" i="7"/>
  <c r="AP225" i="7"/>
  <c r="AZ548" i="7"/>
  <c r="AR548" i="7"/>
  <c r="AQ548" i="7"/>
  <c r="AP548" i="7"/>
  <c r="AT548" i="7"/>
  <c r="AW548" i="7"/>
  <c r="AS548" i="7"/>
  <c r="AN548" i="7"/>
  <c r="AT222" i="7"/>
  <c r="AS222" i="7"/>
  <c r="AN222" i="7"/>
  <c r="AQ222" i="7"/>
  <c r="AP222" i="7"/>
  <c r="AZ222" i="7"/>
  <c r="AW222" i="7"/>
  <c r="AR222" i="7"/>
  <c r="AP402" i="7"/>
  <c r="AW402" i="7"/>
  <c r="AN402" i="7"/>
  <c r="AZ402" i="7"/>
  <c r="AR402" i="7"/>
  <c r="AQ402" i="7"/>
  <c r="AT402" i="7"/>
  <c r="AS402" i="7"/>
  <c r="AZ724" i="7"/>
  <c r="AR724" i="7"/>
  <c r="AQ724" i="7"/>
  <c r="AP724" i="7"/>
  <c r="AT724" i="7"/>
  <c r="AW724" i="7"/>
  <c r="AS724" i="7"/>
  <c r="AN724" i="7"/>
  <c r="AP218" i="7"/>
  <c r="AW218" i="7"/>
  <c r="AZ218" i="7"/>
  <c r="AR218" i="7"/>
  <c r="AT218" i="7"/>
  <c r="AS218" i="7"/>
  <c r="AQ218" i="7"/>
  <c r="AN218" i="7"/>
  <c r="AZ108" i="7"/>
  <c r="AR108" i="7"/>
  <c r="AQ108" i="7"/>
  <c r="AT108" i="7"/>
  <c r="AP108" i="7"/>
  <c r="AN108" i="7"/>
  <c r="AW108" i="7"/>
  <c r="AS108" i="7"/>
  <c r="AZ276" i="7"/>
  <c r="AR276" i="7"/>
  <c r="AQ276" i="7"/>
  <c r="AT276" i="7"/>
  <c r="AS276" i="7"/>
  <c r="AP276" i="7"/>
  <c r="AN276" i="7"/>
  <c r="AW276" i="7"/>
  <c r="AN13" i="7"/>
  <c r="AP13" i="7"/>
  <c r="AW13" i="7"/>
  <c r="AR13" i="7"/>
  <c r="AT13" i="7"/>
  <c r="AS13" i="7"/>
  <c r="AQ13" i="7"/>
  <c r="AZ13" i="7"/>
  <c r="AN1818" i="7"/>
  <c r="AT1818" i="7"/>
  <c r="AP1818" i="7"/>
  <c r="AR1818" i="7"/>
  <c r="AQ1818" i="7"/>
  <c r="AW1818" i="7"/>
  <c r="AS1818" i="7"/>
  <c r="AZ1818" i="7"/>
  <c r="AS1723" i="7"/>
  <c r="AW1723" i="7"/>
  <c r="AR1723" i="7"/>
  <c r="AW1693" i="7"/>
  <c r="AS1693" i="7"/>
  <c r="AR1693" i="7"/>
  <c r="AW1626" i="7"/>
  <c r="AT1539" i="7"/>
  <c r="AP1539" i="7"/>
  <c r="AW1539" i="7"/>
  <c r="AZ1539" i="7"/>
  <c r="AS1539" i="7"/>
  <c r="AQ1539" i="7"/>
  <c r="AR1539" i="7"/>
  <c r="AN1539" i="7"/>
  <c r="AW1499" i="7"/>
  <c r="AR1499" i="7"/>
  <c r="AS1325" i="7"/>
  <c r="AW1325" i="7"/>
  <c r="AQ1325" i="7"/>
  <c r="AQ1457" i="7"/>
  <c r="AW1457" i="7"/>
  <c r="AQ1294" i="7"/>
  <c r="AW1294" i="7"/>
  <c r="AT1167" i="7"/>
  <c r="AS1167" i="7"/>
  <c r="AQ1167" i="7"/>
  <c r="AN1167" i="7"/>
  <c r="AZ1167" i="7"/>
  <c r="AP1167" i="7"/>
  <c r="AW1167" i="7"/>
  <c r="AR1167" i="7"/>
  <c r="AW1265" i="7"/>
  <c r="AQ1265" i="7"/>
  <c r="AN1156" i="7"/>
  <c r="AT1156" i="7"/>
  <c r="AZ1156" i="7"/>
  <c r="AR1156" i="7"/>
  <c r="AP1156" i="7"/>
  <c r="AS1156" i="7"/>
  <c r="AW1156" i="7"/>
  <c r="AQ1156" i="7"/>
  <c r="AP1118" i="7"/>
  <c r="AW1118" i="7"/>
  <c r="AN1118" i="7"/>
  <c r="AT1118" i="7"/>
  <c r="AS1118" i="7"/>
  <c r="AZ1118" i="7"/>
  <c r="AR1118" i="7"/>
  <c r="AQ1118" i="7"/>
  <c r="AT1017" i="7"/>
  <c r="AS1017" i="7"/>
  <c r="AW1017" i="7"/>
  <c r="AN1017" i="7"/>
  <c r="AZ1017" i="7"/>
  <c r="AR1017" i="7"/>
  <c r="AQ1017" i="7"/>
  <c r="AP1017" i="7"/>
  <c r="AT928" i="7"/>
  <c r="AS928" i="7"/>
  <c r="AW928" i="7"/>
  <c r="AR928" i="7"/>
  <c r="AQ928" i="7"/>
  <c r="AP928" i="7"/>
  <c r="AN928" i="7"/>
  <c r="AZ928" i="7"/>
  <c r="AW1011" i="7"/>
  <c r="AN1011" i="7"/>
  <c r="AQ1011" i="7"/>
  <c r="AS1011" i="7"/>
  <c r="AR1011" i="7"/>
  <c r="AP1011" i="7"/>
  <c r="AZ1011" i="7"/>
  <c r="AT1011" i="7"/>
  <c r="AT667" i="7"/>
  <c r="AS667" i="7"/>
  <c r="AW667" i="7"/>
  <c r="AR667" i="7"/>
  <c r="AQ667" i="7"/>
  <c r="AP667" i="7"/>
  <c r="AN667" i="7"/>
  <c r="AZ667" i="7"/>
  <c r="AT387" i="7"/>
  <c r="AS387" i="7"/>
  <c r="AW387" i="7"/>
  <c r="AR387" i="7"/>
  <c r="AQ387" i="7"/>
  <c r="AP387" i="7"/>
  <c r="AZ387" i="7"/>
  <c r="AN387" i="7"/>
  <c r="AP628" i="7"/>
  <c r="AW628" i="7"/>
  <c r="AN628" i="7"/>
  <c r="AT628" i="7"/>
  <c r="AS628" i="7"/>
  <c r="AZ628" i="7"/>
  <c r="AR628" i="7"/>
  <c r="AQ628" i="7"/>
  <c r="AQ479" i="7"/>
  <c r="AP479" i="7"/>
  <c r="AW479" i="7"/>
  <c r="AS479" i="7"/>
  <c r="AT479" i="7"/>
  <c r="AR479" i="7"/>
  <c r="AN479" i="7"/>
  <c r="AZ479" i="7"/>
  <c r="AQ327" i="7"/>
  <c r="AP327" i="7"/>
  <c r="AW327" i="7"/>
  <c r="AT327" i="7"/>
  <c r="AS327" i="7"/>
  <c r="AR327" i="7"/>
  <c r="AN327" i="7"/>
  <c r="AZ327" i="7"/>
  <c r="AW306" i="7"/>
  <c r="AN306" i="7"/>
  <c r="AT306" i="7"/>
  <c r="AS306" i="7"/>
  <c r="AR306" i="7"/>
  <c r="AZ306" i="7"/>
  <c r="AP306" i="7"/>
  <c r="AQ306" i="7"/>
  <c r="AQ311" i="7"/>
  <c r="AP311" i="7"/>
  <c r="AW311" i="7"/>
  <c r="AZ311" i="7"/>
  <c r="AT311" i="7"/>
  <c r="AR311" i="7"/>
  <c r="AN311" i="7"/>
  <c r="AS311" i="7"/>
  <c r="AW501" i="7"/>
  <c r="AN501" i="7"/>
  <c r="AQ501" i="7"/>
  <c r="AS501" i="7"/>
  <c r="AR501" i="7"/>
  <c r="AP501" i="7"/>
  <c r="AZ501" i="7"/>
  <c r="AT501" i="7"/>
  <c r="AQ351" i="7"/>
  <c r="AP351" i="7"/>
  <c r="AW351" i="7"/>
  <c r="AS351" i="7"/>
  <c r="AR351" i="7"/>
  <c r="AN351" i="7"/>
  <c r="AZ351" i="7"/>
  <c r="AT351" i="7"/>
  <c r="AN128" i="7"/>
  <c r="AP128" i="7"/>
  <c r="AW128" i="7"/>
  <c r="AT128" i="7"/>
  <c r="AS128" i="7"/>
  <c r="AR128" i="7"/>
  <c r="AQ128" i="7"/>
  <c r="AZ128" i="7"/>
  <c r="AW8" i="7"/>
  <c r="AN8" i="7"/>
  <c r="AT8" i="7"/>
  <c r="AS8" i="7"/>
  <c r="AP8" i="7"/>
  <c r="AZ8" i="7"/>
  <c r="AR8" i="7"/>
  <c r="AQ8" i="7"/>
  <c r="AW221" i="7"/>
  <c r="AN221" i="7"/>
  <c r="AQ221" i="7"/>
  <c r="AS221" i="7"/>
  <c r="AR221" i="7"/>
  <c r="AP221" i="7"/>
  <c r="AZ221" i="7"/>
  <c r="AT221" i="7"/>
  <c r="AN88" i="7"/>
  <c r="AP88" i="7"/>
  <c r="AT88" i="7"/>
  <c r="AS88" i="7"/>
  <c r="AR88" i="7"/>
  <c r="AQ88" i="7"/>
  <c r="AZ88" i="7"/>
  <c r="AW88" i="7"/>
  <c r="AT1819" i="7"/>
  <c r="AS1819" i="7"/>
  <c r="AR1819" i="7"/>
  <c r="AW1819" i="7"/>
  <c r="AN1819" i="7"/>
  <c r="AQ1819" i="7"/>
  <c r="AP1819" i="7"/>
  <c r="AZ1819" i="7"/>
  <c r="AW1786" i="7"/>
  <c r="AN1786" i="7"/>
  <c r="AZ1786" i="7"/>
  <c r="AP1786" i="7"/>
  <c r="AS1786" i="7"/>
  <c r="AT1786" i="7"/>
  <c r="AR1786" i="7"/>
  <c r="AQ1786" i="7"/>
  <c r="AW1684" i="7"/>
  <c r="AW1618" i="7"/>
  <c r="AQ1618" i="7"/>
  <c r="AW1620" i="7"/>
  <c r="AQ1620" i="7"/>
  <c r="AW1538" i="7"/>
  <c r="AT1538" i="7"/>
  <c r="AN1538" i="7"/>
  <c r="AQ1538" i="7"/>
  <c r="AS1538" i="7"/>
  <c r="AR1538" i="7"/>
  <c r="AP1538" i="7"/>
  <c r="AZ1538" i="7"/>
  <c r="AW1491" i="7"/>
  <c r="AR1491" i="7"/>
  <c r="AS1463" i="7"/>
  <c r="AW1463" i="7"/>
  <c r="AR1463" i="7"/>
  <c r="AP1535" i="7"/>
  <c r="AR1535" i="7"/>
  <c r="AZ1535" i="7"/>
  <c r="AN1535" i="7"/>
  <c r="AQ1535" i="7"/>
  <c r="AT1535" i="7"/>
  <c r="AS1535" i="7"/>
  <c r="AW1535" i="7"/>
  <c r="AQ1453" i="7"/>
  <c r="AW1453" i="7"/>
  <c r="AT1159" i="7"/>
  <c r="AS1159" i="7"/>
  <c r="AQ1159" i="7"/>
  <c r="AP1159" i="7"/>
  <c r="AN1159" i="7"/>
  <c r="AW1159" i="7"/>
  <c r="AR1159" i="7"/>
  <c r="AZ1159" i="7"/>
  <c r="AQ1155" i="7"/>
  <c r="AP1155" i="7"/>
  <c r="AW1155" i="7"/>
  <c r="AZ1155" i="7"/>
  <c r="AN1155" i="7"/>
  <c r="AT1155" i="7"/>
  <c r="AS1155" i="7"/>
  <c r="AR1155" i="7"/>
  <c r="AN1100" i="7"/>
  <c r="AT1100" i="7"/>
  <c r="AZ1100" i="7"/>
  <c r="AR1100" i="7"/>
  <c r="AW1100" i="7"/>
  <c r="AS1100" i="7"/>
  <c r="AQ1100" i="7"/>
  <c r="AP1100" i="7"/>
  <c r="AT1009" i="7"/>
  <c r="AS1009" i="7"/>
  <c r="AW1009" i="7"/>
  <c r="AQ1009" i="7"/>
  <c r="AP1009" i="7"/>
  <c r="AN1009" i="7"/>
  <c r="AZ1009" i="7"/>
  <c r="AR1009" i="7"/>
  <c r="AT920" i="7"/>
  <c r="AS920" i="7"/>
  <c r="AW920" i="7"/>
  <c r="AZ920" i="7"/>
  <c r="AR920" i="7"/>
  <c r="AQ920" i="7"/>
  <c r="AP920" i="7"/>
  <c r="AN920" i="7"/>
  <c r="AT659" i="7"/>
  <c r="AS659" i="7"/>
  <c r="AR659" i="7"/>
  <c r="AQ659" i="7"/>
  <c r="AP659" i="7"/>
  <c r="AZ659" i="7"/>
  <c r="AN659" i="7"/>
  <c r="AW659" i="7"/>
  <c r="AT616" i="7"/>
  <c r="AW616" i="7"/>
  <c r="AN616" i="7"/>
  <c r="AR616" i="7"/>
  <c r="AP616" i="7"/>
  <c r="AS616" i="7"/>
  <c r="AQ616" i="7"/>
  <c r="AZ616" i="7"/>
  <c r="AT379" i="7"/>
  <c r="AS379" i="7"/>
  <c r="AN379" i="7"/>
  <c r="AW379" i="7"/>
  <c r="AR379" i="7"/>
  <c r="AQ379" i="7"/>
  <c r="AP379" i="7"/>
  <c r="AZ379" i="7"/>
  <c r="AN626" i="7"/>
  <c r="AW626" i="7"/>
  <c r="AT626" i="7"/>
  <c r="AS626" i="7"/>
  <c r="AR626" i="7"/>
  <c r="AZ626" i="7"/>
  <c r="AQ626" i="7"/>
  <c r="AP626" i="7"/>
  <c r="AW898" i="7"/>
  <c r="AN898" i="7"/>
  <c r="AQ898" i="7"/>
  <c r="AZ898" i="7"/>
  <c r="AT898" i="7"/>
  <c r="AS898" i="7"/>
  <c r="AR898" i="7"/>
  <c r="AP898" i="7"/>
  <c r="AT304" i="7"/>
  <c r="AN304" i="7"/>
  <c r="AW304" i="7"/>
  <c r="AS304" i="7"/>
  <c r="AR304" i="7"/>
  <c r="AZ304" i="7"/>
  <c r="AP304" i="7"/>
  <c r="AQ304" i="7"/>
  <c r="AT78" i="7"/>
  <c r="AS78" i="7"/>
  <c r="AN78" i="7"/>
  <c r="AR78" i="7"/>
  <c r="AQ78" i="7"/>
  <c r="AP78" i="7"/>
  <c r="AZ78" i="7"/>
  <c r="AW78" i="7"/>
  <c r="AN480" i="7"/>
  <c r="AT480" i="7"/>
  <c r="AP480" i="7"/>
  <c r="AS480" i="7"/>
  <c r="AR480" i="7"/>
  <c r="AQ480" i="7"/>
  <c r="AZ480" i="7"/>
  <c r="AW480" i="7"/>
  <c r="AT259" i="7"/>
  <c r="AW259" i="7"/>
  <c r="AS259" i="7"/>
  <c r="AR259" i="7"/>
  <c r="AQ259" i="7"/>
  <c r="AP259" i="7"/>
  <c r="AZ259" i="7"/>
  <c r="AN259" i="7"/>
  <c r="AW125" i="7"/>
  <c r="AN125" i="7"/>
  <c r="AQ125" i="7"/>
  <c r="AZ125" i="7"/>
  <c r="AT125" i="7"/>
  <c r="AS125" i="7"/>
  <c r="AR125" i="7"/>
  <c r="AP125" i="7"/>
  <c r="AN368" i="7"/>
  <c r="AT368" i="7"/>
  <c r="AW368" i="7"/>
  <c r="AS368" i="7"/>
  <c r="AR368" i="7"/>
  <c r="AQ368" i="7"/>
  <c r="AP368" i="7"/>
  <c r="AZ368" i="7"/>
  <c r="AW85" i="7"/>
  <c r="AN85" i="7"/>
  <c r="AQ85" i="7"/>
  <c r="AT85" i="7"/>
  <c r="AS85" i="7"/>
  <c r="AR85" i="7"/>
  <c r="AP85" i="7"/>
  <c r="AZ85" i="7"/>
  <c r="AW205" i="7"/>
  <c r="AN205" i="7"/>
  <c r="AQ205" i="7"/>
  <c r="AT205" i="7"/>
  <c r="AS205" i="7"/>
  <c r="AR205" i="7"/>
  <c r="AP205" i="7"/>
  <c r="AZ205" i="7"/>
  <c r="BD1742" i="7"/>
  <c r="BE1742" i="7" s="1"/>
  <c r="BD1585" i="7"/>
  <c r="BD1272" i="7"/>
  <c r="BD1220" i="7"/>
  <c r="BD959" i="7"/>
  <c r="BD855" i="7"/>
  <c r="BD751" i="7"/>
  <c r="BD907" i="7"/>
  <c r="BD490" i="7"/>
  <c r="BD385" i="7"/>
  <c r="BD20" i="7"/>
  <c r="BD1324" i="7"/>
  <c r="BD1846" i="7"/>
  <c r="BE1846" i="7" s="1"/>
  <c r="BD72" i="7"/>
  <c r="BD1168" i="7"/>
  <c r="BD1429" i="7"/>
  <c r="BD698" i="7"/>
  <c r="BD177" i="7"/>
  <c r="BD542" i="7"/>
  <c r="BD594" i="7"/>
  <c r="BD701" i="7"/>
  <c r="BD1020" i="7"/>
  <c r="AW1683" i="7"/>
  <c r="AR1683" i="7"/>
  <c r="AQ1683" i="7"/>
  <c r="AW1596" i="7"/>
  <c r="AN1596" i="7"/>
  <c r="AP1596" i="7"/>
  <c r="AZ1596" i="7"/>
  <c r="AS1596" i="7"/>
  <c r="AT1596" i="7"/>
  <c r="AQ1596" i="7"/>
  <c r="AR1596" i="7"/>
  <c r="AW1588" i="7"/>
  <c r="AN1588" i="7"/>
  <c r="AQ1588" i="7"/>
  <c r="AP1588" i="7"/>
  <c r="AT1588" i="7"/>
  <c r="AS1588" i="7"/>
  <c r="AR1588" i="7"/>
  <c r="AZ1588" i="7"/>
  <c r="AW1459" i="7"/>
  <c r="AQ1459" i="7"/>
  <c r="AS1196" i="7"/>
  <c r="AN1196" i="7"/>
  <c r="AW1196" i="7"/>
  <c r="AT1196" i="7"/>
  <c r="AR1196" i="7"/>
  <c r="AQ1196" i="7"/>
  <c r="AP1196" i="7"/>
  <c r="AZ1196" i="7"/>
  <c r="AP1216" i="7"/>
  <c r="AW1216" i="7"/>
  <c r="AS1216" i="7"/>
  <c r="AT1216" i="7"/>
  <c r="AR1216" i="7"/>
  <c r="AQ1216" i="7"/>
  <c r="AN1216" i="7"/>
  <c r="AZ1216" i="7"/>
  <c r="AQ1441" i="7"/>
  <c r="AW1441" i="7"/>
  <c r="AS1441" i="7"/>
  <c r="AQ997" i="7"/>
  <c r="AP997" i="7"/>
  <c r="AW997" i="7"/>
  <c r="AS997" i="7"/>
  <c r="AR997" i="7"/>
  <c r="AN997" i="7"/>
  <c r="AZ997" i="7"/>
  <c r="AT997" i="7"/>
  <c r="AQ1107" i="7"/>
  <c r="AP1107" i="7"/>
  <c r="AW1107" i="7"/>
  <c r="AS1107" i="7"/>
  <c r="AR1107" i="7"/>
  <c r="AN1107" i="7"/>
  <c r="AT1107" i="7"/>
  <c r="AZ1107" i="7"/>
  <c r="AT715" i="7"/>
  <c r="AS715" i="7"/>
  <c r="AW715" i="7"/>
  <c r="AN715" i="7"/>
  <c r="AZ715" i="7"/>
  <c r="AR715" i="7"/>
  <c r="AQ715" i="7"/>
  <c r="AP715" i="7"/>
  <c r="AT435" i="7"/>
  <c r="AS435" i="7"/>
  <c r="AW435" i="7"/>
  <c r="AQ435" i="7"/>
  <c r="AP435" i="7"/>
  <c r="AN435" i="7"/>
  <c r="AZ435" i="7"/>
  <c r="AR435" i="7"/>
  <c r="AP644" i="7"/>
  <c r="AW644" i="7"/>
  <c r="AN644" i="7"/>
  <c r="AT644" i="7"/>
  <c r="AS644" i="7"/>
  <c r="AZ644" i="7"/>
  <c r="AR644" i="7"/>
  <c r="AQ644" i="7"/>
  <c r="AW701" i="7"/>
  <c r="AN701" i="7"/>
  <c r="AQ701" i="7"/>
  <c r="AT701" i="7"/>
  <c r="AS701" i="7"/>
  <c r="AR701" i="7"/>
  <c r="AP701" i="7"/>
  <c r="AZ701" i="7"/>
  <c r="AN400" i="7"/>
  <c r="AT400" i="7"/>
  <c r="AP400" i="7"/>
  <c r="AZ400" i="7"/>
  <c r="AW400" i="7"/>
  <c r="AS400" i="7"/>
  <c r="AR400" i="7"/>
  <c r="AQ400" i="7"/>
  <c r="AT134" i="7"/>
  <c r="AS134" i="7"/>
  <c r="AN134" i="7"/>
  <c r="AW134" i="7"/>
  <c r="AR134" i="7"/>
  <c r="AQ134" i="7"/>
  <c r="AP134" i="7"/>
  <c r="AZ134" i="7"/>
  <c r="AP394" i="7"/>
  <c r="AW394" i="7"/>
  <c r="AN394" i="7"/>
  <c r="AZ394" i="7"/>
  <c r="AT394" i="7"/>
  <c r="AS394" i="7"/>
  <c r="AR394" i="7"/>
  <c r="AQ394" i="7"/>
  <c r="AW597" i="7"/>
  <c r="AN597" i="7"/>
  <c r="AQ597" i="7"/>
  <c r="AS597" i="7"/>
  <c r="AR597" i="7"/>
  <c r="AP597" i="7"/>
  <c r="AZ597" i="7"/>
  <c r="AT597" i="7"/>
  <c r="AQ287" i="7"/>
  <c r="AP287" i="7"/>
  <c r="AS287" i="7"/>
  <c r="AZ287" i="7"/>
  <c r="AW287" i="7"/>
  <c r="AT287" i="7"/>
  <c r="AR287" i="7"/>
  <c r="AN287" i="7"/>
  <c r="AT195" i="7"/>
  <c r="AW195" i="7"/>
  <c r="AZ195" i="7"/>
  <c r="AN195" i="7"/>
  <c r="AS195" i="7"/>
  <c r="AR195" i="7"/>
  <c r="AQ195" i="7"/>
  <c r="AP195" i="7"/>
  <c r="AT283" i="7"/>
  <c r="AW283" i="7"/>
  <c r="AS283" i="7"/>
  <c r="AR283" i="7"/>
  <c r="AQ283" i="7"/>
  <c r="AP283" i="7"/>
  <c r="AZ283" i="7"/>
  <c r="AN283" i="7"/>
  <c r="AT155" i="7"/>
  <c r="AW155" i="7"/>
  <c r="AS155" i="7"/>
  <c r="AR155" i="7"/>
  <c r="AQ155" i="7"/>
  <c r="AP155" i="7"/>
  <c r="AZ155" i="7"/>
  <c r="AN155" i="7"/>
  <c r="AT83" i="7"/>
  <c r="AW83" i="7"/>
  <c r="AS83" i="7"/>
  <c r="AR83" i="7"/>
  <c r="AQ83" i="7"/>
  <c r="AP83" i="7"/>
  <c r="AZ83" i="7"/>
  <c r="AN83" i="7"/>
  <c r="C49" i="6"/>
  <c r="BD430" i="7"/>
  <c r="BD991" i="7"/>
  <c r="BD1230" i="7"/>
  <c r="BD1379" i="7"/>
  <c r="BD109" i="7"/>
  <c r="BD1771" i="7"/>
  <c r="BE1771" i="7" s="1"/>
  <c r="C17" i="3" s="1"/>
  <c r="BD1409" i="7"/>
  <c r="C26" i="6"/>
  <c r="AT1573" i="7"/>
  <c r="AS1573" i="7"/>
  <c r="AZ1573" i="7"/>
  <c r="AR1573" i="7"/>
  <c r="AN1573" i="7"/>
  <c r="AW1573" i="7"/>
  <c r="AQ1573" i="7"/>
  <c r="AP1573" i="7"/>
  <c r="AR1509" i="7"/>
  <c r="AW1509" i="7"/>
  <c r="AS1173" i="7"/>
  <c r="AZ1173" i="7"/>
  <c r="AR1173" i="7"/>
  <c r="AQ1173" i="7"/>
  <c r="AW1173" i="7"/>
  <c r="AT1173" i="7"/>
  <c r="AP1173" i="7"/>
  <c r="AN1173" i="7"/>
  <c r="AT1050" i="7"/>
  <c r="AZ1050" i="7"/>
  <c r="AQ1050" i="7"/>
  <c r="AP1050" i="7"/>
  <c r="AS1050" i="7"/>
  <c r="AR1050" i="7"/>
  <c r="AN1050" i="7"/>
  <c r="AW1050" i="7"/>
  <c r="AS537" i="7"/>
  <c r="AZ537" i="7"/>
  <c r="AR537" i="7"/>
  <c r="AQ537" i="7"/>
  <c r="AW537" i="7"/>
  <c r="AT537" i="7"/>
  <c r="AP537" i="7"/>
  <c r="AN537" i="7"/>
  <c r="AQ567" i="7"/>
  <c r="AP567" i="7"/>
  <c r="AW567" i="7"/>
  <c r="AS567" i="7"/>
  <c r="AT567" i="7"/>
  <c r="AR567" i="7"/>
  <c r="AN567" i="7"/>
  <c r="AZ567" i="7"/>
  <c r="AP522" i="7"/>
  <c r="AW522" i="7"/>
  <c r="AN522" i="7"/>
  <c r="AZ522" i="7"/>
  <c r="AR522" i="7"/>
  <c r="AT522" i="7"/>
  <c r="AS522" i="7"/>
  <c r="AQ522" i="7"/>
  <c r="AP1569" i="7"/>
  <c r="AW1569" i="7"/>
  <c r="AN1569" i="7"/>
  <c r="AQ1569" i="7"/>
  <c r="AZ1569" i="7"/>
  <c r="AT1569" i="7"/>
  <c r="AR1569" i="7"/>
  <c r="AS1569" i="7"/>
  <c r="AR1422" i="7"/>
  <c r="AW1422" i="7"/>
  <c r="AQ1422" i="7"/>
  <c r="AR1446" i="7"/>
  <c r="AW1446" i="7"/>
  <c r="AS681" i="7"/>
  <c r="AZ681" i="7"/>
  <c r="AR681" i="7"/>
  <c r="AQ681" i="7"/>
  <c r="AW681" i="7"/>
  <c r="AT681" i="7"/>
  <c r="AP681" i="7"/>
  <c r="AN681" i="7"/>
  <c r="AP935" i="7"/>
  <c r="AW935" i="7"/>
  <c r="AN935" i="7"/>
  <c r="AZ935" i="7"/>
  <c r="AR935" i="7"/>
  <c r="AT935" i="7"/>
  <c r="AS935" i="7"/>
  <c r="AQ935" i="7"/>
  <c r="AQ495" i="7"/>
  <c r="AP495" i="7"/>
  <c r="AW495" i="7"/>
  <c r="AS495" i="7"/>
  <c r="AZ495" i="7"/>
  <c r="AT495" i="7"/>
  <c r="AR495" i="7"/>
  <c r="AN495" i="7"/>
  <c r="AW1815" i="7"/>
  <c r="AN1815" i="7"/>
  <c r="AP1815" i="7"/>
  <c r="AZ1815" i="7"/>
  <c r="AR1815" i="7"/>
  <c r="AT1815" i="7"/>
  <c r="AS1815" i="7"/>
  <c r="AQ1815" i="7"/>
  <c r="AQ1677" i="7"/>
  <c r="AW1677" i="7"/>
  <c r="AQ1661" i="7"/>
  <c r="AR1661" i="7"/>
  <c r="AW1661" i="7"/>
  <c r="AQ1622" i="7"/>
  <c r="AW1622" i="7"/>
  <c r="AR1622" i="7"/>
  <c r="AS1536" i="7"/>
  <c r="AW1536" i="7"/>
  <c r="AN1536" i="7"/>
  <c r="AQ1536" i="7"/>
  <c r="AR1536" i="7"/>
  <c r="AT1536" i="7"/>
  <c r="AZ1536" i="7"/>
  <c r="AP1536" i="7"/>
  <c r="AQ1489" i="7"/>
  <c r="AR1489" i="7"/>
  <c r="AW1489" i="7"/>
  <c r="AR1398" i="7"/>
  <c r="AW1398" i="7"/>
  <c r="AT1220" i="7"/>
  <c r="AS1220" i="7"/>
  <c r="AW1220" i="7"/>
  <c r="AR1220" i="7"/>
  <c r="AQ1220" i="7"/>
  <c r="AZ1220" i="7"/>
  <c r="AN1220" i="7"/>
  <c r="AP1220" i="7"/>
  <c r="AW1377" i="7"/>
  <c r="AW1297" i="7"/>
  <c r="AQ1297" i="7"/>
  <c r="AQ1083" i="7"/>
  <c r="AP1083" i="7"/>
  <c r="AW1083" i="7"/>
  <c r="AZ1083" i="7"/>
  <c r="AS1083" i="7"/>
  <c r="AR1083" i="7"/>
  <c r="AN1083" i="7"/>
  <c r="AT1083" i="7"/>
  <c r="AW1019" i="7"/>
  <c r="AN1019" i="7"/>
  <c r="AQ1019" i="7"/>
  <c r="AR1019" i="7"/>
  <c r="AP1019" i="7"/>
  <c r="AZ1019" i="7"/>
  <c r="AT1019" i="7"/>
  <c r="AS1019" i="7"/>
  <c r="AQ924" i="7"/>
  <c r="AP924" i="7"/>
  <c r="AW924" i="7"/>
  <c r="AS924" i="7"/>
  <c r="AT924" i="7"/>
  <c r="AR924" i="7"/>
  <c r="AN924" i="7"/>
  <c r="AZ924" i="7"/>
  <c r="AT739" i="7"/>
  <c r="AS739" i="7"/>
  <c r="AW739" i="7"/>
  <c r="AP739" i="7"/>
  <c r="AN739" i="7"/>
  <c r="AZ739" i="7"/>
  <c r="AR739" i="7"/>
  <c r="AQ739" i="7"/>
  <c r="AN728" i="7"/>
  <c r="AT728" i="7"/>
  <c r="AP728" i="7"/>
  <c r="AZ728" i="7"/>
  <c r="AW728" i="7"/>
  <c r="AS728" i="7"/>
  <c r="AR728" i="7"/>
  <c r="AQ728" i="7"/>
  <c r="AW645" i="7"/>
  <c r="AN645" i="7"/>
  <c r="AZ645" i="7"/>
  <c r="AT645" i="7"/>
  <c r="AS645" i="7"/>
  <c r="AR645" i="7"/>
  <c r="AQ645" i="7"/>
  <c r="AP645" i="7"/>
  <c r="AT459" i="7"/>
  <c r="AS459" i="7"/>
  <c r="AW459" i="7"/>
  <c r="AR459" i="7"/>
  <c r="AQ459" i="7"/>
  <c r="AP459" i="7"/>
  <c r="AN459" i="7"/>
  <c r="AZ459" i="7"/>
  <c r="AN664" i="7"/>
  <c r="AT664" i="7"/>
  <c r="AP664" i="7"/>
  <c r="AR664" i="7"/>
  <c r="AQ664" i="7"/>
  <c r="AZ664" i="7"/>
  <c r="AW664" i="7"/>
  <c r="AS664" i="7"/>
  <c r="AN784" i="7"/>
  <c r="AT784" i="7"/>
  <c r="AP784" i="7"/>
  <c r="AW784" i="7"/>
  <c r="AS784" i="7"/>
  <c r="AR784" i="7"/>
  <c r="AQ784" i="7"/>
  <c r="AZ784" i="7"/>
  <c r="AW453" i="7"/>
  <c r="AN453" i="7"/>
  <c r="AQ453" i="7"/>
  <c r="AZ453" i="7"/>
  <c r="AT453" i="7"/>
  <c r="AS453" i="7"/>
  <c r="AR453" i="7"/>
  <c r="AP453" i="7"/>
  <c r="AW445" i="7"/>
  <c r="AN445" i="7"/>
  <c r="AQ445" i="7"/>
  <c r="AP445" i="7"/>
  <c r="AZ445" i="7"/>
  <c r="AT445" i="7"/>
  <c r="AS445" i="7"/>
  <c r="AR445" i="7"/>
  <c r="AN288" i="7"/>
  <c r="AS288" i="7"/>
  <c r="AZ288" i="7"/>
  <c r="AR288" i="7"/>
  <c r="AP288" i="7"/>
  <c r="AW288" i="7"/>
  <c r="AT288" i="7"/>
  <c r="AQ288" i="7"/>
  <c r="AQ55" i="7"/>
  <c r="AP55" i="7"/>
  <c r="AS55" i="7"/>
  <c r="AT55" i="7"/>
  <c r="AR55" i="7"/>
  <c r="AZ55" i="7"/>
  <c r="AN55" i="7"/>
  <c r="AW55" i="7"/>
  <c r="AW253" i="7"/>
  <c r="AN253" i="7"/>
  <c r="AQ253" i="7"/>
  <c r="AZ253" i="7"/>
  <c r="AT253" i="7"/>
  <c r="AS253" i="7"/>
  <c r="AR253" i="7"/>
  <c r="AP253" i="7"/>
  <c r="AN120" i="7"/>
  <c r="AP120" i="7"/>
  <c r="AZ120" i="7"/>
  <c r="AW120" i="7"/>
  <c r="AT120" i="7"/>
  <c r="AS120" i="7"/>
  <c r="AR120" i="7"/>
  <c r="AQ120" i="7"/>
  <c r="AW213" i="7"/>
  <c r="AN213" i="7"/>
  <c r="AQ213" i="7"/>
  <c r="AT213" i="7"/>
  <c r="AS213" i="7"/>
  <c r="AR213" i="7"/>
  <c r="AP213" i="7"/>
  <c r="AZ213" i="7"/>
  <c r="AZ1838" i="7"/>
  <c r="AR1838" i="7"/>
  <c r="AP1838" i="7"/>
  <c r="AN1838" i="7"/>
  <c r="AS1838" i="7"/>
  <c r="AW1838" i="7"/>
  <c r="AQ1838" i="7"/>
  <c r="AT1838" i="7"/>
  <c r="AS1699" i="7"/>
  <c r="AW1699" i="7"/>
  <c r="AR1624" i="7"/>
  <c r="AW1624" i="7"/>
  <c r="AW1625" i="7"/>
  <c r="AW1502" i="7"/>
  <c r="AR1502" i="7"/>
  <c r="AW1411" i="7"/>
  <c r="AS1411" i="7"/>
  <c r="AQ1411" i="7"/>
  <c r="AR1411" i="7"/>
  <c r="AW1495" i="7"/>
  <c r="AR1495" i="7"/>
  <c r="AR1255" i="7"/>
  <c r="AW1255" i="7"/>
  <c r="AS1338" i="7"/>
  <c r="AR1338" i="7"/>
  <c r="AW1338" i="7"/>
  <c r="AQ1338" i="7"/>
  <c r="AW1243" i="7"/>
  <c r="AN1243" i="7"/>
  <c r="AZ1243" i="7"/>
  <c r="AR1243" i="7"/>
  <c r="AQ1243" i="7"/>
  <c r="AT1243" i="7"/>
  <c r="AS1243" i="7"/>
  <c r="AP1243" i="7"/>
  <c r="AS1085" i="7"/>
  <c r="AZ1085" i="7"/>
  <c r="AR1085" i="7"/>
  <c r="AQ1085" i="7"/>
  <c r="AW1085" i="7"/>
  <c r="AP1085" i="7"/>
  <c r="AN1085" i="7"/>
  <c r="AT1085" i="7"/>
  <c r="AS966" i="7"/>
  <c r="AZ966" i="7"/>
  <c r="AR966" i="7"/>
  <c r="AQ966" i="7"/>
  <c r="AP966" i="7"/>
  <c r="AN966" i="7"/>
  <c r="AW966" i="7"/>
  <c r="AT966" i="7"/>
  <c r="AT963" i="7"/>
  <c r="AS963" i="7"/>
  <c r="AZ963" i="7"/>
  <c r="AR963" i="7"/>
  <c r="AN963" i="7"/>
  <c r="AW963" i="7"/>
  <c r="AQ963" i="7"/>
  <c r="AP963" i="7"/>
  <c r="AQ852" i="7"/>
  <c r="AP852" i="7"/>
  <c r="AW852" i="7"/>
  <c r="AS852" i="7"/>
  <c r="AT852" i="7"/>
  <c r="AR852" i="7"/>
  <c r="AN852" i="7"/>
  <c r="AZ852" i="7"/>
  <c r="AS665" i="7"/>
  <c r="AZ665" i="7"/>
  <c r="AR665" i="7"/>
  <c r="AQ665" i="7"/>
  <c r="AT665" i="7"/>
  <c r="AP665" i="7"/>
  <c r="AN665" i="7"/>
  <c r="AW665" i="7"/>
  <c r="AT654" i="7"/>
  <c r="AS654" i="7"/>
  <c r="AZ654" i="7"/>
  <c r="AR654" i="7"/>
  <c r="AW654" i="7"/>
  <c r="AQ654" i="7"/>
  <c r="AP654" i="7"/>
  <c r="AN654" i="7"/>
  <c r="AP903" i="7"/>
  <c r="AW903" i="7"/>
  <c r="AN903" i="7"/>
  <c r="AZ903" i="7"/>
  <c r="AR903" i="7"/>
  <c r="AT903" i="7"/>
  <c r="AS903" i="7"/>
  <c r="AQ903" i="7"/>
  <c r="AP847" i="7"/>
  <c r="AW847" i="7"/>
  <c r="AN847" i="7"/>
  <c r="AZ847" i="7"/>
  <c r="AR847" i="7"/>
  <c r="AQ847" i="7"/>
  <c r="AT847" i="7"/>
  <c r="AS847" i="7"/>
  <c r="AS449" i="7"/>
  <c r="AZ449" i="7"/>
  <c r="AR449" i="7"/>
  <c r="AQ449" i="7"/>
  <c r="AT449" i="7"/>
  <c r="AP449" i="7"/>
  <c r="AN449" i="7"/>
  <c r="AW449" i="7"/>
  <c r="AT606" i="7"/>
  <c r="AS606" i="7"/>
  <c r="AZ606" i="7"/>
  <c r="AR606" i="7"/>
  <c r="AN606" i="7"/>
  <c r="AQ606" i="7"/>
  <c r="AP606" i="7"/>
  <c r="AW606" i="7"/>
  <c r="AT350" i="7"/>
  <c r="AS350" i="7"/>
  <c r="AZ350" i="7"/>
  <c r="AR350" i="7"/>
  <c r="AW350" i="7"/>
  <c r="AQ350" i="7"/>
  <c r="AP350" i="7"/>
  <c r="AN350" i="7"/>
  <c r="AZ622" i="7"/>
  <c r="AR622" i="7"/>
  <c r="AT622" i="7"/>
  <c r="AS622" i="7"/>
  <c r="AQ622" i="7"/>
  <c r="AP622" i="7"/>
  <c r="AW622" i="7"/>
  <c r="AN622" i="7"/>
  <c r="AP927" i="7"/>
  <c r="AW927" i="7"/>
  <c r="AN927" i="7"/>
  <c r="AZ927" i="7"/>
  <c r="AR927" i="7"/>
  <c r="AT927" i="7"/>
  <c r="AS927" i="7"/>
  <c r="AQ927" i="7"/>
  <c r="AS89" i="7"/>
  <c r="AZ89" i="7"/>
  <c r="AR89" i="7"/>
  <c r="AP89" i="7"/>
  <c r="AN89" i="7"/>
  <c r="AW89" i="7"/>
  <c r="AT89" i="7"/>
  <c r="AQ89" i="7"/>
  <c r="AT86" i="7"/>
  <c r="AS86" i="7"/>
  <c r="AN86" i="7"/>
  <c r="AR86" i="7"/>
  <c r="AQ86" i="7"/>
  <c r="AP86" i="7"/>
  <c r="AZ86" i="7"/>
  <c r="AW86" i="7"/>
  <c r="AQ239" i="7"/>
  <c r="AP239" i="7"/>
  <c r="AS239" i="7"/>
  <c r="AT239" i="7"/>
  <c r="AR239" i="7"/>
  <c r="AZ239" i="7"/>
  <c r="AN239" i="7"/>
  <c r="AW239" i="7"/>
  <c r="AZ260" i="7"/>
  <c r="AR260" i="7"/>
  <c r="AQ260" i="7"/>
  <c r="AT260" i="7"/>
  <c r="AW260" i="7"/>
  <c r="AS260" i="7"/>
  <c r="AP260" i="7"/>
  <c r="AN260" i="7"/>
  <c r="AZ460" i="7"/>
  <c r="AR460" i="7"/>
  <c r="AQ460" i="7"/>
  <c r="AP460" i="7"/>
  <c r="AT460" i="7"/>
  <c r="AW460" i="7"/>
  <c r="AS460" i="7"/>
  <c r="AN460" i="7"/>
  <c r="BD14" i="7"/>
  <c r="BD1632" i="7"/>
  <c r="BE1632" i="7" s="1"/>
  <c r="BD1602" i="7"/>
  <c r="AP1812" i="7"/>
  <c r="AW1812" i="7"/>
  <c r="AZ1812" i="7"/>
  <c r="AQ1812" i="7"/>
  <c r="AN1812" i="7"/>
  <c r="AS1812" i="7"/>
  <c r="AT1812" i="7"/>
  <c r="AR1812" i="7"/>
  <c r="AZ1824" i="7"/>
  <c r="AR1824" i="7"/>
  <c r="AN1824" i="7"/>
  <c r="AW1824" i="7"/>
  <c r="AQ1824" i="7"/>
  <c r="AT1824" i="7"/>
  <c r="AS1824" i="7"/>
  <c r="AP1824" i="7"/>
  <c r="AQ1616" i="7"/>
  <c r="AW1616" i="7"/>
  <c r="AW1486" i="7"/>
  <c r="AQ1486" i="7"/>
  <c r="AQ1477" i="7"/>
  <c r="AW1477" i="7"/>
  <c r="AS1477" i="7"/>
  <c r="AS1247" i="7"/>
  <c r="AZ1247" i="7"/>
  <c r="AR1247" i="7"/>
  <c r="AN1247" i="7"/>
  <c r="AW1247" i="7"/>
  <c r="AP1247" i="7"/>
  <c r="AT1247" i="7"/>
  <c r="AQ1247" i="7"/>
  <c r="AW1337" i="7"/>
  <c r="AQ1337" i="7"/>
  <c r="AQ1229" i="7"/>
  <c r="AP1229" i="7"/>
  <c r="AT1229" i="7"/>
  <c r="AW1229" i="7"/>
  <c r="AR1229" i="7"/>
  <c r="AN1229" i="7"/>
  <c r="AZ1229" i="7"/>
  <c r="AS1229" i="7"/>
  <c r="AW1291" i="7"/>
  <c r="AR1291" i="7"/>
  <c r="AQ1291" i="7"/>
  <c r="AS1077" i="7"/>
  <c r="AZ1077" i="7"/>
  <c r="AR1077" i="7"/>
  <c r="AQ1077" i="7"/>
  <c r="AW1077" i="7"/>
  <c r="AN1077" i="7"/>
  <c r="AT1077" i="7"/>
  <c r="AP1077" i="7"/>
  <c r="AW1235" i="7"/>
  <c r="AN1235" i="7"/>
  <c r="AZ1235" i="7"/>
  <c r="AR1235" i="7"/>
  <c r="AP1235" i="7"/>
  <c r="AT1235" i="7"/>
  <c r="AS1235" i="7"/>
  <c r="AQ1235" i="7"/>
  <c r="AS958" i="7"/>
  <c r="AZ958" i="7"/>
  <c r="AR958" i="7"/>
  <c r="AQ958" i="7"/>
  <c r="AT958" i="7"/>
  <c r="AP958" i="7"/>
  <c r="AN958" i="7"/>
  <c r="AW958" i="7"/>
  <c r="AT955" i="7"/>
  <c r="AS955" i="7"/>
  <c r="AZ955" i="7"/>
  <c r="AR955" i="7"/>
  <c r="AN955" i="7"/>
  <c r="AQ955" i="7"/>
  <c r="AP955" i="7"/>
  <c r="AW955" i="7"/>
  <c r="AP1008" i="7"/>
  <c r="AW1008" i="7"/>
  <c r="AN1008" i="7"/>
  <c r="AZ1008" i="7"/>
  <c r="AR1008" i="7"/>
  <c r="AS1008" i="7"/>
  <c r="AQ1008" i="7"/>
  <c r="AT1008" i="7"/>
  <c r="AQ844" i="7"/>
  <c r="AP844" i="7"/>
  <c r="AW844" i="7"/>
  <c r="AS844" i="7"/>
  <c r="AZ844" i="7"/>
  <c r="AR844" i="7"/>
  <c r="AT844" i="7"/>
  <c r="AN844" i="7"/>
  <c r="AS657" i="7"/>
  <c r="AZ657" i="7"/>
  <c r="AR657" i="7"/>
  <c r="AQ657" i="7"/>
  <c r="AN657" i="7"/>
  <c r="AW657" i="7"/>
  <c r="AT657" i="7"/>
  <c r="AP657" i="7"/>
  <c r="AT646" i="7"/>
  <c r="AS646" i="7"/>
  <c r="AZ646" i="7"/>
  <c r="AR646" i="7"/>
  <c r="AW646" i="7"/>
  <c r="AQ646" i="7"/>
  <c r="AP646" i="7"/>
  <c r="AN646" i="7"/>
  <c r="AZ1056" i="7"/>
  <c r="AR1056" i="7"/>
  <c r="AP1056" i="7"/>
  <c r="AW1056" i="7"/>
  <c r="AN1056" i="7"/>
  <c r="AS1056" i="7"/>
  <c r="AT1056" i="7"/>
  <c r="AQ1056" i="7"/>
  <c r="AP831" i="7"/>
  <c r="AW831" i="7"/>
  <c r="AN831" i="7"/>
  <c r="AZ831" i="7"/>
  <c r="AR831" i="7"/>
  <c r="AT831" i="7"/>
  <c r="AS831" i="7"/>
  <c r="AQ831" i="7"/>
  <c r="AS441" i="7"/>
  <c r="AZ441" i="7"/>
  <c r="AR441" i="7"/>
  <c r="AQ441" i="7"/>
  <c r="AW441" i="7"/>
  <c r="AT441" i="7"/>
  <c r="AP441" i="7"/>
  <c r="AN441" i="7"/>
  <c r="AT598" i="7"/>
  <c r="AS598" i="7"/>
  <c r="AZ598" i="7"/>
  <c r="AR598" i="7"/>
  <c r="AN598" i="7"/>
  <c r="AW598" i="7"/>
  <c r="AQ598" i="7"/>
  <c r="AP598" i="7"/>
  <c r="AT342" i="7"/>
  <c r="AS342" i="7"/>
  <c r="AZ342" i="7"/>
  <c r="AR342" i="7"/>
  <c r="AW342" i="7"/>
  <c r="AQ342" i="7"/>
  <c r="AP342" i="7"/>
  <c r="AN342" i="7"/>
  <c r="AQ471" i="7"/>
  <c r="AP471" i="7"/>
  <c r="AW471" i="7"/>
  <c r="AS471" i="7"/>
  <c r="AT471" i="7"/>
  <c r="AR471" i="7"/>
  <c r="AN471" i="7"/>
  <c r="AZ471" i="7"/>
  <c r="AZ316" i="7"/>
  <c r="AR316" i="7"/>
  <c r="AQ316" i="7"/>
  <c r="AP316" i="7"/>
  <c r="AT316" i="7"/>
  <c r="AS316" i="7"/>
  <c r="AW316" i="7"/>
  <c r="AN316" i="7"/>
  <c r="AS81" i="7"/>
  <c r="AZ81" i="7"/>
  <c r="AR81" i="7"/>
  <c r="AQ81" i="7"/>
  <c r="AP81" i="7"/>
  <c r="AN81" i="7"/>
  <c r="AW81" i="7"/>
  <c r="AT81" i="7"/>
  <c r="AP746" i="7"/>
  <c r="AW746" i="7"/>
  <c r="AN746" i="7"/>
  <c r="AZ746" i="7"/>
  <c r="AR746" i="7"/>
  <c r="AT746" i="7"/>
  <c r="AS746" i="7"/>
  <c r="AQ746" i="7"/>
  <c r="AZ340" i="7"/>
  <c r="AR340" i="7"/>
  <c r="AQ340" i="7"/>
  <c r="AP340" i="7"/>
  <c r="AS340" i="7"/>
  <c r="AN340" i="7"/>
  <c r="AW340" i="7"/>
  <c r="AT340" i="7"/>
  <c r="AQ231" i="7"/>
  <c r="AP231" i="7"/>
  <c r="AS231" i="7"/>
  <c r="AW231" i="7"/>
  <c r="AT231" i="7"/>
  <c r="AR231" i="7"/>
  <c r="AZ231" i="7"/>
  <c r="AN231" i="7"/>
  <c r="AP266" i="7"/>
  <c r="AW266" i="7"/>
  <c r="AZ266" i="7"/>
  <c r="AR266" i="7"/>
  <c r="AN266" i="7"/>
  <c r="AT266" i="7"/>
  <c r="AS266" i="7"/>
  <c r="AQ266" i="7"/>
  <c r="AP194" i="7"/>
  <c r="AW194" i="7"/>
  <c r="AZ194" i="7"/>
  <c r="AR194" i="7"/>
  <c r="AS194" i="7"/>
  <c r="AQ194" i="7"/>
  <c r="AN194" i="7"/>
  <c r="AT194" i="7"/>
  <c r="C35" i="6"/>
  <c r="BD225" i="7"/>
  <c r="AZ1846" i="7"/>
  <c r="AR1846" i="7"/>
  <c r="AP1846" i="7"/>
  <c r="AN1846" i="7"/>
  <c r="AW1846" i="7"/>
  <c r="AS1846" i="7"/>
  <c r="AT1846" i="7"/>
  <c r="AQ1846" i="7"/>
  <c r="AZ1814" i="7"/>
  <c r="AR1814" i="7"/>
  <c r="AQ1814" i="7"/>
  <c r="AP1814" i="7"/>
  <c r="AT1814" i="7"/>
  <c r="AS1814" i="7"/>
  <c r="AN1814" i="7"/>
  <c r="AW1814" i="7"/>
  <c r="AZ1775" i="7"/>
  <c r="AR1775" i="7"/>
  <c r="AQ1775" i="7"/>
  <c r="AP1775" i="7"/>
  <c r="AS1775" i="7"/>
  <c r="AN1775" i="7"/>
  <c r="AT1775" i="7"/>
  <c r="AW1775" i="7"/>
  <c r="AW1735" i="7"/>
  <c r="AR1735" i="7"/>
  <c r="AQ1735" i="7"/>
  <c r="AR1742" i="7"/>
  <c r="AW1742" i="7"/>
  <c r="AQ1742" i="7"/>
  <c r="AS1651" i="7"/>
  <c r="AW1651" i="7"/>
  <c r="AR1663" i="7"/>
  <c r="AQ1663" i="7"/>
  <c r="AW1663" i="7"/>
  <c r="AZ1517" i="7"/>
  <c r="AR1517" i="7"/>
  <c r="AQ1517" i="7"/>
  <c r="AP1517" i="7"/>
  <c r="AW1517" i="7"/>
  <c r="AT1517" i="7"/>
  <c r="AS1517" i="7"/>
  <c r="AN1517" i="7"/>
  <c r="AR1373" i="7"/>
  <c r="AQ1373" i="7"/>
  <c r="AW1373" i="7"/>
  <c r="AS1372" i="7"/>
  <c r="AR1372" i="7"/>
  <c r="AW1372" i="7"/>
  <c r="AQ1372" i="7"/>
  <c r="AR1303" i="7"/>
  <c r="AW1303" i="7"/>
  <c r="AW1307" i="7"/>
  <c r="AR1307" i="7"/>
  <c r="AQ1307" i="7"/>
  <c r="AR1355" i="7"/>
  <c r="AW1355" i="7"/>
  <c r="AS1133" i="7"/>
  <c r="AZ1133" i="7"/>
  <c r="AR1133" i="7"/>
  <c r="AQ1133" i="7"/>
  <c r="AW1133" i="7"/>
  <c r="AP1133" i="7"/>
  <c r="AN1133" i="7"/>
  <c r="AT1133" i="7"/>
  <c r="AR1258" i="7"/>
  <c r="AQ1258" i="7"/>
  <c r="AS1258" i="7"/>
  <c r="AW1258" i="7"/>
  <c r="AW1371" i="7"/>
  <c r="AR1371" i="7"/>
  <c r="AZ1182" i="7"/>
  <c r="AR1182" i="7"/>
  <c r="AS1182" i="7"/>
  <c r="AQ1182" i="7"/>
  <c r="AP1182" i="7"/>
  <c r="AW1182" i="7"/>
  <c r="AN1182" i="7"/>
  <c r="AT1182" i="7"/>
  <c r="AZ1160" i="7"/>
  <c r="AR1160" i="7"/>
  <c r="AQ1160" i="7"/>
  <c r="AP1160" i="7"/>
  <c r="AN1160" i="7"/>
  <c r="AT1160" i="7"/>
  <c r="AS1160" i="7"/>
  <c r="AW1160" i="7"/>
  <c r="AT1058" i="7"/>
  <c r="AZ1058" i="7"/>
  <c r="AQ1058" i="7"/>
  <c r="AP1058" i="7"/>
  <c r="AS1058" i="7"/>
  <c r="AW1058" i="7"/>
  <c r="AR1058" i="7"/>
  <c r="AN1058" i="7"/>
  <c r="AP1016" i="7"/>
  <c r="AW1016" i="7"/>
  <c r="AN1016" i="7"/>
  <c r="AZ1016" i="7"/>
  <c r="AR1016" i="7"/>
  <c r="AT1016" i="7"/>
  <c r="AS1016" i="7"/>
  <c r="AQ1016" i="7"/>
  <c r="AQ900" i="7"/>
  <c r="AP900" i="7"/>
  <c r="AW900" i="7"/>
  <c r="AS900" i="7"/>
  <c r="AR900" i="7"/>
  <c r="AN900" i="7"/>
  <c r="AZ900" i="7"/>
  <c r="AT900" i="7"/>
  <c r="AS713" i="7"/>
  <c r="AZ713" i="7"/>
  <c r="AR713" i="7"/>
  <c r="AQ713" i="7"/>
  <c r="AW713" i="7"/>
  <c r="AT713" i="7"/>
  <c r="AP713" i="7"/>
  <c r="AN713" i="7"/>
  <c r="AT702" i="7"/>
  <c r="AS702" i="7"/>
  <c r="AZ702" i="7"/>
  <c r="AR702" i="7"/>
  <c r="AN702" i="7"/>
  <c r="AW702" i="7"/>
  <c r="AQ702" i="7"/>
  <c r="AP702" i="7"/>
  <c r="AZ1032" i="7"/>
  <c r="AR1032" i="7"/>
  <c r="AP1032" i="7"/>
  <c r="AW1032" i="7"/>
  <c r="AN1032" i="7"/>
  <c r="AS1032" i="7"/>
  <c r="AT1032" i="7"/>
  <c r="AQ1032" i="7"/>
  <c r="AQ703" i="7"/>
  <c r="AP703" i="7"/>
  <c r="AW703" i="7"/>
  <c r="AS703" i="7"/>
  <c r="AZ703" i="7"/>
  <c r="AT703" i="7"/>
  <c r="AR703" i="7"/>
  <c r="AN703" i="7"/>
  <c r="AS497" i="7"/>
  <c r="AZ497" i="7"/>
  <c r="AR497" i="7"/>
  <c r="AQ497" i="7"/>
  <c r="AN497" i="7"/>
  <c r="AW497" i="7"/>
  <c r="AT497" i="7"/>
  <c r="AP497" i="7"/>
  <c r="AZ692" i="7"/>
  <c r="AR692" i="7"/>
  <c r="AQ692" i="7"/>
  <c r="AP692" i="7"/>
  <c r="AT692" i="7"/>
  <c r="AW692" i="7"/>
  <c r="AS692" i="7"/>
  <c r="AN692" i="7"/>
  <c r="AT398" i="7"/>
  <c r="AS398" i="7"/>
  <c r="AZ398" i="7"/>
  <c r="AR398" i="7"/>
  <c r="AN398" i="7"/>
  <c r="AW398" i="7"/>
  <c r="AQ398" i="7"/>
  <c r="AP398" i="7"/>
  <c r="AZ638" i="7"/>
  <c r="AR638" i="7"/>
  <c r="AT638" i="7"/>
  <c r="AS638" i="7"/>
  <c r="AQ638" i="7"/>
  <c r="AP638" i="7"/>
  <c r="AW638" i="7"/>
  <c r="AN638" i="7"/>
  <c r="AQ527" i="7"/>
  <c r="AP527" i="7"/>
  <c r="AW527" i="7"/>
  <c r="AS527" i="7"/>
  <c r="AZ527" i="7"/>
  <c r="AT527" i="7"/>
  <c r="AR527" i="7"/>
  <c r="AN527" i="7"/>
  <c r="AS137" i="7"/>
  <c r="AZ137" i="7"/>
  <c r="AR137" i="7"/>
  <c r="AT137" i="7"/>
  <c r="AQ137" i="7"/>
  <c r="AP137" i="7"/>
  <c r="AN137" i="7"/>
  <c r="AW137" i="7"/>
  <c r="AZ372" i="7"/>
  <c r="AR372" i="7"/>
  <c r="AQ372" i="7"/>
  <c r="AP372" i="7"/>
  <c r="AW372" i="7"/>
  <c r="AT372" i="7"/>
  <c r="AS372" i="7"/>
  <c r="AN372" i="7"/>
  <c r="AZ436" i="7"/>
  <c r="AR436" i="7"/>
  <c r="AQ436" i="7"/>
  <c r="AP436" i="7"/>
  <c r="AT436" i="7"/>
  <c r="AS436" i="7"/>
  <c r="AN436" i="7"/>
  <c r="AW436" i="7"/>
  <c r="AQ31" i="7"/>
  <c r="AP31" i="7"/>
  <c r="AS31" i="7"/>
  <c r="AW31" i="7"/>
  <c r="AZ31" i="7"/>
  <c r="AT31" i="7"/>
  <c r="AR31" i="7"/>
  <c r="AN31" i="7"/>
  <c r="AZ60" i="7"/>
  <c r="AR60" i="7"/>
  <c r="AQ60" i="7"/>
  <c r="AT60" i="7"/>
  <c r="AN60" i="7"/>
  <c r="AW60" i="7"/>
  <c r="AS60" i="7"/>
  <c r="AP60" i="7"/>
  <c r="AZ9" i="7"/>
  <c r="AR9" i="7"/>
  <c r="AW9" i="7"/>
  <c r="AN9" i="7"/>
  <c r="AT9" i="7"/>
  <c r="AP9" i="7"/>
  <c r="AS9" i="7"/>
  <c r="AQ9" i="7"/>
  <c r="AN80" i="7"/>
  <c r="AP80" i="7"/>
  <c r="AW80" i="7"/>
  <c r="AT80" i="7"/>
  <c r="AS80" i="7"/>
  <c r="AR80" i="7"/>
  <c r="AQ80" i="7"/>
  <c r="AZ80" i="7"/>
  <c r="BD173" i="7"/>
  <c r="BD238" i="7"/>
  <c r="BD1427" i="7"/>
  <c r="BD1511" i="7"/>
  <c r="BD1849" i="7"/>
  <c r="BE1849" i="7" s="1"/>
  <c r="BD1745" i="7"/>
  <c r="BE1745" i="7" s="1"/>
  <c r="BD1028" i="7"/>
  <c r="BD1125" i="7"/>
  <c r="BD1728" i="7"/>
  <c r="BE1728" i="7" s="1"/>
  <c r="AQ1302" i="7"/>
  <c r="AW1302" i="7"/>
  <c r="AQ828" i="7"/>
  <c r="AP828" i="7"/>
  <c r="AW828" i="7"/>
  <c r="AT828" i="7"/>
  <c r="AS828" i="7"/>
  <c r="AR828" i="7"/>
  <c r="AN828" i="7"/>
  <c r="AZ828" i="7"/>
  <c r="AZ1857" i="7"/>
  <c r="AR1857" i="7"/>
  <c r="AQ1857" i="7"/>
  <c r="AP1857" i="7"/>
  <c r="AW1857" i="7"/>
  <c r="AN1857" i="7"/>
  <c r="AT1857" i="7"/>
  <c r="AS1857" i="7"/>
  <c r="AW1326" i="7"/>
  <c r="AW1329" i="7"/>
  <c r="AR1329" i="7"/>
  <c r="AT742" i="7"/>
  <c r="AS742" i="7"/>
  <c r="AZ742" i="7"/>
  <c r="AR742" i="7"/>
  <c r="AN742" i="7"/>
  <c r="AQ742" i="7"/>
  <c r="AP742" i="7"/>
  <c r="AW742" i="7"/>
  <c r="AT438" i="7"/>
  <c r="AS438" i="7"/>
  <c r="AZ438" i="7"/>
  <c r="AR438" i="7"/>
  <c r="AN438" i="7"/>
  <c r="AW438" i="7"/>
  <c r="AQ438" i="7"/>
  <c r="AP438" i="7"/>
  <c r="AS177" i="7"/>
  <c r="AZ177" i="7"/>
  <c r="AR177" i="7"/>
  <c r="AW177" i="7"/>
  <c r="AT177" i="7"/>
  <c r="AQ177" i="7"/>
  <c r="AP177" i="7"/>
  <c r="AN177" i="7"/>
  <c r="AQ71" i="7"/>
  <c r="AP71" i="7"/>
  <c r="AS71" i="7"/>
  <c r="AR71" i="7"/>
  <c r="AZ71" i="7"/>
  <c r="AN71" i="7"/>
  <c r="AW71" i="7"/>
  <c r="AT71" i="7"/>
  <c r="AT1813" i="7"/>
  <c r="AS1813" i="7"/>
  <c r="AW1813" i="7"/>
  <c r="AR1813" i="7"/>
  <c r="AN1813" i="7"/>
  <c r="AQ1813" i="7"/>
  <c r="AP1813" i="7"/>
  <c r="AZ1813" i="7"/>
  <c r="AS1490" i="7"/>
  <c r="AW1490" i="7"/>
  <c r="AQ1490" i="7"/>
  <c r="AT1079" i="7"/>
  <c r="AS1079" i="7"/>
  <c r="AQ1079" i="7"/>
  <c r="AN1079" i="7"/>
  <c r="AR1079" i="7"/>
  <c r="AW1079" i="7"/>
  <c r="AP1079" i="7"/>
  <c r="AZ1079" i="7"/>
  <c r="AW653" i="7"/>
  <c r="AN653" i="7"/>
  <c r="AT653" i="7"/>
  <c r="AS653" i="7"/>
  <c r="AR653" i="7"/>
  <c r="AQ653" i="7"/>
  <c r="AP653" i="7"/>
  <c r="AZ653" i="7"/>
  <c r="AT555" i="7"/>
  <c r="AS555" i="7"/>
  <c r="AW555" i="7"/>
  <c r="AR555" i="7"/>
  <c r="AQ555" i="7"/>
  <c r="AP555" i="7"/>
  <c r="AN555" i="7"/>
  <c r="AZ555" i="7"/>
  <c r="AT171" i="7"/>
  <c r="AW171" i="7"/>
  <c r="AR171" i="7"/>
  <c r="AQ171" i="7"/>
  <c r="AP171" i="7"/>
  <c r="AZ171" i="7"/>
  <c r="AN171" i="7"/>
  <c r="AS171" i="7"/>
  <c r="AQ12" i="7"/>
  <c r="AW12" i="7"/>
  <c r="AN12" i="7"/>
  <c r="AR12" i="7"/>
  <c r="AZ12" i="7"/>
  <c r="AT12" i="7"/>
  <c r="AS12" i="7"/>
  <c r="AP12" i="7"/>
  <c r="AQ1408" i="7"/>
  <c r="AW1408" i="7"/>
  <c r="AP951" i="7"/>
  <c r="AW951" i="7"/>
  <c r="AN951" i="7"/>
  <c r="AZ951" i="7"/>
  <c r="AR951" i="7"/>
  <c r="AT951" i="7"/>
  <c r="AS951" i="7"/>
  <c r="AQ951" i="7"/>
  <c r="AZ668" i="7"/>
  <c r="AR668" i="7"/>
  <c r="AQ668" i="7"/>
  <c r="AP668" i="7"/>
  <c r="AT668" i="7"/>
  <c r="AW668" i="7"/>
  <c r="AS668" i="7"/>
  <c r="AN668" i="7"/>
  <c r="AQ1590" i="7"/>
  <c r="AP1590" i="7"/>
  <c r="AW1590" i="7"/>
  <c r="AR1590" i="7"/>
  <c r="AZ1590" i="7"/>
  <c r="AN1590" i="7"/>
  <c r="AS1590" i="7"/>
  <c r="AT1590" i="7"/>
  <c r="AS934" i="7"/>
  <c r="AZ934" i="7"/>
  <c r="AR934" i="7"/>
  <c r="AQ934" i="7"/>
  <c r="AP934" i="7"/>
  <c r="AN934" i="7"/>
  <c r="AW934" i="7"/>
  <c r="AT934" i="7"/>
  <c r="AZ970" i="7"/>
  <c r="AR970" i="7"/>
  <c r="AP970" i="7"/>
  <c r="AW970" i="7"/>
  <c r="AN970" i="7"/>
  <c r="AS970" i="7"/>
  <c r="AT970" i="7"/>
  <c r="AQ970" i="7"/>
  <c r="AS417" i="7"/>
  <c r="AZ417" i="7"/>
  <c r="AR417" i="7"/>
  <c r="AQ417" i="7"/>
  <c r="AT417" i="7"/>
  <c r="AP417" i="7"/>
  <c r="AN417" i="7"/>
  <c r="AW417" i="7"/>
  <c r="AZ297" i="7"/>
  <c r="AR297" i="7"/>
  <c r="AT297" i="7"/>
  <c r="AS297" i="7"/>
  <c r="AQ297" i="7"/>
  <c r="AP297" i="7"/>
  <c r="AW297" i="7"/>
  <c r="AN297" i="7"/>
  <c r="BD1735" i="7"/>
  <c r="BE1735" i="7" s="1"/>
  <c r="BD1213" i="7"/>
  <c r="BD1317" i="7"/>
  <c r="BD1109" i="7"/>
  <c r="BD796" i="7"/>
  <c r="BD535" i="7"/>
  <c r="BD170" i="7"/>
  <c r="BD274" i="7"/>
  <c r="BD378" i="7"/>
  <c r="BD483" i="7"/>
  <c r="BD222" i="7"/>
  <c r="BD1683" i="7"/>
  <c r="BE1683" i="7" s="1"/>
  <c r="BD744" i="7"/>
  <c r="BD900" i="7"/>
  <c r="BD1526" i="7"/>
  <c r="BD1422" i="7"/>
  <c r="BD1787" i="7"/>
  <c r="BE1787" i="7" s="1"/>
  <c r="C33" i="3" s="1"/>
  <c r="BD65" i="7"/>
  <c r="BD952" i="7"/>
  <c r="BD1057" i="7"/>
  <c r="BD1265" i="7"/>
  <c r="AW1716" i="7"/>
  <c r="AS1716" i="7"/>
  <c r="AR1716" i="7"/>
  <c r="AQ1349" i="7"/>
  <c r="AW1349" i="7"/>
  <c r="AP1150" i="7"/>
  <c r="AW1150" i="7"/>
  <c r="AN1150" i="7"/>
  <c r="AT1150" i="7"/>
  <c r="AS1150" i="7"/>
  <c r="AZ1150" i="7"/>
  <c r="AR1150" i="7"/>
  <c r="AQ1150" i="7"/>
  <c r="AW938" i="7"/>
  <c r="AN938" i="7"/>
  <c r="AQ938" i="7"/>
  <c r="AT938" i="7"/>
  <c r="AS938" i="7"/>
  <c r="AR938" i="7"/>
  <c r="AP938" i="7"/>
  <c r="AZ938" i="7"/>
  <c r="AN344" i="7"/>
  <c r="AT344" i="7"/>
  <c r="AP344" i="7"/>
  <c r="AZ344" i="7"/>
  <c r="AW344" i="7"/>
  <c r="AS344" i="7"/>
  <c r="AR344" i="7"/>
  <c r="AQ344" i="7"/>
  <c r="AW1633" i="7"/>
  <c r="AR1633" i="7"/>
  <c r="AQ1633" i="7"/>
  <c r="AW1097" i="7"/>
  <c r="AN1097" i="7"/>
  <c r="AS1097" i="7"/>
  <c r="AT1097" i="7"/>
  <c r="AR1097" i="7"/>
  <c r="AQ1097" i="7"/>
  <c r="AZ1097" i="7"/>
  <c r="AP1097" i="7"/>
  <c r="AW373" i="7"/>
  <c r="AN373" i="7"/>
  <c r="AS373" i="7"/>
  <c r="AR373" i="7"/>
  <c r="AQ373" i="7"/>
  <c r="AP373" i="7"/>
  <c r="AZ373" i="7"/>
  <c r="AT373" i="7"/>
  <c r="AQ1679" i="7"/>
  <c r="AW1679" i="7"/>
  <c r="AW1705" i="7"/>
  <c r="AS1705" i="7"/>
  <c r="AW1700" i="7"/>
  <c r="AS1700" i="7"/>
  <c r="AR1700" i="7"/>
  <c r="AW1396" i="7"/>
  <c r="AR1396" i="7"/>
  <c r="AQ1396" i="7"/>
  <c r="AW1323" i="7"/>
  <c r="AR1323" i="7"/>
  <c r="AP1240" i="7"/>
  <c r="AW1240" i="7"/>
  <c r="AS1240" i="7"/>
  <c r="AQ1240" i="7"/>
  <c r="AZ1240" i="7"/>
  <c r="AR1240" i="7"/>
  <c r="AN1240" i="7"/>
  <c r="AT1240" i="7"/>
  <c r="AS1387" i="7"/>
  <c r="AR1387" i="7"/>
  <c r="AW1387" i="7"/>
  <c r="AS1157" i="7"/>
  <c r="AZ1157" i="7"/>
  <c r="AR1157" i="7"/>
  <c r="AQ1157" i="7"/>
  <c r="AW1157" i="7"/>
  <c r="AP1157" i="7"/>
  <c r="AN1157" i="7"/>
  <c r="AT1157" i="7"/>
  <c r="AT1082" i="7"/>
  <c r="AS1082" i="7"/>
  <c r="AZ1082" i="7"/>
  <c r="AR1082" i="7"/>
  <c r="AP1082" i="7"/>
  <c r="AN1082" i="7"/>
  <c r="AW1082" i="7"/>
  <c r="AQ1082" i="7"/>
  <c r="AW1397" i="7"/>
  <c r="AS1397" i="7"/>
  <c r="AR1397" i="7"/>
  <c r="AW1065" i="7"/>
  <c r="AZ1065" i="7"/>
  <c r="AQ1065" i="7"/>
  <c r="AR1065" i="7"/>
  <c r="AP1065" i="7"/>
  <c r="AN1065" i="7"/>
  <c r="AT1065" i="7"/>
  <c r="AS1065" i="7"/>
  <c r="AS737" i="7"/>
  <c r="AZ737" i="7"/>
  <c r="AR737" i="7"/>
  <c r="AQ737" i="7"/>
  <c r="AW737" i="7"/>
  <c r="AT737" i="7"/>
  <c r="AP737" i="7"/>
  <c r="AN737" i="7"/>
  <c r="AT726" i="7"/>
  <c r="AS726" i="7"/>
  <c r="AZ726" i="7"/>
  <c r="AR726" i="7"/>
  <c r="AN726" i="7"/>
  <c r="AW726" i="7"/>
  <c r="AQ726" i="7"/>
  <c r="AP726" i="7"/>
  <c r="AZ881" i="7"/>
  <c r="AR881" i="7"/>
  <c r="AQ881" i="7"/>
  <c r="AP881" i="7"/>
  <c r="AT881" i="7"/>
  <c r="AS881" i="7"/>
  <c r="AN881" i="7"/>
  <c r="AW881" i="7"/>
  <c r="AQ727" i="7"/>
  <c r="AP727" i="7"/>
  <c r="AW727" i="7"/>
  <c r="AS727" i="7"/>
  <c r="AN727" i="7"/>
  <c r="AZ727" i="7"/>
  <c r="AT727" i="7"/>
  <c r="AR727" i="7"/>
  <c r="AS521" i="7"/>
  <c r="AZ521" i="7"/>
  <c r="AR521" i="7"/>
  <c r="AQ521" i="7"/>
  <c r="AP521" i="7"/>
  <c r="AN521" i="7"/>
  <c r="AW521" i="7"/>
  <c r="AT521" i="7"/>
  <c r="AT422" i="7"/>
  <c r="AS422" i="7"/>
  <c r="AZ422" i="7"/>
  <c r="AR422" i="7"/>
  <c r="AN422" i="7"/>
  <c r="AP422" i="7"/>
  <c r="AW422" i="7"/>
  <c r="AQ422" i="7"/>
  <c r="AQ551" i="7"/>
  <c r="AP551" i="7"/>
  <c r="AW551" i="7"/>
  <c r="AS551" i="7"/>
  <c r="AR551" i="7"/>
  <c r="AN551" i="7"/>
  <c r="AZ551" i="7"/>
  <c r="AT551" i="7"/>
  <c r="AS161" i="7"/>
  <c r="AZ161" i="7"/>
  <c r="AR161" i="7"/>
  <c r="AN161" i="7"/>
  <c r="AW161" i="7"/>
  <c r="AT161" i="7"/>
  <c r="AQ161" i="7"/>
  <c r="AP161" i="7"/>
  <c r="AZ420" i="7"/>
  <c r="AR420" i="7"/>
  <c r="AQ420" i="7"/>
  <c r="AP420" i="7"/>
  <c r="AT420" i="7"/>
  <c r="AW420" i="7"/>
  <c r="AS420" i="7"/>
  <c r="AN420" i="7"/>
  <c r="AT158" i="7"/>
  <c r="AS158" i="7"/>
  <c r="AN158" i="7"/>
  <c r="AQ158" i="7"/>
  <c r="AP158" i="7"/>
  <c r="AZ158" i="7"/>
  <c r="AW158" i="7"/>
  <c r="AR158" i="7"/>
  <c r="AP490" i="7"/>
  <c r="AW490" i="7"/>
  <c r="AN490" i="7"/>
  <c r="AZ490" i="7"/>
  <c r="AR490" i="7"/>
  <c r="AT490" i="7"/>
  <c r="AS490" i="7"/>
  <c r="AQ490" i="7"/>
  <c r="AZ332" i="7"/>
  <c r="AR332" i="7"/>
  <c r="AQ332" i="7"/>
  <c r="AP332" i="7"/>
  <c r="AT332" i="7"/>
  <c r="AS332" i="7"/>
  <c r="AN332" i="7"/>
  <c r="AW332" i="7"/>
  <c r="AZ17" i="7"/>
  <c r="AR17" i="7"/>
  <c r="AW17" i="7"/>
  <c r="AN17" i="7"/>
  <c r="AT17" i="7"/>
  <c r="AP17" i="7"/>
  <c r="AS17" i="7"/>
  <c r="AQ17" i="7"/>
  <c r="AP578" i="7"/>
  <c r="AW578" i="7"/>
  <c r="AN578" i="7"/>
  <c r="AZ578" i="7"/>
  <c r="AR578" i="7"/>
  <c r="AT578" i="7"/>
  <c r="AS578" i="7"/>
  <c r="AQ578" i="7"/>
  <c r="AT1792" i="7"/>
  <c r="AS1792" i="7"/>
  <c r="AN1792" i="7"/>
  <c r="AW1792" i="7"/>
  <c r="AQ1792" i="7"/>
  <c r="AR1792" i="7"/>
  <c r="AZ1792" i="7"/>
  <c r="AP1792" i="7"/>
  <c r="AT1797" i="7"/>
  <c r="AZ1797" i="7"/>
  <c r="AR1797" i="7"/>
  <c r="AN1797" i="7"/>
  <c r="AW1797" i="7"/>
  <c r="AQ1797" i="7"/>
  <c r="AS1797" i="7"/>
  <c r="AP1797" i="7"/>
  <c r="AR1704" i="7"/>
  <c r="AW1704" i="7"/>
  <c r="AW1695" i="7"/>
  <c r="AR1695" i="7"/>
  <c r="AQ1695" i="7"/>
  <c r="AW1714" i="7"/>
  <c r="AR1714" i="7"/>
  <c r="AQ1714" i="7"/>
  <c r="AT1555" i="7"/>
  <c r="AS1555" i="7"/>
  <c r="AW1555" i="7"/>
  <c r="AP1555" i="7"/>
  <c r="AZ1555" i="7"/>
  <c r="AN1555" i="7"/>
  <c r="AR1555" i="7"/>
  <c r="AQ1555" i="7"/>
  <c r="AS1514" i="7"/>
  <c r="AN1514" i="7"/>
  <c r="AQ1514" i="7"/>
  <c r="AR1514" i="7"/>
  <c r="AZ1514" i="7"/>
  <c r="AT1514" i="7"/>
  <c r="AP1514" i="7"/>
  <c r="AW1514" i="7"/>
  <c r="AN1533" i="7"/>
  <c r="AP1533" i="7"/>
  <c r="AW1533" i="7"/>
  <c r="AQ1533" i="7"/>
  <c r="AT1533" i="7"/>
  <c r="AS1533" i="7"/>
  <c r="AZ1533" i="7"/>
  <c r="AR1533" i="7"/>
  <c r="AS1421" i="7"/>
  <c r="AR1421" i="7"/>
  <c r="AW1421" i="7"/>
  <c r="AW1405" i="7"/>
  <c r="AR1405" i="7"/>
  <c r="AW1375" i="7"/>
  <c r="AS1375" i="7"/>
  <c r="AQ1375" i="7"/>
  <c r="AS1425" i="7"/>
  <c r="AR1425" i="7"/>
  <c r="AW1425" i="7"/>
  <c r="AW1257" i="7"/>
  <c r="AQ1257" i="7"/>
  <c r="AR1257" i="7"/>
  <c r="AW1401" i="7"/>
  <c r="AR1366" i="7"/>
  <c r="AW1366" i="7"/>
  <c r="AT1103" i="7"/>
  <c r="AS1103" i="7"/>
  <c r="AQ1103" i="7"/>
  <c r="AN1103" i="7"/>
  <c r="AZ1103" i="7"/>
  <c r="AP1103" i="7"/>
  <c r="AW1103" i="7"/>
  <c r="AR1103" i="7"/>
  <c r="AW1145" i="7"/>
  <c r="AN1145" i="7"/>
  <c r="AS1145" i="7"/>
  <c r="AZ1145" i="7"/>
  <c r="AQ1145" i="7"/>
  <c r="AT1145" i="7"/>
  <c r="AR1145" i="7"/>
  <c r="AP1145" i="7"/>
  <c r="AT864" i="7"/>
  <c r="AS864" i="7"/>
  <c r="AW864" i="7"/>
  <c r="AR864" i="7"/>
  <c r="AQ864" i="7"/>
  <c r="AP864" i="7"/>
  <c r="AZ864" i="7"/>
  <c r="AN864" i="7"/>
  <c r="AN1022" i="7"/>
  <c r="AT1022" i="7"/>
  <c r="AP1022" i="7"/>
  <c r="AW1022" i="7"/>
  <c r="AS1022" i="7"/>
  <c r="AR1022" i="7"/>
  <c r="AQ1022" i="7"/>
  <c r="AZ1022" i="7"/>
  <c r="AP977" i="7"/>
  <c r="AW977" i="7"/>
  <c r="AN977" i="7"/>
  <c r="AR977" i="7"/>
  <c r="AS977" i="7"/>
  <c r="AQ977" i="7"/>
  <c r="AZ977" i="7"/>
  <c r="AT977" i="7"/>
  <c r="AN885" i="7"/>
  <c r="AT885" i="7"/>
  <c r="AP885" i="7"/>
  <c r="AW885" i="7"/>
  <c r="AS885" i="7"/>
  <c r="AR885" i="7"/>
  <c r="AQ885" i="7"/>
  <c r="AZ885" i="7"/>
  <c r="AW693" i="7"/>
  <c r="AN693" i="7"/>
  <c r="AQ693" i="7"/>
  <c r="AZ693" i="7"/>
  <c r="AT693" i="7"/>
  <c r="AS693" i="7"/>
  <c r="AR693" i="7"/>
  <c r="AP693" i="7"/>
  <c r="AT579" i="7"/>
  <c r="AS579" i="7"/>
  <c r="AW579" i="7"/>
  <c r="AR579" i="7"/>
  <c r="AQ579" i="7"/>
  <c r="AP579" i="7"/>
  <c r="AN579" i="7"/>
  <c r="AZ579" i="7"/>
  <c r="AT323" i="7"/>
  <c r="AS323" i="7"/>
  <c r="AW323" i="7"/>
  <c r="AR323" i="7"/>
  <c r="AQ323" i="7"/>
  <c r="AP323" i="7"/>
  <c r="AZ323" i="7"/>
  <c r="AN323" i="7"/>
  <c r="AN760" i="7"/>
  <c r="AT760" i="7"/>
  <c r="AP760" i="7"/>
  <c r="AW760" i="7"/>
  <c r="AS760" i="7"/>
  <c r="AR760" i="7"/>
  <c r="AQ760" i="7"/>
  <c r="AZ760" i="7"/>
  <c r="AQ415" i="7"/>
  <c r="AP415" i="7"/>
  <c r="AW415" i="7"/>
  <c r="AS415" i="7"/>
  <c r="AT415" i="7"/>
  <c r="AR415" i="7"/>
  <c r="AN415" i="7"/>
  <c r="AZ415" i="7"/>
  <c r="AS22" i="7"/>
  <c r="AP22" i="7"/>
  <c r="AW22" i="7"/>
  <c r="AN22" i="7"/>
  <c r="AR22" i="7"/>
  <c r="AT22" i="7"/>
  <c r="AQ22" i="7"/>
  <c r="AZ22" i="7"/>
  <c r="AW381" i="7"/>
  <c r="AN381" i="7"/>
  <c r="AR381" i="7"/>
  <c r="AQ381" i="7"/>
  <c r="AP381" i="7"/>
  <c r="AZ381" i="7"/>
  <c r="AT381" i="7"/>
  <c r="AS381" i="7"/>
  <c r="AW557" i="7"/>
  <c r="AN557" i="7"/>
  <c r="AQ557" i="7"/>
  <c r="AT557" i="7"/>
  <c r="AS557" i="7"/>
  <c r="AR557" i="7"/>
  <c r="AP557" i="7"/>
  <c r="AZ557" i="7"/>
  <c r="AT179" i="7"/>
  <c r="AW179" i="7"/>
  <c r="AQ179" i="7"/>
  <c r="AP179" i="7"/>
  <c r="AZ179" i="7"/>
  <c r="AN179" i="7"/>
  <c r="AS179" i="7"/>
  <c r="AR179" i="7"/>
  <c r="AW229" i="7"/>
  <c r="AN229" i="7"/>
  <c r="AQ229" i="7"/>
  <c r="AR229" i="7"/>
  <c r="AP229" i="7"/>
  <c r="AZ229" i="7"/>
  <c r="AT229" i="7"/>
  <c r="AS229" i="7"/>
  <c r="AT99" i="7"/>
  <c r="AW99" i="7"/>
  <c r="AS99" i="7"/>
  <c r="AR99" i="7"/>
  <c r="AQ99" i="7"/>
  <c r="AP99" i="7"/>
  <c r="AZ99" i="7"/>
  <c r="AN99" i="7"/>
  <c r="AQ335" i="7"/>
  <c r="AP335" i="7"/>
  <c r="AW335" i="7"/>
  <c r="AT335" i="7"/>
  <c r="AS335" i="7"/>
  <c r="AR335" i="7"/>
  <c r="AN335" i="7"/>
  <c r="AZ335" i="7"/>
  <c r="BD1855" i="7"/>
  <c r="BE1855" i="7" s="1"/>
  <c r="AN1828" i="7"/>
  <c r="AQ1828" i="7"/>
  <c r="AW1828" i="7"/>
  <c r="AP1828" i="7"/>
  <c r="AZ1828" i="7"/>
  <c r="AT1828" i="7"/>
  <c r="AS1828" i="7"/>
  <c r="AR1828" i="7"/>
  <c r="AN1771" i="7"/>
  <c r="AT1771" i="7"/>
  <c r="AQ1771" i="7"/>
  <c r="AW1771" i="7"/>
  <c r="AZ1771" i="7"/>
  <c r="AS1771" i="7"/>
  <c r="AR1771" i="7"/>
  <c r="AP1771" i="7"/>
  <c r="AS1696" i="7"/>
  <c r="AQ1696" i="7"/>
  <c r="AR1696" i="7"/>
  <c r="AW1696" i="7"/>
  <c r="AW1706" i="7"/>
  <c r="AR1706" i="7"/>
  <c r="AR1681" i="7"/>
  <c r="AW1681" i="7"/>
  <c r="AW1703" i="7"/>
  <c r="AQ1703" i="7"/>
  <c r="AR1725" i="7"/>
  <c r="AQ1725" i="7"/>
  <c r="AW1725" i="7"/>
  <c r="AQ1520" i="7"/>
  <c r="AT1520" i="7"/>
  <c r="AP1520" i="7"/>
  <c r="AN1520" i="7"/>
  <c r="AZ1520" i="7"/>
  <c r="AW1520" i="7"/>
  <c r="AS1520" i="7"/>
  <c r="AR1520" i="7"/>
  <c r="AW1399" i="7"/>
  <c r="AR1399" i="7"/>
  <c r="AR1367" i="7"/>
  <c r="AW1367" i="7"/>
  <c r="AS1367" i="7"/>
  <c r="AT1095" i="7"/>
  <c r="AS1095" i="7"/>
  <c r="AQ1095" i="7"/>
  <c r="AP1095" i="7"/>
  <c r="AN1095" i="7"/>
  <c r="AZ1095" i="7"/>
  <c r="AW1095" i="7"/>
  <c r="AR1095" i="7"/>
  <c r="AW1137" i="7"/>
  <c r="AN1137" i="7"/>
  <c r="AS1137" i="7"/>
  <c r="AQ1137" i="7"/>
  <c r="AP1137" i="7"/>
  <c r="AT1137" i="7"/>
  <c r="AZ1137" i="7"/>
  <c r="AR1137" i="7"/>
  <c r="AN1180" i="7"/>
  <c r="AT1180" i="7"/>
  <c r="AZ1180" i="7"/>
  <c r="AR1180" i="7"/>
  <c r="AQ1180" i="7"/>
  <c r="AW1180" i="7"/>
  <c r="AS1180" i="7"/>
  <c r="AP1180" i="7"/>
  <c r="AT856" i="7"/>
  <c r="AS856" i="7"/>
  <c r="AW856" i="7"/>
  <c r="AZ856" i="7"/>
  <c r="AP856" i="7"/>
  <c r="AR856" i="7"/>
  <c r="AQ856" i="7"/>
  <c r="AN856" i="7"/>
  <c r="AW1003" i="7"/>
  <c r="AN1003" i="7"/>
  <c r="AQ1003" i="7"/>
  <c r="AT1003" i="7"/>
  <c r="AS1003" i="7"/>
  <c r="AZ1003" i="7"/>
  <c r="AR1003" i="7"/>
  <c r="AP1003" i="7"/>
  <c r="AN909" i="7"/>
  <c r="AT909" i="7"/>
  <c r="AP909" i="7"/>
  <c r="AZ909" i="7"/>
  <c r="AW909" i="7"/>
  <c r="AS909" i="7"/>
  <c r="AR909" i="7"/>
  <c r="AQ909" i="7"/>
  <c r="AW890" i="7"/>
  <c r="AN890" i="7"/>
  <c r="AQ890" i="7"/>
  <c r="AZ890" i="7"/>
  <c r="AT890" i="7"/>
  <c r="AS890" i="7"/>
  <c r="AR890" i="7"/>
  <c r="AP890" i="7"/>
  <c r="AN869" i="7"/>
  <c r="AT869" i="7"/>
  <c r="AP869" i="7"/>
  <c r="AQ869" i="7"/>
  <c r="AZ869" i="7"/>
  <c r="AS869" i="7"/>
  <c r="AW869" i="7"/>
  <c r="AR869" i="7"/>
  <c r="AW930" i="7"/>
  <c r="AN930" i="7"/>
  <c r="AQ930" i="7"/>
  <c r="AZ930" i="7"/>
  <c r="AT930" i="7"/>
  <c r="AS930" i="7"/>
  <c r="AR930" i="7"/>
  <c r="AP930" i="7"/>
  <c r="AT571" i="7"/>
  <c r="AS571" i="7"/>
  <c r="AW571" i="7"/>
  <c r="AN571" i="7"/>
  <c r="AZ571" i="7"/>
  <c r="AR571" i="7"/>
  <c r="AQ571" i="7"/>
  <c r="AP571" i="7"/>
  <c r="AT315" i="7"/>
  <c r="AS315" i="7"/>
  <c r="AN315" i="7"/>
  <c r="AW315" i="7"/>
  <c r="AR315" i="7"/>
  <c r="AP315" i="7"/>
  <c r="AQ315" i="7"/>
  <c r="AZ315" i="7"/>
  <c r="AN744" i="7"/>
  <c r="AT744" i="7"/>
  <c r="AP744" i="7"/>
  <c r="AS744" i="7"/>
  <c r="AR744" i="7"/>
  <c r="AQ744" i="7"/>
  <c r="AZ744" i="7"/>
  <c r="AW744" i="7"/>
  <c r="AW725" i="7"/>
  <c r="AN725" i="7"/>
  <c r="AQ725" i="7"/>
  <c r="AT725" i="7"/>
  <c r="AS725" i="7"/>
  <c r="AR725" i="7"/>
  <c r="AP725" i="7"/>
  <c r="AZ725" i="7"/>
  <c r="AP378" i="7"/>
  <c r="AW378" i="7"/>
  <c r="AN378" i="7"/>
  <c r="AR378" i="7"/>
  <c r="AQ378" i="7"/>
  <c r="AZ378" i="7"/>
  <c r="AT378" i="7"/>
  <c r="AS378" i="7"/>
  <c r="AN536" i="7"/>
  <c r="AT536" i="7"/>
  <c r="AP536" i="7"/>
  <c r="AW536" i="7"/>
  <c r="AS536" i="7"/>
  <c r="AR536" i="7"/>
  <c r="AQ536" i="7"/>
  <c r="AZ536" i="7"/>
  <c r="AT139" i="7"/>
  <c r="AW139" i="7"/>
  <c r="AS139" i="7"/>
  <c r="AR139" i="7"/>
  <c r="AQ139" i="7"/>
  <c r="AP139" i="7"/>
  <c r="AZ139" i="7"/>
  <c r="AN139" i="7"/>
  <c r="AN176" i="7"/>
  <c r="AP176" i="7"/>
  <c r="AQ176" i="7"/>
  <c r="AZ176" i="7"/>
  <c r="AW176" i="7"/>
  <c r="AT176" i="7"/>
  <c r="AS176" i="7"/>
  <c r="AR176" i="7"/>
  <c r="AN96" i="7"/>
  <c r="AP96" i="7"/>
  <c r="AS96" i="7"/>
  <c r="AR96" i="7"/>
  <c r="AQ96" i="7"/>
  <c r="AZ96" i="7"/>
  <c r="AW96" i="7"/>
  <c r="AT96" i="7"/>
  <c r="AW309" i="7"/>
  <c r="AN309" i="7"/>
  <c r="AS309" i="7"/>
  <c r="AR309" i="7"/>
  <c r="AQ309" i="7"/>
  <c r="AP309" i="7"/>
  <c r="AZ309" i="7"/>
  <c r="AT309" i="7"/>
  <c r="AP15" i="7"/>
  <c r="AW15" i="7"/>
  <c r="AN15" i="7"/>
  <c r="AZ15" i="7"/>
  <c r="AR15" i="7"/>
  <c r="AT15" i="7"/>
  <c r="AS15" i="7"/>
  <c r="AQ15" i="7"/>
  <c r="BD53" i="7"/>
  <c r="BD986" i="7"/>
  <c r="AN1810" i="7"/>
  <c r="AR1810" i="7"/>
  <c r="AQ1810" i="7"/>
  <c r="AZ1810" i="7"/>
  <c r="AP1810" i="7"/>
  <c r="AT1810" i="7"/>
  <c r="AS1810" i="7"/>
  <c r="AW1810" i="7"/>
  <c r="AR1676" i="7"/>
  <c r="AW1676" i="7"/>
  <c r="AT1610" i="7"/>
  <c r="AS1610" i="7"/>
  <c r="AR1610" i="7"/>
  <c r="AN1610" i="7"/>
  <c r="AQ1610" i="7"/>
  <c r="AP1610" i="7"/>
  <c r="AZ1610" i="7"/>
  <c r="AW1610" i="7"/>
  <c r="AW1617" i="7"/>
  <c r="AR1617" i="7"/>
  <c r="AQ1617" i="7"/>
  <c r="AS1412" i="7"/>
  <c r="AR1412" i="7"/>
  <c r="AW1412" i="7"/>
  <c r="AN1214" i="7"/>
  <c r="AQ1214" i="7"/>
  <c r="AZ1214" i="7"/>
  <c r="AW1214" i="7"/>
  <c r="AR1214" i="7"/>
  <c r="AP1214" i="7"/>
  <c r="AS1214" i="7"/>
  <c r="AT1214" i="7"/>
  <c r="AS1069" i="7"/>
  <c r="AR1069" i="7"/>
  <c r="AT1069" i="7"/>
  <c r="AN1069" i="7"/>
  <c r="AZ1069" i="7"/>
  <c r="AW1069" i="7"/>
  <c r="AQ1069" i="7"/>
  <c r="AP1069" i="7"/>
  <c r="AT1151" i="7"/>
  <c r="AS1151" i="7"/>
  <c r="AQ1151" i="7"/>
  <c r="AR1151" i="7"/>
  <c r="AP1151" i="7"/>
  <c r="AZ1151" i="7"/>
  <c r="AN1151" i="7"/>
  <c r="AW1151" i="7"/>
  <c r="AN1222" i="7"/>
  <c r="AQ1222" i="7"/>
  <c r="AW1222" i="7"/>
  <c r="AT1222" i="7"/>
  <c r="AS1222" i="7"/>
  <c r="AR1222" i="7"/>
  <c r="AP1222" i="7"/>
  <c r="AZ1222" i="7"/>
  <c r="AQ1099" i="7"/>
  <c r="AP1099" i="7"/>
  <c r="AW1099" i="7"/>
  <c r="AT1099" i="7"/>
  <c r="AS1099" i="7"/>
  <c r="AZ1099" i="7"/>
  <c r="AR1099" i="7"/>
  <c r="AN1099" i="7"/>
  <c r="AT1001" i="7"/>
  <c r="AS1001" i="7"/>
  <c r="AW1001" i="7"/>
  <c r="AR1001" i="7"/>
  <c r="AQ1001" i="7"/>
  <c r="AP1001" i="7"/>
  <c r="AZ1001" i="7"/>
  <c r="AN1001" i="7"/>
  <c r="AT912" i="7"/>
  <c r="AS912" i="7"/>
  <c r="AW912" i="7"/>
  <c r="AP912" i="7"/>
  <c r="AN912" i="7"/>
  <c r="AZ912" i="7"/>
  <c r="AR912" i="7"/>
  <c r="AQ912" i="7"/>
  <c r="AN1076" i="7"/>
  <c r="AT1076" i="7"/>
  <c r="AZ1076" i="7"/>
  <c r="AR1076" i="7"/>
  <c r="AP1076" i="7"/>
  <c r="AW1076" i="7"/>
  <c r="AS1076" i="7"/>
  <c r="AQ1076" i="7"/>
  <c r="AQ836" i="7"/>
  <c r="AP836" i="7"/>
  <c r="AW836" i="7"/>
  <c r="AS836" i="7"/>
  <c r="AR836" i="7"/>
  <c r="AN836" i="7"/>
  <c r="AZ836" i="7"/>
  <c r="AT836" i="7"/>
  <c r="AT651" i="7"/>
  <c r="AS651" i="7"/>
  <c r="AR651" i="7"/>
  <c r="AQ651" i="7"/>
  <c r="AP651" i="7"/>
  <c r="AZ651" i="7"/>
  <c r="AN651" i="7"/>
  <c r="AW651" i="7"/>
  <c r="AW802" i="7"/>
  <c r="AN802" i="7"/>
  <c r="AR802" i="7"/>
  <c r="AQ802" i="7"/>
  <c r="AP802" i="7"/>
  <c r="AT802" i="7"/>
  <c r="AZ802" i="7"/>
  <c r="AS802" i="7"/>
  <c r="AW615" i="7"/>
  <c r="AT615" i="7"/>
  <c r="AR615" i="7"/>
  <c r="AP615" i="7"/>
  <c r="AZ615" i="7"/>
  <c r="AS615" i="7"/>
  <c r="AQ615" i="7"/>
  <c r="AN615" i="7"/>
  <c r="AT371" i="7"/>
  <c r="AS371" i="7"/>
  <c r="AZ371" i="7"/>
  <c r="AN371" i="7"/>
  <c r="AW371" i="7"/>
  <c r="AR371" i="7"/>
  <c r="AQ371" i="7"/>
  <c r="AP371" i="7"/>
  <c r="AQ625" i="7"/>
  <c r="AW625" i="7"/>
  <c r="AN625" i="7"/>
  <c r="AT625" i="7"/>
  <c r="AS625" i="7"/>
  <c r="AR625" i="7"/>
  <c r="AZ625" i="7"/>
  <c r="AP625" i="7"/>
  <c r="AW866" i="7"/>
  <c r="AN866" i="7"/>
  <c r="AQ866" i="7"/>
  <c r="AZ866" i="7"/>
  <c r="AT866" i="7"/>
  <c r="AS866" i="7"/>
  <c r="AR866" i="7"/>
  <c r="AP866" i="7"/>
  <c r="AP303" i="7"/>
  <c r="AW303" i="7"/>
  <c r="AT303" i="7"/>
  <c r="AS303" i="7"/>
  <c r="AR303" i="7"/>
  <c r="AZ303" i="7"/>
  <c r="AQ303" i="7"/>
  <c r="AN303" i="7"/>
  <c r="AN301" i="7"/>
  <c r="AW301" i="7"/>
  <c r="AT301" i="7"/>
  <c r="AS301" i="7"/>
  <c r="AR301" i="7"/>
  <c r="AZ301" i="7"/>
  <c r="AP301" i="7"/>
  <c r="AQ301" i="7"/>
  <c r="AT70" i="7"/>
  <c r="AS70" i="7"/>
  <c r="AN70" i="7"/>
  <c r="AW70" i="7"/>
  <c r="AR70" i="7"/>
  <c r="AQ70" i="7"/>
  <c r="AP70" i="7"/>
  <c r="AZ70" i="7"/>
  <c r="AW469" i="7"/>
  <c r="AN469" i="7"/>
  <c r="AQ469" i="7"/>
  <c r="AS469" i="7"/>
  <c r="AR469" i="7"/>
  <c r="AP469" i="7"/>
  <c r="AZ469" i="7"/>
  <c r="AT469" i="7"/>
  <c r="AN320" i="7"/>
  <c r="AT320" i="7"/>
  <c r="AS320" i="7"/>
  <c r="AR320" i="7"/>
  <c r="AQ320" i="7"/>
  <c r="AP320" i="7"/>
  <c r="AZ320" i="7"/>
  <c r="AW320" i="7"/>
  <c r="AS296" i="7"/>
  <c r="AR296" i="7"/>
  <c r="AZ296" i="7"/>
  <c r="AQ296" i="7"/>
  <c r="AP296" i="7"/>
  <c r="AW296" i="7"/>
  <c r="AT296" i="7"/>
  <c r="AN296" i="7"/>
  <c r="AT211" i="7"/>
  <c r="AW211" i="7"/>
  <c r="AS211" i="7"/>
  <c r="AR211" i="7"/>
  <c r="AQ211" i="7"/>
  <c r="AP211" i="7"/>
  <c r="AZ211" i="7"/>
  <c r="AN211" i="7"/>
  <c r="BD293" i="7"/>
  <c r="BD803" i="7"/>
  <c r="BD1790" i="7"/>
  <c r="BE1790" i="7" s="1"/>
  <c r="C36" i="3" s="1"/>
  <c r="BD1616" i="7"/>
  <c r="BE1616" i="7" s="1"/>
  <c r="BD1180" i="7"/>
  <c r="BD1670" i="7"/>
  <c r="BE1670" i="7" s="1"/>
  <c r="BD1612" i="7"/>
  <c r="BD1318" i="7"/>
  <c r="BD1270" i="7"/>
  <c r="BD475" i="7"/>
  <c r="BF1001" i="7" l="1"/>
  <c r="BF970" i="7"/>
  <c r="BF1326" i="7"/>
  <c r="BF1372" i="7"/>
  <c r="BF847" i="7"/>
  <c r="BF1620" i="7"/>
  <c r="BF1334" i="7"/>
  <c r="BF1237" i="7"/>
  <c r="BF1690" i="7"/>
  <c r="BF729" i="7"/>
  <c r="BF1221" i="7"/>
  <c r="BF1856" i="7"/>
  <c r="BF149" i="7"/>
  <c r="BF489" i="7"/>
  <c r="BF1035" i="7"/>
  <c r="BF530" i="7"/>
  <c r="BF317" i="7"/>
  <c r="BF677" i="7"/>
  <c r="BF1106" i="7"/>
  <c r="BF998" i="7"/>
  <c r="BF1151" i="7"/>
  <c r="BF15" i="7"/>
  <c r="BF1703" i="7"/>
  <c r="BF1016" i="7"/>
  <c r="BF1229" i="7"/>
  <c r="BF1824" i="7"/>
  <c r="BF966" i="7"/>
  <c r="BF1265" i="7"/>
  <c r="BF724" i="7"/>
  <c r="BF1141" i="7"/>
  <c r="BF70" i="7"/>
  <c r="BF1214" i="7"/>
  <c r="BF1180" i="7"/>
  <c r="BF1520" i="7"/>
  <c r="AS1703" i="7"/>
  <c r="BF1681" i="7"/>
  <c r="BF1103" i="7"/>
  <c r="BF1704" i="7"/>
  <c r="BF332" i="7"/>
  <c r="BF881" i="7"/>
  <c r="BF1387" i="7"/>
  <c r="AS1396" i="7"/>
  <c r="BF1408" i="7"/>
  <c r="BF1857" i="7"/>
  <c r="BF60" i="7"/>
  <c r="BF398" i="7"/>
  <c r="BF692" i="7"/>
  <c r="BF497" i="7"/>
  <c r="BF702" i="7"/>
  <c r="BF1058" i="7"/>
  <c r="BF1182" i="7"/>
  <c r="BF1303" i="7"/>
  <c r="BF1663" i="7"/>
  <c r="BF955" i="7"/>
  <c r="BF958" i="7"/>
  <c r="AS1486" i="7"/>
  <c r="BF1616" i="7"/>
  <c r="BF852" i="7"/>
  <c r="BF459" i="7"/>
  <c r="BF739" i="7"/>
  <c r="BF924" i="7"/>
  <c r="BF1083" i="7"/>
  <c r="AS1297" i="7"/>
  <c r="AS1377" i="7"/>
  <c r="BF1220" i="7"/>
  <c r="BF1622" i="7"/>
  <c r="BF495" i="7"/>
  <c r="BF567" i="7"/>
  <c r="AS1509" i="7"/>
  <c r="BF134" i="7"/>
  <c r="BF259" i="7"/>
  <c r="BF626" i="7"/>
  <c r="BF616" i="7"/>
  <c r="BF1463" i="7"/>
  <c r="AS1491" i="7"/>
  <c r="AS1618" i="7"/>
  <c r="AS1684" i="7"/>
  <c r="BF628" i="7"/>
  <c r="BF1118" i="7"/>
  <c r="AS1499" i="7"/>
  <c r="AS1626" i="7"/>
  <c r="BF218" i="7"/>
  <c r="BF402" i="7"/>
  <c r="BF23" i="7"/>
  <c r="AS1756" i="7"/>
  <c r="BF156" i="7"/>
  <c r="BF284" i="7"/>
  <c r="BF1033" i="7"/>
  <c r="AS1311" i="7"/>
  <c r="AS1381" i="7"/>
  <c r="BF1743" i="7"/>
  <c r="BF47" i="7"/>
  <c r="BF1018" i="7"/>
  <c r="BF1168" i="7"/>
  <c r="AS1267" i="7"/>
  <c r="AS1368" i="7"/>
  <c r="BF1319" i="7"/>
  <c r="BF1665" i="7"/>
  <c r="BF1666" i="7"/>
  <c r="AS1461" i="7"/>
  <c r="BF241" i="7"/>
  <c r="AS1494" i="7"/>
  <c r="AS1641" i="7"/>
  <c r="AS1460" i="7"/>
  <c r="AQ1356" i="7"/>
  <c r="BF1357" i="7"/>
  <c r="AQ1427" i="7"/>
  <c r="AQ1640" i="7"/>
  <c r="AR1739" i="7"/>
  <c r="BF129" i="7"/>
  <c r="AQ1501" i="7"/>
  <c r="BF1660" i="7"/>
  <c r="AQ1658" i="7"/>
  <c r="AR1729" i="7"/>
  <c r="AS1767" i="7"/>
  <c r="BF913" i="7"/>
  <c r="AS1305" i="7"/>
  <c r="AQ1280" i="7"/>
  <c r="BF1524" i="7"/>
  <c r="BF608" i="7"/>
  <c r="BF142" i="7"/>
  <c r="BF1108" i="7"/>
  <c r="BF312" i="7"/>
  <c r="BF543" i="7"/>
  <c r="BF451" i="7"/>
  <c r="BF731" i="7"/>
  <c r="AS1385" i="7"/>
  <c r="AR1388" i="7"/>
  <c r="AR1475" i="7"/>
  <c r="AR1648" i="7"/>
  <c r="BF1802" i="7"/>
  <c r="AY5" i="7"/>
  <c r="BF5" i="7"/>
  <c r="BF423" i="7"/>
  <c r="AQ1282" i="7"/>
  <c r="AQ1746" i="7"/>
  <c r="AQ1292" i="7"/>
  <c r="BF115" i="7"/>
  <c r="BF1400" i="7"/>
  <c r="BF220" i="7"/>
  <c r="BF532" i="7"/>
  <c r="BF446" i="7"/>
  <c r="BF545" i="7"/>
  <c r="AQ1330" i="7"/>
  <c r="BF1301" i="7"/>
  <c r="BF1436" i="7"/>
  <c r="AQ1264" i="7"/>
  <c r="AR1331" i="7"/>
  <c r="BF1581" i="7"/>
  <c r="AQ1763" i="7"/>
  <c r="BF576" i="7"/>
  <c r="AR1361" i="7"/>
  <c r="BF1253" i="7"/>
  <c r="AQ1364" i="7"/>
  <c r="AR1508" i="7"/>
  <c r="BF1657" i="7"/>
  <c r="BF1589" i="7"/>
  <c r="BF1710" i="7"/>
  <c r="BF509" i="7"/>
  <c r="AQ1429" i="7"/>
  <c r="BF823" i="7"/>
  <c r="AR1465" i="7"/>
  <c r="BF1511" i="7"/>
  <c r="BF636" i="7"/>
  <c r="BF1039" i="7"/>
  <c r="AS1382" i="7"/>
  <c r="BF138" i="7"/>
  <c r="BF572" i="7"/>
  <c r="BF318" i="7"/>
  <c r="AS1758" i="7"/>
  <c r="BF299" i="7"/>
  <c r="BF837" i="7"/>
  <c r="AR1313" i="7"/>
  <c r="BF1392" i="7"/>
  <c r="AQ1670" i="7"/>
  <c r="AS1432" i="7"/>
  <c r="AR1631" i="7"/>
  <c r="BF526" i="7"/>
  <c r="BF897" i="7"/>
  <c r="BF883" i="7"/>
  <c r="AR1468" i="7"/>
  <c r="BF209" i="7"/>
  <c r="BF1088" i="7"/>
  <c r="BF830" i="7"/>
  <c r="BF1044" i="7"/>
  <c r="AQ1268" i="7"/>
  <c r="AQ1462" i="7"/>
  <c r="BF1566" i="7"/>
  <c r="AS1737" i="7"/>
  <c r="BF1808" i="7"/>
  <c r="BF1242" i="7"/>
  <c r="AR1276" i="7"/>
  <c r="AQ1340" i="7"/>
  <c r="AS1458" i="7"/>
  <c r="AS1619" i="7"/>
  <c r="BF1613" i="7"/>
  <c r="BF1646" i="7"/>
  <c r="BF1769" i="7"/>
  <c r="BF232" i="7"/>
  <c r="BF294" i="7"/>
  <c r="BF901" i="7"/>
  <c r="BF1448" i="7"/>
  <c r="AS1383" i="7"/>
  <c r="AS1413" i="7"/>
  <c r="BF1440" i="7"/>
  <c r="AS1720" i="7"/>
  <c r="AQ1712" i="7"/>
  <c r="BF674" i="7"/>
  <c r="AQ1497" i="7"/>
  <c r="BF236" i="7"/>
  <c r="BF199" i="7"/>
  <c r="AS1314" i="7"/>
  <c r="BF1434" i="7"/>
  <c r="AS1454" i="7"/>
  <c r="BF1584" i="7"/>
  <c r="AS1730" i="7"/>
  <c r="BF1765" i="7"/>
  <c r="BF333" i="7"/>
  <c r="AQ1449" i="7"/>
  <c r="BF925" i="7"/>
  <c r="BF1036" i="7"/>
  <c r="AS1424" i="7"/>
  <c r="BF1644" i="7"/>
  <c r="BF461" i="7"/>
  <c r="AQ1317" i="7"/>
  <c r="AS1393" i="7"/>
  <c r="AS1423" i="7"/>
  <c r="BF1804" i="7"/>
  <c r="BF190" i="7"/>
  <c r="AQ1272" i="7"/>
  <c r="AQ1332" i="7"/>
  <c r="AQ1469" i="7"/>
  <c r="AS1482" i="7"/>
  <c r="AR1722" i="7"/>
  <c r="AS1318" i="7"/>
  <c r="BF1541" i="7"/>
  <c r="AR1752" i="7"/>
  <c r="BF1623" i="7"/>
  <c r="AS1741" i="7"/>
  <c r="AR1312" i="7"/>
  <c r="AQ1438" i="7"/>
  <c r="BF1165" i="7"/>
  <c r="BF136" i="7"/>
  <c r="BF359" i="7"/>
  <c r="BF563" i="7"/>
  <c r="BF848" i="7"/>
  <c r="BF1179" i="7"/>
  <c r="AR1374" i="7"/>
  <c r="AS1353" i="7"/>
  <c r="BF1225" i="7"/>
  <c r="AQ1395" i="7"/>
  <c r="BF1498" i="7"/>
  <c r="BF1678" i="7"/>
  <c r="AQ1738" i="7"/>
  <c r="BF1770" i="7"/>
  <c r="AR1369" i="7"/>
  <c r="AS1354" i="7"/>
  <c r="BF1444" i="7"/>
  <c r="AR1638" i="7"/>
  <c r="AS1760" i="7"/>
  <c r="BF1845" i="7"/>
  <c r="BF1564" i="7"/>
  <c r="AQ1757" i="7"/>
  <c r="AQ1749" i="7"/>
  <c r="AR1504" i="7"/>
  <c r="BF1545" i="7"/>
  <c r="AQ1632" i="7"/>
  <c r="AR1707" i="7"/>
  <c r="AS1428" i="7"/>
  <c r="AQ1680" i="7"/>
  <c r="BF416" i="7"/>
  <c r="BF347" i="7"/>
  <c r="BF1045" i="7"/>
  <c r="AR1733" i="7"/>
  <c r="AR1635" i="7"/>
  <c r="BF517" i="7"/>
  <c r="AQ1652" i="7"/>
  <c r="BF1183" i="7"/>
  <c r="AQ1708" i="7"/>
  <c r="AQ1285" i="7"/>
  <c r="AS1692" i="7"/>
  <c r="AR1751" i="7"/>
  <c r="BF950" i="7"/>
  <c r="AR1277" i="7"/>
  <c r="BF1336" i="7"/>
  <c r="AR1456" i="7"/>
  <c r="AS1754" i="7"/>
  <c r="AQ1269" i="7"/>
  <c r="BF1470" i="7"/>
  <c r="AS1506" i="7"/>
  <c r="BF140" i="7"/>
  <c r="BF281" i="7"/>
  <c r="BF1713" i="7"/>
  <c r="AR1309" i="7"/>
  <c r="BF1507" i="7"/>
  <c r="AQ1628" i="7"/>
  <c r="BF1701" i="7"/>
  <c r="BF684" i="7"/>
  <c r="BF1226" i="7"/>
  <c r="BF122" i="7"/>
  <c r="BF162" i="7"/>
  <c r="BF1024" i="7"/>
  <c r="AR1344" i="7"/>
  <c r="BF1487" i="7"/>
  <c r="AS1435" i="7"/>
  <c r="AR1726" i="7"/>
  <c r="BF1685" i="7"/>
  <c r="AQ1299" i="7"/>
  <c r="AR1753" i="7"/>
  <c r="BF1572" i="7"/>
  <c r="BF53" i="7"/>
  <c r="BF1636" i="7"/>
  <c r="AQ1734" i="7"/>
  <c r="AQ1688" i="7"/>
  <c r="BF1578" i="7"/>
  <c r="AQ1416" i="7"/>
  <c r="AQ1251" i="7"/>
  <c r="AS1647" i="7"/>
  <c r="BF357" i="7"/>
  <c r="BF240" i="7"/>
  <c r="AR1321" i="7"/>
  <c r="AQ1655" i="7"/>
  <c r="BF1190" i="7"/>
  <c r="AR1343" i="7"/>
  <c r="BF789" i="7"/>
  <c r="BF749" i="7"/>
  <c r="AR1345" i="7"/>
  <c r="AS1404" i="7"/>
  <c r="BF448" i="7"/>
  <c r="BF1579" i="7"/>
  <c r="BF362" i="7"/>
  <c r="BF326" i="7"/>
  <c r="BF1195" i="7"/>
  <c r="BF1287" i="7"/>
  <c r="AR1740" i="7"/>
  <c r="BF425" i="7"/>
  <c r="BF300" i="7"/>
  <c r="AQ1384" i="7"/>
  <c r="BF1654" i="7"/>
  <c r="BF629" i="7"/>
  <c r="BF382" i="7"/>
  <c r="BF1053" i="7"/>
  <c r="AQ1728" i="7"/>
  <c r="AR1452" i="7"/>
  <c r="AQ1290" i="7"/>
  <c r="AQ1762" i="7"/>
  <c r="AS1686" i="7"/>
  <c r="AS1417" i="7"/>
  <c r="BF1140" i="7"/>
  <c r="BF1187" i="7"/>
  <c r="BF50" i="7"/>
  <c r="BF540" i="7"/>
  <c r="AQ1627" i="7"/>
  <c r="BF1004" i="7"/>
  <c r="BF67" i="7"/>
  <c r="BF1014" i="7"/>
  <c r="BF582" i="7"/>
  <c r="AR1478" i="7"/>
  <c r="AS1630" i="7"/>
  <c r="BF1668" i="7"/>
  <c r="BF614" i="7"/>
  <c r="BF974" i="7"/>
  <c r="BF1146" i="7"/>
  <c r="BF219" i="7"/>
  <c r="BF364" i="7"/>
  <c r="AR1755" i="7"/>
  <c r="AR1386" i="7"/>
  <c r="BF1222" i="7"/>
  <c r="BF521" i="7"/>
  <c r="BF372" i="7"/>
  <c r="BF1625" i="7"/>
  <c r="BF1773" i="7"/>
  <c r="BF770" i="7"/>
  <c r="BF1415" i="7"/>
  <c r="BF595" i="7"/>
  <c r="BF261" i="7"/>
  <c r="BF605" i="7"/>
  <c r="BF669" i="7"/>
  <c r="BF842" i="7"/>
  <c r="BF826" i="7"/>
  <c r="BF868" i="7"/>
  <c r="BF44" i="7"/>
  <c r="BF806" i="7"/>
  <c r="BF1763" i="7"/>
  <c r="BF1702" i="7"/>
  <c r="BF388" i="7"/>
  <c r="BF1508" i="7"/>
  <c r="BF700" i="7"/>
  <c r="BF609" i="7"/>
  <c r="BF500" i="7"/>
  <c r="BF366" i="7"/>
  <c r="BF829" i="7"/>
  <c r="BF1774" i="7"/>
  <c r="BF834" i="7"/>
  <c r="BF931" i="7"/>
  <c r="BF1313" i="7"/>
  <c r="BF52" i="7"/>
  <c r="BF774" i="7"/>
  <c r="BF1340" i="7"/>
  <c r="BF704" i="7"/>
  <c r="BF566" i="7"/>
  <c r="BF1245" i="7"/>
  <c r="BF1119" i="7"/>
  <c r="BF1575" i="7"/>
  <c r="BF583" i="7"/>
  <c r="BF759" i="7"/>
  <c r="BF1352" i="7"/>
  <c r="BF1059" i="7"/>
  <c r="BF1041" i="7"/>
  <c r="BF1070" i="7"/>
  <c r="BF658" i="7"/>
  <c r="BF1826" i="7"/>
  <c r="BF408" i="7"/>
  <c r="BF607" i="7"/>
  <c r="BF515" i="7"/>
  <c r="BF783" i="7"/>
  <c r="BF795" i="7"/>
  <c r="BF1598" i="7"/>
  <c r="BF487" i="7"/>
  <c r="BF1360" i="7"/>
  <c r="BF1504" i="7"/>
  <c r="BF343" i="7"/>
  <c r="BF804" i="7"/>
  <c r="BF24" i="7"/>
  <c r="BF293" i="7"/>
  <c r="BF291" i="7"/>
  <c r="BF1127" i="7"/>
  <c r="AS1466" i="7"/>
  <c r="AS1733" i="7"/>
  <c r="BF290" i="7"/>
  <c r="AS1662" i="7"/>
  <c r="BF1390" i="7"/>
  <c r="BF257" i="7"/>
  <c r="AS1615" i="7"/>
  <c r="AS1708" i="7"/>
  <c r="BF544" i="7"/>
  <c r="AS1492" i="7"/>
  <c r="BF431" i="7"/>
  <c r="BF1692" i="7"/>
  <c r="BF816" i="7"/>
  <c r="BF978" i="7"/>
  <c r="AS1277" i="7"/>
  <c r="BF1456" i="7"/>
  <c r="AS1479" i="7"/>
  <c r="BF1537" i="7"/>
  <c r="BF1811" i="7"/>
  <c r="BF270" i="7"/>
  <c r="BF377" i="7"/>
  <c r="BF873" i="7"/>
  <c r="BF972" i="7"/>
  <c r="BF891" i="7"/>
  <c r="BF894" i="7"/>
  <c r="BF1830" i="7"/>
  <c r="BF1175" i="7"/>
  <c r="AS1309" i="7"/>
  <c r="BF1246" i="7"/>
  <c r="BF102" i="7"/>
  <c r="BF430" i="7"/>
  <c r="BF734" i="7"/>
  <c r="BF1379" i="7"/>
  <c r="BF84" i="7"/>
  <c r="BF1275" i="7"/>
  <c r="AS1279" i="7"/>
  <c r="BF1435" i="7"/>
  <c r="AS1747" i="7"/>
  <c r="BF1656" i="7"/>
  <c r="AS1299" i="7"/>
  <c r="BF1840" i="7"/>
  <c r="BF384" i="7"/>
  <c r="AS1734" i="7"/>
  <c r="BF40" i="7"/>
  <c r="BF1060" i="7"/>
  <c r="BF1351" i="7"/>
  <c r="BF797" i="7"/>
  <c r="BF697" i="7"/>
  <c r="AS1653" i="7"/>
  <c r="BF1143" i="7"/>
  <c r="BF1600" i="7"/>
  <c r="BF62" i="7"/>
  <c r="BF27" i="7"/>
  <c r="AS1345" i="7"/>
  <c r="BF455" i="7"/>
  <c r="BF1139" i="7"/>
  <c r="BF1778" i="7"/>
  <c r="BF1480" i="7"/>
  <c r="BF1231" i="7"/>
  <c r="BF764" i="7"/>
  <c r="BF329" i="7"/>
  <c r="BF485" i="7"/>
  <c r="BF1283" i="7"/>
  <c r="BF1210" i="7"/>
  <c r="AQ1342" i="7"/>
  <c r="AQ1654" i="7"/>
  <c r="BF1534" i="7"/>
  <c r="BF559" i="7"/>
  <c r="AR1728" i="7"/>
  <c r="AS1261" i="7"/>
  <c r="AQ1452" i="7"/>
  <c r="AR1290" i="7"/>
  <c r="BF993" i="7"/>
  <c r="BF846" i="7"/>
  <c r="AR1721" i="7"/>
  <c r="BF1061" i="7"/>
  <c r="BF879" i="7"/>
  <c r="AR1627" i="7"/>
  <c r="BF1645" i="7"/>
  <c r="BF1715" i="7"/>
  <c r="BF1768" i="7"/>
  <c r="BF1228" i="7"/>
  <c r="BF1602" i="7"/>
  <c r="AS1478" i="7"/>
  <c r="AS1505" i="7"/>
  <c r="AS1445" i="7"/>
  <c r="AQ1271" i="7"/>
  <c r="BF836" i="7"/>
  <c r="BF158" i="7"/>
  <c r="BF713" i="7"/>
  <c r="BF316" i="7"/>
  <c r="BF997" i="7"/>
  <c r="BF8" i="7"/>
  <c r="BF1011" i="7"/>
  <c r="BF732" i="7"/>
  <c r="BF556" i="7"/>
  <c r="BF1565" i="7"/>
  <c r="BF1341" i="7"/>
  <c r="BF640" i="7"/>
  <c r="BF1614" i="7"/>
  <c r="BF510" i="7"/>
  <c r="BF821" i="7"/>
  <c r="BF1098" i="7"/>
  <c r="BF886" i="7"/>
  <c r="BF1130" i="7"/>
  <c r="BF941" i="7"/>
  <c r="BF1383" i="7"/>
  <c r="BF980" i="7"/>
  <c r="BF1454" i="7"/>
  <c r="BF223" i="7"/>
  <c r="BF211" i="7"/>
  <c r="BF301" i="7"/>
  <c r="BF303" i="7"/>
  <c r="BF625" i="7"/>
  <c r="BF1617" i="7"/>
  <c r="AS1676" i="7"/>
  <c r="BF536" i="7"/>
  <c r="BF315" i="7"/>
  <c r="BF1367" i="7"/>
  <c r="AS1706" i="7"/>
  <c r="BF1771" i="7"/>
  <c r="AS1257" i="7"/>
  <c r="BF1797" i="7"/>
  <c r="BF420" i="7"/>
  <c r="BF726" i="7"/>
  <c r="BF1679" i="7"/>
  <c r="AS1633" i="7"/>
  <c r="BF1590" i="7"/>
  <c r="BF555" i="7"/>
  <c r="BF1490" i="7"/>
  <c r="BF1813" i="7"/>
  <c r="AS1326" i="7"/>
  <c r="BF828" i="7"/>
  <c r="BF31" i="7"/>
  <c r="BF1032" i="7"/>
  <c r="AS1371" i="7"/>
  <c r="AS1355" i="7"/>
  <c r="BF598" i="7"/>
  <c r="BF657" i="7"/>
  <c r="BF1477" i="7"/>
  <c r="BF1243" i="7"/>
  <c r="AS1255" i="7"/>
  <c r="BF1411" i="7"/>
  <c r="BF1502" i="7"/>
  <c r="AS1624" i="7"/>
  <c r="BF213" i="7"/>
  <c r="BF253" i="7"/>
  <c r="BF445" i="7"/>
  <c r="BF453" i="7"/>
  <c r="BF645" i="7"/>
  <c r="BF1019" i="7"/>
  <c r="BF1377" i="7"/>
  <c r="BF1815" i="7"/>
  <c r="BF83" i="7"/>
  <c r="BF155" i="7"/>
  <c r="BF283" i="7"/>
  <c r="BF195" i="7"/>
  <c r="BF394" i="7"/>
  <c r="BF644" i="7"/>
  <c r="BF1441" i="7"/>
  <c r="BF1216" i="7"/>
  <c r="AS1459" i="7"/>
  <c r="BF480" i="7"/>
  <c r="BF78" i="7"/>
  <c r="BF659" i="7"/>
  <c r="BF1535" i="7"/>
  <c r="AS1620" i="7"/>
  <c r="BF88" i="7"/>
  <c r="BF1457" i="7"/>
  <c r="BF1626" i="7"/>
  <c r="BF276" i="7"/>
  <c r="BF591" i="7"/>
  <c r="BF767" i="7"/>
  <c r="BF964" i="7"/>
  <c r="AS1334" i="7"/>
  <c r="BF1756" i="7"/>
  <c r="BF1736" i="7"/>
  <c r="BF305" i="7"/>
  <c r="BF145" i="7"/>
  <c r="BF1026" i="7"/>
  <c r="BF1072" i="7"/>
  <c r="BF1298" i="7"/>
  <c r="BF1381" i="7"/>
  <c r="AS1743" i="7"/>
  <c r="BF1363" i="7"/>
  <c r="BF1149" i="7"/>
  <c r="AS1748" i="7"/>
  <c r="AS1249" i="7"/>
  <c r="BF1461" i="7"/>
  <c r="BF412" i="7"/>
  <c r="AS1473" i="7"/>
  <c r="BF434" i="7"/>
  <c r="BF807" i="7"/>
  <c r="BF911" i="7"/>
  <c r="BF1320" i="7"/>
  <c r="AS1300" i="7"/>
  <c r="BF1672" i="7"/>
  <c r="BF322" i="7"/>
  <c r="BF1637" i="7"/>
  <c r="BF56" i="7"/>
  <c r="BF688" i="7"/>
  <c r="BF1278" i="7"/>
  <c r="AS1484" i="7"/>
  <c r="BF1356" i="7"/>
  <c r="BF1500" i="7"/>
  <c r="BF390" i="7"/>
  <c r="BF705" i="7"/>
  <c r="AQ1322" i="7"/>
  <c r="AQ1346" i="7"/>
  <c r="BF1501" i="7"/>
  <c r="BF1365" i="7"/>
  <c r="BF1724" i="7"/>
  <c r="BF1767" i="7"/>
  <c r="BF558" i="7"/>
  <c r="BF983" i="7"/>
  <c r="AS1732" i="7"/>
  <c r="BF1799" i="7"/>
  <c r="BF1805" i="7"/>
  <c r="AS1406" i="7"/>
  <c r="BF528" i="7"/>
  <c r="AR1280" i="7"/>
  <c r="BF648" i="7"/>
  <c r="BF1378" i="7"/>
  <c r="AQ1358" i="7"/>
  <c r="BF117" i="7"/>
  <c r="BF717" i="7"/>
  <c r="BF1385" i="7"/>
  <c r="BF1604" i="7"/>
  <c r="BF1403" i="7"/>
  <c r="BF1227" i="7"/>
  <c r="AS1415" i="7"/>
  <c r="BF1522" i="7"/>
  <c r="BF619" i="7"/>
  <c r="AS1292" i="7"/>
  <c r="BF1054" i="7"/>
  <c r="BF1281" i="7"/>
  <c r="AS1389" i="7"/>
  <c r="BF1557" i="7"/>
  <c r="BF1851" i="7"/>
  <c r="BF26" i="7"/>
  <c r="BF79" i="7"/>
  <c r="BF750" i="7"/>
  <c r="BF1020" i="7"/>
  <c r="AS1436" i="7"/>
  <c r="AS1253" i="7"/>
  <c r="AS1508" i="7"/>
  <c r="AS1657" i="7"/>
  <c r="BF444" i="7"/>
  <c r="BF870" i="7"/>
  <c r="AQ1308" i="7"/>
  <c r="BF1587" i="7"/>
  <c r="AR1642" i="7"/>
  <c r="AQ1639" i="7"/>
  <c r="AQ1758" i="7"/>
  <c r="AS1313" i="7"/>
  <c r="AQ1392" i="7"/>
  <c r="BF1670" i="7"/>
  <c r="AQ1432" i="7"/>
  <c r="BF1414" i="7"/>
  <c r="AS1682" i="7"/>
  <c r="BF1694" i="7"/>
  <c r="BF1631" i="7"/>
  <c r="BF159" i="7"/>
  <c r="AS1468" i="7"/>
  <c r="BF1512" i="7"/>
  <c r="BF569" i="7"/>
  <c r="BF785" i="7"/>
  <c r="BF827" i="7"/>
  <c r="BF1199" i="7"/>
  <c r="AQ1288" i="7"/>
  <c r="BF1276" i="7"/>
  <c r="AS1340" i="7"/>
  <c r="AS1485" i="7"/>
  <c r="AQ1619" i="7"/>
  <c r="AR1646" i="7"/>
  <c r="BF1834" i="7"/>
  <c r="BF568" i="7"/>
  <c r="AQ1448" i="7"/>
  <c r="BF1111" i="7"/>
  <c r="AR1467" i="7"/>
  <c r="AQ1383" i="7"/>
  <c r="AR1712" i="7"/>
  <c r="BF976" i="7"/>
  <c r="BF1781" i="7"/>
  <c r="BF46" i="7"/>
  <c r="BF409" i="7"/>
  <c r="BF1215" i="7"/>
  <c r="AQ1434" i="7"/>
  <c r="BF1730" i="7"/>
  <c r="AQ1765" i="7"/>
  <c r="AQ1476" i="7"/>
  <c r="AS1449" i="7"/>
  <c r="BF336" i="7"/>
  <c r="BF488" i="7"/>
  <c r="BF1424" i="7"/>
  <c r="AS1689" i="7"/>
  <c r="AQ1766" i="7"/>
  <c r="AS1317" i="7"/>
  <c r="AR1289" i="7"/>
  <c r="BF250" i="7"/>
  <c r="BF74" i="7"/>
  <c r="BF554" i="7"/>
  <c r="AR1352" i="7"/>
  <c r="AR1450" i="7"/>
  <c r="BF1272" i="7"/>
  <c r="AR1469" i="7"/>
  <c r="BF809" i="7"/>
  <c r="BF817" i="7"/>
  <c r="AQ1350" i="7"/>
  <c r="AR1482" i="7"/>
  <c r="BF771" i="7"/>
  <c r="BF956" i="7"/>
  <c r="BF1318" i="7"/>
  <c r="BF1752" i="7"/>
  <c r="BF264" i="7"/>
  <c r="BF1209" i="7"/>
  <c r="AQ1623" i="7"/>
  <c r="AS1312" i="7"/>
  <c r="BF1817" i="7"/>
  <c r="AR1438" i="7"/>
  <c r="BF1021" i="7"/>
  <c r="BF411" i="7"/>
  <c r="AR1687" i="7"/>
  <c r="BF148" i="7"/>
  <c r="BF93" i="7"/>
  <c r="BF173" i="7"/>
  <c r="BF525" i="7"/>
  <c r="BF733" i="7"/>
  <c r="BF946" i="7"/>
  <c r="BF1129" i="7"/>
  <c r="BF1353" i="7"/>
  <c r="AQ1409" i="7"/>
  <c r="BF1395" i="7"/>
  <c r="BF1580" i="7"/>
  <c r="AS1391" i="7"/>
  <c r="AS1498" i="7"/>
  <c r="BF1698" i="7"/>
  <c r="BF1794" i="7"/>
  <c r="AQ1770" i="7"/>
  <c r="BF507" i="7"/>
  <c r="BF787" i="7"/>
  <c r="BF1147" i="7"/>
  <c r="AS1369" i="7"/>
  <c r="AS1444" i="7"/>
  <c r="AR1760" i="7"/>
  <c r="BF275" i="7"/>
  <c r="BF107" i="7"/>
  <c r="AQ1362" i="7"/>
  <c r="BF1296" i="7"/>
  <c r="BF482" i="7"/>
  <c r="BF1174" i="7"/>
  <c r="AR1360" i="7"/>
  <c r="AS1419" i="7"/>
  <c r="AS1707" i="7"/>
  <c r="BF1559" i="7"/>
  <c r="BF1680" i="7"/>
  <c r="BF933" i="7"/>
  <c r="BF1821" i="7"/>
  <c r="BF38" i="7"/>
  <c r="BF780" i="7"/>
  <c r="BF1635" i="7"/>
  <c r="BF1662" i="7"/>
  <c r="BF1772" i="7"/>
  <c r="B5" i="3" s="1"/>
  <c r="BF1170" i="7"/>
  <c r="BF1116" i="7"/>
  <c r="BF328" i="7"/>
  <c r="BF975" i="7"/>
  <c r="AR1286" i="7"/>
  <c r="BF1673" i="7"/>
  <c r="AS1285" i="7"/>
  <c r="BF1052" i="7"/>
  <c r="BF1850" i="7"/>
  <c r="BF839" i="7"/>
  <c r="BF1439" i="7"/>
  <c r="BF282" i="7"/>
  <c r="BF682" i="7"/>
  <c r="BF314" i="7"/>
  <c r="BF463" i="7"/>
  <c r="AS1336" i="7"/>
  <c r="AS1456" i="7"/>
  <c r="AR1479" i="7"/>
  <c r="AQ1754" i="7"/>
  <c r="BF1779" i="7"/>
  <c r="BF999" i="7"/>
  <c r="BF1269" i="7"/>
  <c r="AS1376" i="7"/>
  <c r="AQ1503" i="7"/>
  <c r="AR1420" i="7"/>
  <c r="AQ1713" i="7"/>
  <c r="BF395" i="7"/>
  <c r="BF675" i="7"/>
  <c r="BF860" i="7"/>
  <c r="BF936" i="7"/>
  <c r="BF1025" i="7"/>
  <c r="BF1131" i="7"/>
  <c r="BF1525" i="7"/>
  <c r="AQ1333" i="7"/>
  <c r="AR1507" i="7"/>
  <c r="AR1634" i="7"/>
  <c r="AS1701" i="7"/>
  <c r="AQ1731" i="7"/>
  <c r="BF228" i="7"/>
  <c r="BF676" i="7"/>
  <c r="BF630" i="7"/>
  <c r="BF374" i="7"/>
  <c r="BF1344" i="7"/>
  <c r="AS1471" i="7"/>
  <c r="AQ1279" i="7"/>
  <c r="AQ1435" i="7"/>
  <c r="BF1790" i="7"/>
  <c r="AS1685" i="7"/>
  <c r="BF984" i="7"/>
  <c r="BF1571" i="7"/>
  <c r="AQ1761" i="7"/>
  <c r="AS1753" i="7"/>
  <c r="BF637" i="7"/>
  <c r="AQ1636" i="7"/>
  <c r="BF37" i="7"/>
  <c r="AQ1259" i="7"/>
  <c r="BF124" i="7"/>
  <c r="AS1315" i="7"/>
  <c r="AS1251" i="7"/>
  <c r="BF1321" i="7"/>
  <c r="AS1655" i="7"/>
  <c r="BF1343" i="7"/>
  <c r="BF1262" i="7"/>
  <c r="BF620" i="7"/>
  <c r="BF1345" i="7"/>
  <c r="BF1530" i="7"/>
  <c r="BF570" i="7"/>
  <c r="BF1404" i="7"/>
  <c r="BF1447" i="7"/>
  <c r="AS1464" i="7"/>
  <c r="BF1117" i="7"/>
  <c r="AS1740" i="7"/>
  <c r="BF43" i="7"/>
  <c r="BF799" i="7"/>
  <c r="AR1261" i="7"/>
  <c r="AS1452" i="7"/>
  <c r="BF1650" i="7"/>
  <c r="BF652" i="7"/>
  <c r="AR1686" i="7"/>
  <c r="BF404" i="7"/>
  <c r="AQ1645" i="7"/>
  <c r="AQ1715" i="7"/>
  <c r="BF160" i="7"/>
  <c r="BF481" i="7"/>
  <c r="AS1768" i="7"/>
  <c r="BF666" i="7"/>
  <c r="BF863" i="7"/>
  <c r="AQ1668" i="7"/>
  <c r="AQ1750" i="7"/>
  <c r="BF1621" i="7"/>
  <c r="BF19" i="7"/>
  <c r="BF1567" i="7"/>
  <c r="BF442" i="7"/>
  <c r="BF949" i="7"/>
  <c r="BF1386" i="7"/>
  <c r="BF1271" i="7"/>
  <c r="BF65" i="7"/>
  <c r="BF912" i="7"/>
  <c r="BF176" i="7"/>
  <c r="BF177" i="7"/>
  <c r="BF935" i="7"/>
  <c r="BF435" i="7"/>
  <c r="BF125" i="7"/>
  <c r="BF95" i="7"/>
  <c r="BF1300" i="7"/>
  <c r="BF277" i="7"/>
  <c r="BF112" i="7"/>
  <c r="BF1592" i="7"/>
  <c r="BF520" i="7"/>
  <c r="BF1305" i="7"/>
  <c r="BF1437" i="7"/>
  <c r="BF11" i="7"/>
  <c r="BF170" i="7"/>
  <c r="BF1719" i="7"/>
  <c r="BF663" i="7"/>
  <c r="BF1642" i="7"/>
  <c r="BF1682" i="7"/>
  <c r="BF516" i="7"/>
  <c r="BF470" i="7"/>
  <c r="BF1203" i="7"/>
  <c r="BF1766" i="7"/>
  <c r="BF1550" i="7"/>
  <c r="BF708" i="7"/>
  <c r="BF1793" i="7"/>
  <c r="BF469" i="7"/>
  <c r="BF866" i="7"/>
  <c r="BF615" i="7"/>
  <c r="BF802" i="7"/>
  <c r="BF571" i="7"/>
  <c r="BF856" i="7"/>
  <c r="BF1399" i="7"/>
  <c r="BF1828" i="7"/>
  <c r="BF760" i="7"/>
  <c r="BF885" i="7"/>
  <c r="BF1022" i="7"/>
  <c r="BF1366" i="7"/>
  <c r="AS1401" i="7"/>
  <c r="BF1375" i="7"/>
  <c r="AS1405" i="7"/>
  <c r="AS1714" i="7"/>
  <c r="BF1792" i="7"/>
  <c r="BF161" i="7"/>
  <c r="BF737" i="7"/>
  <c r="BF1157" i="7"/>
  <c r="BF1705" i="7"/>
  <c r="BF344" i="7"/>
  <c r="BF1349" i="7"/>
  <c r="BF951" i="7"/>
  <c r="BF12" i="7"/>
  <c r="BF171" i="7"/>
  <c r="AS1329" i="7"/>
  <c r="BF80" i="7"/>
  <c r="BF9" i="7"/>
  <c r="BF527" i="7"/>
  <c r="BF703" i="7"/>
  <c r="BF900" i="7"/>
  <c r="BF1651" i="7"/>
  <c r="BF1742" i="7"/>
  <c r="BF342" i="7"/>
  <c r="BF441" i="7"/>
  <c r="BF646" i="7"/>
  <c r="BF1077" i="7"/>
  <c r="AS1291" i="7"/>
  <c r="BF1247" i="7"/>
  <c r="BF239" i="7"/>
  <c r="BF86" i="7"/>
  <c r="BF606" i="7"/>
  <c r="BF449" i="7"/>
  <c r="BF665" i="7"/>
  <c r="AS1625" i="7"/>
  <c r="BF1699" i="7"/>
  <c r="BF55" i="7"/>
  <c r="BF1661" i="7"/>
  <c r="BF1677" i="7"/>
  <c r="AS1422" i="7"/>
  <c r="BF1050" i="7"/>
  <c r="BF1509" i="7"/>
  <c r="BF597" i="7"/>
  <c r="BF701" i="7"/>
  <c r="BF1459" i="7"/>
  <c r="BF1588" i="7"/>
  <c r="BF1596" i="7"/>
  <c r="BF1683" i="7"/>
  <c r="BF1156" i="7"/>
  <c r="BF1167" i="7"/>
  <c r="BF1294" i="7"/>
  <c r="BF108" i="7"/>
  <c r="BF222" i="7"/>
  <c r="BF35" i="7"/>
  <c r="BF450" i="7"/>
  <c r="BF506" i="7"/>
  <c r="BF871" i="7"/>
  <c r="BF815" i="7"/>
  <c r="BF196" i="7"/>
  <c r="BF406" i="7"/>
  <c r="BF710" i="7"/>
  <c r="AS1298" i="7"/>
  <c r="AS1363" i="7"/>
  <c r="AS1394" i="7"/>
  <c r="AS1666" i="7"/>
  <c r="BF440" i="7"/>
  <c r="BF1201" i="7"/>
  <c r="BF1842" i="7"/>
  <c r="BF401" i="7"/>
  <c r="BF961" i="7"/>
  <c r="BF915" i="7"/>
  <c r="AS1274" i="7"/>
  <c r="BF1473" i="7"/>
  <c r="BF1208" i="7"/>
  <c r="BF1494" i="7"/>
  <c r="BF1667" i="7"/>
  <c r="AS1474" i="7"/>
  <c r="BF1727" i="7"/>
  <c r="BF18" i="7"/>
  <c r="AS1341" i="7"/>
  <c r="BF511" i="7"/>
  <c r="BF419" i="7"/>
  <c r="BF687" i="7"/>
  <c r="BF699" i="7"/>
  <c r="BF960" i="7"/>
  <c r="BF1163" i="7"/>
  <c r="AQ1484" i="7"/>
  <c r="AR1356" i="7"/>
  <c r="AR1357" i="7"/>
  <c r="AR1443" i="7"/>
  <c r="AQ1500" i="7"/>
  <c r="BF1798" i="7"/>
  <c r="BF531" i="7"/>
  <c r="AR1640" i="7"/>
  <c r="AQ1739" i="7"/>
  <c r="BF1125" i="7"/>
  <c r="AR1293" i="7"/>
  <c r="AQ1295" i="7"/>
  <c r="AQ1365" i="7"/>
  <c r="AR1660" i="7"/>
  <c r="AR1643" i="7"/>
  <c r="BF1854" i="7"/>
  <c r="AQ1316" i="7"/>
  <c r="AQ1256" i="7"/>
  <c r="BF592" i="7"/>
  <c r="AR1406" i="7"/>
  <c r="BF184" i="7"/>
  <c r="BF198" i="7"/>
  <c r="AQ1305" i="7"/>
  <c r="AQ1260" i="7"/>
  <c r="BF1543" i="7"/>
  <c r="BF1197" i="7"/>
  <c r="AS1254" i="7"/>
  <c r="AS1378" i="7"/>
  <c r="AR1310" i="7"/>
  <c r="BF1204" i="7"/>
  <c r="BF1472" i="7"/>
  <c r="BF1599" i="7"/>
  <c r="BF861" i="7"/>
  <c r="AQ1475" i="7"/>
  <c r="BF100" i="7"/>
  <c r="BF289" i="7"/>
  <c r="BF905" i="7"/>
  <c r="BF1746" i="7"/>
  <c r="BF773" i="7"/>
  <c r="AS1719" i="7"/>
  <c r="BF1847" i="7"/>
  <c r="AR1400" i="7"/>
  <c r="AQ1281" i="7"/>
  <c r="BF1784" i="7"/>
  <c r="BF92" i="7"/>
  <c r="AQ1764" i="7"/>
  <c r="BF761" i="7"/>
  <c r="BF1181" i="7"/>
  <c r="AR1436" i="7"/>
  <c r="BF1191" i="7"/>
  <c r="BF529" i="7"/>
  <c r="BF1090" i="7"/>
  <c r="BF21" i="7"/>
  <c r="BF672" i="7"/>
  <c r="BF1164" i="7"/>
  <c r="AQ1361" i="7"/>
  <c r="BF116" i="7"/>
  <c r="BF143" i="7"/>
  <c r="BF865" i="7"/>
  <c r="AS1306" i="7"/>
  <c r="AR1308" i="7"/>
  <c r="BF1835" i="7"/>
  <c r="BF166" i="7"/>
  <c r="BF670" i="7"/>
  <c r="BF1034" i="7"/>
  <c r="BF1176" i="7"/>
  <c r="BF1066" i="7"/>
  <c r="AS1429" i="7"/>
  <c r="AR1691" i="7"/>
  <c r="BF1465" i="7"/>
  <c r="BF996" i="7"/>
  <c r="AS1639" i="7"/>
  <c r="BF54" i="7"/>
  <c r="BF57" i="7"/>
  <c r="AR1392" i="7"/>
  <c r="AS1670" i="7"/>
  <c r="BF798" i="7"/>
  <c r="AR1432" i="7"/>
  <c r="AQ1414" i="7"/>
  <c r="AQ1694" i="7"/>
  <c r="AY6" i="7"/>
  <c r="BF6" i="7"/>
  <c r="BF399" i="7"/>
  <c r="BF103" i="7"/>
  <c r="AR1288" i="7"/>
  <c r="BF1339" i="7"/>
  <c r="BF1556" i="7"/>
  <c r="BF1737" i="7"/>
  <c r="BF82" i="7"/>
  <c r="BF538" i="7"/>
  <c r="BF778" i="7"/>
  <c r="BF1126" i="7"/>
  <c r="AS1276" i="7"/>
  <c r="AR1485" i="7"/>
  <c r="AR1458" i="7"/>
  <c r="AR1619" i="7"/>
  <c r="AS1769" i="7"/>
  <c r="BF331" i="7"/>
  <c r="BF587" i="7"/>
  <c r="BF872" i="7"/>
  <c r="BF1202" i="7"/>
  <c r="AR1440" i="7"/>
  <c r="BF1563" i="7"/>
  <c r="BF1570" i="7"/>
  <c r="AR1759" i="7"/>
  <c r="AQ1324" i="7"/>
  <c r="BF49" i="7"/>
  <c r="BF1314" i="7"/>
  <c r="AS1434" i="7"/>
  <c r="BF1430" i="7"/>
  <c r="AQ1454" i="7"/>
  <c r="AQ1431" i="7"/>
  <c r="BF1529" i="7"/>
  <c r="AS1765" i="7"/>
  <c r="BF1449" i="7"/>
  <c r="BF1523" i="7"/>
  <c r="BF496" i="7"/>
  <c r="BF1063" i="7"/>
  <c r="AQ1424" i="7"/>
  <c r="AR1766" i="7"/>
  <c r="BF584" i="7"/>
  <c r="BF1317" i="7"/>
  <c r="AS1289" i="7"/>
  <c r="AQ1393" i="7"/>
  <c r="AR1423" i="7"/>
  <c r="AQ1718" i="7"/>
  <c r="BF867" i="7"/>
  <c r="BF1112" i="7"/>
  <c r="AQ1410" i="7"/>
  <c r="AR1350" i="7"/>
  <c r="AQ1722" i="7"/>
  <c r="AY4" i="7"/>
  <c r="BF4" i="7"/>
  <c r="AQ1318" i="7"/>
  <c r="BF251" i="7"/>
  <c r="BF617" i="7"/>
  <c r="BF1711" i="7"/>
  <c r="BF1312" i="7"/>
  <c r="BF466" i="7"/>
  <c r="BF1577" i="7"/>
  <c r="BF1547" i="7"/>
  <c r="BF262" i="7"/>
  <c r="AQ1353" i="7"/>
  <c r="BF1738" i="7"/>
  <c r="AS1698" i="7"/>
  <c r="AR1770" i="7"/>
  <c r="BF187" i="7"/>
  <c r="BF386" i="7"/>
  <c r="AQ1354" i="7"/>
  <c r="BF1638" i="7"/>
  <c r="BF141" i="7"/>
  <c r="BF69" i="7"/>
  <c r="BF429" i="7"/>
  <c r="BF389" i="7"/>
  <c r="BF741" i="7"/>
  <c r="BF1081" i="7"/>
  <c r="BF1757" i="7"/>
  <c r="BF1749" i="7"/>
  <c r="BF979" i="7"/>
  <c r="AS1263" i="7"/>
  <c r="AQ1504" i="7"/>
  <c r="BF1419" i="7"/>
  <c r="BF1518" i="7"/>
  <c r="AS1632" i="7"/>
  <c r="BF245" i="7"/>
  <c r="BF776" i="7"/>
  <c r="BF302" i="7"/>
  <c r="BF921" i="7"/>
  <c r="BF1207" i="7"/>
  <c r="AQ1662" i="7"/>
  <c r="AQ1390" i="7"/>
  <c r="AQ1673" i="7"/>
  <c r="BF348" i="7"/>
  <c r="BF878" i="7"/>
  <c r="BF1652" i="7"/>
  <c r="AR1615" i="7"/>
  <c r="AR1708" i="7"/>
  <c r="BF1285" i="7"/>
  <c r="AS1439" i="7"/>
  <c r="AQ1692" i="7"/>
  <c r="BF1751" i="7"/>
  <c r="BF58" i="7"/>
  <c r="BF98" i="7"/>
  <c r="BF234" i="7"/>
  <c r="BF1142" i="7"/>
  <c r="AR1336" i="7"/>
  <c r="BF1479" i="7"/>
  <c r="BF1455" i="7"/>
  <c r="AS1483" i="7"/>
  <c r="BF524" i="7"/>
  <c r="BF772" i="7"/>
  <c r="BF273" i="7"/>
  <c r="BF534" i="7"/>
  <c r="AS1470" i="7"/>
  <c r="AS1250" i="7"/>
  <c r="AS1503" i="7"/>
  <c r="BF1420" i="7"/>
  <c r="AQ1402" i="7"/>
  <c r="BF1418" i="7"/>
  <c r="BF546" i="7"/>
  <c r="BF754" i="7"/>
  <c r="BF959" i="7"/>
  <c r="BF919" i="7"/>
  <c r="AR1426" i="7"/>
  <c r="AR1407" i="7"/>
  <c r="AR1713" i="7"/>
  <c r="BF114" i="7"/>
  <c r="BF91" i="7"/>
  <c r="BF131" i="7"/>
  <c r="BF370" i="7"/>
  <c r="BF330" i="7"/>
  <c r="BF346" i="7"/>
  <c r="BF633" i="7"/>
  <c r="BF992" i="7"/>
  <c r="AQ1270" i="7"/>
  <c r="AS1507" i="7"/>
  <c r="AS1634" i="7"/>
  <c r="BF1040" i="7"/>
  <c r="AS1379" i="7"/>
  <c r="AS1275" i="7"/>
  <c r="AR1435" i="7"/>
  <c r="BF1726" i="7"/>
  <c r="AR1747" i="7"/>
  <c r="BF61" i="7"/>
  <c r="BF589" i="7"/>
  <c r="BF7" i="7"/>
  <c r="AY7" i="7"/>
  <c r="AQ1656" i="7"/>
  <c r="BF361" i="7"/>
  <c r="AS1761" i="7"/>
  <c r="BF1782" i="7"/>
  <c r="AS1636" i="7"/>
  <c r="BF230" i="7"/>
  <c r="AS1259" i="7"/>
  <c r="BF877" i="7"/>
  <c r="AQ1351" i="7"/>
  <c r="AS1688" i="7"/>
  <c r="BF174" i="7"/>
  <c r="AR1416" i="7"/>
  <c r="AQ1647" i="7"/>
  <c r="BF337" i="7"/>
  <c r="BF1843" i="7"/>
  <c r="BF163" i="7"/>
  <c r="BF594" i="7"/>
  <c r="BF1655" i="7"/>
  <c r="BF1513" i="7"/>
  <c r="AS1447" i="7"/>
  <c r="BF1612" i="7"/>
  <c r="AQ1480" i="7"/>
  <c r="BF1464" i="7"/>
  <c r="BF1493" i="7"/>
  <c r="AR1304" i="7"/>
  <c r="AS1273" i="7"/>
  <c r="AQ1283" i="7"/>
  <c r="BF1335" i="7"/>
  <c r="BF1342" i="7"/>
  <c r="BF325" i="7"/>
  <c r="BF917" i="7"/>
  <c r="BF1261" i="7"/>
  <c r="BF1194" i="7"/>
  <c r="BF1452" i="7"/>
  <c r="AQ1721" i="7"/>
  <c r="BF1417" i="7"/>
  <c r="AR1645" i="7"/>
  <c r="AR1715" i="7"/>
  <c r="BF1161" i="7"/>
  <c r="AR1668" i="7"/>
  <c r="BF1505" i="7"/>
  <c r="AR1621" i="7"/>
  <c r="BF477" i="7"/>
  <c r="BF1123" i="7"/>
  <c r="AQ1755" i="7"/>
  <c r="AS1386" i="7"/>
  <c r="BF1099" i="7"/>
  <c r="BF422" i="7"/>
  <c r="BF1133" i="7"/>
  <c r="BF1495" i="7"/>
  <c r="BF522" i="7"/>
  <c r="BF205" i="7"/>
  <c r="BF1538" i="7"/>
  <c r="BF306" i="7"/>
  <c r="BF660" i="7"/>
  <c r="BF1249" i="7"/>
  <c r="BF1709" i="7"/>
  <c r="BF467" i="7"/>
  <c r="BF1412" i="7"/>
  <c r="BF415" i="7"/>
  <c r="BF1401" i="7"/>
  <c r="BF1555" i="7"/>
  <c r="BF1056" i="7"/>
  <c r="BF1521" i="7"/>
  <c r="BF719" i="7"/>
  <c r="BF641" i="7"/>
  <c r="BF1552" i="7"/>
  <c r="BF1322" i="7"/>
  <c r="BF1293" i="7"/>
  <c r="BF367" i="7"/>
  <c r="BF499" i="7"/>
  <c r="BF1260" i="7"/>
  <c r="BF1551" i="7"/>
  <c r="BF1310" i="7"/>
  <c r="BF1370" i="7"/>
  <c r="BF550" i="7"/>
  <c r="AS1403" i="7"/>
  <c r="BF1816" i="7"/>
  <c r="BF1233" i="7"/>
  <c r="BF845" i="7"/>
  <c r="BF967" i="7"/>
  <c r="AS1400" i="7"/>
  <c r="BF255" i="7"/>
  <c r="BF185" i="7"/>
  <c r="BF1330" i="7"/>
  <c r="BF1331" i="7"/>
  <c r="BF1364" i="7"/>
  <c r="BF1064" i="7"/>
  <c r="BF132" i="7"/>
  <c r="BF1583" i="7"/>
  <c r="BF494" i="7"/>
  <c r="BF1758" i="7"/>
  <c r="BF812" i="7"/>
  <c r="BF274" i="7"/>
  <c r="BF887" i="7"/>
  <c r="BF775" i="7"/>
  <c r="BF1268" i="7"/>
  <c r="BF1554" i="7"/>
  <c r="AS1646" i="7"/>
  <c r="BF1047" i="7"/>
  <c r="BF1413" i="7"/>
  <c r="BF1720" i="7"/>
  <c r="BF593" i="7"/>
  <c r="BF1192" i="7"/>
  <c r="BF914" i="7"/>
  <c r="BF1062" i="7"/>
  <c r="AS1409" i="7"/>
  <c r="BF874" i="7"/>
  <c r="BF36" i="7"/>
  <c r="BF973" i="7"/>
  <c r="BF358" i="7"/>
  <c r="AS1360" i="7"/>
  <c r="BF1154" i="7"/>
  <c r="BF1615" i="7"/>
  <c r="BF1510" i="7"/>
  <c r="BF623" i="7"/>
  <c r="BF611" i="7"/>
  <c r="BF884" i="7"/>
  <c r="BF896" i="7"/>
  <c r="AR1287" i="7"/>
  <c r="BF1740" i="7"/>
  <c r="AQ1335" i="7"/>
  <c r="BF904" i="7"/>
  <c r="BF1384" i="7"/>
  <c r="AS1342" i="7"/>
  <c r="AR1654" i="7"/>
  <c r="BF1594" i="7"/>
  <c r="BF1728" i="7"/>
  <c r="BF1290" i="7"/>
  <c r="AS1650" i="7"/>
  <c r="AR1762" i="7"/>
  <c r="AS1721" i="7"/>
  <c r="AR1417" i="7"/>
  <c r="BF1607" i="7"/>
  <c r="BF880" i="7"/>
  <c r="BF486" i="7"/>
  <c r="BF585" i="7"/>
  <c r="BF790" i="7"/>
  <c r="BF1627" i="7"/>
  <c r="BF197" i="7"/>
  <c r="AS1645" i="7"/>
  <c r="BF1561" i="7"/>
  <c r="BF1795" i="7"/>
  <c r="AQ1478" i="7"/>
  <c r="BF1630" i="7"/>
  <c r="BF1750" i="7"/>
  <c r="AR1505" i="7"/>
  <c r="AR1445" i="7"/>
  <c r="BF1823" i="7"/>
  <c r="BF800" i="7"/>
  <c r="BF1421" i="7"/>
  <c r="BF1371" i="7"/>
  <c r="BF1517" i="7"/>
  <c r="BF340" i="7"/>
  <c r="BF903" i="7"/>
  <c r="BF1536" i="7"/>
  <c r="BF1196" i="7"/>
  <c r="BF721" i="7"/>
  <c r="BF153" i="7"/>
  <c r="BF127" i="7"/>
  <c r="BF1460" i="7"/>
  <c r="BF694" i="7"/>
  <c r="BF1810" i="7"/>
  <c r="BF335" i="7"/>
  <c r="BF22" i="7"/>
  <c r="BF1533" i="7"/>
  <c r="BF1159" i="7"/>
  <c r="BF1818" i="7"/>
  <c r="BF505" i="7"/>
  <c r="BF988" i="7"/>
  <c r="BF1368" i="7"/>
  <c r="BF72" i="7"/>
  <c r="BF523" i="7"/>
  <c r="BF820" i="7"/>
  <c r="BF1606" i="7"/>
  <c r="BF41" i="7"/>
  <c r="BF1274" i="7"/>
  <c r="BF862" i="7"/>
  <c r="AS1266" i="7"/>
  <c r="BF893" i="7"/>
  <c r="BF650" i="7"/>
  <c r="AS1356" i="7"/>
  <c r="AS1443" i="7"/>
  <c r="BF1717" i="7"/>
  <c r="AS1640" i="7"/>
  <c r="BF126" i="7"/>
  <c r="BF1048" i="7"/>
  <c r="AS1660" i="7"/>
  <c r="BF1729" i="7"/>
  <c r="BF1844" i="7"/>
  <c r="BF20" i="7"/>
  <c r="BF352" i="7"/>
  <c r="BF1306" i="7"/>
  <c r="BF48" i="7"/>
  <c r="AS1691" i="7"/>
  <c r="BF1526" i="7"/>
  <c r="BF722" i="7"/>
  <c r="AS1339" i="7"/>
  <c r="BF1219" i="7"/>
  <c r="BF1562" i="7"/>
  <c r="BF1158" i="7"/>
  <c r="BF1467" i="7"/>
  <c r="BF1544" i="7"/>
  <c r="AS1712" i="7"/>
  <c r="BF1801" i="7"/>
  <c r="BF1006" i="7"/>
  <c r="AS1433" i="7"/>
  <c r="BF656" i="7"/>
  <c r="BF1084" i="7"/>
  <c r="BF769" i="7"/>
  <c r="BF1114" i="7"/>
  <c r="BF353" i="7"/>
  <c r="AS1722" i="7"/>
  <c r="BF493" i="7"/>
  <c r="BF1113" i="7"/>
  <c r="BF1741" i="7"/>
  <c r="BF307" i="7"/>
  <c r="BF29" i="7"/>
  <c r="BF541" i="7"/>
  <c r="BF1760" i="7"/>
  <c r="BF1148" i="7"/>
  <c r="BF216" i="7"/>
  <c r="BF600" i="7"/>
  <c r="BF1205" i="7"/>
  <c r="BF748" i="7"/>
  <c r="BF464" i="7"/>
  <c r="BF971" i="7"/>
  <c r="AS1455" i="7"/>
  <c r="AS1407" i="7"/>
  <c r="BF16" i="7"/>
  <c r="BF962" i="7"/>
  <c r="AS1333" i="7"/>
  <c r="AS1731" i="7"/>
  <c r="BF263" i="7"/>
  <c r="BF678" i="7"/>
  <c r="BF1184" i="7"/>
  <c r="BF1553" i="7"/>
  <c r="BF1747" i="7"/>
  <c r="BF254" i="7"/>
  <c r="BF1753" i="7"/>
  <c r="AS1488" i="7"/>
  <c r="BF504" i="7"/>
  <c r="AS1351" i="7"/>
  <c r="AS1416" i="7"/>
  <c r="BF1653" i="7"/>
  <c r="BF725" i="7"/>
  <c r="BF1003" i="7"/>
  <c r="BF99" i="7"/>
  <c r="BF1700" i="7"/>
  <c r="BF1573" i="7"/>
  <c r="BF2" i="7"/>
  <c r="AY2" i="7"/>
  <c r="BF189" i="7"/>
  <c r="BF565" i="7"/>
  <c r="BF341" i="7"/>
  <c r="BF631" i="7"/>
  <c r="BF1027" i="7"/>
  <c r="AS1357" i="7"/>
  <c r="BF1443" i="7"/>
  <c r="AQ1717" i="7"/>
  <c r="BF882" i="7"/>
  <c r="BF1427" i="7"/>
  <c r="BF1546" i="7"/>
  <c r="AS1739" i="7"/>
  <c r="BF519" i="7"/>
  <c r="BF695" i="7"/>
  <c r="AR1322" i="7"/>
  <c r="AR1346" i="7"/>
  <c r="AS1501" i="7"/>
  <c r="BF1496" i="7"/>
  <c r="AR1295" i="7"/>
  <c r="AR1365" i="7"/>
  <c r="AR1724" i="7"/>
  <c r="AQ1767" i="7"/>
  <c r="BF1316" i="7"/>
  <c r="BF1732" i="7"/>
  <c r="AS1256" i="7"/>
  <c r="BF1406" i="7"/>
  <c r="BF51" i="7"/>
  <c r="BF1134" i="7"/>
  <c r="BF1193" i="7"/>
  <c r="BF1280" i="7"/>
  <c r="AS1260" i="7"/>
  <c r="AS1437" i="7"/>
  <c r="BF383" i="7"/>
  <c r="BF443" i="7"/>
  <c r="BF723" i="7"/>
  <c r="BF1005" i="7"/>
  <c r="BF1254" i="7"/>
  <c r="AR1358" i="7"/>
  <c r="BF424" i="7"/>
  <c r="AR1370" i="7"/>
  <c r="AQ1388" i="7"/>
  <c r="BF1648" i="7"/>
  <c r="BF492" i="7"/>
  <c r="BF180" i="7"/>
  <c r="BF286" i="7"/>
  <c r="BF907" i="7"/>
  <c r="BF910" i="7"/>
  <c r="AS1282" i="7"/>
  <c r="AS1442" i="7"/>
  <c r="AQ1415" i="7"/>
  <c r="AQ1400" i="7"/>
  <c r="AS1281" i="7"/>
  <c r="BF1576" i="7"/>
  <c r="BF1764" i="7"/>
  <c r="BF751" i="7"/>
  <c r="BF948" i="7"/>
  <c r="AR1330" i="7"/>
  <c r="AS1264" i="7"/>
  <c r="BF1244" i="7"/>
  <c r="AS1331" i="7"/>
  <c r="BF1542" i="7"/>
  <c r="AR1763" i="7"/>
  <c r="AR1702" i="7"/>
  <c r="BF192" i="7"/>
  <c r="BF375" i="7"/>
  <c r="BF391" i="7"/>
  <c r="BF427" i="7"/>
  <c r="BF707" i="7"/>
  <c r="BF892" i="7"/>
  <c r="BF1091" i="7"/>
  <c r="AS1361" i="7"/>
  <c r="AR1364" i="7"/>
  <c r="AQ1451" i="7"/>
  <c r="AQ1508" i="7"/>
  <c r="BF1806" i="7"/>
  <c r="AQ1657" i="7"/>
  <c r="AR1710" i="7"/>
  <c r="BF246" i="7"/>
  <c r="BF249" i="7"/>
  <c r="AR1252" i="7"/>
  <c r="AQ1691" i="7"/>
  <c r="AS1465" i="7"/>
  <c r="AR1639" i="7"/>
  <c r="BF258" i="7"/>
  <c r="BF786" i="7"/>
  <c r="AR1758" i="7"/>
  <c r="BF267" i="7"/>
  <c r="BF762" i="7"/>
  <c r="AR1682" i="7"/>
  <c r="BF75" i="7"/>
  <c r="AQ1468" i="7"/>
  <c r="BF1675" i="7"/>
  <c r="BF42" i="7"/>
  <c r="BF586" i="7"/>
  <c r="BF738" i="7"/>
  <c r="BF1288" i="7"/>
  <c r="AS1268" i="7"/>
  <c r="BF111" i="7"/>
  <c r="BF596" i="7"/>
  <c r="BF214" i="7"/>
  <c r="BF478" i="7"/>
  <c r="BF321" i="7"/>
  <c r="BF577" i="7"/>
  <c r="BF1128" i="7"/>
  <c r="BF1485" i="7"/>
  <c r="AQ1458" i="7"/>
  <c r="BF757" i="7"/>
  <c r="BF922" i="7"/>
  <c r="BF1153" i="7"/>
  <c r="AQ1413" i="7"/>
  <c r="BF233" i="7"/>
  <c r="BF854" i="7"/>
  <c r="AR1324" i="7"/>
  <c r="AS1497" i="7"/>
  <c r="BF562" i="7"/>
  <c r="BF1110" i="7"/>
  <c r="AR1314" i="7"/>
  <c r="AR1434" i="7"/>
  <c r="BF1431" i="7"/>
  <c r="BF1601" i="7"/>
  <c r="BF575" i="7"/>
  <c r="BF483" i="7"/>
  <c r="BF763" i="7"/>
  <c r="BF1115" i="7"/>
  <c r="BF1433" i="7"/>
  <c r="AR1644" i="7"/>
  <c r="BF1689" i="7"/>
  <c r="AQ1289" i="7"/>
  <c r="BF1393" i="7"/>
  <c r="AQ1423" i="7"/>
  <c r="AS1718" i="7"/>
  <c r="BF454" i="7"/>
  <c r="BF553" i="7"/>
  <c r="BF811" i="7"/>
  <c r="BF814" i="7"/>
  <c r="AS1352" i="7"/>
  <c r="BF1185" i="7"/>
  <c r="AS1450" i="7"/>
  <c r="AR1272" i="7"/>
  <c r="BF1332" i="7"/>
  <c r="AS1469" i="7"/>
  <c r="BF1595" i="7"/>
  <c r="BF1410" i="7"/>
  <c r="BF1350" i="7"/>
  <c r="AQ1482" i="7"/>
  <c r="BF1101" i="7"/>
  <c r="BF1852" i="7"/>
  <c r="BF982" i="7"/>
  <c r="AS1623" i="7"/>
  <c r="AS1711" i="7"/>
  <c r="AQ1312" i="7"/>
  <c r="BF1178" i="7"/>
  <c r="AS1438" i="7"/>
  <c r="BF1238" i="7"/>
  <c r="BF1241" i="7"/>
  <c r="BF1409" i="7"/>
  <c r="AQ1359" i="7"/>
  <c r="AQ1391" i="7"/>
  <c r="AQ1678" i="7"/>
  <c r="AS1738" i="7"/>
  <c r="AR1698" i="7"/>
  <c r="BF272" i="7"/>
  <c r="BF206" i="7"/>
  <c r="BF1354" i="7"/>
  <c r="BF1540" i="7"/>
  <c r="AR1296" i="7"/>
  <c r="AR1757" i="7"/>
  <c r="AS1749" i="7"/>
  <c r="BF94" i="7"/>
  <c r="BF457" i="7"/>
  <c r="AQ1360" i="7"/>
  <c r="BF1263" i="7"/>
  <c r="AS1504" i="7"/>
  <c r="AQ1419" i="7"/>
  <c r="BF1632" i="7"/>
  <c r="AQ1428" i="7"/>
  <c r="AR1680" i="7"/>
  <c r="BF64" i="7"/>
  <c r="BF200" i="7"/>
  <c r="BF603" i="7"/>
  <c r="BF888" i="7"/>
  <c r="BF1171" i="7"/>
  <c r="AQ1466" i="7"/>
  <c r="BF1582" i="7"/>
  <c r="BF1586" i="7"/>
  <c r="AQ1733" i="7"/>
  <c r="BF918" i="7"/>
  <c r="AS1635" i="7"/>
  <c r="AS1390" i="7"/>
  <c r="AS1673" i="7"/>
  <c r="AS1652" i="7"/>
  <c r="BF1780" i="7"/>
  <c r="BF736" i="7"/>
  <c r="AR1492" i="7"/>
  <c r="BF953" i="7"/>
  <c r="AQ1439" i="7"/>
  <c r="AQ1751" i="7"/>
  <c r="BF164" i="7"/>
  <c r="BF73" i="7"/>
  <c r="BF1239" i="7"/>
  <c r="AQ1479" i="7"/>
  <c r="AR1483" i="7"/>
  <c r="AR1754" i="7"/>
  <c r="BF167" i="7"/>
  <c r="AS1269" i="7"/>
  <c r="BF1250" i="7"/>
  <c r="AQ1420" i="7"/>
  <c r="AS1402" i="7"/>
  <c r="AS1418" i="7"/>
  <c r="AQ1506" i="7"/>
  <c r="BF175" i="7"/>
  <c r="BF25" i="7"/>
  <c r="BF542" i="7"/>
  <c r="BF385" i="7"/>
  <c r="BF1136" i="7"/>
  <c r="AS1426" i="7"/>
  <c r="BF247" i="7"/>
  <c r="BF512" i="7"/>
  <c r="BF1030" i="7"/>
  <c r="AR1270" i="7"/>
  <c r="AR1333" i="7"/>
  <c r="AS1628" i="7"/>
  <c r="BF110" i="7"/>
  <c r="BF473" i="7"/>
  <c r="BF689" i="7"/>
  <c r="BF1109" i="7"/>
  <c r="AQ1275" i="7"/>
  <c r="AR1471" i="7"/>
  <c r="BF1279" i="7"/>
  <c r="AQ1487" i="7"/>
  <c r="AQ1726" i="7"/>
  <c r="AS1656" i="7"/>
  <c r="BF1761" i="7"/>
  <c r="AR1636" i="7"/>
  <c r="BF1488" i="7"/>
  <c r="BF1734" i="7"/>
  <c r="BF1796" i="7"/>
  <c r="BF940" i="7"/>
  <c r="BF1236" i="7"/>
  <c r="BF1783" i="7"/>
  <c r="BF843" i="7"/>
  <c r="BF1416" i="7"/>
  <c r="AR1647" i="7"/>
  <c r="BF1068" i="7"/>
  <c r="AS1321" i="7"/>
  <c r="BF191" i="7"/>
  <c r="BF339" i="7"/>
  <c r="AR1262" i="7"/>
  <c r="AR1464" i="7"/>
  <c r="AS1493" i="7"/>
  <c r="BF791" i="7"/>
  <c r="AS1304" i="7"/>
  <c r="BF610" i="7"/>
  <c r="BF635" i="7"/>
  <c r="AQ1740" i="7"/>
  <c r="BF178" i="7"/>
  <c r="AR1384" i="7"/>
  <c r="BF203" i="7"/>
  <c r="BF985" i="7"/>
  <c r="BF1791" i="7"/>
  <c r="BF243" i="7"/>
  <c r="AS1762" i="7"/>
  <c r="BF475" i="7"/>
  <c r="BF743" i="7"/>
  <c r="AQ1686" i="7"/>
  <c r="BF1067" i="7"/>
  <c r="BF755" i="7"/>
  <c r="AS1715" i="7"/>
  <c r="AQ1768" i="7"/>
  <c r="BF969" i="7"/>
  <c r="AS1668" i="7"/>
  <c r="BF643" i="7"/>
  <c r="AR1750" i="7"/>
  <c r="AQ1505" i="7"/>
  <c r="AS1621" i="7"/>
  <c r="AQ1445" i="7"/>
  <c r="AS1755" i="7"/>
  <c r="AR1271" i="7"/>
  <c r="BF68" i="7"/>
  <c r="BF1569" i="7"/>
  <c r="BF715" i="7"/>
  <c r="BF898" i="7"/>
  <c r="BF221" i="7"/>
  <c r="BF1380" i="7"/>
  <c r="BF1328" i="7"/>
  <c r="BF1295" i="7"/>
  <c r="BF1327" i="7"/>
  <c r="BF1591" i="7"/>
  <c r="BF1528" i="7"/>
  <c r="BF34" i="7"/>
  <c r="BF1292" i="7"/>
  <c r="BF165" i="7"/>
  <c r="BF613" i="7"/>
  <c r="BF818" i="7"/>
  <c r="BF1105" i="7"/>
  <c r="BF803" i="7"/>
  <c r="BF320" i="7"/>
  <c r="BF651" i="7"/>
  <c r="BF1610" i="7"/>
  <c r="BF378" i="7"/>
  <c r="BF323" i="7"/>
  <c r="BF864" i="7"/>
  <c r="BF1257" i="7"/>
  <c r="BF653" i="7"/>
  <c r="BF1329" i="7"/>
  <c r="BF231" i="7"/>
  <c r="BF1255" i="7"/>
  <c r="BF664" i="7"/>
  <c r="BF548" i="7"/>
  <c r="BF1311" i="7"/>
  <c r="BF1748" i="7"/>
  <c r="BF655" i="7"/>
  <c r="BF1284" i="7"/>
  <c r="BF1785" i="7"/>
  <c r="BF1643" i="7"/>
  <c r="BF393" i="7"/>
  <c r="BF1369" i="7"/>
  <c r="AS1283" i="7"/>
  <c r="BF1137" i="7"/>
  <c r="BF1706" i="7"/>
  <c r="BF179" i="7"/>
  <c r="BF977" i="7"/>
  <c r="AS1366" i="7"/>
  <c r="AR1375" i="7"/>
  <c r="BF1695" i="7"/>
  <c r="AS1704" i="7"/>
  <c r="BF17" i="7"/>
  <c r="BF551" i="7"/>
  <c r="AS1323" i="7"/>
  <c r="AQ1705" i="7"/>
  <c r="AR1679" i="7"/>
  <c r="BF1716" i="7"/>
  <c r="BF417" i="7"/>
  <c r="BF742" i="7"/>
  <c r="AQ1326" i="7"/>
  <c r="AQ1371" i="7"/>
  <c r="AQ1355" i="7"/>
  <c r="BF1307" i="7"/>
  <c r="AS1373" i="7"/>
  <c r="BF1735" i="7"/>
  <c r="BF471" i="7"/>
  <c r="AR1337" i="7"/>
  <c r="AR1616" i="7"/>
  <c r="AQ1255" i="7"/>
  <c r="AQ1699" i="7"/>
  <c r="AS1622" i="7"/>
  <c r="AQ1446" i="7"/>
  <c r="BF226" i="7"/>
  <c r="AR1368" i="7"/>
  <c r="AR1394" i="7"/>
  <c r="AR1665" i="7"/>
  <c r="AS1284" i="7"/>
  <c r="AR1629" i="7"/>
  <c r="BF135" i="7"/>
  <c r="BF981" i="7"/>
  <c r="AQ1300" i="7"/>
  <c r="AS1667" i="7"/>
  <c r="AQ1474" i="7"/>
  <c r="AS1649" i="7"/>
  <c r="AQ1641" i="7"/>
  <c r="AS1674" i="7"/>
  <c r="AS1727" i="7"/>
  <c r="BF1827" i="7"/>
  <c r="AQ1637" i="7"/>
  <c r="BF296" i="7"/>
  <c r="BF1076" i="7"/>
  <c r="BF1069" i="7"/>
  <c r="AQ1412" i="7"/>
  <c r="AS1617" i="7"/>
  <c r="BF744" i="7"/>
  <c r="BF1725" i="7"/>
  <c r="AQ1681" i="7"/>
  <c r="AQ1706" i="7"/>
  <c r="BF1696" i="7"/>
  <c r="BF229" i="7"/>
  <c r="BF557" i="7"/>
  <c r="BF381" i="7"/>
  <c r="BF693" i="7"/>
  <c r="BF1145" i="7"/>
  <c r="AR1401" i="7"/>
  <c r="AQ1425" i="7"/>
  <c r="AQ1405" i="7"/>
  <c r="AQ1421" i="7"/>
  <c r="BF1714" i="7"/>
  <c r="BF578" i="7"/>
  <c r="BF490" i="7"/>
  <c r="BF1397" i="7"/>
  <c r="BF1240" i="7"/>
  <c r="BF1396" i="7"/>
  <c r="AR1705" i="7"/>
  <c r="BF1633" i="7"/>
  <c r="BF1150" i="7"/>
  <c r="BF297" i="7"/>
  <c r="BF934" i="7"/>
  <c r="AR1408" i="7"/>
  <c r="BF71" i="7"/>
  <c r="AS1302" i="7"/>
  <c r="BF436" i="7"/>
  <c r="BF137" i="7"/>
  <c r="BF1160" i="7"/>
  <c r="BF1258" i="7"/>
  <c r="BF1355" i="7"/>
  <c r="AS1307" i="7"/>
  <c r="AS1663" i="7"/>
  <c r="AR1651" i="7"/>
  <c r="AS1735" i="7"/>
  <c r="BF1775" i="7"/>
  <c r="BF1814" i="7"/>
  <c r="BF194" i="7"/>
  <c r="BF266" i="7"/>
  <c r="BF746" i="7"/>
  <c r="BF831" i="7"/>
  <c r="BF1008" i="7"/>
  <c r="AS1337" i="7"/>
  <c r="AR1477" i="7"/>
  <c r="BF1812" i="7"/>
  <c r="BF260" i="7"/>
  <c r="BF350" i="7"/>
  <c r="BF654" i="7"/>
  <c r="BF1085" i="7"/>
  <c r="AQ1502" i="7"/>
  <c r="BF728" i="7"/>
  <c r="AR1377" i="7"/>
  <c r="AQ1398" i="7"/>
  <c r="BF1489" i="7"/>
  <c r="AS1677" i="7"/>
  <c r="BF681" i="7"/>
  <c r="AS1446" i="7"/>
  <c r="BF1422" i="7"/>
  <c r="BF537" i="7"/>
  <c r="BF1173" i="7"/>
  <c r="AQ1509" i="7"/>
  <c r="AR1459" i="7"/>
  <c r="BF379" i="7"/>
  <c r="AS1453" i="7"/>
  <c r="AQ1463" i="7"/>
  <c r="BF1491" i="7"/>
  <c r="AR1620" i="7"/>
  <c r="AQ1684" i="7"/>
  <c r="BF1819" i="7"/>
  <c r="AR1265" i="7"/>
  <c r="AR1294" i="7"/>
  <c r="AS1457" i="7"/>
  <c r="AR1325" i="7"/>
  <c r="AQ1693" i="7"/>
  <c r="BF740" i="7"/>
  <c r="BF716" i="7"/>
  <c r="BF822" i="7"/>
  <c r="BF1186" i="7"/>
  <c r="BF1603" i="7"/>
  <c r="BF1558" i="7"/>
  <c r="BF1597" i="7"/>
  <c r="AR1756" i="7"/>
  <c r="AR1736" i="7"/>
  <c r="BF1800" i="7"/>
  <c r="BF90" i="7"/>
  <c r="BF535" i="7"/>
  <c r="BF711" i="7"/>
  <c r="BF908" i="7"/>
  <c r="AQ1298" i="7"/>
  <c r="AR1311" i="7"/>
  <c r="AR1380" i="7"/>
  <c r="AR1381" i="7"/>
  <c r="AQ1690" i="7"/>
  <c r="BF1659" i="7"/>
  <c r="BF1744" i="7"/>
  <c r="BF1049" i="7"/>
  <c r="BF1267" i="7"/>
  <c r="AQ1363" i="7"/>
  <c r="AS1319" i="7"/>
  <c r="AS1671" i="7"/>
  <c r="BF109" i="7"/>
  <c r="BF573" i="7"/>
  <c r="BF581" i="7"/>
  <c r="BF781" i="7"/>
  <c r="BF1089" i="7"/>
  <c r="AQ1461" i="7"/>
  <c r="AQ1274" i="7"/>
  <c r="BF396" i="7"/>
  <c r="BF580" i="7"/>
  <c r="BF502" i="7"/>
  <c r="BF345" i="7"/>
  <c r="BF1162" i="7"/>
  <c r="BF1266" i="7"/>
  <c r="AR1300" i="7"/>
  <c r="BF1348" i="7"/>
  <c r="AQ1494" i="7"/>
  <c r="BF1474" i="7"/>
  <c r="AQ1672" i="7"/>
  <c r="BF1641" i="7"/>
  <c r="BF1674" i="7"/>
  <c r="BF1230" i="7"/>
  <c r="AQ1460" i="7"/>
  <c r="AS1637" i="7"/>
  <c r="C6" i="5"/>
  <c r="C5" i="5" s="1"/>
  <c r="AR1717" i="7"/>
  <c r="AR1427" i="7"/>
  <c r="BF1739" i="7"/>
  <c r="BF426" i="7"/>
  <c r="BF698" i="7"/>
  <c r="BF1000" i="7"/>
  <c r="AS1322" i="7"/>
  <c r="AS1346" i="7"/>
  <c r="AR1501" i="7"/>
  <c r="BF1593" i="7"/>
  <c r="AS1643" i="7"/>
  <c r="AQ1724" i="7"/>
  <c r="AR1767" i="7"/>
  <c r="AS1316" i="7"/>
  <c r="AQ1732" i="7"/>
  <c r="BF706" i="7"/>
  <c r="BF1256" i="7"/>
  <c r="BF269" i="7"/>
  <c r="BF101" i="7"/>
  <c r="BF397" i="7"/>
  <c r="BF1073" i="7"/>
  <c r="AR1327" i="7"/>
  <c r="AQ1437" i="7"/>
  <c r="BF147" i="7"/>
  <c r="AQ1254" i="7"/>
  <c r="AQ1378" i="7"/>
  <c r="AS1358" i="7"/>
  <c r="AQ1310" i="7"/>
  <c r="AR1472" i="7"/>
  <c r="AR1664" i="7"/>
  <c r="BF432" i="7"/>
  <c r="AR1385" i="7"/>
  <c r="AS1370" i="7"/>
  <c r="BF1388" i="7"/>
  <c r="AS1475" i="7"/>
  <c r="BF33" i="7"/>
  <c r="BF1015" i="7"/>
  <c r="AR1403" i="7"/>
  <c r="BF1442" i="7"/>
  <c r="AS1746" i="7"/>
  <c r="BF248" i="7"/>
  <c r="BF472" i="7"/>
  <c r="BF1389" i="7"/>
  <c r="BF465" i="7"/>
  <c r="BF154" i="7"/>
  <c r="BF474" i="7"/>
  <c r="AS1330" i="7"/>
  <c r="BF1264" i="7"/>
  <c r="BF1519" i="7"/>
  <c r="AS1763" i="7"/>
  <c r="BF932" i="7"/>
  <c r="BF1574" i="7"/>
  <c r="BF152" i="7"/>
  <c r="BF3" i="7"/>
  <c r="AY3" i="7"/>
  <c r="BF59" i="7"/>
  <c r="BF618" i="7"/>
  <c r="BF642" i="7"/>
  <c r="BF632" i="7"/>
  <c r="BF1094" i="7"/>
  <c r="AS1364" i="7"/>
  <c r="AS1451" i="7"/>
  <c r="BF1585" i="7"/>
  <c r="AR1657" i="7"/>
  <c r="BF1841" i="7"/>
  <c r="AQ1306" i="7"/>
  <c r="BF1308" i="7"/>
  <c r="BF671" i="7"/>
  <c r="BF144" i="7"/>
  <c r="BF376" i="7"/>
  <c r="BF491" i="7"/>
  <c r="BF1252" i="7"/>
  <c r="AQ1642" i="7"/>
  <c r="BF1218" i="7"/>
  <c r="BF1382" i="7"/>
  <c r="BF133" i="7"/>
  <c r="BF1121" i="7"/>
  <c r="AS1694" i="7"/>
  <c r="BF268" i="7"/>
  <c r="BF369" i="7"/>
  <c r="BF857" i="7"/>
  <c r="BF991" i="7"/>
  <c r="AQ1675" i="7"/>
  <c r="BF987" i="7"/>
  <c r="AQ1339" i="7"/>
  <c r="AQ1737" i="7"/>
  <c r="BF793" i="7"/>
  <c r="BF835" i="7"/>
  <c r="BF838" i="7"/>
  <c r="BF1138" i="7"/>
  <c r="BF1458" i="7"/>
  <c r="BF1619" i="7"/>
  <c r="AQ1646" i="7"/>
  <c r="BF183" i="7"/>
  <c r="AQ1440" i="7"/>
  <c r="AQ1720" i="7"/>
  <c r="AS1759" i="7"/>
  <c r="BF1324" i="7"/>
  <c r="BF1497" i="7"/>
  <c r="AS1431" i="7"/>
  <c r="BF683" i="7"/>
  <c r="BF1476" i="7"/>
  <c r="BF354" i="7"/>
  <c r="AS1766" i="7"/>
  <c r="BF747" i="7"/>
  <c r="BF1289" i="7"/>
  <c r="BF1718" i="7"/>
  <c r="BF428" i="7"/>
  <c r="BF87" i="7"/>
  <c r="BF356" i="7"/>
  <c r="BF484" i="7"/>
  <c r="BF788" i="7"/>
  <c r="BF758" i="7"/>
  <c r="BF1038" i="7"/>
  <c r="AS1350" i="7"/>
  <c r="BF1482" i="7"/>
  <c r="BF720" i="7"/>
  <c r="AQ1752" i="7"/>
  <c r="AR1623" i="7"/>
  <c r="BF518" i="7"/>
  <c r="BF841" i="7"/>
  <c r="BF1438" i="7"/>
  <c r="BF1831" i="7"/>
  <c r="BF1687" i="7"/>
  <c r="AS1359" i="7"/>
  <c r="BF1391" i="7"/>
  <c r="AS1678" i="7"/>
  <c r="AQ1698" i="7"/>
  <c r="BF32" i="7"/>
  <c r="BF768" i="7"/>
  <c r="AQ1760" i="7"/>
  <c r="BF552" i="7"/>
  <c r="BF1046" i="7"/>
  <c r="AR1362" i="7"/>
  <c r="AS1757" i="7"/>
  <c r="AR1749" i="7"/>
  <c r="BF673" i="7"/>
  <c r="BF994" i="7"/>
  <c r="AR1419" i="7"/>
  <c r="BF1707" i="7"/>
  <c r="BF1832" i="7"/>
  <c r="BF456" i="7"/>
  <c r="BF792" i="7"/>
  <c r="BF1037" i="7"/>
  <c r="BF1428" i="7"/>
  <c r="AS1680" i="7"/>
  <c r="BF627" i="7"/>
  <c r="BF1086" i="7"/>
  <c r="AR1466" i="7"/>
  <c r="BF1347" i="7"/>
  <c r="BF647" i="7"/>
  <c r="BF547" i="7"/>
  <c r="BF832" i="7"/>
  <c r="BF1286" i="7"/>
  <c r="AR1390" i="7"/>
  <c r="BF1516" i="7"/>
  <c r="BF256" i="7"/>
  <c r="BF1029" i="7"/>
  <c r="AQ1615" i="7"/>
  <c r="BF1708" i="7"/>
  <c r="BF360" i="7"/>
  <c r="BF691" i="7"/>
  <c r="AQ1492" i="7"/>
  <c r="BF207" i="7"/>
  <c r="BF1120" i="7"/>
  <c r="BF452" i="7"/>
  <c r="BF753" i="7"/>
  <c r="BF1012" i="7"/>
  <c r="AS1751" i="7"/>
  <c r="BF604" i="7"/>
  <c r="AQ1456" i="7"/>
  <c r="AQ1455" i="7"/>
  <c r="BF1483" i="7"/>
  <c r="BF14" i="7"/>
  <c r="BF407" i="7"/>
  <c r="BF1075" i="7"/>
  <c r="AQ1470" i="7"/>
  <c r="BF1376" i="7"/>
  <c r="AQ1250" i="7"/>
  <c r="AR1503" i="7"/>
  <c r="AS1420" i="7"/>
  <c r="BF1402" i="7"/>
  <c r="BF1506" i="7"/>
  <c r="BF1836" i="7"/>
  <c r="BF508" i="7"/>
  <c r="BF278" i="7"/>
  <c r="BF889" i="7"/>
  <c r="BF902" i="7"/>
  <c r="AQ1426" i="7"/>
  <c r="AS1713" i="7"/>
  <c r="BF224" i="7"/>
  <c r="BF621" i="7"/>
  <c r="AS1270" i="7"/>
  <c r="BF1333" i="7"/>
  <c r="AQ1634" i="7"/>
  <c r="AQ1701" i="7"/>
  <c r="BF1731" i="7"/>
  <c r="AQ1379" i="7"/>
  <c r="BF113" i="7"/>
  <c r="AQ1344" i="7"/>
  <c r="AR1275" i="7"/>
  <c r="BF1471" i="7"/>
  <c r="AR1669" i="7"/>
  <c r="AS1726" i="7"/>
  <c r="BF146" i="7"/>
  <c r="AR1761" i="7"/>
  <c r="BF952" i="7"/>
  <c r="AR1734" i="7"/>
  <c r="AR1351" i="7"/>
  <c r="BF1688" i="7"/>
  <c r="BF1102" i="7"/>
  <c r="BF1248" i="7"/>
  <c r="BF1777" i="7"/>
  <c r="BF1647" i="7"/>
  <c r="BF319" i="7"/>
  <c r="AR1653" i="7"/>
  <c r="AR1655" i="7"/>
  <c r="BF1096" i="7"/>
  <c r="AQ1343" i="7"/>
  <c r="AS1262" i="7"/>
  <c r="BF944" i="7"/>
  <c r="AQ1345" i="7"/>
  <c r="BF363" i="7"/>
  <c r="BF965" i="7"/>
  <c r="BF939" i="7"/>
  <c r="BF833" i="7"/>
  <c r="AR1493" i="7"/>
  <c r="BF1166" i="7"/>
  <c r="BF1304" i="7"/>
  <c r="BF235" i="7"/>
  <c r="AQ1273" i="7"/>
  <c r="AR1283" i="7"/>
  <c r="AS1287" i="7"/>
  <c r="BF533" i="7"/>
  <c r="AR1335" i="7"/>
  <c r="BF1833" i="7"/>
  <c r="AS1654" i="7"/>
  <c r="BF1177" i="7"/>
  <c r="AQ1261" i="7"/>
  <c r="AS1290" i="7"/>
  <c r="AQ1650" i="7"/>
  <c r="BF1531" i="7"/>
  <c r="BF1686" i="7"/>
  <c r="BF1515" i="7"/>
  <c r="BF285" i="7"/>
  <c r="AS1627" i="7"/>
  <c r="BF292" i="7"/>
  <c r="BF121" i="7"/>
  <c r="BF851" i="7"/>
  <c r="BF942" i="7"/>
  <c r="BF1124" i="7"/>
  <c r="BF1211" i="7"/>
  <c r="BF1478" i="7"/>
  <c r="AQ1630" i="7"/>
  <c r="BF295" i="7"/>
  <c r="BF1755" i="7"/>
  <c r="BF514" i="7"/>
  <c r="AQ1386" i="7"/>
  <c r="BF909" i="7"/>
  <c r="BF1082" i="7"/>
  <c r="BF1846" i="7"/>
  <c r="BF81" i="7"/>
  <c r="BF927" i="7"/>
  <c r="BF1107" i="7"/>
  <c r="BF85" i="7"/>
  <c r="BF1786" i="7"/>
  <c r="BF501" i="7"/>
  <c r="BF1745" i="7"/>
  <c r="BF1697" i="7"/>
  <c r="BF1822" i="7"/>
  <c r="C16" i="5"/>
  <c r="BF1676" i="7"/>
  <c r="BF139" i="7"/>
  <c r="BF579" i="7"/>
  <c r="BF1323" i="7"/>
  <c r="BF622" i="7"/>
  <c r="BF1297" i="7"/>
  <c r="BF1618" i="7"/>
  <c r="BF1499" i="7"/>
  <c r="BF916" i="7"/>
  <c r="BF1013" i="7"/>
  <c r="BF1212" i="7"/>
  <c r="BF1829" i="7"/>
  <c r="BF808" i="7"/>
  <c r="BF1568" i="7"/>
  <c r="BF1023" i="7"/>
  <c r="BF1629" i="7"/>
  <c r="BF859" i="7"/>
  <c r="BF1078" i="7"/>
  <c r="BF1849" i="7"/>
  <c r="AS1427" i="7"/>
  <c r="BF279" i="7"/>
  <c r="BF1346" i="7"/>
  <c r="BF712" i="7"/>
  <c r="BF779" i="7"/>
  <c r="AS1280" i="7"/>
  <c r="BF1788" i="7"/>
  <c r="BF1358" i="7"/>
  <c r="BF813" i="7"/>
  <c r="BF1475" i="7"/>
  <c r="BF824" i="7"/>
  <c r="BF1198" i="7"/>
  <c r="BF182" i="7"/>
  <c r="AS1301" i="7"/>
  <c r="BF169" i="7"/>
  <c r="BF1071" i="7"/>
  <c r="BF1429" i="7"/>
  <c r="BF1639" i="7"/>
  <c r="BF840" i="7"/>
  <c r="BF1432" i="7"/>
  <c r="BF895" i="7"/>
  <c r="BF1468" i="7"/>
  <c r="BF599" i="7"/>
  <c r="AS1288" i="7"/>
  <c r="BF1200" i="7"/>
  <c r="BF439" i="7"/>
  <c r="BF1132" i="7"/>
  <c r="AS1476" i="7"/>
  <c r="BF1527" i="7"/>
  <c r="BF193" i="7"/>
  <c r="BF945" i="7"/>
  <c r="BF1028" i="7"/>
  <c r="BF181" i="7"/>
  <c r="AS1687" i="7"/>
  <c r="BF1087" i="7"/>
  <c r="AS1770" i="7"/>
  <c r="BF77" i="7"/>
  <c r="BF549" i="7"/>
  <c r="AS1638" i="7"/>
  <c r="BF1362" i="7"/>
  <c r="BF324" i="7"/>
  <c r="BF662" i="7"/>
  <c r="BF1809" i="7"/>
  <c r="AS1286" i="7"/>
  <c r="BF1492" i="7"/>
  <c r="BF574" i="7"/>
  <c r="BF906" i="7"/>
  <c r="BF1628" i="7"/>
  <c r="BF1839" i="7"/>
  <c r="BF735" i="7"/>
  <c r="BF588" i="7"/>
  <c r="AS1487" i="7"/>
  <c r="AS1669" i="7"/>
  <c r="BF1057" i="7"/>
  <c r="AS1343" i="7"/>
  <c r="BF1787" i="7"/>
  <c r="BF801" i="7"/>
  <c r="BF1273" i="7"/>
  <c r="BF309" i="7"/>
  <c r="BF930" i="7"/>
  <c r="BF890" i="7"/>
  <c r="AS1399" i="7"/>
  <c r="AS1725" i="7"/>
  <c r="AQ1401" i="7"/>
  <c r="BF1405" i="7"/>
  <c r="BF727" i="7"/>
  <c r="AR1349" i="7"/>
  <c r="AR1490" i="7"/>
  <c r="AQ1329" i="7"/>
  <c r="AR1302" i="7"/>
  <c r="AS1303" i="7"/>
  <c r="BF844" i="7"/>
  <c r="AR1486" i="7"/>
  <c r="BF460" i="7"/>
  <c r="BF89" i="7"/>
  <c r="BF963" i="7"/>
  <c r="AS1495" i="7"/>
  <c r="AQ1625" i="7"/>
  <c r="BF1624" i="7"/>
  <c r="BF1838" i="7"/>
  <c r="BF288" i="7"/>
  <c r="AQ1377" i="7"/>
  <c r="BF1398" i="7"/>
  <c r="AS1489" i="7"/>
  <c r="AS1661" i="7"/>
  <c r="AR1677" i="7"/>
  <c r="AR1441" i="7"/>
  <c r="BF1100" i="7"/>
  <c r="AR1453" i="7"/>
  <c r="AQ1491" i="7"/>
  <c r="BF1684" i="7"/>
  <c r="AR1457" i="7"/>
  <c r="AQ1499" i="7"/>
  <c r="AQ1626" i="7"/>
  <c r="BF1693" i="7"/>
  <c r="BF1723" i="7"/>
  <c r="BF225" i="7"/>
  <c r="BF564" i="7"/>
  <c r="BF201" i="7"/>
  <c r="BF766" i="7"/>
  <c r="AS1481" i="7"/>
  <c r="AR1334" i="7"/>
  <c r="AR1745" i="7"/>
  <c r="AQ1736" i="7"/>
  <c r="BF39" i="7"/>
  <c r="AS1690" i="7"/>
  <c r="AR1743" i="7"/>
  <c r="BF1848" i="7"/>
  <c r="BF186" i="7"/>
  <c r="BF410" i="7"/>
  <c r="AR1328" i="7"/>
  <c r="BF1232" i="7"/>
  <c r="AR1697" i="7"/>
  <c r="AR1666" i="7"/>
  <c r="AQ1748" i="7"/>
  <c r="BF371" i="7"/>
  <c r="AQ1676" i="7"/>
  <c r="BF96" i="7"/>
  <c r="BF869" i="7"/>
  <c r="BF1095" i="7"/>
  <c r="AQ1367" i="7"/>
  <c r="AQ1399" i="7"/>
  <c r="AR1703" i="7"/>
  <c r="AS1681" i="7"/>
  <c r="AQ1366" i="7"/>
  <c r="BF1425" i="7"/>
  <c r="BF1514" i="7"/>
  <c r="AS1695" i="7"/>
  <c r="AQ1704" i="7"/>
  <c r="BF1065" i="7"/>
  <c r="AQ1397" i="7"/>
  <c r="AQ1387" i="7"/>
  <c r="AQ1323" i="7"/>
  <c r="AQ1700" i="7"/>
  <c r="AS1679" i="7"/>
  <c r="BF373" i="7"/>
  <c r="BF1097" i="7"/>
  <c r="BF938" i="7"/>
  <c r="AS1349" i="7"/>
  <c r="AQ1716" i="7"/>
  <c r="BF668" i="7"/>
  <c r="AS1408" i="7"/>
  <c r="BF1079" i="7"/>
  <c r="BF438" i="7"/>
  <c r="AR1326" i="7"/>
  <c r="BF1302" i="7"/>
  <c r="BF638" i="7"/>
  <c r="AQ1303" i="7"/>
  <c r="BF1373" i="7"/>
  <c r="AQ1651" i="7"/>
  <c r="AS1742" i="7"/>
  <c r="BF1235" i="7"/>
  <c r="BF1291" i="7"/>
  <c r="BF1337" i="7"/>
  <c r="BF1486" i="7"/>
  <c r="AS1616" i="7"/>
  <c r="BF1338" i="7"/>
  <c r="AQ1495" i="7"/>
  <c r="AS1502" i="7"/>
  <c r="AR1625" i="7"/>
  <c r="AQ1624" i="7"/>
  <c r="AR1699" i="7"/>
  <c r="BF120" i="7"/>
  <c r="BF784" i="7"/>
  <c r="AR1297" i="7"/>
  <c r="AS1398" i="7"/>
  <c r="BF1446" i="7"/>
  <c r="BF287" i="7"/>
  <c r="BF400" i="7"/>
  <c r="AS1683" i="7"/>
  <c r="BF368" i="7"/>
  <c r="BF304" i="7"/>
  <c r="BF920" i="7"/>
  <c r="BF1009" i="7"/>
  <c r="BF1155" i="7"/>
  <c r="BF1453" i="7"/>
  <c r="AR1618" i="7"/>
  <c r="AR1684" i="7"/>
  <c r="BF128" i="7"/>
  <c r="BF351" i="7"/>
  <c r="BF311" i="7"/>
  <c r="BF327" i="7"/>
  <c r="BF479" i="7"/>
  <c r="BF387" i="7"/>
  <c r="BF667" i="7"/>
  <c r="BF928" i="7"/>
  <c r="BF1017" i="7"/>
  <c r="AS1265" i="7"/>
  <c r="AS1294" i="7"/>
  <c r="BF1325" i="7"/>
  <c r="BF1539" i="7"/>
  <c r="AR1626" i="7"/>
  <c r="AQ1723" i="7"/>
  <c r="BF13" i="7"/>
  <c r="BF462" i="7"/>
  <c r="BF561" i="7"/>
  <c r="BF777" i="7"/>
  <c r="BF1080" i="7"/>
  <c r="BF819" i="7"/>
  <c r="BF1043" i="7"/>
  <c r="BF1122" i="7"/>
  <c r="BF1481" i="7"/>
  <c r="AQ1334" i="7"/>
  <c r="AS1745" i="7"/>
  <c r="AS1736" i="7"/>
  <c r="BF458" i="7"/>
  <c r="BF714" i="7"/>
  <c r="AR1298" i="7"/>
  <c r="BF1224" i="7"/>
  <c r="AS1380" i="7"/>
  <c r="BF1609" i="7"/>
  <c r="AR1690" i="7"/>
  <c r="AS1659" i="7"/>
  <c r="BF468" i="7"/>
  <c r="BF150" i="7"/>
  <c r="BF756" i="7"/>
  <c r="BF414" i="7"/>
  <c r="BF513" i="7"/>
  <c r="BF718" i="7"/>
  <c r="AQ1267" i="7"/>
  <c r="AQ1368" i="7"/>
  <c r="BF1394" i="7"/>
  <c r="AS1697" i="7"/>
  <c r="AS1665" i="7"/>
  <c r="BF1671" i="7"/>
  <c r="AR1748" i="7"/>
  <c r="BF119" i="7"/>
  <c r="BF1051" i="7"/>
  <c r="BF1172" i="7"/>
  <c r="AQ1249" i="7"/>
  <c r="AR1461" i="7"/>
  <c r="AQ1709" i="7"/>
  <c r="BF242" i="7"/>
  <c r="BF210" i="7"/>
  <c r="AR1274" i="7"/>
  <c r="AR1473" i="7"/>
  <c r="AS1629" i="7"/>
  <c r="BF76" i="7"/>
  <c r="BF238" i="7"/>
  <c r="BF601" i="7"/>
  <c r="AQ1320" i="7"/>
  <c r="AQ1348" i="7"/>
  <c r="BF1649" i="7"/>
  <c r="AS1672" i="7"/>
  <c r="BF752" i="7"/>
  <c r="AR1460" i="7"/>
  <c r="AR1637" i="7"/>
  <c r="BF990" i="7"/>
  <c r="AS1278" i="7"/>
  <c r="BF1484" i="7"/>
  <c r="AQ1443" i="7"/>
  <c r="AR1500" i="7"/>
  <c r="AS1717" i="7"/>
  <c r="BF1206" i="7"/>
  <c r="BF1640" i="7"/>
  <c r="AQ1293" i="7"/>
  <c r="AQ1496" i="7"/>
  <c r="AS1295" i="7"/>
  <c r="AS1365" i="7"/>
  <c r="AQ1660" i="7"/>
  <c r="BF1658" i="7"/>
  <c r="AQ1729" i="7"/>
  <c r="BF858" i="7"/>
  <c r="BF212" i="7"/>
  <c r="BF957" i="7"/>
  <c r="AS1327" i="7"/>
  <c r="AR1260" i="7"/>
  <c r="AR1437" i="7"/>
  <c r="BF1837" i="7"/>
  <c r="BF10" i="7"/>
  <c r="BF413" i="7"/>
  <c r="BF421" i="7"/>
  <c r="BF639" i="7"/>
  <c r="AQ1472" i="7"/>
  <c r="BF1664" i="7"/>
  <c r="BF1776" i="7"/>
  <c r="BF1855" i="7"/>
  <c r="AQ1648" i="7"/>
  <c r="BF986" i="7"/>
  <c r="BF1282" i="7"/>
  <c r="AQ1442" i="7"/>
  <c r="AR1415" i="7"/>
  <c r="AR1719" i="7"/>
  <c r="BF539" i="7"/>
  <c r="BF805" i="7"/>
  <c r="AR1389" i="7"/>
  <c r="BF105" i="7"/>
  <c r="AQ1301" i="7"/>
  <c r="AQ1331" i="7"/>
  <c r="AS1702" i="7"/>
  <c r="BF1825" i="7"/>
  <c r="BF794" i="7"/>
  <c r="BF280" i="7"/>
  <c r="BF1361" i="7"/>
  <c r="AQ1253" i="7"/>
  <c r="BF1451" i="7"/>
  <c r="AS1710" i="7"/>
  <c r="BF418" i="7"/>
  <c r="BF106" i="7"/>
  <c r="AR1306" i="7"/>
  <c r="AS1308" i="7"/>
  <c r="AS1252" i="7"/>
  <c r="E16" i="5" s="1"/>
  <c r="BF1691" i="7"/>
  <c r="AQ1465" i="7"/>
  <c r="BF1560" i="7"/>
  <c r="AS1642" i="7"/>
  <c r="BF1789" i="7"/>
  <c r="AR1382" i="7"/>
  <c r="BF849" i="7"/>
  <c r="BF1010" i="7"/>
  <c r="BF1223" i="7"/>
  <c r="AQ1313" i="7"/>
  <c r="AR1670" i="7"/>
  <c r="BF172" i="7"/>
  <c r="BF476" i="7"/>
  <c r="BF265" i="7"/>
  <c r="BF1002" i="7"/>
  <c r="AR1675" i="7"/>
  <c r="BF1803" i="7"/>
  <c r="BF313" i="7"/>
  <c r="BF1104" i="7"/>
  <c r="BF1188" i="7"/>
  <c r="AR1339" i="7"/>
  <c r="BF1462" i="7"/>
  <c r="BF1611" i="7"/>
  <c r="BF1605" i="7"/>
  <c r="AR1737" i="7"/>
  <c r="BF188" i="7"/>
  <c r="BF217" i="7"/>
  <c r="BF1152" i="7"/>
  <c r="BF782" i="7"/>
  <c r="AQ1276" i="7"/>
  <c r="AR1340" i="7"/>
  <c r="AQ1769" i="7"/>
  <c r="BF392" i="7"/>
  <c r="BF30" i="7"/>
  <c r="AS1448" i="7"/>
  <c r="AS1467" i="7"/>
  <c r="AR1413" i="7"/>
  <c r="AS1440" i="7"/>
  <c r="AR1720" i="7"/>
  <c r="BF1712" i="7"/>
  <c r="BF1759" i="7"/>
  <c r="AS1324" i="7"/>
  <c r="AR1497" i="7"/>
  <c r="BF796" i="7"/>
  <c r="BF825" i="7"/>
  <c r="BF310" i="7"/>
  <c r="BF937" i="7"/>
  <c r="BF923" i="7"/>
  <c r="BF926" i="7"/>
  <c r="BF1031" i="7"/>
  <c r="AQ1430" i="7"/>
  <c r="AR1730" i="7"/>
  <c r="AR1765" i="7"/>
  <c r="BF624" i="7"/>
  <c r="AR1476" i="7"/>
  <c r="AR1449" i="7"/>
  <c r="BF45" i="7"/>
  <c r="BF365" i="7"/>
  <c r="BF810" i="7"/>
  <c r="BF709" i="7"/>
  <c r="BF685" i="7"/>
  <c r="BF765" i="7"/>
  <c r="AQ1433" i="7"/>
  <c r="AQ1644" i="7"/>
  <c r="BF123" i="7"/>
  <c r="AR1393" i="7"/>
  <c r="BF1423" i="7"/>
  <c r="BF1450" i="7"/>
  <c r="BF1469" i="7"/>
  <c r="BF602" i="7"/>
  <c r="BF855" i="7"/>
  <c r="AR1410" i="7"/>
  <c r="BF1722" i="7"/>
  <c r="BF696" i="7"/>
  <c r="AR1318" i="7"/>
  <c r="AS1752" i="7"/>
  <c r="BF168" i="7"/>
  <c r="AR1711" i="7"/>
  <c r="AR1741" i="7"/>
  <c r="BF252" i="7"/>
  <c r="BF151" i="7"/>
  <c r="BF612" i="7"/>
  <c r="BF875" i="7"/>
  <c r="BF1144" i="7"/>
  <c r="BF680" i="7"/>
  <c r="BF853" i="7"/>
  <c r="BF1374" i="7"/>
  <c r="BF1359" i="7"/>
  <c r="AQ1498" i="7"/>
  <c r="BF104" i="7"/>
  <c r="BF968" i="7"/>
  <c r="AQ1369" i="7"/>
  <c r="AR1354" i="7"/>
  <c r="BF1217" i="7"/>
  <c r="AR1444" i="7"/>
  <c r="BF1548" i="7"/>
  <c r="AQ1638" i="7"/>
  <c r="BF1807" i="7"/>
  <c r="BF560" i="7"/>
  <c r="BF989" i="7"/>
  <c r="AS1362" i="7"/>
  <c r="BF1853" i="7"/>
  <c r="BF308" i="7"/>
  <c r="BF97" i="7"/>
  <c r="BF1093" i="7"/>
  <c r="AQ1263" i="7"/>
  <c r="AQ1707" i="7"/>
  <c r="BF1092" i="7"/>
  <c r="BF157" i="7"/>
  <c r="BF237" i="7"/>
  <c r="BF954" i="7"/>
  <c r="BF1169" i="7"/>
  <c r="BF1466" i="7"/>
  <c r="BF1733" i="7"/>
  <c r="BF130" i="7"/>
  <c r="AS1347" i="7"/>
  <c r="AQ1635" i="7"/>
  <c r="AR1662" i="7"/>
  <c r="AQ1286" i="7"/>
  <c r="BF634" i="7"/>
  <c r="BF66" i="7"/>
  <c r="BF730" i="7"/>
  <c r="BF943" i="7"/>
  <c r="BF1055" i="7"/>
  <c r="AR1692" i="7"/>
  <c r="BF244" i="7"/>
  <c r="BF334" i="7"/>
  <c r="BF590" i="7"/>
  <c r="BF433" i="7"/>
  <c r="BF649" i="7"/>
  <c r="BF947" i="7"/>
  <c r="BF1277" i="7"/>
  <c r="AR1455" i="7"/>
  <c r="BF1608" i="7"/>
  <c r="BF1754" i="7"/>
  <c r="BF202" i="7"/>
  <c r="BF498" i="7"/>
  <c r="BF690" i="7"/>
  <c r="AR1376" i="7"/>
  <c r="AR1250" i="7"/>
  <c r="D16" i="5" s="1"/>
  <c r="BF1503" i="7"/>
  <c r="AR1402" i="7"/>
  <c r="AR1418" i="7"/>
  <c r="BF929" i="7"/>
  <c r="BF899" i="7"/>
  <c r="BF1007" i="7"/>
  <c r="BF1234" i="7"/>
  <c r="BF1213" i="7"/>
  <c r="BF1426" i="7"/>
  <c r="BF1407" i="7"/>
  <c r="BF1270" i="7"/>
  <c r="BF1309" i="7"/>
  <c r="AQ1507" i="7"/>
  <c r="BF1634" i="7"/>
  <c r="AR1701" i="7"/>
  <c r="AR1731" i="7"/>
  <c r="AR1379" i="7"/>
  <c r="BF503" i="7"/>
  <c r="BF679" i="7"/>
  <c r="BF876" i="7"/>
  <c r="AS1344" i="7"/>
  <c r="AQ1471" i="7"/>
  <c r="AR1279" i="7"/>
  <c r="AR1487" i="7"/>
  <c r="BF1669" i="7"/>
  <c r="AQ1747" i="7"/>
  <c r="BF1074" i="7"/>
  <c r="BF1189" i="7"/>
  <c r="BF1549" i="7"/>
  <c r="AQ1685" i="7"/>
  <c r="BF349" i="7"/>
  <c r="BF1299" i="7"/>
  <c r="AQ1753" i="7"/>
  <c r="BF227" i="7"/>
  <c r="BF338" i="7"/>
  <c r="BF1259" i="7"/>
  <c r="AQ1488" i="7"/>
  <c r="BF661" i="7"/>
  <c r="BF850" i="7"/>
  <c r="BF1820" i="7"/>
  <c r="BF437" i="7"/>
  <c r="BF1315" i="7"/>
  <c r="BF1251" i="7"/>
  <c r="AQ1653" i="7"/>
  <c r="BF271" i="7"/>
  <c r="BF215" i="7"/>
  <c r="AQ1262" i="7"/>
  <c r="BF118" i="7"/>
  <c r="AR1404" i="7"/>
  <c r="AR1447" i="7"/>
  <c r="AS1480" i="7"/>
  <c r="BF405" i="7"/>
  <c r="BF208" i="7"/>
  <c r="AR1273" i="7"/>
  <c r="BF28" i="7"/>
  <c r="AS1335" i="7"/>
  <c r="AS1384" i="7"/>
  <c r="AR1342" i="7"/>
  <c r="BF380" i="7"/>
  <c r="BF686" i="7"/>
  <c r="AS1728" i="7"/>
  <c r="BF298" i="7"/>
  <c r="BF995" i="7"/>
  <c r="AR1650" i="7"/>
  <c r="BF204" i="7"/>
  <c r="BF1762" i="7"/>
  <c r="BF1721" i="7"/>
  <c r="AQ1417" i="7"/>
  <c r="BF1532" i="7"/>
  <c r="BF63" i="7"/>
  <c r="BF745" i="7"/>
  <c r="BF447" i="7"/>
  <c r="AR1768" i="7"/>
  <c r="BF1042" i="7"/>
  <c r="AS1750" i="7"/>
  <c r="BF403" i="7"/>
  <c r="BF355" i="7"/>
  <c r="BF1135" i="7"/>
  <c r="BF1445" i="7"/>
  <c r="C20" i="5" l="1"/>
  <c r="E20" i="5"/>
  <c r="D20" i="5"/>
  <c r="E21" i="5"/>
  <c r="D21" i="5"/>
  <c r="C21" i="5"/>
  <c r="AM1856" i="7"/>
  <c r="AM1853" i="7"/>
  <c r="AM1845" i="7"/>
  <c r="AM1837" i="7"/>
  <c r="AM1855" i="7"/>
  <c r="AM1847" i="7"/>
  <c r="AM1839" i="7"/>
  <c r="AM1831" i="7"/>
  <c r="AM1852" i="7"/>
  <c r="AM1857" i="7"/>
  <c r="AM1854" i="7"/>
  <c r="AM1846" i="7"/>
  <c r="AM1851" i="7"/>
  <c r="AM1844" i="7"/>
  <c r="AM1823" i="7"/>
  <c r="AM1843" i="7"/>
  <c r="AM1841" i="7"/>
  <c r="AM1850" i="7"/>
  <c r="AM1848" i="7"/>
  <c r="AM1836" i="7"/>
  <c r="AM1835" i="7"/>
  <c r="AM1834" i="7"/>
  <c r="AM1830" i="7"/>
  <c r="AM1824" i="7"/>
  <c r="AM1833" i="7"/>
  <c r="AM1828" i="7"/>
  <c r="AM1822" i="7"/>
  <c r="AM1813" i="7"/>
  <c r="AM1840" i="7"/>
  <c r="AM1826" i="7"/>
  <c r="AM1818" i="7"/>
  <c r="AM1810" i="7"/>
  <c r="AM1832" i="7"/>
  <c r="AM1815" i="7"/>
  <c r="AM1849" i="7"/>
  <c r="AM1829" i="7"/>
  <c r="AM1825" i="7"/>
  <c r="AM1811" i="7"/>
  <c r="AM1802" i="7"/>
  <c r="AM1827" i="7"/>
  <c r="AM1807" i="7"/>
  <c r="AM1799" i="7"/>
  <c r="AM1821" i="7"/>
  <c r="AM1816" i="7"/>
  <c r="AM1812" i="7"/>
  <c r="AM1804" i="7"/>
  <c r="AM1809" i="7"/>
  <c r="AM1801" i="7"/>
  <c r="AM1792" i="7"/>
  <c r="AM1784" i="7"/>
  <c r="AM1838" i="7"/>
  <c r="AM1819" i="7"/>
  <c r="AM1814" i="7"/>
  <c r="AM1805" i="7"/>
  <c r="AM1789" i="7"/>
  <c r="AM1820" i="7"/>
  <c r="AM1797" i="7"/>
  <c r="AM1794" i="7"/>
  <c r="AM1842" i="7"/>
  <c r="AM1806" i="7"/>
  <c r="AM1798" i="7"/>
  <c r="AM1808" i="7"/>
  <c r="AM1788" i="7"/>
  <c r="AM1774" i="7"/>
  <c r="AM1786" i="7"/>
  <c r="AM1771" i="7"/>
  <c r="AM1791" i="7"/>
  <c r="AM1776" i="7"/>
  <c r="AM1768" i="7"/>
  <c r="AN1768" i="7" s="1"/>
  <c r="AM1760" i="7"/>
  <c r="AN1760" i="7" s="1"/>
  <c r="AM1790" i="7"/>
  <c r="AM1775" i="7"/>
  <c r="AM1800" i="7"/>
  <c r="AM1773" i="7"/>
  <c r="AM1757" i="7"/>
  <c r="AN1757" i="7" s="1"/>
  <c r="AM1749" i="7"/>
  <c r="AN1749" i="7" s="1"/>
  <c r="AM1741" i="7"/>
  <c r="AN1741" i="7" s="1"/>
  <c r="AM1733" i="7"/>
  <c r="AN1733" i="7" s="1"/>
  <c r="AM1725" i="7"/>
  <c r="AN1725" i="7" s="1"/>
  <c r="AM1782" i="7"/>
  <c r="AM1817" i="7"/>
  <c r="AM1803" i="7"/>
  <c r="AM1770" i="7"/>
  <c r="AN1770" i="7" s="1"/>
  <c r="AM1793" i="7"/>
  <c r="AM1780" i="7"/>
  <c r="AM1796" i="7"/>
  <c r="AM1781" i="7"/>
  <c r="AM1779" i="7"/>
  <c r="AM1778" i="7"/>
  <c r="AM1777" i="7"/>
  <c r="AM1721" i="7"/>
  <c r="AN1721" i="7" s="1"/>
  <c r="AM1785" i="7"/>
  <c r="AM1762" i="7"/>
  <c r="AN1762" i="7" s="1"/>
  <c r="AM1765" i="7"/>
  <c r="AN1765" i="7" s="1"/>
  <c r="AM1764" i="7"/>
  <c r="AN1764" i="7" s="1"/>
  <c r="AM1763" i="7"/>
  <c r="AN1763" i="7" s="1"/>
  <c r="AM1758" i="7"/>
  <c r="AN1758" i="7" s="1"/>
  <c r="AM1751" i="7"/>
  <c r="AN1751" i="7" s="1"/>
  <c r="AM1750" i="7"/>
  <c r="AN1750" i="7" s="1"/>
  <c r="AM1743" i="7"/>
  <c r="AN1743" i="7" s="1"/>
  <c r="AM1742" i="7"/>
  <c r="AN1742" i="7" s="1"/>
  <c r="AM1735" i="7"/>
  <c r="AN1735" i="7" s="1"/>
  <c r="AM1734" i="7"/>
  <c r="AN1734" i="7" s="1"/>
  <c r="AM1727" i="7"/>
  <c r="AN1727" i="7" s="1"/>
  <c r="AM1772" i="7"/>
  <c r="AM1759" i="7"/>
  <c r="AN1759" i="7" s="1"/>
  <c r="AM1754" i="7"/>
  <c r="AN1754" i="7" s="1"/>
  <c r="AM1744" i="7"/>
  <c r="AN1744" i="7" s="1"/>
  <c r="AM1728" i="7"/>
  <c r="AN1728" i="7" s="1"/>
  <c r="AM1712" i="7"/>
  <c r="AN1712" i="7" s="1"/>
  <c r="AM1704" i="7"/>
  <c r="AN1704" i="7" s="1"/>
  <c r="AM1696" i="7"/>
  <c r="AN1696" i="7" s="1"/>
  <c r="AM1761" i="7"/>
  <c r="AN1761" i="7" s="1"/>
  <c r="AM1722" i="7"/>
  <c r="AN1722" i="7" s="1"/>
  <c r="AM1709" i="7"/>
  <c r="AN1709" i="7" s="1"/>
  <c r="AM1701" i="7"/>
  <c r="AN1701" i="7" s="1"/>
  <c r="AM1693" i="7"/>
  <c r="AN1693" i="7" s="1"/>
  <c r="AM1783" i="7"/>
  <c r="AM1767" i="7"/>
  <c r="AN1767" i="7" s="1"/>
  <c r="AM1745" i="7"/>
  <c r="AN1745" i="7" s="1"/>
  <c r="AM1740" i="7"/>
  <c r="AN1740" i="7" s="1"/>
  <c r="AM1723" i="7"/>
  <c r="AN1723" i="7" s="1"/>
  <c r="AM1720" i="7"/>
  <c r="AN1720" i="7" s="1"/>
  <c r="AM1718" i="7"/>
  <c r="AN1718" i="7" s="1"/>
  <c r="AM1717" i="7"/>
  <c r="AN1717" i="7" s="1"/>
  <c r="AM1714" i="7"/>
  <c r="AN1714" i="7" s="1"/>
  <c r="AM1706" i="7"/>
  <c r="AN1706" i="7" s="1"/>
  <c r="AM1698" i="7"/>
  <c r="AN1698" i="7" s="1"/>
  <c r="AM1769" i="7"/>
  <c r="AN1769" i="7" s="1"/>
  <c r="AM1755" i="7"/>
  <c r="AN1755" i="7" s="1"/>
  <c r="AM1746" i="7"/>
  <c r="AN1746" i="7" s="1"/>
  <c r="AM1732" i="7"/>
  <c r="AN1732" i="7" s="1"/>
  <c r="AM1724" i="7"/>
  <c r="AN1724" i="7" s="1"/>
  <c r="AM1719" i="7"/>
  <c r="AN1719" i="7" s="1"/>
  <c r="AM1711" i="7"/>
  <c r="AN1711" i="7" s="1"/>
  <c r="AM1703" i="7"/>
  <c r="AN1703" i="7" s="1"/>
  <c r="AM1766" i="7"/>
  <c r="AN1766" i="7" s="1"/>
  <c r="AM1756" i="7"/>
  <c r="AN1756" i="7" s="1"/>
  <c r="AM1795" i="7"/>
  <c r="AM1787" i="7"/>
  <c r="AM1752" i="7"/>
  <c r="AN1752" i="7" s="1"/>
  <c r="AM1694" i="7"/>
  <c r="AN1694" i="7" s="1"/>
  <c r="AM1689" i="7"/>
  <c r="AN1689" i="7" s="1"/>
  <c r="AM1681" i="7"/>
  <c r="AN1681" i="7" s="1"/>
  <c r="AM1673" i="7"/>
  <c r="AN1673" i="7" s="1"/>
  <c r="AM1730" i="7"/>
  <c r="AN1730" i="7" s="1"/>
  <c r="AM1697" i="7"/>
  <c r="AN1697" i="7" s="1"/>
  <c r="AM1686" i="7"/>
  <c r="AN1686" i="7" s="1"/>
  <c r="AM1678" i="7"/>
  <c r="AN1678" i="7" s="1"/>
  <c r="AM1670" i="7"/>
  <c r="AN1670" i="7" s="1"/>
  <c r="AM1748" i="7"/>
  <c r="AN1748" i="7" s="1"/>
  <c r="AM1739" i="7"/>
  <c r="AN1739" i="7" s="1"/>
  <c r="AM1737" i="7"/>
  <c r="AN1737" i="7" s="1"/>
  <c r="AM1736" i="7"/>
  <c r="AN1736" i="7" s="1"/>
  <c r="AM1729" i="7"/>
  <c r="AN1729" i="7" s="1"/>
  <c r="AM1715" i="7"/>
  <c r="AN1715" i="7" s="1"/>
  <c r="AM1702" i="7"/>
  <c r="AN1702" i="7" s="1"/>
  <c r="AM1683" i="7"/>
  <c r="AN1683" i="7" s="1"/>
  <c r="AM1672" i="7"/>
  <c r="AN1672" i="7" s="1"/>
  <c r="AM1669" i="7"/>
  <c r="AN1669" i="7" s="1"/>
  <c r="AM1656" i="7"/>
  <c r="AN1656" i="7" s="1"/>
  <c r="AM1648" i="7"/>
  <c r="AN1648" i="7" s="1"/>
  <c r="AM1640" i="7"/>
  <c r="AN1640" i="7" s="1"/>
  <c r="AM1753" i="7"/>
  <c r="AN1753" i="7" s="1"/>
  <c r="AM1708" i="7"/>
  <c r="AN1708" i="7" s="1"/>
  <c r="AM1700" i="7"/>
  <c r="AN1700" i="7" s="1"/>
  <c r="AM1699" i="7"/>
  <c r="AN1699" i="7" s="1"/>
  <c r="AM1675" i="7"/>
  <c r="AN1675" i="7" s="1"/>
  <c r="AM1661" i="7"/>
  <c r="AN1661" i="7" s="1"/>
  <c r="AM1653" i="7"/>
  <c r="AN1653" i="7" s="1"/>
  <c r="AM1645" i="7"/>
  <c r="AN1645" i="7" s="1"/>
  <c r="AM1738" i="7"/>
  <c r="AN1738" i="7" s="1"/>
  <c r="AM1684" i="7"/>
  <c r="AN1684" i="7" s="1"/>
  <c r="AM1682" i="7"/>
  <c r="AN1682" i="7" s="1"/>
  <c r="AM1679" i="7"/>
  <c r="AN1679" i="7" s="1"/>
  <c r="AM1665" i="7"/>
  <c r="AN1665" i="7" s="1"/>
  <c r="AM1657" i="7"/>
  <c r="AN1657" i="7" s="1"/>
  <c r="AM1649" i="7"/>
  <c r="AN1649" i="7" s="1"/>
  <c r="AM1726" i="7"/>
  <c r="AN1726" i="7" s="1"/>
  <c r="AM1707" i="7"/>
  <c r="AN1707" i="7" s="1"/>
  <c r="AM1685" i="7"/>
  <c r="AN1685" i="7" s="1"/>
  <c r="AM1668" i="7"/>
  <c r="AN1668" i="7" s="1"/>
  <c r="AM1659" i="7"/>
  <c r="AN1659" i="7" s="1"/>
  <c r="AM1658" i="7"/>
  <c r="AN1658" i="7" s="1"/>
  <c r="AM1655" i="7"/>
  <c r="AN1655" i="7" s="1"/>
  <c r="AM1651" i="7"/>
  <c r="AN1651" i="7" s="1"/>
  <c r="AM1650" i="7"/>
  <c r="AN1650" i="7" s="1"/>
  <c r="AM1639" i="7"/>
  <c r="AN1639" i="7" s="1"/>
  <c r="AM1637" i="7"/>
  <c r="AN1637" i="7" s="1"/>
  <c r="AM1634" i="7"/>
  <c r="AN1634" i="7" s="1"/>
  <c r="AM1626" i="7"/>
  <c r="AN1626" i="7" s="1"/>
  <c r="AM1618" i="7"/>
  <c r="AN1618" i="7" s="1"/>
  <c r="AM1610" i="7"/>
  <c r="AM1602" i="7"/>
  <c r="AM1594" i="7"/>
  <c r="AM1586" i="7"/>
  <c r="AM1578" i="7"/>
  <c r="AM1570" i="7"/>
  <c r="AM1705" i="7"/>
  <c r="AN1705" i="7" s="1"/>
  <c r="AM1680" i="7"/>
  <c r="AN1680" i="7" s="1"/>
  <c r="AM1664" i="7"/>
  <c r="AN1664" i="7" s="1"/>
  <c r="AM1663" i="7"/>
  <c r="AN1663" i="7" s="1"/>
  <c r="AM1646" i="7"/>
  <c r="AN1646" i="7" s="1"/>
  <c r="AM1643" i="7"/>
  <c r="AN1643" i="7" s="1"/>
  <c r="AM1638" i="7"/>
  <c r="AN1638" i="7" s="1"/>
  <c r="AM1631" i="7"/>
  <c r="AN1631" i="7" s="1"/>
  <c r="AM1623" i="7"/>
  <c r="AN1623" i="7" s="1"/>
  <c r="AM1615" i="7"/>
  <c r="AN1615" i="7" s="1"/>
  <c r="AM1607" i="7"/>
  <c r="AM1599" i="7"/>
  <c r="AM1591" i="7"/>
  <c r="AM1583" i="7"/>
  <c r="AM1575" i="7"/>
  <c r="AM1731" i="7"/>
  <c r="AN1731" i="7" s="1"/>
  <c r="AM1690" i="7"/>
  <c r="AN1690" i="7" s="1"/>
  <c r="AM1662" i="7"/>
  <c r="AN1662" i="7" s="1"/>
  <c r="AM1654" i="7"/>
  <c r="AN1654" i="7" s="1"/>
  <c r="AM1636" i="7"/>
  <c r="AN1636" i="7" s="1"/>
  <c r="AM1628" i="7"/>
  <c r="AN1628" i="7" s="1"/>
  <c r="AM1620" i="7"/>
  <c r="AN1620" i="7" s="1"/>
  <c r="AM1612" i="7"/>
  <c r="AM1604" i="7"/>
  <c r="AM1596" i="7"/>
  <c r="AM1588" i="7"/>
  <c r="AM1580" i="7"/>
  <c r="AM1572" i="7"/>
  <c r="AM1747" i="7"/>
  <c r="AN1747" i="7" s="1"/>
  <c r="AM1716" i="7"/>
  <c r="AN1716" i="7" s="1"/>
  <c r="AM1713" i="7"/>
  <c r="AN1713" i="7" s="1"/>
  <c r="AM1695" i="7"/>
  <c r="AN1695" i="7" s="1"/>
  <c r="AM1687" i="7"/>
  <c r="AN1687" i="7" s="1"/>
  <c r="AM1676" i="7"/>
  <c r="AN1676" i="7" s="1"/>
  <c r="AM1660" i="7"/>
  <c r="AN1660" i="7" s="1"/>
  <c r="AM1629" i="7"/>
  <c r="AN1629" i="7" s="1"/>
  <c r="AM1621" i="7"/>
  <c r="AN1621" i="7" s="1"/>
  <c r="AM1613" i="7"/>
  <c r="AM1609" i="7"/>
  <c r="AM1601" i="7"/>
  <c r="AM1568" i="7"/>
  <c r="AM1560" i="7"/>
  <c r="AM1552" i="7"/>
  <c r="AM1544" i="7"/>
  <c r="AM1536" i="7"/>
  <c r="AM1528" i="7"/>
  <c r="AM1652" i="7"/>
  <c r="AN1652" i="7" s="1"/>
  <c r="AM1605" i="7"/>
  <c r="AM1597" i="7"/>
  <c r="AM1593" i="7"/>
  <c r="AM1585" i="7"/>
  <c r="AM1577" i="7"/>
  <c r="AM1569" i="7"/>
  <c r="AM1565" i="7"/>
  <c r="AM1557" i="7"/>
  <c r="AM1671" i="7"/>
  <c r="AN1671" i="7" s="1"/>
  <c r="AM1710" i="7"/>
  <c r="AN1710" i="7" s="1"/>
  <c r="AM1692" i="7"/>
  <c r="AN1692" i="7" s="1"/>
  <c r="AM1688" i="7"/>
  <c r="AN1688" i="7" s="1"/>
  <c r="AM1630" i="7"/>
  <c r="AN1630" i="7" s="1"/>
  <c r="AM1622" i="7"/>
  <c r="AN1622" i="7" s="1"/>
  <c r="AM1614" i="7"/>
  <c r="AM1587" i="7"/>
  <c r="AM1579" i="7"/>
  <c r="AM1571" i="7"/>
  <c r="AM1561" i="7"/>
  <c r="AM1553" i="7"/>
  <c r="AM1625" i="7"/>
  <c r="AN1625" i="7" s="1"/>
  <c r="AM1574" i="7"/>
  <c r="AM1564" i="7"/>
  <c r="AM1556" i="7"/>
  <c r="AM1550" i="7"/>
  <c r="AM1542" i="7"/>
  <c r="AM1534" i="7"/>
  <c r="AM1526" i="7"/>
  <c r="AM1516" i="7"/>
  <c r="AM1508" i="7"/>
  <c r="AN1508" i="7" s="1"/>
  <c r="AM1500" i="7"/>
  <c r="AN1500" i="7" s="1"/>
  <c r="AM1492" i="7"/>
  <c r="AN1492" i="7" s="1"/>
  <c r="AM1484" i="7"/>
  <c r="AN1484" i="7" s="1"/>
  <c r="AM1476" i="7"/>
  <c r="AN1476" i="7" s="1"/>
  <c r="AM1647" i="7"/>
  <c r="AN1647" i="7" s="1"/>
  <c r="AM1642" i="7"/>
  <c r="AN1642" i="7" s="1"/>
  <c r="AM1632" i="7"/>
  <c r="AN1632" i="7" s="1"/>
  <c r="AM1619" i="7"/>
  <c r="AN1619" i="7" s="1"/>
  <c r="AM1598" i="7"/>
  <c r="AM1584" i="7"/>
  <c r="AM1644" i="7"/>
  <c r="AN1644" i="7" s="1"/>
  <c r="AM1677" i="7"/>
  <c r="AN1677" i="7" s="1"/>
  <c r="AM1641" i="7"/>
  <c r="AN1641" i="7" s="1"/>
  <c r="AM1635" i="7"/>
  <c r="AN1635" i="7" s="1"/>
  <c r="AM1691" i="7"/>
  <c r="AN1691" i="7" s="1"/>
  <c r="AM1667" i="7"/>
  <c r="AN1667" i="7" s="1"/>
  <c r="AM1666" i="7"/>
  <c r="AN1666" i="7" s="1"/>
  <c r="AM1633" i="7"/>
  <c r="AN1633" i="7" s="1"/>
  <c r="AM1517" i="7"/>
  <c r="AM1509" i="7"/>
  <c r="AN1509" i="7" s="1"/>
  <c r="AM1501" i="7"/>
  <c r="AN1501" i="7" s="1"/>
  <c r="AM1493" i="7"/>
  <c r="AN1493" i="7" s="1"/>
  <c r="AM1485" i="7"/>
  <c r="AN1485" i="7" s="1"/>
  <c r="AM1674" i="7"/>
  <c r="AN1674" i="7" s="1"/>
  <c r="AM1562" i="7"/>
  <c r="AM1541" i="7"/>
  <c r="AM1538" i="7"/>
  <c r="AM1590" i="7"/>
  <c r="AM1566" i="7"/>
  <c r="AM1549" i="7"/>
  <c r="AM1546" i="7"/>
  <c r="AM1624" i="7"/>
  <c r="AN1624" i="7" s="1"/>
  <c r="AM1582" i="7"/>
  <c r="AM1581" i="7"/>
  <c r="AM1576" i="7"/>
  <c r="AM1555" i="7"/>
  <c r="AM1540" i="7"/>
  <c r="AM1525" i="7"/>
  <c r="AM1524" i="7"/>
  <c r="AM1513" i="7"/>
  <c r="AM1510" i="7"/>
  <c r="AM1504" i="7"/>
  <c r="AN1504" i="7" s="1"/>
  <c r="AM1502" i="7"/>
  <c r="AN1502" i="7" s="1"/>
  <c r="AM1496" i="7"/>
  <c r="AN1496" i="7" s="1"/>
  <c r="AM1494" i="7"/>
  <c r="AN1494" i="7" s="1"/>
  <c r="AM1488" i="7"/>
  <c r="AN1488" i="7" s="1"/>
  <c r="AM1486" i="7"/>
  <c r="AN1486" i="7" s="1"/>
  <c r="AM1480" i="7"/>
  <c r="AN1480" i="7" s="1"/>
  <c r="AM1627" i="7"/>
  <c r="AN1627" i="7" s="1"/>
  <c r="AM1617" i="7"/>
  <c r="AN1617" i="7" s="1"/>
  <c r="AM1606" i="7"/>
  <c r="AM1600" i="7"/>
  <c r="AM1595" i="7"/>
  <c r="AM1512" i="7"/>
  <c r="AM1503" i="7"/>
  <c r="AN1503" i="7" s="1"/>
  <c r="AM1495" i="7"/>
  <c r="AN1495" i="7" s="1"/>
  <c r="AM1589" i="7"/>
  <c r="AM1567" i="7"/>
  <c r="AM1539" i="7"/>
  <c r="AM1533" i="7"/>
  <c r="AM1530" i="7"/>
  <c r="AM1481" i="7"/>
  <c r="AN1481" i="7" s="1"/>
  <c r="AM1471" i="7"/>
  <c r="AN1471" i="7" s="1"/>
  <c r="AM1466" i="7"/>
  <c r="AN1466" i="7" s="1"/>
  <c r="AM1465" i="7"/>
  <c r="AN1465" i="7" s="1"/>
  <c r="AM1457" i="7"/>
  <c r="AN1457" i="7" s="1"/>
  <c r="AM1449" i="7"/>
  <c r="AN1449" i="7" s="1"/>
  <c r="AM1441" i="7"/>
  <c r="AN1441" i="7" s="1"/>
  <c r="AM1433" i="7"/>
  <c r="AN1433" i="7" s="1"/>
  <c r="AM1425" i="7"/>
  <c r="AN1425" i="7" s="1"/>
  <c r="AM1417" i="7"/>
  <c r="AN1417" i="7" s="1"/>
  <c r="AM1409" i="7"/>
  <c r="AN1409" i="7" s="1"/>
  <c r="AM1401" i="7"/>
  <c r="AN1401" i="7" s="1"/>
  <c r="AM1393" i="7"/>
  <c r="AN1393" i="7" s="1"/>
  <c r="AM1611" i="7"/>
  <c r="AM1558" i="7"/>
  <c r="AM1554" i="7"/>
  <c r="AM1616" i="7"/>
  <c r="AN1616" i="7" s="1"/>
  <c r="AM1608" i="7"/>
  <c r="AM1573" i="7"/>
  <c r="AM1547" i="7"/>
  <c r="AM1603" i="7"/>
  <c r="AM1592" i="7"/>
  <c r="AM1563" i="7"/>
  <c r="AM1551" i="7"/>
  <c r="AM1532" i="7"/>
  <c r="AM1522" i="7"/>
  <c r="AM1499" i="7"/>
  <c r="AN1499" i="7" s="1"/>
  <c r="AM1498" i="7"/>
  <c r="AN1498" i="7" s="1"/>
  <c r="AM1483" i="7"/>
  <c r="AN1483" i="7" s="1"/>
  <c r="AM1479" i="7"/>
  <c r="AN1479" i="7" s="1"/>
  <c r="AM1461" i="7"/>
  <c r="AN1461" i="7" s="1"/>
  <c r="AM1453" i="7"/>
  <c r="AN1453" i="7" s="1"/>
  <c r="AM1445" i="7"/>
  <c r="AN1445" i="7" s="1"/>
  <c r="AM1437" i="7"/>
  <c r="AN1437" i="7" s="1"/>
  <c r="AM1429" i="7"/>
  <c r="AN1429" i="7" s="1"/>
  <c r="AM1421" i="7"/>
  <c r="AN1421" i="7" s="1"/>
  <c r="AM1413" i="7"/>
  <c r="AN1413" i="7" s="1"/>
  <c r="AM1537" i="7"/>
  <c r="AM1467" i="7"/>
  <c r="AN1467" i="7" s="1"/>
  <c r="AM1460" i="7"/>
  <c r="AN1460" i="7" s="1"/>
  <c r="AM1438" i="7"/>
  <c r="AN1438" i="7" s="1"/>
  <c r="AM1435" i="7"/>
  <c r="AN1435" i="7" s="1"/>
  <c r="AM1432" i="7"/>
  <c r="AN1432" i="7" s="1"/>
  <c r="AM1403" i="7"/>
  <c r="AN1403" i="7" s="1"/>
  <c r="AM1402" i="7"/>
  <c r="AN1402" i="7" s="1"/>
  <c r="AM1395" i="7"/>
  <c r="AN1395" i="7" s="1"/>
  <c r="AM1531" i="7"/>
  <c r="AM1527" i="7"/>
  <c r="AM1478" i="7"/>
  <c r="AN1478" i="7" s="1"/>
  <c r="AM1470" i="7"/>
  <c r="AN1470" i="7" s="1"/>
  <c r="AM1447" i="7"/>
  <c r="AN1447" i="7" s="1"/>
  <c r="AM1442" i="7"/>
  <c r="AN1442" i="7" s="1"/>
  <c r="AM1543" i="7"/>
  <c r="AM1519" i="7"/>
  <c r="AM1464" i="7"/>
  <c r="AN1464" i="7" s="1"/>
  <c r="AM1427" i="7"/>
  <c r="AN1427" i="7" s="1"/>
  <c r="AM1391" i="7"/>
  <c r="AN1391" i="7" s="1"/>
  <c r="AM1383" i="7"/>
  <c r="AN1383" i="7" s="1"/>
  <c r="AM1375" i="7"/>
  <c r="AN1375" i="7" s="1"/>
  <c r="AM1367" i="7"/>
  <c r="AN1367" i="7" s="1"/>
  <c r="AM1359" i="7"/>
  <c r="AN1359" i="7" s="1"/>
  <c r="AM1351" i="7"/>
  <c r="AN1351" i="7" s="1"/>
  <c r="AM1343" i="7"/>
  <c r="AN1343" i="7" s="1"/>
  <c r="AM1335" i="7"/>
  <c r="AN1335" i="7" s="1"/>
  <c r="AM1327" i="7"/>
  <c r="AN1327" i="7" s="1"/>
  <c r="AM1491" i="7"/>
  <c r="AN1491" i="7" s="1"/>
  <c r="AM1462" i="7"/>
  <c r="AN1462" i="7" s="1"/>
  <c r="AM1452" i="7"/>
  <c r="AN1452" i="7" s="1"/>
  <c r="AM1450" i="7"/>
  <c r="AN1450" i="7" s="1"/>
  <c r="AM1440" i="7"/>
  <c r="AN1440" i="7" s="1"/>
  <c r="AM1439" i="7"/>
  <c r="AN1439" i="7" s="1"/>
  <c r="AM1419" i="7"/>
  <c r="AN1419" i="7" s="1"/>
  <c r="AM1410" i="7"/>
  <c r="AN1410" i="7" s="1"/>
  <c r="AM1406" i="7"/>
  <c r="AN1406" i="7" s="1"/>
  <c r="AM1399" i="7"/>
  <c r="AN1399" i="7" s="1"/>
  <c r="AM1559" i="7"/>
  <c r="AM1535" i="7"/>
  <c r="AM1529" i="7"/>
  <c r="AM1514" i="7"/>
  <c r="AM1548" i="7"/>
  <c r="AM1545" i="7"/>
  <c r="AM1521" i="7"/>
  <c r="AM1518" i="7"/>
  <c r="AM1490" i="7"/>
  <c r="AN1490" i="7" s="1"/>
  <c r="AM1487" i="7"/>
  <c r="AN1487" i="7" s="1"/>
  <c r="AM1472" i="7"/>
  <c r="AN1472" i="7" s="1"/>
  <c r="AM1448" i="7"/>
  <c r="AN1448" i="7" s="1"/>
  <c r="AM1446" i="7"/>
  <c r="AN1446" i="7" s="1"/>
  <c r="AM1434" i="7"/>
  <c r="AN1434" i="7" s="1"/>
  <c r="AM1382" i="7"/>
  <c r="AN1382" i="7" s="1"/>
  <c r="AM1374" i="7"/>
  <c r="AN1374" i="7" s="1"/>
  <c r="AM1366" i="7"/>
  <c r="AN1366" i="7" s="1"/>
  <c r="AM1358" i="7"/>
  <c r="AN1358" i="7" s="1"/>
  <c r="AM1507" i="7"/>
  <c r="AN1507" i="7" s="1"/>
  <c r="AM1497" i="7"/>
  <c r="AN1497" i="7" s="1"/>
  <c r="AM1511" i="7"/>
  <c r="AM1469" i="7"/>
  <c r="AN1469" i="7" s="1"/>
  <c r="AM1463" i="7"/>
  <c r="AN1463" i="7" s="1"/>
  <c r="AM1426" i="7"/>
  <c r="AN1426" i="7" s="1"/>
  <c r="AM1420" i="7"/>
  <c r="AN1420" i="7" s="1"/>
  <c r="AM1418" i="7"/>
  <c r="AN1418" i="7" s="1"/>
  <c r="AM1394" i="7"/>
  <c r="AN1394" i="7" s="1"/>
  <c r="AM1392" i="7"/>
  <c r="AN1392" i="7" s="1"/>
  <c r="AM1321" i="7"/>
  <c r="AN1321" i="7" s="1"/>
  <c r="AM1313" i="7"/>
  <c r="AN1313" i="7" s="1"/>
  <c r="AM1305" i="7"/>
  <c r="AN1305" i="7" s="1"/>
  <c r="AM1297" i="7"/>
  <c r="AN1297" i="7" s="1"/>
  <c r="AM1289" i="7"/>
  <c r="AN1289" i="7" s="1"/>
  <c r="B42" i="6" s="1"/>
  <c r="AM1281" i="7"/>
  <c r="AN1281" i="7" s="1"/>
  <c r="AM1273" i="7"/>
  <c r="AN1273" i="7" s="1"/>
  <c r="AM1265" i="7"/>
  <c r="AN1265" i="7" s="1"/>
  <c r="AM1257" i="7"/>
  <c r="AN1257" i="7" s="1"/>
  <c r="AM1249" i="7"/>
  <c r="AN1249" i="7" s="1"/>
  <c r="AM1241" i="7"/>
  <c r="AM1233" i="7"/>
  <c r="AM1225" i="7"/>
  <c r="AM1217" i="7"/>
  <c r="AM1520" i="7"/>
  <c r="AM1506" i="7"/>
  <c r="AN1506" i="7" s="1"/>
  <c r="AM1424" i="7"/>
  <c r="AN1424" i="7" s="1"/>
  <c r="AM1411" i="7"/>
  <c r="AN1411" i="7" s="1"/>
  <c r="AM1388" i="7"/>
  <c r="AN1388" i="7" s="1"/>
  <c r="AM1380" i="7"/>
  <c r="AN1380" i="7" s="1"/>
  <c r="AM1372" i="7"/>
  <c r="AN1372" i="7" s="1"/>
  <c r="AM1364" i="7"/>
  <c r="AN1364" i="7" s="1"/>
  <c r="AM1356" i="7"/>
  <c r="AN1356" i="7" s="1"/>
  <c r="AM1318" i="7"/>
  <c r="AN1318" i="7" s="1"/>
  <c r="AM1310" i="7"/>
  <c r="AN1310" i="7" s="1"/>
  <c r="AM1302" i="7"/>
  <c r="AN1302" i="7" s="1"/>
  <c r="AM1294" i="7"/>
  <c r="AN1294" i="7" s="1"/>
  <c r="AM1286" i="7"/>
  <c r="AN1286" i="7" s="1"/>
  <c r="AM1278" i="7"/>
  <c r="AN1278" i="7" s="1"/>
  <c r="B31" i="6" s="1"/>
  <c r="AM1270" i="7"/>
  <c r="AN1270" i="7" s="1"/>
  <c r="AM1262" i="7"/>
  <c r="AN1262" i="7" s="1"/>
  <c r="AM1254" i="7"/>
  <c r="AN1254" i="7" s="1"/>
  <c r="AM1246" i="7"/>
  <c r="AM1238" i="7"/>
  <c r="AM1230" i="7"/>
  <c r="AM1222" i="7"/>
  <c r="AM1214" i="7"/>
  <c r="AM1206" i="7"/>
  <c r="AM1198" i="7"/>
  <c r="AM1190" i="7"/>
  <c r="AM1489" i="7"/>
  <c r="AN1489" i="7" s="1"/>
  <c r="AM1468" i="7"/>
  <c r="AN1468" i="7" s="1"/>
  <c r="AM1451" i="7"/>
  <c r="AN1451" i="7" s="1"/>
  <c r="AM1444" i="7"/>
  <c r="AN1444" i="7" s="1"/>
  <c r="AM1416" i="7"/>
  <c r="AN1416" i="7" s="1"/>
  <c r="AM1398" i="7"/>
  <c r="AN1398" i="7" s="1"/>
  <c r="AM1515" i="7"/>
  <c r="AM1475" i="7"/>
  <c r="AN1475" i="7" s="1"/>
  <c r="AM1459" i="7"/>
  <c r="AN1459" i="7" s="1"/>
  <c r="AM1455" i="7"/>
  <c r="AN1455" i="7" s="1"/>
  <c r="AM1430" i="7"/>
  <c r="AN1430" i="7" s="1"/>
  <c r="AM1428" i="7"/>
  <c r="AN1428" i="7" s="1"/>
  <c r="AM1422" i="7"/>
  <c r="AN1422" i="7" s="1"/>
  <c r="AM1407" i="7"/>
  <c r="AN1407" i="7" s="1"/>
  <c r="AM1400" i="7"/>
  <c r="AN1400" i="7" s="1"/>
  <c r="AM1387" i="7"/>
  <c r="AN1387" i="7" s="1"/>
  <c r="AM1379" i="7"/>
  <c r="AN1379" i="7" s="1"/>
  <c r="AM1371" i="7"/>
  <c r="AN1371" i="7" s="1"/>
  <c r="AM1363" i="7"/>
  <c r="AN1363" i="7" s="1"/>
  <c r="AM1355" i="7"/>
  <c r="AN1355" i="7" s="1"/>
  <c r="AM1345" i="7"/>
  <c r="AN1345" i="7" s="1"/>
  <c r="AM1344" i="7"/>
  <c r="AN1344" i="7" s="1"/>
  <c r="AM1337" i="7"/>
  <c r="AN1337" i="7" s="1"/>
  <c r="AM1336" i="7"/>
  <c r="AN1336" i="7" s="1"/>
  <c r="AM1329" i="7"/>
  <c r="AN1329" i="7" s="1"/>
  <c r="AM1328" i="7"/>
  <c r="AN1328" i="7" s="1"/>
  <c r="AM1314" i="7"/>
  <c r="AN1314" i="7" s="1"/>
  <c r="AM1306" i="7"/>
  <c r="AN1306" i="7" s="1"/>
  <c r="AM1298" i="7"/>
  <c r="AN1298" i="7" s="1"/>
  <c r="B51" i="6" s="1"/>
  <c r="AM1290" i="7"/>
  <c r="AN1290" i="7" s="1"/>
  <c r="AM1282" i="7"/>
  <c r="AN1282" i="7" s="1"/>
  <c r="B35" i="6" s="1"/>
  <c r="AM1274" i="7"/>
  <c r="AN1274" i="7" s="1"/>
  <c r="AM1266" i="7"/>
  <c r="AN1266" i="7" s="1"/>
  <c r="AM1258" i="7"/>
  <c r="AN1258" i="7" s="1"/>
  <c r="AM1250" i="7"/>
  <c r="AN1250" i="7" s="1"/>
  <c r="AM1242" i="7"/>
  <c r="AM1234" i="7"/>
  <c r="AM1226" i="7"/>
  <c r="AM1218" i="7"/>
  <c r="AM1396" i="7"/>
  <c r="AN1396" i="7" s="1"/>
  <c r="AM1376" i="7"/>
  <c r="AN1376" i="7" s="1"/>
  <c r="AM1373" i="7"/>
  <c r="AN1373" i="7" s="1"/>
  <c r="AM1341" i="7"/>
  <c r="AN1341" i="7" s="1"/>
  <c r="AM1293" i="7"/>
  <c r="AN1293" i="7" s="1"/>
  <c r="B46" i="6" s="1"/>
  <c r="AM1261" i="7"/>
  <c r="AN1261" i="7" s="1"/>
  <c r="B14" i="6" s="1"/>
  <c r="AM1229" i="7"/>
  <c r="AM1204" i="7"/>
  <c r="AM1196" i="7"/>
  <c r="AM1189" i="7"/>
  <c r="AM1431" i="7"/>
  <c r="AN1431" i="7" s="1"/>
  <c r="AM1384" i="7"/>
  <c r="AN1384" i="7" s="1"/>
  <c r="AM1381" i="7"/>
  <c r="AN1381" i="7" s="1"/>
  <c r="AM1353" i="7"/>
  <c r="AN1353" i="7" s="1"/>
  <c r="AM1303" i="7"/>
  <c r="AN1303" i="7" s="1"/>
  <c r="AM1300" i="7"/>
  <c r="AN1300" i="7" s="1"/>
  <c r="AM1299" i="7"/>
  <c r="AN1299" i="7" s="1"/>
  <c r="AM1296" i="7"/>
  <c r="AN1296" i="7" s="1"/>
  <c r="AM1271" i="7"/>
  <c r="AN1271" i="7" s="1"/>
  <c r="AM1268" i="7"/>
  <c r="AN1268" i="7" s="1"/>
  <c r="AM1267" i="7"/>
  <c r="AN1267" i="7" s="1"/>
  <c r="B20" i="6" s="1"/>
  <c r="AM1264" i="7"/>
  <c r="AN1264" i="7" s="1"/>
  <c r="AM1239" i="7"/>
  <c r="AM1236" i="7"/>
  <c r="AM1235" i="7"/>
  <c r="AM1232" i="7"/>
  <c r="AM1523" i="7"/>
  <c r="AM1473" i="7"/>
  <c r="AN1473" i="7" s="1"/>
  <c r="AM1436" i="7"/>
  <c r="AN1436" i="7" s="1"/>
  <c r="AM1390" i="7"/>
  <c r="AN1390" i="7" s="1"/>
  <c r="AM1361" i="7"/>
  <c r="AN1361" i="7" s="1"/>
  <c r="AM1354" i="7"/>
  <c r="AN1354" i="7" s="1"/>
  <c r="AM1334" i="7"/>
  <c r="AN1334" i="7" s="1"/>
  <c r="AM1332" i="7"/>
  <c r="AN1332" i="7" s="1"/>
  <c r="AM1331" i="7"/>
  <c r="AN1331" i="7" s="1"/>
  <c r="AM1330" i="7"/>
  <c r="AN1330" i="7" s="1"/>
  <c r="AM1317" i="7"/>
  <c r="AN1317" i="7" s="1"/>
  <c r="AM1285" i="7"/>
  <c r="AN1285" i="7" s="1"/>
  <c r="B38" i="6" s="1"/>
  <c r="AM1253" i="7"/>
  <c r="AN1253" i="7" s="1"/>
  <c r="AM1221" i="7"/>
  <c r="AM1505" i="7"/>
  <c r="AN1505" i="7" s="1"/>
  <c r="AM1454" i="7"/>
  <c r="AN1454" i="7" s="1"/>
  <c r="AM1414" i="7"/>
  <c r="AN1414" i="7" s="1"/>
  <c r="AM1477" i="7"/>
  <c r="AN1477" i="7" s="1"/>
  <c r="AM1458" i="7"/>
  <c r="AN1458" i="7" s="1"/>
  <c r="AM1474" i="7"/>
  <c r="AN1474" i="7" s="1"/>
  <c r="AM1443" i="7"/>
  <c r="AN1443" i="7" s="1"/>
  <c r="AM1415" i="7"/>
  <c r="AN1415" i="7" s="1"/>
  <c r="AM1412" i="7"/>
  <c r="AN1412" i="7" s="1"/>
  <c r="AM1404" i="7"/>
  <c r="AN1404" i="7" s="1"/>
  <c r="AM1385" i="7"/>
  <c r="AN1385" i="7" s="1"/>
  <c r="AM1378" i="7"/>
  <c r="AN1378" i="7" s="1"/>
  <c r="AM1352" i="7"/>
  <c r="AN1352" i="7" s="1"/>
  <c r="AM1349" i="7"/>
  <c r="AN1349" i="7" s="1"/>
  <c r="AM1326" i="7"/>
  <c r="AN1326" i="7" s="1"/>
  <c r="AM1324" i="7"/>
  <c r="AN1324" i="7" s="1"/>
  <c r="AM1323" i="7"/>
  <c r="AN1323" i="7" s="1"/>
  <c r="AM1322" i="7"/>
  <c r="AN1322" i="7" s="1"/>
  <c r="AM1319" i="7"/>
  <c r="AN1319" i="7" s="1"/>
  <c r="AM1316" i="7"/>
  <c r="AN1316" i="7" s="1"/>
  <c r="AM1315" i="7"/>
  <c r="AN1315" i="7" s="1"/>
  <c r="AM1312" i="7"/>
  <c r="AN1312" i="7" s="1"/>
  <c r="AM1287" i="7"/>
  <c r="AN1287" i="7" s="1"/>
  <c r="AM1284" i="7"/>
  <c r="AN1284" i="7" s="1"/>
  <c r="B37" i="6" s="1"/>
  <c r="AM1283" i="7"/>
  <c r="AN1283" i="7" s="1"/>
  <c r="B36" i="6" s="1"/>
  <c r="AM1280" i="7"/>
  <c r="AN1280" i="7" s="1"/>
  <c r="AM1255" i="7"/>
  <c r="AN1255" i="7" s="1"/>
  <c r="AM1252" i="7"/>
  <c r="AN1252" i="7" s="1"/>
  <c r="AM1251" i="7"/>
  <c r="AN1251" i="7" s="1"/>
  <c r="AM1248" i="7"/>
  <c r="AM1223" i="7"/>
  <c r="AM1220" i="7"/>
  <c r="AM1219" i="7"/>
  <c r="AM1216" i="7"/>
  <c r="AM1389" i="7"/>
  <c r="AN1389" i="7" s="1"/>
  <c r="AM1291" i="7"/>
  <c r="AN1291" i="7" s="1"/>
  <c r="B44" i="6" s="1"/>
  <c r="AM1272" i="7"/>
  <c r="AN1272" i="7" s="1"/>
  <c r="B25" i="6" s="1"/>
  <c r="AM1269" i="7"/>
  <c r="AN1269" i="7" s="1"/>
  <c r="B22" i="6" s="1"/>
  <c r="AM1256" i="7"/>
  <c r="AN1256" i="7" s="1"/>
  <c r="AM1209" i="7"/>
  <c r="AM1193" i="7"/>
  <c r="AM1175" i="7"/>
  <c r="AM1167" i="7"/>
  <c r="AM1159" i="7"/>
  <c r="AM1151" i="7"/>
  <c r="AM1143" i="7"/>
  <c r="AM1135" i="7"/>
  <c r="AM1127" i="7"/>
  <c r="AM1119" i="7"/>
  <c r="AM1111" i="7"/>
  <c r="AM1103" i="7"/>
  <c r="AM1095" i="7"/>
  <c r="AM1087" i="7"/>
  <c r="AM1079" i="7"/>
  <c r="AM1071" i="7"/>
  <c r="AM1063" i="7"/>
  <c r="AM1055" i="7"/>
  <c r="AM1047" i="7"/>
  <c r="AM1039" i="7"/>
  <c r="AM1350" i="7"/>
  <c r="AN1350" i="7" s="1"/>
  <c r="AM1307" i="7"/>
  <c r="AN1307" i="7" s="1"/>
  <c r="AM1277" i="7"/>
  <c r="AN1277" i="7" s="1"/>
  <c r="B30" i="6" s="1"/>
  <c r="AM1247" i="7"/>
  <c r="AM1231" i="7"/>
  <c r="AM1212" i="7"/>
  <c r="AM1208" i="7"/>
  <c r="AM1205" i="7"/>
  <c r="AM1201" i="7"/>
  <c r="AM1199" i="7"/>
  <c r="AM1191" i="7"/>
  <c r="AM1180" i="7"/>
  <c r="AM1172" i="7"/>
  <c r="AM1164" i="7"/>
  <c r="AM1156" i="7"/>
  <c r="AM1148" i="7"/>
  <c r="AM1140" i="7"/>
  <c r="AM1132" i="7"/>
  <c r="AM1124" i="7"/>
  <c r="AM1116" i="7"/>
  <c r="AM1108" i="7"/>
  <c r="AM1100" i="7"/>
  <c r="AM1092" i="7"/>
  <c r="AM1084" i="7"/>
  <c r="AM1076" i="7"/>
  <c r="AM1456" i="7"/>
  <c r="AN1456" i="7" s="1"/>
  <c r="AM1408" i="7"/>
  <c r="AN1408" i="7" s="1"/>
  <c r="AM1386" i="7"/>
  <c r="AN1386" i="7" s="1"/>
  <c r="AM1362" i="7"/>
  <c r="AN1362" i="7" s="1"/>
  <c r="AM1325" i="7"/>
  <c r="AN1325" i="7" s="1"/>
  <c r="AM1304" i="7"/>
  <c r="AN1304" i="7" s="1"/>
  <c r="AM1301" i="7"/>
  <c r="AN1301" i="7" s="1"/>
  <c r="AM1288" i="7"/>
  <c r="AN1288" i="7" s="1"/>
  <c r="AM1228" i="7"/>
  <c r="AM1177" i="7"/>
  <c r="AM1169" i="7"/>
  <c r="AM1161" i="7"/>
  <c r="AM1153" i="7"/>
  <c r="AM1145" i="7"/>
  <c r="AM1137" i="7"/>
  <c r="AM1129" i="7"/>
  <c r="AM1121" i="7"/>
  <c r="AM1113" i="7"/>
  <c r="AM1105" i="7"/>
  <c r="AM1097" i="7"/>
  <c r="AM1089" i="7"/>
  <c r="AM1081" i="7"/>
  <c r="AM1397" i="7"/>
  <c r="AN1397" i="7" s="1"/>
  <c r="AM1360" i="7"/>
  <c r="AN1360" i="7" s="1"/>
  <c r="AM1348" i="7"/>
  <c r="AN1348" i="7" s="1"/>
  <c r="AM1340" i="7"/>
  <c r="AN1340" i="7" s="1"/>
  <c r="AM1309" i="7"/>
  <c r="AN1309" i="7" s="1"/>
  <c r="AM1279" i="7"/>
  <c r="AN1279" i="7" s="1"/>
  <c r="AM1263" i="7"/>
  <c r="AN1263" i="7" s="1"/>
  <c r="AM1244" i="7"/>
  <c r="AM1377" i="7"/>
  <c r="AN1377" i="7" s="1"/>
  <c r="AM1370" i="7"/>
  <c r="AN1370" i="7" s="1"/>
  <c r="AM1369" i="7"/>
  <c r="AN1369" i="7" s="1"/>
  <c r="AM1347" i="7"/>
  <c r="AN1347" i="7" s="1"/>
  <c r="AM1333" i="7"/>
  <c r="AN1333" i="7" s="1"/>
  <c r="AM1260" i="7"/>
  <c r="AN1260" i="7" s="1"/>
  <c r="AM1227" i="7"/>
  <c r="AM1211" i="7"/>
  <c r="AM1200" i="7"/>
  <c r="AM1197" i="7"/>
  <c r="AM1192" i="7"/>
  <c r="AM1179" i="7"/>
  <c r="AM1171" i="7"/>
  <c r="AM1163" i="7"/>
  <c r="AM1155" i="7"/>
  <c r="AM1147" i="7"/>
  <c r="AM1139" i="7"/>
  <c r="AM1131" i="7"/>
  <c r="AM1123" i="7"/>
  <c r="AM1115" i="7"/>
  <c r="AM1107" i="7"/>
  <c r="AM1099" i="7"/>
  <c r="AM1091" i="7"/>
  <c r="AM1083" i="7"/>
  <c r="AM1423" i="7"/>
  <c r="AN1423" i="7" s="1"/>
  <c r="AM1405" i="7"/>
  <c r="AN1405" i="7" s="1"/>
  <c r="AM1368" i="7"/>
  <c r="AN1368" i="7" s="1"/>
  <c r="AM1346" i="7"/>
  <c r="AN1346" i="7" s="1"/>
  <c r="AM1339" i="7"/>
  <c r="AN1339" i="7" s="1"/>
  <c r="AM1320" i="7"/>
  <c r="AN1320" i="7" s="1"/>
  <c r="AM1311" i="7"/>
  <c r="AN1311" i="7" s="1"/>
  <c r="AM1295" i="7"/>
  <c r="AN1295" i="7" s="1"/>
  <c r="AM1276" i="7"/>
  <c r="AN1276" i="7" s="1"/>
  <c r="AM1243" i="7"/>
  <c r="AM1482" i="7"/>
  <c r="AN1482" i="7" s="1"/>
  <c r="AM1365" i="7"/>
  <c r="AN1365" i="7" s="1"/>
  <c r="AM1342" i="7"/>
  <c r="AN1342" i="7" s="1"/>
  <c r="AM1292" i="7"/>
  <c r="AN1292" i="7" s="1"/>
  <c r="B45" i="6" s="1"/>
  <c r="AM1259" i="7"/>
  <c r="AN1259" i="7" s="1"/>
  <c r="B12" i="6" s="1"/>
  <c r="AM1240" i="7"/>
  <c r="AM1215" i="7"/>
  <c r="AM1187" i="7"/>
  <c r="AM1165" i="7"/>
  <c r="AM1154" i="7"/>
  <c r="AM1133" i="7"/>
  <c r="AM1122" i="7"/>
  <c r="AM1101" i="7"/>
  <c r="AM1210" i="7"/>
  <c r="AM1207" i="7"/>
  <c r="AM1185" i="7"/>
  <c r="AM1178" i="7"/>
  <c r="AM1168" i="7"/>
  <c r="AM1166" i="7"/>
  <c r="AM1136" i="7"/>
  <c r="AM1134" i="7"/>
  <c r="AM1104" i="7"/>
  <c r="AM1102" i="7"/>
  <c r="AM1202" i="7"/>
  <c r="AM1188" i="7"/>
  <c r="AM1157" i="7"/>
  <c r="AM1146" i="7"/>
  <c r="AM1125" i="7"/>
  <c r="AM1114" i="7"/>
  <c r="AM1093" i="7"/>
  <c r="AM1082" i="7"/>
  <c r="AM1338" i="7"/>
  <c r="AN1338" i="7" s="1"/>
  <c r="AM1245" i="7"/>
  <c r="AM1203" i="7"/>
  <c r="AM1195" i="7"/>
  <c r="AM1176" i="7"/>
  <c r="AM1173" i="7"/>
  <c r="AM1162" i="7"/>
  <c r="AM1141" i="7"/>
  <c r="AM1130" i="7"/>
  <c r="AM1109" i="7"/>
  <c r="AM1170" i="7"/>
  <c r="AM1160" i="7"/>
  <c r="AM1126" i="7"/>
  <c r="AM1070" i="7"/>
  <c r="AM1067" i="7"/>
  <c r="AM1025" i="7"/>
  <c r="AM1017" i="7"/>
  <c r="AM1009" i="7"/>
  <c r="AM1001" i="7"/>
  <c r="AM993" i="7"/>
  <c r="AM985" i="7"/>
  <c r="AM977" i="7"/>
  <c r="AM969" i="7"/>
  <c r="AM1357" i="7"/>
  <c r="AN1357" i="7" s="1"/>
  <c r="AM1237" i="7"/>
  <c r="AM1213" i="7"/>
  <c r="AM1186" i="7"/>
  <c r="AM1142" i="7"/>
  <c r="AM1117" i="7"/>
  <c r="AM1094" i="7"/>
  <c r="AM1085" i="7"/>
  <c r="AM1078" i="7"/>
  <c r="AM1064" i="7"/>
  <c r="AM1030" i="7"/>
  <c r="AM1022" i="7"/>
  <c r="AM1014" i="7"/>
  <c r="AM1006" i="7"/>
  <c r="AM998" i="7"/>
  <c r="AM990" i="7"/>
  <c r="AM1096" i="7"/>
  <c r="AM1090" i="7"/>
  <c r="AM1074" i="7"/>
  <c r="AM1027" i="7"/>
  <c r="AM1019" i="7"/>
  <c r="AM1011" i="7"/>
  <c r="AM1003" i="7"/>
  <c r="AM995" i="7"/>
  <c r="AM1275" i="7"/>
  <c r="AN1275" i="7" s="1"/>
  <c r="AM1184" i="7"/>
  <c r="AM1194" i="7"/>
  <c r="AM1308" i="7"/>
  <c r="AN1308" i="7" s="1"/>
  <c r="AM1224" i="7"/>
  <c r="AM1183" i="7"/>
  <c r="AM1174" i="7"/>
  <c r="AM1149" i="7"/>
  <c r="AM1118" i="7"/>
  <c r="AM1112" i="7"/>
  <c r="AM1106" i="7"/>
  <c r="AM1066" i="7"/>
  <c r="AM1031" i="7"/>
  <c r="AM1023" i="7"/>
  <c r="AM1015" i="7"/>
  <c r="AM1007" i="7"/>
  <c r="AM999" i="7"/>
  <c r="AM1072" i="7"/>
  <c r="AM1069" i="7"/>
  <c r="AM1065" i="7"/>
  <c r="AM1061" i="7"/>
  <c r="AM1058" i="7"/>
  <c r="AM1049" i="7"/>
  <c r="AM1044" i="7"/>
  <c r="AM1016" i="7"/>
  <c r="AM1004" i="7"/>
  <c r="AM988" i="7"/>
  <c r="AM960" i="7"/>
  <c r="AM952" i="7"/>
  <c r="AM944" i="7"/>
  <c r="AM936" i="7"/>
  <c r="AM928" i="7"/>
  <c r="AM920" i="7"/>
  <c r="AM912" i="7"/>
  <c r="AM904" i="7"/>
  <c r="AM896" i="7"/>
  <c r="AM888" i="7"/>
  <c r="AM880" i="7"/>
  <c r="AM872" i="7"/>
  <c r="AM864" i="7"/>
  <c r="AM856" i="7"/>
  <c r="AM848" i="7"/>
  <c r="AM840" i="7"/>
  <c r="AM832" i="7"/>
  <c r="AM824" i="7"/>
  <c r="AM816" i="7"/>
  <c r="AM808" i="7"/>
  <c r="AM800" i="7"/>
  <c r="AM1158" i="7"/>
  <c r="AM1128" i="7"/>
  <c r="AM1080" i="7"/>
  <c r="AM1075" i="7"/>
  <c r="AM1062" i="7"/>
  <c r="AM1040" i="7"/>
  <c r="AM1035" i="7"/>
  <c r="AM1026" i="7"/>
  <c r="AM1005" i="7"/>
  <c r="AM996" i="7"/>
  <c r="AM965" i="7"/>
  <c r="AM957" i="7"/>
  <c r="AM949" i="7"/>
  <c r="AM941" i="7"/>
  <c r="AM933" i="7"/>
  <c r="AM925" i="7"/>
  <c r="AM917" i="7"/>
  <c r="AM909" i="7"/>
  <c r="AM901" i="7"/>
  <c r="AM893" i="7"/>
  <c r="AM885" i="7"/>
  <c r="AM877" i="7"/>
  <c r="AM869" i="7"/>
  <c r="AM861" i="7"/>
  <c r="AM853" i="7"/>
  <c r="AM845" i="7"/>
  <c r="AM837" i="7"/>
  <c r="AM829" i="7"/>
  <c r="AM821" i="7"/>
  <c r="AM813" i="7"/>
  <c r="AM805" i="7"/>
  <c r="AM1088" i="7"/>
  <c r="AM1068" i="7"/>
  <c r="AM1059" i="7"/>
  <c r="AM1053" i="7"/>
  <c r="AM1050" i="7"/>
  <c r="AM1041" i="7"/>
  <c r="AM1018" i="7"/>
  <c r="AM1008" i="7"/>
  <c r="AM997" i="7"/>
  <c r="AM991" i="7"/>
  <c r="AM989" i="7"/>
  <c r="AM962" i="7"/>
  <c r="AM954" i="7"/>
  <c r="AM946" i="7"/>
  <c r="AM938" i="7"/>
  <c r="AM930" i="7"/>
  <c r="AM922" i="7"/>
  <c r="AM914" i="7"/>
  <c r="AM906" i="7"/>
  <c r="AM898" i="7"/>
  <c r="AM890" i="7"/>
  <c r="AM882" i="7"/>
  <c r="AM874" i="7"/>
  <c r="AM866" i="7"/>
  <c r="AM858" i="7"/>
  <c r="AM850" i="7"/>
  <c r="AM842" i="7"/>
  <c r="AM834" i="7"/>
  <c r="AM826" i="7"/>
  <c r="AM818" i="7"/>
  <c r="AM810" i="7"/>
  <c r="AM1138" i="7"/>
  <c r="AM1054" i="7"/>
  <c r="AM1036" i="7"/>
  <c r="AM1028" i="7"/>
  <c r="AM1120" i="7"/>
  <c r="AM1098" i="7"/>
  <c r="AM1073" i="7"/>
  <c r="AM1060" i="7"/>
  <c r="AM1051" i="7"/>
  <c r="AM1045" i="7"/>
  <c r="AM1042" i="7"/>
  <c r="AM1029" i="7"/>
  <c r="AM1010" i="7"/>
  <c r="AM1181" i="7"/>
  <c r="AM1144" i="7"/>
  <c r="AM1110" i="7"/>
  <c r="AM1086" i="7"/>
  <c r="AM1056" i="7"/>
  <c r="AM1046" i="7"/>
  <c r="AM1033" i="7"/>
  <c r="AM1032" i="7"/>
  <c r="AM1020" i="7"/>
  <c r="AM1152" i="7"/>
  <c r="AM1150" i="7"/>
  <c r="AM1077" i="7"/>
  <c r="AM1057" i="7"/>
  <c r="AM1052" i="7"/>
  <c r="AM1043" i="7"/>
  <c r="AM1021" i="7"/>
  <c r="AM1012" i="7"/>
  <c r="AM966" i="7"/>
  <c r="AM958" i="7"/>
  <c r="AM950" i="7"/>
  <c r="AM942" i="7"/>
  <c r="AM934" i="7"/>
  <c r="AM926" i="7"/>
  <c r="AM918" i="7"/>
  <c r="AM910" i="7"/>
  <c r="AM902" i="7"/>
  <c r="AM894" i="7"/>
  <c r="AM886" i="7"/>
  <c r="AM878" i="7"/>
  <c r="AM870" i="7"/>
  <c r="AM862" i="7"/>
  <c r="AM854" i="7"/>
  <c r="AM846" i="7"/>
  <c r="AM838" i="7"/>
  <c r="AM830" i="7"/>
  <c r="AM1182" i="7"/>
  <c r="AM1013" i="7"/>
  <c r="AM971" i="7"/>
  <c r="AM940" i="7"/>
  <c r="AM908" i="7"/>
  <c r="AM876" i="7"/>
  <c r="AM844" i="7"/>
  <c r="AM827" i="7"/>
  <c r="AM823" i="7"/>
  <c r="AM804" i="7"/>
  <c r="AM801" i="7"/>
  <c r="AM798" i="7"/>
  <c r="AM795" i="7"/>
  <c r="AM787" i="7"/>
  <c r="AM779" i="7"/>
  <c r="AM771" i="7"/>
  <c r="AM763" i="7"/>
  <c r="AM755" i="7"/>
  <c r="AM747" i="7"/>
  <c r="AM739" i="7"/>
  <c r="AM731" i="7"/>
  <c r="AM723" i="7"/>
  <c r="AM715" i="7"/>
  <c r="AM707" i="7"/>
  <c r="AM699" i="7"/>
  <c r="AM691" i="7"/>
  <c r="AM683" i="7"/>
  <c r="AM675" i="7"/>
  <c r="AM667" i="7"/>
  <c r="AM659" i="7"/>
  <c r="AM651" i="7"/>
  <c r="AM992" i="7"/>
  <c r="AM986" i="7"/>
  <c r="AM981" i="7"/>
  <c r="AM963" i="7"/>
  <c r="AM953" i="7"/>
  <c r="AM943" i="7"/>
  <c r="AM931" i="7"/>
  <c r="AM921" i="7"/>
  <c r="AM911" i="7"/>
  <c r="AM899" i="7"/>
  <c r="AM889" i="7"/>
  <c r="AM879" i="7"/>
  <c r="AM867" i="7"/>
  <c r="AM857" i="7"/>
  <c r="AM847" i="7"/>
  <c r="AM835" i="7"/>
  <c r="AM819" i="7"/>
  <c r="AM815" i="7"/>
  <c r="AM792" i="7"/>
  <c r="AM784" i="7"/>
  <c r="AM776" i="7"/>
  <c r="AM768" i="7"/>
  <c r="AM760" i="7"/>
  <c r="AM752" i="7"/>
  <c r="AM744" i="7"/>
  <c r="AM736" i="7"/>
  <c r="AM728" i="7"/>
  <c r="AM720" i="7"/>
  <c r="AM712" i="7"/>
  <c r="AM704" i="7"/>
  <c r="AM696" i="7"/>
  <c r="AM688" i="7"/>
  <c r="AM680" i="7"/>
  <c r="AM672" i="7"/>
  <c r="AM664" i="7"/>
  <c r="AM656" i="7"/>
  <c r="AM648" i="7"/>
  <c r="AM1024" i="7"/>
  <c r="AM987" i="7"/>
  <c r="AM976" i="7"/>
  <c r="AM975" i="7"/>
  <c r="AM972" i="7"/>
  <c r="AM964" i="7"/>
  <c r="AM932" i="7"/>
  <c r="AM900" i="7"/>
  <c r="AM868" i="7"/>
  <c r="AM836" i="7"/>
  <c r="AM811" i="7"/>
  <c r="AM807" i="7"/>
  <c r="AM799" i="7"/>
  <c r="AM789" i="7"/>
  <c r="AM781" i="7"/>
  <c r="AM773" i="7"/>
  <c r="AM765" i="7"/>
  <c r="AM757" i="7"/>
  <c r="AM749" i="7"/>
  <c r="AM741" i="7"/>
  <c r="AM733" i="7"/>
  <c r="AM725" i="7"/>
  <c r="AM717" i="7"/>
  <c r="AM709" i="7"/>
  <c r="AM701" i="7"/>
  <c r="AM693" i="7"/>
  <c r="AM685" i="7"/>
  <c r="AM677" i="7"/>
  <c r="AM669" i="7"/>
  <c r="AM661" i="7"/>
  <c r="AM653" i="7"/>
  <c r="AM645" i="7"/>
  <c r="AM637" i="7"/>
  <c r="AM629" i="7"/>
  <c r="AM621" i="7"/>
  <c r="AM1000" i="7"/>
  <c r="AM982" i="7"/>
  <c r="AM955" i="7"/>
  <c r="AM945" i="7"/>
  <c r="AM935" i="7"/>
  <c r="AM923" i="7"/>
  <c r="AM913" i="7"/>
  <c r="AM903" i="7"/>
  <c r="AM891" i="7"/>
  <c r="AM881" i="7"/>
  <c r="AM871" i="7"/>
  <c r="AM994" i="7"/>
  <c r="AM978" i="7"/>
  <c r="AM973" i="7"/>
  <c r="AM956" i="7"/>
  <c r="AM924" i="7"/>
  <c r="AM892" i="7"/>
  <c r="AM860" i="7"/>
  <c r="AM1048" i="7"/>
  <c r="AM1037" i="7"/>
  <c r="AM1034" i="7"/>
  <c r="AM979" i="7"/>
  <c r="AM968" i="7"/>
  <c r="AM967" i="7"/>
  <c r="AM959" i="7"/>
  <c r="AM947" i="7"/>
  <c r="AM937" i="7"/>
  <c r="AM927" i="7"/>
  <c r="AM915" i="7"/>
  <c r="AM905" i="7"/>
  <c r="AM895" i="7"/>
  <c r="AM883" i="7"/>
  <c r="AM974" i="7"/>
  <c r="AM948" i="7"/>
  <c r="AM916" i="7"/>
  <c r="AM884" i="7"/>
  <c r="AM852" i="7"/>
  <c r="AM820" i="7"/>
  <c r="AM793" i="7"/>
  <c r="AM785" i="7"/>
  <c r="AM777" i="7"/>
  <c r="AM769" i="7"/>
  <c r="AM761" i="7"/>
  <c r="AM753" i="7"/>
  <c r="AM745" i="7"/>
  <c r="AM737" i="7"/>
  <c r="AM729" i="7"/>
  <c r="AM721" i="7"/>
  <c r="AM713" i="7"/>
  <c r="AM705" i="7"/>
  <c r="AM697" i="7"/>
  <c r="AM689" i="7"/>
  <c r="AM681" i="7"/>
  <c r="AM673" i="7"/>
  <c r="AM665" i="7"/>
  <c r="AM983" i="7"/>
  <c r="AM980" i="7"/>
  <c r="AM951" i="7"/>
  <c r="AM939" i="7"/>
  <c r="AM887" i="7"/>
  <c r="AM875" i="7"/>
  <c r="AM788" i="7"/>
  <c r="AM775" i="7"/>
  <c r="AM774" i="7"/>
  <c r="AM738" i="7"/>
  <c r="AM726" i="7"/>
  <c r="AM703" i="7"/>
  <c r="AM692" i="7"/>
  <c r="AM682" i="7"/>
  <c r="AM670" i="7"/>
  <c r="AM646" i="7"/>
  <c r="AM639" i="7"/>
  <c r="AM638" i="7"/>
  <c r="AM631" i="7"/>
  <c r="AM630" i="7"/>
  <c r="AM623" i="7"/>
  <c r="AM622" i="7"/>
  <c r="AM615" i="7"/>
  <c r="AM614" i="7"/>
  <c r="AM611" i="7"/>
  <c r="AM603" i="7"/>
  <c r="AM595" i="7"/>
  <c r="AM587" i="7"/>
  <c r="AM579" i="7"/>
  <c r="AM571" i="7"/>
  <c r="AM563" i="7"/>
  <c r="AM555" i="7"/>
  <c r="AM547" i="7"/>
  <c r="AM539" i="7"/>
  <c r="AM531" i="7"/>
  <c r="AM523" i="7"/>
  <c r="AM515" i="7"/>
  <c r="AM507" i="7"/>
  <c r="AM499" i="7"/>
  <c r="AM491" i="7"/>
  <c r="AM483" i="7"/>
  <c r="AM475" i="7"/>
  <c r="AM467" i="7"/>
  <c r="AM459" i="7"/>
  <c r="AM451" i="7"/>
  <c r="AM443" i="7"/>
  <c r="AM435" i="7"/>
  <c r="AM427" i="7"/>
  <c r="AM419" i="7"/>
  <c r="AM411" i="7"/>
  <c r="AM403" i="7"/>
  <c r="AM395" i="7"/>
  <c r="AM387" i="7"/>
  <c r="AM379" i="7"/>
  <c r="AM371" i="7"/>
  <c r="AM363" i="7"/>
  <c r="AM355" i="7"/>
  <c r="AM347" i="7"/>
  <c r="AM339" i="7"/>
  <c r="AM331" i="7"/>
  <c r="AM323" i="7"/>
  <c r="AM315" i="7"/>
  <c r="AM929" i="7"/>
  <c r="AM809" i="7"/>
  <c r="AM778" i="7"/>
  <c r="AM764" i="7"/>
  <c r="AM751" i="7"/>
  <c r="AM750" i="7"/>
  <c r="AM727" i="7"/>
  <c r="AM716" i="7"/>
  <c r="AM706" i="7"/>
  <c r="AM671" i="7"/>
  <c r="AM660" i="7"/>
  <c r="AM657" i="7"/>
  <c r="AM644" i="7"/>
  <c r="AM642" i="7"/>
  <c r="AM641" i="7"/>
  <c r="AM640" i="7"/>
  <c r="AM636" i="7"/>
  <c r="AM634" i="7"/>
  <c r="AM633" i="7"/>
  <c r="AM632" i="7"/>
  <c r="AM628" i="7"/>
  <c r="AM626" i="7"/>
  <c r="AM625" i="7"/>
  <c r="AM624" i="7"/>
  <c r="AM620" i="7"/>
  <c r="AM618" i="7"/>
  <c r="AM617" i="7"/>
  <c r="AM616" i="7"/>
  <c r="AM608" i="7"/>
  <c r="AM600" i="7"/>
  <c r="AM592" i="7"/>
  <c r="AM584" i="7"/>
  <c r="AM576" i="7"/>
  <c r="AM568" i="7"/>
  <c r="AM560" i="7"/>
  <c r="AM552" i="7"/>
  <c r="AM544" i="7"/>
  <c r="AM536" i="7"/>
  <c r="AM528" i="7"/>
  <c r="AM520" i="7"/>
  <c r="AM512" i="7"/>
  <c r="AM504" i="7"/>
  <c r="AM496" i="7"/>
  <c r="AM488" i="7"/>
  <c r="AM480" i="7"/>
  <c r="AM472" i="7"/>
  <c r="AM464" i="7"/>
  <c r="AM456" i="7"/>
  <c r="AM448" i="7"/>
  <c r="AM440" i="7"/>
  <c r="AM432" i="7"/>
  <c r="AM424" i="7"/>
  <c r="AM416" i="7"/>
  <c r="AM408" i="7"/>
  <c r="AM400" i="7"/>
  <c r="AM392" i="7"/>
  <c r="AM384" i="7"/>
  <c r="AM376" i="7"/>
  <c r="AM368" i="7"/>
  <c r="AM360" i="7"/>
  <c r="AM352" i="7"/>
  <c r="AM344" i="7"/>
  <c r="AM336" i="7"/>
  <c r="AM328" i="7"/>
  <c r="AM320" i="7"/>
  <c r="AM312" i="7"/>
  <c r="AM304" i="7"/>
  <c r="AM296" i="7"/>
  <c r="AM984" i="7"/>
  <c r="AM855" i="7"/>
  <c r="AM843" i="7"/>
  <c r="AM839" i="7"/>
  <c r="AM828" i="7"/>
  <c r="AM825" i="7"/>
  <c r="AM791" i="7"/>
  <c r="AM790" i="7"/>
  <c r="AM754" i="7"/>
  <c r="AM740" i="7"/>
  <c r="AM730" i="7"/>
  <c r="AM695" i="7"/>
  <c r="AM694" i="7"/>
  <c r="AM684" i="7"/>
  <c r="AM674" i="7"/>
  <c r="AM652" i="7"/>
  <c r="AM649" i="7"/>
  <c r="AM643" i="7"/>
  <c r="AM635" i="7"/>
  <c r="AM627" i="7"/>
  <c r="AM619" i="7"/>
  <c r="AM613" i="7"/>
  <c r="AM605" i="7"/>
  <c r="AM597" i="7"/>
  <c r="AM589" i="7"/>
  <c r="AM581" i="7"/>
  <c r="AM573" i="7"/>
  <c r="AM565" i="7"/>
  <c r="AM557" i="7"/>
  <c r="AM549" i="7"/>
  <c r="AM541" i="7"/>
  <c r="AM533" i="7"/>
  <c r="AM525" i="7"/>
  <c r="AM517" i="7"/>
  <c r="AM509" i="7"/>
  <c r="AM501" i="7"/>
  <c r="AM493" i="7"/>
  <c r="AM485" i="7"/>
  <c r="AM477" i="7"/>
  <c r="AM469" i="7"/>
  <c r="AM461" i="7"/>
  <c r="AM453" i="7"/>
  <c r="AM445" i="7"/>
  <c r="AM437" i="7"/>
  <c r="AM429" i="7"/>
  <c r="AM421" i="7"/>
  <c r="AM413" i="7"/>
  <c r="AM405" i="7"/>
  <c r="AM397" i="7"/>
  <c r="AM389" i="7"/>
  <c r="AM381" i="7"/>
  <c r="AM373" i="7"/>
  <c r="AM365" i="7"/>
  <c r="AM357" i="7"/>
  <c r="AM349" i="7"/>
  <c r="AM341" i="7"/>
  <c r="AM333" i="7"/>
  <c r="AM325" i="7"/>
  <c r="AM317" i="7"/>
  <c r="AM309" i="7"/>
  <c r="AM301" i="7"/>
  <c r="AM1038" i="7"/>
  <c r="AM859" i="7"/>
  <c r="AM851" i="7"/>
  <c r="AM833" i="7"/>
  <c r="AM817" i="7"/>
  <c r="AM814" i="7"/>
  <c r="AM812" i="7"/>
  <c r="AM794" i="7"/>
  <c r="AM780" i="7"/>
  <c r="AM767" i="7"/>
  <c r="AM766" i="7"/>
  <c r="AM719" i="7"/>
  <c r="AM718" i="7"/>
  <c r="AM708" i="7"/>
  <c r="AM698" i="7"/>
  <c r="AM663" i="7"/>
  <c r="AM970" i="7"/>
  <c r="AM919" i="7"/>
  <c r="AM907" i="7"/>
  <c r="AM770" i="7"/>
  <c r="AM756" i="7"/>
  <c r="AM743" i="7"/>
  <c r="AM742" i="7"/>
  <c r="AM732" i="7"/>
  <c r="AM722" i="7"/>
  <c r="AM686" i="7"/>
  <c r="AM676" i="7"/>
  <c r="AM666" i="7"/>
  <c r="AM655" i="7"/>
  <c r="AM1002" i="7"/>
  <c r="AM961" i="7"/>
  <c r="AM897" i="7"/>
  <c r="AM873" i="7"/>
  <c r="AM863" i="7"/>
  <c r="AM849" i="7"/>
  <c r="AM822" i="7"/>
  <c r="AM806" i="7"/>
  <c r="AM803" i="7"/>
  <c r="AM797" i="7"/>
  <c r="AM796" i="7"/>
  <c r="AM783" i="7"/>
  <c r="AM782" i="7"/>
  <c r="AM746" i="7"/>
  <c r="AM710" i="7"/>
  <c r="AM700" i="7"/>
  <c r="AM687" i="7"/>
  <c r="AM647" i="7"/>
  <c r="AM841" i="7"/>
  <c r="AM802" i="7"/>
  <c r="AM786" i="7"/>
  <c r="AM772" i="7"/>
  <c r="AM759" i="7"/>
  <c r="AM758" i="7"/>
  <c r="AM734" i="7"/>
  <c r="AM724" i="7"/>
  <c r="AM711" i="7"/>
  <c r="AM690" i="7"/>
  <c r="AM678" i="7"/>
  <c r="AM668" i="7"/>
  <c r="AM662" i="7"/>
  <c r="AM658" i="7"/>
  <c r="AM609" i="7"/>
  <c r="AM601" i="7"/>
  <c r="AM593" i="7"/>
  <c r="AM585" i="7"/>
  <c r="AM577" i="7"/>
  <c r="AM569" i="7"/>
  <c r="AM561" i="7"/>
  <c r="AM553" i="7"/>
  <c r="AM545" i="7"/>
  <c r="AM537" i="7"/>
  <c r="AM529" i="7"/>
  <c r="AM521" i="7"/>
  <c r="AM513" i="7"/>
  <c r="AM505" i="7"/>
  <c r="AM497" i="7"/>
  <c r="AM489" i="7"/>
  <c r="AM481" i="7"/>
  <c r="AM473" i="7"/>
  <c r="AM465" i="7"/>
  <c r="AM457" i="7"/>
  <c r="AM449" i="7"/>
  <c r="AM441" i="7"/>
  <c r="AM433" i="7"/>
  <c r="AM425" i="7"/>
  <c r="AM417" i="7"/>
  <c r="AM409" i="7"/>
  <c r="AM401" i="7"/>
  <c r="AM762" i="7"/>
  <c r="AM679" i="7"/>
  <c r="AM612" i="7"/>
  <c r="AM591" i="7"/>
  <c r="AM590" i="7"/>
  <c r="AM580" i="7"/>
  <c r="AM559" i="7"/>
  <c r="AM558" i="7"/>
  <c r="AM548" i="7"/>
  <c r="AM527" i="7"/>
  <c r="AM526" i="7"/>
  <c r="AM516" i="7"/>
  <c r="AM495" i="7"/>
  <c r="AM494" i="7"/>
  <c r="AM484" i="7"/>
  <c r="AM463" i="7"/>
  <c r="AM462" i="7"/>
  <c r="AM452" i="7"/>
  <c r="AM431" i="7"/>
  <c r="AM430" i="7"/>
  <c r="AM420" i="7"/>
  <c r="AM399" i="7"/>
  <c r="AM398" i="7"/>
  <c r="AM394" i="7"/>
  <c r="AM375" i="7"/>
  <c r="AM364" i="7"/>
  <c r="AM353" i="7"/>
  <c r="AM342" i="7"/>
  <c r="AM330" i="7"/>
  <c r="AM311" i="7"/>
  <c r="AM294" i="7"/>
  <c r="AM283" i="7"/>
  <c r="AM275" i="7"/>
  <c r="AM267" i="7"/>
  <c r="AM259" i="7"/>
  <c r="AM251" i="7"/>
  <c r="AM243" i="7"/>
  <c r="AM235" i="7"/>
  <c r="AM227" i="7"/>
  <c r="AM219" i="7"/>
  <c r="AM211" i="7"/>
  <c r="AM203" i="7"/>
  <c r="AM195" i="7"/>
  <c r="AM187" i="7"/>
  <c r="AM179" i="7"/>
  <c r="AM171" i="7"/>
  <c r="AM163" i="7"/>
  <c r="AM155" i="7"/>
  <c r="AM147" i="7"/>
  <c r="AM139" i="7"/>
  <c r="AM131" i="7"/>
  <c r="AM123" i="7"/>
  <c r="AM115" i="7"/>
  <c r="AM107" i="7"/>
  <c r="AM99" i="7"/>
  <c r="AM91" i="7"/>
  <c r="AM83" i="7"/>
  <c r="AM75" i="7"/>
  <c r="AM67" i="7"/>
  <c r="AM59" i="7"/>
  <c r="AM51" i="7"/>
  <c r="AM43" i="7"/>
  <c r="AM35" i="7"/>
  <c r="AM27" i="7"/>
  <c r="AM654" i="7"/>
  <c r="AM594" i="7"/>
  <c r="AM562" i="7"/>
  <c r="AM530" i="7"/>
  <c r="AM498" i="7"/>
  <c r="AM466" i="7"/>
  <c r="AM434" i="7"/>
  <c r="AM402" i="7"/>
  <c r="AM386" i="7"/>
  <c r="AM367" i="7"/>
  <c r="AM356" i="7"/>
  <c r="AM345" i="7"/>
  <c r="AM334" i="7"/>
  <c r="AM322" i="7"/>
  <c r="AM288" i="7"/>
  <c r="AM280" i="7"/>
  <c r="AM272" i="7"/>
  <c r="AM264" i="7"/>
  <c r="AM256" i="7"/>
  <c r="AM248" i="7"/>
  <c r="AM240" i="7"/>
  <c r="AM232" i="7"/>
  <c r="AM224" i="7"/>
  <c r="AM216" i="7"/>
  <c r="AM208" i="7"/>
  <c r="AM200" i="7"/>
  <c r="AM192" i="7"/>
  <c r="AM184" i="7"/>
  <c r="AM176" i="7"/>
  <c r="AM168" i="7"/>
  <c r="AM160" i="7"/>
  <c r="AM152" i="7"/>
  <c r="AM144" i="7"/>
  <c r="AM136" i="7"/>
  <c r="AM128" i="7"/>
  <c r="AM120" i="7"/>
  <c r="AM112" i="7"/>
  <c r="AM104" i="7"/>
  <c r="AM96" i="7"/>
  <c r="AM88" i="7"/>
  <c r="AM80" i="7"/>
  <c r="AM72" i="7"/>
  <c r="AM64" i="7"/>
  <c r="AM56" i="7"/>
  <c r="AM48" i="7"/>
  <c r="AM40" i="7"/>
  <c r="AM32" i="7"/>
  <c r="AM24" i="7"/>
  <c r="AM16" i="7"/>
  <c r="AM8" i="7"/>
  <c r="AM702" i="7"/>
  <c r="AM604" i="7"/>
  <c r="AM583" i="7"/>
  <c r="AM582" i="7"/>
  <c r="AM572" i="7"/>
  <c r="AM551" i="7"/>
  <c r="AM550" i="7"/>
  <c r="AM540" i="7"/>
  <c r="AM519" i="7"/>
  <c r="AM518" i="7"/>
  <c r="AM508" i="7"/>
  <c r="AM487" i="7"/>
  <c r="AM486" i="7"/>
  <c r="AM476" i="7"/>
  <c r="AM455" i="7"/>
  <c r="AM454" i="7"/>
  <c r="AM444" i="7"/>
  <c r="AM423" i="7"/>
  <c r="AM422" i="7"/>
  <c r="AM412" i="7"/>
  <c r="AM390" i="7"/>
  <c r="AM378" i="7"/>
  <c r="AM359" i="7"/>
  <c r="AM348" i="7"/>
  <c r="AM337" i="7"/>
  <c r="AM326" i="7"/>
  <c r="AM314" i="7"/>
  <c r="AM586" i="7"/>
  <c r="AM554" i="7"/>
  <c r="AM522" i="7"/>
  <c r="AM490" i="7"/>
  <c r="AM458" i="7"/>
  <c r="AM426" i="7"/>
  <c r="AM393" i="7"/>
  <c r="AM382" i="7"/>
  <c r="AM370" i="7"/>
  <c r="AM351" i="7"/>
  <c r="AM340" i="7"/>
  <c r="AM329" i="7"/>
  <c r="AM318" i="7"/>
  <c r="AM714" i="7"/>
  <c r="AM607" i="7"/>
  <c r="AM606" i="7"/>
  <c r="AM596" i="7"/>
  <c r="AM575" i="7"/>
  <c r="AM574" i="7"/>
  <c r="AM564" i="7"/>
  <c r="AM543" i="7"/>
  <c r="AM542" i="7"/>
  <c r="AM532" i="7"/>
  <c r="AM511" i="7"/>
  <c r="AM510" i="7"/>
  <c r="AM500" i="7"/>
  <c r="AM479" i="7"/>
  <c r="AM478" i="7"/>
  <c r="AM468" i="7"/>
  <c r="AM447" i="7"/>
  <c r="AM446" i="7"/>
  <c r="AM436" i="7"/>
  <c r="AM415" i="7"/>
  <c r="AM414" i="7"/>
  <c r="AM404" i="7"/>
  <c r="AM385" i="7"/>
  <c r="AM374" i="7"/>
  <c r="AM362" i="7"/>
  <c r="AM343" i="7"/>
  <c r="AM332" i="7"/>
  <c r="AM321" i="7"/>
  <c r="AM310" i="7"/>
  <c r="AM307" i="7"/>
  <c r="AM305" i="7"/>
  <c r="AM302" i="7"/>
  <c r="AM299" i="7"/>
  <c r="AM865" i="7"/>
  <c r="AM748" i="7"/>
  <c r="AM650" i="7"/>
  <c r="AM610" i="7"/>
  <c r="AM578" i="7"/>
  <c r="AM546" i="7"/>
  <c r="AM514" i="7"/>
  <c r="AM482" i="7"/>
  <c r="AM450" i="7"/>
  <c r="AM418" i="7"/>
  <c r="AM388" i="7"/>
  <c r="AM377" i="7"/>
  <c r="AM366" i="7"/>
  <c r="AM354" i="7"/>
  <c r="AM335" i="7"/>
  <c r="AM324" i="7"/>
  <c r="AM735" i="7"/>
  <c r="AM599" i="7"/>
  <c r="AM598" i="7"/>
  <c r="AM588" i="7"/>
  <c r="AM567" i="7"/>
  <c r="AM566" i="7"/>
  <c r="AM556" i="7"/>
  <c r="AM535" i="7"/>
  <c r="AM534" i="7"/>
  <c r="AM524" i="7"/>
  <c r="AM503" i="7"/>
  <c r="AM502" i="7"/>
  <c r="AM492" i="7"/>
  <c r="AM471" i="7"/>
  <c r="AM470" i="7"/>
  <c r="AM460" i="7"/>
  <c r="AM439" i="7"/>
  <c r="AM438" i="7"/>
  <c r="AM428" i="7"/>
  <c r="AM407" i="7"/>
  <c r="AM406" i="7"/>
  <c r="AM396" i="7"/>
  <c r="AM391" i="7"/>
  <c r="AM380" i="7"/>
  <c r="AM369" i="7"/>
  <c r="AM358" i="7"/>
  <c r="AM346" i="7"/>
  <c r="AM327" i="7"/>
  <c r="AM316" i="7"/>
  <c r="AM303" i="7"/>
  <c r="AM300" i="7"/>
  <c r="AM297" i="7"/>
  <c r="AM290" i="7"/>
  <c r="AM289" i="7"/>
  <c r="AM281" i="7"/>
  <c r="AM273" i="7"/>
  <c r="AM265" i="7"/>
  <c r="AM257" i="7"/>
  <c r="AM249" i="7"/>
  <c r="AM241" i="7"/>
  <c r="AM233" i="7"/>
  <c r="AM225" i="7"/>
  <c r="AM217" i="7"/>
  <c r="AM209" i="7"/>
  <c r="AM201" i="7"/>
  <c r="AM193" i="7"/>
  <c r="AM185" i="7"/>
  <c r="AM177" i="7"/>
  <c r="AM169" i="7"/>
  <c r="AM161" i="7"/>
  <c r="AM153" i="7"/>
  <c r="AM145" i="7"/>
  <c r="AM137" i="7"/>
  <c r="AM129" i="7"/>
  <c r="AM121" i="7"/>
  <c r="AM113" i="7"/>
  <c r="AM105" i="7"/>
  <c r="AM97" i="7"/>
  <c r="AM89" i="7"/>
  <c r="AM81" i="7"/>
  <c r="AM73" i="7"/>
  <c r="AM65" i="7"/>
  <c r="AM57" i="7"/>
  <c r="AM49" i="7"/>
  <c r="AM41" i="7"/>
  <c r="AM33" i="7"/>
  <c r="AM25" i="7"/>
  <c r="AM361" i="7"/>
  <c r="AM313" i="7"/>
  <c r="AM279" i="7"/>
  <c r="AM274" i="7"/>
  <c r="AM246" i="7"/>
  <c r="AM245" i="7"/>
  <c r="AM223" i="7"/>
  <c r="AM218" i="7"/>
  <c r="AM196" i="7"/>
  <c r="AM182" i="7"/>
  <c r="AM181" i="7"/>
  <c r="AM159" i="7"/>
  <c r="AM154" i="7"/>
  <c r="AM132" i="7"/>
  <c r="AM118" i="7"/>
  <c r="AM117" i="7"/>
  <c r="AM95" i="7"/>
  <c r="AM90" i="7"/>
  <c r="AM68" i="7"/>
  <c r="AM54" i="7"/>
  <c r="AM53" i="7"/>
  <c r="AM31" i="7"/>
  <c r="AM26" i="7"/>
  <c r="AM474" i="7"/>
  <c r="AM350" i="7"/>
  <c r="AM271" i="7"/>
  <c r="AM266" i="7"/>
  <c r="AM252" i="7"/>
  <c r="AM238" i="7"/>
  <c r="AM237" i="7"/>
  <c r="AM215" i="7"/>
  <c r="AM210" i="7"/>
  <c r="AM188" i="7"/>
  <c r="AM174" i="7"/>
  <c r="AM173" i="7"/>
  <c r="AM151" i="7"/>
  <c r="AM146" i="7"/>
  <c r="AM124" i="7"/>
  <c r="AM110" i="7"/>
  <c r="AM109" i="7"/>
  <c r="AM87" i="7"/>
  <c r="AM82" i="7"/>
  <c r="AM60" i="7"/>
  <c r="AM46" i="7"/>
  <c r="AM45" i="7"/>
  <c r="AM18" i="7"/>
  <c r="AM17" i="7"/>
  <c r="AM10" i="7"/>
  <c r="AM9" i="7"/>
  <c r="AM2" i="7"/>
  <c r="AM570" i="7"/>
  <c r="AM286" i="7"/>
  <c r="AM285" i="7"/>
  <c r="AM263" i="7"/>
  <c r="AM258" i="7"/>
  <c r="AM244" i="7"/>
  <c r="AM230" i="7"/>
  <c r="AM229" i="7"/>
  <c r="AM207" i="7"/>
  <c r="AM202" i="7"/>
  <c r="AM180" i="7"/>
  <c r="AM166" i="7"/>
  <c r="AM165" i="7"/>
  <c r="AM143" i="7"/>
  <c r="AM138" i="7"/>
  <c r="AM116" i="7"/>
  <c r="AM102" i="7"/>
  <c r="AM101" i="7"/>
  <c r="AM79" i="7"/>
  <c r="AM74" i="7"/>
  <c r="AM52" i="7"/>
  <c r="AM38" i="7"/>
  <c r="AM37" i="7"/>
  <c r="AM23" i="7"/>
  <c r="AM21" i="7"/>
  <c r="AM20" i="7"/>
  <c r="AM19" i="7"/>
  <c r="AM15" i="7"/>
  <c r="AM13" i="7"/>
  <c r="AM12" i="7"/>
  <c r="AM11" i="7"/>
  <c r="AM7" i="7"/>
  <c r="AM5" i="7"/>
  <c r="AM4" i="7"/>
  <c r="AM3" i="7"/>
  <c r="AM410" i="7"/>
  <c r="AM278" i="7"/>
  <c r="AM277" i="7"/>
  <c r="AM236" i="7"/>
  <c r="AM222" i="7"/>
  <c r="AM221" i="7"/>
  <c r="AM199" i="7"/>
  <c r="AM194" i="7"/>
  <c r="AM172" i="7"/>
  <c r="AM158" i="7"/>
  <c r="AM157" i="7"/>
  <c r="AM135" i="7"/>
  <c r="AM130" i="7"/>
  <c r="AM108" i="7"/>
  <c r="AM94" i="7"/>
  <c r="AM93" i="7"/>
  <c r="AM71" i="7"/>
  <c r="AM66" i="7"/>
  <c r="AM44" i="7"/>
  <c r="AM30" i="7"/>
  <c r="AM29" i="7"/>
  <c r="AM22" i="7"/>
  <c r="AM14" i="7"/>
  <c r="AM6" i="7"/>
  <c r="AM506" i="7"/>
  <c r="AM383" i="7"/>
  <c r="AM338" i="7"/>
  <c r="AM298" i="7"/>
  <c r="AM295" i="7"/>
  <c r="AM284" i="7"/>
  <c r="AM270" i="7"/>
  <c r="AM269" i="7"/>
  <c r="AM255" i="7"/>
  <c r="AM250" i="7"/>
  <c r="AM228" i="7"/>
  <c r="AM214" i="7"/>
  <c r="AM213" i="7"/>
  <c r="AM191" i="7"/>
  <c r="AM186" i="7"/>
  <c r="AM164" i="7"/>
  <c r="AM150" i="7"/>
  <c r="AM149" i="7"/>
  <c r="AM127" i="7"/>
  <c r="AM122" i="7"/>
  <c r="AM100" i="7"/>
  <c r="AM86" i="7"/>
  <c r="AM85" i="7"/>
  <c r="AM63" i="7"/>
  <c r="AM58" i="7"/>
  <c r="AM831" i="7"/>
  <c r="AM602" i="7"/>
  <c r="AM372" i="7"/>
  <c r="AM306" i="7"/>
  <c r="AM276" i="7"/>
  <c r="AM262" i="7"/>
  <c r="AM261" i="7"/>
  <c r="AM247" i="7"/>
  <c r="AM242" i="7"/>
  <c r="AM220" i="7"/>
  <c r="AM206" i="7"/>
  <c r="AM205" i="7"/>
  <c r="AM183" i="7"/>
  <c r="AM178" i="7"/>
  <c r="AM156" i="7"/>
  <c r="AM142" i="7"/>
  <c r="AM141" i="7"/>
  <c r="AM119" i="7"/>
  <c r="AM114" i="7"/>
  <c r="AM92" i="7"/>
  <c r="AM78" i="7"/>
  <c r="AM77" i="7"/>
  <c r="AM55" i="7"/>
  <c r="AM50" i="7"/>
  <c r="AM442" i="7"/>
  <c r="AM319" i="7"/>
  <c r="AM293" i="7"/>
  <c r="AM268" i="7"/>
  <c r="AM239" i="7"/>
  <c r="AM234" i="7"/>
  <c r="AM212" i="7"/>
  <c r="AM198" i="7"/>
  <c r="AM197" i="7"/>
  <c r="AM175" i="7"/>
  <c r="AM170" i="7"/>
  <c r="AM148" i="7"/>
  <c r="AM134" i="7"/>
  <c r="AM133" i="7"/>
  <c r="AM111" i="7"/>
  <c r="AM106" i="7"/>
  <c r="AM84" i="7"/>
  <c r="AM70" i="7"/>
  <c r="AM69" i="7"/>
  <c r="AM47" i="7"/>
  <c r="AM42" i="7"/>
  <c r="AM538" i="7"/>
  <c r="AM308" i="7"/>
  <c r="AM292" i="7"/>
  <c r="AM291" i="7"/>
  <c r="AM287" i="7"/>
  <c r="AM282" i="7"/>
  <c r="AM260" i="7"/>
  <c r="AM254" i="7"/>
  <c r="AM253" i="7"/>
  <c r="AM231" i="7"/>
  <c r="AM167" i="7"/>
  <c r="AM125" i="7"/>
  <c r="AM103" i="7"/>
  <c r="AM189" i="7"/>
  <c r="AM36" i="7"/>
  <c r="AM61" i="7"/>
  <c r="AM126" i="7"/>
  <c r="AM204" i="7"/>
  <c r="AM190" i="7"/>
  <c r="AM140" i="7"/>
  <c r="AM76" i="7"/>
  <c r="AM28" i="7"/>
  <c r="AM62" i="7"/>
  <c r="AM226" i="7"/>
  <c r="AM162" i="7"/>
  <c r="AM98" i="7"/>
  <c r="AM39" i="7"/>
  <c r="AM34" i="7"/>
  <c r="BH4" i="7"/>
  <c r="BI4" i="7"/>
  <c r="BH2" i="7"/>
  <c r="BI2" i="7"/>
  <c r="BH3" i="7"/>
  <c r="BI3" i="7"/>
  <c r="BI7" i="7"/>
  <c r="BH7" i="7"/>
  <c r="C19" i="5"/>
  <c r="D19" i="5"/>
  <c r="E19" i="5"/>
  <c r="BI6" i="7"/>
  <c r="BH6" i="7"/>
  <c r="BI5" i="7"/>
  <c r="BH5" i="7"/>
  <c r="C23" i="5" l="1"/>
  <c r="F39" i="5" s="1"/>
  <c r="K27" i="5"/>
  <c r="G27" i="5"/>
  <c r="B32" i="6"/>
  <c r="B53" i="6"/>
  <c r="B15" i="6"/>
  <c r="B26" i="6"/>
  <c r="I29" i="5"/>
  <c r="E29" i="5"/>
  <c r="B13" i="6"/>
  <c r="I27" i="5"/>
  <c r="E27" i="5"/>
  <c r="B9" i="6"/>
  <c r="B40" i="6"/>
  <c r="B6" i="6"/>
  <c r="B43" i="6"/>
  <c r="B23" i="6"/>
  <c r="B34" i="6"/>
  <c r="B17" i="6"/>
  <c r="D28" i="5"/>
  <c r="L28" i="5"/>
  <c r="B4" i="6"/>
  <c r="E22" i="6" s="1"/>
  <c r="B39" i="6"/>
  <c r="B50" i="6"/>
  <c r="I28" i="5"/>
  <c r="E28" i="5"/>
  <c r="B41" i="6"/>
  <c r="B5" i="6"/>
  <c r="B21" i="6"/>
  <c r="B3" i="6"/>
  <c r="B47" i="6"/>
  <c r="B28" i="6"/>
  <c r="B29" i="6"/>
  <c r="B8" i="6"/>
  <c r="E14" i="6" s="1"/>
  <c r="B24" i="6"/>
  <c r="B11" i="6"/>
  <c r="B2" i="6"/>
  <c r="E42" i="6" s="1"/>
  <c r="K28" i="5"/>
  <c r="G28" i="5"/>
  <c r="B48" i="6"/>
  <c r="B33" i="6"/>
  <c r="B49" i="6"/>
  <c r="B19" i="6"/>
  <c r="B10" i="6"/>
  <c r="G29" i="5"/>
  <c r="K29" i="5"/>
  <c r="L27" i="5"/>
  <c r="D27" i="5"/>
  <c r="B16" i="6"/>
  <c r="E16" i="6" s="1"/>
  <c r="B52" i="6"/>
  <c r="B27" i="6"/>
  <c r="B7" i="6"/>
  <c r="B18" i="6"/>
  <c r="D29" i="5"/>
  <c r="L29" i="5"/>
  <c r="AO1374" i="7" l="1"/>
  <c r="AP1374" i="7" s="1"/>
  <c r="AO1321" i="7"/>
  <c r="AP1321" i="7" s="1"/>
  <c r="AO1269" i="7"/>
  <c r="AP1269" i="7" s="1"/>
  <c r="AO800" i="7"/>
  <c r="AO748" i="7"/>
  <c r="AO904" i="7"/>
  <c r="AO1008" i="7"/>
  <c r="AO1582" i="7"/>
  <c r="AO1635" i="7"/>
  <c r="AP1635" i="7" s="1"/>
  <c r="AO591" i="7"/>
  <c r="AO643" i="7"/>
  <c r="AO956" i="7"/>
  <c r="AO852" i="7"/>
  <c r="AO1165" i="7"/>
  <c r="AO1530" i="7"/>
  <c r="AO330" i="7"/>
  <c r="AO121" i="7"/>
  <c r="AO487" i="7"/>
  <c r="AO695" i="7"/>
  <c r="AO1217" i="7"/>
  <c r="AO1478" i="7"/>
  <c r="AP1478" i="7" s="1"/>
  <c r="AO1739" i="7"/>
  <c r="AP1739" i="7" s="1"/>
  <c r="AO1791" i="7"/>
  <c r="AO17" i="7"/>
  <c r="AO226" i="7"/>
  <c r="AO278" i="7"/>
  <c r="AO434" i="7"/>
  <c r="AO382" i="7"/>
  <c r="AO174" i="7"/>
  <c r="AO1113" i="7"/>
  <c r="AO1426" i="7"/>
  <c r="AP1426" i="7" s="1"/>
  <c r="AO1843" i="7"/>
  <c r="AO1061" i="7"/>
  <c r="AO1687" i="7"/>
  <c r="AP1687" i="7" s="1"/>
  <c r="AO539" i="7"/>
  <c r="AO69" i="7"/>
  <c r="AO1679" i="7"/>
  <c r="AP1679" i="7" s="1"/>
  <c r="AO1366" i="7"/>
  <c r="AP1366" i="7" s="1"/>
  <c r="AO1261" i="7"/>
  <c r="AP1261" i="7" s="1"/>
  <c r="AO1209" i="7"/>
  <c r="AO740" i="7"/>
  <c r="AO322" i="7"/>
  <c r="AO583" i="7"/>
  <c r="AO1000" i="7"/>
  <c r="AO1418" i="7"/>
  <c r="AP1418" i="7" s="1"/>
  <c r="AO113" i="7"/>
  <c r="AO1470" i="7"/>
  <c r="AP1470" i="7" s="1"/>
  <c r="AO1522" i="7"/>
  <c r="AO479" i="7"/>
  <c r="AO9" i="7"/>
  <c r="AO635" i="7"/>
  <c r="AO218" i="7"/>
  <c r="AO426" i="7"/>
  <c r="AO948" i="7"/>
  <c r="AO1574" i="7"/>
  <c r="AO374" i="7"/>
  <c r="AO844" i="7"/>
  <c r="AO896" i="7"/>
  <c r="AO1313" i="7"/>
  <c r="AP1313" i="7" s="1"/>
  <c r="AO1783" i="7"/>
  <c r="AO1627" i="7"/>
  <c r="AP1627" i="7" s="1"/>
  <c r="AO687" i="7"/>
  <c r="AO1731" i="7"/>
  <c r="AP1731" i="7" s="1"/>
  <c r="AO792" i="7"/>
  <c r="AO1157" i="7"/>
  <c r="AO1105" i="7"/>
  <c r="AO1053" i="7"/>
  <c r="AO270" i="7"/>
  <c r="AO1835" i="7"/>
  <c r="AO61" i="7"/>
  <c r="AO166" i="7"/>
  <c r="AO531" i="7"/>
  <c r="AO1498" i="7"/>
  <c r="AP1498" i="7" s="1"/>
  <c r="AO1446" i="7"/>
  <c r="AP1446" i="7" s="1"/>
  <c r="AO1289" i="7"/>
  <c r="AP1289" i="7" s="1"/>
  <c r="AO1237" i="7"/>
  <c r="AO976" i="7"/>
  <c r="AO350" i="7"/>
  <c r="AO872" i="7"/>
  <c r="AO1133" i="7"/>
  <c r="AO663" i="7"/>
  <c r="AO820" i="7"/>
  <c r="AO1185" i="7"/>
  <c r="AO1811" i="7"/>
  <c r="AO194" i="7"/>
  <c r="AO611" i="7"/>
  <c r="AO402" i="7"/>
  <c r="AO768" i="7"/>
  <c r="AO559" i="7"/>
  <c r="AO924" i="7"/>
  <c r="AO1655" i="7"/>
  <c r="AP1655" i="7" s="1"/>
  <c r="AO1028" i="7"/>
  <c r="AO1602" i="7"/>
  <c r="AO298" i="7"/>
  <c r="AO37" i="7"/>
  <c r="AO1394" i="7"/>
  <c r="AP1394" i="7" s="1"/>
  <c r="AO246" i="7"/>
  <c r="AO1550" i="7"/>
  <c r="AO1759" i="7"/>
  <c r="AP1759" i="7" s="1"/>
  <c r="AO141" i="7"/>
  <c r="AO1081" i="7"/>
  <c r="AO507" i="7"/>
  <c r="AO1341" i="7"/>
  <c r="AP1341" i="7" s="1"/>
  <c r="AO89" i="7"/>
  <c r="AO454" i="7"/>
  <c r="AO715" i="7"/>
  <c r="AO1707" i="7"/>
  <c r="AP1707" i="7" s="1"/>
  <c r="AO1785" i="7"/>
  <c r="AO1472" i="7"/>
  <c r="AP1472" i="7" s="1"/>
  <c r="AO1420" i="7"/>
  <c r="AP1420" i="7" s="1"/>
  <c r="AO1002" i="7"/>
  <c r="AO950" i="7"/>
  <c r="AO846" i="7"/>
  <c r="AO481" i="7"/>
  <c r="AO324" i="7"/>
  <c r="AO428" i="7"/>
  <c r="AO376" i="7"/>
  <c r="AO168" i="7"/>
  <c r="AO63" i="7"/>
  <c r="AO272" i="7"/>
  <c r="AO1055" i="7"/>
  <c r="AO1681" i="7"/>
  <c r="AP1681" i="7" s="1"/>
  <c r="AO1107" i="7"/>
  <c r="AO11" i="7"/>
  <c r="AO742" i="7"/>
  <c r="AO115" i="7"/>
  <c r="AO794" i="7"/>
  <c r="AO1211" i="7"/>
  <c r="AO585" i="7"/>
  <c r="AO1159" i="7"/>
  <c r="AO1368" i="7"/>
  <c r="AP1368" i="7" s="1"/>
  <c r="AO689" i="7"/>
  <c r="AO1524" i="7"/>
  <c r="AO1263" i="7"/>
  <c r="AP1263" i="7" s="1"/>
  <c r="AO1837" i="7"/>
  <c r="AO637" i="7"/>
  <c r="AO1629" i="7"/>
  <c r="AP1629" i="7" s="1"/>
  <c r="AO898" i="7"/>
  <c r="AO1733" i="7"/>
  <c r="AP1733" i="7" s="1"/>
  <c r="AO533" i="7"/>
  <c r="AO1315" i="7"/>
  <c r="AP1315" i="7" s="1"/>
  <c r="AO1576" i="7"/>
  <c r="AO220" i="7"/>
  <c r="E49" i="6"/>
  <c r="E9" i="6"/>
  <c r="E37" i="6"/>
  <c r="E32" i="6"/>
  <c r="E45" i="6"/>
  <c r="E24" i="6"/>
  <c r="E44" i="6"/>
  <c r="E20" i="6"/>
  <c r="E41" i="6"/>
  <c r="E7" i="6"/>
  <c r="E47" i="6"/>
  <c r="D39" i="5"/>
  <c r="E34" i="6"/>
  <c r="E39" i="5"/>
  <c r="E19" i="6"/>
  <c r="E8" i="6"/>
  <c r="E17" i="6"/>
  <c r="E25" i="6"/>
  <c r="E29" i="6"/>
  <c r="E18" i="6"/>
  <c r="E28" i="6"/>
  <c r="E3" i="6"/>
  <c r="E50" i="6"/>
  <c r="E23" i="6"/>
  <c r="E26" i="6"/>
  <c r="E40" i="6"/>
  <c r="E12" i="6"/>
  <c r="E4" i="6"/>
  <c r="E33" i="6"/>
  <c r="E30" i="6"/>
  <c r="E38" i="6"/>
  <c r="E52" i="6"/>
  <c r="E2" i="6"/>
  <c r="E21" i="6"/>
  <c r="E39" i="6"/>
  <c r="E31" i="6"/>
  <c r="E43" i="6"/>
  <c r="E15" i="6"/>
  <c r="E48" i="6"/>
  <c r="E27" i="6"/>
  <c r="E36" i="6"/>
  <c r="E10" i="6"/>
  <c r="E11" i="6"/>
  <c r="E5" i="6"/>
  <c r="E46" i="6"/>
  <c r="E51" i="6"/>
  <c r="E6" i="6"/>
  <c r="E13" i="6"/>
  <c r="E35" i="6"/>
  <c r="E53" i="6"/>
  <c r="AO1453" i="7" l="1"/>
  <c r="AP1453" i="7" s="1"/>
  <c r="AO1035" i="7"/>
  <c r="AO1088" i="7"/>
  <c r="AO827" i="7"/>
  <c r="AO409" i="7"/>
  <c r="AO1140" i="7"/>
  <c r="AO1401" i="7"/>
  <c r="AP1401" i="7" s="1"/>
  <c r="AO1818" i="7"/>
  <c r="AO1296" i="7"/>
  <c r="AP1296" i="7" s="1"/>
  <c r="AO775" i="7"/>
  <c r="AO96" i="7"/>
  <c r="AO566" i="7"/>
  <c r="AO722" i="7"/>
  <c r="AO879" i="7"/>
  <c r="AO618" i="7"/>
  <c r="AO1766" i="7"/>
  <c r="AP1766" i="7" s="1"/>
  <c r="AO1192" i="7"/>
  <c r="AO514" i="7"/>
  <c r="AO1609" i="7"/>
  <c r="AO1714" i="7"/>
  <c r="AP1714" i="7" s="1"/>
  <c r="AO1505" i="7"/>
  <c r="AP1505" i="7" s="1"/>
  <c r="AO305" i="7"/>
  <c r="AO931" i="7"/>
  <c r="AO983" i="7"/>
  <c r="AO670" i="7"/>
  <c r="AO357" i="7"/>
  <c r="AO1348" i="7"/>
  <c r="AP1348" i="7" s="1"/>
  <c r="AO1662" i="7"/>
  <c r="AP1662" i="7" s="1"/>
  <c r="AO1557" i="7"/>
  <c r="AO253" i="7"/>
  <c r="AO1244" i="7"/>
  <c r="AO201" i="7"/>
  <c r="AO148" i="7"/>
  <c r="AO461" i="7"/>
  <c r="AO44" i="7"/>
  <c r="AO1587" i="7"/>
  <c r="AO1326" i="7"/>
  <c r="AP1326" i="7" s="1"/>
  <c r="AO1066" i="7"/>
  <c r="AO961" i="7"/>
  <c r="AO700" i="7"/>
  <c r="AO857" i="7"/>
  <c r="AO805" i="7"/>
  <c r="AO909" i="7"/>
  <c r="AO596" i="7"/>
  <c r="AO544" i="7"/>
  <c r="AO492" i="7"/>
  <c r="AO231" i="7"/>
  <c r="AO1535" i="7"/>
  <c r="AO439" i="7"/>
  <c r="AO648" i="7"/>
  <c r="AO335" i="7"/>
  <c r="AO1796" i="7"/>
  <c r="AO179" i="7"/>
  <c r="AO283" i="7"/>
  <c r="AO74" i="7"/>
  <c r="AO753" i="7"/>
  <c r="AO1170" i="7"/>
  <c r="AO1118" i="7"/>
  <c r="AO1274" i="7"/>
  <c r="AP1274" i="7" s="1"/>
  <c r="AO1013" i="7"/>
  <c r="AO1483" i="7"/>
  <c r="AP1483" i="7" s="1"/>
  <c r="AO1692" i="7"/>
  <c r="AP1692" i="7" s="1"/>
  <c r="AO1640" i="7"/>
  <c r="AP1640" i="7" s="1"/>
  <c r="AO1379" i="7"/>
  <c r="AP1379" i="7" s="1"/>
  <c r="AO22" i="7"/>
  <c r="AO126" i="7"/>
  <c r="AO1744" i="7"/>
  <c r="AP1744" i="7" s="1"/>
  <c r="AO387" i="7"/>
  <c r="AO1848" i="7"/>
  <c r="AO1431" i="7"/>
  <c r="AP1431" i="7" s="1"/>
  <c r="AO1222" i="7"/>
  <c r="AO1639" i="7"/>
  <c r="AP1639" i="7" s="1"/>
  <c r="AO1534" i="7"/>
  <c r="AO1221" i="7"/>
  <c r="AO282" i="7"/>
  <c r="AO386" i="7"/>
  <c r="AO178" i="7"/>
  <c r="AO804" i="7"/>
  <c r="AO438" i="7"/>
  <c r="AO647" i="7"/>
  <c r="AO1012" i="7"/>
  <c r="AO1273" i="7"/>
  <c r="AP1273" i="7" s="1"/>
  <c r="AO1795" i="7"/>
  <c r="AO543" i="7"/>
  <c r="AO1430" i="7"/>
  <c r="AP1430" i="7" s="1"/>
  <c r="AO1743" i="7"/>
  <c r="AP1743" i="7" s="1"/>
  <c r="AO908" i="7"/>
  <c r="AO1065" i="7"/>
  <c r="AO1117" i="7"/>
  <c r="AO752" i="7"/>
  <c r="AO1325" i="7"/>
  <c r="AP1325" i="7" s="1"/>
  <c r="AO960" i="7"/>
  <c r="AO856" i="7"/>
  <c r="AO1847" i="7"/>
  <c r="AO334" i="7"/>
  <c r="AO595" i="7"/>
  <c r="AO125" i="7"/>
  <c r="AO1378" i="7"/>
  <c r="AP1378" i="7" s="1"/>
  <c r="AO1169" i="7"/>
  <c r="AO699" i="7"/>
  <c r="AO1586" i="7"/>
  <c r="AO491" i="7"/>
  <c r="AO230" i="7"/>
  <c r="AO1691" i="7"/>
  <c r="AP1691" i="7" s="1"/>
  <c r="AO21" i="7"/>
  <c r="AO73" i="7"/>
  <c r="AO1482" i="7"/>
  <c r="AP1482" i="7" s="1"/>
  <c r="AO1810" i="7"/>
  <c r="AO1080" i="7"/>
  <c r="AO1132" i="7"/>
  <c r="AO88" i="7"/>
  <c r="AO401" i="7"/>
  <c r="AO349" i="7"/>
  <c r="AO871" i="7"/>
  <c r="AO1184" i="7"/>
  <c r="AO610" i="7"/>
  <c r="AO1288" i="7"/>
  <c r="AP1288" i="7" s="1"/>
  <c r="AO714" i="7"/>
  <c r="AO1549" i="7"/>
  <c r="AO1758" i="7"/>
  <c r="AP1758" i="7" s="1"/>
  <c r="AO193" i="7"/>
  <c r="AO506" i="7"/>
  <c r="AO767" i="7"/>
  <c r="AO662" i="7"/>
  <c r="AO1601" i="7"/>
  <c r="AO1393" i="7"/>
  <c r="AP1393" i="7" s="1"/>
  <c r="AO558" i="7"/>
  <c r="AO1027" i="7"/>
  <c r="AO245" i="7"/>
  <c r="AO1445" i="7"/>
  <c r="AP1445" i="7" s="1"/>
  <c r="AO1497" i="7"/>
  <c r="AP1497" i="7" s="1"/>
  <c r="AO297" i="7"/>
  <c r="AO819" i="7"/>
  <c r="AO36" i="7"/>
  <c r="AO923" i="7"/>
  <c r="AO453" i="7"/>
  <c r="AO1654" i="7"/>
  <c r="AP1654" i="7" s="1"/>
  <c r="AO1236" i="7"/>
  <c r="AO975" i="7"/>
  <c r="AO1340" i="7"/>
  <c r="AP1340" i="7" s="1"/>
  <c r="AO1706" i="7"/>
  <c r="AP1706" i="7" s="1"/>
  <c r="AO140" i="7"/>
  <c r="AO1608" i="7"/>
  <c r="AO1556" i="7"/>
  <c r="AO1191" i="7"/>
  <c r="AO878" i="7"/>
  <c r="AO513" i="7"/>
  <c r="AO460" i="7"/>
  <c r="AO408" i="7"/>
  <c r="AO356" i="7"/>
  <c r="AO95" i="7"/>
  <c r="AO200" i="7"/>
  <c r="AO1139" i="7"/>
  <c r="AO1713" i="7"/>
  <c r="AP1713" i="7" s="1"/>
  <c r="AO1452" i="7"/>
  <c r="AP1452" i="7" s="1"/>
  <c r="AO721" i="7"/>
  <c r="AO1034" i="7"/>
  <c r="AO1817" i="7"/>
  <c r="AO1400" i="7"/>
  <c r="AP1400" i="7" s="1"/>
  <c r="AO565" i="7"/>
  <c r="AO982" i="7"/>
  <c r="AO669" i="7"/>
  <c r="AO1347" i="7"/>
  <c r="AP1347" i="7" s="1"/>
  <c r="AO147" i="7"/>
  <c r="AO617" i="7"/>
  <c r="AO1765" i="7"/>
  <c r="AP1765" i="7" s="1"/>
  <c r="AO774" i="7"/>
  <c r="AO1087" i="7"/>
  <c r="AO826" i="7"/>
  <c r="AO43" i="7"/>
  <c r="AO1243" i="7"/>
  <c r="AO930" i="7"/>
  <c r="AO1661" i="7"/>
  <c r="AP1661" i="7" s="1"/>
  <c r="AO252" i="7"/>
  <c r="AO1295" i="7"/>
  <c r="AP1295" i="7" s="1"/>
  <c r="AO304" i="7"/>
  <c r="AO1504" i="7"/>
  <c r="AP1504" i="7" s="1"/>
  <c r="AO1560" i="7"/>
  <c r="AO1456" i="7"/>
  <c r="AP1456" i="7" s="1"/>
  <c r="AO1508" i="7"/>
  <c r="AP1508" i="7" s="1"/>
  <c r="AO1038" i="7"/>
  <c r="AO1195" i="7"/>
  <c r="AO830" i="7"/>
  <c r="AO569" i="7"/>
  <c r="AO464" i="7"/>
  <c r="AO47" i="7"/>
  <c r="AO308" i="7"/>
  <c r="AO256" i="7"/>
  <c r="AO151" i="7"/>
  <c r="AO934" i="7"/>
  <c r="AO673" i="7"/>
  <c r="AO778" i="7"/>
  <c r="AO1299" i="7"/>
  <c r="AP1299" i="7" s="1"/>
  <c r="AO99" i="7"/>
  <c r="AO621" i="7"/>
  <c r="AO1091" i="7"/>
  <c r="AO1351" i="7"/>
  <c r="AP1351" i="7" s="1"/>
  <c r="AO412" i="7"/>
  <c r="AO1769" i="7"/>
  <c r="AP1769" i="7" s="1"/>
  <c r="AO882" i="7"/>
  <c r="AO1717" i="7"/>
  <c r="AP1717" i="7" s="1"/>
  <c r="AO725" i="7"/>
  <c r="AO517" i="7"/>
  <c r="AO1143" i="7"/>
  <c r="AO204" i="7"/>
  <c r="AO1821" i="7"/>
  <c r="AO1404" i="7"/>
  <c r="AP1404" i="7" s="1"/>
  <c r="AO1247" i="7"/>
  <c r="AO1665" i="7"/>
  <c r="AP1665" i="7" s="1"/>
  <c r="AO1612" i="7"/>
  <c r="AO986" i="7"/>
  <c r="AO360" i="7"/>
  <c r="AO1218" i="7"/>
  <c r="AO1062" i="7"/>
  <c r="AO957" i="7"/>
  <c r="AO853" i="7"/>
  <c r="AO644" i="7"/>
  <c r="AO331" i="7"/>
  <c r="AO175" i="7"/>
  <c r="AO592" i="7"/>
  <c r="AO279" i="7"/>
  <c r="AO540" i="7"/>
  <c r="AO488" i="7"/>
  <c r="AO801" i="7"/>
  <c r="AO1166" i="7"/>
  <c r="AO1479" i="7"/>
  <c r="AP1479" i="7" s="1"/>
  <c r="AO1375" i="7"/>
  <c r="AP1375" i="7" s="1"/>
  <c r="AO1583" i="7"/>
  <c r="AO122" i="7"/>
  <c r="AO227" i="7"/>
  <c r="AO383" i="7"/>
  <c r="AO696" i="7"/>
  <c r="AO18" i="7"/>
  <c r="AO905" i="7"/>
  <c r="AO1688" i="7"/>
  <c r="AP1688" i="7" s="1"/>
  <c r="AO1740" i="7"/>
  <c r="AP1740" i="7" s="1"/>
  <c r="AO1844" i="7"/>
  <c r="AO1114" i="7"/>
  <c r="AO1531" i="7"/>
  <c r="AO1427" i="7"/>
  <c r="AP1427" i="7" s="1"/>
  <c r="AO1270" i="7"/>
  <c r="AP1270" i="7" s="1"/>
  <c r="AO749" i="7"/>
  <c r="AO435" i="7"/>
  <c r="AO1636" i="7"/>
  <c r="AP1636" i="7" s="1"/>
  <c r="AO1009" i="7"/>
  <c r="AO1792" i="7"/>
  <c r="AO70" i="7"/>
  <c r="AO1322" i="7"/>
  <c r="AP1322" i="7" s="1"/>
  <c r="AO1829" i="7"/>
  <c r="AO1568" i="7"/>
  <c r="AO1464" i="7"/>
  <c r="AP1464" i="7" s="1"/>
  <c r="AO994" i="7"/>
  <c r="AO942" i="7"/>
  <c r="AO681" i="7"/>
  <c r="AO577" i="7"/>
  <c r="AO316" i="7"/>
  <c r="AO473" i="7"/>
  <c r="AO55" i="7"/>
  <c r="AO264" i="7"/>
  <c r="AO734" i="7"/>
  <c r="AO160" i="7"/>
  <c r="AO629" i="7"/>
  <c r="AO1255" i="7"/>
  <c r="AP1255" i="7" s="1"/>
  <c r="AO1412" i="7"/>
  <c r="AP1412" i="7" s="1"/>
  <c r="AO786" i="7"/>
  <c r="AO1777" i="7"/>
  <c r="AO1516" i="7"/>
  <c r="AO1047" i="7"/>
  <c r="AO3" i="7"/>
  <c r="AO1099" i="7"/>
  <c r="AO1725" i="7"/>
  <c r="AP1725" i="7" s="1"/>
  <c r="AO420" i="7"/>
  <c r="AO1203" i="7"/>
  <c r="AO890" i="7"/>
  <c r="AO1360" i="7"/>
  <c r="AP1360" i="7" s="1"/>
  <c r="AO1673" i="7"/>
  <c r="AP1673" i="7" s="1"/>
  <c r="AO1151" i="7"/>
  <c r="AO107" i="7"/>
  <c r="AO525" i="7"/>
  <c r="AO1621" i="7"/>
  <c r="AP1621" i="7" s="1"/>
  <c r="AO1307" i="7"/>
  <c r="AP1307" i="7" s="1"/>
  <c r="AO838" i="7"/>
  <c r="AO212" i="7"/>
  <c r="AO368" i="7"/>
  <c r="AO1789" i="7"/>
  <c r="AO1685" i="7"/>
  <c r="AP1685" i="7" s="1"/>
  <c r="AO1528" i="7"/>
  <c r="AO1319" i="7"/>
  <c r="AP1319" i="7" s="1"/>
  <c r="AO1059" i="7"/>
  <c r="AO641" i="7"/>
  <c r="AO380" i="7"/>
  <c r="AO537" i="7"/>
  <c r="AO15" i="7"/>
  <c r="AO119" i="7"/>
  <c r="AO432" i="7"/>
  <c r="AO1006" i="7"/>
  <c r="AO1424" i="7"/>
  <c r="AP1424" i="7" s="1"/>
  <c r="AO224" i="7"/>
  <c r="AO746" i="7"/>
  <c r="AO1163" i="7"/>
  <c r="AO1372" i="7"/>
  <c r="AP1372" i="7" s="1"/>
  <c r="AO1633" i="7"/>
  <c r="AP1633" i="7" s="1"/>
  <c r="AO798" i="7"/>
  <c r="AO1267" i="7"/>
  <c r="AP1267" i="7" s="1"/>
  <c r="AO1737" i="7"/>
  <c r="AP1737" i="7" s="1"/>
  <c r="AO902" i="7"/>
  <c r="AO1476" i="7"/>
  <c r="AP1476" i="7" s="1"/>
  <c r="AO172" i="7"/>
  <c r="AO67" i="7"/>
  <c r="AO276" i="7"/>
  <c r="AO1841" i="7"/>
  <c r="AO1111" i="7"/>
  <c r="AO693" i="7"/>
  <c r="AO1215" i="7"/>
  <c r="AO954" i="7"/>
  <c r="AO850" i="7"/>
  <c r="AO328" i="7"/>
  <c r="AO485" i="7"/>
  <c r="AO589" i="7"/>
  <c r="AO1580" i="7"/>
  <c r="AO1767" i="7"/>
  <c r="AP1767" i="7" s="1"/>
  <c r="AO1558" i="7"/>
  <c r="AO1402" i="7"/>
  <c r="AP1402" i="7" s="1"/>
  <c r="AO1245" i="7"/>
  <c r="AO1297" i="7"/>
  <c r="AP1297" i="7" s="1"/>
  <c r="AO984" i="7"/>
  <c r="AO776" i="7"/>
  <c r="AO671" i="7"/>
  <c r="AO1506" i="7"/>
  <c r="AP1506" i="7" s="1"/>
  <c r="AO1663" i="7"/>
  <c r="AP1663" i="7" s="1"/>
  <c r="AO619" i="7"/>
  <c r="AO723" i="7"/>
  <c r="AO567" i="7"/>
  <c r="AO880" i="7"/>
  <c r="AO1089" i="7"/>
  <c r="AO202" i="7"/>
  <c r="AO358" i="7"/>
  <c r="AO828" i="7"/>
  <c r="AO515" i="7"/>
  <c r="AO932" i="7"/>
  <c r="AO1349" i="7"/>
  <c r="AP1349" i="7" s="1"/>
  <c r="AO410" i="7"/>
  <c r="AO1141" i="7"/>
  <c r="AO1610" i="7"/>
  <c r="AO462" i="7"/>
  <c r="AO254" i="7"/>
  <c r="AO149" i="7"/>
  <c r="AO1819" i="7"/>
  <c r="AO1454" i="7"/>
  <c r="AP1454" i="7" s="1"/>
  <c r="AO45" i="7"/>
  <c r="AO1715" i="7"/>
  <c r="AP1715" i="7" s="1"/>
  <c r="AO97" i="7"/>
  <c r="AO1193" i="7"/>
  <c r="AO306" i="7"/>
  <c r="AO1036" i="7"/>
  <c r="AO1684" i="7"/>
  <c r="AP1684" i="7" s="1"/>
  <c r="AO1579" i="7"/>
  <c r="AO1475" i="7"/>
  <c r="AP1475" i="7" s="1"/>
  <c r="AO1162" i="7"/>
  <c r="AO745" i="7"/>
  <c r="AO953" i="7"/>
  <c r="AO797" i="7"/>
  <c r="AO692" i="7"/>
  <c r="AO588" i="7"/>
  <c r="AO536" i="7"/>
  <c r="AO223" i="7"/>
  <c r="AO118" i="7"/>
  <c r="AO484" i="7"/>
  <c r="AO1058" i="7"/>
  <c r="AO1423" i="7"/>
  <c r="AP1423" i="7" s="1"/>
  <c r="AO1788" i="7"/>
  <c r="AO1840" i="7"/>
  <c r="AO431" i="7"/>
  <c r="AO1110" i="7"/>
  <c r="AO849" i="7"/>
  <c r="AO1005" i="7"/>
  <c r="AO327" i="7"/>
  <c r="AO901" i="7"/>
  <c r="AO66" i="7"/>
  <c r="AO1266" i="7"/>
  <c r="AP1266" i="7" s="1"/>
  <c r="AO1527" i="7"/>
  <c r="AO14" i="7"/>
  <c r="AO1318" i="7"/>
  <c r="AP1318" i="7" s="1"/>
  <c r="AO1632" i="7"/>
  <c r="AP1632" i="7" s="1"/>
  <c r="AO1371" i="7"/>
  <c r="AP1371" i="7" s="1"/>
  <c r="AO640" i="7"/>
  <c r="AO275" i="7"/>
  <c r="AO379" i="7"/>
  <c r="AO1736" i="7"/>
  <c r="AP1736" i="7" s="1"/>
  <c r="AO171" i="7"/>
  <c r="AO1214" i="7"/>
  <c r="AO1293" i="7"/>
  <c r="AP1293" i="7" s="1"/>
  <c r="AO772" i="7"/>
  <c r="AO41" i="7"/>
  <c r="AO406" i="7"/>
  <c r="AO876" i="7"/>
  <c r="AO1189" i="7"/>
  <c r="AO511" i="7"/>
  <c r="AO145" i="7"/>
  <c r="AO824" i="7"/>
  <c r="AO928" i="7"/>
  <c r="AO1032" i="7"/>
  <c r="AO1711" i="7"/>
  <c r="AP1711" i="7" s="1"/>
  <c r="AO250" i="7"/>
  <c r="AO615" i="7"/>
  <c r="AO1241" i="7"/>
  <c r="AO1398" i="7"/>
  <c r="AP1398" i="7" s="1"/>
  <c r="AO1606" i="7"/>
  <c r="AO719" i="7"/>
  <c r="AO1502" i="7"/>
  <c r="AP1502" i="7" s="1"/>
  <c r="AO1815" i="7"/>
  <c r="AO458" i="7"/>
  <c r="AO354" i="7"/>
  <c r="AO667" i="7"/>
  <c r="AO1137" i="7"/>
  <c r="AO980" i="7"/>
  <c r="AO198" i="7"/>
  <c r="AO1345" i="7"/>
  <c r="AP1345" i="7" s="1"/>
  <c r="AO1554" i="7"/>
  <c r="AO1763" i="7"/>
  <c r="AP1763" i="7" s="1"/>
  <c r="AO1450" i="7"/>
  <c r="AP1450" i="7" s="1"/>
  <c r="AO93" i="7"/>
  <c r="AO563" i="7"/>
  <c r="AO1659" i="7"/>
  <c r="AP1659" i="7" s="1"/>
  <c r="AO1085" i="7"/>
  <c r="AO302" i="7"/>
  <c r="AO1054" i="7"/>
  <c r="AO949" i="7"/>
  <c r="AO897" i="7"/>
  <c r="AO845" i="7"/>
  <c r="AO636" i="7"/>
  <c r="AO532" i="7"/>
  <c r="AO480" i="7"/>
  <c r="AO167" i="7"/>
  <c r="AO271" i="7"/>
  <c r="AO1471" i="7"/>
  <c r="AP1471" i="7" s="1"/>
  <c r="AO1680" i="7"/>
  <c r="AP1680" i="7" s="1"/>
  <c r="AO375" i="7"/>
  <c r="AO10" i="7"/>
  <c r="AO1106" i="7"/>
  <c r="AO1158" i="7"/>
  <c r="AO584" i="7"/>
  <c r="AO1523" i="7"/>
  <c r="AO793" i="7"/>
  <c r="AO1314" i="7"/>
  <c r="AP1314" i="7" s="1"/>
  <c r="AO1732" i="7"/>
  <c r="AP1732" i="7" s="1"/>
  <c r="AO114" i="7"/>
  <c r="AO688" i="7"/>
  <c r="AO1001" i="7"/>
  <c r="AO1836" i="7"/>
  <c r="AO1575" i="7"/>
  <c r="AO1210" i="7"/>
  <c r="AO1628" i="7"/>
  <c r="AP1628" i="7" s="1"/>
  <c r="AO1262" i="7"/>
  <c r="AP1262" i="7" s="1"/>
  <c r="AO1367" i="7"/>
  <c r="AP1367" i="7" s="1"/>
  <c r="AO741" i="7"/>
  <c r="AO1419" i="7"/>
  <c r="AP1419" i="7" s="1"/>
  <c r="AO219" i="7"/>
  <c r="AO427" i="7"/>
  <c r="AO323" i="7"/>
  <c r="AO62" i="7"/>
  <c r="AO1784" i="7"/>
  <c r="AO1434" i="7"/>
  <c r="AP1434" i="7" s="1"/>
  <c r="AO1277" i="7"/>
  <c r="AP1277" i="7" s="1"/>
  <c r="AO1225" i="7"/>
  <c r="AO1382" i="7"/>
  <c r="AP1382" i="7" s="1"/>
  <c r="AO808" i="7"/>
  <c r="AO756" i="7"/>
  <c r="AO860" i="7"/>
  <c r="AO338" i="7"/>
  <c r="AO1590" i="7"/>
  <c r="AO547" i="7"/>
  <c r="AO1016" i="7"/>
  <c r="AO495" i="7"/>
  <c r="AO442" i="7"/>
  <c r="AO912" i="7"/>
  <c r="AO651" i="7"/>
  <c r="AO703" i="7"/>
  <c r="AO1695" i="7"/>
  <c r="AP1695" i="7" s="1"/>
  <c r="AO234" i="7"/>
  <c r="AO129" i="7"/>
  <c r="AO964" i="7"/>
  <c r="AO1173" i="7"/>
  <c r="AO599" i="7"/>
  <c r="AO1747" i="7"/>
  <c r="AP1747" i="7" s="1"/>
  <c r="AO1121" i="7"/>
  <c r="AO1069" i="7"/>
  <c r="AO1486" i="7"/>
  <c r="AP1486" i="7" s="1"/>
  <c r="AO25" i="7"/>
  <c r="AO1329" i="7"/>
  <c r="AP1329" i="7" s="1"/>
  <c r="AO1799" i="7"/>
  <c r="AO77" i="7"/>
  <c r="AO1643" i="7"/>
  <c r="AP1643" i="7" s="1"/>
  <c r="AO390" i="7"/>
  <c r="AO286" i="7"/>
  <c r="AO1538" i="7"/>
  <c r="AO182" i="7"/>
  <c r="AO1851" i="7"/>
  <c r="AO1250" i="7"/>
  <c r="AP1250" i="7" s="1"/>
  <c r="AO885" i="7"/>
  <c r="AO833" i="7"/>
  <c r="AO676" i="7"/>
  <c r="AO468" i="7"/>
  <c r="AO207" i="7"/>
  <c r="AO50" i="7"/>
  <c r="AO1094" i="7"/>
  <c r="AO415" i="7"/>
  <c r="AO937" i="7"/>
  <c r="AO1407" i="7"/>
  <c r="AP1407" i="7" s="1"/>
  <c r="AO311" i="7"/>
  <c r="AO989" i="7"/>
  <c r="AO1720" i="7"/>
  <c r="AP1720" i="7" s="1"/>
  <c r="AO572" i="7"/>
  <c r="AO1042" i="7"/>
  <c r="AO1563" i="7"/>
  <c r="AO1824" i="7"/>
  <c r="AO1146" i="7"/>
  <c r="AO729" i="7"/>
  <c r="AO520" i="7"/>
  <c r="AO1511" i="7"/>
  <c r="AO155" i="7"/>
  <c r="AO1616" i="7"/>
  <c r="AP1616" i="7" s="1"/>
  <c r="AO781" i="7"/>
  <c r="AO1459" i="7"/>
  <c r="AP1459" i="7" s="1"/>
  <c r="AO259" i="7"/>
  <c r="AO1198" i="7"/>
  <c r="AO1302" i="7"/>
  <c r="AP1302" i="7" s="1"/>
  <c r="AO1772" i="7"/>
  <c r="AO1668" i="7"/>
  <c r="AP1668" i="7" s="1"/>
  <c r="AO102" i="7"/>
  <c r="AO624" i="7"/>
  <c r="AO1355" i="7"/>
  <c r="AP1355" i="7" s="1"/>
  <c r="AO363" i="7"/>
  <c r="AO1845" i="7"/>
  <c r="AO1793" i="7"/>
  <c r="AO1428" i="7"/>
  <c r="AP1428" i="7" s="1"/>
  <c r="AO1063" i="7"/>
  <c r="AO1010" i="7"/>
  <c r="AO958" i="7"/>
  <c r="AO854" i="7"/>
  <c r="AO436" i="7"/>
  <c r="AO593" i="7"/>
  <c r="AO71" i="7"/>
  <c r="AO176" i="7"/>
  <c r="AO19" i="7"/>
  <c r="AO280" i="7"/>
  <c r="AO1637" i="7"/>
  <c r="AP1637" i="7" s="1"/>
  <c r="AO489" i="7"/>
  <c r="AO1115" i="7"/>
  <c r="AO1741" i="7"/>
  <c r="AP1741" i="7" s="1"/>
  <c r="AO332" i="7"/>
  <c r="AO802" i="7"/>
  <c r="AO384" i="7"/>
  <c r="AO697" i="7"/>
  <c r="AO906" i="7"/>
  <c r="AO1480" i="7"/>
  <c r="AP1480" i="7" s="1"/>
  <c r="AO1167" i="7"/>
  <c r="AO1376" i="7"/>
  <c r="AP1376" i="7" s="1"/>
  <c r="AO645" i="7"/>
  <c r="AO1584" i="7"/>
  <c r="AO541" i="7"/>
  <c r="AO228" i="7"/>
  <c r="AO123" i="7"/>
  <c r="AO1532" i="7"/>
  <c r="AO750" i="7"/>
  <c r="AO1219" i="7"/>
  <c r="AO1271" i="7"/>
  <c r="AP1271" i="7" s="1"/>
  <c r="AO1323" i="7"/>
  <c r="AP1323" i="7" s="1"/>
  <c r="AO1689" i="7"/>
  <c r="AP1689" i="7" s="1"/>
  <c r="AO1357" i="7"/>
  <c r="AP1357" i="7" s="1"/>
  <c r="AO417" i="7"/>
  <c r="AO104" i="7"/>
  <c r="AO783" i="7"/>
  <c r="AO522" i="7"/>
  <c r="AO365" i="7"/>
  <c r="AO574" i="7"/>
  <c r="AO678" i="7"/>
  <c r="AO939" i="7"/>
  <c r="AO1252" i="7"/>
  <c r="AP1252" i="7" s="1"/>
  <c r="AO470" i="7"/>
  <c r="AO1774" i="7"/>
  <c r="AO209" i="7"/>
  <c r="AO887" i="7"/>
  <c r="AO731" i="7"/>
  <c r="AO1148" i="7"/>
  <c r="AO1200" i="7"/>
  <c r="AO1304" i="7"/>
  <c r="AP1304" i="7" s="1"/>
  <c r="AO626" i="7"/>
  <c r="AO1096" i="7"/>
  <c r="AO1618" i="7"/>
  <c r="AP1618" i="7" s="1"/>
  <c r="AO1044" i="7"/>
  <c r="AO1670" i="7"/>
  <c r="AP1670" i="7" s="1"/>
  <c r="AO1409" i="7"/>
  <c r="AP1409" i="7" s="1"/>
  <c r="AO991" i="7"/>
  <c r="AO261" i="7"/>
  <c r="AO835" i="7"/>
  <c r="AO1565" i="7"/>
  <c r="AO52" i="7"/>
  <c r="AO313" i="7"/>
  <c r="AO1461" i="7"/>
  <c r="AP1461" i="7" s="1"/>
  <c r="AO1513" i="7"/>
  <c r="AO1722" i="7"/>
  <c r="AP1722" i="7" s="1"/>
  <c r="AO157" i="7"/>
  <c r="AO1826" i="7"/>
  <c r="AO1760" i="7"/>
  <c r="AP1760" i="7" s="1"/>
  <c r="AO1342" i="7"/>
  <c r="AP1342" i="7" s="1"/>
  <c r="AO925" i="7"/>
  <c r="AO716" i="7"/>
  <c r="AO560" i="7"/>
  <c r="AO247" i="7"/>
  <c r="AO612" i="7"/>
  <c r="AO1029" i="7"/>
  <c r="AO1134" i="7"/>
  <c r="AO508" i="7"/>
  <c r="AO1551" i="7"/>
  <c r="AO455" i="7"/>
  <c r="AO1082" i="7"/>
  <c r="AO1708" i="7"/>
  <c r="AP1708" i="7" s="1"/>
  <c r="AO1603" i="7"/>
  <c r="AO142" i="7"/>
  <c r="AO90" i="7"/>
  <c r="AO351" i="7"/>
  <c r="AO769" i="7"/>
  <c r="AO977" i="7"/>
  <c r="AO664" i="7"/>
  <c r="AO1812" i="7"/>
  <c r="AO1499" i="7"/>
  <c r="AP1499" i="7" s="1"/>
  <c r="AO1656" i="7"/>
  <c r="AP1656" i="7" s="1"/>
  <c r="AO873" i="7"/>
  <c r="AO1395" i="7"/>
  <c r="AP1395" i="7" s="1"/>
  <c r="AO38" i="7"/>
  <c r="AO821" i="7"/>
  <c r="AO1447" i="7"/>
  <c r="AP1447" i="7" s="1"/>
  <c r="AO1186" i="7"/>
  <c r="AO403" i="7"/>
  <c r="AO1238" i="7"/>
  <c r="AO1290" i="7"/>
  <c r="AP1290" i="7" s="1"/>
  <c r="AO299" i="7"/>
  <c r="AO195" i="7"/>
  <c r="AO1437" i="7"/>
  <c r="AP1437" i="7" s="1"/>
  <c r="AO1124" i="7"/>
  <c r="AO1176" i="7"/>
  <c r="AO654" i="7"/>
  <c r="AO185" i="7"/>
  <c r="AO80" i="7"/>
  <c r="AO393" i="7"/>
  <c r="AO706" i="7"/>
  <c r="AO1750" i="7"/>
  <c r="AP1750" i="7" s="1"/>
  <c r="AO289" i="7"/>
  <c r="AO863" i="7"/>
  <c r="AO498" i="7"/>
  <c r="AO602" i="7"/>
  <c r="AO1280" i="7"/>
  <c r="AP1280" i="7" s="1"/>
  <c r="AO1593" i="7"/>
  <c r="AO811" i="7"/>
  <c r="AO1854" i="7"/>
  <c r="AO1332" i="7"/>
  <c r="AP1332" i="7" s="1"/>
  <c r="AO759" i="7"/>
  <c r="AO1541" i="7"/>
  <c r="AO237" i="7"/>
  <c r="AO915" i="7"/>
  <c r="AO1385" i="7"/>
  <c r="AP1385" i="7" s="1"/>
  <c r="AO1489" i="7"/>
  <c r="AP1489" i="7" s="1"/>
  <c r="AO1698" i="7"/>
  <c r="AP1698" i="7" s="1"/>
  <c r="AO550" i="7"/>
  <c r="AO1646" i="7"/>
  <c r="AP1646" i="7" s="1"/>
  <c r="AO132" i="7"/>
  <c r="AO1072" i="7"/>
  <c r="AO967" i="7"/>
  <c r="AO1802" i="7"/>
  <c r="AO1228" i="7"/>
  <c r="AO445" i="7"/>
  <c r="AO1019" i="7"/>
  <c r="AO341" i="7"/>
  <c r="AO28" i="7"/>
  <c r="AO1327" i="7"/>
  <c r="AP1327" i="7" s="1"/>
  <c r="AO1067" i="7"/>
  <c r="AO1014" i="7"/>
  <c r="AO910" i="7"/>
  <c r="AO545" i="7"/>
  <c r="AO388" i="7"/>
  <c r="AO440" i="7"/>
  <c r="AO23" i="7"/>
  <c r="AO232" i="7"/>
  <c r="AO127" i="7"/>
  <c r="AO1484" i="7"/>
  <c r="AP1484" i="7" s="1"/>
  <c r="AO1797" i="7"/>
  <c r="AO649" i="7"/>
  <c r="AO1223" i="7"/>
  <c r="AO1432" i="7"/>
  <c r="AP1432" i="7" s="1"/>
  <c r="AO1171" i="7"/>
  <c r="AO1380" i="7"/>
  <c r="AP1380" i="7" s="1"/>
  <c r="AO336" i="7"/>
  <c r="AO754" i="7"/>
  <c r="AO75" i="7"/>
  <c r="AO1745" i="7"/>
  <c r="AP1745" i="7" s="1"/>
  <c r="AO1849" i="7"/>
  <c r="AO701" i="7"/>
  <c r="AO284" i="7"/>
  <c r="AO493" i="7"/>
  <c r="AO1275" i="7"/>
  <c r="AP1275" i="7" s="1"/>
  <c r="AO962" i="7"/>
  <c r="AO1536" i="7"/>
  <c r="AO1641" i="7"/>
  <c r="AP1641" i="7" s="1"/>
  <c r="AO1119" i="7"/>
  <c r="AO1693" i="7"/>
  <c r="AP1693" i="7" s="1"/>
  <c r="AO1588" i="7"/>
  <c r="AO806" i="7"/>
  <c r="AO858" i="7"/>
  <c r="AO180" i="7"/>
  <c r="AO597" i="7"/>
  <c r="AO1397" i="7"/>
  <c r="AP1397" i="7" s="1"/>
  <c r="AO1501" i="7"/>
  <c r="AP1501" i="7" s="1"/>
  <c r="AO1344" i="7"/>
  <c r="AP1344" i="7" s="1"/>
  <c r="AO1188" i="7"/>
  <c r="AO1031" i="7"/>
  <c r="AO875" i="7"/>
  <c r="AO40" i="7"/>
  <c r="AO144" i="7"/>
  <c r="AO249" i="7"/>
  <c r="AO353" i="7"/>
  <c r="AO510" i="7"/>
  <c r="AO562" i="7"/>
  <c r="AO666" i="7"/>
  <c r="AO1136" i="7"/>
  <c r="AO1605" i="7"/>
  <c r="AO1240" i="7"/>
  <c r="AO771" i="7"/>
  <c r="AO927" i="7"/>
  <c r="AO1710" i="7"/>
  <c r="AP1710" i="7" s="1"/>
  <c r="AO979" i="7"/>
  <c r="AO823" i="7"/>
  <c r="AO1814" i="7"/>
  <c r="AO457" i="7"/>
  <c r="AO405" i="7"/>
  <c r="AO1762" i="7"/>
  <c r="AP1762" i="7" s="1"/>
  <c r="AO1084" i="7"/>
  <c r="AO1449" i="7"/>
  <c r="AP1449" i="7" s="1"/>
  <c r="AO614" i="7"/>
  <c r="AO197" i="7"/>
  <c r="AO1658" i="7"/>
  <c r="AP1658" i="7" s="1"/>
  <c r="AO718" i="7"/>
  <c r="AO1292" i="7"/>
  <c r="AP1292" i="7" s="1"/>
  <c r="AO301" i="7"/>
  <c r="AO1553" i="7"/>
  <c r="AO92" i="7"/>
  <c r="AO1571" i="7"/>
  <c r="AO1154" i="7"/>
  <c r="AO893" i="7"/>
  <c r="AO684" i="7"/>
  <c r="AO737" i="7"/>
  <c r="AO528" i="7"/>
  <c r="AO215" i="7"/>
  <c r="AO1780" i="7"/>
  <c r="AO423" i="7"/>
  <c r="AO1832" i="7"/>
  <c r="AO841" i="7"/>
  <c r="AO997" i="7"/>
  <c r="AO163" i="7"/>
  <c r="AO58" i="7"/>
  <c r="AO580" i="7"/>
  <c r="AO319" i="7"/>
  <c r="AO476" i="7"/>
  <c r="AO1102" i="7"/>
  <c r="AO1050" i="7"/>
  <c r="AO945" i="7"/>
  <c r="AO1519" i="7"/>
  <c r="AO1415" i="7"/>
  <c r="AP1415" i="7" s="1"/>
  <c r="AO1728" i="7"/>
  <c r="AP1728" i="7" s="1"/>
  <c r="AO1310" i="7"/>
  <c r="AP1310" i="7" s="1"/>
  <c r="AO1206" i="7"/>
  <c r="AO267" i="7"/>
  <c r="AO789" i="7"/>
  <c r="AO632" i="7"/>
  <c r="AO1258" i="7"/>
  <c r="AP1258" i="7" s="1"/>
  <c r="AO1467" i="7"/>
  <c r="AP1467" i="7" s="1"/>
  <c r="AO110" i="7"/>
  <c r="AO6" i="7"/>
  <c r="AO371" i="7"/>
  <c r="AO1624" i="7"/>
  <c r="AP1624" i="7" s="1"/>
  <c r="AO1676" i="7"/>
  <c r="AP1676" i="7" s="1"/>
  <c r="AO1363" i="7"/>
  <c r="AP1363" i="7" s="1"/>
  <c r="AO1669" i="7"/>
  <c r="AP1669" i="7" s="1"/>
  <c r="AO1460" i="7"/>
  <c r="AP1460" i="7" s="1"/>
  <c r="AO1408" i="7"/>
  <c r="AP1408" i="7" s="1"/>
  <c r="AO1043" i="7"/>
  <c r="AO1199" i="7"/>
  <c r="AO990" i="7"/>
  <c r="AO886" i="7"/>
  <c r="AO416" i="7"/>
  <c r="AO625" i="7"/>
  <c r="AO312" i="7"/>
  <c r="AO208" i="7"/>
  <c r="AO103" i="7"/>
  <c r="AO521" i="7"/>
  <c r="AO1773" i="7"/>
  <c r="AO364" i="7"/>
  <c r="AO51" i="7"/>
  <c r="AO1147" i="7"/>
  <c r="AO1356" i="7"/>
  <c r="AP1356" i="7" s="1"/>
  <c r="AO1617" i="7"/>
  <c r="AP1617" i="7" s="1"/>
  <c r="AO1564" i="7"/>
  <c r="AO730" i="7"/>
  <c r="AO573" i="7"/>
  <c r="AO782" i="7"/>
  <c r="AO1251" i="7"/>
  <c r="AP1251" i="7" s="1"/>
  <c r="AO156" i="7"/>
  <c r="AO469" i="7"/>
  <c r="AO1303" i="7"/>
  <c r="AP1303" i="7" s="1"/>
  <c r="AO260" i="7"/>
  <c r="AO1512" i="7"/>
  <c r="AO1095" i="7"/>
  <c r="AO1825" i="7"/>
  <c r="AO677" i="7"/>
  <c r="AO834" i="7"/>
  <c r="AO1721" i="7"/>
  <c r="AP1721" i="7" s="1"/>
  <c r="AO938" i="7"/>
  <c r="AO1787" i="7"/>
  <c r="AO1317" i="7"/>
  <c r="AP1317" i="7" s="1"/>
  <c r="AO1213" i="7"/>
  <c r="AO1265" i="7"/>
  <c r="AP1265" i="7" s="1"/>
  <c r="AO796" i="7"/>
  <c r="AO744" i="7"/>
  <c r="AO274" i="7"/>
  <c r="AO1683" i="7"/>
  <c r="AP1683" i="7" s="1"/>
  <c r="AO535" i="7"/>
  <c r="AO483" i="7"/>
  <c r="AO1057" i="7"/>
  <c r="AO1526" i="7"/>
  <c r="AO1422" i="7"/>
  <c r="AP1422" i="7" s="1"/>
  <c r="AO1109" i="7"/>
  <c r="AO378" i="7"/>
  <c r="AO1735" i="7"/>
  <c r="AP1735" i="7" s="1"/>
  <c r="AO65" i="7"/>
  <c r="AO222" i="7"/>
  <c r="AO170" i="7"/>
  <c r="AO900" i="7"/>
  <c r="AO952" i="7"/>
  <c r="AO691" i="7"/>
  <c r="AO13" i="7"/>
  <c r="AO430" i="7"/>
  <c r="AO1161" i="7"/>
  <c r="AO1004" i="7"/>
  <c r="AO1474" i="7"/>
  <c r="AP1474" i="7" s="1"/>
  <c r="AO1370" i="7"/>
  <c r="AP1370" i="7" s="1"/>
  <c r="AO117" i="7"/>
  <c r="AO848" i="7"/>
  <c r="AO1839" i="7"/>
  <c r="AO1578" i="7"/>
  <c r="AO326" i="7"/>
  <c r="AO587" i="7"/>
  <c r="AO1631" i="7"/>
  <c r="AP1631" i="7" s="1"/>
  <c r="AO639" i="7"/>
  <c r="AO1697" i="7"/>
  <c r="AP1697" i="7" s="1"/>
  <c r="AO1436" i="7"/>
  <c r="AP1436" i="7" s="1"/>
  <c r="AO862" i="7"/>
  <c r="AO705" i="7"/>
  <c r="AO601" i="7"/>
  <c r="AO497" i="7"/>
  <c r="AO79" i="7"/>
  <c r="AO288" i="7"/>
  <c r="AO131" i="7"/>
  <c r="AO444" i="7"/>
  <c r="AO1853" i="7"/>
  <c r="AO1801" i="7"/>
  <c r="AO184" i="7"/>
  <c r="AO1018" i="7"/>
  <c r="AO1071" i="7"/>
  <c r="AO810" i="7"/>
  <c r="AO758" i="7"/>
  <c r="AO340" i="7"/>
  <c r="AO1749" i="7"/>
  <c r="AP1749" i="7" s="1"/>
  <c r="AO1123" i="7"/>
  <c r="AO1227" i="7"/>
  <c r="AO1384" i="7"/>
  <c r="AP1384" i="7" s="1"/>
  <c r="AO1331" i="7"/>
  <c r="AP1331" i="7" s="1"/>
  <c r="AO392" i="7"/>
  <c r="AO1645" i="7"/>
  <c r="AP1645" i="7" s="1"/>
  <c r="AO1279" i="7"/>
  <c r="AP1279" i="7" s="1"/>
  <c r="AO1592" i="7"/>
  <c r="AO1175" i="7"/>
  <c r="AO27" i="7"/>
  <c r="AO236" i="7"/>
  <c r="AO1540" i="7"/>
  <c r="AO653" i="7"/>
  <c r="AO549" i="7"/>
  <c r="AO966" i="7"/>
  <c r="AO914" i="7"/>
  <c r="AO1488" i="7"/>
  <c r="AP1488" i="7" s="1"/>
  <c r="AO1652" i="7"/>
  <c r="AP1652" i="7" s="1"/>
  <c r="AO1599" i="7"/>
  <c r="AO973" i="7"/>
  <c r="AO921" i="7"/>
  <c r="AO712" i="7"/>
  <c r="AO608" i="7"/>
  <c r="AO556" i="7"/>
  <c r="AO504" i="7"/>
  <c r="AO660" i="7"/>
  <c r="AO191" i="7"/>
  <c r="AO295" i="7"/>
  <c r="AO138" i="7"/>
  <c r="AO399" i="7"/>
  <c r="AO1234" i="7"/>
  <c r="AO1756" i="7"/>
  <c r="AP1756" i="7" s="1"/>
  <c r="AO34" i="7"/>
  <c r="AO1078" i="7"/>
  <c r="AO243" i="7"/>
  <c r="AO817" i="7"/>
  <c r="AO869" i="7"/>
  <c r="AO1443" i="7"/>
  <c r="AP1443" i="7" s="1"/>
  <c r="AO1495" i="7"/>
  <c r="AP1495" i="7" s="1"/>
  <c r="AO451" i="7"/>
  <c r="AO1130" i="7"/>
  <c r="AO1391" i="7"/>
  <c r="AP1391" i="7" s="1"/>
  <c r="AO1704" i="7"/>
  <c r="AP1704" i="7" s="1"/>
  <c r="AO1286" i="7"/>
  <c r="AP1286" i="7" s="1"/>
  <c r="AO1025" i="7"/>
  <c r="AO1808" i="7"/>
  <c r="AO1338" i="7"/>
  <c r="AP1338" i="7" s="1"/>
  <c r="AO347" i="7"/>
  <c r="AO1547" i="7"/>
  <c r="AO765" i="7"/>
  <c r="AO86" i="7"/>
  <c r="AO1182" i="7"/>
  <c r="AO1677" i="7"/>
  <c r="AP1677" i="7" s="1"/>
  <c r="AO1051" i="7"/>
  <c r="AO894" i="7"/>
  <c r="AO633" i="7"/>
  <c r="AO372" i="7"/>
  <c r="AO7" i="7"/>
  <c r="AO529" i="7"/>
  <c r="AO216" i="7"/>
  <c r="AO111" i="7"/>
  <c r="AO1364" i="7"/>
  <c r="AP1364" i="7" s="1"/>
  <c r="AO1625" i="7"/>
  <c r="AP1625" i="7" s="1"/>
  <c r="AO738" i="7"/>
  <c r="AO320" i="7"/>
  <c r="AO424" i="7"/>
  <c r="AO1155" i="7"/>
  <c r="AO998" i="7"/>
  <c r="AO1729" i="7"/>
  <c r="AP1729" i="7" s="1"/>
  <c r="AO1781" i="7"/>
  <c r="AO1416" i="7"/>
  <c r="AP1416" i="7" s="1"/>
  <c r="AO1572" i="7"/>
  <c r="AO946" i="7"/>
  <c r="AO790" i="7"/>
  <c r="AO477" i="7"/>
  <c r="AO268" i="7"/>
  <c r="AO1103" i="7"/>
  <c r="AO1468" i="7"/>
  <c r="AP1468" i="7" s="1"/>
  <c r="AO1311" i="7"/>
  <c r="AP1311" i="7" s="1"/>
  <c r="AO581" i="7"/>
  <c r="AO1520" i="7"/>
  <c r="AO164" i="7"/>
  <c r="AO685" i="7"/>
  <c r="AO1833" i="7"/>
  <c r="AO1259" i="7"/>
  <c r="AP1259" i="7" s="1"/>
  <c r="AO59" i="7"/>
  <c r="AO842" i="7"/>
  <c r="AO1207" i="7"/>
  <c r="AO1328" i="7"/>
  <c r="AP1328" i="7" s="1"/>
  <c r="AO1485" i="7"/>
  <c r="AP1485" i="7" s="1"/>
  <c r="AO1381" i="7"/>
  <c r="AP1381" i="7" s="1"/>
  <c r="AO1120" i="7"/>
  <c r="AO1015" i="7"/>
  <c r="AO441" i="7"/>
  <c r="AO24" i="7"/>
  <c r="AO128" i="7"/>
  <c r="AO233" i="7"/>
  <c r="AO389" i="7"/>
  <c r="AO546" i="7"/>
  <c r="AO755" i="7"/>
  <c r="AO1746" i="7"/>
  <c r="AP1746" i="7" s="1"/>
  <c r="AO1798" i="7"/>
  <c r="AO1589" i="7"/>
  <c r="AO807" i="7"/>
  <c r="AO911" i="7"/>
  <c r="AO598" i="7"/>
  <c r="AO1172" i="7"/>
  <c r="AO337" i="7"/>
  <c r="AO702" i="7"/>
  <c r="AO1224" i="7"/>
  <c r="AO650" i="7"/>
  <c r="AO1642" i="7"/>
  <c r="AP1642" i="7" s="1"/>
  <c r="AO859" i="7"/>
  <c r="AO285" i="7"/>
  <c r="AO1694" i="7"/>
  <c r="AP1694" i="7" s="1"/>
  <c r="AO76" i="7"/>
  <c r="AO1068" i="7"/>
  <c r="AO181" i="7"/>
  <c r="AO963" i="7"/>
  <c r="AO494" i="7"/>
  <c r="AO1276" i="7"/>
  <c r="AP1276" i="7" s="1"/>
  <c r="AO1537" i="7"/>
  <c r="AO1850" i="7"/>
  <c r="AO1433" i="7"/>
  <c r="AP1433" i="7" s="1"/>
  <c r="AO1660" i="7"/>
  <c r="AP1660" i="7" s="1"/>
  <c r="AO981" i="7"/>
  <c r="AO929" i="7"/>
  <c r="AO877" i="7"/>
  <c r="AO668" i="7"/>
  <c r="AO564" i="7"/>
  <c r="AO512" i="7"/>
  <c r="AO199" i="7"/>
  <c r="AO42" i="7"/>
  <c r="AO1399" i="7"/>
  <c r="AP1399" i="7" s="1"/>
  <c r="AO407" i="7"/>
  <c r="AO303" i="7"/>
  <c r="AO1503" i="7"/>
  <c r="AP1503" i="7" s="1"/>
  <c r="AO355" i="7"/>
  <c r="AO1033" i="7"/>
  <c r="AO1451" i="7"/>
  <c r="AP1451" i="7" s="1"/>
  <c r="AO146" i="7"/>
  <c r="AO1086" i="7"/>
  <c r="AO1555" i="7"/>
  <c r="AO94" i="7"/>
  <c r="AO825" i="7"/>
  <c r="AO720" i="7"/>
  <c r="AO1138" i="7"/>
  <c r="AO1816" i="7"/>
  <c r="AO1764" i="7"/>
  <c r="AP1764" i="7" s="1"/>
  <c r="AO1607" i="7"/>
  <c r="AO459" i="7"/>
  <c r="AO1242" i="7"/>
  <c r="AO1190" i="7"/>
  <c r="AO251" i="7"/>
  <c r="AO1712" i="7"/>
  <c r="AP1712" i="7" s="1"/>
  <c r="AO616" i="7"/>
  <c r="AO1294" i="7"/>
  <c r="AP1294" i="7" s="1"/>
  <c r="AO773" i="7"/>
  <c r="AO1346" i="7"/>
  <c r="AP1346" i="7" s="1"/>
  <c r="AO1441" i="7"/>
  <c r="AP1441" i="7" s="1"/>
  <c r="AO1336" i="7"/>
  <c r="AP1336" i="7" s="1"/>
  <c r="AO1389" i="7"/>
  <c r="AP1389" i="7" s="1"/>
  <c r="AO1076" i="7"/>
  <c r="AO1023" i="7"/>
  <c r="AO449" i="7"/>
  <c r="AO345" i="7"/>
  <c r="AO1128" i="7"/>
  <c r="AO136" i="7"/>
  <c r="AO658" i="7"/>
  <c r="AO606" i="7"/>
  <c r="AO1702" i="7"/>
  <c r="AP1702" i="7" s="1"/>
  <c r="AO1754" i="7"/>
  <c r="AP1754" i="7" s="1"/>
  <c r="AO1806" i="7"/>
  <c r="AO32" i="7"/>
  <c r="AO241" i="7"/>
  <c r="AO502" i="7"/>
  <c r="AO554" i="7"/>
  <c r="AO971" i="7"/>
  <c r="AO1284" i="7"/>
  <c r="AP1284" i="7" s="1"/>
  <c r="AO815" i="7"/>
  <c r="AO1493" i="7"/>
  <c r="AP1493" i="7" s="1"/>
  <c r="AO919" i="7"/>
  <c r="AO1232" i="7"/>
  <c r="AO867" i="7"/>
  <c r="AO189" i="7"/>
  <c r="AO1180" i="7"/>
  <c r="AO293" i="7"/>
  <c r="AO710" i="7"/>
  <c r="AO1650" i="7"/>
  <c r="AP1650" i="7" s="1"/>
  <c r="AO84" i="7"/>
  <c r="AO397" i="7"/>
  <c r="AO763" i="7"/>
  <c r="AO1545" i="7"/>
  <c r="AO1597" i="7"/>
  <c r="AO1626" i="7"/>
  <c r="AP1626" i="7" s="1"/>
  <c r="AO1417" i="7"/>
  <c r="AP1417" i="7" s="1"/>
  <c r="AO1365" i="7"/>
  <c r="AP1365" i="7" s="1"/>
  <c r="AO1156" i="7"/>
  <c r="AO843" i="7"/>
  <c r="AO321" i="7"/>
  <c r="AO791" i="7"/>
  <c r="AO895" i="7"/>
  <c r="AO1469" i="7"/>
  <c r="AP1469" i="7" s="1"/>
  <c r="AO8" i="7"/>
  <c r="AO1312" i="7"/>
  <c r="AP1312" i="7" s="1"/>
  <c r="AO530" i="7"/>
  <c r="AO634" i="7"/>
  <c r="AO1782" i="7"/>
  <c r="AO112" i="7"/>
  <c r="AO373" i="7"/>
  <c r="AO686" i="7"/>
  <c r="AO1208" i="7"/>
  <c r="AO425" i="7"/>
  <c r="AO1678" i="7"/>
  <c r="AP1678" i="7" s="1"/>
  <c r="AO478" i="7"/>
  <c r="AO1730" i="7"/>
  <c r="AP1730" i="7" s="1"/>
  <c r="AO1104" i="7"/>
  <c r="AO1260" i="7"/>
  <c r="AP1260" i="7" s="1"/>
  <c r="AO999" i="7"/>
  <c r="AO217" i="7"/>
  <c r="AO582" i="7"/>
  <c r="AO1052" i="7"/>
  <c r="AO269" i="7"/>
  <c r="AO1573" i="7"/>
  <c r="AO1521" i="7"/>
  <c r="AO1834" i="7"/>
  <c r="AO165" i="7"/>
  <c r="AO947" i="7"/>
  <c r="AO60" i="7"/>
  <c r="AO739" i="7"/>
  <c r="AO1301" i="7"/>
  <c r="AP1301" i="7" s="1"/>
  <c r="AO780" i="7"/>
  <c r="E55" i="6"/>
  <c r="AO310" i="7"/>
  <c r="AO936" i="7"/>
  <c r="AO1406" i="7"/>
  <c r="AP1406" i="7" s="1"/>
  <c r="AO49" i="7"/>
  <c r="AO414" i="7"/>
  <c r="AO362" i="7"/>
  <c r="AO154" i="7"/>
  <c r="AO832" i="7"/>
  <c r="AO1197" i="7"/>
  <c r="AO1667" i="7"/>
  <c r="AP1667" i="7" s="1"/>
  <c r="AO1823" i="7"/>
  <c r="AO728" i="7"/>
  <c r="AO884" i="7"/>
  <c r="AO1510" i="7"/>
  <c r="AO1719" i="7"/>
  <c r="AP1719" i="7" s="1"/>
  <c r="AO206" i="7"/>
  <c r="AO258" i="7"/>
  <c r="AO519" i="7"/>
  <c r="AO1249" i="7"/>
  <c r="AP1249" i="7" s="1"/>
  <c r="AO1041" i="7"/>
  <c r="AO675" i="7"/>
  <c r="AO1615" i="7"/>
  <c r="AP1615" i="7" s="1"/>
  <c r="AO1354" i="7"/>
  <c r="AP1354" i="7" s="1"/>
  <c r="AO1771" i="7"/>
  <c r="AO1145" i="7"/>
  <c r="AO1093" i="7"/>
  <c r="AO1562" i="7"/>
  <c r="AO623" i="7"/>
  <c r="AO101" i="7"/>
  <c r="AO467" i="7"/>
  <c r="AO988" i="7"/>
  <c r="AO571" i="7"/>
  <c r="AO1458" i="7"/>
  <c r="AP1458" i="7" s="1"/>
  <c r="AO1838" i="7"/>
  <c r="AO1682" i="7"/>
  <c r="AP1682" i="7" s="1"/>
  <c r="AO1525" i="7"/>
  <c r="AO1108" i="7"/>
  <c r="AO12" i="7"/>
  <c r="AO64" i="7"/>
  <c r="AO743" i="7"/>
  <c r="AO1316" i="7"/>
  <c r="AP1316" i="7" s="1"/>
  <c r="AO1577" i="7"/>
  <c r="AO1630" i="7"/>
  <c r="AP1630" i="7" s="1"/>
  <c r="AO169" i="7"/>
  <c r="AO325" i="7"/>
  <c r="AO1160" i="7"/>
  <c r="AO951" i="7"/>
  <c r="AO534" i="7"/>
  <c r="AO586" i="7"/>
  <c r="AO482" i="7"/>
  <c r="AO847" i="7"/>
  <c r="AO690" i="7"/>
  <c r="AO1264" i="7"/>
  <c r="AP1264" i="7" s="1"/>
  <c r="AO377" i="7"/>
  <c r="AO1003" i="7"/>
  <c r="AO1734" i="7"/>
  <c r="AP1734" i="7" s="1"/>
  <c r="AO1369" i="7"/>
  <c r="AP1369" i="7" s="1"/>
  <c r="AO1421" i="7"/>
  <c r="AP1421" i="7" s="1"/>
  <c r="AO1473" i="7"/>
  <c r="AP1473" i="7" s="1"/>
  <c r="AO429" i="7"/>
  <c r="AO273" i="7"/>
  <c r="AO221" i="7"/>
  <c r="AO116" i="7"/>
  <c r="AO899" i="7"/>
  <c r="AO1212" i="7"/>
  <c r="AO1056" i="7"/>
  <c r="AO795" i="7"/>
  <c r="AO638" i="7"/>
  <c r="AO1786" i="7"/>
  <c r="AO1775" i="7"/>
  <c r="AO1253" i="7"/>
  <c r="AP1253" i="7" s="1"/>
  <c r="AO1358" i="7"/>
  <c r="AP1358" i="7" s="1"/>
  <c r="AO732" i="7"/>
  <c r="AO105" i="7"/>
  <c r="AO627" i="7"/>
  <c r="AO210" i="7"/>
  <c r="AO575" i="7"/>
  <c r="AO314" i="7"/>
  <c r="AO679" i="7"/>
  <c r="AO784" i="7"/>
  <c r="AO158" i="7"/>
  <c r="AO992" i="7"/>
  <c r="AO1671" i="7"/>
  <c r="AP1671" i="7" s="1"/>
  <c r="AO262" i="7"/>
  <c r="AO418" i="7"/>
  <c r="AO1619" i="7"/>
  <c r="AP1619" i="7" s="1"/>
  <c r="AO836" i="7"/>
  <c r="AO940" i="7"/>
  <c r="AO471" i="7"/>
  <c r="AO888" i="7"/>
  <c r="AO1149" i="7"/>
  <c r="AO1723" i="7"/>
  <c r="AP1723" i="7" s="1"/>
  <c r="AO1305" i="7"/>
  <c r="AP1305" i="7" s="1"/>
  <c r="AO366" i="7"/>
  <c r="AO1201" i="7"/>
  <c r="AO1827" i="7"/>
  <c r="AO1462" i="7"/>
  <c r="AP1462" i="7" s="1"/>
  <c r="AO1410" i="7"/>
  <c r="AP1410" i="7" s="1"/>
  <c r="AO1097" i="7"/>
  <c r="AO1514" i="7"/>
  <c r="AO1566" i="7"/>
  <c r="AO523" i="7"/>
  <c r="AO1045" i="7"/>
  <c r="AO53" i="7"/>
  <c r="AO829" i="7"/>
  <c r="AO724" i="7"/>
  <c r="AO620" i="7"/>
  <c r="AO777" i="7"/>
  <c r="AO568" i="7"/>
  <c r="AO255" i="7"/>
  <c r="AO672" i="7"/>
  <c r="AO1455" i="7"/>
  <c r="AP1455" i="7" s="1"/>
  <c r="AO359" i="7"/>
  <c r="AO985" i="7"/>
  <c r="AO516" i="7"/>
  <c r="AO1403" i="7"/>
  <c r="AP1403" i="7" s="1"/>
  <c r="AO1350" i="7"/>
  <c r="AP1350" i="7" s="1"/>
  <c r="AO1507" i="7"/>
  <c r="AP1507" i="7" s="1"/>
  <c r="AO1090" i="7"/>
  <c r="AO463" i="7"/>
  <c r="AO1298" i="7"/>
  <c r="AP1298" i="7" s="1"/>
  <c r="AO98" i="7"/>
  <c r="AO933" i="7"/>
  <c r="AO1559" i="7"/>
  <c r="AO1664" i="7"/>
  <c r="AP1664" i="7" s="1"/>
  <c r="AO1142" i="7"/>
  <c r="AO881" i="7"/>
  <c r="AO1716" i="7"/>
  <c r="AP1716" i="7" s="1"/>
  <c r="AO1611" i="7"/>
  <c r="AO1194" i="7"/>
  <c r="AO46" i="7"/>
  <c r="AO307" i="7"/>
  <c r="AO1768" i="7"/>
  <c r="AP1768" i="7" s="1"/>
  <c r="AO411" i="7"/>
  <c r="AO1246" i="7"/>
  <c r="AO1820" i="7"/>
  <c r="AO203" i="7"/>
  <c r="AO1037" i="7"/>
  <c r="AO150" i="7"/>
  <c r="AO1285" i="7"/>
  <c r="AP1285" i="7" s="1"/>
  <c r="AO1233" i="7"/>
  <c r="AO816" i="7"/>
  <c r="AO764" i="7"/>
  <c r="AO607" i="7"/>
  <c r="AO1077" i="7"/>
  <c r="AO711" i="7"/>
  <c r="AO920" i="7"/>
  <c r="AO242" i="7"/>
  <c r="AO1546" i="7"/>
  <c r="AO868" i="7"/>
  <c r="AO1494" i="7"/>
  <c r="AP1494" i="7" s="1"/>
  <c r="AO450" i="7"/>
  <c r="AO1024" i="7"/>
  <c r="AO1598" i="7"/>
  <c r="AO972" i="7"/>
  <c r="AO1181" i="7"/>
  <c r="AO503" i="7"/>
  <c r="AO346" i="7"/>
  <c r="AO1755" i="7"/>
  <c r="AP1755" i="7" s="1"/>
  <c r="AO1703" i="7"/>
  <c r="AP1703" i="7" s="1"/>
  <c r="AO1390" i="7"/>
  <c r="AP1390" i="7" s="1"/>
  <c r="AO398" i="7"/>
  <c r="AO1337" i="7"/>
  <c r="AP1337" i="7" s="1"/>
  <c r="AO555" i="7"/>
  <c r="AO33" i="7"/>
  <c r="AO1651" i="7"/>
  <c r="AP1651" i="7" s="1"/>
  <c r="AO137" i="7"/>
  <c r="AO190" i="7"/>
  <c r="AO1129" i="7"/>
  <c r="AO85" i="7"/>
  <c r="AO1807" i="7"/>
  <c r="AO294" i="7"/>
  <c r="AO659" i="7"/>
  <c r="AO1442" i="7"/>
  <c r="AP1442" i="7" s="1"/>
  <c r="AO1552" i="7"/>
  <c r="AO1343" i="7"/>
  <c r="AP1343" i="7" s="1"/>
  <c r="AO1030" i="7"/>
  <c r="AO926" i="7"/>
  <c r="AO404" i="7"/>
  <c r="AO143" i="7"/>
  <c r="AO561" i="7"/>
  <c r="AO39" i="7"/>
  <c r="AO1396" i="7"/>
  <c r="AP1396" i="7" s="1"/>
  <c r="AO1500" i="7"/>
  <c r="AP1500" i="7" s="1"/>
  <c r="AO456" i="7"/>
  <c r="AO248" i="7"/>
  <c r="AO1604" i="7"/>
  <c r="AO665" i="7"/>
  <c r="AO1709" i="7"/>
  <c r="AP1709" i="7" s="1"/>
  <c r="AO1448" i="7"/>
  <c r="AP1448" i="7" s="1"/>
  <c r="AO770" i="7"/>
  <c r="AO300" i="7"/>
  <c r="AO1083" i="7"/>
  <c r="AO1813" i="7"/>
  <c r="AO1291" i="7"/>
  <c r="AP1291" i="7" s="1"/>
  <c r="AO978" i="7"/>
  <c r="AO613" i="7"/>
  <c r="AO1657" i="7"/>
  <c r="AP1657" i="7" s="1"/>
  <c r="AO874" i="7"/>
  <c r="AO1239" i="7"/>
  <c r="AO509" i="7"/>
  <c r="AO1187" i="7"/>
  <c r="AO196" i="7"/>
  <c r="AO717" i="7"/>
  <c r="AO91" i="7"/>
  <c r="AO1135" i="7"/>
  <c r="AO1761" i="7"/>
  <c r="AP1761" i="7" s="1"/>
  <c r="AO352" i="7"/>
  <c r="AO822" i="7"/>
  <c r="AO1699" i="7"/>
  <c r="AP1699" i="7" s="1"/>
  <c r="AO1229" i="7"/>
  <c r="AO968" i="7"/>
  <c r="AO760" i="7"/>
  <c r="AO290" i="7"/>
  <c r="AO1073" i="7"/>
  <c r="AO1490" i="7"/>
  <c r="AP1490" i="7" s="1"/>
  <c r="AO1542" i="7"/>
  <c r="AO1647" i="7"/>
  <c r="AP1647" i="7" s="1"/>
  <c r="AO1803" i="7"/>
  <c r="AO916" i="7"/>
  <c r="AO1177" i="7"/>
  <c r="AO655" i="7"/>
  <c r="AO446" i="7"/>
  <c r="AO864" i="7"/>
  <c r="AO186" i="7"/>
  <c r="AO81" i="7"/>
  <c r="AO394" i="7"/>
  <c r="AO551" i="7"/>
  <c r="AO1281" i="7"/>
  <c r="AP1281" i="7" s="1"/>
  <c r="AO812" i="7"/>
  <c r="AO1751" i="7"/>
  <c r="AP1751" i="7" s="1"/>
  <c r="AO1333" i="7"/>
  <c r="AP1333" i="7" s="1"/>
  <c r="AO1125" i="7"/>
  <c r="AO238" i="7"/>
  <c r="AO1020" i="7"/>
  <c r="AO342" i="7"/>
  <c r="AO1438" i="7"/>
  <c r="AP1438" i="7" s="1"/>
  <c r="AO133" i="7"/>
  <c r="AO29" i="7"/>
  <c r="AO499" i="7"/>
  <c r="AO603" i="7"/>
  <c r="AO1855" i="7"/>
  <c r="AO1386" i="7"/>
  <c r="AP1386" i="7" s="1"/>
  <c r="AO707" i="7"/>
  <c r="AO1594" i="7"/>
  <c r="AO1405" i="7"/>
  <c r="AP1405" i="7" s="1"/>
  <c r="AO1509" i="7"/>
  <c r="AP1509" i="7" s="1"/>
  <c r="AO1144" i="7"/>
  <c r="AO1092" i="7"/>
  <c r="AO361" i="7"/>
  <c r="AO152" i="7"/>
  <c r="AO465" i="7"/>
  <c r="AO466" i="7"/>
  <c r="AO987" i="7"/>
  <c r="AO831" i="7"/>
  <c r="AO1718" i="7"/>
  <c r="AP1718" i="7" s="1"/>
  <c r="AO570" i="7"/>
  <c r="AO622" i="7"/>
  <c r="AO674" i="7"/>
  <c r="AO1770" i="7"/>
  <c r="AP1770" i="7" s="1"/>
  <c r="AO48" i="7"/>
  <c r="AO1248" i="7"/>
  <c r="AO935" i="7"/>
  <c r="AO309" i="7"/>
  <c r="AO727" i="7"/>
  <c r="AO1039" i="7"/>
  <c r="AO1614" i="7"/>
  <c r="AO1196" i="7"/>
  <c r="AO1457" i="7"/>
  <c r="AP1457" i="7" s="1"/>
  <c r="AO1300" i="7"/>
  <c r="AP1300" i="7" s="1"/>
  <c r="AO1352" i="7"/>
  <c r="AP1352" i="7" s="1"/>
  <c r="AO205" i="7"/>
  <c r="AO726" i="7"/>
  <c r="AO153" i="7"/>
  <c r="AO1040" i="7"/>
  <c r="AO1666" i="7"/>
  <c r="AP1666" i="7" s="1"/>
  <c r="AO1613" i="7"/>
  <c r="AO1561" i="7"/>
  <c r="AO1822" i="7"/>
  <c r="AO257" i="7"/>
  <c r="AO779" i="7"/>
  <c r="AO883" i="7"/>
  <c r="AO100" i="7"/>
  <c r="AO413" i="7"/>
  <c r="AO1353" i="7"/>
  <c r="AP1353" i="7" s="1"/>
  <c r="AO518" i="7"/>
  <c r="AO1852" i="7"/>
  <c r="AO1591" i="7"/>
  <c r="AO1122" i="7"/>
  <c r="AO1070" i="7"/>
  <c r="AO861" i="7"/>
  <c r="AO652" i="7"/>
  <c r="AO809" i="7"/>
  <c r="AO704" i="7"/>
  <c r="AO600" i="7"/>
  <c r="AO183" i="7"/>
  <c r="AO496" i="7"/>
  <c r="AO287" i="7"/>
  <c r="AO391" i="7"/>
  <c r="AO913" i="7"/>
  <c r="AO1748" i="7"/>
  <c r="AP1748" i="7" s="1"/>
  <c r="AO26" i="7"/>
  <c r="AO548" i="7"/>
  <c r="AO78" i="7"/>
  <c r="AO130" i="7"/>
  <c r="AO1644" i="7"/>
  <c r="AP1644" i="7" s="1"/>
  <c r="AO965" i="7"/>
  <c r="AO339" i="7"/>
  <c r="AO1174" i="7"/>
  <c r="AO1487" i="7"/>
  <c r="AP1487" i="7" s="1"/>
  <c r="AO1435" i="7"/>
  <c r="AP1435" i="7" s="1"/>
  <c r="AO1383" i="7"/>
  <c r="AP1383" i="7" s="1"/>
  <c r="AO1330" i="7"/>
  <c r="AP1330" i="7" s="1"/>
  <c r="AO1800" i="7"/>
  <c r="AO235" i="7"/>
  <c r="AO1696" i="7"/>
  <c r="AP1696" i="7" s="1"/>
  <c r="AO1539" i="7"/>
  <c r="AO1278" i="7"/>
  <c r="AP1278" i="7" s="1"/>
  <c r="AO757" i="7"/>
  <c r="AO443" i="7"/>
  <c r="AO1226" i="7"/>
  <c r="AO1017" i="7"/>
  <c r="AO1831" i="7"/>
  <c r="AO1309" i="7"/>
  <c r="AP1309" i="7" s="1"/>
  <c r="AO1257" i="7"/>
  <c r="AP1257" i="7" s="1"/>
  <c r="AO1205" i="7"/>
  <c r="AO788" i="7"/>
  <c r="AO736" i="7"/>
  <c r="AO57" i="7"/>
  <c r="AO579" i="7"/>
  <c r="AO892" i="7"/>
  <c r="AO944" i="7"/>
  <c r="AO1101" i="7"/>
  <c r="AO527" i="7"/>
  <c r="AO370" i="7"/>
  <c r="AO840" i="7"/>
  <c r="AO162" i="7"/>
  <c r="AO1466" i="7"/>
  <c r="AP1466" i="7" s="1"/>
  <c r="AO266" i="7"/>
  <c r="AO1049" i="7"/>
  <c r="AO1518" i="7"/>
  <c r="AO1623" i="7"/>
  <c r="AP1623" i="7" s="1"/>
  <c r="AO475" i="7"/>
  <c r="AO109" i="7"/>
  <c r="AO631" i="7"/>
  <c r="AO318" i="7"/>
  <c r="AO1779" i="7"/>
  <c r="AO683" i="7"/>
  <c r="AO1153" i="7"/>
  <c r="AO5" i="7"/>
  <c r="AO1675" i="7"/>
  <c r="AP1675" i="7" s="1"/>
  <c r="AO1362" i="7"/>
  <c r="AP1362" i="7" s="1"/>
  <c r="AO996" i="7"/>
  <c r="AO214" i="7"/>
  <c r="AO1570" i="7"/>
  <c r="AO1414" i="7"/>
  <c r="AP1414" i="7" s="1"/>
  <c r="AO422" i="7"/>
  <c r="AO1727" i="7"/>
  <c r="AP1727" i="7" s="1"/>
  <c r="AO1595" i="7"/>
  <c r="AO1282" i="7"/>
  <c r="AP1282" i="7" s="1"/>
  <c r="AO1178" i="7"/>
  <c r="AO917" i="7"/>
  <c r="AO708" i="7"/>
  <c r="AO761" i="7"/>
  <c r="AO865" i="7"/>
  <c r="AO500" i="7"/>
  <c r="AO395" i="7"/>
  <c r="AO239" i="7"/>
  <c r="AO291" i="7"/>
  <c r="AO30" i="7"/>
  <c r="AO813" i="7"/>
  <c r="AO1700" i="7"/>
  <c r="AP1700" i="7" s="1"/>
  <c r="AO82" i="7"/>
  <c r="AO1439" i="7"/>
  <c r="AP1439" i="7" s="1"/>
  <c r="AO1543" i="7"/>
  <c r="AO447" i="7"/>
  <c r="AO604" i="7"/>
  <c r="AO1074" i="7"/>
  <c r="AO1126" i="7"/>
  <c r="AO1491" i="7"/>
  <c r="AP1491" i="7" s="1"/>
  <c r="AO552" i="7"/>
  <c r="AO343" i="7"/>
  <c r="AO1334" i="7"/>
  <c r="AP1334" i="7" s="1"/>
  <c r="AO969" i="7"/>
  <c r="AO1021" i="7"/>
  <c r="AO656" i="7"/>
  <c r="AO1230" i="7"/>
  <c r="AO1804" i="7"/>
  <c r="AO1387" i="7"/>
  <c r="AP1387" i="7" s="1"/>
  <c r="AO187" i="7"/>
  <c r="AO1856" i="7"/>
  <c r="AO1648" i="7"/>
  <c r="AP1648" i="7" s="1"/>
  <c r="AO1752" i="7"/>
  <c r="AP1752" i="7" s="1"/>
  <c r="AO134" i="7"/>
  <c r="AO1440" i="7"/>
  <c r="AP1440" i="7" s="1"/>
  <c r="AO1335" i="7"/>
  <c r="AP1335" i="7" s="1"/>
  <c r="AO1075" i="7"/>
  <c r="AO1022" i="7"/>
  <c r="AO918" i="7"/>
  <c r="AO657" i="7"/>
  <c r="AO448" i="7"/>
  <c r="AO396" i="7"/>
  <c r="AO135" i="7"/>
  <c r="AO292" i="7"/>
  <c r="AO31" i="7"/>
  <c r="AO1179" i="7"/>
  <c r="AO814" i="7"/>
  <c r="AO1857" i="7"/>
  <c r="AO240" i="7"/>
  <c r="AO1388" i="7"/>
  <c r="AP1388" i="7" s="1"/>
  <c r="AO1492" i="7"/>
  <c r="AP1492" i="7" s="1"/>
  <c r="AO1596" i="7"/>
  <c r="AO553" i="7"/>
  <c r="AO762" i="7"/>
  <c r="AO1283" i="7"/>
  <c r="AP1283" i="7" s="1"/>
  <c r="AO1805" i="7"/>
  <c r="AO1753" i="7"/>
  <c r="AP1753" i="7" s="1"/>
  <c r="AO1127" i="7"/>
  <c r="AO188" i="7"/>
  <c r="AO970" i="7"/>
  <c r="AO709" i="7"/>
  <c r="AO605" i="7"/>
  <c r="AO344" i="7"/>
  <c r="AO1544" i="7"/>
  <c r="AO501" i="7"/>
  <c r="AO1231" i="7"/>
  <c r="AO1701" i="7"/>
  <c r="AP1701" i="7" s="1"/>
  <c r="AO866" i="7"/>
  <c r="AO83" i="7"/>
  <c r="AO1649" i="7"/>
  <c r="AP1649" i="7" s="1"/>
  <c r="AO1634" i="7"/>
  <c r="AP1634" i="7" s="1"/>
  <c r="AO1373" i="7"/>
  <c r="AP1373" i="7" s="1"/>
  <c r="AO1112" i="7"/>
  <c r="AO433" i="7"/>
  <c r="AO903" i="7"/>
  <c r="AO1477" i="7"/>
  <c r="AP1477" i="7" s="1"/>
  <c r="AO642" i="7"/>
  <c r="AO799" i="7"/>
  <c r="AO1164" i="7"/>
  <c r="AO1007" i="7"/>
  <c r="AO1320" i="7"/>
  <c r="AP1320" i="7" s="1"/>
  <c r="AO747" i="7"/>
  <c r="AO329" i="7"/>
  <c r="AO1738" i="7"/>
  <c r="AP1738" i="7" s="1"/>
  <c r="AO120" i="7"/>
  <c r="AO538" i="7"/>
  <c r="AO1216" i="7"/>
  <c r="AO1842" i="7"/>
  <c r="AO1529" i="7"/>
  <c r="AO1581" i="7"/>
  <c r="AO173" i="7"/>
  <c r="AO68" i="7"/>
  <c r="AO1060" i="7"/>
  <c r="AO486" i="7"/>
  <c r="AO225" i="7"/>
  <c r="AO851" i="7"/>
  <c r="AO694" i="7"/>
  <c r="AO1686" i="7"/>
  <c r="AP1686" i="7" s="1"/>
  <c r="AO277" i="7"/>
  <c r="AO1268" i="7"/>
  <c r="AP1268" i="7" s="1"/>
  <c r="AO955" i="7"/>
  <c r="AO381" i="7"/>
  <c r="AO590" i="7"/>
  <c r="AO1790" i="7"/>
  <c r="AO1425" i="7"/>
  <c r="AP1425" i="7" s="1"/>
  <c r="AO16" i="7"/>
  <c r="AO1600" i="7"/>
  <c r="AO1392" i="7"/>
  <c r="AP1392" i="7" s="1"/>
  <c r="AO1026" i="7"/>
  <c r="AO713" i="7"/>
  <c r="AO609" i="7"/>
  <c r="AO505" i="7"/>
  <c r="AO400" i="7"/>
  <c r="AO87" i="7"/>
  <c r="AO192" i="7"/>
  <c r="AO870" i="7"/>
  <c r="AO1131" i="7"/>
  <c r="AO818" i="7"/>
  <c r="AO1183" i="7"/>
  <c r="AO1809" i="7"/>
  <c r="AO35" i="7"/>
  <c r="AO1705" i="7"/>
  <c r="AP1705" i="7" s="1"/>
  <c r="AO348" i="7"/>
  <c r="AO452" i="7"/>
  <c r="AO1235" i="7"/>
  <c r="AO1287" i="7"/>
  <c r="AP1287" i="7" s="1"/>
  <c r="AO1757" i="7"/>
  <c r="AP1757" i="7" s="1"/>
  <c r="AO1444" i="7"/>
  <c r="AP1444" i="7" s="1"/>
  <c r="AO1653" i="7"/>
  <c r="AP1653" i="7" s="1"/>
  <c r="AO244" i="7"/>
  <c r="AO557" i="7"/>
  <c r="AO974" i="7"/>
  <c r="AO1496" i="7"/>
  <c r="AP1496" i="7" s="1"/>
  <c r="AO661" i="7"/>
  <c r="AO296" i="7"/>
  <c r="AO1548" i="7"/>
  <c r="AO922" i="7"/>
  <c r="AO766" i="7"/>
  <c r="AO139" i="7"/>
  <c r="AO1079" i="7"/>
  <c r="AO1339" i="7"/>
  <c r="AP1339" i="7" s="1"/>
  <c r="AO385" i="7"/>
  <c r="AO20" i="7"/>
  <c r="AO751" i="7"/>
  <c r="AO594" i="7"/>
  <c r="AO490" i="7"/>
  <c r="AO907" i="7"/>
  <c r="AO1220" i="7"/>
  <c r="AO1585" i="7"/>
  <c r="AO542" i="7"/>
  <c r="AO959" i="7"/>
  <c r="AO1324" i="7"/>
  <c r="AP1324" i="7" s="1"/>
  <c r="AO1168" i="7"/>
  <c r="AO72" i="7"/>
  <c r="AO1272" i="7"/>
  <c r="AP1272" i="7" s="1"/>
  <c r="AO855" i="7"/>
  <c r="AO177" i="7"/>
  <c r="AO1429" i="7"/>
  <c r="AP1429" i="7" s="1"/>
  <c r="AO1742" i="7"/>
  <c r="AP1742" i="7" s="1"/>
  <c r="AO698" i="7"/>
  <c r="AO1846" i="7"/>
  <c r="AO803" i="7"/>
  <c r="AO1638" i="7"/>
  <c r="AP1638" i="7" s="1"/>
  <c r="AO437" i="7"/>
  <c r="AO229" i="7"/>
  <c r="AO1011" i="7"/>
  <c r="AO1794" i="7"/>
  <c r="AO333" i="7"/>
  <c r="AO1690" i="7"/>
  <c r="AP1690" i="7" s="1"/>
  <c r="AO1116" i="7"/>
  <c r="AO281" i="7"/>
  <c r="AO1377" i="7"/>
  <c r="AP1377" i="7" s="1"/>
  <c r="AO1481" i="7"/>
  <c r="AP1481" i="7" s="1"/>
  <c r="AO1533" i="7"/>
  <c r="AO646" i="7"/>
  <c r="AO124" i="7"/>
  <c r="AO1064" i="7"/>
  <c r="AO1046" i="7"/>
  <c r="AO1098" i="7"/>
  <c r="AO941" i="7"/>
  <c r="AO889" i="7"/>
  <c r="AO680" i="7"/>
  <c r="AO576" i="7"/>
  <c r="AO524" i="7"/>
  <c r="AO628" i="7"/>
  <c r="AO472" i="7"/>
  <c r="AO263" i="7"/>
  <c r="AO159" i="7"/>
  <c r="AO54" i="7"/>
  <c r="AO1567" i="7"/>
  <c r="AO1306" i="7"/>
  <c r="AP1306" i="7" s="1"/>
  <c r="AO1515" i="7"/>
  <c r="AO1724" i="7"/>
  <c r="AP1724" i="7" s="1"/>
  <c r="AO106" i="7"/>
  <c r="AO993" i="7"/>
  <c r="AO2" i="7"/>
  <c r="AO367" i="7"/>
  <c r="AO419" i="7"/>
  <c r="AO1150" i="7"/>
  <c r="AO837" i="7"/>
  <c r="AO1672" i="7"/>
  <c r="AP1672" i="7" s="1"/>
  <c r="AO1411" i="7"/>
  <c r="AP1411" i="7" s="1"/>
  <c r="AO1463" i="7"/>
  <c r="AP1463" i="7" s="1"/>
  <c r="AO211" i="7"/>
  <c r="AO1202" i="7"/>
  <c r="AO1828" i="7"/>
  <c r="AO1776" i="7"/>
  <c r="AO1359" i="7"/>
  <c r="AP1359" i="7" s="1"/>
  <c r="AO733" i="7"/>
  <c r="AO1254" i="7"/>
  <c r="AP1254" i="7" s="1"/>
  <c r="AO315" i="7"/>
  <c r="AO785" i="7"/>
  <c r="AO1620" i="7"/>
  <c r="AP1620" i="7" s="1"/>
  <c r="AO1830" i="7"/>
  <c r="AO1674" i="7"/>
  <c r="AP1674" i="7" s="1"/>
  <c r="AO1465" i="7"/>
  <c r="AP1465" i="7" s="1"/>
  <c r="AO1413" i="7"/>
  <c r="AP1413" i="7" s="1"/>
  <c r="AO1152" i="7"/>
  <c r="AO369" i="7"/>
  <c r="AO4" i="7"/>
  <c r="AO682" i="7"/>
  <c r="AO1517" i="7"/>
  <c r="AO474" i="7"/>
  <c r="AO56" i="7"/>
  <c r="AO735" i="7"/>
  <c r="AO630" i="7"/>
  <c r="AO1256" i="7"/>
  <c r="AP1256" i="7" s="1"/>
  <c r="AO265" i="7"/>
  <c r="AO839" i="7"/>
  <c r="AO1778" i="7"/>
  <c r="AO578" i="7"/>
  <c r="AO943" i="7"/>
  <c r="AO1100" i="7"/>
  <c r="AO1569" i="7"/>
  <c r="AO1622" i="7"/>
  <c r="AP1622" i="7" s="1"/>
  <c r="AO995" i="7"/>
  <c r="AO1048" i="7"/>
  <c r="AO421" i="7"/>
  <c r="AO317" i="7"/>
  <c r="AO1204" i="7"/>
  <c r="AO1361" i="7"/>
  <c r="AP1361" i="7" s="1"/>
  <c r="AO1308" i="7"/>
  <c r="AP1308" i="7" s="1"/>
  <c r="AO891" i="7"/>
  <c r="AO108" i="7"/>
  <c r="AO787" i="7"/>
  <c r="AO161" i="7"/>
  <c r="AO213" i="7"/>
  <c r="AO526" i="7"/>
  <c r="AO1726" i="7"/>
  <c r="AP1726" i="7" s="1"/>
  <c r="AT1385" i="7" l="1"/>
  <c r="AT1424" i="7"/>
  <c r="AT1348" i="7"/>
  <c r="AT1618" i="7"/>
  <c r="AT1414" i="7"/>
  <c r="AT1272" i="7"/>
  <c r="F15" i="5"/>
  <c r="AT1697" i="7" s="1"/>
  <c r="AT1411" i="7"/>
  <c r="AT1361" i="7"/>
  <c r="AT1690" i="7"/>
  <c r="AT1298" i="7"/>
  <c r="AT1391" i="7"/>
  <c r="AT1646" i="7"/>
  <c r="AT1502" i="7"/>
  <c r="AT1621" i="7"/>
  <c r="AT1758" i="7"/>
  <c r="AT1353" i="7"/>
  <c r="AT1422" i="7"/>
  <c r="AT1340" i="7"/>
  <c r="AT1770" i="7"/>
  <c r="AT1440" i="7"/>
  <c r="AT1451" i="7"/>
  <c r="AT1444" i="7"/>
  <c r="AT1362" i="7"/>
  <c r="AT1490" i="7"/>
  <c r="AT1716" i="7"/>
  <c r="AT1336" i="7"/>
  <c r="AT1488" i="7"/>
  <c r="AT1617" i="7"/>
  <c r="AT1332" i="7"/>
  <c r="AT1668" i="7"/>
  <c r="AT1349" i="7"/>
  <c r="AT1404" i="7"/>
  <c r="AT1640" i="7"/>
  <c r="AT1304" i="7" l="1"/>
  <c r="AT1682" i="7"/>
  <c r="AT1636" i="7"/>
  <c r="AT1380" i="7"/>
  <c r="AT1325" i="7"/>
  <c r="AT1314" i="7"/>
  <c r="AT1262" i="7"/>
  <c r="AT1398" i="7"/>
  <c r="AT1495" i="7"/>
  <c r="AT1460" i="7"/>
  <c r="AT1742" i="7"/>
  <c r="AT1454" i="7"/>
  <c r="AT1303" i="7"/>
  <c r="AT1296" i="7"/>
  <c r="AT1769" i="7"/>
  <c r="AT1419" i="7"/>
  <c r="AT1408" i="7"/>
  <c r="AT1735" i="7"/>
  <c r="AT1465" i="7"/>
  <c r="AT1386" i="7"/>
  <c r="AT1723" i="7"/>
  <c r="AT1268" i="7"/>
  <c r="AT1475" i="7"/>
  <c r="AT1344" i="7"/>
  <c r="AT1652" i="7"/>
  <c r="AT1260" i="7"/>
  <c r="AT1653" i="7"/>
  <c r="AT1286" i="7"/>
  <c r="AT1291" i="7"/>
  <c r="AT1299" i="7"/>
  <c r="AT1318" i="7"/>
  <c r="AT1252" i="7"/>
  <c r="AT1384" i="7"/>
  <c r="AT1388" i="7"/>
  <c r="AT1700" i="7"/>
  <c r="AT1363" i="7"/>
  <c r="AT1748" i="7"/>
  <c r="AT1273" i="7"/>
  <c r="AT1479" i="7"/>
  <c r="AT1327" i="7"/>
  <c r="AT1671" i="7"/>
  <c r="AT1664" i="7"/>
  <c r="AT1744" i="7"/>
  <c r="AT1767" i="7"/>
  <c r="AT1259" i="7"/>
  <c r="AT1294" i="7"/>
  <c r="AT1326" i="7"/>
  <c r="AT1706" i="7"/>
  <c r="AT1292" i="7"/>
  <c r="AT1416" i="7"/>
  <c r="AT1727" i="7"/>
  <c r="AT1743" i="7"/>
  <c r="AT1659" i="7"/>
  <c r="AT1428" i="7"/>
  <c r="AT1437" i="7"/>
  <c r="AT1641" i="7"/>
  <c r="AT1730" i="7"/>
  <c r="AT1675" i="7"/>
  <c r="AT1616" i="7"/>
  <c r="AT1710" i="7"/>
  <c r="AT1458" i="7"/>
  <c r="AT1753" i="7"/>
  <c r="AT1249" i="7"/>
  <c r="F16" i="5" s="1"/>
  <c r="AT1650" i="7"/>
  <c r="AT1732" i="7"/>
  <c r="AT1339" i="7"/>
  <c r="AT1307" i="7"/>
  <c r="AT1712" i="7"/>
  <c r="AT1469" i="7"/>
  <c r="AT1699" i="7"/>
  <c r="AT1417" i="7"/>
  <c r="AT1622" i="7"/>
  <c r="AT1377" i="7"/>
  <c r="AT1459" i="7"/>
  <c r="AT1452" i="7"/>
  <c r="AT1688" i="7"/>
  <c r="AT1680" i="7"/>
  <c r="AT1643" i="7"/>
  <c r="AT1280" i="7"/>
  <c r="AT1265" i="7"/>
  <c r="AT1666" i="7"/>
  <c r="AT1709" i="7"/>
  <c r="AT1402" i="7"/>
  <c r="AT1695" i="7"/>
  <c r="AT1279" i="7"/>
  <c r="AT1615" i="7"/>
  <c r="AT1442" i="7"/>
  <c r="AT1300" i="7"/>
  <c r="AT1429" i="7"/>
  <c r="AT1633" i="7"/>
  <c r="AT1467" i="7"/>
  <c r="AT1749" i="7"/>
  <c r="AT1494" i="7"/>
  <c r="AT1751" i="7"/>
  <c r="AT1757" i="7"/>
  <c r="AT1663" i="7"/>
  <c r="AT1768" i="7"/>
  <c r="AT1281" i="7"/>
  <c r="AT1724" i="7"/>
  <c r="AT1667" i="7"/>
  <c r="AT1378" i="7"/>
  <c r="AT1632" i="7"/>
  <c r="AT1496" i="7"/>
  <c r="AT1464" i="7"/>
  <c r="AT1407" i="7"/>
  <c r="AT1370" i="7"/>
  <c r="AT1746" i="7"/>
  <c r="AT1661" i="7"/>
  <c r="AT1448" i="7"/>
  <c r="AT1439" i="7"/>
  <c r="AT1766" i="7"/>
  <c r="AT1393" i="7"/>
  <c r="AT1323" i="7"/>
  <c r="AT1756" i="7"/>
  <c r="AT1719" i="7"/>
  <c r="AT1509" i="7"/>
  <c r="AT1316" i="7"/>
  <c r="AT1395" i="7"/>
  <c r="AT1760" i="7"/>
  <c r="AT1312" i="7"/>
  <c r="AT1481" i="7"/>
  <c r="AT1430" i="7"/>
  <c r="AT1351" i="7"/>
  <c r="AT1367" i="7"/>
  <c r="AT1271" i="7"/>
  <c r="AT1669" i="7"/>
  <c r="AT1338" i="7"/>
  <c r="AT1657" i="7"/>
  <c r="AT1278" i="7"/>
  <c r="AT1692" i="7"/>
  <c r="AT1486" i="7"/>
  <c r="AT1670" i="7"/>
  <c r="AT1698" i="7"/>
  <c r="AT1762" i="7"/>
  <c r="AT1356" i="7"/>
  <c r="AT1642" i="7"/>
  <c r="AT1283" i="7"/>
  <c r="AT1251" i="7"/>
  <c r="AT1257" i="7"/>
  <c r="AT1704" i="7"/>
  <c r="AT1647" i="7"/>
  <c r="AT1493" i="7"/>
  <c r="AT1740" i="7"/>
  <c r="AT1347" i="7"/>
  <c r="AT1506" i="7"/>
  <c r="AT1275" i="7"/>
  <c r="AT1365" i="7"/>
  <c r="AT1483" i="7"/>
  <c r="AT1302" i="7"/>
  <c r="AT1311" i="7"/>
  <c r="AT1487" i="7"/>
  <c r="AT1277" i="7"/>
  <c r="AT1397" i="7"/>
  <c r="AT1334" i="7"/>
  <c r="AT1328" i="7"/>
  <c r="AT1703" i="7"/>
  <c r="AT1324" i="7"/>
  <c r="AT1508" i="7"/>
  <c r="AT1319" i="7"/>
  <c r="AT1449" i="7"/>
  <c r="AT1320" i="7"/>
  <c r="AT1474" i="7"/>
  <c r="AT1711" i="7"/>
  <c r="AT1689" i="7"/>
  <c r="AT1696" i="7"/>
  <c r="AT1379" i="7"/>
  <c r="AT1491" i="7"/>
  <c r="AT1737" i="7"/>
  <c r="AT1381" i="7"/>
  <c r="AT1423" i="7"/>
  <c r="AT1456" i="7"/>
  <c r="AT1371" i="7"/>
  <c r="AT1658" i="7"/>
  <c r="AT1276" i="7"/>
  <c r="AT1343" i="7"/>
  <c r="AT1648" i="7"/>
  <c r="AT1359" i="7"/>
  <c r="AT1477" i="7"/>
  <c r="AT1639" i="7"/>
  <c r="AT1267" i="7"/>
  <c r="AT1382" i="7"/>
  <c r="AT1693" i="7"/>
  <c r="AT1310" i="7"/>
  <c r="AT1389" i="7"/>
  <c r="AT1369" i="7"/>
  <c r="AT1425" i="7"/>
  <c r="AT1672" i="7"/>
  <c r="AT1686" i="7"/>
  <c r="AT1630" i="7"/>
  <c r="AT1678" i="7"/>
  <c r="AT1654" i="7"/>
  <c r="AT1665" i="7"/>
  <c r="AT1250" i="7"/>
  <c r="AT1499" i="7"/>
  <c r="AT1284" i="7"/>
  <c r="AT1421" i="7"/>
  <c r="AT1473" i="7"/>
  <c r="AT1285" i="7"/>
  <c r="AT1738" i="7"/>
  <c r="AT1443" i="7"/>
  <c r="AT1445" i="7"/>
  <c r="AT1763" i="7"/>
  <c r="AT1624" i="7"/>
  <c r="AT1482" i="7"/>
  <c r="AT1360" i="7"/>
  <c r="AT1628" i="7"/>
  <c r="AT1677" i="7"/>
  <c r="AT1660" i="7"/>
  <c r="AT1741" i="7"/>
  <c r="AT1346" i="7"/>
  <c r="AT1507" i="7"/>
  <c r="AT1649" i="7"/>
  <c r="AT1765" i="7"/>
  <c r="AT1266" i="7"/>
  <c r="AT1354" i="7"/>
  <c r="AT1396" i="7"/>
  <c r="AT1352" i="7"/>
  <c r="AT1306" i="7"/>
  <c r="AT1702" i="7"/>
  <c r="AT1335" i="7"/>
  <c r="AT1620" i="7"/>
  <c r="AT1355" i="7"/>
  <c r="AT1457" i="7"/>
  <c r="AT1258" i="7"/>
  <c r="AT1619" i="7"/>
  <c r="AT1684" i="7"/>
  <c r="AT1750" i="7"/>
  <c r="AT1755" i="7"/>
  <c r="AT1400" i="7"/>
  <c r="AT1501" i="7"/>
  <c r="AT1734" i="7"/>
  <c r="AT1264" i="7"/>
  <c r="AT1427" i="7"/>
  <c r="AT1432" i="7"/>
  <c r="AT1485" i="7"/>
  <c r="AT1333" i="7"/>
  <c r="AT1754" i="7"/>
  <c r="AT1345" i="7"/>
  <c r="AT1726" i="7"/>
  <c r="AT1463" i="7"/>
  <c r="AT1308" i="7"/>
  <c r="AT1714" i="7"/>
  <c r="AT1480" i="7"/>
  <c r="AT1295" i="7"/>
  <c r="AT1350" i="7"/>
  <c r="AT1330" i="7"/>
  <c r="AT1331" i="7"/>
  <c r="AT1337" i="7"/>
  <c r="AT1256" i="7"/>
  <c r="AT1673" i="7"/>
  <c r="AT1504" i="7"/>
  <c r="AT1270" i="7"/>
  <c r="AT1637" i="7"/>
  <c r="AT1694" i="7"/>
  <c r="AT1492" i="7"/>
  <c r="AT1309" i="7"/>
  <c r="AT1631" i="7"/>
  <c r="AT1364" i="7"/>
  <c r="AT1497" i="7"/>
  <c r="AT1375" i="7"/>
  <c r="AT1676" i="7"/>
  <c r="AT1729" i="7"/>
  <c r="AT1764" i="7"/>
  <c r="AT1399" i="7"/>
  <c r="AT1401" i="7"/>
  <c r="AT1489" i="7"/>
  <c r="AT1625" i="7"/>
  <c r="AT1623" i="7"/>
  <c r="AT1287" i="7"/>
  <c r="AT1720" i="7"/>
  <c r="AT1461" i="7"/>
  <c r="AT1415" i="7"/>
  <c r="AT1441" i="7"/>
  <c r="AT1253" i="7"/>
  <c r="AT1761" i="7"/>
  <c r="AT1435" i="7"/>
  <c r="AT1674" i="7"/>
  <c r="AT1321" i="7"/>
  <c r="AT1681" i="7"/>
  <c r="AT1498" i="7"/>
  <c r="AT1261" i="7"/>
  <c r="AT1739" i="7"/>
  <c r="AT1418" i="7"/>
  <c r="AT1655" i="7"/>
  <c r="AT1374" i="7"/>
  <c r="AT1629" i="7"/>
  <c r="AT1313" i="7"/>
  <c r="AT1733" i="7"/>
  <c r="AT1731" i="7"/>
  <c r="AT1341" i="7"/>
  <c r="AT1426" i="7"/>
  <c r="AT1263" i="7"/>
  <c r="AT1394" i="7"/>
  <c r="AT1315" i="7"/>
  <c r="AT1679" i="7"/>
  <c r="AT1368" i="7"/>
  <c r="AT1289" i="7"/>
  <c r="AT1635" i="7"/>
  <c r="AT1472" i="7"/>
  <c r="AT1478" i="7"/>
  <c r="AT1420" i="7"/>
  <c r="AT1687" i="7"/>
  <c r="AT1470" i="7"/>
  <c r="AT1366" i="7"/>
  <c r="AT1627" i="7"/>
  <c r="AT1759" i="7"/>
  <c r="AT1269" i="7"/>
  <c r="AT1707" i="7"/>
  <c r="AT1446" i="7"/>
  <c r="AT1717" i="7"/>
  <c r="AT1254" i="7"/>
  <c r="AT1645" i="7"/>
  <c r="AT1255" i="7"/>
  <c r="AT1282" i="7"/>
  <c r="AT1701" i="7"/>
  <c r="AT1357" i="7"/>
  <c r="AT1390" i="7"/>
  <c r="AT1644" i="7"/>
  <c r="AT1505" i="7"/>
  <c r="AT1453" i="7"/>
  <c r="AT1409" i="7"/>
  <c r="AT1683" i="7"/>
  <c r="AT1725" i="7"/>
  <c r="AT1736" i="7"/>
  <c r="AT1728" i="7"/>
  <c r="AT1358" i="7"/>
  <c r="AT1718" i="7"/>
  <c r="AT1406" i="7"/>
  <c r="AT1638" i="7"/>
  <c r="AT1342" i="7"/>
  <c r="AT1322" i="7"/>
  <c r="AT1722" i="7"/>
  <c r="AT1297" i="7"/>
  <c r="AT1447" i="7"/>
  <c r="AT1503" i="7"/>
  <c r="AT1455" i="7"/>
  <c r="AT1500" i="7"/>
  <c r="AT1383" i="7"/>
  <c r="AT1373" i="7"/>
  <c r="AT1484" i="7"/>
  <c r="AT1438" i="7"/>
  <c r="AT1691" i="7"/>
  <c r="AT1412" i="7"/>
  <c r="AT1329" i="7"/>
  <c r="AT1708" i="7"/>
  <c r="AT1462" i="7"/>
  <c r="AT1752" i="7"/>
  <c r="AT1413" i="7"/>
  <c r="AT1705" i="7"/>
  <c r="AT1305" i="7"/>
  <c r="AT1715" i="7"/>
  <c r="AT1317" i="7"/>
  <c r="AT1626" i="7"/>
  <c r="AT1410" i="7"/>
  <c r="AT1466" i="7"/>
  <c r="AT1433" i="7"/>
  <c r="AT1392" i="7"/>
  <c r="AT1376" i="7"/>
  <c r="AT1468" i="7"/>
  <c r="AT1662" i="7"/>
  <c r="AT1713" i="7"/>
  <c r="AT1471" i="7"/>
  <c r="AT1656" i="7"/>
  <c r="AT1274" i="7"/>
  <c r="AT1476" i="7"/>
  <c r="AT1450" i="7"/>
  <c r="AT1747" i="7"/>
  <c r="AT1290" i="7"/>
  <c r="AT1403" i="7"/>
  <c r="AT1288" i="7"/>
  <c r="AT1372" i="7"/>
  <c r="AT1434" i="7"/>
  <c r="AT1436" i="7"/>
  <c r="AT1301" i="7"/>
  <c r="AT1651" i="7"/>
  <c r="AT1405" i="7"/>
  <c r="AT1431" i="7"/>
  <c r="AT1685" i="7"/>
  <c r="AT1293" i="7"/>
  <c r="AT1745" i="7"/>
  <c r="AT1721" i="7"/>
  <c r="AT1634" i="7"/>
  <c r="AT1387" i="7"/>
  <c r="G19" i="5" l="1"/>
  <c r="G20" i="5"/>
  <c r="G21" i="5"/>
  <c r="H29" i="5" l="1"/>
  <c r="M29" i="5"/>
  <c r="C29" i="5"/>
  <c r="H28" i="5"/>
  <c r="M28" i="5"/>
  <c r="C28" i="5"/>
  <c r="H27" i="5"/>
  <c r="G31" i="5" s="1"/>
  <c r="E36" i="5" s="1"/>
  <c r="E38" i="5" s="1"/>
  <c r="M27" i="5"/>
  <c r="K31" i="5" s="1"/>
  <c r="F36" i="5" s="1"/>
  <c r="F38" i="5" s="1"/>
  <c r="C27" i="5"/>
  <c r="F42" i="5" l="1"/>
  <c r="E42" i="5"/>
  <c r="C31" i="5"/>
  <c r="D36" i="5" s="1"/>
  <c r="D38" i="5" s="1"/>
  <c r="C38" i="5" l="1"/>
  <c r="AU80" i="7" l="1"/>
  <c r="AV80" i="7" s="1"/>
  <c r="AY80" i="7" s="1"/>
  <c r="AU58" i="7"/>
  <c r="AV58" i="7" s="1"/>
  <c r="AY58" i="7" s="1"/>
  <c r="AU164" i="7"/>
  <c r="AV164" i="7" s="1"/>
  <c r="AY164" i="7" s="1"/>
  <c r="AU244" i="7"/>
  <c r="AV244" i="7" s="1"/>
  <c r="AY244" i="7" s="1"/>
  <c r="AU98" i="7"/>
  <c r="AV98" i="7" s="1"/>
  <c r="AY98" i="7" s="1"/>
  <c r="AU234" i="7"/>
  <c r="AV234" i="7" s="1"/>
  <c r="AY234" i="7" s="1"/>
  <c r="AU223" i="7"/>
  <c r="AV223" i="7" s="1"/>
  <c r="AY223" i="7" s="1"/>
  <c r="AU604" i="7"/>
  <c r="AV604" i="7" s="1"/>
  <c r="AY604" i="7" s="1"/>
  <c r="AU73" i="7"/>
  <c r="AV73" i="7" s="1"/>
  <c r="AY73" i="7" s="1"/>
  <c r="AU463" i="7"/>
  <c r="AV463" i="7" s="1"/>
  <c r="AY463" i="7" s="1"/>
  <c r="AU334" i="7"/>
  <c r="AV334" i="7" s="1"/>
  <c r="AY334" i="7" s="1"/>
  <c r="AU590" i="7"/>
  <c r="AV590" i="7" s="1"/>
  <c r="AY590" i="7" s="1"/>
  <c r="AU433" i="7"/>
  <c r="AV433" i="7" s="1"/>
  <c r="AY433" i="7" s="1"/>
  <c r="AU978" i="7"/>
  <c r="AV978" i="7" s="1"/>
  <c r="AY978" i="7" s="1"/>
  <c r="AU971" i="7"/>
  <c r="AV971" i="7" s="1"/>
  <c r="AY971" i="7" s="1"/>
  <c r="AU649" i="7"/>
  <c r="AV649" i="7" s="1"/>
  <c r="AY649" i="7" s="1"/>
  <c r="AU947" i="7"/>
  <c r="AV947" i="7" s="1"/>
  <c r="AY947" i="7" s="1"/>
  <c r="AU950" i="7"/>
  <c r="AV950" i="7" s="1"/>
  <c r="AY950" i="7" s="1"/>
  <c r="AU1142" i="7"/>
  <c r="AV1142" i="7" s="1"/>
  <c r="AY1142" i="7" s="1"/>
  <c r="AU1277" i="7"/>
  <c r="AU1336" i="7"/>
  <c r="AU1239" i="7"/>
  <c r="AV1239" i="7" s="1"/>
  <c r="AY1239" i="7" s="1"/>
  <c r="AU1456" i="7"/>
  <c r="AU1479" i="7"/>
  <c r="AU1510" i="7"/>
  <c r="AV1510" i="7" s="1"/>
  <c r="AY1510" i="7" s="1"/>
  <c r="AU1455" i="7"/>
  <c r="AU1483" i="7"/>
  <c r="AU1537" i="7"/>
  <c r="AV1537" i="7" s="1"/>
  <c r="AY1537" i="7" s="1"/>
  <c r="AU1608" i="7"/>
  <c r="AV1608" i="7" s="1"/>
  <c r="AY1608" i="7" s="1"/>
  <c r="AU1754" i="7"/>
  <c r="AU1779" i="7"/>
  <c r="AV1779" i="7" s="1"/>
  <c r="AU1811" i="7"/>
  <c r="AV1811" i="7" s="1"/>
  <c r="AU202" i="7"/>
  <c r="AV202" i="7" s="1"/>
  <c r="AY202" i="7" s="1"/>
  <c r="AU524" i="7"/>
  <c r="AV524" i="7" s="1"/>
  <c r="AY524" i="7" s="1"/>
  <c r="AU167" i="7"/>
  <c r="AV167" i="7" s="1"/>
  <c r="AY167" i="7" s="1"/>
  <c r="AU498" i="7"/>
  <c r="AV498" i="7" s="1"/>
  <c r="AY498" i="7" s="1"/>
  <c r="AU14" i="7"/>
  <c r="AV14" i="7" s="1"/>
  <c r="AY14" i="7" s="1"/>
  <c r="AU270" i="7"/>
  <c r="AV270" i="7" s="1"/>
  <c r="AY270" i="7" s="1"/>
  <c r="AU772" i="7"/>
  <c r="AV772" i="7" s="1"/>
  <c r="AY772" i="7" s="1"/>
  <c r="AU273" i="7"/>
  <c r="AV273" i="7" s="1"/>
  <c r="AY273" i="7" s="1"/>
  <c r="AU407" i="7"/>
  <c r="AV407" i="7" s="1"/>
  <c r="AY407" i="7" s="1"/>
  <c r="AU534" i="7"/>
  <c r="AV534" i="7" s="1"/>
  <c r="AY534" i="7" s="1"/>
  <c r="AU377" i="7"/>
  <c r="AV377" i="7" s="1"/>
  <c r="AY377" i="7" s="1"/>
  <c r="AU690" i="7"/>
  <c r="AV690" i="7" s="1"/>
  <c r="AY690" i="7" s="1"/>
  <c r="AU873" i="7"/>
  <c r="AV873" i="7" s="1"/>
  <c r="AY873" i="7" s="1"/>
  <c r="AU972" i="7"/>
  <c r="AV972" i="7" s="1"/>
  <c r="AY972" i="7" s="1"/>
  <c r="AU891" i="7"/>
  <c r="AV891" i="7" s="1"/>
  <c r="AY891" i="7" s="1"/>
  <c r="AU894" i="7"/>
  <c r="AV894" i="7" s="1"/>
  <c r="AY894" i="7" s="1"/>
  <c r="AU1075" i="7"/>
  <c r="AV1075" i="7" s="1"/>
  <c r="AY1075" i="7" s="1"/>
  <c r="AU999" i="7"/>
  <c r="AV999" i="7" s="1"/>
  <c r="AY999" i="7" s="1"/>
  <c r="AU1269" i="7"/>
  <c r="AU1470" i="7"/>
  <c r="AU1376" i="7"/>
  <c r="AU1250" i="7"/>
  <c r="AU1503" i="7"/>
  <c r="AU1420" i="7"/>
  <c r="AU1402" i="7"/>
  <c r="AU1418" i="7"/>
  <c r="AU1506" i="7"/>
  <c r="AU1836" i="7"/>
  <c r="AV1836" i="7" s="1"/>
  <c r="AU546" i="7"/>
  <c r="AV546" i="7" s="1"/>
  <c r="AY546" i="7" s="1"/>
  <c r="AU140" i="7"/>
  <c r="AV140" i="7" s="1"/>
  <c r="AY140" i="7" s="1"/>
  <c r="AU175" i="7"/>
  <c r="AV175" i="7" s="1"/>
  <c r="AY175" i="7" s="1"/>
  <c r="AU508" i="7"/>
  <c r="AV508" i="7" s="1"/>
  <c r="AY508" i="7" s="1"/>
  <c r="AU278" i="7"/>
  <c r="AV278" i="7" s="1"/>
  <c r="AY278" i="7" s="1"/>
  <c r="AU25" i="7"/>
  <c r="AV25" i="7" s="1"/>
  <c r="AY25" i="7" s="1"/>
  <c r="AU281" i="7"/>
  <c r="AV281" i="7" s="1"/>
  <c r="AY281" i="7" s="1"/>
  <c r="AU754" i="7"/>
  <c r="AV754" i="7" s="1"/>
  <c r="AY754" i="7" s="1"/>
  <c r="AU959" i="7"/>
  <c r="AV959" i="7" s="1"/>
  <c r="AY959" i="7" s="1"/>
  <c r="AU542" i="7"/>
  <c r="AV542" i="7" s="1"/>
  <c r="AY542" i="7" s="1"/>
  <c r="AU385" i="7"/>
  <c r="AV385" i="7" s="1"/>
  <c r="AY385" i="7" s="1"/>
  <c r="AU889" i="7"/>
  <c r="AV889" i="7" s="1"/>
  <c r="AY889" i="7" s="1"/>
  <c r="AU919" i="7"/>
  <c r="AV919" i="7" s="1"/>
  <c r="AY919" i="7" s="1"/>
  <c r="AU929" i="7"/>
  <c r="AV929" i="7" s="1"/>
  <c r="AY929" i="7" s="1"/>
  <c r="AU899" i="7"/>
  <c r="AV899" i="7" s="1"/>
  <c r="AY899" i="7" s="1"/>
  <c r="AU902" i="7"/>
  <c r="AV902" i="7" s="1"/>
  <c r="AY902" i="7" s="1"/>
  <c r="AU1136" i="7"/>
  <c r="AV1136" i="7" s="1"/>
  <c r="AY1136" i="7" s="1"/>
  <c r="AU1007" i="7"/>
  <c r="AV1007" i="7" s="1"/>
  <c r="AY1007" i="7" s="1"/>
  <c r="AU1234" i="7"/>
  <c r="AV1234" i="7" s="1"/>
  <c r="AY1234" i="7" s="1"/>
  <c r="AU1213" i="7"/>
  <c r="AV1213" i="7" s="1"/>
  <c r="AY1213" i="7" s="1"/>
  <c r="AU1426" i="7"/>
  <c r="AU1407" i="7"/>
  <c r="AU1713" i="7"/>
  <c r="AU1830" i="7"/>
  <c r="AV1830" i="7" s="1"/>
  <c r="AU114" i="7"/>
  <c r="AV114" i="7" s="1"/>
  <c r="AY114" i="7" s="1"/>
  <c r="AU213" i="7"/>
  <c r="AV213" i="7" s="1"/>
  <c r="AY213" i="7" s="1"/>
  <c r="AU120" i="7"/>
  <c r="AV120" i="7" s="1"/>
  <c r="AY120" i="7" s="1"/>
  <c r="AU253" i="7"/>
  <c r="AV253" i="7" s="1"/>
  <c r="AY253" i="7" s="1"/>
  <c r="AU55" i="7"/>
  <c r="AV55" i="7" s="1"/>
  <c r="AY55" i="7" s="1"/>
  <c r="AU288" i="7"/>
  <c r="AV288" i="7" s="1"/>
  <c r="AY288" i="7" s="1"/>
  <c r="AU445" i="7"/>
  <c r="AV445" i="7" s="1"/>
  <c r="AY445" i="7" s="1"/>
  <c r="AU453" i="7"/>
  <c r="AV453" i="7" s="1"/>
  <c r="AY453" i="7" s="1"/>
  <c r="AU784" i="7"/>
  <c r="AV784" i="7" s="1"/>
  <c r="AY784" i="7" s="1"/>
  <c r="AU664" i="7"/>
  <c r="AV664" i="7" s="1"/>
  <c r="AY664" i="7" s="1"/>
  <c r="AU459" i="7"/>
  <c r="AV459" i="7" s="1"/>
  <c r="AY459" i="7" s="1"/>
  <c r="AU645" i="7"/>
  <c r="AV645" i="7" s="1"/>
  <c r="AY645" i="7" s="1"/>
  <c r="AU728" i="7"/>
  <c r="AV728" i="7" s="1"/>
  <c r="AY728" i="7" s="1"/>
  <c r="AU739" i="7"/>
  <c r="AV739" i="7" s="1"/>
  <c r="AY739" i="7" s="1"/>
  <c r="AU924" i="7"/>
  <c r="AV924" i="7" s="1"/>
  <c r="AY924" i="7" s="1"/>
  <c r="AU1019" i="7"/>
  <c r="AV1019" i="7" s="1"/>
  <c r="AY1019" i="7" s="1"/>
  <c r="AU1297" i="7"/>
  <c r="AU1377" i="7"/>
  <c r="AU1220" i="7"/>
  <c r="AV1220" i="7" s="1"/>
  <c r="AY1220" i="7" s="1"/>
  <c r="AU1398" i="7"/>
  <c r="AU1489" i="7"/>
  <c r="AU1536" i="7"/>
  <c r="AV1536" i="7" s="1"/>
  <c r="AY1536" i="7" s="1"/>
  <c r="AU1622" i="7"/>
  <c r="AU1661" i="7"/>
  <c r="AU1815" i="7"/>
  <c r="AV1815" i="7" s="1"/>
  <c r="AU430" i="7"/>
  <c r="AV430" i="7" s="1"/>
  <c r="AY430" i="7" s="1"/>
  <c r="AU734" i="7"/>
  <c r="AV734" i="7" s="1"/>
  <c r="AY734" i="7" s="1"/>
  <c r="AU84" i="7"/>
  <c r="AV84" i="7" s="1"/>
  <c r="AY84" i="7" s="1"/>
  <c r="AU228" i="7"/>
  <c r="AV228" i="7" s="1"/>
  <c r="AY228" i="7" s="1"/>
  <c r="AU162" i="7"/>
  <c r="AV162" i="7" s="1"/>
  <c r="AY162" i="7" s="1"/>
  <c r="AU263" i="7"/>
  <c r="AV263" i="7" s="1"/>
  <c r="AY263" i="7" s="1"/>
  <c r="AU113" i="7"/>
  <c r="AV113" i="7" s="1"/>
  <c r="AY113" i="7" s="1"/>
  <c r="AU503" i="7"/>
  <c r="AV503" i="7" s="1"/>
  <c r="AY503" i="7" s="1"/>
  <c r="AU630" i="7"/>
  <c r="AV630" i="7" s="1"/>
  <c r="AY630" i="7" s="1"/>
  <c r="AU473" i="7"/>
  <c r="AV473" i="7" s="1"/>
  <c r="AY473" i="7" s="1"/>
  <c r="AU876" i="7"/>
  <c r="AV876" i="7" s="1"/>
  <c r="AY876" i="7" s="1"/>
  <c r="AU1024" i="7"/>
  <c r="AV1024" i="7" s="1"/>
  <c r="AY1024" i="7" s="1"/>
  <c r="AU1275" i="7"/>
  <c r="AU314" i="7"/>
  <c r="AV314" i="7" s="1"/>
  <c r="AY314" i="7" s="1"/>
  <c r="AU812" i="7"/>
  <c r="AV812" i="7" s="1"/>
  <c r="AY812" i="7" s="1"/>
  <c r="AU1406" i="7"/>
  <c r="AU1053" i="7"/>
  <c r="AV1053" i="7" s="1"/>
  <c r="AY1053" i="7" s="1"/>
  <c r="AU1445" i="7"/>
  <c r="AU1787" i="7"/>
  <c r="AV1787" i="7" s="1"/>
  <c r="AU348" i="7"/>
  <c r="AV348" i="7" s="1"/>
  <c r="AY348" i="7" s="1"/>
  <c r="AU257" i="7"/>
  <c r="AV257" i="7" s="1"/>
  <c r="AY257" i="7" s="1"/>
  <c r="AU730" i="7"/>
  <c r="AV730" i="7" s="1"/>
  <c r="AY730" i="7" s="1"/>
  <c r="AU984" i="7"/>
  <c r="AV984" i="7" s="1"/>
  <c r="AY984" i="7" s="1"/>
  <c r="AU878" i="7"/>
  <c r="AV878" i="7" s="1"/>
  <c r="AY878" i="7" s="1"/>
  <c r="AU1144" i="7"/>
  <c r="AV1144" i="7" s="1"/>
  <c r="AY1144" i="7" s="1"/>
  <c r="AU1438" i="7"/>
  <c r="AU1577" i="7"/>
  <c r="AV1577" i="7" s="1"/>
  <c r="AY1577" i="7" s="1"/>
  <c r="AU1761" i="7"/>
  <c r="AU219" i="7"/>
  <c r="AV219" i="7" s="1"/>
  <c r="AY219" i="7" s="1"/>
  <c r="AU1686" i="7"/>
  <c r="AU1687" i="7"/>
  <c r="AU83" i="7"/>
  <c r="AV83" i="7" s="1"/>
  <c r="AY83" i="7" s="1"/>
  <c r="AU155" i="7"/>
  <c r="AV155" i="7" s="1"/>
  <c r="AY155" i="7" s="1"/>
  <c r="AU283" i="7"/>
  <c r="AV283" i="7" s="1"/>
  <c r="AY283" i="7" s="1"/>
  <c r="AU195" i="7"/>
  <c r="AV195" i="7" s="1"/>
  <c r="AY195" i="7" s="1"/>
  <c r="AU287" i="7"/>
  <c r="AV287" i="7" s="1"/>
  <c r="AY287" i="7" s="1"/>
  <c r="AU597" i="7"/>
  <c r="AV597" i="7" s="1"/>
  <c r="AY597" i="7" s="1"/>
  <c r="AU394" i="7"/>
  <c r="AV394" i="7" s="1"/>
  <c r="AY394" i="7" s="1"/>
  <c r="AU134" i="7"/>
  <c r="AV134" i="7" s="1"/>
  <c r="AY134" i="7" s="1"/>
  <c r="AU400" i="7"/>
  <c r="AV400" i="7" s="1"/>
  <c r="AY400" i="7" s="1"/>
  <c r="AU701" i="7"/>
  <c r="AV701" i="7" s="1"/>
  <c r="AY701" i="7" s="1"/>
  <c r="AU644" i="7"/>
  <c r="AV644" i="7" s="1"/>
  <c r="AY644" i="7" s="1"/>
  <c r="AU435" i="7"/>
  <c r="AV435" i="7" s="1"/>
  <c r="AY435" i="7" s="1"/>
  <c r="AU715" i="7"/>
  <c r="AV715" i="7" s="1"/>
  <c r="AY715" i="7" s="1"/>
  <c r="AU1107" i="7"/>
  <c r="AV1107" i="7" s="1"/>
  <c r="AY1107" i="7" s="1"/>
  <c r="AU997" i="7"/>
  <c r="AV997" i="7" s="1"/>
  <c r="AY997" i="7" s="1"/>
  <c r="AU1441" i="7"/>
  <c r="AU1216" i="7"/>
  <c r="AV1216" i="7" s="1"/>
  <c r="AY1216" i="7" s="1"/>
  <c r="AU1196" i="7"/>
  <c r="AV1196" i="7" s="1"/>
  <c r="AY1196" i="7" s="1"/>
  <c r="AU1459" i="7"/>
  <c r="AU1588" i="7"/>
  <c r="AV1588" i="7" s="1"/>
  <c r="AY1588" i="7" s="1"/>
  <c r="AU1596" i="7"/>
  <c r="AV1596" i="7" s="1"/>
  <c r="AY1596" i="7" s="1"/>
  <c r="AU1683" i="7"/>
  <c r="AU205" i="7"/>
  <c r="AV205" i="7" s="1"/>
  <c r="AY205" i="7" s="1"/>
  <c r="AU85" i="7"/>
  <c r="AV85" i="7" s="1"/>
  <c r="AY85" i="7" s="1"/>
  <c r="AU368" i="7"/>
  <c r="AV368" i="7" s="1"/>
  <c r="AY368" i="7" s="1"/>
  <c r="AU125" i="7"/>
  <c r="AV125" i="7" s="1"/>
  <c r="AY125" i="7" s="1"/>
  <c r="AU259" i="7"/>
  <c r="AV259" i="7" s="1"/>
  <c r="AY259" i="7" s="1"/>
  <c r="AU480" i="7"/>
  <c r="AV480" i="7" s="1"/>
  <c r="AY480" i="7" s="1"/>
  <c r="AU78" i="7"/>
  <c r="AV78" i="7" s="1"/>
  <c r="AY78" i="7" s="1"/>
  <c r="AU304" i="7"/>
  <c r="AV304" i="7" s="1"/>
  <c r="AY304" i="7" s="1"/>
  <c r="AU898" i="7"/>
  <c r="AV898" i="7" s="1"/>
  <c r="AY898" i="7" s="1"/>
  <c r="AU626" i="7"/>
  <c r="AV626" i="7" s="1"/>
  <c r="AY626" i="7" s="1"/>
  <c r="AU379" i="7"/>
  <c r="AV379" i="7" s="1"/>
  <c r="AY379" i="7" s="1"/>
  <c r="AU616" i="7"/>
  <c r="AV616" i="7" s="1"/>
  <c r="AY616" i="7" s="1"/>
  <c r="AU659" i="7"/>
  <c r="AV659" i="7" s="1"/>
  <c r="AY659" i="7" s="1"/>
  <c r="AU920" i="7"/>
  <c r="AV920" i="7" s="1"/>
  <c r="AY920" i="7" s="1"/>
  <c r="AU1009" i="7"/>
  <c r="AV1009" i="7" s="1"/>
  <c r="AY1009" i="7" s="1"/>
  <c r="AU1100" i="7"/>
  <c r="AV1100" i="7" s="1"/>
  <c r="AY1100" i="7" s="1"/>
  <c r="AU1155" i="7"/>
  <c r="AV1155" i="7" s="1"/>
  <c r="AY1155" i="7" s="1"/>
  <c r="AU1159" i="7"/>
  <c r="AV1159" i="7" s="1"/>
  <c r="AY1159" i="7" s="1"/>
  <c r="AU1453" i="7"/>
  <c r="AU1535" i="7"/>
  <c r="AV1535" i="7" s="1"/>
  <c r="AY1535" i="7" s="1"/>
  <c r="AU1463" i="7"/>
  <c r="AU1491" i="7"/>
  <c r="AU1538" i="7"/>
  <c r="AV1538" i="7" s="1"/>
  <c r="AY1538" i="7" s="1"/>
  <c r="AU1620" i="7"/>
  <c r="AU1618" i="7"/>
  <c r="AU1684" i="7"/>
  <c r="AU1786" i="7"/>
  <c r="AV1786" i="7" s="1"/>
  <c r="AU1819" i="7"/>
  <c r="AV1819" i="7" s="1"/>
  <c r="AU88" i="7"/>
  <c r="AV88" i="7" s="1"/>
  <c r="AY88" i="7" s="1"/>
  <c r="AU221" i="7"/>
  <c r="AV221" i="7" s="1"/>
  <c r="AY221" i="7" s="1"/>
  <c r="AU8" i="7"/>
  <c r="AV8" i="7" s="1"/>
  <c r="AY8" i="7" s="1"/>
  <c r="AU128" i="7"/>
  <c r="AV128" i="7" s="1"/>
  <c r="AY128" i="7" s="1"/>
  <c r="AU351" i="7"/>
  <c r="AV351" i="7" s="1"/>
  <c r="AY351" i="7" s="1"/>
  <c r="AU501" i="7"/>
  <c r="AV501" i="7" s="1"/>
  <c r="AY501" i="7" s="1"/>
  <c r="AU311" i="7"/>
  <c r="AV311" i="7" s="1"/>
  <c r="AY311" i="7" s="1"/>
  <c r="AU306" i="7"/>
  <c r="AV306" i="7" s="1"/>
  <c r="AY306" i="7" s="1"/>
  <c r="AU327" i="7"/>
  <c r="AV327" i="7" s="1"/>
  <c r="AY327" i="7" s="1"/>
  <c r="AU479" i="7"/>
  <c r="AV479" i="7" s="1"/>
  <c r="AY479" i="7" s="1"/>
  <c r="AU628" i="7"/>
  <c r="AV628" i="7" s="1"/>
  <c r="AY628" i="7" s="1"/>
  <c r="AU387" i="7"/>
  <c r="AV387" i="7" s="1"/>
  <c r="AY387" i="7" s="1"/>
  <c r="AU667" i="7"/>
  <c r="AV667" i="7" s="1"/>
  <c r="AY667" i="7" s="1"/>
  <c r="AU1011" i="7"/>
  <c r="AV1011" i="7" s="1"/>
  <c r="AY1011" i="7" s="1"/>
  <c r="AU928" i="7"/>
  <c r="AV928" i="7" s="1"/>
  <c r="AY928" i="7" s="1"/>
  <c r="AU1017" i="7"/>
  <c r="AV1017" i="7" s="1"/>
  <c r="AY1017" i="7" s="1"/>
  <c r="AU1118" i="7"/>
  <c r="AV1118" i="7" s="1"/>
  <c r="AY1118" i="7" s="1"/>
  <c r="AU1156" i="7"/>
  <c r="AV1156" i="7" s="1"/>
  <c r="AY1156" i="7" s="1"/>
  <c r="AU1265" i="7"/>
  <c r="AU1167" i="7"/>
  <c r="AV1167" i="7" s="1"/>
  <c r="AY1167" i="7" s="1"/>
  <c r="AU1294" i="7"/>
  <c r="AU1457" i="7"/>
  <c r="AU1325" i="7"/>
  <c r="AU1499" i="7"/>
  <c r="AU1539" i="7"/>
  <c r="AV1539" i="7" s="1"/>
  <c r="AY1539" i="7" s="1"/>
  <c r="AU1626" i="7"/>
  <c r="AU1693" i="7"/>
  <c r="AU1723" i="7"/>
  <c r="AU1818" i="7"/>
  <c r="AV1818" i="7" s="1"/>
  <c r="AU13" i="7"/>
  <c r="AV13" i="7" s="1"/>
  <c r="AY13" i="7" s="1"/>
  <c r="AU578" i="7"/>
  <c r="AV578" i="7" s="1"/>
  <c r="AY578" i="7" s="1"/>
  <c r="AU17" i="7"/>
  <c r="AV17" i="7" s="1"/>
  <c r="AY17" i="7" s="1"/>
  <c r="AU332" i="7"/>
  <c r="AV332" i="7" s="1"/>
  <c r="AY332" i="7" s="1"/>
  <c r="AU490" i="7"/>
  <c r="AV490" i="7" s="1"/>
  <c r="AY490" i="7" s="1"/>
  <c r="AU158" i="7"/>
  <c r="AV158" i="7" s="1"/>
  <c r="AY158" i="7" s="1"/>
  <c r="AU420" i="7"/>
  <c r="AV420" i="7" s="1"/>
  <c r="AY420" i="7" s="1"/>
  <c r="AU161" i="7"/>
  <c r="AV161" i="7" s="1"/>
  <c r="AY161" i="7" s="1"/>
  <c r="AU551" i="7"/>
  <c r="AV551" i="7" s="1"/>
  <c r="AY551" i="7" s="1"/>
  <c r="AU422" i="7"/>
  <c r="AV422" i="7" s="1"/>
  <c r="AY422" i="7" s="1"/>
  <c r="AU521" i="7"/>
  <c r="AV521" i="7" s="1"/>
  <c r="AY521" i="7" s="1"/>
  <c r="AU727" i="7"/>
  <c r="AV727" i="7" s="1"/>
  <c r="AY727" i="7" s="1"/>
  <c r="AU881" i="7"/>
  <c r="AV881" i="7" s="1"/>
  <c r="AY881" i="7" s="1"/>
  <c r="AU726" i="7"/>
  <c r="AV726" i="7" s="1"/>
  <c r="AY726" i="7" s="1"/>
  <c r="AU737" i="7"/>
  <c r="AV737" i="7" s="1"/>
  <c r="AY737" i="7" s="1"/>
  <c r="AU1065" i="7"/>
  <c r="AV1065" i="7" s="1"/>
  <c r="AY1065" i="7" s="1"/>
  <c r="AU1183" i="7"/>
  <c r="AV1183" i="7" s="1"/>
  <c r="AY1183" i="7" s="1"/>
  <c r="AU1021" i="7"/>
  <c r="AV1021" i="7" s="1"/>
  <c r="AY1021" i="7" s="1"/>
  <c r="AU996" i="7"/>
  <c r="AV996" i="7" s="1"/>
  <c r="AY996" i="7" s="1"/>
  <c r="AU1397" i="7"/>
  <c r="AU1082" i="7"/>
  <c r="AV1082" i="7" s="1"/>
  <c r="AY1082" i="7" s="1"/>
  <c r="AU1157" i="7"/>
  <c r="AV1157" i="7" s="1"/>
  <c r="AY1157" i="7" s="1"/>
  <c r="AU1387" i="7"/>
  <c r="AU1240" i="7"/>
  <c r="AV1240" i="7" s="1"/>
  <c r="AY1240" i="7" s="1"/>
  <c r="AU1323" i="7"/>
  <c r="AU1396" i="7"/>
  <c r="AU1700" i="7"/>
  <c r="AU1705" i="7"/>
  <c r="AU1679" i="7"/>
  <c r="AU1753" i="7"/>
  <c r="AU1780" i="7"/>
  <c r="AV1780" i="7" s="1"/>
  <c r="AU1840" i="7"/>
  <c r="AV1840" i="7" s="1"/>
  <c r="AU235" i="7"/>
  <c r="AV235" i="7" s="1"/>
  <c r="AY235" i="7" s="1"/>
  <c r="AU197" i="7"/>
  <c r="AV197" i="7" s="1"/>
  <c r="AY197" i="7" s="1"/>
  <c r="AU405" i="7"/>
  <c r="AV405" i="7" s="1"/>
  <c r="AY405" i="7" s="1"/>
  <c r="AU292" i="7"/>
  <c r="AV292" i="7" s="1"/>
  <c r="AY292" i="7" s="1"/>
  <c r="AU403" i="7"/>
  <c r="AV403" i="7" s="1"/>
  <c r="AY403" i="7" s="1"/>
  <c r="AU629" i="7"/>
  <c r="AV629" i="7" s="1"/>
  <c r="AY629" i="7" s="1"/>
  <c r="AU944" i="7"/>
  <c r="AV944" i="7" s="1"/>
  <c r="AY944" i="7" s="1"/>
  <c r="AU1067" i="7"/>
  <c r="AV1067" i="7" s="1"/>
  <c r="AY1067" i="7" s="1"/>
  <c r="AU1513" i="7"/>
  <c r="AV1513" i="7" s="1"/>
  <c r="AY1513" i="7" s="1"/>
  <c r="AU1417" i="7"/>
  <c r="AU1578" i="7"/>
  <c r="AV1578" i="7" s="1"/>
  <c r="AY1578" i="7" s="1"/>
  <c r="AU1721" i="7"/>
  <c r="AU1820" i="7"/>
  <c r="AV1820" i="7" s="1"/>
  <c r="AU19" i="7"/>
  <c r="AV19" i="7" s="1"/>
  <c r="AY19" i="7" s="1"/>
  <c r="AU1273" i="7"/>
  <c r="AU1416" i="7"/>
  <c r="AU35" i="7"/>
  <c r="AV35" i="7" s="1"/>
  <c r="AY35" i="7" s="1"/>
  <c r="AU9" i="7"/>
  <c r="AV9" i="7" s="1"/>
  <c r="AY9" i="7" s="1"/>
  <c r="AU60" i="7"/>
  <c r="AV60" i="7" s="1"/>
  <c r="AY60" i="7" s="1"/>
  <c r="AU31" i="7"/>
  <c r="AV31" i="7" s="1"/>
  <c r="AY31" i="7" s="1"/>
  <c r="AU436" i="7"/>
  <c r="AV436" i="7" s="1"/>
  <c r="AY436" i="7" s="1"/>
  <c r="AU372" i="7"/>
  <c r="AV372" i="7" s="1"/>
  <c r="AY372" i="7" s="1"/>
  <c r="AU137" i="7"/>
  <c r="AV137" i="7" s="1"/>
  <c r="AY137" i="7" s="1"/>
  <c r="AU527" i="7"/>
  <c r="AV527" i="7" s="1"/>
  <c r="AY527" i="7" s="1"/>
  <c r="AU638" i="7"/>
  <c r="AV638" i="7" s="1"/>
  <c r="AY638" i="7" s="1"/>
  <c r="AU398" i="7"/>
  <c r="AV398" i="7" s="1"/>
  <c r="AY398" i="7" s="1"/>
  <c r="AU692" i="7"/>
  <c r="AV692" i="7" s="1"/>
  <c r="AY692" i="7" s="1"/>
  <c r="AU497" i="7"/>
  <c r="AV497" i="7" s="1"/>
  <c r="AY497" i="7" s="1"/>
  <c r="AU703" i="7"/>
  <c r="AV703" i="7" s="1"/>
  <c r="AY703" i="7" s="1"/>
  <c r="AU1032" i="7"/>
  <c r="AV1032" i="7" s="1"/>
  <c r="AY1032" i="7" s="1"/>
  <c r="AU702" i="7"/>
  <c r="AV702" i="7" s="1"/>
  <c r="AY702" i="7" s="1"/>
  <c r="AU713" i="7"/>
  <c r="AV713" i="7" s="1"/>
  <c r="AY713" i="7" s="1"/>
  <c r="AU900" i="7"/>
  <c r="AV900" i="7" s="1"/>
  <c r="AY900" i="7" s="1"/>
  <c r="AU1016" i="7"/>
  <c r="AV1016" i="7" s="1"/>
  <c r="AY1016" i="7" s="1"/>
  <c r="AU1058" i="7"/>
  <c r="AV1058" i="7" s="1"/>
  <c r="AY1058" i="7" s="1"/>
  <c r="AU1160" i="7"/>
  <c r="AV1160" i="7" s="1"/>
  <c r="AY1160" i="7" s="1"/>
  <c r="AU1182" i="7"/>
  <c r="AV1182" i="7" s="1"/>
  <c r="AY1182" i="7" s="1"/>
  <c r="AU1371" i="7"/>
  <c r="AU1258" i="7"/>
  <c r="AU1133" i="7"/>
  <c r="AV1133" i="7" s="1"/>
  <c r="AY1133" i="7" s="1"/>
  <c r="AU1355" i="7"/>
  <c r="AU1307" i="7"/>
  <c r="AU1303" i="7"/>
  <c r="AU1372" i="7"/>
  <c r="AU1373" i="7"/>
  <c r="AU1517" i="7"/>
  <c r="AV1517" i="7" s="1"/>
  <c r="AY1517" i="7" s="1"/>
  <c r="AU1663" i="7"/>
  <c r="AU1651" i="7"/>
  <c r="AU1742" i="7"/>
  <c r="AU1735" i="7"/>
  <c r="AU1775" i="7"/>
  <c r="AV1775" i="7" s="1"/>
  <c r="AU1814" i="7"/>
  <c r="AV1814" i="7" s="1"/>
  <c r="AU1846" i="7"/>
  <c r="AV1846" i="7" s="1"/>
  <c r="AU194" i="7"/>
  <c r="AV194" i="7" s="1"/>
  <c r="AY194" i="7" s="1"/>
  <c r="AU266" i="7"/>
  <c r="AV266" i="7" s="1"/>
  <c r="AY266" i="7" s="1"/>
  <c r="AU231" i="7"/>
  <c r="AV231" i="7" s="1"/>
  <c r="AY231" i="7" s="1"/>
  <c r="AU340" i="7"/>
  <c r="AV340" i="7" s="1"/>
  <c r="AY340" i="7" s="1"/>
  <c r="AU746" i="7"/>
  <c r="AV746" i="7" s="1"/>
  <c r="AY746" i="7" s="1"/>
  <c r="AU81" i="7"/>
  <c r="AV81" i="7" s="1"/>
  <c r="AY81" i="7" s="1"/>
  <c r="AU316" i="7"/>
  <c r="AV316" i="7" s="1"/>
  <c r="AY316" i="7" s="1"/>
  <c r="AU471" i="7"/>
  <c r="AV471" i="7" s="1"/>
  <c r="AY471" i="7" s="1"/>
  <c r="AU342" i="7"/>
  <c r="AV342" i="7" s="1"/>
  <c r="AY342" i="7" s="1"/>
  <c r="AU598" i="7"/>
  <c r="AV598" i="7" s="1"/>
  <c r="AY598" i="7" s="1"/>
  <c r="AU441" i="7"/>
  <c r="AV441" i="7" s="1"/>
  <c r="AY441" i="7" s="1"/>
  <c r="AU831" i="7"/>
  <c r="AV831" i="7" s="1"/>
  <c r="AY831" i="7" s="1"/>
  <c r="AU1056" i="7"/>
  <c r="AV1056" i="7" s="1"/>
  <c r="AY1056" i="7" s="1"/>
  <c r="AU646" i="7"/>
  <c r="AV646" i="7" s="1"/>
  <c r="AY646" i="7" s="1"/>
  <c r="AU657" i="7"/>
  <c r="AV657" i="7" s="1"/>
  <c r="AY657" i="7" s="1"/>
  <c r="AU844" i="7"/>
  <c r="AV844" i="7" s="1"/>
  <c r="AY844" i="7" s="1"/>
  <c r="AU1008" i="7"/>
  <c r="AV1008" i="7" s="1"/>
  <c r="AY1008" i="7" s="1"/>
  <c r="AU955" i="7"/>
  <c r="AV955" i="7" s="1"/>
  <c r="AY955" i="7" s="1"/>
  <c r="AU958" i="7"/>
  <c r="AV958" i="7" s="1"/>
  <c r="AY958" i="7" s="1"/>
  <c r="AU1235" i="7"/>
  <c r="AV1235" i="7" s="1"/>
  <c r="AY1235" i="7" s="1"/>
  <c r="AU1077" i="7"/>
  <c r="AV1077" i="7" s="1"/>
  <c r="AY1077" i="7" s="1"/>
  <c r="AU1291" i="7"/>
  <c r="AU1229" i="7"/>
  <c r="AV1229" i="7" s="1"/>
  <c r="AY1229" i="7" s="1"/>
  <c r="AU1337" i="7"/>
  <c r="AU1247" i="7"/>
  <c r="AV1247" i="7" s="1"/>
  <c r="AY1247" i="7" s="1"/>
  <c r="AU1477" i="7"/>
  <c r="AU1486" i="7"/>
  <c r="AU1616" i="7"/>
  <c r="AU1824" i="7"/>
  <c r="AV1824" i="7" s="1"/>
  <c r="AU1812" i="7"/>
  <c r="AV1812" i="7" s="1"/>
  <c r="AU460" i="7"/>
  <c r="AV460" i="7" s="1"/>
  <c r="AY460" i="7" s="1"/>
  <c r="AU260" i="7"/>
  <c r="AV260" i="7" s="1"/>
  <c r="AY260" i="7" s="1"/>
  <c r="AU239" i="7"/>
  <c r="AV239" i="7" s="1"/>
  <c r="AY239" i="7" s="1"/>
  <c r="AU86" i="7"/>
  <c r="AV86" i="7" s="1"/>
  <c r="AY86" i="7" s="1"/>
  <c r="AU89" i="7"/>
  <c r="AV89" i="7" s="1"/>
  <c r="AY89" i="7" s="1"/>
  <c r="AU927" i="7"/>
  <c r="AV927" i="7" s="1"/>
  <c r="AY927" i="7" s="1"/>
  <c r="AU622" i="7"/>
  <c r="AV622" i="7" s="1"/>
  <c r="AY622" i="7" s="1"/>
  <c r="AU350" i="7"/>
  <c r="AV350" i="7" s="1"/>
  <c r="AY350" i="7" s="1"/>
  <c r="AU606" i="7"/>
  <c r="AV606" i="7" s="1"/>
  <c r="AY606" i="7" s="1"/>
  <c r="AU449" i="7"/>
  <c r="AV449" i="7" s="1"/>
  <c r="AY449" i="7" s="1"/>
  <c r="AU847" i="7"/>
  <c r="AV847" i="7" s="1"/>
  <c r="AY847" i="7" s="1"/>
  <c r="AU903" i="7"/>
  <c r="AV903" i="7" s="1"/>
  <c r="AY903" i="7" s="1"/>
  <c r="AU654" i="7"/>
  <c r="AV654" i="7" s="1"/>
  <c r="AY654" i="7" s="1"/>
  <c r="AU665" i="7"/>
  <c r="AV665" i="7" s="1"/>
  <c r="AY665" i="7" s="1"/>
  <c r="AU852" i="7"/>
  <c r="AV852" i="7" s="1"/>
  <c r="AY852" i="7" s="1"/>
  <c r="AU963" i="7"/>
  <c r="AV963" i="7" s="1"/>
  <c r="AY963" i="7" s="1"/>
  <c r="AU966" i="7"/>
  <c r="AV966" i="7" s="1"/>
  <c r="AY966" i="7" s="1"/>
  <c r="AU1085" i="7"/>
  <c r="AV1085" i="7" s="1"/>
  <c r="AY1085" i="7" s="1"/>
  <c r="AU1243" i="7"/>
  <c r="AV1243" i="7" s="1"/>
  <c r="AY1243" i="7" s="1"/>
  <c r="AU1338" i="7"/>
  <c r="AU1255" i="7"/>
  <c r="AU1495" i="7"/>
  <c r="AU1411" i="7"/>
  <c r="AU1502" i="7"/>
  <c r="AU1625" i="7"/>
  <c r="AU1624" i="7"/>
  <c r="AU1699" i="7"/>
  <c r="AU1838" i="7"/>
  <c r="AV1838" i="7" s="1"/>
  <c r="AU109" i="7"/>
  <c r="AV109" i="7" s="1"/>
  <c r="AY109" i="7" s="1"/>
  <c r="AU72" i="7"/>
  <c r="AV72" i="7" s="1"/>
  <c r="AY72" i="7" s="1"/>
  <c r="AU119" i="7"/>
  <c r="AV119" i="7" s="1"/>
  <c r="AY119" i="7" s="1"/>
  <c r="AU440" i="7"/>
  <c r="AV440" i="7" s="1"/>
  <c r="AY440" i="7" s="1"/>
  <c r="AU573" i="7"/>
  <c r="AV573" i="7" s="1"/>
  <c r="AY573" i="7" s="1"/>
  <c r="AU581" i="7"/>
  <c r="AV581" i="7" s="1"/>
  <c r="AY581" i="7" s="1"/>
  <c r="AU269" i="7"/>
  <c r="AV269" i="7" s="1"/>
  <c r="AY269" i="7" s="1"/>
  <c r="AU101" i="7"/>
  <c r="AV101" i="7" s="1"/>
  <c r="AY101" i="7" s="1"/>
  <c r="AU51" i="7"/>
  <c r="AV51" i="7" s="1"/>
  <c r="AY51" i="7" s="1"/>
  <c r="AU184" i="7"/>
  <c r="AV184" i="7" s="1"/>
  <c r="AY184" i="7" s="1"/>
  <c r="AU397" i="7"/>
  <c r="AV397" i="7" s="1"/>
  <c r="AY397" i="7" s="1"/>
  <c r="AU367" i="7"/>
  <c r="AV367" i="7" s="1"/>
  <c r="AY367" i="7" s="1"/>
  <c r="AU520" i="7"/>
  <c r="AV520" i="7" s="1"/>
  <c r="AY520" i="7" s="1"/>
  <c r="AU198" i="7"/>
  <c r="AV198" i="7" s="1"/>
  <c r="AY198" i="7" s="1"/>
  <c r="AU528" i="7"/>
  <c r="AV528" i="7" s="1"/>
  <c r="AY528" i="7" s="1"/>
  <c r="AU499" i="7"/>
  <c r="AV499" i="7" s="1"/>
  <c r="AY499" i="7" s="1"/>
  <c r="AU957" i="7"/>
  <c r="AV957" i="7" s="1"/>
  <c r="AY957" i="7" s="1"/>
  <c r="AU779" i="7"/>
  <c r="AV779" i="7" s="1"/>
  <c r="AY779" i="7" s="1"/>
  <c r="AU1073" i="7"/>
  <c r="AV1073" i="7" s="1"/>
  <c r="AY1073" i="7" s="1"/>
  <c r="AU1134" i="7"/>
  <c r="AV1134" i="7" s="1"/>
  <c r="AY1134" i="7" s="1"/>
  <c r="AU1305" i="7"/>
  <c r="AU1327" i="7"/>
  <c r="AU1193" i="7"/>
  <c r="AV1193" i="7" s="1"/>
  <c r="AY1193" i="7" s="1"/>
  <c r="AU1280" i="7"/>
  <c r="AU1260" i="7"/>
  <c r="AU1437" i="7"/>
  <c r="AU1524" i="7"/>
  <c r="AV1524" i="7" s="1"/>
  <c r="AY1524" i="7" s="1"/>
  <c r="AU1543" i="7"/>
  <c r="AV1543" i="7" s="1"/>
  <c r="AY1543" i="7" s="1"/>
  <c r="AU1551" i="7"/>
  <c r="AV1551" i="7" s="1"/>
  <c r="AY1551" i="7" s="1"/>
  <c r="AU1591" i="7"/>
  <c r="AV1591" i="7" s="1"/>
  <c r="AY1591" i="7" s="1"/>
  <c r="AU1788" i="7"/>
  <c r="AV1788" i="7" s="1"/>
  <c r="AU1837" i="7"/>
  <c r="AV1837" i="7" s="1"/>
  <c r="AU147" i="7"/>
  <c r="AV147" i="7" s="1"/>
  <c r="AY147" i="7" s="1"/>
  <c r="AU10" i="7"/>
  <c r="AV10" i="7" s="1"/>
  <c r="AY10" i="7" s="1"/>
  <c r="AU608" i="7"/>
  <c r="AV608" i="7" s="1"/>
  <c r="AY608" i="7" s="1"/>
  <c r="AU413" i="7"/>
  <c r="AV413" i="7" s="1"/>
  <c r="AY413" i="7" s="1"/>
  <c r="AU142" i="7"/>
  <c r="AV142" i="7" s="1"/>
  <c r="AY142" i="7" s="1"/>
  <c r="AU383" i="7"/>
  <c r="AV383" i="7" s="1"/>
  <c r="AY383" i="7" s="1"/>
  <c r="AU421" i="7"/>
  <c r="AV421" i="7" s="1"/>
  <c r="AY421" i="7" s="1"/>
  <c r="AU648" i="7"/>
  <c r="AV648" i="7" s="1"/>
  <c r="AY648" i="7" s="1"/>
  <c r="AU443" i="7"/>
  <c r="AV443" i="7" s="1"/>
  <c r="AY443" i="7" s="1"/>
  <c r="AU639" i="7"/>
  <c r="AV639" i="7" s="1"/>
  <c r="AY639" i="7" s="1"/>
  <c r="AU723" i="7"/>
  <c r="AV723" i="7" s="1"/>
  <c r="AY723" i="7" s="1"/>
  <c r="AU1108" i="7"/>
  <c r="AV1108" i="7" s="1"/>
  <c r="AY1108" i="7" s="1"/>
  <c r="AU1005" i="7"/>
  <c r="AV1005" i="7" s="1"/>
  <c r="AY1005" i="7" s="1"/>
  <c r="AU1197" i="7"/>
  <c r="AV1197" i="7" s="1"/>
  <c r="AY1197" i="7" s="1"/>
  <c r="AU1254" i="7"/>
  <c r="AU1378" i="7"/>
  <c r="AU1358" i="7"/>
  <c r="AU1310" i="7"/>
  <c r="AU1204" i="7"/>
  <c r="AV1204" i="7" s="1"/>
  <c r="AY1204" i="7" s="1"/>
  <c r="AU1472" i="7"/>
  <c r="AU1599" i="7"/>
  <c r="AV1599" i="7" s="1"/>
  <c r="AY1599" i="7" s="1"/>
  <c r="AU1664" i="7"/>
  <c r="AU1776" i="7"/>
  <c r="AV1776" i="7" s="1"/>
  <c r="AU1855" i="7"/>
  <c r="AV1855" i="7" s="1"/>
  <c r="AU11" i="7"/>
  <c r="AV11" i="7" s="1"/>
  <c r="AY11" i="7" s="1"/>
  <c r="AU117" i="7"/>
  <c r="AV117" i="7" s="1"/>
  <c r="AY117" i="7" s="1"/>
  <c r="AU312" i="7"/>
  <c r="AV312" i="7" s="1"/>
  <c r="AY312" i="7" s="1"/>
  <c r="AU813" i="7"/>
  <c r="AV813" i="7" s="1"/>
  <c r="AY813" i="7" s="1"/>
  <c r="AU424" i="7"/>
  <c r="AV424" i="7" s="1"/>
  <c r="AY424" i="7" s="1"/>
  <c r="AU432" i="7"/>
  <c r="AV432" i="7" s="1"/>
  <c r="AY432" i="7" s="1"/>
  <c r="AU543" i="7"/>
  <c r="AV543" i="7" s="1"/>
  <c r="AY543" i="7" s="1"/>
  <c r="AU451" i="7"/>
  <c r="AV451" i="7" s="1"/>
  <c r="AY451" i="7" s="1"/>
  <c r="AU640" i="7"/>
  <c r="AV640" i="7" s="1"/>
  <c r="AY640" i="7" s="1"/>
  <c r="AU717" i="7"/>
  <c r="AV717" i="7" s="1"/>
  <c r="AY717" i="7" s="1"/>
  <c r="AU861" i="7"/>
  <c r="AV861" i="7" s="1"/>
  <c r="AY861" i="7" s="1"/>
  <c r="AU731" i="7"/>
  <c r="AV731" i="7" s="1"/>
  <c r="AY731" i="7" s="1"/>
  <c r="AU1385" i="7"/>
  <c r="AU1370" i="7"/>
  <c r="AU1388" i="7"/>
  <c r="AU1475" i="7"/>
  <c r="AU1528" i="7"/>
  <c r="AV1528" i="7" s="1"/>
  <c r="AY1528" i="7" s="1"/>
  <c r="AU1604" i="7"/>
  <c r="AV1604" i="7" s="1"/>
  <c r="AY1604" i="7" s="1"/>
  <c r="AU1648" i="7"/>
  <c r="AU1773" i="7"/>
  <c r="AV1773" i="7" s="1"/>
  <c r="AU1802" i="7"/>
  <c r="AV1802" i="7" s="1"/>
  <c r="AU276" i="7"/>
  <c r="AV276" i="7" s="1"/>
  <c r="AY276" i="7" s="1"/>
  <c r="AU108" i="7"/>
  <c r="AV108" i="7" s="1"/>
  <c r="AY108" i="7" s="1"/>
  <c r="AU218" i="7"/>
  <c r="AV218" i="7" s="1"/>
  <c r="AY218" i="7" s="1"/>
  <c r="AU724" i="7"/>
  <c r="AV724" i="7" s="1"/>
  <c r="AY724" i="7" s="1"/>
  <c r="AU402" i="7"/>
  <c r="AV402" i="7" s="1"/>
  <c r="AY402" i="7" s="1"/>
  <c r="AU222" i="7"/>
  <c r="AV222" i="7" s="1"/>
  <c r="AY222" i="7" s="1"/>
  <c r="AU548" i="7"/>
  <c r="AV548" i="7" s="1"/>
  <c r="AY548" i="7" s="1"/>
  <c r="AU225" i="7"/>
  <c r="AV225" i="7" s="1"/>
  <c r="AY225" i="7" s="1"/>
  <c r="AU652" i="7"/>
  <c r="AV652" i="7" s="1"/>
  <c r="AY652" i="7" s="1"/>
  <c r="AU764" i="7"/>
  <c r="AV764" i="7" s="1"/>
  <c r="AY764" i="7" s="1"/>
  <c r="AU486" i="7"/>
  <c r="AV486" i="7" s="1"/>
  <c r="AY486" i="7" s="1"/>
  <c r="AU329" i="7"/>
  <c r="AV329" i="7" s="1"/>
  <c r="AY329" i="7" s="1"/>
  <c r="AU585" i="7"/>
  <c r="AV585" i="7" s="1"/>
  <c r="AY585" i="7" s="1"/>
  <c r="AU791" i="7"/>
  <c r="AV791" i="7" s="1"/>
  <c r="AY791" i="7" s="1"/>
  <c r="AU879" i="7"/>
  <c r="AV879" i="7" s="1"/>
  <c r="AY879" i="7" s="1"/>
  <c r="AU801" i="7"/>
  <c r="AV801" i="7" s="1"/>
  <c r="AY801" i="7" s="1"/>
  <c r="AU790" i="7"/>
  <c r="AV790" i="7" s="1"/>
  <c r="AY790" i="7" s="1"/>
  <c r="AU974" i="7"/>
  <c r="AV974" i="7" s="1"/>
  <c r="AY974" i="7" s="1"/>
  <c r="AU843" i="7"/>
  <c r="AV843" i="7" s="1"/>
  <c r="AY843" i="7" s="1"/>
  <c r="AU846" i="7"/>
  <c r="AV846" i="7" s="1"/>
  <c r="AY846" i="7" s="1"/>
  <c r="AU1166" i="7"/>
  <c r="AV1166" i="7" s="1"/>
  <c r="AY1166" i="7" s="1"/>
  <c r="AU1384" i="7"/>
  <c r="AU1146" i="7"/>
  <c r="AV1146" i="7" s="1"/>
  <c r="AY1146" i="7" s="1"/>
  <c r="AU1304" i="7"/>
  <c r="AU1342" i="7"/>
  <c r="AU1505" i="7"/>
  <c r="AU1579" i="7"/>
  <c r="AV1579" i="7" s="1"/>
  <c r="AY1579" i="7" s="1"/>
  <c r="AU1627" i="7"/>
  <c r="AU1621" i="7"/>
  <c r="AU1654" i="7"/>
  <c r="AU1762" i="7"/>
  <c r="AU1777" i="7"/>
  <c r="AV1777" i="7" s="1"/>
  <c r="AU773" i="7"/>
  <c r="AV773" i="7" s="1"/>
  <c r="AY773" i="7" s="1"/>
  <c r="AU595" i="7"/>
  <c r="AV595" i="7" s="1"/>
  <c r="AY595" i="7" s="1"/>
  <c r="AU619" i="7"/>
  <c r="AV619" i="7" s="1"/>
  <c r="AY619" i="7" s="1"/>
  <c r="AU1233" i="7"/>
  <c r="AV1233" i="7" s="1"/>
  <c r="AY1233" i="7" s="1"/>
  <c r="AU1292" i="7"/>
  <c r="AU1614" i="7"/>
  <c r="AV1614" i="7" s="1"/>
  <c r="AY1614" i="7" s="1"/>
  <c r="AU1719" i="7"/>
  <c r="AU1847" i="7"/>
  <c r="AV1847" i="7" s="1"/>
  <c r="AU261" i="7"/>
  <c r="AV261" i="7" s="1"/>
  <c r="AY261" i="7" s="1"/>
  <c r="AU165" i="7"/>
  <c r="AV165" i="7" s="1"/>
  <c r="AY165" i="7" s="1"/>
  <c r="AU115" i="7"/>
  <c r="AV115" i="7" s="1"/>
  <c r="AY115" i="7" s="1"/>
  <c r="AU248" i="7"/>
  <c r="AV248" i="7" s="1"/>
  <c r="AY248" i="7" s="1"/>
  <c r="AU472" i="7"/>
  <c r="AV472" i="7" s="1"/>
  <c r="AY472" i="7" s="1"/>
  <c r="AU317" i="7"/>
  <c r="AV317" i="7" s="1"/>
  <c r="AY317" i="7" s="1"/>
  <c r="AU605" i="7"/>
  <c r="AV605" i="7" s="1"/>
  <c r="AY605" i="7" s="1"/>
  <c r="AU613" i="7"/>
  <c r="AV613" i="7" s="1"/>
  <c r="AY613" i="7" s="1"/>
  <c r="AU669" i="7"/>
  <c r="AV669" i="7" s="1"/>
  <c r="AY669" i="7" s="1"/>
  <c r="AU677" i="7"/>
  <c r="AV677" i="7" s="1"/>
  <c r="AY677" i="7" s="1"/>
  <c r="AU842" i="7"/>
  <c r="AV842" i="7" s="1"/>
  <c r="AY842" i="7" s="1"/>
  <c r="AU539" i="7"/>
  <c r="AV539" i="7" s="1"/>
  <c r="AY539" i="7" s="1"/>
  <c r="AU805" i="7"/>
  <c r="AV805" i="7" s="1"/>
  <c r="AY805" i="7" s="1"/>
  <c r="AU818" i="7"/>
  <c r="AV818" i="7" s="1"/>
  <c r="AY818" i="7" s="1"/>
  <c r="AU826" i="7"/>
  <c r="AV826" i="7" s="1"/>
  <c r="AY826" i="7" s="1"/>
  <c r="AU845" i="7"/>
  <c r="AV845" i="7" s="1"/>
  <c r="AY845" i="7" s="1"/>
  <c r="AU824" i="7"/>
  <c r="AV824" i="7" s="1"/>
  <c r="AY824" i="7" s="1"/>
  <c r="AU1054" i="7"/>
  <c r="AV1054" i="7" s="1"/>
  <c r="AY1054" i="7" s="1"/>
  <c r="AU967" i="7"/>
  <c r="AV967" i="7" s="1"/>
  <c r="AY967" i="7" s="1"/>
  <c r="AU1198" i="7"/>
  <c r="AV1198" i="7" s="1"/>
  <c r="AY1198" i="7" s="1"/>
  <c r="AU1105" i="7"/>
  <c r="AV1105" i="7" s="1"/>
  <c r="AY1105" i="7" s="1"/>
  <c r="AU1400" i="7"/>
  <c r="AU1281" i="7"/>
  <c r="AU1389" i="7"/>
  <c r="AU1557" i="7"/>
  <c r="AV1557" i="7" s="1"/>
  <c r="AY1557" i="7" s="1"/>
  <c r="AU1784" i="7"/>
  <c r="AV1784" i="7" s="1"/>
  <c r="AU1851" i="7"/>
  <c r="AV1851" i="7" s="1"/>
  <c r="AU50" i="7"/>
  <c r="AV50" i="7" s="1"/>
  <c r="AY50" i="7" s="1"/>
  <c r="AU63" i="7"/>
  <c r="AV63" i="7" s="1"/>
  <c r="AY63" i="7" s="1"/>
  <c r="AU442" i="7"/>
  <c r="AV442" i="7" s="1"/>
  <c r="AY442" i="7" s="1"/>
  <c r="AU559" i="7"/>
  <c r="AV559" i="7" s="1"/>
  <c r="AY559" i="7" s="1"/>
  <c r="AU745" i="7"/>
  <c r="AV745" i="7" s="1"/>
  <c r="AY745" i="7" s="1"/>
  <c r="AU1096" i="7"/>
  <c r="AV1096" i="7" s="1"/>
  <c r="AY1096" i="7" s="1"/>
  <c r="AU1004" i="7"/>
  <c r="AV1004" i="7" s="1"/>
  <c r="AY1004" i="7" s="1"/>
  <c r="AU1283" i="7"/>
  <c r="AU1515" i="7"/>
  <c r="AV1515" i="7" s="1"/>
  <c r="AY1515" i="7" s="1"/>
  <c r="AU1715" i="7"/>
  <c r="AU610" i="7"/>
  <c r="AV610" i="7" s="1"/>
  <c r="AY610" i="7" s="1"/>
  <c r="AU271" i="7"/>
  <c r="AV271" i="7" s="1"/>
  <c r="AY271" i="7" s="1"/>
  <c r="AU404" i="7"/>
  <c r="AV404" i="7" s="1"/>
  <c r="AY404" i="7" s="1"/>
  <c r="AU364" i="7"/>
  <c r="AV364" i="7" s="1"/>
  <c r="AY364" i="7" s="1"/>
  <c r="AU118" i="7"/>
  <c r="AV118" i="7" s="1"/>
  <c r="AY118" i="7" s="1"/>
  <c r="AU121" i="7"/>
  <c r="AV121" i="7" s="1"/>
  <c r="AY121" i="7" s="1"/>
  <c r="AU380" i="7"/>
  <c r="AV380" i="7" s="1"/>
  <c r="AY380" i="7" s="1"/>
  <c r="AU382" i="7"/>
  <c r="AV382" i="7" s="1"/>
  <c r="AY382" i="7" s="1"/>
  <c r="AU481" i="7"/>
  <c r="AV481" i="7" s="1"/>
  <c r="AY481" i="7" s="1"/>
  <c r="AU686" i="7"/>
  <c r="AV686" i="7" s="1"/>
  <c r="AY686" i="7" s="1"/>
  <c r="AU697" i="7"/>
  <c r="AV697" i="7" s="1"/>
  <c r="AY697" i="7" s="1"/>
  <c r="AU884" i="7"/>
  <c r="AV884" i="7" s="1"/>
  <c r="AY884" i="7" s="1"/>
  <c r="AU1068" i="7"/>
  <c r="AV1068" i="7" s="1"/>
  <c r="AY1068" i="7" s="1"/>
  <c r="AU1057" i="7"/>
  <c r="AV1057" i="7" s="1"/>
  <c r="AY1057" i="7" s="1"/>
  <c r="AU1315" i="7"/>
  <c r="AU1290" i="7"/>
  <c r="AU1251" i="7"/>
  <c r="AU1117" i="7"/>
  <c r="AV1117" i="7" s="1"/>
  <c r="AY1117" i="7" s="1"/>
  <c r="AU1345" i="7"/>
  <c r="AU1480" i="7"/>
  <c r="AU1287" i="7"/>
  <c r="AU1561" i="7"/>
  <c r="AV1561" i="7" s="1"/>
  <c r="AY1561" i="7" s="1"/>
  <c r="AU1647" i="7"/>
  <c r="AU1650" i="7"/>
  <c r="AU1655" i="7"/>
  <c r="AU1728" i="7"/>
  <c r="AU1755" i="7"/>
  <c r="AU514" i="7"/>
  <c r="AV514" i="7" s="1"/>
  <c r="AY514" i="7" s="1"/>
  <c r="AU191" i="7"/>
  <c r="AV191" i="7" s="1"/>
  <c r="AY191" i="7" s="1"/>
  <c r="AU540" i="7"/>
  <c r="AV540" i="7" s="1"/>
  <c r="AY540" i="7" s="1"/>
  <c r="AU570" i="7"/>
  <c r="AV570" i="7" s="1"/>
  <c r="AY570" i="7" s="1"/>
  <c r="AU666" i="7"/>
  <c r="AV666" i="7" s="1"/>
  <c r="AY666" i="7" s="1"/>
  <c r="AU337" i="7"/>
  <c r="AV337" i="7" s="1"/>
  <c r="AY337" i="7" s="1"/>
  <c r="AU833" i="7"/>
  <c r="AV833" i="7" s="1"/>
  <c r="AY833" i="7" s="1"/>
  <c r="AU851" i="7"/>
  <c r="AV851" i="7" s="1"/>
  <c r="AY851" i="7" s="1"/>
  <c r="AU1386" i="7"/>
  <c r="AU1261" i="7"/>
  <c r="AU1271" i="7"/>
  <c r="AU20" i="7"/>
  <c r="AV20" i="7" s="1"/>
  <c r="AY20" i="7" s="1"/>
  <c r="AU21" i="7"/>
  <c r="AV21" i="7" s="1"/>
  <c r="AY21" i="7" s="1"/>
  <c r="AU152" i="7"/>
  <c r="AV152" i="7" s="1"/>
  <c r="AY152" i="7" s="1"/>
  <c r="AU280" i="7"/>
  <c r="AV280" i="7" s="1"/>
  <c r="AY280" i="7" s="1"/>
  <c r="AU59" i="7"/>
  <c r="AV59" i="7" s="1"/>
  <c r="AY59" i="7" s="1"/>
  <c r="AU192" i="7"/>
  <c r="AV192" i="7" s="1"/>
  <c r="AY192" i="7" s="1"/>
  <c r="AU618" i="7"/>
  <c r="AV618" i="7" s="1"/>
  <c r="AY618" i="7" s="1"/>
  <c r="AU576" i="7"/>
  <c r="AV576" i="7" s="1"/>
  <c r="AY576" i="7" s="1"/>
  <c r="AU375" i="7"/>
  <c r="AV375" i="7" s="1"/>
  <c r="AY375" i="7" s="1"/>
  <c r="AU352" i="7"/>
  <c r="AV352" i="7" s="1"/>
  <c r="AY352" i="7" s="1"/>
  <c r="AU391" i="7"/>
  <c r="AV391" i="7" s="1"/>
  <c r="AY391" i="7" s="1"/>
  <c r="AU642" i="7"/>
  <c r="AV642" i="7" s="1"/>
  <c r="AY642" i="7" s="1"/>
  <c r="AU427" i="7"/>
  <c r="AV427" i="7" s="1"/>
  <c r="AY427" i="7" s="1"/>
  <c r="AU632" i="7"/>
  <c r="AV632" i="7" s="1"/>
  <c r="AY632" i="7" s="1"/>
  <c r="AU672" i="7"/>
  <c r="AV672" i="7" s="1"/>
  <c r="AY672" i="7" s="1"/>
  <c r="AU707" i="7"/>
  <c r="AV707" i="7" s="1"/>
  <c r="AY707" i="7" s="1"/>
  <c r="AU892" i="7"/>
  <c r="AV892" i="7" s="1"/>
  <c r="AY892" i="7" s="1"/>
  <c r="AU1071" i="7"/>
  <c r="AV1071" i="7" s="1"/>
  <c r="AY1071" i="7" s="1"/>
  <c r="AU998" i="7"/>
  <c r="AV998" i="7" s="1"/>
  <c r="AY998" i="7" s="1"/>
  <c r="AU1091" i="7"/>
  <c r="AV1091" i="7" s="1"/>
  <c r="AY1091" i="7" s="1"/>
  <c r="AU1094" i="7"/>
  <c r="AV1094" i="7" s="1"/>
  <c r="AY1094" i="7" s="1"/>
  <c r="AU1164" i="7"/>
  <c r="AV1164" i="7" s="1"/>
  <c r="AY1164" i="7" s="1"/>
  <c r="AU1361" i="7"/>
  <c r="AU1253" i="7"/>
  <c r="AU1364" i="7"/>
  <c r="AU1451" i="7"/>
  <c r="AU1508" i="7"/>
  <c r="AU1585" i="7"/>
  <c r="AV1585" i="7" s="1"/>
  <c r="AY1585" i="7" s="1"/>
  <c r="AU1806" i="7"/>
  <c r="AV1806" i="7" s="1"/>
  <c r="AU355" i="7"/>
  <c r="AV355" i="7" s="1"/>
  <c r="AY355" i="7" s="1"/>
  <c r="AU1123" i="7"/>
  <c r="AV1123" i="7" s="1"/>
  <c r="AY1123" i="7" s="1"/>
  <c r="AU1135" i="7"/>
  <c r="AV1135" i="7" s="1"/>
  <c r="AY1135" i="7" s="1"/>
  <c r="AU1532" i="7"/>
  <c r="AV1532" i="7" s="1"/>
  <c r="AY1532" i="7" s="1"/>
  <c r="AU1464" i="7"/>
  <c r="AU1530" i="7"/>
  <c r="AV1530" i="7" s="1"/>
  <c r="AY1530" i="7" s="1"/>
  <c r="AU319" i="7"/>
  <c r="AV319" i="7" s="1"/>
  <c r="AY319" i="7" s="1"/>
  <c r="AU1228" i="7"/>
  <c r="AV1228" i="7" s="1"/>
  <c r="AY1228" i="7" s="1"/>
  <c r="AU1843" i="7"/>
  <c r="AV1843" i="7" s="1"/>
  <c r="AU66" i="7"/>
  <c r="AV66" i="7" s="1"/>
  <c r="AY66" i="7" s="1"/>
  <c r="AU146" i="7"/>
  <c r="AV146" i="7" s="1"/>
  <c r="AY146" i="7" s="1"/>
  <c r="AU151" i="7"/>
  <c r="AV151" i="7" s="1"/>
  <c r="AY151" i="7" s="1"/>
  <c r="AU466" i="7"/>
  <c r="AV466" i="7" s="1"/>
  <c r="AY466" i="7" s="1"/>
  <c r="AU612" i="7"/>
  <c r="AV612" i="7" s="1"/>
  <c r="AY612" i="7" s="1"/>
  <c r="AU518" i="7"/>
  <c r="AV518" i="7" s="1"/>
  <c r="AY518" i="7" s="1"/>
  <c r="AU841" i="7"/>
  <c r="AV841" i="7" s="1"/>
  <c r="AY841" i="7" s="1"/>
  <c r="AU875" i="7"/>
  <c r="AV875" i="7" s="1"/>
  <c r="AY875" i="7" s="1"/>
  <c r="AU1299" i="7"/>
  <c r="AU1571" i="7"/>
  <c r="AV1571" i="7" s="1"/>
  <c r="AY1571" i="7" s="1"/>
  <c r="AU43" i="7"/>
  <c r="AV43" i="7" s="1"/>
  <c r="AY43" i="7" s="1"/>
  <c r="AU362" i="7"/>
  <c r="AV362" i="7" s="1"/>
  <c r="AY362" i="7" s="1"/>
  <c r="AU477" i="7"/>
  <c r="AV477" i="7" s="1"/>
  <c r="AY477" i="7" s="1"/>
  <c r="AU485" i="7"/>
  <c r="AV485" i="7" s="1"/>
  <c r="AY485" i="7" s="1"/>
  <c r="AU1567" i="7"/>
  <c r="AV1567" i="7" s="1"/>
  <c r="AY1567" i="7" s="1"/>
  <c r="AU138" i="7"/>
  <c r="AV138" i="7" s="1"/>
  <c r="AY138" i="7" s="1"/>
  <c r="AU1052" i="7"/>
  <c r="AV1052" i="7" s="1"/>
  <c r="AY1052" i="7" s="1"/>
  <c r="AU23" i="7"/>
  <c r="AV23" i="7" s="1"/>
  <c r="AY23" i="7" s="1"/>
  <c r="AU450" i="7"/>
  <c r="AV450" i="7" s="1"/>
  <c r="AY450" i="7" s="1"/>
  <c r="AU95" i="7"/>
  <c r="AV95" i="7" s="1"/>
  <c r="AY95" i="7" s="1"/>
  <c r="AU564" i="7"/>
  <c r="AV564" i="7" s="1"/>
  <c r="AY564" i="7" s="1"/>
  <c r="AU506" i="7"/>
  <c r="AV506" i="7" s="1"/>
  <c r="AY506" i="7" s="1"/>
  <c r="AU201" i="7"/>
  <c r="AV201" i="7" s="1"/>
  <c r="AY201" i="7" s="1"/>
  <c r="AU591" i="7"/>
  <c r="AV591" i="7" s="1"/>
  <c r="AY591" i="7" s="1"/>
  <c r="AU871" i="7"/>
  <c r="AV871" i="7" s="1"/>
  <c r="AY871" i="7" s="1"/>
  <c r="AU740" i="7"/>
  <c r="AV740" i="7" s="1"/>
  <c r="AY740" i="7" s="1"/>
  <c r="AU716" i="7"/>
  <c r="AV716" i="7" s="1"/>
  <c r="AY716" i="7" s="1"/>
  <c r="AU462" i="7"/>
  <c r="AV462" i="7" s="1"/>
  <c r="AY462" i="7" s="1"/>
  <c r="AU815" i="7"/>
  <c r="AV815" i="7" s="1"/>
  <c r="AY815" i="7" s="1"/>
  <c r="AU561" i="7"/>
  <c r="AV561" i="7" s="1"/>
  <c r="AY561" i="7" s="1"/>
  <c r="AU767" i="7"/>
  <c r="AV767" i="7" s="1"/>
  <c r="AY767" i="7" s="1"/>
  <c r="AU766" i="7"/>
  <c r="AV766" i="7" s="1"/>
  <c r="AY766" i="7" s="1"/>
  <c r="AU777" i="7"/>
  <c r="AV777" i="7" s="1"/>
  <c r="AY777" i="7" s="1"/>
  <c r="AU964" i="7"/>
  <c r="AV964" i="7" s="1"/>
  <c r="AY964" i="7" s="1"/>
  <c r="AU1080" i="7"/>
  <c r="AV1080" i="7" s="1"/>
  <c r="AY1080" i="7" s="1"/>
  <c r="AU819" i="7"/>
  <c r="AV819" i="7" s="1"/>
  <c r="AY819" i="7" s="1"/>
  <c r="AU822" i="7"/>
  <c r="AV822" i="7" s="1"/>
  <c r="AY822" i="7" s="1"/>
  <c r="AU1043" i="7"/>
  <c r="AV1043" i="7" s="1"/>
  <c r="AY1043" i="7" s="1"/>
  <c r="AU1122" i="7"/>
  <c r="AV1122" i="7" s="1"/>
  <c r="AY1122" i="7" s="1"/>
  <c r="AU1186" i="7"/>
  <c r="AV1186" i="7" s="1"/>
  <c r="AY1186" i="7" s="1"/>
  <c r="AU1481" i="7"/>
  <c r="AU1334" i="7"/>
  <c r="AU1603" i="7"/>
  <c r="AV1603" i="7" s="1"/>
  <c r="AY1603" i="7" s="1"/>
  <c r="AU1558" i="7"/>
  <c r="AV1558" i="7" s="1"/>
  <c r="AY1558" i="7" s="1"/>
  <c r="AU1597" i="7"/>
  <c r="AV1597" i="7" s="1"/>
  <c r="AY1597" i="7" s="1"/>
  <c r="AU1745" i="7"/>
  <c r="AU1756" i="7"/>
  <c r="AU1736" i="7"/>
  <c r="AU1800" i="7"/>
  <c r="AV1800" i="7" s="1"/>
  <c r="AU156" i="7"/>
  <c r="AV156" i="7" s="1"/>
  <c r="AY156" i="7" s="1"/>
  <c r="AU284" i="7"/>
  <c r="AV284" i="7" s="1"/>
  <c r="AY284" i="7" s="1"/>
  <c r="AU90" i="7"/>
  <c r="AV90" i="7" s="1"/>
  <c r="AY90" i="7" s="1"/>
  <c r="AU196" i="7"/>
  <c r="AV196" i="7" s="1"/>
  <c r="AY196" i="7" s="1"/>
  <c r="AU39" i="7"/>
  <c r="AV39" i="7" s="1"/>
  <c r="AY39" i="7" s="1"/>
  <c r="AU305" i="7"/>
  <c r="AV305" i="7" s="1"/>
  <c r="AY305" i="7" s="1"/>
  <c r="AU458" i="7"/>
  <c r="AV458" i="7" s="1"/>
  <c r="AY458" i="7" s="1"/>
  <c r="AU145" i="7"/>
  <c r="AV145" i="7" s="1"/>
  <c r="AY145" i="7" s="1"/>
  <c r="AU535" i="7"/>
  <c r="AV535" i="7" s="1"/>
  <c r="AY535" i="7" s="1"/>
  <c r="AU732" i="7"/>
  <c r="AV732" i="7" s="1"/>
  <c r="AY732" i="7" s="1"/>
  <c r="AU406" i="7"/>
  <c r="AV406" i="7" s="1"/>
  <c r="AY406" i="7" s="1"/>
  <c r="AU714" i="7"/>
  <c r="AV714" i="7" s="1"/>
  <c r="AY714" i="7" s="1"/>
  <c r="AU505" i="7"/>
  <c r="AV505" i="7" s="1"/>
  <c r="AY505" i="7" s="1"/>
  <c r="AU711" i="7"/>
  <c r="AV711" i="7" s="1"/>
  <c r="AY711" i="7" s="1"/>
  <c r="AU1033" i="7"/>
  <c r="AV1033" i="7" s="1"/>
  <c r="AY1033" i="7" s="1"/>
  <c r="AU710" i="7"/>
  <c r="AV710" i="7" s="1"/>
  <c r="AY710" i="7" s="1"/>
  <c r="AU721" i="7"/>
  <c r="AV721" i="7" s="1"/>
  <c r="AY721" i="7" s="1"/>
  <c r="AU908" i="7"/>
  <c r="AV908" i="7" s="1"/>
  <c r="AY908" i="7" s="1"/>
  <c r="AU1026" i="7"/>
  <c r="AV1026" i="7" s="1"/>
  <c r="AY1026" i="7" s="1"/>
  <c r="AU1072" i="7"/>
  <c r="AV1072" i="7" s="1"/>
  <c r="AY1072" i="7" s="1"/>
  <c r="AU1237" i="7"/>
  <c r="AV1237" i="7" s="1"/>
  <c r="AY1237" i="7" s="1"/>
  <c r="AU1298" i="7"/>
  <c r="AU1141" i="7"/>
  <c r="AV1141" i="7" s="1"/>
  <c r="AY1141" i="7" s="1"/>
  <c r="AU1224" i="7"/>
  <c r="AV1224" i="7" s="1"/>
  <c r="AY1224" i="7" s="1"/>
  <c r="AU1311" i="7"/>
  <c r="AU1380" i="7"/>
  <c r="AU1381" i="7"/>
  <c r="AU1521" i="7"/>
  <c r="AV1521" i="7" s="1"/>
  <c r="AY1521" i="7" s="1"/>
  <c r="AU1609" i="7"/>
  <c r="AV1609" i="7" s="1"/>
  <c r="AY1609" i="7" s="1"/>
  <c r="AU1690" i="7"/>
  <c r="AU1659" i="7"/>
  <c r="AU1743" i="7"/>
  <c r="AU1744" i="7"/>
  <c r="AU1848" i="7"/>
  <c r="AV1848" i="7" s="1"/>
  <c r="AU186" i="7"/>
  <c r="AV186" i="7" s="1"/>
  <c r="AY186" i="7" s="1"/>
  <c r="AU556" i="7"/>
  <c r="AV556" i="7" s="1"/>
  <c r="AY556" i="7" s="1"/>
  <c r="AU226" i="7"/>
  <c r="AV226" i="7" s="1"/>
  <c r="AY226" i="7" s="1"/>
  <c r="AU47" i="7"/>
  <c r="AV47" i="7" s="1"/>
  <c r="AY47" i="7" s="1"/>
  <c r="AU468" i="7"/>
  <c r="AV468" i="7" s="1"/>
  <c r="AY468" i="7" s="1"/>
  <c r="AU150" i="7"/>
  <c r="AV150" i="7" s="1"/>
  <c r="AY150" i="7" s="1"/>
  <c r="AU410" i="7"/>
  <c r="AV410" i="7" s="1"/>
  <c r="AY410" i="7" s="1"/>
  <c r="AU153" i="7"/>
  <c r="AV153" i="7" s="1"/>
  <c r="AY153" i="7" s="1"/>
  <c r="AU756" i="7"/>
  <c r="AV756" i="7" s="1"/>
  <c r="AY756" i="7" s="1"/>
  <c r="AU660" i="7"/>
  <c r="AV660" i="7" s="1"/>
  <c r="AY660" i="7" s="1"/>
  <c r="AU414" i="7"/>
  <c r="AV414" i="7" s="1"/>
  <c r="AY414" i="7" s="1"/>
  <c r="AU513" i="7"/>
  <c r="AV513" i="7" s="1"/>
  <c r="AY513" i="7" s="1"/>
  <c r="AU719" i="7"/>
  <c r="AV719" i="7" s="1"/>
  <c r="AY719" i="7" s="1"/>
  <c r="AU718" i="7"/>
  <c r="AV718" i="7" s="1"/>
  <c r="AY718" i="7" s="1"/>
  <c r="AU729" i="7"/>
  <c r="AV729" i="7" s="1"/>
  <c r="AY729" i="7" s="1"/>
  <c r="AU916" i="7"/>
  <c r="AV916" i="7" s="1"/>
  <c r="AY916" i="7" s="1"/>
  <c r="AU1018" i="7"/>
  <c r="AV1018" i="7" s="1"/>
  <c r="AY1018" i="7" s="1"/>
  <c r="AU1049" i="7"/>
  <c r="AV1049" i="7" s="1"/>
  <c r="AY1049" i="7" s="1"/>
  <c r="AU1168" i="7"/>
  <c r="AV1168" i="7" s="1"/>
  <c r="AY1168" i="7" s="1"/>
  <c r="AU1013" i="7"/>
  <c r="AV1013" i="7" s="1"/>
  <c r="AY1013" i="7" s="1"/>
  <c r="AU988" i="7"/>
  <c r="AV988" i="7" s="1"/>
  <c r="AY988" i="7" s="1"/>
  <c r="AU1328" i="7"/>
  <c r="AU1267" i="7"/>
  <c r="AU1363" i="7"/>
  <c r="AU1149" i="7"/>
  <c r="AV1149" i="7" s="1"/>
  <c r="AY1149" i="7" s="1"/>
  <c r="AU1368" i="7"/>
  <c r="AU1232" i="7"/>
  <c r="AV1232" i="7" s="1"/>
  <c r="AY1232" i="7" s="1"/>
  <c r="AU1212" i="7"/>
  <c r="AV1212" i="7" s="1"/>
  <c r="AY1212" i="7" s="1"/>
  <c r="AU1319" i="7"/>
  <c r="AU1394" i="7"/>
  <c r="AU1697" i="7"/>
  <c r="AU1665" i="7"/>
  <c r="AU1666" i="7"/>
  <c r="AU1671" i="7"/>
  <c r="AU1748" i="7"/>
  <c r="AU1829" i="7"/>
  <c r="AV1829" i="7" s="1"/>
  <c r="AU232" i="7"/>
  <c r="AV232" i="7" s="1"/>
  <c r="AY232" i="7" s="1"/>
  <c r="AU183" i="7"/>
  <c r="AV183" i="7" s="1"/>
  <c r="AY183" i="7" s="1"/>
  <c r="AU568" i="7"/>
  <c r="AV568" i="7" s="1"/>
  <c r="AY568" i="7" s="1"/>
  <c r="AU392" i="7"/>
  <c r="AV392" i="7" s="1"/>
  <c r="AY392" i="7" s="1"/>
  <c r="AU30" i="7"/>
  <c r="AV30" i="7" s="1"/>
  <c r="AY30" i="7" s="1"/>
  <c r="AU757" i="7"/>
  <c r="AV757" i="7" s="1"/>
  <c r="AY757" i="7" s="1"/>
  <c r="AU331" i="7"/>
  <c r="AV331" i="7" s="1"/>
  <c r="AY331" i="7" s="1"/>
  <c r="AU587" i="7"/>
  <c r="AV587" i="7" s="1"/>
  <c r="AY587" i="7" s="1"/>
  <c r="AU294" i="7"/>
  <c r="AV294" i="7" s="1"/>
  <c r="AY294" i="7" s="1"/>
  <c r="AU704" i="7"/>
  <c r="AV704" i="7" s="1"/>
  <c r="AY704" i="7" s="1"/>
  <c r="AU901" i="7"/>
  <c r="AV901" i="7" s="1"/>
  <c r="AY901" i="7" s="1"/>
  <c r="AU922" i="7"/>
  <c r="AV922" i="7" s="1"/>
  <c r="AY922" i="7" s="1"/>
  <c r="AU941" i="7"/>
  <c r="AV941" i="7" s="1"/>
  <c r="AY941" i="7" s="1"/>
  <c r="AU1047" i="7"/>
  <c r="AV1047" i="7" s="1"/>
  <c r="AY1047" i="7" s="1"/>
  <c r="AU872" i="7"/>
  <c r="AV872" i="7" s="1"/>
  <c r="AY872" i="7" s="1"/>
  <c r="AU1158" i="7"/>
  <c r="AV1158" i="7" s="1"/>
  <c r="AY1158" i="7" s="1"/>
  <c r="AU1448" i="7"/>
  <c r="AU1153" i="7"/>
  <c r="AV1153" i="7" s="1"/>
  <c r="AY1153" i="7" s="1"/>
  <c r="AU1111" i="7"/>
  <c r="AV1111" i="7" s="1"/>
  <c r="AY1111" i="7" s="1"/>
  <c r="AU1202" i="7"/>
  <c r="AV1202" i="7" s="1"/>
  <c r="AY1202" i="7" s="1"/>
  <c r="AU1467" i="7"/>
  <c r="AU1383" i="7"/>
  <c r="AU1413" i="7"/>
  <c r="AU1440" i="7"/>
  <c r="AU1544" i="7"/>
  <c r="AV1544" i="7" s="1"/>
  <c r="AY1544" i="7" s="1"/>
  <c r="AU1563" i="7"/>
  <c r="AV1563" i="7" s="1"/>
  <c r="AY1563" i="7" s="1"/>
  <c r="AU1570" i="7"/>
  <c r="AV1570" i="7" s="1"/>
  <c r="AY1570" i="7" s="1"/>
  <c r="AU1720" i="7"/>
  <c r="AU1712" i="7"/>
  <c r="AU1759" i="7"/>
  <c r="AU1801" i="7"/>
  <c r="AV1801" i="7" s="1"/>
  <c r="AU242" i="7"/>
  <c r="AV242" i="7" s="1"/>
  <c r="AY242" i="7" s="1"/>
  <c r="AU210" i="7"/>
  <c r="AV210" i="7" s="1"/>
  <c r="AY210" i="7" s="1"/>
  <c r="AU127" i="7"/>
  <c r="AV127" i="7" s="1"/>
  <c r="AY127" i="7" s="1"/>
  <c r="AU412" i="7"/>
  <c r="AV412" i="7" s="1"/>
  <c r="AY412" i="7" s="1"/>
  <c r="AU41" i="7"/>
  <c r="AV41" i="7" s="1"/>
  <c r="AY41" i="7" s="1"/>
  <c r="AU401" i="7"/>
  <c r="AV401" i="7" s="1"/>
  <c r="AY401" i="7" s="1"/>
  <c r="AU961" i="7"/>
  <c r="AV961" i="7" s="1"/>
  <c r="AY961" i="7" s="1"/>
  <c r="AU915" i="7"/>
  <c r="AV915" i="7" s="1"/>
  <c r="AY915" i="7" s="1"/>
  <c r="AU1023" i="7"/>
  <c r="AV1023" i="7" s="1"/>
  <c r="AY1023" i="7" s="1"/>
  <c r="AU1274" i="7"/>
  <c r="AU1473" i="7"/>
  <c r="AU1629" i="7"/>
  <c r="AU396" i="7"/>
  <c r="AV396" i="7" s="1"/>
  <c r="AY396" i="7" s="1"/>
  <c r="AU76" i="7"/>
  <c r="AV76" i="7" s="1"/>
  <c r="AY76" i="7" s="1"/>
  <c r="AU135" i="7"/>
  <c r="AV135" i="7" s="1"/>
  <c r="AY135" i="7" s="1"/>
  <c r="AU434" i="7"/>
  <c r="AV434" i="7" s="1"/>
  <c r="AY434" i="7" s="1"/>
  <c r="AU238" i="7"/>
  <c r="AV238" i="7" s="1"/>
  <c r="AY238" i="7" s="1"/>
  <c r="AU580" i="7"/>
  <c r="AV580" i="7" s="1"/>
  <c r="AY580" i="7" s="1"/>
  <c r="AU241" i="7"/>
  <c r="AV241" i="7" s="1"/>
  <c r="AY241" i="7" s="1"/>
  <c r="AU807" i="7"/>
  <c r="AV807" i="7" s="1"/>
  <c r="AY807" i="7" s="1"/>
  <c r="AU502" i="7"/>
  <c r="AV502" i="7" s="1"/>
  <c r="AY502" i="7" s="1"/>
  <c r="AU345" i="7"/>
  <c r="AV345" i="7" s="1"/>
  <c r="AY345" i="7" s="1"/>
  <c r="AU601" i="7"/>
  <c r="AV601" i="7" s="1"/>
  <c r="AY601" i="7" s="1"/>
  <c r="AU911" i="7"/>
  <c r="AV911" i="7" s="1"/>
  <c r="AY911" i="7" s="1"/>
  <c r="AU981" i="7"/>
  <c r="AV981" i="7" s="1"/>
  <c r="AY981" i="7" s="1"/>
  <c r="AU859" i="7"/>
  <c r="AV859" i="7" s="1"/>
  <c r="AY859" i="7" s="1"/>
  <c r="AU862" i="7"/>
  <c r="AV862" i="7" s="1"/>
  <c r="AY862" i="7" s="1"/>
  <c r="AU1162" i="7"/>
  <c r="AV1162" i="7" s="1"/>
  <c r="AY1162" i="7" s="1"/>
  <c r="AU1266" i="7"/>
  <c r="AU1208" i="7"/>
  <c r="AV1208" i="7" s="1"/>
  <c r="AY1208" i="7" s="1"/>
  <c r="AU1320" i="7"/>
  <c r="AU1300" i="7"/>
  <c r="AU1348" i="7"/>
  <c r="AU1494" i="7"/>
  <c r="AU1667" i="7"/>
  <c r="AU1474" i="7"/>
  <c r="AU1649" i="7"/>
  <c r="AU1672" i="7"/>
  <c r="AU1641" i="7"/>
  <c r="AU1674" i="7"/>
  <c r="AU1727" i="7"/>
  <c r="AU1785" i="7"/>
  <c r="AV1785" i="7" s="1"/>
  <c r="AU1827" i="7"/>
  <c r="AV1827" i="7" s="1"/>
  <c r="AU333" i="7"/>
  <c r="AV333" i="7" s="1"/>
  <c r="AY333" i="7" s="1"/>
  <c r="AU624" i="7"/>
  <c r="AV624" i="7" s="1"/>
  <c r="AY624" i="7" s="1"/>
  <c r="AU683" i="7"/>
  <c r="AV683" i="7" s="1"/>
  <c r="AY683" i="7" s="1"/>
  <c r="AU1006" i="7"/>
  <c r="AV1006" i="7" s="1"/>
  <c r="AY1006" i="7" s="1"/>
  <c r="AU1132" i="7"/>
  <c r="AV1132" i="7" s="1"/>
  <c r="AY1132" i="7" s="1"/>
  <c r="AU1119" i="7"/>
  <c r="AV1119" i="7" s="1"/>
  <c r="AY1119" i="7" s="1"/>
  <c r="AU1203" i="7"/>
  <c r="AV1203" i="7" s="1"/>
  <c r="AY1203" i="7" s="1"/>
  <c r="AU1476" i="7"/>
  <c r="AU1449" i="7"/>
  <c r="AU1523" i="7"/>
  <c r="AV1523" i="7" s="1"/>
  <c r="AY1523" i="7" s="1"/>
  <c r="AU45" i="7"/>
  <c r="AV45" i="7" s="1"/>
  <c r="AY45" i="7" s="1"/>
  <c r="AU354" i="7"/>
  <c r="AV354" i="7" s="1"/>
  <c r="AY354" i="7" s="1"/>
  <c r="AU365" i="7"/>
  <c r="AV365" i="7" s="1"/>
  <c r="AY365" i="7" s="1"/>
  <c r="AU336" i="7"/>
  <c r="AV336" i="7" s="1"/>
  <c r="AY336" i="7" s="1"/>
  <c r="AU488" i="7"/>
  <c r="AV488" i="7" s="1"/>
  <c r="AY488" i="7" s="1"/>
  <c r="AU496" i="7"/>
  <c r="AV496" i="7" s="1"/>
  <c r="AY496" i="7" s="1"/>
  <c r="AU575" i="7"/>
  <c r="AV575" i="7" s="1"/>
  <c r="AY575" i="7" s="1"/>
  <c r="AU810" i="7"/>
  <c r="AV810" i="7" s="1"/>
  <c r="AY810" i="7" s="1"/>
  <c r="AU709" i="7"/>
  <c r="AV709" i="7" s="1"/>
  <c r="AY709" i="7" s="1"/>
  <c r="AU483" i="7"/>
  <c r="AV483" i="7" s="1"/>
  <c r="AY483" i="7" s="1"/>
  <c r="AU685" i="7"/>
  <c r="AV685" i="7" s="1"/>
  <c r="AY685" i="7" s="1"/>
  <c r="AU765" i="7"/>
  <c r="AV765" i="7" s="1"/>
  <c r="AY765" i="7" s="1"/>
  <c r="AU925" i="7"/>
  <c r="AV925" i="7" s="1"/>
  <c r="AY925" i="7" s="1"/>
  <c r="AU763" i="7"/>
  <c r="AV763" i="7" s="1"/>
  <c r="AY763" i="7" s="1"/>
  <c r="AU1063" i="7"/>
  <c r="AV1063" i="7" s="1"/>
  <c r="AY1063" i="7" s="1"/>
  <c r="AU1036" i="7"/>
  <c r="AV1036" i="7" s="1"/>
  <c r="AY1036" i="7" s="1"/>
  <c r="AU1115" i="7"/>
  <c r="AV1115" i="7" s="1"/>
  <c r="AY1115" i="7" s="1"/>
  <c r="AU1424" i="7"/>
  <c r="AU1433" i="7"/>
  <c r="AU1527" i="7"/>
  <c r="AV1527" i="7" s="1"/>
  <c r="AY1527" i="7" s="1"/>
  <c r="AU1644" i="7"/>
  <c r="AU1575" i="7"/>
  <c r="AV1575" i="7" s="1"/>
  <c r="AY1575" i="7" s="1"/>
  <c r="AU1689" i="7"/>
  <c r="AU1766" i="7"/>
  <c r="AU123" i="7"/>
  <c r="AV123" i="7" s="1"/>
  <c r="AY123" i="7" s="1"/>
  <c r="AU461" i="7"/>
  <c r="AV461" i="7" s="1"/>
  <c r="AY461" i="7" s="1"/>
  <c r="AU584" i="7"/>
  <c r="AV584" i="7" s="1"/>
  <c r="AY584" i="7" s="1"/>
  <c r="AU656" i="7"/>
  <c r="AV656" i="7" s="1"/>
  <c r="AY656" i="7" s="1"/>
  <c r="AU747" i="7"/>
  <c r="AV747" i="7" s="1"/>
  <c r="AY747" i="7" s="1"/>
  <c r="AU1317" i="7"/>
  <c r="AU1084" i="7"/>
  <c r="AV1084" i="7" s="1"/>
  <c r="AY1084" i="7" s="1"/>
  <c r="AU1289" i="7"/>
  <c r="AU1393" i="7"/>
  <c r="AU1423" i="7"/>
  <c r="AU1718" i="7"/>
  <c r="AU1804" i="7"/>
  <c r="AV1804" i="7" s="1"/>
  <c r="AU279" i="7"/>
  <c r="AV279" i="7" s="1"/>
  <c r="AY279" i="7" s="1"/>
  <c r="AU426" i="7"/>
  <c r="AV426" i="7" s="1"/>
  <c r="AY426" i="7" s="1"/>
  <c r="AU126" i="7"/>
  <c r="AV126" i="7" s="1"/>
  <c r="AY126" i="7" s="1"/>
  <c r="AU129" i="7"/>
  <c r="AV129" i="7" s="1"/>
  <c r="AY129" i="7" s="1"/>
  <c r="AU519" i="7"/>
  <c r="AV519" i="7" s="1"/>
  <c r="AY519" i="7" s="1"/>
  <c r="AU698" i="7"/>
  <c r="AV698" i="7" s="1"/>
  <c r="AY698" i="7" s="1"/>
  <c r="AU390" i="7"/>
  <c r="AV390" i="7" s="1"/>
  <c r="AY390" i="7" s="1"/>
  <c r="AU489" i="7"/>
  <c r="AV489" i="7" s="1"/>
  <c r="AY489" i="7" s="1"/>
  <c r="AU695" i="7"/>
  <c r="AV695" i="7" s="1"/>
  <c r="AY695" i="7" s="1"/>
  <c r="AU1000" i="7"/>
  <c r="AV1000" i="7" s="1"/>
  <c r="AY1000" i="7" s="1"/>
  <c r="AU694" i="7"/>
  <c r="AV694" i="7" s="1"/>
  <c r="AY694" i="7" s="1"/>
  <c r="AU705" i="7"/>
  <c r="AV705" i="7" s="1"/>
  <c r="AY705" i="7" s="1"/>
  <c r="AU1048" i="7"/>
  <c r="AV1048" i="7" s="1"/>
  <c r="AY1048" i="7" s="1"/>
  <c r="AU1322" i="7"/>
  <c r="AU1125" i="7"/>
  <c r="AV1125" i="7" s="1"/>
  <c r="AY1125" i="7" s="1"/>
  <c r="AU1346" i="7"/>
  <c r="AU1293" i="7"/>
  <c r="AU1501" i="7"/>
  <c r="AU1496" i="7"/>
  <c r="AU1295" i="7"/>
  <c r="AU1365" i="7"/>
  <c r="AU1593" i="7"/>
  <c r="AV1593" i="7" s="1"/>
  <c r="AY1593" i="7" s="1"/>
  <c r="AU1660" i="7"/>
  <c r="AU1658" i="7"/>
  <c r="AU1643" i="7"/>
  <c r="AU1724" i="7"/>
  <c r="AU1729" i="7"/>
  <c r="AU1767" i="7"/>
  <c r="AU1854" i="7"/>
  <c r="AV1854" i="7" s="1"/>
  <c r="AU1752" i="7"/>
  <c r="AU264" i="7"/>
  <c r="AV264" i="7" s="1"/>
  <c r="AY264" i="7" s="1"/>
  <c r="AU168" i="7"/>
  <c r="AV168" i="7" s="1"/>
  <c r="AY168" i="7" s="1"/>
  <c r="AU251" i="7"/>
  <c r="AV251" i="7" s="1"/>
  <c r="AY251" i="7" s="1"/>
  <c r="AU493" i="7"/>
  <c r="AV493" i="7" s="1"/>
  <c r="AY493" i="7" s="1"/>
  <c r="AU914" i="7"/>
  <c r="AV914" i="7" s="1"/>
  <c r="AY914" i="7" s="1"/>
  <c r="AU823" i="7"/>
  <c r="AV823" i="7" s="1"/>
  <c r="AY823" i="7" s="1"/>
  <c r="AU832" i="7"/>
  <c r="AV832" i="7" s="1"/>
  <c r="AY832" i="7" s="1"/>
  <c r="AU975" i="7"/>
  <c r="AV975" i="7" s="1"/>
  <c r="AY975" i="7" s="1"/>
  <c r="AU1113" i="7"/>
  <c r="AV1113" i="7" s="1"/>
  <c r="AY1113" i="7" s="1"/>
  <c r="AU1465" i="7"/>
  <c r="AU1390" i="7"/>
  <c r="AU1511" i="7"/>
  <c r="AV1511" i="7" s="1"/>
  <c r="AY1511" i="7" s="1"/>
  <c r="AU1560" i="7"/>
  <c r="AV1560" i="7" s="1"/>
  <c r="AY1560" i="7" s="1"/>
  <c r="AU1673" i="7"/>
  <c r="AU1711" i="7"/>
  <c r="AU1685" i="7"/>
  <c r="AU1789" i="7"/>
  <c r="AV1789" i="7" s="1"/>
  <c r="AU349" i="7"/>
  <c r="AV349" i="7" s="1"/>
  <c r="AY349" i="7" s="1"/>
  <c r="AU1312" i="7"/>
  <c r="AU1817" i="7"/>
  <c r="AV1817" i="7" s="1"/>
  <c r="AU250" i="7"/>
  <c r="AV250" i="7" s="1"/>
  <c r="AY250" i="7" s="1"/>
  <c r="AU428" i="7"/>
  <c r="AV428" i="7" s="1"/>
  <c r="AY428" i="7" s="1"/>
  <c r="AU193" i="7"/>
  <c r="AV193" i="7" s="1"/>
  <c r="AY193" i="7" s="1"/>
  <c r="AU454" i="7"/>
  <c r="AV454" i="7" s="1"/>
  <c r="AY454" i="7" s="1"/>
  <c r="AU553" i="7"/>
  <c r="AV553" i="7" s="1"/>
  <c r="AY553" i="7" s="1"/>
  <c r="AU945" i="7"/>
  <c r="AV945" i="7" s="1"/>
  <c r="AY945" i="7" s="1"/>
  <c r="AU758" i="7"/>
  <c r="AV758" i="7" s="1"/>
  <c r="AY758" i="7" s="1"/>
  <c r="AU769" i="7"/>
  <c r="AV769" i="7" s="1"/>
  <c r="AY769" i="7" s="1"/>
  <c r="AU814" i="7"/>
  <c r="AV814" i="7" s="1"/>
  <c r="AY814" i="7" s="1"/>
  <c r="AU1028" i="7"/>
  <c r="AV1028" i="7" s="1"/>
  <c r="AY1028" i="7" s="1"/>
  <c r="AU1352" i="7"/>
  <c r="AU1114" i="7"/>
  <c r="AV1114" i="7" s="1"/>
  <c r="AY1114" i="7" s="1"/>
  <c r="AU1185" i="7"/>
  <c r="AV1185" i="7" s="1"/>
  <c r="AY1185" i="7" s="1"/>
  <c r="AU1450" i="7"/>
  <c r="AU1272" i="7"/>
  <c r="AU1657" i="7"/>
  <c r="AU1059" i="7"/>
  <c r="AV1059" i="7" s="1"/>
  <c r="AY1059" i="7" s="1"/>
  <c r="AU1306" i="7"/>
  <c r="AU1410" i="7"/>
  <c r="AU1308" i="7"/>
  <c r="AU166" i="7"/>
  <c r="AV166" i="7" s="1"/>
  <c r="AY166" i="7" s="1"/>
  <c r="AU671" i="7"/>
  <c r="AV671" i="7" s="1"/>
  <c r="AY671" i="7" s="1"/>
  <c r="AU1034" i="7"/>
  <c r="AV1034" i="7" s="1"/>
  <c r="AY1034" i="7" s="1"/>
  <c r="AU1101" i="7"/>
  <c r="AV1101" i="7" s="1"/>
  <c r="AY1101" i="7" s="1"/>
  <c r="AU1587" i="7"/>
  <c r="AV1587" i="7" s="1"/>
  <c r="AY1587" i="7" s="1"/>
  <c r="AU1722" i="7"/>
  <c r="AU12" i="7"/>
  <c r="AV12" i="7" s="1"/>
  <c r="AY12" i="7" s="1"/>
  <c r="AU1799" i="7"/>
  <c r="AV1799" i="7" s="1"/>
  <c r="AU1109" i="7"/>
  <c r="AV1109" i="7" s="1"/>
  <c r="AY1109" i="7" s="1"/>
  <c r="AU1553" i="7"/>
  <c r="AV1553" i="7" s="1"/>
  <c r="AY1553" i="7" s="1"/>
  <c r="AU1790" i="7"/>
  <c r="AV1790" i="7" s="1"/>
  <c r="AU1248" i="7"/>
  <c r="AV1248" i="7" s="1"/>
  <c r="AY1248" i="7" s="1"/>
  <c r="AU27" i="7"/>
  <c r="AV27" i="7" s="1"/>
  <c r="AY27" i="7" s="1"/>
  <c r="AU160" i="7"/>
  <c r="AV160" i="7" s="1"/>
  <c r="AY160" i="7" s="1"/>
  <c r="AU240" i="7"/>
  <c r="AV240" i="7" s="1"/>
  <c r="AY240" i="7" s="1"/>
  <c r="AU67" i="7"/>
  <c r="AV67" i="7" s="1"/>
  <c r="AY67" i="7" s="1"/>
  <c r="AU203" i="7"/>
  <c r="AV203" i="7" s="1"/>
  <c r="AY203" i="7" s="1"/>
  <c r="AU749" i="7"/>
  <c r="AV749" i="7" s="1"/>
  <c r="AY749" i="7" s="1"/>
  <c r="AU437" i="7"/>
  <c r="AV437" i="7" s="1"/>
  <c r="AY437" i="7" s="1"/>
  <c r="AU295" i="7"/>
  <c r="AV295" i="7" s="1"/>
  <c r="AY295" i="7" s="1"/>
  <c r="AU447" i="7"/>
  <c r="AV447" i="7" s="1"/>
  <c r="AY447" i="7" s="1"/>
  <c r="AU611" i="7"/>
  <c r="AV611" i="7" s="1"/>
  <c r="AY611" i="7" s="1"/>
  <c r="AU949" i="7"/>
  <c r="AV949" i="7" s="1"/>
  <c r="AY949" i="7" s="1"/>
  <c r="AU985" i="7"/>
  <c r="AV985" i="7" s="1"/>
  <c r="AY985" i="7" s="1"/>
  <c r="AU1177" i="7"/>
  <c r="AV1177" i="7" s="1"/>
  <c r="AY1177" i="7" s="1"/>
  <c r="AU1210" i="7"/>
  <c r="AV1210" i="7" s="1"/>
  <c r="AY1210" i="7" s="1"/>
  <c r="AU1607" i="7"/>
  <c r="AV1607" i="7" s="1"/>
  <c r="AY1607" i="7" s="1"/>
  <c r="AU1594" i="7"/>
  <c r="AV1594" i="7" s="1"/>
  <c r="AY1594" i="7" s="1"/>
  <c r="AU1768" i="7"/>
  <c r="AU533" i="7"/>
  <c r="AV533" i="7" s="1"/>
  <c r="AY533" i="7" s="1"/>
  <c r="AU917" i="7"/>
  <c r="AV917" i="7" s="1"/>
  <c r="AY917" i="7" s="1"/>
  <c r="AU1161" i="7"/>
  <c r="AV1161" i="7" s="1"/>
  <c r="AY1161" i="7" s="1"/>
  <c r="AU361" i="7"/>
  <c r="AV361" i="7" s="1"/>
  <c r="AY361" i="7" s="1"/>
  <c r="AU325" i="7"/>
  <c r="AV325" i="7" s="1"/>
  <c r="AY325" i="7" s="1"/>
  <c r="AU799" i="7"/>
  <c r="AV799" i="7" s="1"/>
  <c r="AY799" i="7" s="1"/>
  <c r="AU755" i="7"/>
  <c r="AV755" i="7" s="1"/>
  <c r="AY755" i="7" s="1"/>
  <c r="AU1140" i="7"/>
  <c r="AV1140" i="7" s="1"/>
  <c r="AY1140" i="7" s="1"/>
  <c r="AU494" i="7"/>
  <c r="AV494" i="7" s="1"/>
  <c r="AY494" i="7" s="1"/>
  <c r="AU1165" i="7"/>
  <c r="AV1165" i="7" s="1"/>
  <c r="AY1165" i="7" s="1"/>
  <c r="AU212" i="7"/>
  <c r="AV212" i="7" s="1"/>
  <c r="AY212" i="7" s="1"/>
  <c r="AU93" i="7"/>
  <c r="AV93" i="7" s="1"/>
  <c r="AY93" i="7" s="1"/>
  <c r="AU173" i="7"/>
  <c r="AV173" i="7" s="1"/>
  <c r="AY173" i="7" s="1"/>
  <c r="AU136" i="7"/>
  <c r="AV136" i="7" s="1"/>
  <c r="AY136" i="7" s="1"/>
  <c r="AU525" i="7"/>
  <c r="AV525" i="7" s="1"/>
  <c r="AY525" i="7" s="1"/>
  <c r="AU359" i="7"/>
  <c r="AV359" i="7" s="1"/>
  <c r="AY359" i="7" s="1"/>
  <c r="AU262" i="7"/>
  <c r="AV262" i="7" s="1"/>
  <c r="AY262" i="7" s="1"/>
  <c r="AU680" i="7"/>
  <c r="AV680" i="7" s="1"/>
  <c r="AY680" i="7" s="1"/>
  <c r="AU733" i="7"/>
  <c r="AV733" i="7" s="1"/>
  <c r="AY733" i="7" s="1"/>
  <c r="AU307" i="7"/>
  <c r="AV307" i="7" s="1"/>
  <c r="AY307" i="7" s="1"/>
  <c r="AU563" i="7"/>
  <c r="AV563" i="7" s="1"/>
  <c r="AY563" i="7" s="1"/>
  <c r="AU658" i="7"/>
  <c r="AV658" i="7" s="1"/>
  <c r="AY658" i="7" s="1"/>
  <c r="AU853" i="7"/>
  <c r="AV853" i="7" s="1"/>
  <c r="AY853" i="7" s="1"/>
  <c r="AU946" i="7"/>
  <c r="AV946" i="7" s="1"/>
  <c r="AY946" i="7" s="1"/>
  <c r="AU848" i="7"/>
  <c r="AV848" i="7" s="1"/>
  <c r="AY848" i="7" s="1"/>
  <c r="AU1062" i="7"/>
  <c r="AV1062" i="7" s="1"/>
  <c r="AY1062" i="7" s="1"/>
  <c r="AU1179" i="7"/>
  <c r="AV1179" i="7" s="1"/>
  <c r="AY1179" i="7" s="1"/>
  <c r="AU1129" i="7"/>
  <c r="AV1129" i="7" s="1"/>
  <c r="AY1129" i="7" s="1"/>
  <c r="AU1087" i="7"/>
  <c r="AV1087" i="7" s="1"/>
  <c r="AY1087" i="7" s="1"/>
  <c r="AU1241" i="7"/>
  <c r="AV1241" i="7" s="1"/>
  <c r="AY1241" i="7" s="1"/>
  <c r="AU1374" i="7"/>
  <c r="AU1353" i="7"/>
  <c r="AU1225" i="7"/>
  <c r="AV1225" i="7" s="1"/>
  <c r="AY1225" i="7" s="1"/>
  <c r="AU1409" i="7"/>
  <c r="AU1359" i="7"/>
  <c r="AU1395" i="7"/>
  <c r="AU1580" i="7"/>
  <c r="AV1580" i="7" s="1"/>
  <c r="AY1580" i="7" s="1"/>
  <c r="AU1391" i="7"/>
  <c r="AU1498" i="7"/>
  <c r="AU1678" i="7"/>
  <c r="AU1738" i="7"/>
  <c r="AU1698" i="7"/>
  <c r="AU1794" i="7"/>
  <c r="AV1794" i="7" s="1"/>
  <c r="AU1770" i="7"/>
  <c r="AU1826" i="7"/>
  <c r="AV1826" i="7" s="1"/>
  <c r="AU32" i="7"/>
  <c r="AV32" i="7" s="1"/>
  <c r="AY32" i="7" s="1"/>
  <c r="AU29" i="7"/>
  <c r="AV29" i="7" s="1"/>
  <c r="AY29" i="7" s="1"/>
  <c r="AU77" i="7"/>
  <c r="AV77" i="7" s="1"/>
  <c r="AY77" i="7" s="1"/>
  <c r="AU272" i="7"/>
  <c r="AV272" i="7" s="1"/>
  <c r="AY272" i="7" s="1"/>
  <c r="AU104" i="7"/>
  <c r="AV104" i="7" s="1"/>
  <c r="AY104" i="7" s="1"/>
  <c r="AU187" i="7"/>
  <c r="AV187" i="7" s="1"/>
  <c r="AY187" i="7" s="1"/>
  <c r="AU408" i="7"/>
  <c r="AV408" i="7" s="1"/>
  <c r="AY408" i="7" s="1"/>
  <c r="AU386" i="7"/>
  <c r="AV386" i="7" s="1"/>
  <c r="AY386" i="7" s="1"/>
  <c r="AU541" i="7"/>
  <c r="AV541" i="7" s="1"/>
  <c r="AY541" i="7" s="1"/>
  <c r="AU206" i="7"/>
  <c r="AV206" i="7" s="1"/>
  <c r="AY206" i="7" s="1"/>
  <c r="AU549" i="7"/>
  <c r="AV549" i="7" s="1"/>
  <c r="AY549" i="7" s="1"/>
  <c r="AU874" i="7"/>
  <c r="AV874" i="7" s="1"/>
  <c r="AY874" i="7" s="1"/>
  <c r="AU768" i="7"/>
  <c r="AV768" i="7" s="1"/>
  <c r="AY768" i="7" s="1"/>
  <c r="AU507" i="7"/>
  <c r="AV507" i="7" s="1"/>
  <c r="AY507" i="7" s="1"/>
  <c r="AU787" i="7"/>
  <c r="AV787" i="7" s="1"/>
  <c r="AY787" i="7" s="1"/>
  <c r="AU968" i="7"/>
  <c r="AV968" i="7" s="1"/>
  <c r="AY968" i="7" s="1"/>
  <c r="AU1147" i="7"/>
  <c r="AV1147" i="7" s="1"/>
  <c r="AY1147" i="7" s="1"/>
  <c r="AU1369" i="7"/>
  <c r="AU1354" i="7"/>
  <c r="AU1217" i="7"/>
  <c r="AV1217" i="7" s="1"/>
  <c r="AY1217" i="7" s="1"/>
  <c r="AU1444" i="7"/>
  <c r="AU1540" i="7"/>
  <c r="AV1540" i="7" s="1"/>
  <c r="AY1540" i="7" s="1"/>
  <c r="AU1548" i="7"/>
  <c r="AV1548" i="7" s="1"/>
  <c r="AY1548" i="7" s="1"/>
  <c r="AU1638" i="7"/>
  <c r="AU1760" i="7"/>
  <c r="AU1807" i="7"/>
  <c r="AV1807" i="7" s="1"/>
  <c r="AU1845" i="7"/>
  <c r="AV1845" i="7" s="1"/>
  <c r="AU141" i="7"/>
  <c r="AV141" i="7" s="1"/>
  <c r="AY141" i="7" s="1"/>
  <c r="AU275" i="7"/>
  <c r="AV275" i="7" s="1"/>
  <c r="AY275" i="7" s="1"/>
  <c r="AU107" i="7"/>
  <c r="AV107" i="7" s="1"/>
  <c r="AY107" i="7" s="1"/>
  <c r="AU69" i="7"/>
  <c r="AV69" i="7" s="1"/>
  <c r="AY69" i="7" s="1"/>
  <c r="AU429" i="7"/>
  <c r="AV429" i="7" s="1"/>
  <c r="AY429" i="7" s="1"/>
  <c r="AU389" i="7"/>
  <c r="AV389" i="7" s="1"/>
  <c r="AY389" i="7" s="1"/>
  <c r="AU552" i="7"/>
  <c r="AV552" i="7" s="1"/>
  <c r="AY552" i="7" s="1"/>
  <c r="AU560" i="7"/>
  <c r="AV560" i="7" s="1"/>
  <c r="AY560" i="7" s="1"/>
  <c r="AU607" i="7"/>
  <c r="AV607" i="7" s="1"/>
  <c r="AY607" i="7" s="1"/>
  <c r="AU515" i="7"/>
  <c r="AV515" i="7" s="1"/>
  <c r="AY515" i="7" s="1"/>
  <c r="AU741" i="7"/>
  <c r="AV741" i="7" s="1"/>
  <c r="AY741" i="7" s="1"/>
  <c r="AU783" i="7"/>
  <c r="AV783" i="7" s="1"/>
  <c r="AY783" i="7" s="1"/>
  <c r="AU989" i="7"/>
  <c r="AV989" i="7" s="1"/>
  <c r="AY989" i="7" s="1"/>
  <c r="AU795" i="7"/>
  <c r="AV795" i="7" s="1"/>
  <c r="AY795" i="7" s="1"/>
  <c r="AU973" i="7"/>
  <c r="AV973" i="7" s="1"/>
  <c r="AY973" i="7" s="1"/>
  <c r="AU1046" i="7"/>
  <c r="AV1046" i="7" s="1"/>
  <c r="AY1046" i="7" s="1"/>
  <c r="AU1148" i="7"/>
  <c r="AV1148" i="7" s="1"/>
  <c r="AY1148" i="7" s="1"/>
  <c r="AU1081" i="7"/>
  <c r="AV1081" i="7" s="1"/>
  <c r="AY1081" i="7" s="1"/>
  <c r="AU1362" i="7"/>
  <c r="AU1296" i="7"/>
  <c r="AU1564" i="7"/>
  <c r="AV1564" i="7" s="1"/>
  <c r="AY1564" i="7" s="1"/>
  <c r="AU1598" i="7"/>
  <c r="AV1598" i="7" s="1"/>
  <c r="AY1598" i="7" s="1"/>
  <c r="AU1757" i="7"/>
  <c r="AU1749" i="7"/>
  <c r="AU1853" i="7"/>
  <c r="AV1853" i="7" s="1"/>
  <c r="AU492" i="7"/>
  <c r="AV492" i="7" s="1"/>
  <c r="AY492" i="7" s="1"/>
  <c r="AU100" i="7"/>
  <c r="AV100" i="7" s="1"/>
  <c r="AY100" i="7" s="1"/>
  <c r="AU180" i="7"/>
  <c r="AV180" i="7" s="1"/>
  <c r="AY180" i="7" s="1"/>
  <c r="AU34" i="7"/>
  <c r="AV34" i="7" s="1"/>
  <c r="AY34" i="7" s="1"/>
  <c r="AU170" i="7"/>
  <c r="AV170" i="7" s="1"/>
  <c r="AY170" i="7" s="1"/>
  <c r="AU530" i="7"/>
  <c r="AV530" i="7" s="1"/>
  <c r="AY530" i="7" s="1"/>
  <c r="AU286" i="7"/>
  <c r="AV286" i="7" s="1"/>
  <c r="AY286" i="7" s="1"/>
  <c r="AU33" i="7"/>
  <c r="AV33" i="7" s="1"/>
  <c r="AY33" i="7" s="1"/>
  <c r="AU289" i="7"/>
  <c r="AV289" i="7" s="1"/>
  <c r="AY289" i="7" s="1"/>
  <c r="AU423" i="7"/>
  <c r="AV423" i="7" s="1"/>
  <c r="AY423" i="7" s="1"/>
  <c r="AU770" i="7"/>
  <c r="AV770" i="7" s="1"/>
  <c r="AY770" i="7" s="1"/>
  <c r="AU550" i="7"/>
  <c r="AV550" i="7" s="1"/>
  <c r="AY550" i="7" s="1"/>
  <c r="AU393" i="7"/>
  <c r="AV393" i="7" s="1"/>
  <c r="AY393" i="7" s="1"/>
  <c r="AU905" i="7"/>
  <c r="AV905" i="7" s="1"/>
  <c r="AY905" i="7" s="1"/>
  <c r="AU986" i="7"/>
  <c r="AV986" i="7" s="1"/>
  <c r="AY986" i="7" s="1"/>
  <c r="AU907" i="7"/>
  <c r="AV907" i="7" s="1"/>
  <c r="AY907" i="7" s="1"/>
  <c r="AU910" i="7"/>
  <c r="AV910" i="7" s="1"/>
  <c r="AY910" i="7" s="1"/>
  <c r="AU1015" i="7"/>
  <c r="AV1015" i="7" s="1"/>
  <c r="AY1015" i="7" s="1"/>
  <c r="AU1403" i="7"/>
  <c r="AU1227" i="7"/>
  <c r="AV1227" i="7" s="1"/>
  <c r="AY1227" i="7" s="1"/>
  <c r="AU1282" i="7"/>
  <c r="AU1442" i="7"/>
  <c r="AU1415" i="7"/>
  <c r="AU1522" i="7"/>
  <c r="AV1522" i="7" s="1"/>
  <c r="AY1522" i="7" s="1"/>
  <c r="AU1746" i="7"/>
  <c r="AU1816" i="7"/>
  <c r="AV1816" i="7" s="1"/>
  <c r="AU216" i="7"/>
  <c r="AV216" i="7" s="1"/>
  <c r="AY216" i="7" s="1"/>
  <c r="AU245" i="7"/>
  <c r="AV245" i="7" s="1"/>
  <c r="AY245" i="7" s="1"/>
  <c r="AU343" i="7"/>
  <c r="AV343" i="7" s="1"/>
  <c r="AY343" i="7" s="1"/>
  <c r="AU456" i="7"/>
  <c r="AV456" i="7" s="1"/>
  <c r="AY456" i="7" s="1"/>
  <c r="AU792" i="7"/>
  <c r="AV792" i="7" s="1"/>
  <c r="AY792" i="7" s="1"/>
  <c r="AU804" i="7"/>
  <c r="AV804" i="7" s="1"/>
  <c r="AY804" i="7" s="1"/>
  <c r="AU1092" i="7"/>
  <c r="AV1092" i="7" s="1"/>
  <c r="AY1092" i="7" s="1"/>
  <c r="AU1037" i="7"/>
  <c r="AV1037" i="7" s="1"/>
  <c r="AY1037" i="7" s="1"/>
  <c r="AU1428" i="7"/>
  <c r="AU1559" i="7"/>
  <c r="AV1559" i="7" s="1"/>
  <c r="AY1559" i="7" s="1"/>
  <c r="AU1680" i="7"/>
  <c r="AU24" i="7"/>
  <c r="AV24" i="7" s="1"/>
  <c r="AY24" i="7" s="1"/>
  <c r="AU157" i="7"/>
  <c r="AV157" i="7" s="1"/>
  <c r="AY157" i="7" s="1"/>
  <c r="AU237" i="7"/>
  <c r="AV237" i="7" s="1"/>
  <c r="AY237" i="7" s="1"/>
  <c r="AU64" i="7"/>
  <c r="AV64" i="7" s="1"/>
  <c r="AY64" i="7" s="1"/>
  <c r="AU200" i="7"/>
  <c r="AV200" i="7" s="1"/>
  <c r="AY200" i="7" s="1"/>
  <c r="AU600" i="7"/>
  <c r="AV600" i="7" s="1"/>
  <c r="AY600" i="7" s="1"/>
  <c r="AU416" i="7"/>
  <c r="AV416" i="7" s="1"/>
  <c r="AY416" i="7" s="1"/>
  <c r="AU293" i="7"/>
  <c r="AV293" i="7" s="1"/>
  <c r="AY293" i="7" s="1"/>
  <c r="AU291" i="7"/>
  <c r="AV291" i="7" s="1"/>
  <c r="AY291" i="7" s="1"/>
  <c r="AU347" i="7"/>
  <c r="AV347" i="7" s="1"/>
  <c r="AY347" i="7" s="1"/>
  <c r="AU603" i="7"/>
  <c r="AV603" i="7" s="1"/>
  <c r="AY603" i="7" s="1"/>
  <c r="AU776" i="7"/>
  <c r="AV776" i="7" s="1"/>
  <c r="AY776" i="7" s="1"/>
  <c r="AU627" i="7"/>
  <c r="AV627" i="7" s="1"/>
  <c r="AY627" i="7" s="1"/>
  <c r="AU933" i="7"/>
  <c r="AV933" i="7" s="1"/>
  <c r="AY933" i="7" s="1"/>
  <c r="AU954" i="7"/>
  <c r="AV954" i="7" s="1"/>
  <c r="AY954" i="7" s="1"/>
  <c r="AU1086" i="7"/>
  <c r="AV1086" i="7" s="1"/>
  <c r="AY1086" i="7" s="1"/>
  <c r="AU888" i="7"/>
  <c r="AV888" i="7" s="1"/>
  <c r="AY888" i="7" s="1"/>
  <c r="AU1171" i="7"/>
  <c r="AV1171" i="7" s="1"/>
  <c r="AY1171" i="7" s="1"/>
  <c r="AU1169" i="7"/>
  <c r="AV1169" i="7" s="1"/>
  <c r="AY1169" i="7" s="1"/>
  <c r="AU1127" i="7"/>
  <c r="AV1127" i="7" s="1"/>
  <c r="AY1127" i="7" s="1"/>
  <c r="AU1045" i="7"/>
  <c r="AV1045" i="7" s="1"/>
  <c r="AY1045" i="7" s="1"/>
  <c r="AU1205" i="7"/>
  <c r="AV1205" i="7" s="1"/>
  <c r="AY1205" i="7" s="1"/>
  <c r="AU1466" i="7"/>
  <c r="AU1582" i="7"/>
  <c r="AV1582" i="7" s="1"/>
  <c r="AY1582" i="7" s="1"/>
  <c r="AU1586" i="7"/>
  <c r="AV1586" i="7" s="1"/>
  <c r="AY1586" i="7" s="1"/>
  <c r="AU1733" i="7"/>
  <c r="AU1809" i="7"/>
  <c r="AV1809" i="7" s="1"/>
  <c r="AU1821" i="7"/>
  <c r="AV1821" i="7" s="1"/>
  <c r="AU92" i="7"/>
  <c r="AV92" i="7" s="1"/>
  <c r="AY92" i="7" s="1"/>
  <c r="AU26" i="7"/>
  <c r="AV26" i="7" s="1"/>
  <c r="AY26" i="7" s="1"/>
  <c r="AU255" i="7"/>
  <c r="AV255" i="7" s="1"/>
  <c r="AY255" i="7" s="1"/>
  <c r="AU105" i="7"/>
  <c r="AV105" i="7" s="1"/>
  <c r="AY105" i="7" s="1"/>
  <c r="AU663" i="7"/>
  <c r="AV663" i="7" s="1"/>
  <c r="AY663" i="7" s="1"/>
  <c r="AU465" i="7"/>
  <c r="AV465" i="7" s="1"/>
  <c r="AY465" i="7" s="1"/>
  <c r="AU868" i="7"/>
  <c r="AV868" i="7" s="1"/>
  <c r="AY868" i="7" s="1"/>
  <c r="AU1576" i="7"/>
  <c r="AV1576" i="7" s="1"/>
  <c r="AY1576" i="7" s="1"/>
  <c r="AU1764" i="7"/>
  <c r="AU220" i="7"/>
  <c r="AV220" i="7" s="1"/>
  <c r="AY220" i="7" s="1"/>
  <c r="AU44" i="7"/>
  <c r="AV44" i="7" s="1"/>
  <c r="AY44" i="7" s="1"/>
  <c r="AU154" i="7"/>
  <c r="AV154" i="7" s="1"/>
  <c r="AY154" i="7" s="1"/>
  <c r="AU79" i="7"/>
  <c r="AV79" i="7" s="1"/>
  <c r="AY79" i="7" s="1"/>
  <c r="AU532" i="7"/>
  <c r="AV532" i="7" s="1"/>
  <c r="AY532" i="7" s="1"/>
  <c r="AU182" i="7"/>
  <c r="AV182" i="7" s="1"/>
  <c r="AY182" i="7" s="1"/>
  <c r="AU474" i="7"/>
  <c r="AV474" i="7" s="1"/>
  <c r="AY474" i="7" s="1"/>
  <c r="AU185" i="7"/>
  <c r="AV185" i="7" s="1"/>
  <c r="AY185" i="7" s="1"/>
  <c r="AU446" i="7"/>
  <c r="AV446" i="7" s="1"/>
  <c r="AY446" i="7" s="1"/>
  <c r="AU545" i="7"/>
  <c r="AV545" i="7" s="1"/>
  <c r="AY545" i="7" s="1"/>
  <c r="AU751" i="7"/>
  <c r="AV751" i="7" s="1"/>
  <c r="AY751" i="7" s="1"/>
  <c r="AU750" i="7"/>
  <c r="AV750" i="7" s="1"/>
  <c r="AY750" i="7" s="1"/>
  <c r="AU761" i="7"/>
  <c r="AV761" i="7" s="1"/>
  <c r="AY761" i="7" s="1"/>
  <c r="AU948" i="7"/>
  <c r="AV948" i="7" s="1"/>
  <c r="AY948" i="7" s="1"/>
  <c r="AU803" i="7"/>
  <c r="AV803" i="7" s="1"/>
  <c r="AY803" i="7" s="1"/>
  <c r="AU806" i="7"/>
  <c r="AV806" i="7" s="1"/>
  <c r="AY806" i="7" s="1"/>
  <c r="AU1020" i="7"/>
  <c r="AV1020" i="7" s="1"/>
  <c r="AY1020" i="7" s="1"/>
  <c r="AU1330" i="7"/>
  <c r="AU1301" i="7"/>
  <c r="AU1106" i="7"/>
  <c r="AV1106" i="7" s="1"/>
  <c r="AY1106" i="7" s="1"/>
  <c r="AU1181" i="7"/>
  <c r="AV1181" i="7" s="1"/>
  <c r="AY1181" i="7" s="1"/>
  <c r="AU1436" i="7"/>
  <c r="AU1191" i="7"/>
  <c r="AV1191" i="7" s="1"/>
  <c r="AY1191" i="7" s="1"/>
  <c r="AU1264" i="7"/>
  <c r="AU1244" i="7"/>
  <c r="AV1244" i="7" s="1"/>
  <c r="AY1244" i="7" s="1"/>
  <c r="AU1331" i="7"/>
  <c r="AU1519" i="7"/>
  <c r="AV1519" i="7" s="1"/>
  <c r="AY1519" i="7" s="1"/>
  <c r="AU1542" i="7"/>
  <c r="AV1542" i="7" s="1"/>
  <c r="AY1542" i="7" s="1"/>
  <c r="AU1581" i="7"/>
  <c r="AV1581" i="7" s="1"/>
  <c r="AY1581" i="7" s="1"/>
  <c r="AU1763" i="7"/>
  <c r="AU1702" i="7"/>
  <c r="AU1825" i="7"/>
  <c r="AV1825" i="7" s="1"/>
  <c r="AU1844" i="7"/>
  <c r="AV1844" i="7" s="1"/>
  <c r="AU388" i="7"/>
  <c r="AV388" i="7" s="1"/>
  <c r="AY388" i="7" s="1"/>
  <c r="AU169" i="7"/>
  <c r="AV169" i="7" s="1"/>
  <c r="AY169" i="7" s="1"/>
  <c r="AU794" i="7"/>
  <c r="AV794" i="7" s="1"/>
  <c r="AY794" i="7" s="1"/>
  <c r="AU529" i="7"/>
  <c r="AV529" i="7" s="1"/>
  <c r="AY529" i="7" s="1"/>
  <c r="AU932" i="7"/>
  <c r="AV932" i="7" s="1"/>
  <c r="AY932" i="7" s="1"/>
  <c r="AU1090" i="7"/>
  <c r="AV1090" i="7" s="1"/>
  <c r="AY1090" i="7" s="1"/>
  <c r="AU1574" i="7"/>
  <c r="AV1574" i="7" s="1"/>
  <c r="AY1574" i="7" s="1"/>
  <c r="AU144" i="7"/>
  <c r="AV144" i="7" s="1"/>
  <c r="AY144" i="7" s="1"/>
  <c r="AU48" i="7"/>
  <c r="AV48" i="7" s="1"/>
  <c r="AY48" i="7" s="1"/>
  <c r="AU181" i="7"/>
  <c r="AV181" i="7" s="1"/>
  <c r="AY181" i="7" s="1"/>
  <c r="AU376" i="7"/>
  <c r="AV376" i="7" s="1"/>
  <c r="AY376" i="7" s="1"/>
  <c r="AU509" i="7"/>
  <c r="AV509" i="7" s="1"/>
  <c r="AY509" i="7" s="1"/>
  <c r="AU517" i="7"/>
  <c r="AV517" i="7" s="1"/>
  <c r="AY517" i="7" s="1"/>
  <c r="AU829" i="7"/>
  <c r="AV829" i="7" s="1"/>
  <c r="AY829" i="7" s="1"/>
  <c r="AU720" i="7"/>
  <c r="AV720" i="7" s="1"/>
  <c r="AY720" i="7" s="1"/>
  <c r="AU491" i="7"/>
  <c r="AV491" i="7" s="1"/>
  <c r="AY491" i="7" s="1"/>
  <c r="AU696" i="7"/>
  <c r="AV696" i="7" s="1"/>
  <c r="AY696" i="7" s="1"/>
  <c r="AU771" i="7"/>
  <c r="AV771" i="7" s="1"/>
  <c r="AY771" i="7" s="1"/>
  <c r="AU956" i="7"/>
  <c r="AV956" i="7" s="1"/>
  <c r="AY956" i="7" s="1"/>
  <c r="AU1066" i="7"/>
  <c r="AV1066" i="7" s="1"/>
  <c r="AY1066" i="7" s="1"/>
  <c r="AU1116" i="7"/>
  <c r="AV1116" i="7" s="1"/>
  <c r="AY1116" i="7" s="1"/>
  <c r="AU1318" i="7"/>
  <c r="AU1192" i="7"/>
  <c r="AV1192" i="7" s="1"/>
  <c r="AY1192" i="7" s="1"/>
  <c r="AU1252" i="7"/>
  <c r="AU1429" i="7"/>
  <c r="AU1541" i="7"/>
  <c r="AV1541" i="7" s="1"/>
  <c r="AY1541" i="7" s="1"/>
  <c r="AU1583" i="7"/>
  <c r="AV1583" i="7" s="1"/>
  <c r="AY1583" i="7" s="1"/>
  <c r="AU1691" i="7"/>
  <c r="AU1774" i="7"/>
  <c r="AV1774" i="7" s="1"/>
  <c r="AU1852" i="7"/>
  <c r="AV1852" i="7" s="1"/>
  <c r="AU328" i="7"/>
  <c r="AV328" i="7" s="1"/>
  <c r="AY328" i="7" s="1"/>
  <c r="AU617" i="7"/>
  <c r="AV617" i="7" s="1"/>
  <c r="AY617" i="7" s="1"/>
  <c r="AU647" i="7"/>
  <c r="AV647" i="7" s="1"/>
  <c r="AY647" i="7" s="1"/>
  <c r="AU547" i="7"/>
  <c r="AV547" i="7" s="1"/>
  <c r="AY547" i="7" s="1"/>
  <c r="AU982" i="7"/>
  <c r="AV982" i="7" s="1"/>
  <c r="AY982" i="7" s="1"/>
  <c r="AU1286" i="7"/>
  <c r="AU1209" i="7"/>
  <c r="AV1209" i="7" s="1"/>
  <c r="AY1209" i="7" s="1"/>
  <c r="AU1623" i="7"/>
  <c r="AU1642" i="7"/>
  <c r="AU1741" i="7"/>
  <c r="AU634" i="7"/>
  <c r="AV634" i="7" s="1"/>
  <c r="AY634" i="7" s="1"/>
  <c r="AU1516" i="7"/>
  <c r="AV1516" i="7" s="1"/>
  <c r="AY1516" i="7" s="1"/>
  <c r="AU1656" i="7"/>
  <c r="AU74" i="7"/>
  <c r="AV74" i="7" s="1"/>
  <c r="AY74" i="7" s="1"/>
  <c r="AU87" i="7"/>
  <c r="AV87" i="7" s="1"/>
  <c r="AY87" i="7" s="1"/>
  <c r="AU554" i="7"/>
  <c r="AV554" i="7" s="1"/>
  <c r="AY554" i="7" s="1"/>
  <c r="AU356" i="7"/>
  <c r="AV356" i="7" s="1"/>
  <c r="AY356" i="7" s="1"/>
  <c r="AU190" i="7"/>
  <c r="AV190" i="7" s="1"/>
  <c r="AY190" i="7" s="1"/>
  <c r="AU484" i="7"/>
  <c r="AV484" i="7" s="1"/>
  <c r="AY484" i="7" s="1"/>
  <c r="AU583" i="7"/>
  <c r="AV583" i="7" s="1"/>
  <c r="AY583" i="7" s="1"/>
  <c r="AU788" i="7"/>
  <c r="AV788" i="7" s="1"/>
  <c r="AY788" i="7" s="1"/>
  <c r="AU759" i="7"/>
  <c r="AV759" i="7" s="1"/>
  <c r="AY759" i="7" s="1"/>
  <c r="AU811" i="7"/>
  <c r="AV811" i="7" s="1"/>
  <c r="AY811" i="7" s="1"/>
  <c r="AU1038" i="7"/>
  <c r="AV1038" i="7" s="1"/>
  <c r="AY1038" i="7" s="1"/>
  <c r="AU1332" i="7"/>
  <c r="AU1469" i="7"/>
  <c r="AU1595" i="7"/>
  <c r="AV1595" i="7" s="1"/>
  <c r="AY1595" i="7" s="1"/>
  <c r="AU1550" i="7"/>
  <c r="AV1550" i="7" s="1"/>
  <c r="AY1550" i="7" s="1"/>
  <c r="AU1589" i="7"/>
  <c r="AV1589" i="7" s="1"/>
  <c r="AY1589" i="7" s="1"/>
  <c r="AU1841" i="7"/>
  <c r="AV1841" i="7" s="1"/>
  <c r="AU116" i="7"/>
  <c r="AV116" i="7" s="1"/>
  <c r="AY116" i="7" s="1"/>
  <c r="AU106" i="7"/>
  <c r="AV106" i="7" s="1"/>
  <c r="AY106" i="7" s="1"/>
  <c r="AU143" i="7"/>
  <c r="AV143" i="7" s="1"/>
  <c r="AY143" i="7" s="1"/>
  <c r="AU444" i="7"/>
  <c r="AV444" i="7" s="1"/>
  <c r="AY444" i="7" s="1"/>
  <c r="AU602" i="7"/>
  <c r="AV602" i="7" s="1"/>
  <c r="AY602" i="7" s="1"/>
  <c r="AU249" i="7"/>
  <c r="AV249" i="7" s="1"/>
  <c r="AY249" i="7" s="1"/>
  <c r="AU700" i="7"/>
  <c r="AV700" i="7" s="1"/>
  <c r="AY700" i="7" s="1"/>
  <c r="AU708" i="7"/>
  <c r="AV708" i="7" s="1"/>
  <c r="AY708" i="7" s="1"/>
  <c r="AU1064" i="7"/>
  <c r="AV1064" i="7" s="1"/>
  <c r="AY1064" i="7" s="1"/>
  <c r="AU809" i="7"/>
  <c r="AV809" i="7" s="1"/>
  <c r="AY809" i="7" s="1"/>
  <c r="AU510" i="7"/>
  <c r="AV510" i="7" s="1"/>
  <c r="AY510" i="7" s="1"/>
  <c r="AU353" i="7"/>
  <c r="AV353" i="7" s="1"/>
  <c r="AY353" i="7" s="1"/>
  <c r="AU609" i="7"/>
  <c r="AV609" i="7" s="1"/>
  <c r="AY609" i="7" s="1"/>
  <c r="AU865" i="7"/>
  <c r="AV865" i="7" s="1"/>
  <c r="AY865" i="7" s="1"/>
  <c r="AU867" i="7"/>
  <c r="AV867" i="7" s="1"/>
  <c r="AY867" i="7" s="1"/>
  <c r="AU870" i="7"/>
  <c r="AV870" i="7" s="1"/>
  <c r="AY870" i="7" s="1"/>
  <c r="AU1112" i="7"/>
  <c r="AV1112" i="7" s="1"/>
  <c r="AY1112" i="7" s="1"/>
  <c r="AU1170" i="7"/>
  <c r="AV1170" i="7" s="1"/>
  <c r="AY1170" i="7" s="1"/>
  <c r="AU1350" i="7"/>
  <c r="AU1482" i="7"/>
  <c r="AU1835" i="7"/>
  <c r="AV1835" i="7" s="1"/>
  <c r="AU132" i="7"/>
  <c r="AV132" i="7" s="1"/>
  <c r="AY132" i="7" s="1"/>
  <c r="AU500" i="7"/>
  <c r="AV500" i="7" s="1"/>
  <c r="AY500" i="7" s="1"/>
  <c r="AU366" i="7"/>
  <c r="AV366" i="7" s="1"/>
  <c r="AY366" i="7" s="1"/>
  <c r="AU670" i="7"/>
  <c r="AV670" i="7" s="1"/>
  <c r="AY670" i="7" s="1"/>
  <c r="AU1041" i="7"/>
  <c r="AV1041" i="7" s="1"/>
  <c r="AY1041" i="7" s="1"/>
  <c r="AU1176" i="7"/>
  <c r="AV1176" i="7" s="1"/>
  <c r="AY1176" i="7" s="1"/>
  <c r="AU40" i="7"/>
  <c r="AV40" i="7" s="1"/>
  <c r="AY40" i="7" s="1"/>
  <c r="AU171" i="7"/>
  <c r="AV171" i="7" s="1"/>
  <c r="AY171" i="7" s="1"/>
  <c r="AU661" i="7"/>
  <c r="AV661" i="7" s="1"/>
  <c r="AY661" i="7" s="1"/>
  <c r="AU299" i="7"/>
  <c r="AV299" i="7" s="1"/>
  <c r="AY299" i="7" s="1"/>
  <c r="AU850" i="7"/>
  <c r="AV850" i="7" s="1"/>
  <c r="AY850" i="7" s="1"/>
  <c r="AU858" i="7"/>
  <c r="AV858" i="7" s="1"/>
  <c r="AY858" i="7" s="1"/>
  <c r="AU877" i="7"/>
  <c r="AV877" i="7" s="1"/>
  <c r="AY877" i="7" s="1"/>
  <c r="AU983" i="7"/>
  <c r="AV983" i="7" s="1"/>
  <c r="AY983" i="7" s="1"/>
  <c r="AU1490" i="7"/>
  <c r="AU1732" i="7"/>
  <c r="AU1688" i="7"/>
  <c r="AU1796" i="7"/>
  <c r="AV1796" i="7" s="1"/>
  <c r="AU1487" i="7"/>
  <c r="AU1669" i="7"/>
  <c r="AU1747" i="7"/>
  <c r="AU75" i="7"/>
  <c r="AV75" i="7" s="1"/>
  <c r="AY75" i="7" s="1"/>
  <c r="AU592" i="7"/>
  <c r="AV592" i="7" s="1"/>
  <c r="AY592" i="7" s="1"/>
  <c r="AU797" i="7"/>
  <c r="AV797" i="7" s="1"/>
  <c r="AY797" i="7" s="1"/>
  <c r="AU816" i="7"/>
  <c r="AV816" i="7" s="1"/>
  <c r="AY816" i="7" s="1"/>
  <c r="AU268" i="7"/>
  <c r="AV268" i="7" s="1"/>
  <c r="AY268" i="7" s="1"/>
  <c r="AU172" i="7"/>
  <c r="AV172" i="7" s="1"/>
  <c r="AY172" i="7" s="1"/>
  <c r="AU274" i="7"/>
  <c r="AV274" i="7" s="1"/>
  <c r="AY274" i="7" s="1"/>
  <c r="AU159" i="7"/>
  <c r="AV159" i="7" s="1"/>
  <c r="AY159" i="7" s="1"/>
  <c r="AU476" i="7"/>
  <c r="AV476" i="7" s="1"/>
  <c r="AY476" i="7" s="1"/>
  <c r="AU265" i="7"/>
  <c r="AV265" i="7" s="1"/>
  <c r="AY265" i="7" s="1"/>
  <c r="AU399" i="7"/>
  <c r="AV399" i="7" s="1"/>
  <c r="AY399" i="7" s="1"/>
  <c r="AU722" i="7"/>
  <c r="AV722" i="7" s="1"/>
  <c r="AY722" i="7" s="1"/>
  <c r="AU895" i="7"/>
  <c r="AV895" i="7" s="1"/>
  <c r="AY895" i="7" s="1"/>
  <c r="AU526" i="7"/>
  <c r="AV526" i="7" s="1"/>
  <c r="AY526" i="7" s="1"/>
  <c r="AU369" i="7"/>
  <c r="AV369" i="7" s="1"/>
  <c r="AY369" i="7" s="1"/>
  <c r="AU857" i="7"/>
  <c r="AV857" i="7" s="1"/>
  <c r="AY857" i="7" s="1"/>
  <c r="AU887" i="7"/>
  <c r="AV887" i="7" s="1"/>
  <c r="AY887" i="7" s="1"/>
  <c r="AU897" i="7"/>
  <c r="AV897" i="7" s="1"/>
  <c r="AY897" i="7" s="1"/>
  <c r="AU1002" i="7"/>
  <c r="AV1002" i="7" s="1"/>
  <c r="AY1002" i="7" s="1"/>
  <c r="AU883" i="7"/>
  <c r="AV883" i="7" s="1"/>
  <c r="AY883" i="7" s="1"/>
  <c r="AU886" i="7"/>
  <c r="AV886" i="7" s="1"/>
  <c r="AY886" i="7" s="1"/>
  <c r="AU991" i="7"/>
  <c r="AV991" i="7" s="1"/>
  <c r="AY991" i="7" s="1"/>
  <c r="AU1468" i="7"/>
  <c r="AU1512" i="7"/>
  <c r="AV1512" i="7" s="1"/>
  <c r="AY1512" i="7" s="1"/>
  <c r="AU1675" i="7"/>
  <c r="AU1803" i="7"/>
  <c r="AV1803" i="7" s="1"/>
  <c r="AU52" i="7"/>
  <c r="AV52" i="7" s="1"/>
  <c r="AY52" i="7" s="1"/>
  <c r="AU42" i="7"/>
  <c r="AV42" i="7" s="1"/>
  <c r="AY42" i="7" s="1"/>
  <c r="AU103" i="7"/>
  <c r="AV103" i="7" s="1"/>
  <c r="AY103" i="7" s="1"/>
  <c r="AU586" i="7"/>
  <c r="AV586" i="7" s="1"/>
  <c r="AY586" i="7" s="1"/>
  <c r="AU516" i="7"/>
  <c r="AV516" i="7" s="1"/>
  <c r="AY516" i="7" s="1"/>
  <c r="AU209" i="7"/>
  <c r="AV209" i="7" s="1"/>
  <c r="AY209" i="7" s="1"/>
  <c r="AU599" i="7"/>
  <c r="AV599" i="7" s="1"/>
  <c r="AY599" i="7" s="1"/>
  <c r="AU738" i="7"/>
  <c r="AV738" i="7" s="1"/>
  <c r="AY738" i="7" s="1"/>
  <c r="AU470" i="7"/>
  <c r="AV470" i="7" s="1"/>
  <c r="AY470" i="7" s="1"/>
  <c r="AU313" i="7"/>
  <c r="AV313" i="7" s="1"/>
  <c r="AY313" i="7" s="1"/>
  <c r="AU569" i="7"/>
  <c r="AV569" i="7" s="1"/>
  <c r="AY569" i="7" s="1"/>
  <c r="AU775" i="7"/>
  <c r="AV775" i="7" s="1"/>
  <c r="AY775" i="7" s="1"/>
  <c r="AU987" i="7"/>
  <c r="AV987" i="7" s="1"/>
  <c r="AY987" i="7" s="1"/>
  <c r="AU774" i="7"/>
  <c r="AV774" i="7" s="1"/>
  <c r="AY774" i="7" s="1"/>
  <c r="AU785" i="7"/>
  <c r="AV785" i="7" s="1"/>
  <c r="AY785" i="7" s="1"/>
  <c r="AU1088" i="7"/>
  <c r="AV1088" i="7" s="1"/>
  <c r="AY1088" i="7" s="1"/>
  <c r="AU827" i="7"/>
  <c r="AV827" i="7" s="1"/>
  <c r="AY827" i="7" s="1"/>
  <c r="AU830" i="7"/>
  <c r="AV830" i="7" s="1"/>
  <c r="AY830" i="7" s="1"/>
  <c r="AU1044" i="7"/>
  <c r="AV1044" i="7" s="1"/>
  <c r="AY1044" i="7" s="1"/>
  <c r="AU1104" i="7"/>
  <c r="AV1104" i="7" s="1"/>
  <c r="AY1104" i="7" s="1"/>
  <c r="AU1130" i="7"/>
  <c r="AV1130" i="7" s="1"/>
  <c r="AY1130" i="7" s="1"/>
  <c r="AU1188" i="7"/>
  <c r="AV1188" i="7" s="1"/>
  <c r="AY1188" i="7" s="1"/>
  <c r="AU1199" i="7"/>
  <c r="AV1199" i="7" s="1"/>
  <c r="AY1199" i="7" s="1"/>
  <c r="AU1288" i="7"/>
  <c r="AU1268" i="7"/>
  <c r="AU1339" i="7"/>
  <c r="AU1462" i="7"/>
  <c r="AU1556" i="7"/>
  <c r="AV1556" i="7" s="1"/>
  <c r="AY1556" i="7" s="1"/>
  <c r="AU1611" i="7"/>
  <c r="AV1611" i="7" s="1"/>
  <c r="AY1611" i="7" s="1"/>
  <c r="AU1566" i="7"/>
  <c r="AV1566" i="7" s="1"/>
  <c r="AY1566" i="7" s="1"/>
  <c r="AU1605" i="7"/>
  <c r="AV1605" i="7" s="1"/>
  <c r="AY1605" i="7" s="1"/>
  <c r="AU1737" i="7"/>
  <c r="AU1808" i="7"/>
  <c r="AV1808" i="7" s="1"/>
  <c r="AU82" i="7"/>
  <c r="AV82" i="7" s="1"/>
  <c r="AY82" i="7" s="1"/>
  <c r="AU188" i="7"/>
  <c r="AV188" i="7" s="1"/>
  <c r="AY188" i="7" s="1"/>
  <c r="AU111" i="7"/>
  <c r="AV111" i="7" s="1"/>
  <c r="AY111" i="7" s="1"/>
  <c r="AU596" i="7"/>
  <c r="AV596" i="7" s="1"/>
  <c r="AY596" i="7" s="1"/>
  <c r="AU214" i="7"/>
  <c r="AV214" i="7" s="1"/>
  <c r="AY214" i="7" s="1"/>
  <c r="AU538" i="7"/>
  <c r="AV538" i="7" s="1"/>
  <c r="AY538" i="7" s="1"/>
  <c r="AU217" i="7"/>
  <c r="AV217" i="7" s="1"/>
  <c r="AY217" i="7" s="1"/>
  <c r="AU1152" i="7"/>
  <c r="AV1152" i="7" s="1"/>
  <c r="AY1152" i="7" s="1"/>
  <c r="AU778" i="7"/>
  <c r="AV778" i="7" s="1"/>
  <c r="AY778" i="7" s="1"/>
  <c r="AU478" i="7"/>
  <c r="AV478" i="7" s="1"/>
  <c r="AY478" i="7" s="1"/>
  <c r="AU321" i="7"/>
  <c r="AV321" i="7" s="1"/>
  <c r="AY321" i="7" s="1"/>
  <c r="AU577" i="7"/>
  <c r="AV577" i="7" s="1"/>
  <c r="AY577" i="7" s="1"/>
  <c r="AU782" i="7"/>
  <c r="AV782" i="7" s="1"/>
  <c r="AY782" i="7" s="1"/>
  <c r="AU793" i="7"/>
  <c r="AV793" i="7" s="1"/>
  <c r="AY793" i="7" s="1"/>
  <c r="AU1128" i="7"/>
  <c r="AV1128" i="7" s="1"/>
  <c r="AY1128" i="7" s="1"/>
  <c r="AU835" i="7"/>
  <c r="AV835" i="7" s="1"/>
  <c r="AY835" i="7" s="1"/>
  <c r="AU838" i="7"/>
  <c r="AV838" i="7" s="1"/>
  <c r="AY838" i="7" s="1"/>
  <c r="AU1126" i="7"/>
  <c r="AV1126" i="7" s="1"/>
  <c r="AY1126" i="7" s="1"/>
  <c r="AU1138" i="7"/>
  <c r="AV1138" i="7" s="1"/>
  <c r="AY1138" i="7" s="1"/>
  <c r="AU1219" i="7"/>
  <c r="AV1219" i="7" s="1"/>
  <c r="AY1219" i="7" s="1"/>
  <c r="AU1242" i="7"/>
  <c r="AV1242" i="7" s="1"/>
  <c r="AY1242" i="7" s="1"/>
  <c r="AU1200" i="7"/>
  <c r="AV1200" i="7" s="1"/>
  <c r="AY1200" i="7" s="1"/>
  <c r="AU1276" i="7"/>
  <c r="AU1340" i="7"/>
  <c r="AU1485" i="7"/>
  <c r="AU1458" i="7"/>
  <c r="AU1554" i="7"/>
  <c r="AV1554" i="7" s="1"/>
  <c r="AY1554" i="7" s="1"/>
  <c r="AU1562" i="7"/>
  <c r="AV1562" i="7" s="1"/>
  <c r="AY1562" i="7" s="1"/>
  <c r="AU1619" i="7"/>
  <c r="AU1613" i="7"/>
  <c r="AV1613" i="7" s="1"/>
  <c r="AY1613" i="7" s="1"/>
  <c r="AU1646" i="7"/>
  <c r="AU1769" i="7"/>
  <c r="AU1834" i="7"/>
  <c r="AV1834" i="7" s="1"/>
  <c r="AU91" i="7"/>
  <c r="AV91" i="7" s="1"/>
  <c r="AY91" i="7" s="1"/>
  <c r="AU224" i="7"/>
  <c r="AV224" i="7" s="1"/>
  <c r="AY224" i="7" s="1"/>
  <c r="AU16" i="7"/>
  <c r="AV16" i="7" s="1"/>
  <c r="AY16" i="7" s="1"/>
  <c r="AU131" i="7"/>
  <c r="AV131" i="7" s="1"/>
  <c r="AY131" i="7" s="1"/>
  <c r="AU247" i="7"/>
  <c r="AV247" i="7" s="1"/>
  <c r="AY247" i="7" s="1"/>
  <c r="AU370" i="7"/>
  <c r="AV370" i="7" s="1"/>
  <c r="AY370" i="7" s="1"/>
  <c r="AU512" i="7"/>
  <c r="AV512" i="7" s="1"/>
  <c r="AY512" i="7" s="1"/>
  <c r="AU330" i="7"/>
  <c r="AV330" i="7" s="1"/>
  <c r="AY330" i="7" s="1"/>
  <c r="AU346" i="7"/>
  <c r="AV346" i="7" s="1"/>
  <c r="AY346" i="7" s="1"/>
  <c r="AU962" i="7"/>
  <c r="AV962" i="7" s="1"/>
  <c r="AY962" i="7" s="1"/>
  <c r="AU633" i="7"/>
  <c r="AV633" i="7" s="1"/>
  <c r="AY633" i="7" s="1"/>
  <c r="AU395" i="7"/>
  <c r="AV395" i="7" s="1"/>
  <c r="AY395" i="7" s="1"/>
  <c r="AU623" i="7"/>
  <c r="AV623" i="7" s="1"/>
  <c r="AY623" i="7" s="1"/>
  <c r="AU621" i="7"/>
  <c r="AV621" i="7" s="1"/>
  <c r="AY621" i="7" s="1"/>
  <c r="AU906" i="7"/>
  <c r="AV906" i="7" s="1"/>
  <c r="AY906" i="7" s="1"/>
  <c r="AU675" i="7"/>
  <c r="AV675" i="7" s="1"/>
  <c r="AY675" i="7" s="1"/>
  <c r="AU860" i="7"/>
  <c r="AV860" i="7" s="1"/>
  <c r="AY860" i="7" s="1"/>
  <c r="AU1030" i="7"/>
  <c r="AV1030" i="7" s="1"/>
  <c r="AY1030" i="7" s="1"/>
  <c r="AU936" i="7"/>
  <c r="AV936" i="7" s="1"/>
  <c r="AY936" i="7" s="1"/>
  <c r="AU992" i="7"/>
  <c r="AV992" i="7" s="1"/>
  <c r="AY992" i="7" s="1"/>
  <c r="AU1025" i="7"/>
  <c r="AV1025" i="7" s="1"/>
  <c r="AY1025" i="7" s="1"/>
  <c r="AU1131" i="7"/>
  <c r="AV1131" i="7" s="1"/>
  <c r="AY1131" i="7" s="1"/>
  <c r="AU1270" i="7"/>
  <c r="AU1175" i="7"/>
  <c r="AV1175" i="7" s="1"/>
  <c r="AY1175" i="7" s="1"/>
  <c r="AU1309" i="7"/>
  <c r="AU1246" i="7"/>
  <c r="AV1246" i="7" s="1"/>
  <c r="AY1246" i="7" s="1"/>
  <c r="AU1525" i="7"/>
  <c r="AV1525" i="7" s="1"/>
  <c r="AY1525" i="7" s="1"/>
  <c r="AU1333" i="7"/>
  <c r="AU1507" i="7"/>
  <c r="AU1628" i="7"/>
  <c r="AU1634" i="7"/>
  <c r="AU1701" i="7"/>
  <c r="AU1731" i="7"/>
  <c r="AU1839" i="7"/>
  <c r="AV1839" i="7" s="1"/>
  <c r="AU233" i="7"/>
  <c r="AV233" i="7" s="1"/>
  <c r="AY233" i="7" s="1"/>
  <c r="AU674" i="7"/>
  <c r="AV674" i="7" s="1"/>
  <c r="AY674" i="7" s="1"/>
  <c r="AU593" i="7"/>
  <c r="AV593" i="7" s="1"/>
  <c r="AY593" i="7" s="1"/>
  <c r="AU976" i="7"/>
  <c r="AV976" i="7" s="1"/>
  <c r="AY976" i="7" s="1"/>
  <c r="AU854" i="7"/>
  <c r="AV854" i="7" s="1"/>
  <c r="AY854" i="7" s="1"/>
  <c r="AU1324" i="7"/>
  <c r="AU1497" i="7"/>
  <c r="AU1781" i="7"/>
  <c r="AV1781" i="7" s="1"/>
  <c r="AU236" i="7"/>
  <c r="AV236" i="7" s="1"/>
  <c r="AY236" i="7" s="1"/>
  <c r="AU199" i="7"/>
  <c r="AV199" i="7" s="1"/>
  <c r="AY199" i="7" s="1"/>
  <c r="AU562" i="7"/>
  <c r="AV562" i="7" s="1"/>
  <c r="AY562" i="7" s="1"/>
  <c r="AU46" i="7"/>
  <c r="AV46" i="7" s="1"/>
  <c r="AY46" i="7" s="1"/>
  <c r="AU49" i="7"/>
  <c r="AV49" i="7" s="1"/>
  <c r="AY49" i="7" s="1"/>
  <c r="AU439" i="7"/>
  <c r="AV439" i="7" s="1"/>
  <c r="AY439" i="7" s="1"/>
  <c r="AU796" i="7"/>
  <c r="AV796" i="7" s="1"/>
  <c r="AY796" i="7" s="1"/>
  <c r="AU825" i="7"/>
  <c r="AV825" i="7" s="1"/>
  <c r="AY825" i="7" s="1"/>
  <c r="AU310" i="7"/>
  <c r="AV310" i="7" s="1"/>
  <c r="AY310" i="7" s="1"/>
  <c r="AU566" i="7"/>
  <c r="AV566" i="7" s="1"/>
  <c r="AY566" i="7" s="1"/>
  <c r="AU409" i="7"/>
  <c r="AV409" i="7" s="1"/>
  <c r="AY409" i="7" s="1"/>
  <c r="AU937" i="7"/>
  <c r="AV937" i="7" s="1"/>
  <c r="AY937" i="7" s="1"/>
  <c r="AU980" i="7"/>
  <c r="AV980" i="7" s="1"/>
  <c r="AY980" i="7" s="1"/>
  <c r="AU923" i="7"/>
  <c r="AV923" i="7" s="1"/>
  <c r="AY923" i="7" s="1"/>
  <c r="AU926" i="7"/>
  <c r="AV926" i="7" s="1"/>
  <c r="AY926" i="7" s="1"/>
  <c r="AU1031" i="7"/>
  <c r="AV1031" i="7" s="1"/>
  <c r="AY1031" i="7" s="1"/>
  <c r="AU1110" i="7"/>
  <c r="AV1110" i="7" s="1"/>
  <c r="AY1110" i="7" s="1"/>
  <c r="AU1245" i="7"/>
  <c r="AV1245" i="7" s="1"/>
  <c r="AY1245" i="7" s="1"/>
  <c r="AU1314" i="7"/>
  <c r="AU1215" i="7"/>
  <c r="AV1215" i="7" s="1"/>
  <c r="AY1215" i="7" s="1"/>
  <c r="AU1434" i="7"/>
  <c r="AU1430" i="7"/>
  <c r="AU1454" i="7"/>
  <c r="AU1431" i="7"/>
  <c r="AU1601" i="7"/>
  <c r="AV1601" i="7" s="1"/>
  <c r="AY1601" i="7" s="1"/>
  <c r="AU1529" i="7"/>
  <c r="AV1529" i="7" s="1"/>
  <c r="AY1529" i="7" s="1"/>
  <c r="AU1584" i="7"/>
  <c r="AV1584" i="7" s="1"/>
  <c r="AY1584" i="7" s="1"/>
  <c r="AU1730" i="7"/>
  <c r="AU1765" i="7"/>
  <c r="AU61" i="7"/>
  <c r="AV61" i="7" s="1"/>
  <c r="AY61" i="7" s="1"/>
  <c r="AU589" i="7"/>
  <c r="AV589" i="7" s="1"/>
  <c r="AY589" i="7" s="1"/>
  <c r="AU1074" i="7"/>
  <c r="AV1074" i="7" s="1"/>
  <c r="AY1074" i="7" s="1"/>
  <c r="AU1189" i="7"/>
  <c r="AV1189" i="7" s="1"/>
  <c r="AY1189" i="7" s="1"/>
  <c r="AU1549" i="7"/>
  <c r="AV1549" i="7" s="1"/>
  <c r="AY1549" i="7" s="1"/>
  <c r="AU834" i="7"/>
  <c r="AV834" i="7" s="1"/>
  <c r="AY834" i="7" s="1"/>
  <c r="AU1710" i="7"/>
  <c r="AU418" i="7"/>
  <c r="AV418" i="7" s="1"/>
  <c r="AY418" i="7" s="1"/>
  <c r="AU246" i="7"/>
  <c r="AV246" i="7" s="1"/>
  <c r="AY246" i="7" s="1"/>
  <c r="AU817" i="7"/>
  <c r="AV817" i="7" s="1"/>
  <c r="AY817" i="7" s="1"/>
  <c r="AU855" i="7"/>
  <c r="AV855" i="7" s="1"/>
  <c r="AY855" i="7" s="1"/>
  <c r="AU1793" i="7"/>
  <c r="AV1793" i="7" s="1"/>
  <c r="AU133" i="7"/>
  <c r="AV133" i="7" s="1"/>
  <c r="AY133" i="7" s="1"/>
  <c r="AU653" i="7"/>
  <c r="AV653" i="7" s="1"/>
  <c r="AY653" i="7" s="1"/>
  <c r="AU840" i="7"/>
  <c r="AV840" i="7" s="1"/>
  <c r="AY840" i="7" s="1"/>
  <c r="AU1121" i="7"/>
  <c r="AV1121" i="7" s="1"/>
  <c r="AY1121" i="7" s="1"/>
  <c r="AU1313" i="7"/>
  <c r="AU1316" i="7"/>
  <c r="AU1392" i="7"/>
  <c r="AU1670" i="7"/>
  <c r="AU1813" i="7"/>
  <c r="AV1813" i="7" s="1"/>
  <c r="AU588" i="7"/>
  <c r="AV588" i="7" s="1"/>
  <c r="AY588" i="7" s="1"/>
  <c r="AU110" i="7"/>
  <c r="AV110" i="7" s="1"/>
  <c r="AY110" i="7" s="1"/>
  <c r="AU374" i="7"/>
  <c r="AV374" i="7" s="1"/>
  <c r="AY374" i="7" s="1"/>
  <c r="AU679" i="7"/>
  <c r="AV679" i="7" s="1"/>
  <c r="AY679" i="7" s="1"/>
  <c r="AU1471" i="7"/>
  <c r="AU1726" i="7"/>
  <c r="AU828" i="7"/>
  <c r="AV828" i="7" s="1"/>
  <c r="AY828" i="7" s="1"/>
  <c r="AU896" i="7"/>
  <c r="AV896" i="7" s="1"/>
  <c r="AY896" i="7" s="1"/>
  <c r="AU1321" i="7"/>
  <c r="AU1740" i="7"/>
  <c r="AU1823" i="7"/>
  <c r="AV1823" i="7" s="1"/>
  <c r="AU1190" i="7"/>
  <c r="AV1190" i="7" s="1"/>
  <c r="AY1190" i="7" s="1"/>
  <c r="AU1653" i="7"/>
  <c r="AU1187" i="7"/>
  <c r="AV1187" i="7" s="1"/>
  <c r="AY1187" i="7" s="1"/>
  <c r="AU1645" i="7"/>
  <c r="AU1526" i="7"/>
  <c r="AV1526" i="7" s="1"/>
  <c r="AY1526" i="7" s="1"/>
  <c r="AU148" i="7"/>
  <c r="AV148" i="7" s="1"/>
  <c r="AY148" i="7" s="1"/>
  <c r="AU211" i="7"/>
  <c r="AV211" i="7" s="1"/>
  <c r="AY211" i="7" s="1"/>
  <c r="AU296" i="7"/>
  <c r="AV296" i="7" s="1"/>
  <c r="AY296" i="7" s="1"/>
  <c r="AU320" i="7"/>
  <c r="AV320" i="7" s="1"/>
  <c r="AY320" i="7" s="1"/>
  <c r="AU469" i="7"/>
  <c r="AV469" i="7" s="1"/>
  <c r="AY469" i="7" s="1"/>
  <c r="AU70" i="7"/>
  <c r="AV70" i="7" s="1"/>
  <c r="AY70" i="7" s="1"/>
  <c r="AU301" i="7"/>
  <c r="AV301" i="7" s="1"/>
  <c r="AY301" i="7" s="1"/>
  <c r="AU303" i="7"/>
  <c r="AV303" i="7" s="1"/>
  <c r="AY303" i="7" s="1"/>
  <c r="AU866" i="7"/>
  <c r="AV866" i="7" s="1"/>
  <c r="AY866" i="7" s="1"/>
  <c r="AU625" i="7"/>
  <c r="AV625" i="7" s="1"/>
  <c r="AY625" i="7" s="1"/>
  <c r="AU371" i="7"/>
  <c r="AV371" i="7" s="1"/>
  <c r="AY371" i="7" s="1"/>
  <c r="AU615" i="7"/>
  <c r="AV615" i="7" s="1"/>
  <c r="AY615" i="7" s="1"/>
  <c r="AU802" i="7"/>
  <c r="AV802" i="7" s="1"/>
  <c r="AY802" i="7" s="1"/>
  <c r="AU651" i="7"/>
  <c r="AV651" i="7" s="1"/>
  <c r="AY651" i="7" s="1"/>
  <c r="AU836" i="7"/>
  <c r="AV836" i="7" s="1"/>
  <c r="AY836" i="7" s="1"/>
  <c r="AU1076" i="7"/>
  <c r="AV1076" i="7" s="1"/>
  <c r="AY1076" i="7" s="1"/>
  <c r="AU912" i="7"/>
  <c r="AV912" i="7" s="1"/>
  <c r="AY912" i="7" s="1"/>
  <c r="AU1001" i="7"/>
  <c r="AV1001" i="7" s="1"/>
  <c r="AY1001" i="7" s="1"/>
  <c r="AU1099" i="7"/>
  <c r="AV1099" i="7" s="1"/>
  <c r="AY1099" i="7" s="1"/>
  <c r="AU1222" i="7"/>
  <c r="AV1222" i="7" s="1"/>
  <c r="AY1222" i="7" s="1"/>
  <c r="AU1151" i="7"/>
  <c r="AV1151" i="7" s="1"/>
  <c r="AY1151" i="7" s="1"/>
  <c r="AU1069" i="7"/>
  <c r="AV1069" i="7" s="1"/>
  <c r="AY1069" i="7" s="1"/>
  <c r="AU1214" i="7"/>
  <c r="AV1214" i="7" s="1"/>
  <c r="AY1214" i="7" s="1"/>
  <c r="AU1412" i="7"/>
  <c r="AU1617" i="7"/>
  <c r="AU1610" i="7"/>
  <c r="AV1610" i="7" s="1"/>
  <c r="AY1610" i="7" s="1"/>
  <c r="AU1676" i="7"/>
  <c r="AU1810" i="7"/>
  <c r="AV1810" i="7" s="1"/>
  <c r="AU15" i="7"/>
  <c r="AV15" i="7" s="1"/>
  <c r="AY15" i="7" s="1"/>
  <c r="AU309" i="7"/>
  <c r="AV309" i="7" s="1"/>
  <c r="AY309" i="7" s="1"/>
  <c r="AU96" i="7"/>
  <c r="AV96" i="7" s="1"/>
  <c r="AY96" i="7" s="1"/>
  <c r="AU176" i="7"/>
  <c r="AV176" i="7" s="1"/>
  <c r="AY176" i="7" s="1"/>
  <c r="AU139" i="7"/>
  <c r="AV139" i="7" s="1"/>
  <c r="AY139" i="7" s="1"/>
  <c r="AU536" i="7"/>
  <c r="AV536" i="7" s="1"/>
  <c r="AY536" i="7" s="1"/>
  <c r="AU378" i="7"/>
  <c r="AV378" i="7" s="1"/>
  <c r="AY378" i="7" s="1"/>
  <c r="AU725" i="7"/>
  <c r="AV725" i="7" s="1"/>
  <c r="AY725" i="7" s="1"/>
  <c r="AU744" i="7"/>
  <c r="AV744" i="7" s="1"/>
  <c r="AY744" i="7" s="1"/>
  <c r="AU315" i="7"/>
  <c r="AV315" i="7" s="1"/>
  <c r="AY315" i="7" s="1"/>
  <c r="AU571" i="7"/>
  <c r="AV571" i="7" s="1"/>
  <c r="AY571" i="7" s="1"/>
  <c r="AU930" i="7"/>
  <c r="AV930" i="7" s="1"/>
  <c r="AY930" i="7" s="1"/>
  <c r="AU869" i="7"/>
  <c r="AV869" i="7" s="1"/>
  <c r="AY869" i="7" s="1"/>
  <c r="AU890" i="7"/>
  <c r="AV890" i="7" s="1"/>
  <c r="AY890" i="7" s="1"/>
  <c r="AU909" i="7"/>
  <c r="AV909" i="7" s="1"/>
  <c r="AY909" i="7" s="1"/>
  <c r="AU1003" i="7"/>
  <c r="AV1003" i="7" s="1"/>
  <c r="AY1003" i="7" s="1"/>
  <c r="AU856" i="7"/>
  <c r="AV856" i="7" s="1"/>
  <c r="AY856" i="7" s="1"/>
  <c r="AU1180" i="7"/>
  <c r="AV1180" i="7" s="1"/>
  <c r="AY1180" i="7" s="1"/>
  <c r="AU1137" i="7"/>
  <c r="AV1137" i="7" s="1"/>
  <c r="AY1137" i="7" s="1"/>
  <c r="AU1095" i="7"/>
  <c r="AV1095" i="7" s="1"/>
  <c r="AY1095" i="7" s="1"/>
  <c r="AU1367" i="7"/>
  <c r="AU1399" i="7"/>
  <c r="AU1520" i="7"/>
  <c r="AV1520" i="7" s="1"/>
  <c r="AY1520" i="7" s="1"/>
  <c r="AU1725" i="7"/>
  <c r="AU1703" i="7"/>
  <c r="AU1681" i="7"/>
  <c r="AU1706" i="7"/>
  <c r="AU1696" i="7"/>
  <c r="AU1771" i="7"/>
  <c r="AV1771" i="7" s="1"/>
  <c r="AU1828" i="7"/>
  <c r="AV1828" i="7" s="1"/>
  <c r="AU36" i="7"/>
  <c r="AV36" i="7" s="1"/>
  <c r="AY36" i="7" s="1"/>
  <c r="AU335" i="7"/>
  <c r="AV335" i="7" s="1"/>
  <c r="AY335" i="7" s="1"/>
  <c r="AU99" i="7"/>
  <c r="AV99" i="7" s="1"/>
  <c r="AY99" i="7" s="1"/>
  <c r="AU229" i="7"/>
  <c r="AV229" i="7" s="1"/>
  <c r="AY229" i="7" s="1"/>
  <c r="AU179" i="7"/>
  <c r="AV179" i="7" s="1"/>
  <c r="AY179" i="7" s="1"/>
  <c r="AU557" i="7"/>
  <c r="AV557" i="7" s="1"/>
  <c r="AY557" i="7" s="1"/>
  <c r="AU381" i="7"/>
  <c r="AV381" i="7" s="1"/>
  <c r="AY381" i="7" s="1"/>
  <c r="AU22" i="7"/>
  <c r="AV22" i="7" s="1"/>
  <c r="AY22" i="7" s="1"/>
  <c r="AU415" i="7"/>
  <c r="AV415" i="7" s="1"/>
  <c r="AY415" i="7" s="1"/>
  <c r="AU760" i="7"/>
  <c r="AV760" i="7" s="1"/>
  <c r="AY760" i="7" s="1"/>
  <c r="AU323" i="7"/>
  <c r="AV323" i="7" s="1"/>
  <c r="AY323" i="7" s="1"/>
  <c r="AU579" i="7"/>
  <c r="AV579" i="7" s="1"/>
  <c r="AY579" i="7" s="1"/>
  <c r="AU693" i="7"/>
  <c r="AV693" i="7" s="1"/>
  <c r="AY693" i="7" s="1"/>
  <c r="AU885" i="7"/>
  <c r="AV885" i="7" s="1"/>
  <c r="AY885" i="7" s="1"/>
  <c r="AU977" i="7"/>
  <c r="AV977" i="7" s="1"/>
  <c r="AY977" i="7" s="1"/>
  <c r="AU1022" i="7"/>
  <c r="AV1022" i="7" s="1"/>
  <c r="AY1022" i="7" s="1"/>
  <c r="AU864" i="7"/>
  <c r="AV864" i="7" s="1"/>
  <c r="AY864" i="7" s="1"/>
  <c r="AU1145" i="7"/>
  <c r="AV1145" i="7" s="1"/>
  <c r="AY1145" i="7" s="1"/>
  <c r="AU1103" i="7"/>
  <c r="AV1103" i="7" s="1"/>
  <c r="AY1103" i="7" s="1"/>
  <c r="AU1366" i="7"/>
  <c r="AU1401" i="7"/>
  <c r="AU1257" i="7"/>
  <c r="AU1425" i="7"/>
  <c r="AU1375" i="7"/>
  <c r="AU1405" i="7"/>
  <c r="AU1421" i="7"/>
  <c r="AU1533" i="7"/>
  <c r="AV1533" i="7" s="1"/>
  <c r="AY1533" i="7" s="1"/>
  <c r="AU1514" i="7"/>
  <c r="AV1514" i="7" s="1"/>
  <c r="AY1514" i="7" s="1"/>
  <c r="AU1555" i="7"/>
  <c r="AV1555" i="7" s="1"/>
  <c r="AY1555" i="7" s="1"/>
  <c r="AU1714" i="7"/>
  <c r="AU1695" i="7"/>
  <c r="AU1704" i="7"/>
  <c r="AU1797" i="7"/>
  <c r="AV1797" i="7" s="1"/>
  <c r="AU1792" i="7"/>
  <c r="AV1792" i="7" s="1"/>
  <c r="AU482" i="7"/>
  <c r="AV482" i="7" s="1"/>
  <c r="AY482" i="7" s="1"/>
  <c r="AU324" i="7"/>
  <c r="AV324" i="7" s="1"/>
  <c r="AY324" i="7" s="1"/>
  <c r="AU94" i="7"/>
  <c r="AV94" i="7" s="1"/>
  <c r="AY94" i="7" s="1"/>
  <c r="AU308" i="7"/>
  <c r="AV308" i="7" s="1"/>
  <c r="AY308" i="7" s="1"/>
  <c r="AU97" i="7"/>
  <c r="AV97" i="7" s="1"/>
  <c r="AY97" i="7" s="1"/>
  <c r="AU487" i="7"/>
  <c r="AV487" i="7" s="1"/>
  <c r="AY487" i="7" s="1"/>
  <c r="AU358" i="7"/>
  <c r="AV358" i="7" s="1"/>
  <c r="AY358" i="7" s="1"/>
  <c r="AU457" i="7"/>
  <c r="AV457" i="7" s="1"/>
  <c r="AY457" i="7" s="1"/>
  <c r="AU979" i="7"/>
  <c r="AV979" i="7" s="1"/>
  <c r="AY979" i="7" s="1"/>
  <c r="AU662" i="7"/>
  <c r="AV662" i="7" s="1"/>
  <c r="AY662" i="7" s="1"/>
  <c r="AU673" i="7"/>
  <c r="AV673" i="7" s="1"/>
  <c r="AY673" i="7" s="1"/>
  <c r="AU994" i="7"/>
  <c r="AV994" i="7" s="1"/>
  <c r="AY994" i="7" s="1"/>
  <c r="AU1174" i="7"/>
  <c r="AV1174" i="7" s="1"/>
  <c r="AY1174" i="7" s="1"/>
  <c r="AU1093" i="7"/>
  <c r="AV1093" i="7" s="1"/>
  <c r="AY1093" i="7" s="1"/>
  <c r="AU1360" i="7"/>
  <c r="AU1263" i="7"/>
  <c r="AU1504" i="7"/>
  <c r="AU1419" i="7"/>
  <c r="AU1518" i="7"/>
  <c r="AV1518" i="7" s="1"/>
  <c r="AY1518" i="7" s="1"/>
  <c r="AU1545" i="7"/>
  <c r="AV1545" i="7" s="1"/>
  <c r="AY1545" i="7" s="1"/>
  <c r="AU1632" i="7"/>
  <c r="AU1707" i="7"/>
  <c r="AU1832" i="7"/>
  <c r="AV1832" i="7" s="1"/>
  <c r="AU227" i="7"/>
  <c r="AV227" i="7" s="1"/>
  <c r="AY227" i="7" s="1"/>
  <c r="AU256" i="7"/>
  <c r="AV256" i="7" s="1"/>
  <c r="AY256" i="7" s="1"/>
  <c r="AU373" i="7"/>
  <c r="AV373" i="7" s="1"/>
  <c r="AY373" i="7" s="1"/>
  <c r="AU464" i="7"/>
  <c r="AV464" i="7" s="1"/>
  <c r="AY464" i="7" s="1"/>
  <c r="AU1029" i="7"/>
  <c r="AV1029" i="7" s="1"/>
  <c r="AY1029" i="7" s="1"/>
  <c r="AU1097" i="7"/>
  <c r="AV1097" i="7" s="1"/>
  <c r="AY1097" i="7" s="1"/>
  <c r="AU1615" i="7"/>
  <c r="AU1572" i="7"/>
  <c r="AV1572" i="7" s="1"/>
  <c r="AY1572" i="7" s="1"/>
  <c r="AU1633" i="7"/>
  <c r="AU1708" i="7"/>
  <c r="AU1782" i="7"/>
  <c r="AV1782" i="7" s="1"/>
  <c r="AU736" i="7"/>
  <c r="AV736" i="7" s="1"/>
  <c r="AY736" i="7" s="1"/>
  <c r="AU53" i="7"/>
  <c r="AV53" i="7" s="1"/>
  <c r="AY53" i="7" s="1"/>
  <c r="AU384" i="7"/>
  <c r="AV384" i="7" s="1"/>
  <c r="AY384" i="7" s="1"/>
  <c r="AU544" i="7"/>
  <c r="AV544" i="7" s="1"/>
  <c r="AY544" i="7" s="1"/>
  <c r="AU344" i="7"/>
  <c r="AV344" i="7" s="1"/>
  <c r="AY344" i="7" s="1"/>
  <c r="AU338" i="7"/>
  <c r="AV338" i="7" s="1"/>
  <c r="AY338" i="7" s="1"/>
  <c r="AU360" i="7"/>
  <c r="AV360" i="7" s="1"/>
  <c r="AY360" i="7" s="1"/>
  <c r="AU636" i="7"/>
  <c r="AV636" i="7" s="1"/>
  <c r="AY636" i="7" s="1"/>
  <c r="AU411" i="7"/>
  <c r="AV411" i="7" s="1"/>
  <c r="AY411" i="7" s="1"/>
  <c r="AU637" i="7"/>
  <c r="AV637" i="7" s="1"/>
  <c r="AY637" i="7" s="1"/>
  <c r="AU938" i="7"/>
  <c r="AV938" i="7" s="1"/>
  <c r="AY938" i="7" s="1"/>
  <c r="AU691" i="7"/>
  <c r="AV691" i="7" s="1"/>
  <c r="AY691" i="7" s="1"/>
  <c r="AU1055" i="7"/>
  <c r="AV1055" i="7" s="1"/>
  <c r="AY1055" i="7" s="1"/>
  <c r="AU952" i="7"/>
  <c r="AV952" i="7" s="1"/>
  <c r="AY952" i="7" s="1"/>
  <c r="AU1039" i="7"/>
  <c r="AV1039" i="7" s="1"/>
  <c r="AY1039" i="7" s="1"/>
  <c r="AU1070" i="7"/>
  <c r="AV1070" i="7" s="1"/>
  <c r="AY1070" i="7" s="1"/>
  <c r="AU1150" i="7"/>
  <c r="AV1150" i="7" s="1"/>
  <c r="AY1150" i="7" s="1"/>
  <c r="AU1285" i="7"/>
  <c r="AU1238" i="7"/>
  <c r="AV1238" i="7" s="1"/>
  <c r="AY1238" i="7" s="1"/>
  <c r="AU1382" i="7"/>
  <c r="AU1349" i="7"/>
  <c r="AU1492" i="7"/>
  <c r="AU1547" i="7"/>
  <c r="AV1547" i="7" s="1"/>
  <c r="AY1547" i="7" s="1"/>
  <c r="AU1636" i="7"/>
  <c r="AU1639" i="7"/>
  <c r="AU1716" i="7"/>
  <c r="AU1831" i="7"/>
  <c r="AV1831" i="7" s="1"/>
  <c r="AU130" i="7"/>
  <c r="AV130" i="7" s="1"/>
  <c r="AY130" i="7" s="1"/>
  <c r="AU38" i="7"/>
  <c r="AV38" i="7" s="1"/>
  <c r="AY38" i="7" s="1"/>
  <c r="AU290" i="7"/>
  <c r="AV290" i="7" s="1"/>
  <c r="AY290" i="7" s="1"/>
  <c r="AU780" i="7"/>
  <c r="AV780" i="7" s="1"/>
  <c r="AY780" i="7" s="1"/>
  <c r="AU302" i="7"/>
  <c r="AV302" i="7" s="1"/>
  <c r="AY302" i="7" s="1"/>
  <c r="AU748" i="7"/>
  <c r="AV748" i="7" s="1"/>
  <c r="AY748" i="7" s="1"/>
  <c r="AU921" i="7"/>
  <c r="AV921" i="7" s="1"/>
  <c r="AY921" i="7" s="1"/>
  <c r="AU918" i="7"/>
  <c r="AV918" i="7" s="1"/>
  <c r="AY918" i="7" s="1"/>
  <c r="AU1154" i="7"/>
  <c r="AV1154" i="7" s="1"/>
  <c r="AY1154" i="7" s="1"/>
  <c r="AU1207" i="7"/>
  <c r="AV1207" i="7" s="1"/>
  <c r="AY1207" i="7" s="1"/>
  <c r="AU1347" i="7"/>
  <c r="AU1635" i="7"/>
  <c r="AU1662" i="7"/>
  <c r="AU1772" i="7"/>
  <c r="AV1772" i="7" s="1"/>
  <c r="AU267" i="7"/>
  <c r="AV267" i="7" s="1"/>
  <c r="AY267" i="7" s="1"/>
  <c r="AU504" i="7"/>
  <c r="AV504" i="7" s="1"/>
  <c r="AY504" i="7" s="1"/>
  <c r="AU821" i="7"/>
  <c r="AV821" i="7" s="1"/>
  <c r="AY821" i="7" s="1"/>
  <c r="AU712" i="7"/>
  <c r="AV712" i="7" s="1"/>
  <c r="AY712" i="7" s="1"/>
  <c r="AU555" i="7"/>
  <c r="AV555" i="7" s="1"/>
  <c r="AY555" i="7" s="1"/>
  <c r="AU837" i="7"/>
  <c r="AV837" i="7" s="1"/>
  <c r="AY837" i="7" s="1"/>
  <c r="AU1060" i="7"/>
  <c r="AV1060" i="7" s="1"/>
  <c r="AY1060" i="7" s="1"/>
  <c r="AU1079" i="7"/>
  <c r="AV1079" i="7" s="1"/>
  <c r="AY1079" i="7" s="1"/>
  <c r="AU1351" i="7"/>
  <c r="AU1692" i="7"/>
  <c r="AU1083" i="7"/>
  <c r="AV1083" i="7" s="1"/>
  <c r="AY1083" i="7" s="1"/>
  <c r="AU1677" i="7"/>
  <c r="AU102" i="7"/>
  <c r="AV102" i="7" s="1"/>
  <c r="AY102" i="7" s="1"/>
  <c r="AU684" i="7"/>
  <c r="AV684" i="7" s="1"/>
  <c r="AY684" i="7" s="1"/>
  <c r="AU735" i="7"/>
  <c r="AV735" i="7" s="1"/>
  <c r="AY735" i="7" s="1"/>
  <c r="AU1040" i="7"/>
  <c r="AV1040" i="7" s="1"/>
  <c r="AY1040" i="7" s="1"/>
  <c r="AU1226" i="7"/>
  <c r="AV1226" i="7" s="1"/>
  <c r="AY1226" i="7" s="1"/>
  <c r="AU1379" i="7"/>
  <c r="AU122" i="7"/>
  <c r="AV122" i="7" s="1"/>
  <c r="AY122" i="7" s="1"/>
  <c r="AU676" i="7"/>
  <c r="AV676" i="7" s="1"/>
  <c r="AY676" i="7" s="1"/>
  <c r="AU678" i="7"/>
  <c r="AV678" i="7" s="1"/>
  <c r="AY678" i="7" s="1"/>
  <c r="AU689" i="7"/>
  <c r="AV689" i="7" s="1"/>
  <c r="AY689" i="7" s="1"/>
  <c r="AU1184" i="7"/>
  <c r="AV1184" i="7" s="1"/>
  <c r="AY1184" i="7" s="1"/>
  <c r="AU1344" i="7"/>
  <c r="AU1279" i="7"/>
  <c r="AU1435" i="7"/>
  <c r="AU1302" i="7"/>
  <c r="AU1631" i="7"/>
  <c r="AU635" i="7"/>
  <c r="AV635" i="7" s="1"/>
  <c r="AY635" i="7" s="1"/>
  <c r="AU1195" i="7"/>
  <c r="AV1195" i="7" s="1"/>
  <c r="AY1195" i="7" s="1"/>
  <c r="AU357" i="7"/>
  <c r="AV357" i="7" s="1"/>
  <c r="AY357" i="7" s="1"/>
  <c r="AU339" i="7"/>
  <c r="AV339" i="7" s="1"/>
  <c r="AY339" i="7" s="1"/>
  <c r="AU880" i="7"/>
  <c r="AV880" i="7" s="1"/>
  <c r="AY880" i="7" s="1"/>
  <c r="AU1343" i="7"/>
  <c r="AU1791" i="7"/>
  <c r="AV1791" i="7" s="1"/>
  <c r="AU252" i="7"/>
  <c r="AV252" i="7" s="1"/>
  <c r="AY252" i="7" s="1"/>
  <c r="AU254" i="7"/>
  <c r="AV254" i="7" s="1"/>
  <c r="AY254" i="7" s="1"/>
  <c r="AU943" i="7"/>
  <c r="AV943" i="7" s="1"/>
  <c r="AY943" i="7" s="1"/>
  <c r="AU1178" i="7"/>
  <c r="AV1178" i="7" s="1"/>
  <c r="AY1178" i="7" s="1"/>
  <c r="AU1218" i="7"/>
  <c r="AV1218" i="7" s="1"/>
  <c r="AY1218" i="7" s="1"/>
  <c r="AU1652" i="7"/>
  <c r="AU208" i="7"/>
  <c r="AV208" i="7" s="1"/>
  <c r="AY208" i="7" s="1"/>
  <c r="AU475" i="7"/>
  <c r="AV475" i="7" s="1"/>
  <c r="AY475" i="7" s="1"/>
  <c r="AU743" i="7"/>
  <c r="AV743" i="7" s="1"/>
  <c r="AY743" i="7" s="1"/>
  <c r="AU1534" i="7"/>
  <c r="AV1534" i="7" s="1"/>
  <c r="AY1534" i="7" s="1"/>
  <c r="AU230" i="7"/>
  <c r="AV230" i="7" s="1"/>
  <c r="AY230" i="7" s="1"/>
  <c r="AU1850" i="7"/>
  <c r="AV1850" i="7" s="1"/>
  <c r="AU781" i="7"/>
  <c r="AV781" i="7" s="1"/>
  <c r="AY781" i="7" s="1"/>
  <c r="AU1051" i="7"/>
  <c r="AV1051" i="7" s="1"/>
  <c r="AY1051" i="7" s="1"/>
  <c r="AU1249" i="7"/>
  <c r="AU1565" i="7"/>
  <c r="AV1565" i="7" s="1"/>
  <c r="AY1565" i="7" s="1"/>
  <c r="AU935" i="7"/>
  <c r="AV935" i="7" s="1"/>
  <c r="AY935" i="7" s="1"/>
  <c r="AU706" i="7"/>
  <c r="AV706" i="7" s="1"/>
  <c r="AY706" i="7" s="1"/>
  <c r="AU537" i="7"/>
  <c r="AV537" i="7" s="1"/>
  <c r="AY537" i="7" s="1"/>
  <c r="AU1573" i="7"/>
  <c r="AV1573" i="7" s="1"/>
  <c r="AY1573" i="7" s="1"/>
  <c r="AU1805" i="7"/>
  <c r="AV1805" i="7" s="1"/>
  <c r="AU1341" i="7"/>
  <c r="AU37" i="7"/>
  <c r="AV37" i="7" s="1"/>
  <c r="AY37" i="7" s="1"/>
  <c r="AU207" i="7"/>
  <c r="AV207" i="7" s="1"/>
  <c r="AY207" i="7" s="1"/>
  <c r="AU341" i="7"/>
  <c r="AV341" i="7" s="1"/>
  <c r="AY341" i="7" s="1"/>
  <c r="AU419" i="7"/>
  <c r="AV419" i="7" s="1"/>
  <c r="AY419" i="7" s="1"/>
  <c r="AU650" i="7"/>
  <c r="AV650" i="7" s="1"/>
  <c r="AY650" i="7" s="1"/>
  <c r="AU990" i="7"/>
  <c r="AV990" i="7" s="1"/>
  <c r="AY990" i="7" s="1"/>
  <c r="AU1010" i="7"/>
  <c r="AV1010" i="7" s="1"/>
  <c r="AY1010" i="7" s="1"/>
  <c r="AU934" i="7"/>
  <c r="AV934" i="7" s="1"/>
  <c r="AY934" i="7" s="1"/>
  <c r="AU1259" i="7"/>
  <c r="AU1356" i="7"/>
  <c r="AU1439" i="7"/>
  <c r="AU1592" i="7"/>
  <c r="AV1592" i="7" s="1"/>
  <c r="AY1592" i="7" s="1"/>
  <c r="AU1849" i="7"/>
  <c r="AV1849" i="7" s="1"/>
  <c r="AU68" i="7"/>
  <c r="AV68" i="7" s="1"/>
  <c r="AY68" i="7" s="1"/>
  <c r="AU65" i="7"/>
  <c r="AV65" i="7" s="1"/>
  <c r="AY65" i="7" s="1"/>
  <c r="AU363" i="7"/>
  <c r="AV363" i="7" s="1"/>
  <c r="AY363" i="7" s="1"/>
  <c r="AU582" i="7"/>
  <c r="AV582" i="7" s="1"/>
  <c r="AY582" i="7" s="1"/>
  <c r="AU965" i="7"/>
  <c r="AV965" i="7" s="1"/>
  <c r="AY965" i="7" s="1"/>
  <c r="AU1042" i="7"/>
  <c r="AV1042" i="7" s="1"/>
  <c r="AY1042" i="7" s="1"/>
  <c r="AU1139" i="7"/>
  <c r="AV1139" i="7" s="1"/>
  <c r="AY1139" i="7" s="1"/>
  <c r="AU1404" i="7"/>
  <c r="AU1478" i="7"/>
  <c r="AU1612" i="7"/>
  <c r="AV1612" i="7" s="1"/>
  <c r="AY1612" i="7" s="1"/>
  <c r="AU1668" i="7"/>
  <c r="AU1500" i="7"/>
  <c r="AU594" i="7"/>
  <c r="AV594" i="7" s="1"/>
  <c r="AY594" i="7" s="1"/>
  <c r="AU1256" i="7"/>
  <c r="AU1822" i="7"/>
  <c r="AV1822" i="7" s="1"/>
  <c r="AU149" i="7"/>
  <c r="AV149" i="7" s="1"/>
  <c r="AY149" i="7" s="1"/>
  <c r="AU297" i="7"/>
  <c r="AV297" i="7" s="1"/>
  <c r="AY297" i="7" s="1"/>
  <c r="AU318" i="7"/>
  <c r="AV318" i="7" s="1"/>
  <c r="AY318" i="7" s="1"/>
  <c r="AU953" i="7"/>
  <c r="AV953" i="7" s="1"/>
  <c r="AY953" i="7" s="1"/>
  <c r="AU931" i="7"/>
  <c r="AV931" i="7" s="1"/>
  <c r="AY931" i="7" s="1"/>
  <c r="AU1488" i="7"/>
  <c r="AU1552" i="7"/>
  <c r="AV1552" i="7" s="1"/>
  <c r="AY1552" i="7" s="1"/>
  <c r="AU1734" i="7"/>
  <c r="AU531" i="7"/>
  <c r="AV531" i="7" s="1"/>
  <c r="AY531" i="7" s="1"/>
  <c r="AU243" i="7"/>
  <c r="AV243" i="7" s="1"/>
  <c r="AY243" i="7" s="1"/>
  <c r="AU215" i="7"/>
  <c r="AV215" i="7" s="1"/>
  <c r="AY215" i="7" s="1"/>
  <c r="AU455" i="7"/>
  <c r="AV455" i="7" s="1"/>
  <c r="AY455" i="7" s="1"/>
  <c r="AU939" i="7"/>
  <c r="AV939" i="7" s="1"/>
  <c r="AY939" i="7" s="1"/>
  <c r="AU178" i="7"/>
  <c r="AV178" i="7" s="1"/>
  <c r="AY178" i="7" s="1"/>
  <c r="AU1124" i="7"/>
  <c r="AV1124" i="7" s="1"/>
  <c r="AY1124" i="7" s="1"/>
  <c r="AU1493" i="7"/>
  <c r="AU1750" i="7"/>
  <c r="AU1856" i="7"/>
  <c r="AV1856" i="7" s="1"/>
  <c r="AU282" i="7"/>
  <c r="AV282" i="7" s="1"/>
  <c r="AY282" i="7" s="1"/>
  <c r="AU452" i="7"/>
  <c r="AV452" i="7" s="1"/>
  <c r="AY452" i="7" s="1"/>
  <c r="AU682" i="7"/>
  <c r="AV682" i="7" s="1"/>
  <c r="AY682" i="7" s="1"/>
  <c r="AU913" i="7"/>
  <c r="AV913" i="7" s="1"/>
  <c r="AY913" i="7" s="1"/>
  <c r="AU1050" i="7"/>
  <c r="AV1050" i="7" s="1"/>
  <c r="AY1050" i="7" s="1"/>
  <c r="AU1102" i="7"/>
  <c r="AV1102" i="7" s="1"/>
  <c r="AY1102" i="7" s="1"/>
  <c r="AU1432" i="7"/>
  <c r="AU1751" i="7"/>
  <c r="AU18" i="7"/>
  <c r="AV18" i="7" s="1"/>
  <c r="AY18" i="7" s="1"/>
  <c r="AU893" i="7"/>
  <c r="AV893" i="7" s="1"/>
  <c r="AY893" i="7" s="1"/>
  <c r="AU1637" i="7"/>
  <c r="AU565" i="7"/>
  <c r="AV565" i="7" s="1"/>
  <c r="AY565" i="7" s="1"/>
  <c r="AU951" i="7"/>
  <c r="AV951" i="7" s="1"/>
  <c r="AY951" i="7" s="1"/>
  <c r="AU1546" i="7"/>
  <c r="AV1546" i="7" s="1"/>
  <c r="AY1546" i="7" s="1"/>
  <c r="AU789" i="7"/>
  <c r="AV789" i="7" s="1"/>
  <c r="AY789" i="7" s="1"/>
  <c r="AU1262" i="7"/>
  <c r="AU56" i="7"/>
  <c r="AV56" i="7" s="1"/>
  <c r="AY56" i="7" s="1"/>
  <c r="AU839" i="7"/>
  <c r="AV839" i="7" s="1"/>
  <c r="AY839" i="7" s="1"/>
  <c r="AU786" i="7"/>
  <c r="AV786" i="7" s="1"/>
  <c r="AY786" i="7" s="1"/>
  <c r="AU1120" i="7"/>
  <c r="AV1120" i="7" s="1"/>
  <c r="AY1120" i="7" s="1"/>
  <c r="AU112" i="7"/>
  <c r="AV112" i="7" s="1"/>
  <c r="AY112" i="7" s="1"/>
  <c r="AU1427" i="7"/>
  <c r="AU285" i="7"/>
  <c r="AV285" i="7" s="1"/>
  <c r="AY285" i="7" s="1"/>
  <c r="AU904" i="7"/>
  <c r="AV904" i="7" s="1"/>
  <c r="AY904" i="7" s="1"/>
  <c r="AU1061" i="7"/>
  <c r="AV1061" i="7" s="1"/>
  <c r="AY1061" i="7" s="1"/>
  <c r="AU204" i="7"/>
  <c r="AV204" i="7" s="1"/>
  <c r="AY204" i="7" s="1"/>
  <c r="AU1014" i="7"/>
  <c r="AV1014" i="7" s="1"/>
  <c r="AY1014" i="7" s="1"/>
  <c r="AU820" i="7"/>
  <c r="AV820" i="7" s="1"/>
  <c r="AY820" i="7" s="1"/>
  <c r="AU1606" i="7"/>
  <c r="AV1606" i="7" s="1"/>
  <c r="AY1606" i="7" s="1"/>
  <c r="AU1446" i="7"/>
  <c r="AU742" i="7"/>
  <c r="AV742" i="7" s="1"/>
  <c r="AY742" i="7" s="1"/>
  <c r="AU798" i="7"/>
  <c r="AV798" i="7" s="1"/>
  <c r="AY798" i="7" s="1"/>
  <c r="AU1509" i="7"/>
  <c r="AU322" i="7"/>
  <c r="AV322" i="7" s="1"/>
  <c r="AY322" i="7" s="1"/>
  <c r="AU1206" i="7"/>
  <c r="AV1206" i="7" s="1"/>
  <c r="AY1206" i="7" s="1"/>
  <c r="AU298" i="7"/>
  <c r="AV298" i="7" s="1"/>
  <c r="AY298" i="7" s="1"/>
  <c r="AU995" i="7"/>
  <c r="AV995" i="7" s="1"/>
  <c r="AY995" i="7" s="1"/>
  <c r="AU1194" i="7"/>
  <c r="AV1194" i="7" s="1"/>
  <c r="AY1194" i="7" s="1"/>
  <c r="AU1452" i="7"/>
  <c r="AU1447" i="7"/>
  <c r="AU1778" i="7"/>
  <c r="AV1778" i="7" s="1"/>
  <c r="AU849" i="7"/>
  <c r="AV849" i="7" s="1"/>
  <c r="AY849" i="7" s="1"/>
  <c r="AU1739" i="7"/>
  <c r="AU300" i="7"/>
  <c r="AV300" i="7" s="1"/>
  <c r="AY300" i="7" s="1"/>
  <c r="AU1602" i="7"/>
  <c r="AV1602" i="7" s="1"/>
  <c r="AY1602" i="7" s="1"/>
  <c r="AU808" i="7"/>
  <c r="AV808" i="7" s="1"/>
  <c r="AY808" i="7" s="1"/>
  <c r="AU1221" i="7"/>
  <c r="AV1221" i="7" s="1"/>
  <c r="AY1221" i="7" s="1"/>
  <c r="AU1461" i="7"/>
  <c r="AU495" i="7"/>
  <c r="AV495" i="7" s="1"/>
  <c r="AY495" i="7" s="1"/>
  <c r="AU762" i="7"/>
  <c r="AV762" i="7" s="1"/>
  <c r="AY762" i="7" s="1"/>
  <c r="AU1682" i="7"/>
  <c r="AU1783" i="7"/>
  <c r="AV1783" i="7" s="1"/>
  <c r="AU1460" i="7"/>
  <c r="AU54" i="7"/>
  <c r="AV54" i="7" s="1"/>
  <c r="AY54" i="7" s="1"/>
  <c r="AU641" i="7"/>
  <c r="AV641" i="7" s="1"/>
  <c r="AY641" i="7" s="1"/>
  <c r="AU687" i="7"/>
  <c r="AV687" i="7" s="1"/>
  <c r="AY687" i="7" s="1"/>
  <c r="AU1027" i="7"/>
  <c r="AV1027" i="7" s="1"/>
  <c r="AY1027" i="7" s="1"/>
  <c r="AU1163" i="7"/>
  <c r="AV1163" i="7" s="1"/>
  <c r="AY1163" i="7" s="1"/>
  <c r="AU1223" i="7"/>
  <c r="AV1223" i="7" s="1"/>
  <c r="AY1223" i="7" s="1"/>
  <c r="AU1443" i="7"/>
  <c r="AU1798" i="7"/>
  <c r="AV1798" i="7" s="1"/>
  <c r="AU668" i="7"/>
  <c r="AV668" i="7" s="1"/>
  <c r="AY668" i="7" s="1"/>
  <c r="AU1408" i="7"/>
  <c r="AU28" i="7"/>
  <c r="AV28" i="7" s="1"/>
  <c r="AY28" i="7" s="1"/>
  <c r="AU448" i="7"/>
  <c r="AV448" i="7" s="1"/>
  <c r="AY448" i="7" s="1"/>
  <c r="AU620" i="7"/>
  <c r="AV620" i="7" s="1"/>
  <c r="AY620" i="7" s="1"/>
  <c r="AU326" i="7"/>
  <c r="AV326" i="7" s="1"/>
  <c r="AY326" i="7" s="1"/>
  <c r="AU643" i="7"/>
  <c r="AV643" i="7" s="1"/>
  <c r="AY643" i="7" s="1"/>
  <c r="AU993" i="7"/>
  <c r="AV993" i="7" s="1"/>
  <c r="AY993" i="7" s="1"/>
  <c r="AU1335" i="7"/>
  <c r="AU1531" i="7"/>
  <c r="AV1531" i="7" s="1"/>
  <c r="AY1531" i="7" s="1"/>
  <c r="AU1600" i="7"/>
  <c r="AV1600" i="7" s="1"/>
  <c r="AY1600" i="7" s="1"/>
  <c r="AU1833" i="7"/>
  <c r="AV1833" i="7" s="1"/>
  <c r="AU882" i="7"/>
  <c r="AV882" i="7" s="1"/>
  <c r="AY882" i="7" s="1"/>
  <c r="AU425" i="7"/>
  <c r="AV425" i="7" s="1"/>
  <c r="AY425" i="7" s="1"/>
  <c r="AU1842" i="7"/>
  <c r="AV1842" i="7" s="1"/>
  <c r="AU1569" i="7"/>
  <c r="AV1569" i="7" s="1"/>
  <c r="AY1569" i="7" s="1"/>
  <c r="AU124" i="7"/>
  <c r="AV124" i="7" s="1"/>
  <c r="AY124" i="7" s="1"/>
  <c r="AU174" i="7"/>
  <c r="AV174" i="7" s="1"/>
  <c r="AY174" i="7" s="1"/>
  <c r="AU940" i="7"/>
  <c r="AV940" i="7" s="1"/>
  <c r="AY940" i="7" s="1"/>
  <c r="AU1012" i="7"/>
  <c r="AV1012" i="7" s="1"/>
  <c r="AY1012" i="7" s="1"/>
  <c r="AU1173" i="7"/>
  <c r="AV1173" i="7" s="1"/>
  <c r="AY1173" i="7" s="1"/>
  <c r="AU1326" i="7"/>
  <c r="AU752" i="7"/>
  <c r="AV752" i="7" s="1"/>
  <c r="AY752" i="7" s="1"/>
  <c r="AU258" i="7"/>
  <c r="AV258" i="7" s="1"/>
  <c r="AY258" i="7" s="1"/>
  <c r="AU523" i="7"/>
  <c r="AV523" i="7" s="1"/>
  <c r="AY523" i="7" s="1"/>
  <c r="AU1172" i="7"/>
  <c r="AV1172" i="7" s="1"/>
  <c r="AY1172" i="7" s="1"/>
  <c r="AU1201" i="7"/>
  <c r="AV1201" i="7" s="1"/>
  <c r="AY1201" i="7" s="1"/>
  <c r="AU1568" i="7"/>
  <c r="AV1568" i="7" s="1"/>
  <c r="AY1568" i="7" s="1"/>
  <c r="AU681" i="7"/>
  <c r="AV681" i="7" s="1"/>
  <c r="AY681" i="7" s="1"/>
  <c r="AU1414" i="7"/>
  <c r="AU1857" i="7"/>
  <c r="AV1857" i="7" s="1"/>
  <c r="AU57" i="7"/>
  <c r="AV57" i="7" s="1"/>
  <c r="AY57" i="7" s="1"/>
  <c r="AU688" i="7"/>
  <c r="AV688" i="7" s="1"/>
  <c r="AY688" i="7" s="1"/>
  <c r="AU631" i="7"/>
  <c r="AV631" i="7" s="1"/>
  <c r="AY631" i="7" s="1"/>
  <c r="AU417" i="7"/>
  <c r="AV417" i="7" s="1"/>
  <c r="AY417" i="7" s="1"/>
  <c r="AU699" i="7"/>
  <c r="AV699" i="7" s="1"/>
  <c r="AY699" i="7" s="1"/>
  <c r="AU960" i="7"/>
  <c r="AV960" i="7" s="1"/>
  <c r="AY960" i="7" s="1"/>
  <c r="AU1078" i="7"/>
  <c r="AV1078" i="7" s="1"/>
  <c r="AY1078" i="7" s="1"/>
  <c r="AU1278" i="7"/>
  <c r="AU1357" i="7"/>
  <c r="AU1717" i="7"/>
  <c r="AU431" i="7"/>
  <c r="AV431" i="7" s="1"/>
  <c r="AY431" i="7" s="1"/>
  <c r="AU1089" i="7"/>
  <c r="AV1089" i="7" s="1"/>
  <c r="AY1089" i="7" s="1"/>
  <c r="AU1284" i="7"/>
  <c r="AU71" i="7"/>
  <c r="AV71" i="7" s="1"/>
  <c r="AY71" i="7" s="1"/>
  <c r="AU177" i="7"/>
  <c r="AV177" i="7" s="1"/>
  <c r="AY177" i="7" s="1"/>
  <c r="AU438" i="7"/>
  <c r="AV438" i="7" s="1"/>
  <c r="AY438" i="7" s="1"/>
  <c r="AU1329" i="7"/>
  <c r="AU1694" i="7"/>
  <c r="AU1230" i="7"/>
  <c r="AV1230" i="7" s="1"/>
  <c r="AY1230" i="7" s="1"/>
  <c r="AU572" i="7"/>
  <c r="AV572" i="7" s="1"/>
  <c r="AY572" i="7" s="1"/>
  <c r="AU1484" i="7"/>
  <c r="AU1758" i="7"/>
  <c r="AU800" i="7"/>
  <c r="AV800" i="7" s="1"/>
  <c r="AY800" i="7" s="1"/>
  <c r="AU62" i="7"/>
  <c r="AV62" i="7" s="1"/>
  <c r="AY62" i="7" s="1"/>
  <c r="AU614" i="7"/>
  <c r="AV614" i="7" s="1"/>
  <c r="AY614" i="7" s="1"/>
  <c r="AU969" i="7"/>
  <c r="AV969" i="7" s="1"/>
  <c r="AY969" i="7" s="1"/>
  <c r="AU1211" i="7"/>
  <c r="AV1211" i="7" s="1"/>
  <c r="AY1211" i="7" s="1"/>
  <c r="AU1231" i="7"/>
  <c r="AV1231" i="7" s="1"/>
  <c r="AY1231" i="7" s="1"/>
  <c r="AU1630" i="7"/>
  <c r="AU942" i="7"/>
  <c r="AV942" i="7" s="1"/>
  <c r="AY942" i="7" s="1"/>
  <c r="AU1143" i="7"/>
  <c r="AV1143" i="7" s="1"/>
  <c r="AY1143" i="7" s="1"/>
  <c r="AU1795" i="7"/>
  <c r="AV1795" i="7" s="1"/>
  <c r="AU655" i="7"/>
  <c r="AV655" i="7" s="1"/>
  <c r="AY655" i="7" s="1"/>
  <c r="AU1709" i="7"/>
  <c r="AU1422" i="7"/>
  <c r="AU522" i="7"/>
  <c r="AV522" i="7" s="1"/>
  <c r="AY522" i="7" s="1"/>
  <c r="AU567" i="7"/>
  <c r="AV567" i="7" s="1"/>
  <c r="AY567" i="7" s="1"/>
  <c r="AU753" i="7"/>
  <c r="AV753" i="7" s="1"/>
  <c r="AY753" i="7" s="1"/>
  <c r="AU1035" i="7"/>
  <c r="AV1035" i="7" s="1"/>
  <c r="AY1035" i="7" s="1"/>
  <c r="AU1098" i="7"/>
  <c r="AV1098" i="7" s="1"/>
  <c r="AY1098" i="7" s="1"/>
  <c r="AU1236" i="7"/>
  <c r="AV1236" i="7" s="1"/>
  <c r="AY1236" i="7" s="1"/>
  <c r="AU467" i="7"/>
  <c r="AV467" i="7" s="1"/>
  <c r="AY467" i="7" s="1"/>
  <c r="AU277" i="7"/>
  <c r="AV277" i="7" s="1"/>
  <c r="AY277" i="7" s="1"/>
  <c r="AU189" i="7"/>
  <c r="AV189" i="7" s="1"/>
  <c r="AY189" i="7" s="1"/>
  <c r="AU511" i="7"/>
  <c r="AV511" i="7" s="1"/>
  <c r="AY511" i="7" s="1"/>
  <c r="AU574" i="7"/>
  <c r="AV574" i="7" s="1"/>
  <c r="AY574" i="7" s="1"/>
  <c r="AU970" i="7"/>
  <c r="AV970" i="7" s="1"/>
  <c r="AY970" i="7" s="1"/>
  <c r="AU1590" i="7"/>
  <c r="AV1590" i="7" s="1"/>
  <c r="AY1590" i="7" s="1"/>
  <c r="AU558" i="7"/>
  <c r="AV558" i="7" s="1"/>
  <c r="AY558" i="7" s="1"/>
  <c r="AU1640" i="7"/>
  <c r="AU163" i="7"/>
  <c r="AV163" i="7" s="1"/>
  <c r="AY163" i="7" s="1"/>
  <c r="AU863" i="7"/>
  <c r="AV863" i="7" s="1"/>
  <c r="AY863" i="7" s="1"/>
  <c r="BH467" i="7" l="1"/>
  <c r="BI467" i="7"/>
  <c r="BI668" i="7"/>
  <c r="BH668" i="7"/>
  <c r="AV1427" i="7"/>
  <c r="AY1427" i="7" s="1"/>
  <c r="AZ1427" i="7"/>
  <c r="BI1592" i="7"/>
  <c r="BH1592" i="7"/>
  <c r="BI555" i="7"/>
  <c r="BH555" i="7"/>
  <c r="AV1492" i="7"/>
  <c r="AY1492" i="7" s="1"/>
  <c r="AZ1492" i="7"/>
  <c r="AV1633" i="7"/>
  <c r="AY1633" i="7" s="1"/>
  <c r="AZ1633" i="7"/>
  <c r="BH227" i="7"/>
  <c r="BI227" i="7"/>
  <c r="AV1263" i="7"/>
  <c r="AY1263" i="7" s="1"/>
  <c r="AZ1263" i="7"/>
  <c r="BI457" i="7"/>
  <c r="BH457" i="7"/>
  <c r="B23" i="4"/>
  <c r="D38" i="3"/>
  <c r="AY1792" i="7"/>
  <c r="AV1421" i="7"/>
  <c r="AY1421" i="7" s="1"/>
  <c r="AZ1421" i="7"/>
  <c r="BH1145" i="7"/>
  <c r="BI1145" i="7"/>
  <c r="BI760" i="7"/>
  <c r="BH760" i="7"/>
  <c r="BH335" i="7"/>
  <c r="BI335" i="7"/>
  <c r="AV1725" i="7"/>
  <c r="AY1725" i="7" s="1"/>
  <c r="AZ1725" i="7"/>
  <c r="BH1003" i="7"/>
  <c r="BI1003" i="7"/>
  <c r="BH725" i="7"/>
  <c r="BI725" i="7"/>
  <c r="D56" i="3"/>
  <c r="B41" i="4"/>
  <c r="AY1810" i="7"/>
  <c r="BH1222" i="7"/>
  <c r="BI1222" i="7"/>
  <c r="BI615" i="7"/>
  <c r="BH615" i="7"/>
  <c r="BH320" i="7"/>
  <c r="BI320" i="7"/>
  <c r="BI1190" i="7"/>
  <c r="BH1190" i="7"/>
  <c r="BH679" i="7"/>
  <c r="BI679" i="7"/>
  <c r="AV1313" i="7"/>
  <c r="AY1313" i="7" s="1"/>
  <c r="AZ1313" i="7"/>
  <c r="BI246" i="7"/>
  <c r="BH246" i="7"/>
  <c r="BH61" i="7"/>
  <c r="BI61" i="7"/>
  <c r="AV1430" i="7"/>
  <c r="AY1430" i="7" s="1"/>
  <c r="AZ1430" i="7"/>
  <c r="BI923" i="7"/>
  <c r="BH923" i="7"/>
  <c r="BH439" i="7"/>
  <c r="BI439" i="7"/>
  <c r="AV1324" i="7"/>
  <c r="AY1324" i="7" s="1"/>
  <c r="AZ1324" i="7"/>
  <c r="AV1701" i="7"/>
  <c r="AY1701" i="7" s="1"/>
  <c r="AZ1701" i="7"/>
  <c r="BH1175" i="7"/>
  <c r="BI1175" i="7"/>
  <c r="BI675" i="7"/>
  <c r="BH675" i="7"/>
  <c r="BI330" i="7"/>
  <c r="BH330" i="7"/>
  <c r="G41" i="3"/>
  <c r="AY1834" i="7"/>
  <c r="AV1485" i="7"/>
  <c r="AY1485" i="7" s="1"/>
  <c r="AZ1485" i="7"/>
  <c r="BI838" i="7"/>
  <c r="BH838" i="7"/>
  <c r="BI778" i="7"/>
  <c r="BH778" i="7"/>
  <c r="BI82" i="7"/>
  <c r="BH82" i="7"/>
  <c r="AV1339" i="7"/>
  <c r="AY1339" i="7" s="1"/>
  <c r="AZ1339" i="7"/>
  <c r="BI830" i="7"/>
  <c r="BH830" i="7"/>
  <c r="BI313" i="7"/>
  <c r="BH313" i="7"/>
  <c r="BI42" i="7"/>
  <c r="BH42" i="7"/>
  <c r="BI883" i="7"/>
  <c r="BH883" i="7"/>
  <c r="BI722" i="7"/>
  <c r="BH722" i="7"/>
  <c r="BI816" i="7"/>
  <c r="BH816" i="7"/>
  <c r="AV1688" i="7"/>
  <c r="AY1688" i="7" s="1"/>
  <c r="AZ1688" i="7"/>
  <c r="BI661" i="7"/>
  <c r="BH661" i="7"/>
  <c r="BI132" i="7"/>
  <c r="BH132" i="7"/>
  <c r="BI865" i="7"/>
  <c r="BH865" i="7"/>
  <c r="BI249" i="7"/>
  <c r="BH249" i="7"/>
  <c r="BI1550" i="7"/>
  <c r="BH1550" i="7"/>
  <c r="BH583" i="7"/>
  <c r="BI583" i="7"/>
  <c r="BI1516" i="7"/>
  <c r="BH1516" i="7"/>
  <c r="BI547" i="7"/>
  <c r="BH547" i="7"/>
  <c r="BI1541" i="7"/>
  <c r="BH1541" i="7"/>
  <c r="BI771" i="7"/>
  <c r="BH771" i="7"/>
  <c r="BH181" i="7"/>
  <c r="BI181" i="7"/>
  <c r="BI169" i="7"/>
  <c r="BH169" i="7"/>
  <c r="BI1519" i="7"/>
  <c r="BH1519" i="7"/>
  <c r="AV1301" i="7"/>
  <c r="AY1301" i="7" s="1"/>
  <c r="AZ1301" i="7"/>
  <c r="BH751" i="7"/>
  <c r="BI751" i="7"/>
  <c r="BI154" i="7"/>
  <c r="BH154" i="7"/>
  <c r="BI105" i="7"/>
  <c r="BH105" i="7"/>
  <c r="BH1582" i="7"/>
  <c r="BI1582" i="7"/>
  <c r="BI1086" i="7"/>
  <c r="BH1086" i="7"/>
  <c r="BH293" i="7"/>
  <c r="BI293" i="7"/>
  <c r="AV1680" i="7"/>
  <c r="AY1680" i="7" s="1"/>
  <c r="AZ1680" i="7"/>
  <c r="BH343" i="7"/>
  <c r="BI343" i="7"/>
  <c r="AV1282" i="7"/>
  <c r="AY1282" i="7" s="1"/>
  <c r="AZ1282" i="7"/>
  <c r="BI393" i="7"/>
  <c r="BH393" i="7"/>
  <c r="BI170" i="7"/>
  <c r="BH170" i="7"/>
  <c r="BH1598" i="7"/>
  <c r="BI1598" i="7"/>
  <c r="BI795" i="7"/>
  <c r="BH795" i="7"/>
  <c r="BI389" i="7"/>
  <c r="BH389" i="7"/>
  <c r="AV1760" i="7"/>
  <c r="AY1760" i="7" s="1"/>
  <c r="AZ1760" i="7"/>
  <c r="BH1147" i="7"/>
  <c r="BI1147" i="7"/>
  <c r="BH541" i="7"/>
  <c r="BI541" i="7"/>
  <c r="BH32" i="7"/>
  <c r="BI32" i="7"/>
  <c r="AV1391" i="7"/>
  <c r="AY1391" i="7" s="1"/>
  <c r="AZ1391" i="7"/>
  <c r="BH1241" i="7"/>
  <c r="BI1241" i="7"/>
  <c r="BI658" i="7"/>
  <c r="BH658" i="7"/>
  <c r="BI136" i="7"/>
  <c r="BH136" i="7"/>
  <c r="BI799" i="7"/>
  <c r="BH799" i="7"/>
  <c r="BH1607" i="7"/>
  <c r="BI1607" i="7"/>
  <c r="BH437" i="7"/>
  <c r="BI437" i="7"/>
  <c r="D36" i="3"/>
  <c r="B21" i="4"/>
  <c r="AY1790" i="7"/>
  <c r="BI1034" i="7"/>
  <c r="BH1034" i="7"/>
  <c r="AV1272" i="7"/>
  <c r="AY1272" i="7" s="1"/>
  <c r="AZ1272" i="7"/>
  <c r="BI758" i="7"/>
  <c r="BH758" i="7"/>
  <c r="AV1312" i="7"/>
  <c r="AY1312" i="7" s="1"/>
  <c r="AZ1312" i="7"/>
  <c r="AV1390" i="7"/>
  <c r="AY1390" i="7" s="1"/>
  <c r="AZ1390" i="7"/>
  <c r="BI251" i="7"/>
  <c r="BH251" i="7"/>
  <c r="AV1643" i="7"/>
  <c r="AY1643" i="7" s="1"/>
  <c r="AZ1643" i="7"/>
  <c r="AV1293" i="7"/>
  <c r="AY1293" i="7" s="1"/>
  <c r="AZ1293" i="7"/>
  <c r="BH695" i="7"/>
  <c r="BI695" i="7"/>
  <c r="BH279" i="7"/>
  <c r="BI279" i="7"/>
  <c r="BI747" i="7"/>
  <c r="BH747" i="7"/>
  <c r="AV1644" i="7"/>
  <c r="AY1644" i="7" s="1"/>
  <c r="AZ1644" i="7"/>
  <c r="BH925" i="7"/>
  <c r="BI925" i="7"/>
  <c r="BI488" i="7"/>
  <c r="BH488" i="7"/>
  <c r="BH1203" i="7"/>
  <c r="BI1203" i="7"/>
  <c r="B16" i="4"/>
  <c r="D31" i="3"/>
  <c r="AY1785" i="7"/>
  <c r="AV1494" i="7"/>
  <c r="AY1494" i="7" s="1"/>
  <c r="AZ1494" i="7"/>
  <c r="BI859" i="7"/>
  <c r="BH859" i="7"/>
  <c r="BI580" i="7"/>
  <c r="BH580" i="7"/>
  <c r="AV1274" i="7"/>
  <c r="AY1274" i="7" s="1"/>
  <c r="AZ1274" i="7"/>
  <c r="BI210" i="7"/>
  <c r="BH210" i="7"/>
  <c r="BI1544" i="7"/>
  <c r="BH1544" i="7"/>
  <c r="AV1448" i="7"/>
  <c r="AY1448" i="7" s="1"/>
  <c r="AZ1448" i="7"/>
  <c r="BH294" i="7"/>
  <c r="BI294" i="7"/>
  <c r="BI232" i="7"/>
  <c r="BH232" i="7"/>
  <c r="AV1319" i="7"/>
  <c r="AY1319" i="7" s="1"/>
  <c r="AZ1319" i="7"/>
  <c r="BH988" i="7"/>
  <c r="BI988" i="7"/>
  <c r="BH719" i="7"/>
  <c r="BI719" i="7"/>
  <c r="BI468" i="7"/>
  <c r="BH468" i="7"/>
  <c r="AV1659" i="7"/>
  <c r="AY1659" i="7" s="1"/>
  <c r="AZ1659" i="7"/>
  <c r="BI1141" i="7"/>
  <c r="BH1141" i="7"/>
  <c r="BI1033" i="7"/>
  <c r="BH1033" i="7"/>
  <c r="BI458" i="7"/>
  <c r="BH458" i="7"/>
  <c r="AV1736" i="7"/>
  <c r="AY1736" i="7" s="1"/>
  <c r="AZ1736" i="7"/>
  <c r="BI1186" i="7"/>
  <c r="BH1186" i="7"/>
  <c r="BI766" i="7"/>
  <c r="BH766" i="7"/>
  <c r="BH591" i="7"/>
  <c r="BI591" i="7"/>
  <c r="BI138" i="7"/>
  <c r="BH138" i="7"/>
  <c r="BI875" i="7"/>
  <c r="BH875" i="7"/>
  <c r="G50" i="3"/>
  <c r="AY1843" i="7"/>
  <c r="BI355" i="7"/>
  <c r="BH355" i="7"/>
  <c r="BI1164" i="7"/>
  <c r="BH1164" i="7"/>
  <c r="BI632" i="7"/>
  <c r="BH632" i="7"/>
  <c r="BI192" i="7"/>
  <c r="BH192" i="7"/>
  <c r="AV1386" i="7"/>
  <c r="AY1386" i="7" s="1"/>
  <c r="AZ1386" i="7"/>
  <c r="BI514" i="7"/>
  <c r="BH514" i="7"/>
  <c r="AV1480" i="7"/>
  <c r="AY1480" i="7" s="1"/>
  <c r="AZ1480" i="7"/>
  <c r="BH884" i="7"/>
  <c r="BI884" i="7"/>
  <c r="BI364" i="7"/>
  <c r="BH364" i="7"/>
  <c r="BI1096" i="7"/>
  <c r="BH1096" i="7"/>
  <c r="BH1557" i="7"/>
  <c r="BI1557" i="7"/>
  <c r="BH824" i="7"/>
  <c r="BI824" i="7"/>
  <c r="BH669" i="7"/>
  <c r="BI669" i="7"/>
  <c r="BH261" i="7"/>
  <c r="BI261" i="7"/>
  <c r="BH773" i="7"/>
  <c r="BI773" i="7"/>
  <c r="AV1342" i="7"/>
  <c r="AY1342" i="7" s="1"/>
  <c r="AZ1342" i="7"/>
  <c r="BI790" i="7"/>
  <c r="BH790" i="7"/>
  <c r="BI652" i="7"/>
  <c r="BH652" i="7"/>
  <c r="BI276" i="7"/>
  <c r="BH276" i="7"/>
  <c r="AV1370" i="7"/>
  <c r="AY1370" i="7" s="1"/>
  <c r="AZ1370" i="7"/>
  <c r="BI432" i="7"/>
  <c r="BH432" i="7"/>
  <c r="AV1664" i="7"/>
  <c r="AY1664" i="7" s="1"/>
  <c r="AZ1664" i="7"/>
  <c r="BI1197" i="7"/>
  <c r="BH1197" i="7"/>
  <c r="BH383" i="7"/>
  <c r="BI383" i="7"/>
  <c r="BH1591" i="7"/>
  <c r="BI1591" i="7"/>
  <c r="AV1327" i="7"/>
  <c r="AY1327" i="7" s="1"/>
  <c r="AZ1327" i="7"/>
  <c r="BI198" i="7"/>
  <c r="BH198" i="7"/>
  <c r="BH581" i="7"/>
  <c r="BI581" i="7"/>
  <c r="AV1624" i="7"/>
  <c r="AY1624" i="7" s="1"/>
  <c r="AZ1624" i="7"/>
  <c r="BI1085" i="7"/>
  <c r="BH1085" i="7"/>
  <c r="BI449" i="7"/>
  <c r="BH449" i="7"/>
  <c r="BI260" i="7"/>
  <c r="BH260" i="7"/>
  <c r="AV1337" i="7"/>
  <c r="AY1337" i="7" s="1"/>
  <c r="AZ1337" i="7"/>
  <c r="BH844" i="7"/>
  <c r="BI844" i="7"/>
  <c r="BH471" i="7"/>
  <c r="BI471" i="7"/>
  <c r="G53" i="3"/>
  <c r="AY1846" i="7"/>
  <c r="AV1373" i="7"/>
  <c r="AY1373" i="7" s="1"/>
  <c r="AZ1373" i="7"/>
  <c r="BI1182" i="7"/>
  <c r="BH1182" i="7"/>
  <c r="BH703" i="7"/>
  <c r="BI703" i="7"/>
  <c r="BI436" i="7"/>
  <c r="BH436" i="7"/>
  <c r="B51" i="4"/>
  <c r="D66" i="3"/>
  <c r="AY1820" i="7"/>
  <c r="BH403" i="7"/>
  <c r="BI403" i="7"/>
  <c r="AV1679" i="7"/>
  <c r="AY1679" i="7" s="1"/>
  <c r="AZ1679" i="7"/>
  <c r="BI1082" i="7"/>
  <c r="BH1082" i="7"/>
  <c r="BI881" i="7"/>
  <c r="BH881" i="7"/>
  <c r="BI490" i="7"/>
  <c r="BH490" i="7"/>
  <c r="AV1626" i="7"/>
  <c r="AY1626" i="7" s="1"/>
  <c r="AZ1626" i="7"/>
  <c r="BI1156" i="7"/>
  <c r="BH1156" i="7"/>
  <c r="BH479" i="7"/>
  <c r="BI479" i="7"/>
  <c r="BH221" i="7"/>
  <c r="BI221" i="7"/>
  <c r="AV1491" i="7"/>
  <c r="AY1491" i="7" s="1"/>
  <c r="AZ1491" i="7"/>
  <c r="BI920" i="7"/>
  <c r="BH920" i="7"/>
  <c r="BH480" i="7"/>
  <c r="BI480" i="7"/>
  <c r="BI1588" i="7"/>
  <c r="BH1588" i="7"/>
  <c r="BH435" i="7"/>
  <c r="BI435" i="7"/>
  <c r="BI195" i="7"/>
  <c r="BH195" i="7"/>
  <c r="BH1577" i="7"/>
  <c r="BI1577" i="7"/>
  <c r="D33" i="3"/>
  <c r="B18" i="4"/>
  <c r="AY1787" i="7"/>
  <c r="BH876" i="7"/>
  <c r="BI876" i="7"/>
  <c r="BI84" i="7"/>
  <c r="BH84" i="7"/>
  <c r="AV1398" i="7"/>
  <c r="AY1398" i="7" s="1"/>
  <c r="AZ1398" i="7"/>
  <c r="BI645" i="7"/>
  <c r="BH645" i="7"/>
  <c r="BH253" i="7"/>
  <c r="BI253" i="7"/>
  <c r="BH1213" i="7"/>
  <c r="BI1213" i="7"/>
  <c r="BI889" i="7"/>
  <c r="BH889" i="7"/>
  <c r="BI508" i="7"/>
  <c r="BH508" i="7"/>
  <c r="AV1420" i="7"/>
  <c r="AY1420" i="7" s="1"/>
  <c r="AZ1420" i="7"/>
  <c r="BI894" i="7"/>
  <c r="BH894" i="7"/>
  <c r="BI273" i="7"/>
  <c r="BH273" i="7"/>
  <c r="D57" i="3"/>
  <c r="B42" i="4"/>
  <c r="AY1811" i="7"/>
  <c r="AV1479" i="7"/>
  <c r="AY1479" i="7" s="1"/>
  <c r="AZ1479" i="7"/>
  <c r="BI649" i="7"/>
  <c r="BH649" i="7"/>
  <c r="BI604" i="7"/>
  <c r="BH604" i="7"/>
  <c r="AV1694" i="7"/>
  <c r="AY1694" i="7" s="1"/>
  <c r="AZ1694" i="7"/>
  <c r="BI54" i="7"/>
  <c r="BH54" i="7"/>
  <c r="BI112" i="7"/>
  <c r="BH112" i="7"/>
  <c r="BI252" i="7"/>
  <c r="BH252" i="7"/>
  <c r="BI1572" i="7"/>
  <c r="BH1572" i="7"/>
  <c r="BH415" i="7"/>
  <c r="BI415" i="7"/>
  <c r="BH1520" i="7"/>
  <c r="BI1520" i="7"/>
  <c r="BI909" i="7"/>
  <c r="BH909" i="7"/>
  <c r="BI378" i="7"/>
  <c r="BH378" i="7"/>
  <c r="AV1676" i="7"/>
  <c r="AY1676" i="7" s="1"/>
  <c r="AZ1676" i="7"/>
  <c r="BH1099" i="7"/>
  <c r="BI1099" i="7"/>
  <c r="BI371" i="7"/>
  <c r="BH371" i="7"/>
  <c r="BI296" i="7"/>
  <c r="BH296" i="7"/>
  <c r="G30" i="3"/>
  <c r="AY1823" i="7"/>
  <c r="BI374" i="7"/>
  <c r="BH374" i="7"/>
  <c r="BH1121" i="7"/>
  <c r="BI1121" i="7"/>
  <c r="BI418" i="7"/>
  <c r="BH418" i="7"/>
  <c r="AV1765" i="7"/>
  <c r="AY1765" i="7" s="1"/>
  <c r="AZ1765" i="7"/>
  <c r="AV1434" i="7"/>
  <c r="AY1434" i="7" s="1"/>
  <c r="AZ1434" i="7"/>
  <c r="BI980" i="7"/>
  <c r="BH980" i="7"/>
  <c r="BI49" i="7"/>
  <c r="BH49" i="7"/>
  <c r="BI854" i="7"/>
  <c r="BH854" i="7"/>
  <c r="AV1634" i="7"/>
  <c r="AY1634" i="7" s="1"/>
  <c r="AZ1634" i="7"/>
  <c r="AV1270" i="7"/>
  <c r="AY1270" i="7" s="1"/>
  <c r="AZ1270" i="7"/>
  <c r="BH906" i="7"/>
  <c r="BI906" i="7"/>
  <c r="BH512" i="7"/>
  <c r="BI512" i="7"/>
  <c r="AV1769" i="7"/>
  <c r="AY1769" i="7" s="1"/>
  <c r="AZ1769" i="7"/>
  <c r="AV1340" i="7"/>
  <c r="AY1340" i="7" s="1"/>
  <c r="AZ1340" i="7"/>
  <c r="BI835" i="7"/>
  <c r="BH835" i="7"/>
  <c r="BI1152" i="7"/>
  <c r="BH1152" i="7"/>
  <c r="B39" i="4"/>
  <c r="D54" i="3"/>
  <c r="AY1808" i="7"/>
  <c r="AV1268" i="7"/>
  <c r="AY1268" i="7" s="1"/>
  <c r="AZ1268" i="7"/>
  <c r="BI827" i="7"/>
  <c r="BH827" i="7"/>
  <c r="BI470" i="7"/>
  <c r="BH470" i="7"/>
  <c r="BI52" i="7"/>
  <c r="BH52" i="7"/>
  <c r="BI1002" i="7"/>
  <c r="BH1002" i="7"/>
  <c r="BH399" i="7"/>
  <c r="BI399" i="7"/>
  <c r="BI797" i="7"/>
  <c r="BH797" i="7"/>
  <c r="AV1732" i="7"/>
  <c r="AY1732" i="7" s="1"/>
  <c r="AZ1732" i="7"/>
  <c r="BI171" i="7"/>
  <c r="BH171" i="7"/>
  <c r="G42" i="3"/>
  <c r="AY1835" i="7"/>
  <c r="BI609" i="7"/>
  <c r="BH609" i="7"/>
  <c r="BI602" i="7"/>
  <c r="BH602" i="7"/>
  <c r="BI1595" i="7"/>
  <c r="BH1595" i="7"/>
  <c r="BI484" i="7"/>
  <c r="BH484" i="7"/>
  <c r="BH634" i="7"/>
  <c r="BI634" i="7"/>
  <c r="BH647" i="7"/>
  <c r="BI647" i="7"/>
  <c r="AV1429" i="7"/>
  <c r="AY1429" i="7" s="1"/>
  <c r="AZ1429" i="7"/>
  <c r="BI696" i="7"/>
  <c r="BH696" i="7"/>
  <c r="BI48" i="7"/>
  <c r="BH48" i="7"/>
  <c r="BI388" i="7"/>
  <c r="BH388" i="7"/>
  <c r="AV1331" i="7"/>
  <c r="AY1331" i="7" s="1"/>
  <c r="AZ1331" i="7"/>
  <c r="AV1330" i="7"/>
  <c r="AY1330" i="7" s="1"/>
  <c r="AZ1330" i="7"/>
  <c r="BI545" i="7"/>
  <c r="BH545" i="7"/>
  <c r="BI44" i="7"/>
  <c r="BH44" i="7"/>
  <c r="BH255" i="7"/>
  <c r="BI255" i="7"/>
  <c r="AV1466" i="7"/>
  <c r="AY1466" i="7" s="1"/>
  <c r="AZ1466" i="7"/>
  <c r="BH954" i="7"/>
  <c r="BI954" i="7"/>
  <c r="BH416" i="7"/>
  <c r="BI416" i="7"/>
  <c r="BI1559" i="7"/>
  <c r="BH1559" i="7"/>
  <c r="BH245" i="7"/>
  <c r="BI245" i="7"/>
  <c r="BI1227" i="7"/>
  <c r="BH1227" i="7"/>
  <c r="BI550" i="7"/>
  <c r="BH550" i="7"/>
  <c r="BI34" i="7"/>
  <c r="BH34" i="7"/>
  <c r="BH1564" i="7"/>
  <c r="BI1564" i="7"/>
  <c r="BH989" i="7"/>
  <c r="BI989" i="7"/>
  <c r="BH429" i="7"/>
  <c r="BI429" i="7"/>
  <c r="AV1638" i="7"/>
  <c r="AY1638" i="7" s="1"/>
  <c r="AZ1638" i="7"/>
  <c r="BI968" i="7"/>
  <c r="BH968" i="7"/>
  <c r="BI386" i="7"/>
  <c r="BH386" i="7"/>
  <c r="G33" i="3"/>
  <c r="AY1826" i="7"/>
  <c r="BI1580" i="7"/>
  <c r="BH1580" i="7"/>
  <c r="BH1087" i="7"/>
  <c r="BI1087" i="7"/>
  <c r="BH563" i="7"/>
  <c r="BI563" i="7"/>
  <c r="BH173" i="7"/>
  <c r="BI173" i="7"/>
  <c r="BI325" i="7"/>
  <c r="BH325" i="7"/>
  <c r="BH1210" i="7"/>
  <c r="BI1210" i="7"/>
  <c r="BH749" i="7"/>
  <c r="BI749" i="7"/>
  <c r="BI1553" i="7"/>
  <c r="BH1553" i="7"/>
  <c r="BH671" i="7"/>
  <c r="BI671" i="7"/>
  <c r="AV1450" i="7"/>
  <c r="AY1450" i="7" s="1"/>
  <c r="AZ1450" i="7"/>
  <c r="BI945" i="7"/>
  <c r="BH945" i="7"/>
  <c r="BI349" i="7"/>
  <c r="BH349" i="7"/>
  <c r="AV1465" i="7"/>
  <c r="AY1465" i="7" s="1"/>
  <c r="AZ1465" i="7"/>
  <c r="BI168" i="7"/>
  <c r="BH168" i="7"/>
  <c r="AV1658" i="7"/>
  <c r="AY1658" i="7" s="1"/>
  <c r="AZ1658" i="7"/>
  <c r="AV1346" i="7"/>
  <c r="AY1346" i="7" s="1"/>
  <c r="AZ1346" i="7"/>
  <c r="BI489" i="7"/>
  <c r="BH489" i="7"/>
  <c r="B35" i="4"/>
  <c r="D50" i="3"/>
  <c r="AY1804" i="7"/>
  <c r="BI656" i="7"/>
  <c r="BH656" i="7"/>
  <c r="BH1527" i="7"/>
  <c r="BI1527" i="7"/>
  <c r="BH765" i="7"/>
  <c r="BI765" i="7"/>
  <c r="BI336" i="7"/>
  <c r="BH336" i="7"/>
  <c r="BH1119" i="7"/>
  <c r="BI1119" i="7"/>
  <c r="AV1727" i="7"/>
  <c r="AY1727" i="7" s="1"/>
  <c r="AZ1727" i="7"/>
  <c r="AV1348" i="7"/>
  <c r="AY1348" i="7" s="1"/>
  <c r="AZ1348" i="7"/>
  <c r="BH981" i="7"/>
  <c r="BI981" i="7"/>
  <c r="BI238" i="7"/>
  <c r="BH238" i="7"/>
  <c r="BI1023" i="7"/>
  <c r="BH1023" i="7"/>
  <c r="BI242" i="7"/>
  <c r="BH242" i="7"/>
  <c r="AV1440" i="7"/>
  <c r="AY1440" i="7" s="1"/>
  <c r="AZ1440" i="7"/>
  <c r="BH1158" i="7"/>
  <c r="BI1158" i="7"/>
  <c r="BI587" i="7"/>
  <c r="BH587" i="7"/>
  <c r="G36" i="3"/>
  <c r="AY1829" i="7"/>
  <c r="BI1212" i="7"/>
  <c r="BH1212" i="7"/>
  <c r="BH1013" i="7"/>
  <c r="BI1013" i="7"/>
  <c r="BI513" i="7"/>
  <c r="BH513" i="7"/>
  <c r="BH47" i="7"/>
  <c r="BI47" i="7"/>
  <c r="AV1690" i="7"/>
  <c r="AY1690" i="7" s="1"/>
  <c r="AZ1690" i="7"/>
  <c r="AV1298" i="7"/>
  <c r="AY1298" i="7" s="1"/>
  <c r="AZ1298" i="7"/>
  <c r="BH711" i="7"/>
  <c r="BI711" i="7"/>
  <c r="BI305" i="7"/>
  <c r="BH305" i="7"/>
  <c r="AV1756" i="7"/>
  <c r="AY1756" i="7" s="1"/>
  <c r="AZ1756" i="7"/>
  <c r="BI1122" i="7"/>
  <c r="BH1122" i="7"/>
  <c r="BH767" i="7"/>
  <c r="BI767" i="7"/>
  <c r="BI201" i="7"/>
  <c r="BH201" i="7"/>
  <c r="BH1567" i="7"/>
  <c r="BI1567" i="7"/>
  <c r="BI841" i="7"/>
  <c r="BH841" i="7"/>
  <c r="BI1228" i="7"/>
  <c r="BH1228" i="7"/>
  <c r="D52" i="3"/>
  <c r="B37" i="4"/>
  <c r="AY1806" i="7"/>
  <c r="BH1094" i="7"/>
  <c r="BI1094" i="7"/>
  <c r="BI427" i="7"/>
  <c r="BH427" i="7"/>
  <c r="BI59" i="7"/>
  <c r="BH59" i="7"/>
  <c r="BI851" i="7"/>
  <c r="BH851" i="7"/>
  <c r="AV1755" i="7"/>
  <c r="AY1755" i="7" s="1"/>
  <c r="AZ1755" i="7"/>
  <c r="AV1345" i="7"/>
  <c r="AY1345" i="7" s="1"/>
  <c r="AZ1345" i="7"/>
  <c r="BI697" i="7"/>
  <c r="BH697" i="7"/>
  <c r="BI404" i="7"/>
  <c r="BH404" i="7"/>
  <c r="BI745" i="7"/>
  <c r="BH745" i="7"/>
  <c r="AV1389" i="7"/>
  <c r="AY1389" i="7" s="1"/>
  <c r="AZ1389" i="7"/>
  <c r="BI845" i="7"/>
  <c r="BH845" i="7"/>
  <c r="BH613" i="7"/>
  <c r="BI613" i="7"/>
  <c r="G54" i="3"/>
  <c r="AY1847" i="7"/>
  <c r="B8" i="4"/>
  <c r="D23" i="3"/>
  <c r="AY1777" i="7"/>
  <c r="AV1304" i="7"/>
  <c r="AY1304" i="7" s="1"/>
  <c r="AZ1304" i="7"/>
  <c r="BI801" i="7"/>
  <c r="BH801" i="7"/>
  <c r="BI225" i="7"/>
  <c r="BH225" i="7"/>
  <c r="D48" i="3"/>
  <c r="B33" i="4"/>
  <c r="AY1802" i="7"/>
  <c r="AV1385" i="7"/>
  <c r="AY1385" i="7" s="1"/>
  <c r="AZ1385" i="7"/>
  <c r="BI424" i="7"/>
  <c r="BH424" i="7"/>
  <c r="BI1599" i="7"/>
  <c r="BH1599" i="7"/>
  <c r="BH1005" i="7"/>
  <c r="BI1005" i="7"/>
  <c r="BH142" i="7"/>
  <c r="BI142" i="7"/>
  <c r="BH1551" i="7"/>
  <c r="BI1551" i="7"/>
  <c r="AV1305" i="7"/>
  <c r="AY1305" i="7" s="1"/>
  <c r="AZ1305" i="7"/>
  <c r="BI520" i="7"/>
  <c r="BH520" i="7"/>
  <c r="BH573" i="7"/>
  <c r="BI573" i="7"/>
  <c r="AV1625" i="7"/>
  <c r="AY1625" i="7" s="1"/>
  <c r="AZ1625" i="7"/>
  <c r="BI966" i="7"/>
  <c r="BH966" i="7"/>
  <c r="BI606" i="7"/>
  <c r="BH606" i="7"/>
  <c r="BI460" i="7"/>
  <c r="BH460" i="7"/>
  <c r="BH1229" i="7"/>
  <c r="BI1229" i="7"/>
  <c r="BI657" i="7"/>
  <c r="BH657" i="7"/>
  <c r="BI316" i="7"/>
  <c r="BH316" i="7"/>
  <c r="D60" i="3"/>
  <c r="B45" i="4"/>
  <c r="AY1814" i="7"/>
  <c r="AV1372" i="7"/>
  <c r="AY1372" i="7" s="1"/>
  <c r="AZ1372" i="7"/>
  <c r="BI1160" i="7"/>
  <c r="BH1160" i="7"/>
  <c r="BI497" i="7"/>
  <c r="BH497" i="7"/>
  <c r="BH31" i="7"/>
  <c r="BI31" i="7"/>
  <c r="AV1721" i="7"/>
  <c r="AY1721" i="7" s="1"/>
  <c r="AZ1721" i="7"/>
  <c r="BH292" i="7"/>
  <c r="BI292" i="7"/>
  <c r="AV1705" i="7"/>
  <c r="AY1705" i="7" s="1"/>
  <c r="AZ1705" i="7"/>
  <c r="AV1397" i="7"/>
  <c r="AY1397" i="7" s="1"/>
  <c r="AZ1397" i="7"/>
  <c r="BH727" i="7"/>
  <c r="BI727" i="7"/>
  <c r="BI332" i="7"/>
  <c r="BH332" i="7"/>
  <c r="BH1539" i="7"/>
  <c r="BI1539" i="7"/>
  <c r="BH1118" i="7"/>
  <c r="BI1118" i="7"/>
  <c r="BH327" i="7"/>
  <c r="BI327" i="7"/>
  <c r="BI88" i="7"/>
  <c r="BH88" i="7"/>
  <c r="AV1463" i="7"/>
  <c r="AY1463" i="7" s="1"/>
  <c r="AZ1463" i="7"/>
  <c r="BI659" i="7"/>
  <c r="BH659" i="7"/>
  <c r="BI259" i="7"/>
  <c r="BH259" i="7"/>
  <c r="AV1459" i="7"/>
  <c r="AY1459" i="7" s="1"/>
  <c r="AZ1459" i="7"/>
  <c r="BH644" i="7"/>
  <c r="BI644" i="7"/>
  <c r="BH283" i="7"/>
  <c r="BI283" i="7"/>
  <c r="AV1438" i="7"/>
  <c r="AY1438" i="7" s="1"/>
  <c r="AZ1438" i="7"/>
  <c r="AV1445" i="7"/>
  <c r="AY1445" i="7" s="1"/>
  <c r="AZ1445" i="7"/>
  <c r="BI473" i="7"/>
  <c r="BH473" i="7"/>
  <c r="BI734" i="7"/>
  <c r="BH734" i="7"/>
  <c r="BH1220" i="7"/>
  <c r="BI1220" i="7"/>
  <c r="BI459" i="7"/>
  <c r="BH459" i="7"/>
  <c r="BI120" i="7"/>
  <c r="BH120" i="7"/>
  <c r="BI1234" i="7"/>
  <c r="BH1234" i="7"/>
  <c r="BI385" i="7"/>
  <c r="BH385" i="7"/>
  <c r="BH175" i="7"/>
  <c r="BI175" i="7"/>
  <c r="AV1503" i="7"/>
  <c r="AY1503" i="7" s="1"/>
  <c r="AZ1503" i="7"/>
  <c r="BI891" i="7"/>
  <c r="BH891" i="7"/>
  <c r="BI772" i="7"/>
  <c r="BH772" i="7"/>
  <c r="D25" i="3"/>
  <c r="B10" i="4"/>
  <c r="AY1779" i="7"/>
  <c r="AV1456" i="7"/>
  <c r="AY1456" i="7" s="1"/>
  <c r="AZ1456" i="7"/>
  <c r="BI971" i="7"/>
  <c r="BH971" i="7"/>
  <c r="BH223" i="7"/>
  <c r="BI223" i="7"/>
  <c r="AV1646" i="7"/>
  <c r="AY1646" i="7" s="1"/>
  <c r="AZ1646" i="7"/>
  <c r="AV1276" i="7"/>
  <c r="AY1276" i="7" s="1"/>
  <c r="AZ1276" i="7"/>
  <c r="BI1128" i="7"/>
  <c r="BH1128" i="7"/>
  <c r="BI217" i="7"/>
  <c r="BH217" i="7"/>
  <c r="AV1737" i="7"/>
  <c r="AY1737" i="7" s="1"/>
  <c r="AZ1737" i="7"/>
  <c r="AV1288" i="7"/>
  <c r="AY1288" i="7" s="1"/>
  <c r="AZ1288" i="7"/>
  <c r="BI1088" i="7"/>
  <c r="BH1088" i="7"/>
  <c r="BI738" i="7"/>
  <c r="BH738" i="7"/>
  <c r="D49" i="3"/>
  <c r="B34" i="4"/>
  <c r="AY1803" i="7"/>
  <c r="BI897" i="7"/>
  <c r="BH897" i="7"/>
  <c r="BI265" i="7"/>
  <c r="BH265" i="7"/>
  <c r="BI592" i="7"/>
  <c r="BH592" i="7"/>
  <c r="AV1490" i="7"/>
  <c r="AY1490" i="7" s="1"/>
  <c r="AZ1490" i="7"/>
  <c r="BI40" i="7"/>
  <c r="BH40" i="7"/>
  <c r="AV1482" i="7"/>
  <c r="AY1482" i="7" s="1"/>
  <c r="AZ1482" i="7"/>
  <c r="BI353" i="7"/>
  <c r="BH353" i="7"/>
  <c r="BI444" i="7"/>
  <c r="BH444" i="7"/>
  <c r="AV1469" i="7"/>
  <c r="AY1469" i="7" s="1"/>
  <c r="AZ1469" i="7"/>
  <c r="BI190" i="7"/>
  <c r="BH190" i="7"/>
  <c r="AV1741" i="7"/>
  <c r="AY1741" i="7" s="1"/>
  <c r="AZ1741" i="7"/>
  <c r="BH617" i="7"/>
  <c r="BI617" i="7"/>
  <c r="AV1252" i="7"/>
  <c r="AY1252" i="7" s="1"/>
  <c r="AZ1252" i="7"/>
  <c r="BI491" i="7"/>
  <c r="BH491" i="7"/>
  <c r="BH144" i="7"/>
  <c r="BI144" i="7"/>
  <c r="G51" i="3"/>
  <c r="AY1844" i="7"/>
  <c r="BI1244" i="7"/>
  <c r="BH1244" i="7"/>
  <c r="BI1020" i="7"/>
  <c r="BH1020" i="7"/>
  <c r="BI446" i="7"/>
  <c r="BH446" i="7"/>
  <c r="BI220" i="7"/>
  <c r="BH220" i="7"/>
  <c r="BI26" i="7"/>
  <c r="BH26" i="7"/>
  <c r="BI1205" i="7"/>
  <c r="BH1205" i="7"/>
  <c r="BI933" i="7"/>
  <c r="BH933" i="7"/>
  <c r="BI600" i="7"/>
  <c r="BH600" i="7"/>
  <c r="AV1428" i="7"/>
  <c r="AY1428" i="7" s="1"/>
  <c r="AZ1428" i="7"/>
  <c r="BI216" i="7"/>
  <c r="BH216" i="7"/>
  <c r="AV1403" i="7"/>
  <c r="AY1403" i="7" s="1"/>
  <c r="AZ1403" i="7"/>
  <c r="BI770" i="7"/>
  <c r="BH770" i="7"/>
  <c r="BI180" i="7"/>
  <c r="BH180" i="7"/>
  <c r="AV1296" i="7"/>
  <c r="AY1296" i="7" s="1"/>
  <c r="AZ1296" i="7"/>
  <c r="BH783" i="7"/>
  <c r="BI783" i="7"/>
  <c r="BH69" i="7"/>
  <c r="BI69" i="7"/>
  <c r="BH1548" i="7"/>
  <c r="BI1548" i="7"/>
  <c r="BI787" i="7"/>
  <c r="BH787" i="7"/>
  <c r="BI408" i="7"/>
  <c r="BH408" i="7"/>
  <c r="AV1770" i="7"/>
  <c r="AY1770" i="7" s="1"/>
  <c r="AZ1770" i="7"/>
  <c r="AV1395" i="7"/>
  <c r="AY1395" i="7" s="1"/>
  <c r="AZ1395" i="7"/>
  <c r="BI1129" i="7"/>
  <c r="BH1129" i="7"/>
  <c r="BI307" i="7"/>
  <c r="BH307" i="7"/>
  <c r="BH93" i="7"/>
  <c r="BI93" i="7"/>
  <c r="BI361" i="7"/>
  <c r="BH361" i="7"/>
  <c r="BI1177" i="7"/>
  <c r="BH1177" i="7"/>
  <c r="BI203" i="7"/>
  <c r="BH203" i="7"/>
  <c r="BI1109" i="7"/>
  <c r="BH1109" i="7"/>
  <c r="BI166" i="7"/>
  <c r="BH166" i="7"/>
  <c r="BH1185" i="7"/>
  <c r="BI1185" i="7"/>
  <c r="BI553" i="7"/>
  <c r="BH553" i="7"/>
  <c r="B20" i="4"/>
  <c r="D35" i="3"/>
  <c r="AY1789" i="7"/>
  <c r="BH1113" i="7"/>
  <c r="BI1113" i="7"/>
  <c r="BH264" i="7"/>
  <c r="BI264" i="7"/>
  <c r="AV1660" i="7"/>
  <c r="AY1660" i="7" s="1"/>
  <c r="AZ1660" i="7"/>
  <c r="BI1125" i="7"/>
  <c r="BH1125" i="7"/>
  <c r="BI390" i="7"/>
  <c r="BH390" i="7"/>
  <c r="AV1718" i="7"/>
  <c r="AY1718" i="7" s="1"/>
  <c r="AZ1718" i="7"/>
  <c r="BI584" i="7"/>
  <c r="BH584" i="7"/>
  <c r="AV1433" i="7"/>
  <c r="AY1433" i="7" s="1"/>
  <c r="AZ1433" i="7"/>
  <c r="BH685" i="7"/>
  <c r="BI685" i="7"/>
  <c r="BI365" i="7"/>
  <c r="BH365" i="7"/>
  <c r="BI1132" i="7"/>
  <c r="BH1132" i="7"/>
  <c r="AV1674" i="7"/>
  <c r="AY1674" i="7" s="1"/>
  <c r="AZ1674" i="7"/>
  <c r="AV1300" i="7"/>
  <c r="AY1300" i="7" s="1"/>
  <c r="AZ1300" i="7"/>
  <c r="BI911" i="7"/>
  <c r="BH911" i="7"/>
  <c r="BI434" i="7"/>
  <c r="BH434" i="7"/>
  <c r="BI915" i="7"/>
  <c r="BH915" i="7"/>
  <c r="B32" i="4"/>
  <c r="D47" i="3"/>
  <c r="AY1801" i="7"/>
  <c r="AV1413" i="7"/>
  <c r="AY1413" i="7" s="1"/>
  <c r="AZ1413" i="7"/>
  <c r="BI872" i="7"/>
  <c r="BH872" i="7"/>
  <c r="BI331" i="7"/>
  <c r="BH331" i="7"/>
  <c r="AV1748" i="7"/>
  <c r="AY1748" i="7" s="1"/>
  <c r="AZ1748" i="7"/>
  <c r="BI1232" i="7"/>
  <c r="BH1232" i="7"/>
  <c r="BI1168" i="7"/>
  <c r="BH1168" i="7"/>
  <c r="BI414" i="7"/>
  <c r="BH414" i="7"/>
  <c r="BI226" i="7"/>
  <c r="BH226" i="7"/>
  <c r="BI1609" i="7"/>
  <c r="BH1609" i="7"/>
  <c r="BH1237" i="7"/>
  <c r="BI1237" i="7"/>
  <c r="BI505" i="7"/>
  <c r="BH505" i="7"/>
  <c r="BH39" i="7"/>
  <c r="BI39" i="7"/>
  <c r="AV1745" i="7"/>
  <c r="AY1745" i="7" s="1"/>
  <c r="AZ1745" i="7"/>
  <c r="BH1043" i="7"/>
  <c r="BI1043" i="7"/>
  <c r="BI561" i="7"/>
  <c r="BH561" i="7"/>
  <c r="BI506" i="7"/>
  <c r="BH506" i="7"/>
  <c r="BH485" i="7"/>
  <c r="BI485" i="7"/>
  <c r="BI518" i="7"/>
  <c r="BH518" i="7"/>
  <c r="BH319" i="7"/>
  <c r="BI319" i="7"/>
  <c r="BI1585" i="7"/>
  <c r="BH1585" i="7"/>
  <c r="BH1091" i="7"/>
  <c r="BI1091" i="7"/>
  <c r="BH642" i="7"/>
  <c r="BI642" i="7"/>
  <c r="BI280" i="7"/>
  <c r="BH280" i="7"/>
  <c r="BI833" i="7"/>
  <c r="BH833" i="7"/>
  <c r="AV1728" i="7"/>
  <c r="AY1728" i="7" s="1"/>
  <c r="AZ1728" i="7"/>
  <c r="BI1117" i="7"/>
  <c r="BH1117" i="7"/>
  <c r="BI686" i="7"/>
  <c r="BH686" i="7"/>
  <c r="BH271" i="7"/>
  <c r="BI271" i="7"/>
  <c r="BH559" i="7"/>
  <c r="BI559" i="7"/>
  <c r="AV1281" i="7"/>
  <c r="AY1281" i="7" s="1"/>
  <c r="AZ1281" i="7"/>
  <c r="BI826" i="7"/>
  <c r="BH826" i="7"/>
  <c r="BH605" i="7"/>
  <c r="BI605" i="7"/>
  <c r="AV1719" i="7"/>
  <c r="AY1719" i="7" s="1"/>
  <c r="AZ1719" i="7"/>
  <c r="AV1762" i="7"/>
  <c r="AY1762" i="7" s="1"/>
  <c r="AZ1762" i="7"/>
  <c r="BI1146" i="7"/>
  <c r="BH1146" i="7"/>
  <c r="BI879" i="7"/>
  <c r="BH879" i="7"/>
  <c r="BI548" i="7"/>
  <c r="BH548" i="7"/>
  <c r="B4" i="4"/>
  <c r="D19" i="3"/>
  <c r="AY1773" i="7"/>
  <c r="BI731" i="7"/>
  <c r="BH731" i="7"/>
  <c r="BH813" i="7"/>
  <c r="BI813" i="7"/>
  <c r="AV1472" i="7"/>
  <c r="AY1472" i="7" s="1"/>
  <c r="AZ1472" i="7"/>
  <c r="BI1108" i="7"/>
  <c r="BH1108" i="7"/>
  <c r="BH413" i="7"/>
  <c r="BI413" i="7"/>
  <c r="BH1543" i="7"/>
  <c r="BI1543" i="7"/>
  <c r="BI1134" i="7"/>
  <c r="BH1134" i="7"/>
  <c r="BH367" i="7"/>
  <c r="BI367" i="7"/>
  <c r="BI440" i="7"/>
  <c r="BH440" i="7"/>
  <c r="AV1502" i="7"/>
  <c r="AY1502" i="7" s="1"/>
  <c r="AZ1502" i="7"/>
  <c r="BI963" i="7"/>
  <c r="BH963" i="7"/>
  <c r="BI350" i="7"/>
  <c r="BH350" i="7"/>
  <c r="B43" i="4"/>
  <c r="D58" i="3"/>
  <c r="AY1812" i="7"/>
  <c r="AV1291" i="7"/>
  <c r="AY1291" i="7" s="1"/>
  <c r="AZ1291" i="7"/>
  <c r="BI646" i="7"/>
  <c r="BH646" i="7"/>
  <c r="BI81" i="7"/>
  <c r="BH81" i="7"/>
  <c r="D21" i="3"/>
  <c r="B6" i="4"/>
  <c r="AY1775" i="7"/>
  <c r="AV1303" i="7"/>
  <c r="AY1303" i="7" s="1"/>
  <c r="AZ1303" i="7"/>
  <c r="BI1058" i="7"/>
  <c r="BH1058" i="7"/>
  <c r="BI692" i="7"/>
  <c r="BH692" i="7"/>
  <c r="BI60" i="7"/>
  <c r="BH60" i="7"/>
  <c r="BI1578" i="7"/>
  <c r="BH1578" i="7"/>
  <c r="BH405" i="7"/>
  <c r="BI405" i="7"/>
  <c r="AV1700" i="7"/>
  <c r="AY1700" i="7" s="1"/>
  <c r="AZ1700" i="7"/>
  <c r="BI996" i="7"/>
  <c r="BH996" i="7"/>
  <c r="BI521" i="7"/>
  <c r="BH521" i="7"/>
  <c r="BI17" i="7"/>
  <c r="BH17" i="7"/>
  <c r="AV1499" i="7"/>
  <c r="AY1499" i="7" s="1"/>
  <c r="AZ1499" i="7"/>
  <c r="BI1017" i="7"/>
  <c r="BH1017" i="7"/>
  <c r="BI306" i="7"/>
  <c r="BH306" i="7"/>
  <c r="D65" i="3"/>
  <c r="B50" i="4"/>
  <c r="AY1819" i="7"/>
  <c r="BI1535" i="7"/>
  <c r="BH1535" i="7"/>
  <c r="BI616" i="7"/>
  <c r="BH616" i="7"/>
  <c r="BH125" i="7"/>
  <c r="BI125" i="7"/>
  <c r="BI1196" i="7"/>
  <c r="BH1196" i="7"/>
  <c r="BH701" i="7"/>
  <c r="BI701" i="7"/>
  <c r="BI155" i="7"/>
  <c r="BH155" i="7"/>
  <c r="BI1144" i="7"/>
  <c r="BH1144" i="7"/>
  <c r="BI1053" i="7"/>
  <c r="BH1053" i="7"/>
  <c r="BI630" i="7"/>
  <c r="BH630" i="7"/>
  <c r="BI430" i="7"/>
  <c r="BH430" i="7"/>
  <c r="AV1377" i="7"/>
  <c r="AY1377" i="7" s="1"/>
  <c r="AZ1377" i="7"/>
  <c r="BI664" i="7"/>
  <c r="BH664" i="7"/>
  <c r="BH213" i="7"/>
  <c r="BI213" i="7"/>
  <c r="BI1007" i="7"/>
  <c r="BH1007" i="7"/>
  <c r="BI542" i="7"/>
  <c r="BH542" i="7"/>
  <c r="BI140" i="7"/>
  <c r="BH140" i="7"/>
  <c r="AV1250" i="7"/>
  <c r="AY1250" i="7" s="1"/>
  <c r="AZ1250" i="7"/>
  <c r="BI972" i="7"/>
  <c r="BH972" i="7"/>
  <c r="BI270" i="7"/>
  <c r="BH270" i="7"/>
  <c r="AV1754" i="7"/>
  <c r="AY1754" i="7" s="1"/>
  <c r="AZ1754" i="7"/>
  <c r="BI1239" i="7"/>
  <c r="BH1239" i="7"/>
  <c r="BI978" i="7"/>
  <c r="BH978" i="7"/>
  <c r="BI234" i="7"/>
  <c r="BH234" i="7"/>
  <c r="BI688" i="7"/>
  <c r="BH688" i="7"/>
  <c r="BH1546" i="7"/>
  <c r="BI1546" i="7"/>
  <c r="BI419" i="7"/>
  <c r="BH419" i="7"/>
  <c r="BI290" i="7"/>
  <c r="BH290" i="7"/>
  <c r="BI258" i="7"/>
  <c r="BH258" i="7"/>
  <c r="BI951" i="7"/>
  <c r="BH951" i="7"/>
  <c r="BI1097" i="7"/>
  <c r="BH1097" i="7"/>
  <c r="BI593" i="7"/>
  <c r="BH593" i="7"/>
  <c r="BI1015" i="7"/>
  <c r="BH1015" i="7"/>
  <c r="BH423" i="7"/>
  <c r="BI423" i="7"/>
  <c r="BI100" i="7"/>
  <c r="BH100" i="7"/>
  <c r="AV1362" i="7"/>
  <c r="AY1362" i="7" s="1"/>
  <c r="AZ1362" i="7"/>
  <c r="BH741" i="7"/>
  <c r="BI741" i="7"/>
  <c r="BI107" i="7"/>
  <c r="BH107" i="7"/>
  <c r="BH1540" i="7"/>
  <c r="BI1540" i="7"/>
  <c r="BI507" i="7"/>
  <c r="BH507" i="7"/>
  <c r="BI187" i="7"/>
  <c r="BH187" i="7"/>
  <c r="D40" i="3"/>
  <c r="B25" i="4"/>
  <c r="AY1794" i="7"/>
  <c r="AV1359" i="7"/>
  <c r="AY1359" i="7" s="1"/>
  <c r="AZ1359" i="7"/>
  <c r="BH1179" i="7"/>
  <c r="BI1179" i="7"/>
  <c r="BH733" i="7"/>
  <c r="BI733" i="7"/>
  <c r="BI212" i="7"/>
  <c r="BH212" i="7"/>
  <c r="BI1161" i="7"/>
  <c r="BH1161" i="7"/>
  <c r="BI985" i="7"/>
  <c r="BH985" i="7"/>
  <c r="BI67" i="7"/>
  <c r="BH67" i="7"/>
  <c r="D45" i="3"/>
  <c r="B30" i="4"/>
  <c r="AY1799" i="7"/>
  <c r="AV1308" i="7"/>
  <c r="AY1308" i="7" s="1"/>
  <c r="AZ1308" i="7"/>
  <c r="BI1114" i="7"/>
  <c r="BH1114" i="7"/>
  <c r="BI454" i="7"/>
  <c r="BH454" i="7"/>
  <c r="AV1685" i="7"/>
  <c r="AY1685" i="7" s="1"/>
  <c r="AZ1685" i="7"/>
  <c r="BI975" i="7"/>
  <c r="BH975" i="7"/>
  <c r="AV1752" i="7"/>
  <c r="AY1752" i="7" s="1"/>
  <c r="AZ1752" i="7"/>
  <c r="BH1593" i="7"/>
  <c r="BI1593" i="7"/>
  <c r="AV1322" i="7"/>
  <c r="AY1322" i="7" s="1"/>
  <c r="AZ1322" i="7"/>
  <c r="BI698" i="7"/>
  <c r="BH698" i="7"/>
  <c r="AV1423" i="7"/>
  <c r="AY1423" i="7" s="1"/>
  <c r="AZ1423" i="7"/>
  <c r="BH461" i="7"/>
  <c r="BI461" i="7"/>
  <c r="AV1424" i="7"/>
  <c r="AY1424" i="7" s="1"/>
  <c r="AZ1424" i="7"/>
  <c r="BI483" i="7"/>
  <c r="BH483" i="7"/>
  <c r="BH354" i="7"/>
  <c r="BI354" i="7"/>
  <c r="BI1006" i="7"/>
  <c r="BH1006" i="7"/>
  <c r="AV1641" i="7"/>
  <c r="AY1641" i="7" s="1"/>
  <c r="AZ1641" i="7"/>
  <c r="AV1320" i="7"/>
  <c r="AY1320" i="7" s="1"/>
  <c r="AZ1320" i="7"/>
  <c r="BI601" i="7"/>
  <c r="BH601" i="7"/>
  <c r="BH135" i="7"/>
  <c r="BI135" i="7"/>
  <c r="BI961" i="7"/>
  <c r="BH961" i="7"/>
  <c r="AV1759" i="7"/>
  <c r="AY1759" i="7" s="1"/>
  <c r="AZ1759" i="7"/>
  <c r="AV1383" i="7"/>
  <c r="AY1383" i="7" s="1"/>
  <c r="AZ1383" i="7"/>
  <c r="BI1047" i="7"/>
  <c r="BH1047" i="7"/>
  <c r="BH757" i="7"/>
  <c r="BI757" i="7"/>
  <c r="AV1671" i="7"/>
  <c r="AY1671" i="7" s="1"/>
  <c r="AZ1671" i="7"/>
  <c r="AV1368" i="7"/>
  <c r="AY1368" i="7" s="1"/>
  <c r="AZ1368" i="7"/>
  <c r="BI1049" i="7"/>
  <c r="BH1049" i="7"/>
  <c r="BI660" i="7"/>
  <c r="BH660" i="7"/>
  <c r="BI556" i="7"/>
  <c r="BH556" i="7"/>
  <c r="BH1521" i="7"/>
  <c r="BI1521" i="7"/>
  <c r="BI1072" i="7"/>
  <c r="BH1072" i="7"/>
  <c r="BI714" i="7"/>
  <c r="BH714" i="7"/>
  <c r="BI196" i="7"/>
  <c r="BH196" i="7"/>
  <c r="BI1597" i="7"/>
  <c r="BH1597" i="7"/>
  <c r="BI822" i="7"/>
  <c r="BH822" i="7"/>
  <c r="BI815" i="7"/>
  <c r="BH815" i="7"/>
  <c r="BI564" i="7"/>
  <c r="BH564" i="7"/>
  <c r="BH477" i="7"/>
  <c r="BI477" i="7"/>
  <c r="BI612" i="7"/>
  <c r="BH612" i="7"/>
  <c r="BH1530" i="7"/>
  <c r="BI1530" i="7"/>
  <c r="AV1508" i="7"/>
  <c r="AY1508" i="7" s="1"/>
  <c r="AZ1508" i="7"/>
  <c r="BH998" i="7"/>
  <c r="BI998" i="7"/>
  <c r="BH391" i="7"/>
  <c r="BI391" i="7"/>
  <c r="BI152" i="7"/>
  <c r="BH152" i="7"/>
  <c r="BI337" i="7"/>
  <c r="BH337" i="7"/>
  <c r="AV1655" i="7"/>
  <c r="AY1655" i="7" s="1"/>
  <c r="AZ1655" i="7"/>
  <c r="AV1251" i="7"/>
  <c r="AY1251" i="7" s="1"/>
  <c r="AZ1251" i="7"/>
  <c r="BI481" i="7"/>
  <c r="BH481" i="7"/>
  <c r="BI610" i="7"/>
  <c r="BH610" i="7"/>
  <c r="BI442" i="7"/>
  <c r="BH442" i="7"/>
  <c r="AV1400" i="7"/>
  <c r="AY1400" i="7" s="1"/>
  <c r="AZ1400" i="7"/>
  <c r="BH818" i="7"/>
  <c r="BI818" i="7"/>
  <c r="BI317" i="7"/>
  <c r="BH317" i="7"/>
  <c r="BH1614" i="7"/>
  <c r="BI1614" i="7"/>
  <c r="AV1654" i="7"/>
  <c r="AY1654" i="7" s="1"/>
  <c r="AZ1654" i="7"/>
  <c r="AV1384" i="7"/>
  <c r="AY1384" i="7" s="1"/>
  <c r="AZ1384" i="7"/>
  <c r="BH791" i="7"/>
  <c r="BI791" i="7"/>
  <c r="BI222" i="7"/>
  <c r="BH222" i="7"/>
  <c r="AV1648" i="7"/>
  <c r="AY1648" i="7" s="1"/>
  <c r="AZ1648" i="7"/>
  <c r="BH861" i="7"/>
  <c r="BI861" i="7"/>
  <c r="BI312" i="7"/>
  <c r="BH312" i="7"/>
  <c r="BI1204" i="7"/>
  <c r="BH1204" i="7"/>
  <c r="BI723" i="7"/>
  <c r="BH723" i="7"/>
  <c r="BH608" i="7"/>
  <c r="BI608" i="7"/>
  <c r="BH1524" i="7"/>
  <c r="BI1524" i="7"/>
  <c r="BH1073" i="7"/>
  <c r="BI1073" i="7"/>
  <c r="BH397" i="7"/>
  <c r="BI397" i="7"/>
  <c r="BH119" i="7"/>
  <c r="BI119" i="7"/>
  <c r="AV1411" i="7"/>
  <c r="AY1411" i="7" s="1"/>
  <c r="AZ1411" i="7"/>
  <c r="BH852" i="7"/>
  <c r="BI852" i="7"/>
  <c r="BI622" i="7"/>
  <c r="BH622" i="7"/>
  <c r="G31" i="3"/>
  <c r="AY1824" i="7"/>
  <c r="BI1077" i="7"/>
  <c r="BH1077" i="7"/>
  <c r="BI1056" i="7"/>
  <c r="BH1056" i="7"/>
  <c r="BI746" i="7"/>
  <c r="BH746" i="7"/>
  <c r="AV1735" i="7"/>
  <c r="AY1735" i="7" s="1"/>
  <c r="AZ1735" i="7"/>
  <c r="AV1307" i="7"/>
  <c r="AY1307" i="7" s="1"/>
  <c r="AZ1307" i="7"/>
  <c r="BI1016" i="7"/>
  <c r="BH1016" i="7"/>
  <c r="BI398" i="7"/>
  <c r="BH398" i="7"/>
  <c r="BI9" i="7"/>
  <c r="BH9" i="7"/>
  <c r="AV1417" i="7"/>
  <c r="AY1417" i="7" s="1"/>
  <c r="AZ1417" i="7"/>
  <c r="BH197" i="7"/>
  <c r="BI197" i="7"/>
  <c r="AV1396" i="7"/>
  <c r="AY1396" i="7" s="1"/>
  <c r="AZ1396" i="7"/>
  <c r="BH1021" i="7"/>
  <c r="BI1021" i="7"/>
  <c r="BI422" i="7"/>
  <c r="BH422" i="7"/>
  <c r="BI578" i="7"/>
  <c r="BH578" i="7"/>
  <c r="AV1325" i="7"/>
  <c r="AY1325" i="7" s="1"/>
  <c r="AZ1325" i="7"/>
  <c r="BI928" i="7"/>
  <c r="BH928" i="7"/>
  <c r="BH311" i="7"/>
  <c r="BI311" i="7"/>
  <c r="D32" i="3"/>
  <c r="B17" i="4"/>
  <c r="AY1786" i="7"/>
  <c r="AV1453" i="7"/>
  <c r="AY1453" i="7" s="1"/>
  <c r="AZ1453" i="7"/>
  <c r="BI379" i="7"/>
  <c r="BH379" i="7"/>
  <c r="BI368" i="7"/>
  <c r="BH368" i="7"/>
  <c r="BI1216" i="7"/>
  <c r="BH1216" i="7"/>
  <c r="BI400" i="7"/>
  <c r="BH400" i="7"/>
  <c r="BI83" i="7"/>
  <c r="BH83" i="7"/>
  <c r="BI878" i="7"/>
  <c r="BH878" i="7"/>
  <c r="AV1406" i="7"/>
  <c r="AY1406" i="7" s="1"/>
  <c r="AZ1406" i="7"/>
  <c r="BH503" i="7"/>
  <c r="BI503" i="7"/>
  <c r="D61" i="3"/>
  <c r="B46" i="4"/>
  <c r="AY1815" i="7"/>
  <c r="AV1297" i="7"/>
  <c r="AY1297" i="7" s="1"/>
  <c r="AZ1297" i="7"/>
  <c r="BI784" i="7"/>
  <c r="BH784" i="7"/>
  <c r="BI114" i="7"/>
  <c r="BH114" i="7"/>
  <c r="BI1136" i="7"/>
  <c r="BH1136" i="7"/>
  <c r="BI959" i="7"/>
  <c r="BH959" i="7"/>
  <c r="BI546" i="7"/>
  <c r="BH546" i="7"/>
  <c r="AV1376" i="7"/>
  <c r="AY1376" i="7" s="1"/>
  <c r="AZ1376" i="7"/>
  <c r="BI873" i="7"/>
  <c r="BH873" i="7"/>
  <c r="BI14" i="7"/>
  <c r="BH14" i="7"/>
  <c r="BI1608" i="7"/>
  <c r="BH1608" i="7"/>
  <c r="AV1336" i="7"/>
  <c r="AY1336" i="7" s="1"/>
  <c r="AZ1336" i="7"/>
  <c r="BI433" i="7"/>
  <c r="BH433" i="7"/>
  <c r="BI98" i="7"/>
  <c r="BH98" i="7"/>
  <c r="BI590" i="7"/>
  <c r="BH590" i="7"/>
  <c r="BI244" i="7"/>
  <c r="BH244" i="7"/>
  <c r="BI969" i="7"/>
  <c r="BH969" i="7"/>
  <c r="BI706" i="7"/>
  <c r="BH706" i="7"/>
  <c r="BI102" i="7"/>
  <c r="BH102" i="7"/>
  <c r="BI952" i="7"/>
  <c r="BH952" i="7"/>
  <c r="BH655" i="7"/>
  <c r="BI655" i="7"/>
  <c r="AV1329" i="7"/>
  <c r="AY1329" i="7" s="1"/>
  <c r="AZ1329" i="7"/>
  <c r="BH1569" i="7"/>
  <c r="BI1569" i="7"/>
  <c r="BI1602" i="7"/>
  <c r="BH1602" i="7"/>
  <c r="BI1050" i="7"/>
  <c r="BH1050" i="7"/>
  <c r="BI1042" i="7"/>
  <c r="BH1042" i="7"/>
  <c r="BH743" i="7"/>
  <c r="BI743" i="7"/>
  <c r="AV1677" i="7"/>
  <c r="AY1677" i="7" s="1"/>
  <c r="AZ1677" i="7"/>
  <c r="BI38" i="7"/>
  <c r="BH38" i="7"/>
  <c r="AV1349" i="7"/>
  <c r="AY1349" i="7" s="1"/>
  <c r="AZ1349" i="7"/>
  <c r="BI358" i="7"/>
  <c r="BH358" i="7"/>
  <c r="BI36" i="7"/>
  <c r="BH36" i="7"/>
  <c r="BI62" i="7"/>
  <c r="BH62" i="7"/>
  <c r="AV1278" i="7"/>
  <c r="AY1278" i="7" s="1"/>
  <c r="AZ1278" i="7"/>
  <c r="BH643" i="7"/>
  <c r="BI643" i="7"/>
  <c r="AV1443" i="7"/>
  <c r="AY1443" i="7" s="1"/>
  <c r="AZ1443" i="7"/>
  <c r="BI298" i="7"/>
  <c r="BH298" i="7"/>
  <c r="BH565" i="7"/>
  <c r="BI565" i="7"/>
  <c r="BI594" i="7"/>
  <c r="BH594" i="7"/>
  <c r="AV1356" i="7"/>
  <c r="AY1356" i="7" s="1"/>
  <c r="AZ1356" i="7"/>
  <c r="BI475" i="7"/>
  <c r="BH475" i="7"/>
  <c r="BH1083" i="7"/>
  <c r="BI1083" i="7"/>
  <c r="BI130" i="7"/>
  <c r="BH130" i="7"/>
  <c r="AV1382" i="7"/>
  <c r="AY1382" i="7" s="1"/>
  <c r="AZ1382" i="7"/>
  <c r="BI1093" i="7"/>
  <c r="BH1093" i="7"/>
  <c r="BI1022" i="7"/>
  <c r="BH1022" i="7"/>
  <c r="AV1399" i="7"/>
  <c r="AY1399" i="7" s="1"/>
  <c r="AZ1399" i="7"/>
  <c r="BI536" i="7"/>
  <c r="BH536" i="7"/>
  <c r="BI211" i="7"/>
  <c r="BH211" i="7"/>
  <c r="AV1740" i="7"/>
  <c r="AY1740" i="7" s="1"/>
  <c r="AZ1740" i="7"/>
  <c r="BI1215" i="7"/>
  <c r="BH1215" i="7"/>
  <c r="BI46" i="7"/>
  <c r="BH46" i="7"/>
  <c r="BI621" i="7"/>
  <c r="BH621" i="7"/>
  <c r="BH1035" i="7"/>
  <c r="BI1035" i="7"/>
  <c r="BI177" i="7"/>
  <c r="BH177" i="7"/>
  <c r="AV1326" i="7"/>
  <c r="AY1326" i="7" s="1"/>
  <c r="AZ1326" i="7"/>
  <c r="BI1223" i="7"/>
  <c r="BH1223" i="7"/>
  <c r="BI1206" i="7"/>
  <c r="BH1206" i="7"/>
  <c r="BI682" i="7"/>
  <c r="BH682" i="7"/>
  <c r="BI582" i="7"/>
  <c r="BH582" i="7"/>
  <c r="AV1259" i="7"/>
  <c r="AY1259" i="7" s="1"/>
  <c r="AZ1259" i="7"/>
  <c r="AV1249" i="7"/>
  <c r="AY1249" i="7" s="1"/>
  <c r="AZ1249" i="7"/>
  <c r="AV1435" i="7"/>
  <c r="AY1435" i="7" s="1"/>
  <c r="AZ1435" i="7"/>
  <c r="BI918" i="7"/>
  <c r="BH918" i="7"/>
  <c r="BH938" i="7"/>
  <c r="BI938" i="7"/>
  <c r="BI97" i="7"/>
  <c r="BH97" i="7"/>
  <c r="BI381" i="7"/>
  <c r="BH381" i="7"/>
  <c r="BI139" i="7"/>
  <c r="BH139" i="7"/>
  <c r="BH866" i="7"/>
  <c r="BI866" i="7"/>
  <c r="AV1321" i="7"/>
  <c r="AY1321" i="7" s="1"/>
  <c r="AZ1321" i="7"/>
  <c r="BH834" i="7"/>
  <c r="BI834" i="7"/>
  <c r="BI562" i="7"/>
  <c r="BH562" i="7"/>
  <c r="BI623" i="7"/>
  <c r="BH623" i="7"/>
  <c r="BI1200" i="7"/>
  <c r="BH1200" i="7"/>
  <c r="BI1605" i="7"/>
  <c r="BH1605" i="7"/>
  <c r="BH599" i="7"/>
  <c r="BI599" i="7"/>
  <c r="AV1675" i="7"/>
  <c r="AY1675" i="7" s="1"/>
  <c r="AZ1675" i="7"/>
  <c r="BI75" i="7"/>
  <c r="BH75" i="7"/>
  <c r="BI510" i="7"/>
  <c r="BH510" i="7"/>
  <c r="AV1332" i="7"/>
  <c r="AY1332" i="7" s="1"/>
  <c r="AZ1332" i="7"/>
  <c r="AV1642" i="7"/>
  <c r="AY1642" i="7" s="1"/>
  <c r="AZ1642" i="7"/>
  <c r="BI720" i="7"/>
  <c r="BH720" i="7"/>
  <c r="BI806" i="7"/>
  <c r="BH806" i="7"/>
  <c r="AV1764" i="7"/>
  <c r="AY1764" i="7" s="1"/>
  <c r="AZ1764" i="7"/>
  <c r="BH627" i="7"/>
  <c r="BI627" i="7"/>
  <c r="B47" i="4"/>
  <c r="D62" i="3"/>
  <c r="AY1816" i="7"/>
  <c r="BI942" i="7"/>
  <c r="BH942" i="7"/>
  <c r="BI960" i="7"/>
  <c r="BH960" i="7"/>
  <c r="BH882" i="7"/>
  <c r="BI882" i="7"/>
  <c r="BI762" i="7"/>
  <c r="BH762" i="7"/>
  <c r="BI204" i="7"/>
  <c r="BH204" i="7"/>
  <c r="BI452" i="7"/>
  <c r="BH452" i="7"/>
  <c r="BI363" i="7"/>
  <c r="BH363" i="7"/>
  <c r="AV1341" i="7"/>
  <c r="AY1341" i="7" s="1"/>
  <c r="AZ1341" i="7"/>
  <c r="BI880" i="7"/>
  <c r="BH880" i="7"/>
  <c r="AV1351" i="7"/>
  <c r="AY1351" i="7" s="1"/>
  <c r="AZ1351" i="7"/>
  <c r="AV1716" i="7"/>
  <c r="AY1716" i="7" s="1"/>
  <c r="AZ1716" i="7"/>
  <c r="BH53" i="7"/>
  <c r="BI53" i="7"/>
  <c r="BI1545" i="7"/>
  <c r="BH1545" i="7"/>
  <c r="AV1714" i="7"/>
  <c r="AY1714" i="7" s="1"/>
  <c r="AZ1714" i="7"/>
  <c r="BH557" i="7"/>
  <c r="BI557" i="7"/>
  <c r="BH930" i="7"/>
  <c r="BI930" i="7"/>
  <c r="BI1076" i="7"/>
  <c r="BH1076" i="7"/>
  <c r="BI896" i="7"/>
  <c r="BH896" i="7"/>
  <c r="BI1549" i="7"/>
  <c r="BH1549" i="7"/>
  <c r="BI566" i="7"/>
  <c r="BH566" i="7"/>
  <c r="BI992" i="7"/>
  <c r="BH992" i="7"/>
  <c r="BI1242" i="7"/>
  <c r="BH1242" i="7"/>
  <c r="BI1566" i="7"/>
  <c r="BH1566" i="7"/>
  <c r="BI209" i="7"/>
  <c r="BH209" i="7"/>
  <c r="BI857" i="7"/>
  <c r="BH857" i="7"/>
  <c r="AV1747" i="7"/>
  <c r="AY1747" i="7" s="1"/>
  <c r="AZ1747" i="7"/>
  <c r="BI1170" i="7"/>
  <c r="BH1170" i="7"/>
  <c r="BI1038" i="7"/>
  <c r="BH1038" i="7"/>
  <c r="G59" i="3"/>
  <c r="AY1852" i="7"/>
  <c r="AV1318" i="7"/>
  <c r="AY1318" i="7" s="1"/>
  <c r="AZ1318" i="7"/>
  <c r="BI1191" i="7"/>
  <c r="BH1191" i="7"/>
  <c r="BI1576" i="7"/>
  <c r="BH1576" i="7"/>
  <c r="BI776" i="7"/>
  <c r="BH776" i="7"/>
  <c r="BI910" i="7"/>
  <c r="BH910" i="7"/>
  <c r="BI515" i="7"/>
  <c r="BH515" i="7"/>
  <c r="BI104" i="7"/>
  <c r="BH104" i="7"/>
  <c r="AV1409" i="7"/>
  <c r="AY1409" i="7" s="1"/>
  <c r="AZ1409" i="7"/>
  <c r="BI1165" i="7"/>
  <c r="BH1165" i="7"/>
  <c r="BI240" i="7"/>
  <c r="BH240" i="7"/>
  <c r="AV1410" i="7"/>
  <c r="AY1410" i="7" s="1"/>
  <c r="AZ1410" i="7"/>
  <c r="BI832" i="7"/>
  <c r="BH832" i="7"/>
  <c r="AV1365" i="7"/>
  <c r="AY1365" i="7" s="1"/>
  <c r="AZ1365" i="7"/>
  <c r="BI123" i="7"/>
  <c r="BH123" i="7"/>
  <c r="BH45" i="7"/>
  <c r="BI45" i="7"/>
  <c r="BH1208" i="7"/>
  <c r="BI1208" i="7"/>
  <c r="BI401" i="7"/>
  <c r="BH401" i="7"/>
  <c r="AV1467" i="7"/>
  <c r="AY1467" i="7" s="1"/>
  <c r="AZ1467" i="7"/>
  <c r="BI1149" i="7"/>
  <c r="BH1149" i="7"/>
  <c r="BI186" i="7"/>
  <c r="BH186" i="7"/>
  <c r="BI406" i="7"/>
  <c r="BH406" i="7"/>
  <c r="BI819" i="7"/>
  <c r="BH819" i="7"/>
  <c r="BH95" i="7"/>
  <c r="BI95" i="7"/>
  <c r="BI1071" i="7"/>
  <c r="BH1071" i="7"/>
  <c r="BI666" i="7"/>
  <c r="BH666" i="7"/>
  <c r="AV1290" i="7"/>
  <c r="AY1290" i="7" s="1"/>
  <c r="AZ1290" i="7"/>
  <c r="BH63" i="7"/>
  <c r="BI63" i="7"/>
  <c r="BI472" i="7"/>
  <c r="BH472" i="7"/>
  <c r="BH1166" i="7"/>
  <c r="BI1166" i="7"/>
  <c r="BH1604" i="7"/>
  <c r="BI1604" i="7"/>
  <c r="BI639" i="7"/>
  <c r="BH639" i="7"/>
  <c r="BI184" i="7"/>
  <c r="BH184" i="7"/>
  <c r="BI927" i="7"/>
  <c r="BH927" i="7"/>
  <c r="BI831" i="7"/>
  <c r="BH831" i="7"/>
  <c r="BH900" i="7"/>
  <c r="BI900" i="7"/>
  <c r="BH1513" i="7"/>
  <c r="BI1513" i="7"/>
  <c r="AV1323" i="7"/>
  <c r="AY1323" i="7" s="1"/>
  <c r="AZ1323" i="7"/>
  <c r="BH551" i="7"/>
  <c r="BI551" i="7"/>
  <c r="AV1457" i="7"/>
  <c r="AY1457" i="7" s="1"/>
  <c r="AZ1457" i="7"/>
  <c r="BH1159" i="7"/>
  <c r="BI1159" i="7"/>
  <c r="BI134" i="7"/>
  <c r="BH134" i="7"/>
  <c r="BI113" i="7"/>
  <c r="BH113" i="7"/>
  <c r="AV1661" i="7"/>
  <c r="AY1661" i="7" s="1"/>
  <c r="AZ1661" i="7"/>
  <c r="BI902" i="7"/>
  <c r="BH902" i="7"/>
  <c r="G43" i="3"/>
  <c r="AY1836" i="7"/>
  <c r="BI1537" i="7"/>
  <c r="BH1537" i="7"/>
  <c r="BH511" i="7"/>
  <c r="BI511" i="7"/>
  <c r="AV1630" i="7"/>
  <c r="AY1630" i="7" s="1"/>
  <c r="AZ1630" i="7"/>
  <c r="BI699" i="7"/>
  <c r="BH699" i="7"/>
  <c r="BI1012" i="7"/>
  <c r="BH1012" i="7"/>
  <c r="BH1027" i="7"/>
  <c r="BI1027" i="7"/>
  <c r="D24" i="3"/>
  <c r="B9" i="4"/>
  <c r="AY1778" i="7"/>
  <c r="BI1061" i="7"/>
  <c r="BH1061" i="7"/>
  <c r="BH18" i="7"/>
  <c r="BI18" i="7"/>
  <c r="BH215" i="7"/>
  <c r="BI215" i="7"/>
  <c r="BH1612" i="7"/>
  <c r="BI1612" i="7"/>
  <c r="BI65" i="7"/>
  <c r="BH65" i="7"/>
  <c r="BI1010" i="7"/>
  <c r="BH1010" i="7"/>
  <c r="B36" i="4"/>
  <c r="D51" i="3"/>
  <c r="AY1805" i="7"/>
  <c r="BH781" i="7"/>
  <c r="BI781" i="7"/>
  <c r="BI1218" i="7"/>
  <c r="BH1218" i="7"/>
  <c r="BH339" i="7"/>
  <c r="BI339" i="7"/>
  <c r="AV1344" i="7"/>
  <c r="AY1344" i="7" s="1"/>
  <c r="AZ1344" i="7"/>
  <c r="BI1040" i="7"/>
  <c r="BH1040" i="7"/>
  <c r="BH1079" i="7"/>
  <c r="BI1079" i="7"/>
  <c r="B3" i="4"/>
  <c r="D18" i="3"/>
  <c r="AY1772" i="7"/>
  <c r="BI748" i="7"/>
  <c r="BH748" i="7"/>
  <c r="AV1639" i="7"/>
  <c r="AY1639" i="7" s="1"/>
  <c r="AZ1639" i="7"/>
  <c r="BH1150" i="7"/>
  <c r="BI1150" i="7"/>
  <c r="BI411" i="7"/>
  <c r="BH411" i="7"/>
  <c r="BI736" i="7"/>
  <c r="BH736" i="7"/>
  <c r="BI464" i="7"/>
  <c r="BH464" i="7"/>
  <c r="BI1518" i="7"/>
  <c r="BH1518" i="7"/>
  <c r="BI673" i="7"/>
  <c r="BH673" i="7"/>
  <c r="BI94" i="7"/>
  <c r="BH94" i="7"/>
  <c r="BH1555" i="7"/>
  <c r="BI1555" i="7"/>
  <c r="AV1401" i="7"/>
  <c r="AY1401" i="7" s="1"/>
  <c r="AZ1401" i="7"/>
  <c r="BH693" i="7"/>
  <c r="BI693" i="7"/>
  <c r="BI179" i="7"/>
  <c r="BH179" i="7"/>
  <c r="AV1706" i="7"/>
  <c r="AY1706" i="7" s="1"/>
  <c r="AZ1706" i="7"/>
  <c r="BH1137" i="7"/>
  <c r="BI1137" i="7"/>
  <c r="BI571" i="7"/>
  <c r="BH571" i="7"/>
  <c r="BI96" i="7"/>
  <c r="BH96" i="7"/>
  <c r="BH1214" i="7"/>
  <c r="BI1214" i="7"/>
  <c r="BH836" i="7"/>
  <c r="BI836" i="7"/>
  <c r="BI301" i="7"/>
  <c r="BH301" i="7"/>
  <c r="AV1645" i="7"/>
  <c r="AY1645" i="7" s="1"/>
  <c r="AZ1645" i="7"/>
  <c r="BH828" i="7"/>
  <c r="BI828" i="7"/>
  <c r="AV1670" i="7"/>
  <c r="AY1670" i="7" s="1"/>
  <c r="AZ1670" i="7"/>
  <c r="B24" i="4"/>
  <c r="D39" i="3"/>
  <c r="AY1793" i="7"/>
  <c r="BI1189" i="7"/>
  <c r="BH1189" i="7"/>
  <c r="BI1601" i="7"/>
  <c r="BH1601" i="7"/>
  <c r="BI1110" i="7"/>
  <c r="BH1110" i="7"/>
  <c r="BI310" i="7"/>
  <c r="BH310" i="7"/>
  <c r="BI236" i="7"/>
  <c r="BH236" i="7"/>
  <c r="BI233" i="7"/>
  <c r="BH233" i="7"/>
  <c r="BI1525" i="7"/>
  <c r="BH1525" i="7"/>
  <c r="BI936" i="7"/>
  <c r="BH936" i="7"/>
  <c r="BH633" i="7"/>
  <c r="BI633" i="7"/>
  <c r="BI16" i="7"/>
  <c r="BH16" i="7"/>
  <c r="BI1562" i="7"/>
  <c r="BH1562" i="7"/>
  <c r="BI1219" i="7"/>
  <c r="BH1219" i="7"/>
  <c r="BI577" i="7"/>
  <c r="BH577" i="7"/>
  <c r="BI596" i="7"/>
  <c r="BH596" i="7"/>
  <c r="BI1611" i="7"/>
  <c r="BH1611" i="7"/>
  <c r="BI1130" i="7"/>
  <c r="BH1130" i="7"/>
  <c r="BI987" i="7"/>
  <c r="BH987" i="7"/>
  <c r="BI516" i="7"/>
  <c r="BH516" i="7"/>
  <c r="AV1468" i="7"/>
  <c r="AY1468" i="7" s="1"/>
  <c r="AZ1468" i="7"/>
  <c r="BI369" i="7"/>
  <c r="BH369" i="7"/>
  <c r="BI274" i="7"/>
  <c r="BH274" i="7"/>
  <c r="AV1669" i="7"/>
  <c r="AY1669" i="7" s="1"/>
  <c r="AZ1669" i="7"/>
  <c r="BH858" i="7"/>
  <c r="BI858" i="7"/>
  <c r="BI670" i="7"/>
  <c r="BH670" i="7"/>
  <c r="BI1112" i="7"/>
  <c r="BH1112" i="7"/>
  <c r="BI1064" i="7"/>
  <c r="BH1064" i="7"/>
  <c r="BI116" i="7"/>
  <c r="BH116" i="7"/>
  <c r="BI811" i="7"/>
  <c r="BH811" i="7"/>
  <c r="BH87" i="7"/>
  <c r="BI87" i="7"/>
  <c r="BI1209" i="7"/>
  <c r="BH1209" i="7"/>
  <c r="D20" i="3"/>
  <c r="B5" i="4"/>
  <c r="AY1774" i="7"/>
  <c r="BI1116" i="7"/>
  <c r="BH1116" i="7"/>
  <c r="BH517" i="7"/>
  <c r="BI517" i="7"/>
  <c r="BH932" i="7"/>
  <c r="BI932" i="7"/>
  <c r="AV1763" i="7"/>
  <c r="AY1763" i="7" s="1"/>
  <c r="AZ1763" i="7"/>
  <c r="AV1436" i="7"/>
  <c r="AY1436" i="7" s="1"/>
  <c r="AZ1436" i="7"/>
  <c r="BH948" i="7"/>
  <c r="BI948" i="7"/>
  <c r="BI182" i="7"/>
  <c r="BH182" i="7"/>
  <c r="BH868" i="7"/>
  <c r="BI868" i="7"/>
  <c r="B40" i="4"/>
  <c r="D55" i="3"/>
  <c r="AY1809" i="7"/>
  <c r="BH1169" i="7"/>
  <c r="BI1169" i="7"/>
  <c r="BI603" i="7"/>
  <c r="BH603" i="7"/>
  <c r="BH237" i="7"/>
  <c r="BI237" i="7"/>
  <c r="BH804" i="7"/>
  <c r="BI804" i="7"/>
  <c r="BH1522" i="7"/>
  <c r="BI1522" i="7"/>
  <c r="BI907" i="7"/>
  <c r="BH907" i="7"/>
  <c r="BI33" i="7"/>
  <c r="BH33" i="7"/>
  <c r="G60" i="3"/>
  <c r="AY1853" i="7"/>
  <c r="BI1148" i="7"/>
  <c r="BH1148" i="7"/>
  <c r="BH607" i="7"/>
  <c r="BI607" i="7"/>
  <c r="BH141" i="7"/>
  <c r="BI141" i="7"/>
  <c r="BI1217" i="7"/>
  <c r="BH1217" i="7"/>
  <c r="BH874" i="7"/>
  <c r="BI874" i="7"/>
  <c r="BI272" i="7"/>
  <c r="BH272" i="7"/>
  <c r="AV1738" i="7"/>
  <c r="AY1738" i="7" s="1"/>
  <c r="AZ1738" i="7"/>
  <c r="BI1225" i="7"/>
  <c r="BH1225" i="7"/>
  <c r="BI848" i="7"/>
  <c r="BH848" i="7"/>
  <c r="BH262" i="7"/>
  <c r="BI262" i="7"/>
  <c r="BI494" i="7"/>
  <c r="BH494" i="7"/>
  <c r="BH533" i="7"/>
  <c r="BI533" i="7"/>
  <c r="BI611" i="7"/>
  <c r="BH611" i="7"/>
  <c r="BI160" i="7"/>
  <c r="BH160" i="7"/>
  <c r="AV1722" i="7"/>
  <c r="AY1722" i="7" s="1"/>
  <c r="AZ1722" i="7"/>
  <c r="AV1306" i="7"/>
  <c r="AY1306" i="7" s="1"/>
  <c r="AZ1306" i="7"/>
  <c r="BI1028" i="7"/>
  <c r="BH1028" i="7"/>
  <c r="BI428" i="7"/>
  <c r="BH428" i="7"/>
  <c r="AV1673" i="7"/>
  <c r="AY1673" i="7" s="1"/>
  <c r="AZ1673" i="7"/>
  <c r="BI823" i="7"/>
  <c r="BH823" i="7"/>
  <c r="AV1767" i="7"/>
  <c r="AY1767" i="7" s="1"/>
  <c r="AZ1767" i="7"/>
  <c r="AV1295" i="7"/>
  <c r="AY1295" i="7" s="1"/>
  <c r="AZ1295" i="7"/>
  <c r="BI705" i="7"/>
  <c r="BH705" i="7"/>
  <c r="BI129" i="7"/>
  <c r="BH129" i="7"/>
  <c r="AV1289" i="7"/>
  <c r="AY1289" i="7" s="1"/>
  <c r="AZ1289" i="7"/>
  <c r="AV1766" i="7"/>
  <c r="AY1766" i="7" s="1"/>
  <c r="AZ1766" i="7"/>
  <c r="BI1036" i="7"/>
  <c r="BH1036" i="7"/>
  <c r="BH810" i="7"/>
  <c r="BI810" i="7"/>
  <c r="BH1523" i="7"/>
  <c r="BI1523" i="7"/>
  <c r="BI624" i="7"/>
  <c r="BH624" i="7"/>
  <c r="AV1649" i="7"/>
  <c r="AY1649" i="7" s="1"/>
  <c r="AZ1649" i="7"/>
  <c r="AV1266" i="7"/>
  <c r="AY1266" i="7" s="1"/>
  <c r="AZ1266" i="7"/>
  <c r="BI502" i="7"/>
  <c r="BH502" i="7"/>
  <c r="BI396" i="7"/>
  <c r="BH396" i="7"/>
  <c r="BI41" i="7"/>
  <c r="BH41" i="7"/>
  <c r="AV1720" i="7"/>
  <c r="AY1720" i="7" s="1"/>
  <c r="AZ1720" i="7"/>
  <c r="BH1202" i="7"/>
  <c r="BI1202" i="7"/>
  <c r="BH922" i="7"/>
  <c r="BI922" i="7"/>
  <c r="BI392" i="7"/>
  <c r="BH392" i="7"/>
  <c r="AV1665" i="7"/>
  <c r="AY1665" i="7" s="1"/>
  <c r="AZ1665" i="7"/>
  <c r="AV1363" i="7"/>
  <c r="AY1363" i="7" s="1"/>
  <c r="AZ1363" i="7"/>
  <c r="BH916" i="7"/>
  <c r="BI916" i="7"/>
  <c r="BI153" i="7"/>
  <c r="BH153" i="7"/>
  <c r="G55" i="3"/>
  <c r="AY1848" i="7"/>
  <c r="AV1380" i="7"/>
  <c r="AY1380" i="7" s="1"/>
  <c r="AZ1380" i="7"/>
  <c r="BH908" i="7"/>
  <c r="BI908" i="7"/>
  <c r="BI732" i="7"/>
  <c r="BH732" i="7"/>
  <c r="BI284" i="7"/>
  <c r="BH284" i="7"/>
  <c r="BI1603" i="7"/>
  <c r="BH1603" i="7"/>
  <c r="BI1080" i="7"/>
  <c r="BH1080" i="7"/>
  <c r="BI716" i="7"/>
  <c r="BH716" i="7"/>
  <c r="BI450" i="7"/>
  <c r="BH450" i="7"/>
  <c r="BI43" i="7"/>
  <c r="BH43" i="7"/>
  <c r="BH151" i="7"/>
  <c r="BI151" i="7"/>
  <c r="BH1532" i="7"/>
  <c r="BI1532" i="7"/>
  <c r="AV1364" i="7"/>
  <c r="AY1364" i="7" s="1"/>
  <c r="AZ1364" i="7"/>
  <c r="BH892" i="7"/>
  <c r="BI892" i="7"/>
  <c r="BH375" i="7"/>
  <c r="BI375" i="7"/>
  <c r="BH20" i="7"/>
  <c r="BI20" i="7"/>
  <c r="BI570" i="7"/>
  <c r="BH570" i="7"/>
  <c r="AV1647" i="7"/>
  <c r="AY1647" i="7" s="1"/>
  <c r="AZ1647" i="7"/>
  <c r="AV1315" i="7"/>
  <c r="AY1315" i="7" s="1"/>
  <c r="AZ1315" i="7"/>
  <c r="BI380" i="7"/>
  <c r="BH380" i="7"/>
  <c r="BH1515" i="7"/>
  <c r="BI1515" i="7"/>
  <c r="BI50" i="7"/>
  <c r="BH50" i="7"/>
  <c r="BI1198" i="7"/>
  <c r="BH1198" i="7"/>
  <c r="BI539" i="7"/>
  <c r="BH539" i="7"/>
  <c r="BI248" i="7"/>
  <c r="BH248" i="7"/>
  <c r="BI1233" i="7"/>
  <c r="BH1233" i="7"/>
  <c r="AV1627" i="7"/>
  <c r="AY1627" i="7" s="1"/>
  <c r="AZ1627" i="7"/>
  <c r="BI846" i="7"/>
  <c r="BH846" i="7"/>
  <c r="BI329" i="7"/>
  <c r="BH329" i="7"/>
  <c r="BI724" i="7"/>
  <c r="BH724" i="7"/>
  <c r="BI1528" i="7"/>
  <c r="BH1528" i="7"/>
  <c r="BI640" i="7"/>
  <c r="BH640" i="7"/>
  <c r="BH11" i="7"/>
  <c r="BI11" i="7"/>
  <c r="AV1358" i="7"/>
  <c r="AY1358" i="7" s="1"/>
  <c r="AZ1358" i="7"/>
  <c r="BI443" i="7"/>
  <c r="BH443" i="7"/>
  <c r="BI147" i="7"/>
  <c r="BH147" i="7"/>
  <c r="AV1260" i="7"/>
  <c r="AY1260" i="7" s="1"/>
  <c r="AZ1260" i="7"/>
  <c r="BH957" i="7"/>
  <c r="BI957" i="7"/>
  <c r="BI51" i="7"/>
  <c r="BH51" i="7"/>
  <c r="BH109" i="7"/>
  <c r="BI109" i="7"/>
  <c r="AV1255" i="7"/>
  <c r="AY1255" i="7" s="1"/>
  <c r="AZ1255" i="7"/>
  <c r="BI654" i="7"/>
  <c r="BH654" i="7"/>
  <c r="BI89" i="7"/>
  <c r="BH89" i="7"/>
  <c r="AV1486" i="7"/>
  <c r="AY1486" i="7" s="1"/>
  <c r="AZ1486" i="7"/>
  <c r="BI958" i="7"/>
  <c r="BH958" i="7"/>
  <c r="BI441" i="7"/>
  <c r="BH441" i="7"/>
  <c r="BH231" i="7"/>
  <c r="BI231" i="7"/>
  <c r="AV1651" i="7"/>
  <c r="AY1651" i="7" s="1"/>
  <c r="AZ1651" i="7"/>
  <c r="BI1133" i="7"/>
  <c r="BH1133" i="7"/>
  <c r="BI713" i="7"/>
  <c r="BH713" i="7"/>
  <c r="BH527" i="7"/>
  <c r="BI527" i="7"/>
  <c r="AV1416" i="7"/>
  <c r="AY1416" i="7" s="1"/>
  <c r="AZ1416" i="7"/>
  <c r="BH1067" i="7"/>
  <c r="BI1067" i="7"/>
  <c r="G47" i="3"/>
  <c r="AY1840" i="7"/>
  <c r="BI1240" i="7"/>
  <c r="BH1240" i="7"/>
  <c r="BI1065" i="7"/>
  <c r="BH1065" i="7"/>
  <c r="BI161" i="7"/>
  <c r="BH161" i="7"/>
  <c r="D64" i="3"/>
  <c r="B49" i="4"/>
  <c r="AY1818" i="7"/>
  <c r="AV1294" i="7"/>
  <c r="AY1294" i="7" s="1"/>
  <c r="AZ1294" i="7"/>
  <c r="BI667" i="7"/>
  <c r="BH667" i="7"/>
  <c r="BH351" i="7"/>
  <c r="BI351" i="7"/>
  <c r="AV1618" i="7"/>
  <c r="AY1618" i="7" s="1"/>
  <c r="AZ1618" i="7"/>
  <c r="BH1155" i="7"/>
  <c r="BI1155" i="7"/>
  <c r="BH898" i="7"/>
  <c r="BI898" i="7"/>
  <c r="BH205" i="7"/>
  <c r="BI205" i="7"/>
  <c r="BH997" i="7"/>
  <c r="BI997" i="7"/>
  <c r="BI394" i="7"/>
  <c r="BH394" i="7"/>
  <c r="AV1686" i="7"/>
  <c r="AY1686" i="7" s="1"/>
  <c r="AZ1686" i="7"/>
  <c r="BI730" i="7"/>
  <c r="BH730" i="7"/>
  <c r="BI314" i="7"/>
  <c r="BH314" i="7"/>
  <c r="BH263" i="7"/>
  <c r="BI263" i="7"/>
  <c r="AV1622" i="7"/>
  <c r="AY1622" i="7" s="1"/>
  <c r="AZ1622" i="7"/>
  <c r="BH924" i="7"/>
  <c r="BI924" i="7"/>
  <c r="BH445" i="7"/>
  <c r="BI445" i="7"/>
  <c r="AV1713" i="7"/>
  <c r="AY1713" i="7" s="1"/>
  <c r="AZ1713" i="7"/>
  <c r="BI899" i="7"/>
  <c r="BH899" i="7"/>
  <c r="BI281" i="7"/>
  <c r="BH281" i="7"/>
  <c r="AV1506" i="7"/>
  <c r="AY1506" i="7" s="1"/>
  <c r="AZ1506" i="7"/>
  <c r="AV1269" i="7"/>
  <c r="AY1269" i="7" s="1"/>
  <c r="AZ1269" i="7"/>
  <c r="BI377" i="7"/>
  <c r="BH377" i="7"/>
  <c r="BH167" i="7"/>
  <c r="BI167" i="7"/>
  <c r="AV1483" i="7"/>
  <c r="AY1483" i="7" s="1"/>
  <c r="AZ1483" i="7"/>
  <c r="BI1142" i="7"/>
  <c r="BH1142" i="7"/>
  <c r="BI334" i="7"/>
  <c r="BH334" i="7"/>
  <c r="BI164" i="7"/>
  <c r="BH164" i="7"/>
  <c r="AV1709" i="7"/>
  <c r="AY1709" i="7" s="1"/>
  <c r="AZ1709" i="7"/>
  <c r="BI523" i="7"/>
  <c r="BH523" i="7"/>
  <c r="AV1335" i="7"/>
  <c r="AY1335" i="7" s="1"/>
  <c r="AZ1335" i="7"/>
  <c r="BH1194" i="7"/>
  <c r="BI1194" i="7"/>
  <c r="AV1446" i="7"/>
  <c r="AY1446" i="7" s="1"/>
  <c r="AZ1446" i="7"/>
  <c r="AV1493" i="7"/>
  <c r="AY1493" i="7" s="1"/>
  <c r="AZ1493" i="7"/>
  <c r="BH1139" i="7"/>
  <c r="BI1139" i="7"/>
  <c r="BI254" i="7"/>
  <c r="BH254" i="7"/>
  <c r="BH635" i="7"/>
  <c r="BI635" i="7"/>
  <c r="AV1347" i="7"/>
  <c r="AY1347" i="7" s="1"/>
  <c r="AZ1347" i="7"/>
  <c r="BI558" i="7"/>
  <c r="BH558" i="7"/>
  <c r="BI614" i="7"/>
  <c r="BH614" i="7"/>
  <c r="AV1357" i="7"/>
  <c r="AY1357" i="7" s="1"/>
  <c r="AZ1357" i="7"/>
  <c r="BI993" i="7"/>
  <c r="BH993" i="7"/>
  <c r="BH995" i="7"/>
  <c r="BI995" i="7"/>
  <c r="BI1124" i="7"/>
  <c r="BH1124" i="7"/>
  <c r="AV1256" i="7"/>
  <c r="AY1256" i="7" s="1"/>
  <c r="AZ1256" i="7"/>
  <c r="AV1439" i="7"/>
  <c r="AY1439" i="7" s="1"/>
  <c r="AZ1439" i="7"/>
  <c r="BI935" i="7"/>
  <c r="BH935" i="7"/>
  <c r="AV1631" i="7"/>
  <c r="AY1631" i="7" s="1"/>
  <c r="AZ1631" i="7"/>
  <c r="BI712" i="7"/>
  <c r="BH712" i="7"/>
  <c r="BI1055" i="7"/>
  <c r="BH1055" i="7"/>
  <c r="G39" i="3"/>
  <c r="AY1832" i="7"/>
  <c r="B28" i="4"/>
  <c r="D43" i="3"/>
  <c r="AY1797" i="7"/>
  <c r="AV1405" i="7"/>
  <c r="AY1405" i="7" s="1"/>
  <c r="AZ1405" i="7"/>
  <c r="BI1098" i="7"/>
  <c r="BH1098" i="7"/>
  <c r="BI438" i="7"/>
  <c r="BH438" i="7"/>
  <c r="BI752" i="7"/>
  <c r="BH752" i="7"/>
  <c r="BH300" i="7"/>
  <c r="BI300" i="7"/>
  <c r="BI1120" i="7"/>
  <c r="BH1120" i="7"/>
  <c r="BI178" i="7"/>
  <c r="BH178" i="7"/>
  <c r="AV1488" i="7"/>
  <c r="AY1488" i="7" s="1"/>
  <c r="AZ1488" i="7"/>
  <c r="BH207" i="7"/>
  <c r="BI207" i="7"/>
  <c r="D37" i="3"/>
  <c r="B22" i="4"/>
  <c r="AY1791" i="7"/>
  <c r="AV1302" i="7"/>
  <c r="AY1302" i="7" s="1"/>
  <c r="AZ1302" i="7"/>
  <c r="BI821" i="7"/>
  <c r="BH821" i="7"/>
  <c r="BI691" i="7"/>
  <c r="BH691" i="7"/>
  <c r="AV1615" i="7"/>
  <c r="AY1615" i="7" s="1"/>
  <c r="AZ1615" i="7"/>
  <c r="AV1707" i="7"/>
  <c r="AY1707" i="7" s="1"/>
  <c r="AZ1707" i="7"/>
  <c r="AV1704" i="7"/>
  <c r="AY1704" i="7" s="1"/>
  <c r="AZ1704" i="7"/>
  <c r="AV1375" i="7"/>
  <c r="AY1375" i="7" s="1"/>
  <c r="AZ1375" i="7"/>
  <c r="G35" i="3"/>
  <c r="AY1828" i="7"/>
  <c r="BH1610" i="7"/>
  <c r="BI1610" i="7"/>
  <c r="BH625" i="7"/>
  <c r="BI625" i="7"/>
  <c r="BI840" i="7"/>
  <c r="BH840" i="7"/>
  <c r="AV1730" i="7"/>
  <c r="AY1730" i="7" s="1"/>
  <c r="AZ1730" i="7"/>
  <c r="BI976" i="7"/>
  <c r="BH976" i="7"/>
  <c r="BI370" i="7"/>
  <c r="BH370" i="7"/>
  <c r="BH1143" i="7"/>
  <c r="BI1143" i="7"/>
  <c r="BH1078" i="7"/>
  <c r="BI1078" i="7"/>
  <c r="BI425" i="7"/>
  <c r="BH425" i="7"/>
  <c r="AV1682" i="7"/>
  <c r="AY1682" i="7" s="1"/>
  <c r="AZ1682" i="7"/>
  <c r="BI786" i="7"/>
  <c r="BH786" i="7"/>
  <c r="BI939" i="7"/>
  <c r="BH939" i="7"/>
  <c r="AV1500" i="7"/>
  <c r="AY1500" i="7" s="1"/>
  <c r="AZ1500" i="7"/>
  <c r="BH208" i="7"/>
  <c r="BI208" i="7"/>
  <c r="AV1379" i="7"/>
  <c r="AY1379" i="7" s="1"/>
  <c r="AZ1379" i="7"/>
  <c r="AV1692" i="7"/>
  <c r="AY1692" i="7" s="1"/>
  <c r="AZ1692" i="7"/>
  <c r="G38" i="3"/>
  <c r="AY1831" i="7"/>
  <c r="BH384" i="7"/>
  <c r="BI384" i="7"/>
  <c r="AV1632" i="7"/>
  <c r="AY1632" i="7" s="1"/>
  <c r="AZ1632" i="7"/>
  <c r="BI977" i="7"/>
  <c r="BH977" i="7"/>
  <c r="BH869" i="7"/>
  <c r="BI869" i="7"/>
  <c r="BI912" i="7"/>
  <c r="BH912" i="7"/>
  <c r="BI588" i="7"/>
  <c r="BH588" i="7"/>
  <c r="BI1584" i="7"/>
  <c r="BH1584" i="7"/>
  <c r="AV1314" i="7"/>
  <c r="AY1314" i="7" s="1"/>
  <c r="AZ1314" i="7"/>
  <c r="BI1025" i="7"/>
  <c r="BH1025" i="7"/>
  <c r="BI1613" i="7"/>
  <c r="BH1613" i="7"/>
  <c r="BI538" i="7"/>
  <c r="BH538" i="7"/>
  <c r="BI785" i="7"/>
  <c r="BH785" i="7"/>
  <c r="BI476" i="7"/>
  <c r="BH476" i="7"/>
  <c r="BI1176" i="7"/>
  <c r="BH1176" i="7"/>
  <c r="AV1350" i="7"/>
  <c r="AY1350" i="7" s="1"/>
  <c r="AZ1350" i="7"/>
  <c r="BI356" i="7"/>
  <c r="BH356" i="7"/>
  <c r="BI1192" i="7"/>
  <c r="BH1192" i="7"/>
  <c r="G32" i="3"/>
  <c r="AY1825" i="7"/>
  <c r="AV1264" i="7"/>
  <c r="AY1264" i="7" s="1"/>
  <c r="AZ1264" i="7"/>
  <c r="BI92" i="7"/>
  <c r="BH92" i="7"/>
  <c r="BI1037" i="7"/>
  <c r="BH1037" i="7"/>
  <c r="BI753" i="7"/>
  <c r="BH753" i="7"/>
  <c r="AV1758" i="7"/>
  <c r="AY1758" i="7" s="1"/>
  <c r="AZ1758" i="7"/>
  <c r="BI681" i="7"/>
  <c r="BH681" i="7"/>
  <c r="BI620" i="7"/>
  <c r="BH620" i="7"/>
  <c r="BI849" i="7"/>
  <c r="BH849" i="7"/>
  <c r="BI839" i="7"/>
  <c r="BH839" i="7"/>
  <c r="BH455" i="7"/>
  <c r="BI455" i="7"/>
  <c r="AV1668" i="7"/>
  <c r="AY1668" i="7" s="1"/>
  <c r="AZ1668" i="7"/>
  <c r="BH1051" i="7"/>
  <c r="BI1051" i="7"/>
  <c r="BI1226" i="7"/>
  <c r="BH1226" i="7"/>
  <c r="BI921" i="7"/>
  <c r="BH921" i="7"/>
  <c r="BI637" i="7"/>
  <c r="BH637" i="7"/>
  <c r="BI994" i="7"/>
  <c r="BH994" i="7"/>
  <c r="BI885" i="7"/>
  <c r="BH885" i="7"/>
  <c r="BH1095" i="7"/>
  <c r="BI1095" i="7"/>
  <c r="AV1412" i="7"/>
  <c r="AY1412" i="7" s="1"/>
  <c r="AZ1412" i="7"/>
  <c r="BI1526" i="7"/>
  <c r="BH1526" i="7"/>
  <c r="B44" i="4"/>
  <c r="D59" i="3"/>
  <c r="AY1813" i="7"/>
  <c r="BI1529" i="7"/>
  <c r="BH1529" i="7"/>
  <c r="BH199" i="7"/>
  <c r="BI199" i="7"/>
  <c r="AV1333" i="7"/>
  <c r="AY1333" i="7" s="1"/>
  <c r="AZ1333" i="7"/>
  <c r="BI131" i="7"/>
  <c r="BH131" i="7"/>
  <c r="BI214" i="7"/>
  <c r="BH214" i="7"/>
  <c r="BI774" i="7"/>
  <c r="BH774" i="7"/>
  <c r="BH159" i="7"/>
  <c r="BI159" i="7"/>
  <c r="BI1041" i="7"/>
  <c r="BH1041" i="7"/>
  <c r="BI106" i="7"/>
  <c r="BH106" i="7"/>
  <c r="AV1623" i="7"/>
  <c r="AY1623" i="7" s="1"/>
  <c r="AZ1623" i="7"/>
  <c r="BI1090" i="7"/>
  <c r="BH1090" i="7"/>
  <c r="BI803" i="7"/>
  <c r="BH803" i="7"/>
  <c r="BH1127" i="7"/>
  <c r="BI1127" i="7"/>
  <c r="BI1092" i="7"/>
  <c r="BH1092" i="7"/>
  <c r="BI289" i="7"/>
  <c r="BH289" i="7"/>
  <c r="BI1081" i="7"/>
  <c r="BH1081" i="7"/>
  <c r="BI768" i="7"/>
  <c r="BH768" i="7"/>
  <c r="BI1062" i="7"/>
  <c r="BH1062" i="7"/>
  <c r="BI917" i="7"/>
  <c r="BH917" i="7"/>
  <c r="BH12" i="7"/>
  <c r="BI12" i="7"/>
  <c r="AV1352" i="7"/>
  <c r="AY1352" i="7" s="1"/>
  <c r="AZ1352" i="7"/>
  <c r="AV1711" i="7"/>
  <c r="AY1711" i="7" s="1"/>
  <c r="AZ1711" i="7"/>
  <c r="BI1048" i="7"/>
  <c r="BH1048" i="7"/>
  <c r="BH1115" i="7"/>
  <c r="BI1115" i="7"/>
  <c r="BI683" i="7"/>
  <c r="BH683" i="7"/>
  <c r="BI345" i="7"/>
  <c r="BH345" i="7"/>
  <c r="AV1712" i="7"/>
  <c r="AY1712" i="7" s="1"/>
  <c r="AZ1712" i="7"/>
  <c r="BH30" i="7"/>
  <c r="BI30" i="7"/>
  <c r="BI1018" i="7"/>
  <c r="BH1018" i="7"/>
  <c r="AV1381" i="7"/>
  <c r="AY1381" i="7" s="1"/>
  <c r="AZ1381" i="7"/>
  <c r="BI90" i="7"/>
  <c r="BH90" i="7"/>
  <c r="BI462" i="7"/>
  <c r="BH462" i="7"/>
  <c r="BI466" i="7"/>
  <c r="BH466" i="7"/>
  <c r="AV1451" i="7"/>
  <c r="AY1451" i="7" s="1"/>
  <c r="AZ1451" i="7"/>
  <c r="BI352" i="7"/>
  <c r="BH352" i="7"/>
  <c r="AV1650" i="7"/>
  <c r="AY1650" i="7" s="1"/>
  <c r="AZ1650" i="7"/>
  <c r="AV1715" i="7"/>
  <c r="AY1715" i="7" s="1"/>
  <c r="AZ1715" i="7"/>
  <c r="BH1105" i="7"/>
  <c r="BI1105" i="7"/>
  <c r="AV1292" i="7"/>
  <c r="AY1292" i="7" s="1"/>
  <c r="AZ1292" i="7"/>
  <c r="BI585" i="7"/>
  <c r="BH585" i="7"/>
  <c r="BH717" i="7"/>
  <c r="BI717" i="7"/>
  <c r="BH10" i="7"/>
  <c r="BI10" i="7"/>
  <c r="AV1437" i="7"/>
  <c r="AY1437" i="7" s="1"/>
  <c r="AZ1437" i="7"/>
  <c r="BI72" i="7"/>
  <c r="BH72" i="7"/>
  <c r="AV1495" i="7"/>
  <c r="AY1495" i="7" s="1"/>
  <c r="AZ1495" i="7"/>
  <c r="AV1616" i="7"/>
  <c r="AY1616" i="7" s="1"/>
  <c r="AZ1616" i="7"/>
  <c r="BI340" i="7"/>
  <c r="BH340" i="7"/>
  <c r="BI638" i="7"/>
  <c r="BH638" i="7"/>
  <c r="BI235" i="7"/>
  <c r="BH235" i="7"/>
  <c r="BI13" i="7"/>
  <c r="BH13" i="7"/>
  <c r="BH501" i="7"/>
  <c r="BI501" i="7"/>
  <c r="BH626" i="7"/>
  <c r="BI626" i="7"/>
  <c r="AV1441" i="7"/>
  <c r="AY1441" i="7" s="1"/>
  <c r="AZ1441" i="7"/>
  <c r="BI984" i="7"/>
  <c r="BH984" i="7"/>
  <c r="BH1019" i="7"/>
  <c r="BI1019" i="7"/>
  <c r="G37" i="3"/>
  <c r="AY1830" i="7"/>
  <c r="BI690" i="7"/>
  <c r="BH690" i="7"/>
  <c r="AV1277" i="7"/>
  <c r="AY1277" i="7" s="1"/>
  <c r="AZ1277" i="7"/>
  <c r="BH567" i="7"/>
  <c r="BI567" i="7"/>
  <c r="AV1484" i="7"/>
  <c r="AY1484" i="7" s="1"/>
  <c r="AZ1484" i="7"/>
  <c r="AV1284" i="7"/>
  <c r="AY1284" i="7" s="1"/>
  <c r="AZ1284" i="7"/>
  <c r="BI1568" i="7"/>
  <c r="BH1568" i="7"/>
  <c r="G40" i="3"/>
  <c r="AY1833" i="7"/>
  <c r="BH448" i="7"/>
  <c r="BI448" i="7"/>
  <c r="BH495" i="7"/>
  <c r="BI495" i="7"/>
  <c r="AV1509" i="7"/>
  <c r="AY1509" i="7" s="1"/>
  <c r="AZ1509" i="7"/>
  <c r="BI56" i="7"/>
  <c r="BH56" i="7"/>
  <c r="BI282" i="7"/>
  <c r="BH282" i="7"/>
  <c r="BI318" i="7"/>
  <c r="BH318" i="7"/>
  <c r="BI863" i="7"/>
  <c r="BH863" i="7"/>
  <c r="BH189" i="7"/>
  <c r="BI189" i="7"/>
  <c r="BI522" i="7"/>
  <c r="BH522" i="7"/>
  <c r="BI1231" i="7"/>
  <c r="BH1231" i="7"/>
  <c r="BI572" i="7"/>
  <c r="BH572" i="7"/>
  <c r="BH1089" i="7"/>
  <c r="BI1089" i="7"/>
  <c r="BI417" i="7"/>
  <c r="BH417" i="7"/>
  <c r="BI1201" i="7"/>
  <c r="BH1201" i="7"/>
  <c r="BH940" i="7"/>
  <c r="BI940" i="7"/>
  <c r="BI1600" i="7"/>
  <c r="BH1600" i="7"/>
  <c r="BI28" i="7"/>
  <c r="BH28" i="7"/>
  <c r="BH687" i="7"/>
  <c r="BI687" i="7"/>
  <c r="AV1461" i="7"/>
  <c r="AY1461" i="7" s="1"/>
  <c r="AZ1461" i="7"/>
  <c r="AV1447" i="7"/>
  <c r="AY1447" i="7" s="1"/>
  <c r="AZ1447" i="7"/>
  <c r="BI798" i="7"/>
  <c r="BH798" i="7"/>
  <c r="BI904" i="7"/>
  <c r="BH904" i="7"/>
  <c r="AV1262" i="7"/>
  <c r="AY1262" i="7" s="1"/>
  <c r="AZ1262" i="7"/>
  <c r="AV1751" i="7"/>
  <c r="AY1751" i="7" s="1"/>
  <c r="AZ1751" i="7"/>
  <c r="G63" i="3"/>
  <c r="AY1856" i="7"/>
  <c r="BI243" i="7"/>
  <c r="BH243" i="7"/>
  <c r="BI297" i="7"/>
  <c r="BH297" i="7"/>
  <c r="AV1478" i="7"/>
  <c r="AY1478" i="7" s="1"/>
  <c r="AZ1478" i="7"/>
  <c r="BI68" i="7"/>
  <c r="BH68" i="7"/>
  <c r="BH990" i="7"/>
  <c r="BI990" i="7"/>
  <c r="BI1573" i="7"/>
  <c r="BH1573" i="7"/>
  <c r="G57" i="3"/>
  <c r="AY1850" i="7"/>
  <c r="BI1178" i="7"/>
  <c r="BH1178" i="7"/>
  <c r="BI357" i="7"/>
  <c r="BH357" i="7"/>
  <c r="BH1184" i="7"/>
  <c r="BI1184" i="7"/>
  <c r="BH735" i="7"/>
  <c r="BI735" i="7"/>
  <c r="BI1060" i="7"/>
  <c r="BH1060" i="7"/>
  <c r="AV1662" i="7"/>
  <c r="AY1662" i="7" s="1"/>
  <c r="AZ1662" i="7"/>
  <c r="BI302" i="7"/>
  <c r="BH302" i="7"/>
  <c r="AV1636" i="7"/>
  <c r="AY1636" i="7" s="1"/>
  <c r="AZ1636" i="7"/>
  <c r="BI1070" i="7"/>
  <c r="BH1070" i="7"/>
  <c r="BI636" i="7"/>
  <c r="BH636" i="7"/>
  <c r="D28" i="3"/>
  <c r="B13" i="4"/>
  <c r="AY1782" i="7"/>
  <c r="BH373" i="7"/>
  <c r="BI373" i="7"/>
  <c r="AV1419" i="7"/>
  <c r="AY1419" i="7" s="1"/>
  <c r="AZ1419" i="7"/>
  <c r="BI662" i="7"/>
  <c r="BH662" i="7"/>
  <c r="BI324" i="7"/>
  <c r="BH324" i="7"/>
  <c r="BI1514" i="7"/>
  <c r="BH1514" i="7"/>
  <c r="AV1366" i="7"/>
  <c r="AY1366" i="7" s="1"/>
  <c r="AZ1366" i="7"/>
  <c r="BI579" i="7"/>
  <c r="BH579" i="7"/>
  <c r="BH229" i="7"/>
  <c r="BI229" i="7"/>
  <c r="AV1681" i="7"/>
  <c r="AY1681" i="7" s="1"/>
  <c r="AZ1681" i="7"/>
  <c r="BI1180" i="7"/>
  <c r="BH1180" i="7"/>
  <c r="BI315" i="7"/>
  <c r="BH315" i="7"/>
  <c r="BH309" i="7"/>
  <c r="BI309" i="7"/>
  <c r="BI1069" i="7"/>
  <c r="BH1069" i="7"/>
  <c r="BH651" i="7"/>
  <c r="BI651" i="7"/>
  <c r="BI70" i="7"/>
  <c r="BH70" i="7"/>
  <c r="BI1187" i="7"/>
  <c r="BH1187" i="7"/>
  <c r="AV1726" i="7"/>
  <c r="AY1726" i="7" s="1"/>
  <c r="AZ1726" i="7"/>
  <c r="AV1392" i="7"/>
  <c r="AY1392" i="7" s="1"/>
  <c r="AZ1392" i="7"/>
  <c r="BI855" i="7"/>
  <c r="BH855" i="7"/>
  <c r="BI1074" i="7"/>
  <c r="BH1074" i="7"/>
  <c r="AV1431" i="7"/>
  <c r="AY1431" i="7" s="1"/>
  <c r="AZ1431" i="7"/>
  <c r="BI1031" i="7"/>
  <c r="BH1031" i="7"/>
  <c r="BI825" i="7"/>
  <c r="BH825" i="7"/>
  <c r="B12" i="4"/>
  <c r="D27" i="3"/>
  <c r="AY1781" i="7"/>
  <c r="G46" i="3"/>
  <c r="AY1839" i="7"/>
  <c r="BH1246" i="7"/>
  <c r="BI1246" i="7"/>
  <c r="BH1030" i="7"/>
  <c r="BI1030" i="7"/>
  <c r="BH962" i="7"/>
  <c r="BI962" i="7"/>
  <c r="BI224" i="7"/>
  <c r="BH224" i="7"/>
  <c r="BI1554" i="7"/>
  <c r="BH1554" i="7"/>
  <c r="BI1138" i="7"/>
  <c r="BH1138" i="7"/>
  <c r="BI321" i="7"/>
  <c r="BH321" i="7"/>
  <c r="BH111" i="7"/>
  <c r="BI111" i="7"/>
  <c r="BH1556" i="7"/>
  <c r="BI1556" i="7"/>
  <c r="BI1104" i="7"/>
  <c r="BH1104" i="7"/>
  <c r="BH775" i="7"/>
  <c r="BI775" i="7"/>
  <c r="BI586" i="7"/>
  <c r="BH586" i="7"/>
  <c r="BI991" i="7"/>
  <c r="BH991" i="7"/>
  <c r="BI526" i="7"/>
  <c r="BH526" i="7"/>
  <c r="BI172" i="7"/>
  <c r="BH172" i="7"/>
  <c r="AV1487" i="7"/>
  <c r="AY1487" i="7" s="1"/>
  <c r="AZ1487" i="7"/>
  <c r="BH850" i="7"/>
  <c r="BI850" i="7"/>
  <c r="BI366" i="7"/>
  <c r="BH366" i="7"/>
  <c r="BI870" i="7"/>
  <c r="BH870" i="7"/>
  <c r="BI708" i="7"/>
  <c r="BH708" i="7"/>
  <c r="G48" i="3"/>
  <c r="AY1841" i="7"/>
  <c r="BH759" i="7"/>
  <c r="BI759" i="7"/>
  <c r="BI74" i="7"/>
  <c r="BH74" i="7"/>
  <c r="AV1286" i="7"/>
  <c r="AY1286" i="7" s="1"/>
  <c r="AZ1286" i="7"/>
  <c r="AV1691" i="7"/>
  <c r="AY1691" i="7" s="1"/>
  <c r="AZ1691" i="7"/>
  <c r="BH1066" i="7"/>
  <c r="BI1066" i="7"/>
  <c r="BH509" i="7"/>
  <c r="BI509" i="7"/>
  <c r="BI529" i="7"/>
  <c r="BH529" i="7"/>
  <c r="BI1581" i="7"/>
  <c r="BH1581" i="7"/>
  <c r="BI1181" i="7"/>
  <c r="BH1181" i="7"/>
  <c r="BI761" i="7"/>
  <c r="BH761" i="7"/>
  <c r="BI532" i="7"/>
  <c r="BH532" i="7"/>
  <c r="BI465" i="7"/>
  <c r="BH465" i="7"/>
  <c r="AV1733" i="7"/>
  <c r="AY1733" i="7" s="1"/>
  <c r="AZ1733" i="7"/>
  <c r="BH1171" i="7"/>
  <c r="BI1171" i="7"/>
  <c r="BI347" i="7"/>
  <c r="BH347" i="7"/>
  <c r="BH157" i="7"/>
  <c r="BI157" i="7"/>
  <c r="BI792" i="7"/>
  <c r="BH792" i="7"/>
  <c r="AV1415" i="7"/>
  <c r="AY1415" i="7" s="1"/>
  <c r="AZ1415" i="7"/>
  <c r="BI986" i="7"/>
  <c r="BH986" i="7"/>
  <c r="BI286" i="7"/>
  <c r="BH286" i="7"/>
  <c r="AV1749" i="7"/>
  <c r="AY1749" i="7" s="1"/>
  <c r="AZ1749" i="7"/>
  <c r="BI1046" i="7"/>
  <c r="BH1046" i="7"/>
  <c r="BI560" i="7"/>
  <c r="BH560" i="7"/>
  <c r="G52" i="3"/>
  <c r="AY1845" i="7"/>
  <c r="AV1354" i="7"/>
  <c r="AY1354" i="7" s="1"/>
  <c r="AZ1354" i="7"/>
  <c r="BH549" i="7"/>
  <c r="BI549" i="7"/>
  <c r="BH77" i="7"/>
  <c r="BI77" i="7"/>
  <c r="AV1678" i="7"/>
  <c r="AY1678" i="7" s="1"/>
  <c r="AZ1678" i="7"/>
  <c r="AV1353" i="7"/>
  <c r="AY1353" i="7" s="1"/>
  <c r="AZ1353" i="7"/>
  <c r="BH946" i="7"/>
  <c r="BI946" i="7"/>
  <c r="BH359" i="7"/>
  <c r="BI359" i="7"/>
  <c r="BI1140" i="7"/>
  <c r="BH1140" i="7"/>
  <c r="AV1768" i="7"/>
  <c r="AY1768" i="7" s="1"/>
  <c r="AZ1768" i="7"/>
  <c r="BH447" i="7"/>
  <c r="BI447" i="7"/>
  <c r="BI27" i="7"/>
  <c r="BH27" i="7"/>
  <c r="BI1587" i="7"/>
  <c r="BH1587" i="7"/>
  <c r="BH1059" i="7"/>
  <c r="BI1059" i="7"/>
  <c r="BI814" i="7"/>
  <c r="BH814" i="7"/>
  <c r="BI250" i="7"/>
  <c r="BH250" i="7"/>
  <c r="BH1560" i="7"/>
  <c r="BI1560" i="7"/>
  <c r="BH914" i="7"/>
  <c r="BI914" i="7"/>
  <c r="AV1729" i="7"/>
  <c r="AY1729" i="7" s="1"/>
  <c r="AZ1729" i="7"/>
  <c r="AV1496" i="7"/>
  <c r="AY1496" i="7" s="1"/>
  <c r="AZ1496" i="7"/>
  <c r="BI694" i="7"/>
  <c r="BH694" i="7"/>
  <c r="BI126" i="7"/>
  <c r="BH126" i="7"/>
  <c r="BI1084" i="7"/>
  <c r="BH1084" i="7"/>
  <c r="AV1689" i="7"/>
  <c r="AY1689" i="7" s="1"/>
  <c r="AZ1689" i="7"/>
  <c r="BI1063" i="7"/>
  <c r="BH1063" i="7"/>
  <c r="BH575" i="7"/>
  <c r="BI575" i="7"/>
  <c r="AV1449" i="7"/>
  <c r="AY1449" i="7" s="1"/>
  <c r="AZ1449" i="7"/>
  <c r="BI333" i="7"/>
  <c r="BH333" i="7"/>
  <c r="AV1474" i="7"/>
  <c r="AY1474" i="7" s="1"/>
  <c r="AZ1474" i="7"/>
  <c r="BI1162" i="7"/>
  <c r="BH1162" i="7"/>
  <c r="BH807" i="7"/>
  <c r="BI807" i="7"/>
  <c r="AV1629" i="7"/>
  <c r="AY1629" i="7" s="1"/>
  <c r="AZ1629" i="7"/>
  <c r="BI412" i="7"/>
  <c r="BH412" i="7"/>
  <c r="BI1570" i="7"/>
  <c r="BH1570" i="7"/>
  <c r="BH1111" i="7"/>
  <c r="BI1111" i="7"/>
  <c r="BI901" i="7"/>
  <c r="BH901" i="7"/>
  <c r="BI568" i="7"/>
  <c r="BH568" i="7"/>
  <c r="AV1697" i="7"/>
  <c r="AY1697" i="7" s="1"/>
  <c r="AZ1697" i="7"/>
  <c r="AV1267" i="7"/>
  <c r="AY1267" i="7" s="1"/>
  <c r="AZ1267" i="7"/>
  <c r="BI729" i="7"/>
  <c r="BH729" i="7"/>
  <c r="BI410" i="7"/>
  <c r="BH410" i="7"/>
  <c r="AV1744" i="7"/>
  <c r="AY1744" i="7" s="1"/>
  <c r="AZ1744" i="7"/>
  <c r="AV1311" i="7"/>
  <c r="AY1311" i="7" s="1"/>
  <c r="AZ1311" i="7"/>
  <c r="BI721" i="7"/>
  <c r="BH721" i="7"/>
  <c r="BH535" i="7"/>
  <c r="BI535" i="7"/>
  <c r="BI156" i="7"/>
  <c r="BH156" i="7"/>
  <c r="AV1334" i="7"/>
  <c r="AY1334" i="7" s="1"/>
  <c r="AZ1334" i="7"/>
  <c r="BH964" i="7"/>
  <c r="BI964" i="7"/>
  <c r="BI740" i="7"/>
  <c r="BH740" i="7"/>
  <c r="BH23" i="7"/>
  <c r="BI23" i="7"/>
  <c r="BI1571" i="7"/>
  <c r="BH1571" i="7"/>
  <c r="BI146" i="7"/>
  <c r="BH146" i="7"/>
  <c r="BH1135" i="7"/>
  <c r="BI1135" i="7"/>
  <c r="AV1253" i="7"/>
  <c r="AY1253" i="7" s="1"/>
  <c r="AZ1253" i="7"/>
  <c r="BH707" i="7"/>
  <c r="BI707" i="7"/>
  <c r="BH576" i="7"/>
  <c r="BI576" i="7"/>
  <c r="AV1271" i="7"/>
  <c r="AY1271" i="7" s="1"/>
  <c r="AZ1271" i="7"/>
  <c r="BI540" i="7"/>
  <c r="BH540" i="7"/>
  <c r="BI1561" i="7"/>
  <c r="BH1561" i="7"/>
  <c r="BI1057" i="7"/>
  <c r="BH1057" i="7"/>
  <c r="BI121" i="7"/>
  <c r="BH121" i="7"/>
  <c r="AV1283" i="7"/>
  <c r="AY1283" i="7" s="1"/>
  <c r="AZ1283" i="7"/>
  <c r="G58" i="3"/>
  <c r="AY1851" i="7"/>
  <c r="BI967" i="7"/>
  <c r="BH967" i="7"/>
  <c r="BH842" i="7"/>
  <c r="BI842" i="7"/>
  <c r="BI115" i="7"/>
  <c r="BH115" i="7"/>
  <c r="BH619" i="7"/>
  <c r="BI619" i="7"/>
  <c r="BI1579" i="7"/>
  <c r="BH1579" i="7"/>
  <c r="BI843" i="7"/>
  <c r="BH843" i="7"/>
  <c r="BI486" i="7"/>
  <c r="BH486" i="7"/>
  <c r="BI218" i="7"/>
  <c r="BH218" i="7"/>
  <c r="AV1475" i="7"/>
  <c r="AY1475" i="7" s="1"/>
  <c r="AZ1475" i="7"/>
  <c r="BI451" i="7"/>
  <c r="BH451" i="7"/>
  <c r="G62" i="3"/>
  <c r="AY1855" i="7"/>
  <c r="AV1378" i="7"/>
  <c r="AY1378" i="7" s="1"/>
  <c r="AZ1378" i="7"/>
  <c r="BI648" i="7"/>
  <c r="BH648" i="7"/>
  <c r="G44" i="3"/>
  <c r="AY1837" i="7"/>
  <c r="AV1280" i="7"/>
  <c r="AY1280" i="7" s="1"/>
  <c r="AZ1280" i="7"/>
  <c r="BH499" i="7"/>
  <c r="BI499" i="7"/>
  <c r="BH101" i="7"/>
  <c r="BI101" i="7"/>
  <c r="G45" i="3"/>
  <c r="AY1838" i="7"/>
  <c r="AV1338" i="7"/>
  <c r="AY1338" i="7" s="1"/>
  <c r="AZ1338" i="7"/>
  <c r="BI903" i="7"/>
  <c r="BH903" i="7"/>
  <c r="BI86" i="7"/>
  <c r="BH86" i="7"/>
  <c r="AV1477" i="7"/>
  <c r="AY1477" i="7" s="1"/>
  <c r="AZ1477" i="7"/>
  <c r="BI955" i="7"/>
  <c r="BH955" i="7"/>
  <c r="BI598" i="7"/>
  <c r="BH598" i="7"/>
  <c r="BI266" i="7"/>
  <c r="BH266" i="7"/>
  <c r="AV1663" i="7"/>
  <c r="AY1663" i="7" s="1"/>
  <c r="AZ1663" i="7"/>
  <c r="AV1258" i="7"/>
  <c r="AY1258" i="7" s="1"/>
  <c r="AZ1258" i="7"/>
  <c r="BI702" i="7"/>
  <c r="BH702" i="7"/>
  <c r="BI137" i="7"/>
  <c r="BH137" i="7"/>
  <c r="AV1273" i="7"/>
  <c r="AY1273" i="7" s="1"/>
  <c r="AZ1273" i="7"/>
  <c r="BI944" i="7"/>
  <c r="BH944" i="7"/>
  <c r="B11" i="4"/>
  <c r="D26" i="3"/>
  <c r="AY1780" i="7"/>
  <c r="AV1387" i="7"/>
  <c r="AY1387" i="7" s="1"/>
  <c r="AZ1387" i="7"/>
  <c r="BI737" i="7"/>
  <c r="BH737" i="7"/>
  <c r="BI420" i="7"/>
  <c r="BH420" i="7"/>
  <c r="AV1723" i="7"/>
  <c r="AY1723" i="7" s="1"/>
  <c r="AZ1723" i="7"/>
  <c r="BH1167" i="7"/>
  <c r="BI1167" i="7"/>
  <c r="BI387" i="7"/>
  <c r="BH387" i="7"/>
  <c r="BI128" i="7"/>
  <c r="BH128" i="7"/>
  <c r="AV1620" i="7"/>
  <c r="AY1620" i="7" s="1"/>
  <c r="AZ1620" i="7"/>
  <c r="BI1100" i="7"/>
  <c r="BH1100" i="7"/>
  <c r="BI304" i="7"/>
  <c r="BH304" i="7"/>
  <c r="AV1683" i="7"/>
  <c r="AY1683" i="7" s="1"/>
  <c r="AZ1683" i="7"/>
  <c r="BH1107" i="7"/>
  <c r="BI1107" i="7"/>
  <c r="BH597" i="7"/>
  <c r="BI597" i="7"/>
  <c r="BI219" i="7"/>
  <c r="BH219" i="7"/>
  <c r="BI257" i="7"/>
  <c r="BH257" i="7"/>
  <c r="AV1275" i="7"/>
  <c r="AY1275" i="7" s="1"/>
  <c r="AZ1275" i="7"/>
  <c r="BI162" i="7"/>
  <c r="BH162" i="7"/>
  <c r="BH1536" i="7"/>
  <c r="BI1536" i="7"/>
  <c r="BI739" i="7"/>
  <c r="BH739" i="7"/>
  <c r="BI288" i="7"/>
  <c r="BH288" i="7"/>
  <c r="AV1407" i="7"/>
  <c r="AY1407" i="7" s="1"/>
  <c r="AZ1407" i="7"/>
  <c r="BI929" i="7"/>
  <c r="BH929" i="7"/>
  <c r="BI25" i="7"/>
  <c r="BH25" i="7"/>
  <c r="AV1418" i="7"/>
  <c r="AY1418" i="7" s="1"/>
  <c r="AZ1418" i="7"/>
  <c r="BI999" i="7"/>
  <c r="BH999" i="7"/>
  <c r="BI534" i="7"/>
  <c r="BH534" i="7"/>
  <c r="BI524" i="7"/>
  <c r="BH524" i="7"/>
  <c r="AV1455" i="7"/>
  <c r="AY1455" i="7" s="1"/>
  <c r="AZ1455" i="7"/>
  <c r="BI950" i="7"/>
  <c r="BH950" i="7"/>
  <c r="BH463" i="7"/>
  <c r="BI463" i="7"/>
  <c r="BI58" i="7"/>
  <c r="BH58" i="7"/>
  <c r="AV1640" i="7"/>
  <c r="AY1640" i="7" s="1"/>
  <c r="AZ1640" i="7"/>
  <c r="AV1717" i="7"/>
  <c r="AY1717" i="7" s="1"/>
  <c r="AZ1717" i="7"/>
  <c r="BI124" i="7"/>
  <c r="BH124" i="7"/>
  <c r="BI808" i="7"/>
  <c r="BH808" i="7"/>
  <c r="BH1102" i="7"/>
  <c r="BI1102" i="7"/>
  <c r="AV1734" i="7"/>
  <c r="AY1734" i="7" s="1"/>
  <c r="AZ1734" i="7"/>
  <c r="B53" i="4"/>
  <c r="D68" i="3"/>
  <c r="AY1822" i="7"/>
  <c r="BI1534" i="7"/>
  <c r="BH1534" i="7"/>
  <c r="BI678" i="7"/>
  <c r="BH678" i="7"/>
  <c r="BI338" i="7"/>
  <c r="BH338" i="7"/>
  <c r="BI1236" i="7"/>
  <c r="BH1236" i="7"/>
  <c r="BI57" i="7"/>
  <c r="BH57" i="7"/>
  <c r="D44" i="3"/>
  <c r="B29" i="4"/>
  <c r="AY1798" i="7"/>
  <c r="AV1460" i="7"/>
  <c r="AY1460" i="7" s="1"/>
  <c r="AZ1460" i="7"/>
  <c r="BH1606" i="7"/>
  <c r="BI1606" i="7"/>
  <c r="BH1552" i="7"/>
  <c r="BI1552" i="7"/>
  <c r="BI341" i="7"/>
  <c r="BH341" i="7"/>
  <c r="BI676" i="7"/>
  <c r="BH676" i="7"/>
  <c r="BI1207" i="7"/>
  <c r="BH1207" i="7"/>
  <c r="BI344" i="7"/>
  <c r="BH344" i="7"/>
  <c r="AV1360" i="7"/>
  <c r="AY1360" i="7" s="1"/>
  <c r="AZ1360" i="7"/>
  <c r="BI864" i="7"/>
  <c r="BH864" i="7"/>
  <c r="BH1590" i="7"/>
  <c r="BI1590" i="7"/>
  <c r="D41" i="3"/>
  <c r="B26" i="4"/>
  <c r="AY1795" i="7"/>
  <c r="G64" i="3"/>
  <c r="AY1857" i="7"/>
  <c r="G49" i="3"/>
  <c r="AY1842" i="7"/>
  <c r="D29" i="3"/>
  <c r="B14" i="4"/>
  <c r="AY1783" i="7"/>
  <c r="BH820" i="7"/>
  <c r="BI820" i="7"/>
  <c r="BI913" i="7"/>
  <c r="BH913" i="7"/>
  <c r="BI965" i="7"/>
  <c r="BH965" i="7"/>
  <c r="BH1565" i="7"/>
  <c r="BI1565" i="7"/>
  <c r="BI122" i="7"/>
  <c r="BH122" i="7"/>
  <c r="BI1154" i="7"/>
  <c r="BH1154" i="7"/>
  <c r="BH544" i="7"/>
  <c r="BI544" i="7"/>
  <c r="BH487" i="7"/>
  <c r="BI487" i="7"/>
  <c r="BI22" i="7"/>
  <c r="BH22" i="7"/>
  <c r="BH890" i="7"/>
  <c r="BI890" i="7"/>
  <c r="BI1001" i="7"/>
  <c r="BH1001" i="7"/>
  <c r="BI110" i="7"/>
  <c r="BH110" i="7"/>
  <c r="AV1710" i="7"/>
  <c r="AY1710" i="7" s="1"/>
  <c r="AZ1710" i="7"/>
  <c r="BI937" i="7"/>
  <c r="BH937" i="7"/>
  <c r="AV1628" i="7"/>
  <c r="AY1628" i="7" s="1"/>
  <c r="AZ1628" i="7"/>
  <c r="BH1131" i="7"/>
  <c r="BI1131" i="7"/>
  <c r="BI970" i="7"/>
  <c r="BH970" i="7"/>
  <c r="BI800" i="7"/>
  <c r="BH800" i="7"/>
  <c r="AV1414" i="7"/>
  <c r="AY1414" i="7" s="1"/>
  <c r="AZ1414" i="7"/>
  <c r="BI326" i="7"/>
  <c r="BH326" i="7"/>
  <c r="AV1739" i="7"/>
  <c r="AY1739" i="7" s="1"/>
  <c r="AZ1739" i="7"/>
  <c r="BI1014" i="7"/>
  <c r="BH1014" i="7"/>
  <c r="AV1637" i="7"/>
  <c r="AY1637" i="7" s="1"/>
  <c r="AZ1637" i="7"/>
  <c r="BI931" i="7"/>
  <c r="BH931" i="7"/>
  <c r="BH37" i="7"/>
  <c r="BI37" i="7"/>
  <c r="AV1343" i="7"/>
  <c r="AY1343" i="7" s="1"/>
  <c r="AZ1343" i="7"/>
  <c r="BI504" i="7"/>
  <c r="BH504" i="7"/>
  <c r="BH1238" i="7"/>
  <c r="BI1238" i="7"/>
  <c r="BI1174" i="7"/>
  <c r="BH1174" i="7"/>
  <c r="AV1695" i="7"/>
  <c r="AY1695" i="7" s="1"/>
  <c r="AZ1695" i="7"/>
  <c r="AV1425" i="7"/>
  <c r="AY1425" i="7" s="1"/>
  <c r="AZ1425" i="7"/>
  <c r="D17" i="3"/>
  <c r="B2" i="4"/>
  <c r="AY1771" i="7"/>
  <c r="AV1367" i="7"/>
  <c r="AY1367" i="7" s="1"/>
  <c r="AZ1367" i="7"/>
  <c r="AV1617" i="7"/>
  <c r="AY1617" i="7" s="1"/>
  <c r="AZ1617" i="7"/>
  <c r="BI148" i="7"/>
  <c r="BH148" i="7"/>
  <c r="BI653" i="7"/>
  <c r="BH653" i="7"/>
  <c r="BI409" i="7"/>
  <c r="BH409" i="7"/>
  <c r="AV1507" i="7"/>
  <c r="AY1507" i="7" s="1"/>
  <c r="AZ1507" i="7"/>
  <c r="BH247" i="7"/>
  <c r="BI247" i="7"/>
  <c r="BI793" i="7"/>
  <c r="BH793" i="7"/>
  <c r="BI1199" i="7"/>
  <c r="BH1199" i="7"/>
  <c r="BI887" i="7"/>
  <c r="BH887" i="7"/>
  <c r="BI983" i="7"/>
  <c r="BH983" i="7"/>
  <c r="BH143" i="7"/>
  <c r="BI143" i="7"/>
  <c r="BI328" i="7"/>
  <c r="BH328" i="7"/>
  <c r="BH1574" i="7"/>
  <c r="BI1574" i="7"/>
  <c r="BI185" i="7"/>
  <c r="BH185" i="7"/>
  <c r="BI1045" i="7"/>
  <c r="BH1045" i="7"/>
  <c r="BI200" i="7"/>
  <c r="BH200" i="7"/>
  <c r="BI574" i="7"/>
  <c r="BH574" i="7"/>
  <c r="BH71" i="7"/>
  <c r="BI71" i="7"/>
  <c r="BI1173" i="7"/>
  <c r="BH1173" i="7"/>
  <c r="BH1163" i="7"/>
  <c r="BI1163" i="7"/>
  <c r="BI322" i="7"/>
  <c r="BH322" i="7"/>
  <c r="BH893" i="7"/>
  <c r="BI893" i="7"/>
  <c r="BI953" i="7"/>
  <c r="BH953" i="7"/>
  <c r="BI934" i="7"/>
  <c r="BH934" i="7"/>
  <c r="AV1652" i="7"/>
  <c r="AY1652" i="7" s="1"/>
  <c r="AZ1652" i="7"/>
  <c r="AV1279" i="7"/>
  <c r="AY1279" i="7" s="1"/>
  <c r="AZ1279" i="7"/>
  <c r="BI267" i="7"/>
  <c r="BH267" i="7"/>
  <c r="AV1285" i="7"/>
  <c r="AY1285" i="7" s="1"/>
  <c r="AZ1285" i="7"/>
  <c r="BH1029" i="7"/>
  <c r="BI1029" i="7"/>
  <c r="BI308" i="7"/>
  <c r="BH308" i="7"/>
  <c r="AV1257" i="7"/>
  <c r="AY1257" i="7" s="1"/>
  <c r="AZ1257" i="7"/>
  <c r="AV1696" i="7"/>
  <c r="AY1696" i="7" s="1"/>
  <c r="AZ1696" i="7"/>
  <c r="BI176" i="7"/>
  <c r="BH176" i="7"/>
  <c r="BH303" i="7"/>
  <c r="BI303" i="7"/>
  <c r="BH133" i="7"/>
  <c r="BI133" i="7"/>
  <c r="BH1245" i="7"/>
  <c r="BI1245" i="7"/>
  <c r="BI674" i="7"/>
  <c r="BH674" i="7"/>
  <c r="BI395" i="7"/>
  <c r="BH395" i="7"/>
  <c r="AV1619" i="7"/>
  <c r="AY1619" i="7" s="1"/>
  <c r="AZ1619" i="7"/>
  <c r="BI782" i="7"/>
  <c r="BH782" i="7"/>
  <c r="BI1188" i="7"/>
  <c r="BH1188" i="7"/>
  <c r="BH1512" i="7"/>
  <c r="BI1512" i="7"/>
  <c r="BI877" i="7"/>
  <c r="BH877" i="7"/>
  <c r="BI809" i="7"/>
  <c r="BH809" i="7"/>
  <c r="BI554" i="7"/>
  <c r="BH554" i="7"/>
  <c r="BH829" i="7"/>
  <c r="BI829" i="7"/>
  <c r="AV1702" i="7"/>
  <c r="AY1702" i="7" s="1"/>
  <c r="AZ1702" i="7"/>
  <c r="BI474" i="7"/>
  <c r="BH474" i="7"/>
  <c r="B52" i="4"/>
  <c r="D67" i="3"/>
  <c r="AY1821" i="7"/>
  <c r="BI64" i="7"/>
  <c r="BH64" i="7"/>
  <c r="AV1746" i="7"/>
  <c r="AY1746" i="7" s="1"/>
  <c r="AZ1746" i="7"/>
  <c r="BI492" i="7"/>
  <c r="BH492" i="7"/>
  <c r="BI275" i="7"/>
  <c r="BH275" i="7"/>
  <c r="AV1444" i="7"/>
  <c r="AY1444" i="7" s="1"/>
  <c r="AZ1444" i="7"/>
  <c r="AV1698" i="7"/>
  <c r="AY1698" i="7" s="1"/>
  <c r="AZ1698" i="7"/>
  <c r="BI680" i="7"/>
  <c r="BH680" i="7"/>
  <c r="BI949" i="7"/>
  <c r="BH949" i="7"/>
  <c r="BI193" i="7"/>
  <c r="BH193" i="7"/>
  <c r="G61" i="3"/>
  <c r="AY1854" i="7"/>
  <c r="BH519" i="7"/>
  <c r="BI519" i="7"/>
  <c r="AV1393" i="7"/>
  <c r="AY1393" i="7" s="1"/>
  <c r="AZ1393" i="7"/>
  <c r="BH709" i="7"/>
  <c r="BI709" i="7"/>
  <c r="AV1672" i="7"/>
  <c r="AY1672" i="7" s="1"/>
  <c r="AZ1672" i="7"/>
  <c r="BI76" i="7"/>
  <c r="BH76" i="7"/>
  <c r="BI941" i="7"/>
  <c r="BH941" i="7"/>
  <c r="AV1666" i="7"/>
  <c r="AY1666" i="7" s="1"/>
  <c r="AZ1666" i="7"/>
  <c r="BI756" i="7"/>
  <c r="BH756" i="7"/>
  <c r="BI1026" i="7"/>
  <c r="BH1026" i="7"/>
  <c r="BI1558" i="7"/>
  <c r="BH1558" i="7"/>
  <c r="BI362" i="7"/>
  <c r="BH362" i="7"/>
  <c r="AV1464" i="7"/>
  <c r="AY1464" i="7" s="1"/>
  <c r="AZ1464" i="7"/>
  <c r="BI21" i="7"/>
  <c r="BH21" i="7"/>
  <c r="BI382" i="7"/>
  <c r="BH382" i="7"/>
  <c r="BI805" i="7"/>
  <c r="BH805" i="7"/>
  <c r="AV1621" i="7"/>
  <c r="AY1621" i="7" s="1"/>
  <c r="AZ1621" i="7"/>
  <c r="BI402" i="7"/>
  <c r="BH402" i="7"/>
  <c r="BH117" i="7"/>
  <c r="BI117" i="7"/>
  <c r="AV1310" i="7"/>
  <c r="AY1310" i="7" s="1"/>
  <c r="AZ1310" i="7"/>
  <c r="BH779" i="7"/>
  <c r="BI779" i="7"/>
  <c r="BI665" i="7"/>
  <c r="BH665" i="7"/>
  <c r="BI1235" i="7"/>
  <c r="BH1235" i="7"/>
  <c r="AV1742" i="7"/>
  <c r="AY1742" i="7" s="1"/>
  <c r="AZ1742" i="7"/>
  <c r="AV1355" i="7"/>
  <c r="AY1355" i="7" s="1"/>
  <c r="AZ1355" i="7"/>
  <c r="BH35" i="7"/>
  <c r="BI35" i="7"/>
  <c r="BH1183" i="7"/>
  <c r="BI1183" i="7"/>
  <c r="BH1011" i="7"/>
  <c r="BI1011" i="7"/>
  <c r="AV1684" i="7"/>
  <c r="AY1684" i="7" s="1"/>
  <c r="AZ1684" i="7"/>
  <c r="BH85" i="7"/>
  <c r="BI85" i="7"/>
  <c r="AV1687" i="7"/>
  <c r="AY1687" i="7" s="1"/>
  <c r="AZ1687" i="7"/>
  <c r="BH812" i="7"/>
  <c r="BI812" i="7"/>
  <c r="BH453" i="7"/>
  <c r="BI453" i="7"/>
  <c r="BI754" i="7"/>
  <c r="BH754" i="7"/>
  <c r="AV1470" i="7"/>
  <c r="AY1470" i="7" s="1"/>
  <c r="AZ1470" i="7"/>
  <c r="BI498" i="7"/>
  <c r="BH498" i="7"/>
  <c r="BH163" i="7"/>
  <c r="BI163" i="7"/>
  <c r="BH277" i="7"/>
  <c r="BI277" i="7"/>
  <c r="AV1422" i="7"/>
  <c r="AY1422" i="7" s="1"/>
  <c r="AZ1422" i="7"/>
  <c r="BI1211" i="7"/>
  <c r="BH1211" i="7"/>
  <c r="BH1230" i="7"/>
  <c r="BI1230" i="7"/>
  <c r="BH431" i="7"/>
  <c r="BI431" i="7"/>
  <c r="BI631" i="7"/>
  <c r="BH631" i="7"/>
  <c r="BI1172" i="7"/>
  <c r="BH1172" i="7"/>
  <c r="BI174" i="7"/>
  <c r="BH174" i="7"/>
  <c r="BH1531" i="7"/>
  <c r="BI1531" i="7"/>
  <c r="AV1408" i="7"/>
  <c r="AY1408" i="7" s="1"/>
  <c r="AZ1408" i="7"/>
  <c r="BH641" i="7"/>
  <c r="BI641" i="7"/>
  <c r="BH1221" i="7"/>
  <c r="BI1221" i="7"/>
  <c r="AV1452" i="7"/>
  <c r="AY1452" i="7" s="1"/>
  <c r="AZ1452" i="7"/>
  <c r="BI742" i="7"/>
  <c r="BH742" i="7"/>
  <c r="BH285" i="7"/>
  <c r="BI285" i="7"/>
  <c r="BH789" i="7"/>
  <c r="BI789" i="7"/>
  <c r="AV1432" i="7"/>
  <c r="AY1432" i="7" s="1"/>
  <c r="AZ1432" i="7"/>
  <c r="AV1750" i="7"/>
  <c r="AY1750" i="7" s="1"/>
  <c r="AZ1750" i="7"/>
  <c r="BH531" i="7"/>
  <c r="BI531" i="7"/>
  <c r="BH149" i="7"/>
  <c r="BI149" i="7"/>
  <c r="AV1404" i="7"/>
  <c r="AY1404" i="7" s="1"/>
  <c r="AZ1404" i="7"/>
  <c r="G56" i="3"/>
  <c r="AY1849" i="7"/>
  <c r="BI650" i="7"/>
  <c r="BH650" i="7"/>
  <c r="BI537" i="7"/>
  <c r="BH537" i="7"/>
  <c r="BI230" i="7"/>
  <c r="BH230" i="7"/>
  <c r="BI943" i="7"/>
  <c r="BH943" i="7"/>
  <c r="BH1195" i="7"/>
  <c r="BI1195" i="7"/>
  <c r="BI689" i="7"/>
  <c r="BH689" i="7"/>
  <c r="BI684" i="7"/>
  <c r="BH684" i="7"/>
  <c r="BH837" i="7"/>
  <c r="BI837" i="7"/>
  <c r="AV1635" i="7"/>
  <c r="AY1635" i="7" s="1"/>
  <c r="AZ1635" i="7"/>
  <c r="BI780" i="7"/>
  <c r="BH780" i="7"/>
  <c r="BH1547" i="7"/>
  <c r="BI1547" i="7"/>
  <c r="BI1039" i="7"/>
  <c r="BH1039" i="7"/>
  <c r="BI360" i="7"/>
  <c r="BH360" i="7"/>
  <c r="AV1708" i="7"/>
  <c r="AY1708" i="7" s="1"/>
  <c r="AZ1708" i="7"/>
  <c r="BI256" i="7"/>
  <c r="BH256" i="7"/>
  <c r="AV1504" i="7"/>
  <c r="AY1504" i="7" s="1"/>
  <c r="AZ1504" i="7"/>
  <c r="BI979" i="7"/>
  <c r="BH979" i="7"/>
  <c r="BI482" i="7"/>
  <c r="BH482" i="7"/>
  <c r="BI1533" i="7"/>
  <c r="BH1533" i="7"/>
  <c r="BH1103" i="7"/>
  <c r="BI1103" i="7"/>
  <c r="BI323" i="7"/>
  <c r="BH323" i="7"/>
  <c r="BH99" i="7"/>
  <c r="BI99" i="7"/>
  <c r="AV1703" i="7"/>
  <c r="AY1703" i="7" s="1"/>
  <c r="AZ1703" i="7"/>
  <c r="BH856" i="7"/>
  <c r="BI856" i="7"/>
  <c r="BH744" i="7"/>
  <c r="BI744" i="7"/>
  <c r="BI15" i="7"/>
  <c r="BH15" i="7"/>
  <c r="BH1151" i="7"/>
  <c r="BI1151" i="7"/>
  <c r="BI802" i="7"/>
  <c r="BH802" i="7"/>
  <c r="BH469" i="7"/>
  <c r="BI469" i="7"/>
  <c r="AV1653" i="7"/>
  <c r="AY1653" i="7" s="1"/>
  <c r="AZ1653" i="7"/>
  <c r="AV1471" i="7"/>
  <c r="AY1471" i="7" s="1"/>
  <c r="AZ1471" i="7"/>
  <c r="AV1316" i="7"/>
  <c r="AY1316" i="7" s="1"/>
  <c r="AZ1316" i="7"/>
  <c r="BI817" i="7"/>
  <c r="BH817" i="7"/>
  <c r="BH589" i="7"/>
  <c r="BI589" i="7"/>
  <c r="AV1454" i="7"/>
  <c r="AY1454" i="7" s="1"/>
  <c r="AZ1454" i="7"/>
  <c r="BI926" i="7"/>
  <c r="BH926" i="7"/>
  <c r="BH796" i="7"/>
  <c r="BI796" i="7"/>
  <c r="AV1497" i="7"/>
  <c r="AY1497" i="7" s="1"/>
  <c r="AZ1497" i="7"/>
  <c r="AV1731" i="7"/>
  <c r="AY1731" i="7" s="1"/>
  <c r="AZ1731" i="7"/>
  <c r="AV1309" i="7"/>
  <c r="AY1309" i="7" s="1"/>
  <c r="AZ1309" i="7"/>
  <c r="BH860" i="7"/>
  <c r="BI860" i="7"/>
  <c r="BI346" i="7"/>
  <c r="BH346" i="7"/>
  <c r="BI91" i="7"/>
  <c r="BH91" i="7"/>
  <c r="AV1458" i="7"/>
  <c r="AY1458" i="7" s="1"/>
  <c r="AZ1458" i="7"/>
  <c r="BH1126" i="7"/>
  <c r="BI1126" i="7"/>
  <c r="BI478" i="7"/>
  <c r="BH478" i="7"/>
  <c r="BI188" i="7"/>
  <c r="BH188" i="7"/>
  <c r="AV1462" i="7"/>
  <c r="AY1462" i="7" s="1"/>
  <c r="AZ1462" i="7"/>
  <c r="BI1044" i="7"/>
  <c r="BH1044" i="7"/>
  <c r="BI569" i="7"/>
  <c r="BH569" i="7"/>
  <c r="BH103" i="7"/>
  <c r="BI103" i="7"/>
  <c r="BI886" i="7"/>
  <c r="BH886" i="7"/>
  <c r="BI895" i="7"/>
  <c r="BH895" i="7"/>
  <c r="BI268" i="7"/>
  <c r="BH268" i="7"/>
  <c r="B27" i="4"/>
  <c r="D42" i="3"/>
  <c r="AY1796" i="7"/>
  <c r="BI299" i="7"/>
  <c r="BH299" i="7"/>
  <c r="BI500" i="7"/>
  <c r="BH500" i="7"/>
  <c r="BI867" i="7"/>
  <c r="BH867" i="7"/>
  <c r="BI700" i="7"/>
  <c r="BH700" i="7"/>
  <c r="BI1589" i="7"/>
  <c r="BH1589" i="7"/>
  <c r="BI788" i="7"/>
  <c r="BH788" i="7"/>
  <c r="AV1656" i="7"/>
  <c r="AY1656" i="7" s="1"/>
  <c r="AZ1656" i="7"/>
  <c r="BI982" i="7"/>
  <c r="BH982" i="7"/>
  <c r="BH1583" i="7"/>
  <c r="BI1583" i="7"/>
  <c r="BH956" i="7"/>
  <c r="BI956" i="7"/>
  <c r="BI376" i="7"/>
  <c r="BH376" i="7"/>
  <c r="BI794" i="7"/>
  <c r="BH794" i="7"/>
  <c r="BI1542" i="7"/>
  <c r="BH1542" i="7"/>
  <c r="BI1106" i="7"/>
  <c r="BH1106" i="7"/>
  <c r="BI750" i="7"/>
  <c r="BH750" i="7"/>
  <c r="BH79" i="7"/>
  <c r="BI79" i="7"/>
  <c r="BH663" i="7"/>
  <c r="BI663" i="7"/>
  <c r="BI1586" i="7"/>
  <c r="BH1586" i="7"/>
  <c r="BI888" i="7"/>
  <c r="BH888" i="7"/>
  <c r="BI291" i="7"/>
  <c r="BH291" i="7"/>
  <c r="BI24" i="7"/>
  <c r="BH24" i="7"/>
  <c r="BI456" i="7"/>
  <c r="BH456" i="7"/>
  <c r="AV1442" i="7"/>
  <c r="AY1442" i="7" s="1"/>
  <c r="AZ1442" i="7"/>
  <c r="BI905" i="7"/>
  <c r="BH905" i="7"/>
  <c r="BI530" i="7"/>
  <c r="BH530" i="7"/>
  <c r="AV1757" i="7"/>
  <c r="AY1757" i="7" s="1"/>
  <c r="AZ1757" i="7"/>
  <c r="BH973" i="7"/>
  <c r="BI973" i="7"/>
  <c r="BI552" i="7"/>
  <c r="BH552" i="7"/>
  <c r="D53" i="3"/>
  <c r="B38" i="4"/>
  <c r="AY1807" i="7"/>
  <c r="AV1369" i="7"/>
  <c r="AY1369" i="7" s="1"/>
  <c r="AZ1369" i="7"/>
  <c r="BH206" i="7"/>
  <c r="BI206" i="7"/>
  <c r="BH29" i="7"/>
  <c r="BI29" i="7"/>
  <c r="AV1498" i="7"/>
  <c r="AY1498" i="7" s="1"/>
  <c r="AZ1498" i="7"/>
  <c r="AV1374" i="7"/>
  <c r="AY1374" i="7" s="1"/>
  <c r="AZ1374" i="7"/>
  <c r="BI853" i="7"/>
  <c r="BH853" i="7"/>
  <c r="BH525" i="7"/>
  <c r="BI525" i="7"/>
  <c r="BI755" i="7"/>
  <c r="BH755" i="7"/>
  <c r="BI1594" i="7"/>
  <c r="BH1594" i="7"/>
  <c r="BI295" i="7"/>
  <c r="BH295" i="7"/>
  <c r="BI1248" i="7"/>
  <c r="BH1248" i="7"/>
  <c r="BI1101" i="7"/>
  <c r="BH1101" i="7"/>
  <c r="AV1657" i="7"/>
  <c r="AY1657" i="7" s="1"/>
  <c r="AZ1657" i="7"/>
  <c r="BI769" i="7"/>
  <c r="BH769" i="7"/>
  <c r="B48" i="4"/>
  <c r="D63" i="3"/>
  <c r="AY1817" i="7"/>
  <c r="BH1511" i="7"/>
  <c r="BI1511" i="7"/>
  <c r="BH493" i="7"/>
  <c r="BI493" i="7"/>
  <c r="AV1724" i="7"/>
  <c r="AY1724" i="7" s="1"/>
  <c r="AZ1724" i="7"/>
  <c r="AV1501" i="7"/>
  <c r="AY1501" i="7" s="1"/>
  <c r="AZ1501" i="7"/>
  <c r="BI1000" i="7"/>
  <c r="BH1000" i="7"/>
  <c r="BI426" i="7"/>
  <c r="BH426" i="7"/>
  <c r="AV1317" i="7"/>
  <c r="AY1317" i="7" s="1"/>
  <c r="AZ1317" i="7"/>
  <c r="BH1575" i="7"/>
  <c r="BI1575" i="7"/>
  <c r="BI763" i="7"/>
  <c r="BH763" i="7"/>
  <c r="BI496" i="7"/>
  <c r="BH496" i="7"/>
  <c r="AV1476" i="7"/>
  <c r="AY1476" i="7" s="1"/>
  <c r="AZ1476" i="7"/>
  <c r="G34" i="3"/>
  <c r="AY1827" i="7"/>
  <c r="AV1667" i="7"/>
  <c r="AY1667" i="7" s="1"/>
  <c r="AZ1667" i="7"/>
  <c r="BI862" i="7"/>
  <c r="BH862" i="7"/>
  <c r="BI241" i="7"/>
  <c r="BH241" i="7"/>
  <c r="AV1473" i="7"/>
  <c r="AY1473" i="7" s="1"/>
  <c r="AZ1473" i="7"/>
  <c r="BH127" i="7"/>
  <c r="BI127" i="7"/>
  <c r="BH1563" i="7"/>
  <c r="BI1563" i="7"/>
  <c r="BI1153" i="7"/>
  <c r="BH1153" i="7"/>
  <c r="BI704" i="7"/>
  <c r="BH704" i="7"/>
  <c r="BH183" i="7"/>
  <c r="BI183" i="7"/>
  <c r="AV1394" i="7"/>
  <c r="AY1394" i="7" s="1"/>
  <c r="AZ1394" i="7"/>
  <c r="AV1328" i="7"/>
  <c r="AY1328" i="7" s="1"/>
  <c r="AZ1328" i="7"/>
  <c r="BI718" i="7"/>
  <c r="BH718" i="7"/>
  <c r="BI150" i="7"/>
  <c r="BH150" i="7"/>
  <c r="AV1743" i="7"/>
  <c r="AY1743" i="7" s="1"/>
  <c r="AZ1743" i="7"/>
  <c r="BH1224" i="7"/>
  <c r="BI1224" i="7"/>
  <c r="BI710" i="7"/>
  <c r="BH710" i="7"/>
  <c r="BI145" i="7"/>
  <c r="BH145" i="7"/>
  <c r="B31" i="4"/>
  <c r="D46" i="3"/>
  <c r="AY1800" i="7"/>
  <c r="AV1481" i="7"/>
  <c r="AY1481" i="7" s="1"/>
  <c r="AZ1481" i="7"/>
  <c r="BI777" i="7"/>
  <c r="BH777" i="7"/>
  <c r="BI871" i="7"/>
  <c r="BH871" i="7"/>
  <c r="BI1052" i="7"/>
  <c r="BH1052" i="7"/>
  <c r="AV1299" i="7"/>
  <c r="AY1299" i="7" s="1"/>
  <c r="AZ1299" i="7"/>
  <c r="BI66" i="7"/>
  <c r="BH66" i="7"/>
  <c r="BH1123" i="7"/>
  <c r="BI1123" i="7"/>
  <c r="AV1361" i="7"/>
  <c r="AY1361" i="7" s="1"/>
  <c r="AZ1361" i="7"/>
  <c r="BI672" i="7"/>
  <c r="BH672" i="7"/>
  <c r="BH618" i="7"/>
  <c r="BI618" i="7"/>
  <c r="AV1261" i="7"/>
  <c r="AY1261" i="7" s="1"/>
  <c r="AZ1261" i="7"/>
  <c r="BH191" i="7"/>
  <c r="BI191" i="7"/>
  <c r="AV1287" i="7"/>
  <c r="AY1287" i="7" s="1"/>
  <c r="AZ1287" i="7"/>
  <c r="BI1068" i="7"/>
  <c r="BH1068" i="7"/>
  <c r="BI118" i="7"/>
  <c r="BH118" i="7"/>
  <c r="BI1004" i="7"/>
  <c r="BH1004" i="7"/>
  <c r="B15" i="4"/>
  <c r="D30" i="3"/>
  <c r="AY1784" i="7"/>
  <c r="BI1054" i="7"/>
  <c r="BH1054" i="7"/>
  <c r="BH677" i="7"/>
  <c r="BI677" i="7"/>
  <c r="BH165" i="7"/>
  <c r="BI165" i="7"/>
  <c r="BH595" i="7"/>
  <c r="BI595" i="7"/>
  <c r="AV1505" i="7"/>
  <c r="AY1505" i="7" s="1"/>
  <c r="AZ1505" i="7"/>
  <c r="BI974" i="7"/>
  <c r="BH974" i="7"/>
  <c r="BI764" i="7"/>
  <c r="BH764" i="7"/>
  <c r="BI108" i="7"/>
  <c r="BH108" i="7"/>
  <c r="AV1388" i="7"/>
  <c r="AY1388" i="7" s="1"/>
  <c r="AZ1388" i="7"/>
  <c r="BH543" i="7"/>
  <c r="BI543" i="7"/>
  <c r="B7" i="4"/>
  <c r="D22" i="3"/>
  <c r="AY1776" i="7"/>
  <c r="AV1254" i="7"/>
  <c r="AY1254" i="7" s="1"/>
  <c r="AZ1254" i="7"/>
  <c r="BH421" i="7"/>
  <c r="BI421" i="7"/>
  <c r="B19" i="4"/>
  <c r="D34" i="3"/>
  <c r="AY1788" i="7"/>
  <c r="BH1193" i="7"/>
  <c r="BI1193" i="7"/>
  <c r="BI528" i="7"/>
  <c r="BH528" i="7"/>
  <c r="BH269" i="7"/>
  <c r="BI269" i="7"/>
  <c r="AV1699" i="7"/>
  <c r="AY1699" i="7" s="1"/>
  <c r="AZ1699" i="7"/>
  <c r="BI1243" i="7"/>
  <c r="BH1243" i="7"/>
  <c r="BI847" i="7"/>
  <c r="BH847" i="7"/>
  <c r="BH239" i="7"/>
  <c r="BI239" i="7"/>
  <c r="BI1247" i="7"/>
  <c r="BH1247" i="7"/>
  <c r="BI1008" i="7"/>
  <c r="BH1008" i="7"/>
  <c r="BI342" i="7"/>
  <c r="BH342" i="7"/>
  <c r="BI194" i="7"/>
  <c r="BH194" i="7"/>
  <c r="BI1517" i="7"/>
  <c r="BH1517" i="7"/>
  <c r="AV1371" i="7"/>
  <c r="AY1371" i="7" s="1"/>
  <c r="AZ1371" i="7"/>
  <c r="BI1032" i="7"/>
  <c r="BH1032" i="7"/>
  <c r="BI372" i="7"/>
  <c r="BH372" i="7"/>
  <c r="BH19" i="7"/>
  <c r="BI19" i="7"/>
  <c r="BI629" i="7"/>
  <c r="BH629" i="7"/>
  <c r="AV1753" i="7"/>
  <c r="AY1753" i="7" s="1"/>
  <c r="AZ1753" i="7"/>
  <c r="BI1157" i="7"/>
  <c r="BH1157" i="7"/>
  <c r="BI726" i="7"/>
  <c r="BH726" i="7"/>
  <c r="BI158" i="7"/>
  <c r="BH158" i="7"/>
  <c r="AV1693" i="7"/>
  <c r="AY1693" i="7" s="1"/>
  <c r="AZ1693" i="7"/>
  <c r="AV1265" i="7"/>
  <c r="AY1265" i="7" s="1"/>
  <c r="AZ1265" i="7"/>
  <c r="BI628" i="7"/>
  <c r="BH628" i="7"/>
  <c r="BI8" i="7"/>
  <c r="BH8" i="7"/>
  <c r="C9" i="3"/>
  <c r="BH1538" i="7"/>
  <c r="BI1538" i="7"/>
  <c r="BH1009" i="7"/>
  <c r="BI1009" i="7"/>
  <c r="BH78" i="7"/>
  <c r="BI78" i="7"/>
  <c r="BH1596" i="7"/>
  <c r="BI1596" i="7"/>
  <c r="BI715" i="7"/>
  <c r="BH715" i="7"/>
  <c r="BH287" i="7"/>
  <c r="BI287" i="7"/>
  <c r="AV1761" i="7"/>
  <c r="AY1761" i="7" s="1"/>
  <c r="AZ1761" i="7"/>
  <c r="BI348" i="7"/>
  <c r="BH348" i="7"/>
  <c r="BI1024" i="7"/>
  <c r="BH1024" i="7"/>
  <c r="BI228" i="7"/>
  <c r="BH228" i="7"/>
  <c r="AV1489" i="7"/>
  <c r="AY1489" i="7" s="1"/>
  <c r="AZ1489" i="7"/>
  <c r="BI728" i="7"/>
  <c r="BH728" i="7"/>
  <c r="BH55" i="7"/>
  <c r="BI55" i="7"/>
  <c r="AV1426" i="7"/>
  <c r="AY1426" i="7" s="1"/>
  <c r="AZ1426" i="7"/>
  <c r="BI919" i="7"/>
  <c r="BH919" i="7"/>
  <c r="BI278" i="7"/>
  <c r="BH278" i="7"/>
  <c r="AV1402" i="7"/>
  <c r="AY1402" i="7" s="1"/>
  <c r="AZ1402" i="7"/>
  <c r="BH1075" i="7"/>
  <c r="BI1075" i="7"/>
  <c r="BH407" i="7"/>
  <c r="BI407" i="7"/>
  <c r="BI202" i="7"/>
  <c r="BH202" i="7"/>
  <c r="BI1510" i="7"/>
  <c r="BH1510" i="7"/>
  <c r="BI947" i="7"/>
  <c r="BH947" i="7"/>
  <c r="BI73" i="7"/>
  <c r="BH73" i="7"/>
  <c r="BH80" i="7"/>
  <c r="BI80" i="7"/>
  <c r="BH1261" i="7" l="1"/>
  <c r="BI1261" i="7"/>
  <c r="BI1374" i="7"/>
  <c r="BH1374" i="7"/>
  <c r="BH1708" i="7"/>
  <c r="BI1708" i="7"/>
  <c r="BH1355" i="7"/>
  <c r="BI1355" i="7"/>
  <c r="BH1672" i="7"/>
  <c r="BI1672" i="7"/>
  <c r="BI1710" i="7"/>
  <c r="BH1710" i="7"/>
  <c r="BI1795" i="7"/>
  <c r="BH1795" i="7"/>
  <c r="BH1717" i="7"/>
  <c r="BI1717" i="7"/>
  <c r="BH1753" i="7"/>
  <c r="BI1753" i="7"/>
  <c r="BI1388" i="7"/>
  <c r="BH1388" i="7"/>
  <c r="BI1702" i="7"/>
  <c r="BH1702" i="7"/>
  <c r="BI1619" i="7"/>
  <c r="BH1619" i="7"/>
  <c r="BI1257" i="7"/>
  <c r="BH1257" i="7"/>
  <c r="BH1254" i="7"/>
  <c r="BI1254" i="7"/>
  <c r="BI1784" i="7"/>
  <c r="BH1784" i="7"/>
  <c r="BH1827" i="7"/>
  <c r="BI1827" i="7"/>
  <c r="BH1817" i="7"/>
  <c r="BI1817" i="7"/>
  <c r="BH1498" i="7"/>
  <c r="BI1498" i="7"/>
  <c r="BI1635" i="7"/>
  <c r="BH1635" i="7"/>
  <c r="BI1742" i="7"/>
  <c r="BH1742" i="7"/>
  <c r="BH1310" i="7"/>
  <c r="BI1310" i="7"/>
  <c r="BI1666" i="7"/>
  <c r="BH1666" i="7"/>
  <c r="BI1444" i="7"/>
  <c r="BH1444" i="7"/>
  <c r="BH1640" i="7"/>
  <c r="BI1640" i="7"/>
  <c r="BH1455" i="7"/>
  <c r="BI1455" i="7"/>
  <c r="BI1418" i="7"/>
  <c r="BH1418" i="7"/>
  <c r="BI1275" i="7"/>
  <c r="BH1275" i="7"/>
  <c r="BI1620" i="7"/>
  <c r="BH1620" i="7"/>
  <c r="BI1723" i="7"/>
  <c r="BH1723" i="7"/>
  <c r="BH1851" i="7"/>
  <c r="BI1851" i="7"/>
  <c r="BI1781" i="7"/>
  <c r="BH1781" i="7"/>
  <c r="BI1431" i="7"/>
  <c r="BH1431" i="7"/>
  <c r="BI1726" i="7"/>
  <c r="BH1726" i="7"/>
  <c r="BI1681" i="7"/>
  <c r="BH1681" i="7"/>
  <c r="BH1850" i="7"/>
  <c r="BI1850" i="7"/>
  <c r="BI1833" i="7"/>
  <c r="BH1833" i="7"/>
  <c r="BI1758" i="7"/>
  <c r="BH1758" i="7"/>
  <c r="BI1264" i="7"/>
  <c r="BH1264" i="7"/>
  <c r="BI1350" i="7"/>
  <c r="BH1350" i="7"/>
  <c r="BH1692" i="7"/>
  <c r="BI1692" i="7"/>
  <c r="BI1730" i="7"/>
  <c r="BH1730" i="7"/>
  <c r="BI1615" i="7"/>
  <c r="BH1615" i="7"/>
  <c r="BH1335" i="7"/>
  <c r="BI1335" i="7"/>
  <c r="BH1622" i="7"/>
  <c r="BI1622" i="7"/>
  <c r="BI1686" i="7"/>
  <c r="BH1686" i="7"/>
  <c r="BI1436" i="7"/>
  <c r="BH1436" i="7"/>
  <c r="BI1793" i="7"/>
  <c r="BH1793" i="7"/>
  <c r="BI1645" i="7"/>
  <c r="BH1645" i="7"/>
  <c r="BI1805" i="7"/>
  <c r="BH1805" i="7"/>
  <c r="BI1852" i="7"/>
  <c r="BH1852" i="7"/>
  <c r="BH1764" i="7"/>
  <c r="BI1764" i="7"/>
  <c r="BH1332" i="7"/>
  <c r="BI1332" i="7"/>
  <c r="BH1326" i="7"/>
  <c r="BI1326" i="7"/>
  <c r="BI1382" i="7"/>
  <c r="BH1382" i="7"/>
  <c r="BI1356" i="7"/>
  <c r="BH1356" i="7"/>
  <c r="BH1443" i="7"/>
  <c r="BI1443" i="7"/>
  <c r="BH1677" i="7"/>
  <c r="BI1677" i="7"/>
  <c r="BI1336" i="7"/>
  <c r="BH1336" i="7"/>
  <c r="BI1376" i="7"/>
  <c r="BH1376" i="7"/>
  <c r="BI1735" i="7"/>
  <c r="BH1735" i="7"/>
  <c r="BI1384" i="7"/>
  <c r="BH1384" i="7"/>
  <c r="BI1641" i="7"/>
  <c r="BH1641" i="7"/>
  <c r="BI1424" i="7"/>
  <c r="BH1424" i="7"/>
  <c r="BI1322" i="7"/>
  <c r="BH1322" i="7"/>
  <c r="BH1685" i="7"/>
  <c r="BI1685" i="7"/>
  <c r="BI1794" i="7"/>
  <c r="BH1794" i="7"/>
  <c r="BI1775" i="7"/>
  <c r="BH1775" i="7"/>
  <c r="BI1291" i="7"/>
  <c r="BH1291" i="7"/>
  <c r="BI1719" i="7"/>
  <c r="BH1719" i="7"/>
  <c r="BI1728" i="7"/>
  <c r="BH1728" i="7"/>
  <c r="BH1745" i="7"/>
  <c r="BI1745" i="7"/>
  <c r="BH1413" i="7"/>
  <c r="BI1413" i="7"/>
  <c r="BH1403" i="7"/>
  <c r="BI1403" i="7"/>
  <c r="BH1741" i="7"/>
  <c r="BI1741" i="7"/>
  <c r="BH1445" i="7"/>
  <c r="BI1445" i="7"/>
  <c r="BI1459" i="7"/>
  <c r="BH1459" i="7"/>
  <c r="BI1727" i="7"/>
  <c r="BH1727" i="7"/>
  <c r="BI1826" i="7"/>
  <c r="BH1826" i="7"/>
  <c r="BI1808" i="7"/>
  <c r="BH1808" i="7"/>
  <c r="BH1340" i="7"/>
  <c r="BI1340" i="7"/>
  <c r="BH1270" i="7"/>
  <c r="BI1270" i="7"/>
  <c r="BI1643" i="7"/>
  <c r="BH1643" i="7"/>
  <c r="BH1810" i="7"/>
  <c r="BI1810" i="7"/>
  <c r="BH1725" i="7"/>
  <c r="BI1725" i="7"/>
  <c r="BH1421" i="7"/>
  <c r="BI1421" i="7"/>
  <c r="BI1782" i="7"/>
  <c r="BH1782" i="7"/>
  <c r="BI1478" i="7"/>
  <c r="BH1478" i="7"/>
  <c r="BI1751" i="7"/>
  <c r="BH1751" i="7"/>
  <c r="BI1447" i="7"/>
  <c r="BH1447" i="7"/>
  <c r="BH1437" i="7"/>
  <c r="BI1437" i="7"/>
  <c r="BI1292" i="7"/>
  <c r="BH1292" i="7"/>
  <c r="BI1712" i="7"/>
  <c r="BH1712" i="7"/>
  <c r="BH1333" i="7"/>
  <c r="BI1333" i="7"/>
  <c r="BI1825" i="7"/>
  <c r="BH1825" i="7"/>
  <c r="BH1416" i="7"/>
  <c r="BI1416" i="7"/>
  <c r="BI1651" i="7"/>
  <c r="BH1651" i="7"/>
  <c r="BI1486" i="7"/>
  <c r="BH1486" i="7"/>
  <c r="BI1649" i="7"/>
  <c r="BH1649" i="7"/>
  <c r="BI1673" i="7"/>
  <c r="BH1673" i="7"/>
  <c r="BH1722" i="7"/>
  <c r="BI1722" i="7"/>
  <c r="BI1738" i="7"/>
  <c r="BH1738" i="7"/>
  <c r="BH1774" i="7"/>
  <c r="BI1774" i="7"/>
  <c r="BI1772" i="7"/>
  <c r="BH1772" i="7"/>
  <c r="BI1344" i="7"/>
  <c r="BH1344" i="7"/>
  <c r="BH1630" i="7"/>
  <c r="BI1630" i="7"/>
  <c r="BH1409" i="7"/>
  <c r="BI1409" i="7"/>
  <c r="BH1453" i="7"/>
  <c r="BI1453" i="7"/>
  <c r="BI1812" i="7"/>
  <c r="BH1812" i="7"/>
  <c r="BI1502" i="7"/>
  <c r="BH1502" i="7"/>
  <c r="BI1801" i="7"/>
  <c r="BH1801" i="7"/>
  <c r="BI1718" i="7"/>
  <c r="BH1718" i="7"/>
  <c r="BH1305" i="7"/>
  <c r="BI1305" i="7"/>
  <c r="BH1389" i="7"/>
  <c r="BI1389" i="7"/>
  <c r="BH1345" i="7"/>
  <c r="BI1345" i="7"/>
  <c r="BH1346" i="7"/>
  <c r="BI1346" i="7"/>
  <c r="BH1732" i="7"/>
  <c r="BI1732" i="7"/>
  <c r="BH1398" i="7"/>
  <c r="BI1398" i="7"/>
  <c r="BH1820" i="7"/>
  <c r="BI1820" i="7"/>
  <c r="BI1327" i="7"/>
  <c r="BH1327" i="7"/>
  <c r="BI1664" i="7"/>
  <c r="BH1664" i="7"/>
  <c r="BI1736" i="7"/>
  <c r="BH1736" i="7"/>
  <c r="BI1659" i="7"/>
  <c r="BH1659" i="7"/>
  <c r="BI1319" i="7"/>
  <c r="BH1319" i="7"/>
  <c r="BI1282" i="7"/>
  <c r="BH1282" i="7"/>
  <c r="BH1324" i="7"/>
  <c r="BI1324" i="7"/>
  <c r="BI1792" i="7"/>
  <c r="BH1792" i="7"/>
  <c r="B9" i="3"/>
  <c r="BH1505" i="7"/>
  <c r="BI1505" i="7"/>
  <c r="BH1757" i="7"/>
  <c r="BI1757" i="7"/>
  <c r="BI1761" i="7"/>
  <c r="BH1761" i="7"/>
  <c r="BH1788" i="7"/>
  <c r="BI1788" i="7"/>
  <c r="BI1287" i="7"/>
  <c r="BH1287" i="7"/>
  <c r="BI1299" i="7"/>
  <c r="BH1299" i="7"/>
  <c r="BH1481" i="7"/>
  <c r="BI1481" i="7"/>
  <c r="BH1796" i="7"/>
  <c r="BI1796" i="7"/>
  <c r="BI1462" i="7"/>
  <c r="BH1462" i="7"/>
  <c r="BI1458" i="7"/>
  <c r="BH1458" i="7"/>
  <c r="BH1309" i="7"/>
  <c r="BI1309" i="7"/>
  <c r="BH1316" i="7"/>
  <c r="BI1316" i="7"/>
  <c r="BH1504" i="7"/>
  <c r="BI1504" i="7"/>
  <c r="BI1750" i="7"/>
  <c r="BH1750" i="7"/>
  <c r="BI1408" i="7"/>
  <c r="BH1408" i="7"/>
  <c r="BI1422" i="7"/>
  <c r="BH1422" i="7"/>
  <c r="BI1470" i="7"/>
  <c r="BH1470" i="7"/>
  <c r="BI1687" i="7"/>
  <c r="BH1687" i="7"/>
  <c r="BI1393" i="7"/>
  <c r="BH1393" i="7"/>
  <c r="BH1425" i="7"/>
  <c r="BI1425" i="7"/>
  <c r="BH1637" i="7"/>
  <c r="BI1637" i="7"/>
  <c r="BI1414" i="7"/>
  <c r="BH1414" i="7"/>
  <c r="BI1628" i="7"/>
  <c r="BH1628" i="7"/>
  <c r="BI1842" i="7"/>
  <c r="BH1842" i="7"/>
  <c r="BH1822" i="7"/>
  <c r="BI1822" i="7"/>
  <c r="BI1683" i="7"/>
  <c r="BH1683" i="7"/>
  <c r="BI1855" i="7"/>
  <c r="BH1855" i="7"/>
  <c r="BI1632" i="7"/>
  <c r="BH1632" i="7"/>
  <c r="BH1379" i="7"/>
  <c r="BI1379" i="7"/>
  <c r="BI1375" i="7"/>
  <c r="BH1375" i="7"/>
  <c r="BH1439" i="7"/>
  <c r="BI1439" i="7"/>
  <c r="BH1347" i="7"/>
  <c r="BI1347" i="7"/>
  <c r="BI1493" i="7"/>
  <c r="BH1493" i="7"/>
  <c r="BH1269" i="7"/>
  <c r="BI1269" i="7"/>
  <c r="BI1713" i="7"/>
  <c r="BH1713" i="7"/>
  <c r="BH1294" i="7"/>
  <c r="BI1294" i="7"/>
  <c r="BH1763" i="7"/>
  <c r="BI1763" i="7"/>
  <c r="BI1816" i="7"/>
  <c r="BH1816" i="7"/>
  <c r="BI1435" i="7"/>
  <c r="BH1435" i="7"/>
  <c r="BH1399" i="7"/>
  <c r="BI1399" i="7"/>
  <c r="BI1786" i="7"/>
  <c r="BH1786" i="7"/>
  <c r="BH1325" i="7"/>
  <c r="BI1325" i="7"/>
  <c r="BI1396" i="7"/>
  <c r="BH1396" i="7"/>
  <c r="BH1648" i="7"/>
  <c r="BI1648" i="7"/>
  <c r="BI1654" i="7"/>
  <c r="BH1654" i="7"/>
  <c r="BI1400" i="7"/>
  <c r="BH1400" i="7"/>
  <c r="BI1251" i="7"/>
  <c r="BH1251" i="7"/>
  <c r="BI1250" i="7"/>
  <c r="BH1250" i="7"/>
  <c r="BH1748" i="7"/>
  <c r="BI1748" i="7"/>
  <c r="BI1296" i="7"/>
  <c r="BH1296" i="7"/>
  <c r="BH1482" i="7"/>
  <c r="BI1482" i="7"/>
  <c r="BI1438" i="7"/>
  <c r="BH1438" i="7"/>
  <c r="BH1721" i="7"/>
  <c r="BI1721" i="7"/>
  <c r="BI1372" i="7"/>
  <c r="BH1372" i="7"/>
  <c r="BI1847" i="7"/>
  <c r="BH1847" i="7"/>
  <c r="BI1298" i="7"/>
  <c r="BH1298" i="7"/>
  <c r="BI1769" i="7"/>
  <c r="BH1769" i="7"/>
  <c r="BH1634" i="7"/>
  <c r="BI1634" i="7"/>
  <c r="BI1434" i="7"/>
  <c r="BH1434" i="7"/>
  <c r="BI1272" i="7"/>
  <c r="BH1272" i="7"/>
  <c r="BH1653" i="7"/>
  <c r="BI1653" i="7"/>
  <c r="BI1621" i="7"/>
  <c r="BH1621" i="7"/>
  <c r="BI1698" i="7"/>
  <c r="BH1698" i="7"/>
  <c r="BI1739" i="7"/>
  <c r="BH1739" i="7"/>
  <c r="BI1360" i="7"/>
  <c r="BH1360" i="7"/>
  <c r="BI1667" i="7"/>
  <c r="BH1667" i="7"/>
  <c r="BI1807" i="7"/>
  <c r="BH1807" i="7"/>
  <c r="BH1489" i="7"/>
  <c r="BI1489" i="7"/>
  <c r="BH1371" i="7"/>
  <c r="BI1371" i="7"/>
  <c r="BI1776" i="7"/>
  <c r="BH1776" i="7"/>
  <c r="BI1473" i="7"/>
  <c r="BH1473" i="7"/>
  <c r="BI1501" i="7"/>
  <c r="BH1501" i="7"/>
  <c r="BH1821" i="7"/>
  <c r="BI1821" i="7"/>
  <c r="BH1378" i="7"/>
  <c r="BI1378" i="7"/>
  <c r="BI1311" i="7"/>
  <c r="BH1311" i="7"/>
  <c r="BH1729" i="7"/>
  <c r="BI1729" i="7"/>
  <c r="BI1699" i="7"/>
  <c r="BH1699" i="7"/>
  <c r="BI1328" i="7"/>
  <c r="BH1328" i="7"/>
  <c r="BH1317" i="7"/>
  <c r="BI1317" i="7"/>
  <c r="BH1652" i="7"/>
  <c r="BI1652" i="7"/>
  <c r="BI1617" i="7"/>
  <c r="BH1617" i="7"/>
  <c r="BI1258" i="7"/>
  <c r="BH1258" i="7"/>
  <c r="BI1280" i="7"/>
  <c r="BH1280" i="7"/>
  <c r="BH1253" i="7"/>
  <c r="BI1253" i="7"/>
  <c r="BI1697" i="7"/>
  <c r="BH1697" i="7"/>
  <c r="BI1353" i="7"/>
  <c r="BH1353" i="7"/>
  <c r="BH1354" i="7"/>
  <c r="BI1354" i="7"/>
  <c r="BH1749" i="7"/>
  <c r="BI1749" i="7"/>
  <c r="BH1461" i="7"/>
  <c r="BI1461" i="7"/>
  <c r="BI1451" i="7"/>
  <c r="BH1451" i="7"/>
  <c r="BI1468" i="7"/>
  <c r="BH1468" i="7"/>
  <c r="BH1661" i="7"/>
  <c r="BI1661" i="7"/>
  <c r="BH1457" i="7"/>
  <c r="BI1457" i="7"/>
  <c r="BI1410" i="7"/>
  <c r="BH1410" i="7"/>
  <c r="BH1341" i="7"/>
  <c r="BI1341" i="7"/>
  <c r="C49" i="5"/>
  <c r="C50" i="5"/>
  <c r="BH1406" i="7"/>
  <c r="BI1406" i="7"/>
  <c r="BI1819" i="7"/>
  <c r="BH1819" i="7"/>
  <c r="BI1499" i="7"/>
  <c r="BH1499" i="7"/>
  <c r="BH1700" i="7"/>
  <c r="BI1700" i="7"/>
  <c r="BI1300" i="7"/>
  <c r="BH1300" i="7"/>
  <c r="BI1814" i="7"/>
  <c r="BH1814" i="7"/>
  <c r="BI1625" i="7"/>
  <c r="BH1625" i="7"/>
  <c r="BI1755" i="7"/>
  <c r="BH1755" i="7"/>
  <c r="BI1804" i="7"/>
  <c r="BH1804" i="7"/>
  <c r="BI1658" i="7"/>
  <c r="BH1658" i="7"/>
  <c r="BI1823" i="7"/>
  <c r="BH1823" i="7"/>
  <c r="BI1373" i="7"/>
  <c r="BH1373" i="7"/>
  <c r="BI1337" i="7"/>
  <c r="BH1337" i="7"/>
  <c r="BI1624" i="7"/>
  <c r="BH1624" i="7"/>
  <c r="BH1386" i="7"/>
  <c r="BI1386" i="7"/>
  <c r="BI1494" i="7"/>
  <c r="BH1494" i="7"/>
  <c r="BH1301" i="7"/>
  <c r="BI1301" i="7"/>
  <c r="BI1633" i="7"/>
  <c r="BH1633" i="7"/>
  <c r="BH1427" i="7"/>
  <c r="BI1427" i="7"/>
  <c r="BH1497" i="7"/>
  <c r="BI1497" i="7"/>
  <c r="BH1684" i="7"/>
  <c r="BI1684" i="7"/>
  <c r="BI1464" i="7"/>
  <c r="BH1464" i="7"/>
  <c r="BH1771" i="7"/>
  <c r="BI1771" i="7"/>
  <c r="C5" i="3"/>
  <c r="D5" i="3" s="1"/>
  <c r="BH1693" i="7"/>
  <c r="BI1693" i="7"/>
  <c r="BH1849" i="7"/>
  <c r="BI1849" i="7"/>
  <c r="BI1279" i="7"/>
  <c r="BH1279" i="7"/>
  <c r="BH1334" i="7"/>
  <c r="BI1334" i="7"/>
  <c r="BI1267" i="7"/>
  <c r="BH1267" i="7"/>
  <c r="BH1449" i="7"/>
  <c r="BI1449" i="7"/>
  <c r="BH1415" i="7"/>
  <c r="BI1415" i="7"/>
  <c r="BH1636" i="7"/>
  <c r="BI1636" i="7"/>
  <c r="BI1426" i="7"/>
  <c r="BH1426" i="7"/>
  <c r="BI1800" i="7"/>
  <c r="BH1800" i="7"/>
  <c r="BI1476" i="7"/>
  <c r="BH1476" i="7"/>
  <c r="BH1724" i="7"/>
  <c r="BI1724" i="7"/>
  <c r="BI1507" i="7"/>
  <c r="BH1507" i="7"/>
  <c r="BI1338" i="7"/>
  <c r="BH1338" i="7"/>
  <c r="BI1283" i="7"/>
  <c r="BH1283" i="7"/>
  <c r="BI1744" i="7"/>
  <c r="BH1744" i="7"/>
  <c r="BI1768" i="7"/>
  <c r="BH1768" i="7"/>
  <c r="BH1733" i="7"/>
  <c r="BI1733" i="7"/>
  <c r="BH1262" i="7"/>
  <c r="BI1262" i="7"/>
  <c r="BI1509" i="7"/>
  <c r="BH1509" i="7"/>
  <c r="BH1277" i="7"/>
  <c r="BI1277" i="7"/>
  <c r="BI1616" i="7"/>
  <c r="BH1616" i="7"/>
  <c r="BH1381" i="7"/>
  <c r="BI1381" i="7"/>
  <c r="BI1711" i="7"/>
  <c r="BH1711" i="7"/>
  <c r="BI1623" i="7"/>
  <c r="BH1623" i="7"/>
  <c r="BH1405" i="7"/>
  <c r="BI1405" i="7"/>
  <c r="BI1818" i="7"/>
  <c r="BH1818" i="7"/>
  <c r="BI1627" i="7"/>
  <c r="BH1627" i="7"/>
  <c r="BI1315" i="7"/>
  <c r="BH1315" i="7"/>
  <c r="BH1766" i="7"/>
  <c r="BI1766" i="7"/>
  <c r="BI1295" i="7"/>
  <c r="BH1295" i="7"/>
  <c r="BH1361" i="7"/>
  <c r="BI1361" i="7"/>
  <c r="BI1731" i="7"/>
  <c r="BH1731" i="7"/>
  <c r="BI1454" i="7"/>
  <c r="BH1454" i="7"/>
  <c r="BH1471" i="7"/>
  <c r="BI1471" i="7"/>
  <c r="BI1703" i="7"/>
  <c r="BH1703" i="7"/>
  <c r="BH1404" i="7"/>
  <c r="BI1404" i="7"/>
  <c r="BI1432" i="7"/>
  <c r="BH1432" i="7"/>
  <c r="BH1452" i="7"/>
  <c r="BI1452" i="7"/>
  <c r="BH1695" i="7"/>
  <c r="BI1695" i="7"/>
  <c r="BI1343" i="7"/>
  <c r="BH1343" i="7"/>
  <c r="BI1857" i="7"/>
  <c r="BH1857" i="7"/>
  <c r="BI1460" i="7"/>
  <c r="BH1460" i="7"/>
  <c r="BI1838" i="7"/>
  <c r="BH1838" i="7"/>
  <c r="BI1837" i="7"/>
  <c r="BH1837" i="7"/>
  <c r="BI1845" i="7"/>
  <c r="BH1845" i="7"/>
  <c r="BH1841" i="7"/>
  <c r="BI1841" i="7"/>
  <c r="BI1412" i="7"/>
  <c r="BH1412" i="7"/>
  <c r="BI1668" i="7"/>
  <c r="BH1668" i="7"/>
  <c r="BI1682" i="7"/>
  <c r="BH1682" i="7"/>
  <c r="BI1704" i="7"/>
  <c r="BH1704" i="7"/>
  <c r="BI1797" i="7"/>
  <c r="BH1797" i="7"/>
  <c r="BH1256" i="7"/>
  <c r="BI1256" i="7"/>
  <c r="BI1357" i="7"/>
  <c r="BH1357" i="7"/>
  <c r="BI1446" i="7"/>
  <c r="BH1446" i="7"/>
  <c r="BI1709" i="7"/>
  <c r="BH1709" i="7"/>
  <c r="BI1483" i="7"/>
  <c r="BH1483" i="7"/>
  <c r="BH1506" i="7"/>
  <c r="BI1506" i="7"/>
  <c r="BH1618" i="7"/>
  <c r="BI1618" i="7"/>
  <c r="BI1840" i="7"/>
  <c r="BH1840" i="7"/>
  <c r="BI1670" i="7"/>
  <c r="BH1670" i="7"/>
  <c r="BI1401" i="7"/>
  <c r="BH1401" i="7"/>
  <c r="BI1321" i="7"/>
  <c r="BH1321" i="7"/>
  <c r="BI1249" i="7"/>
  <c r="B6" i="3" s="1"/>
  <c r="BH1249" i="7"/>
  <c r="C8" i="3" s="1"/>
  <c r="BH1740" i="7"/>
  <c r="BI1740" i="7"/>
  <c r="BH1278" i="7"/>
  <c r="BI1278" i="7"/>
  <c r="BH1349" i="7"/>
  <c r="BI1349" i="7"/>
  <c r="BI1329" i="7"/>
  <c r="BH1329" i="7"/>
  <c r="BI1297" i="7"/>
  <c r="BH1297" i="7"/>
  <c r="BI1655" i="7"/>
  <c r="BH1655" i="7"/>
  <c r="BI1368" i="7"/>
  <c r="BH1368" i="7"/>
  <c r="BI1383" i="7"/>
  <c r="BH1383" i="7"/>
  <c r="BH1423" i="7"/>
  <c r="BI1423" i="7"/>
  <c r="BI1752" i="7"/>
  <c r="BH1752" i="7"/>
  <c r="BI1754" i="7"/>
  <c r="BH1754" i="7"/>
  <c r="BI1773" i="7"/>
  <c r="BH1773" i="7"/>
  <c r="BI1789" i="7"/>
  <c r="BH1789" i="7"/>
  <c r="BH1395" i="7"/>
  <c r="BI1395" i="7"/>
  <c r="BH1428" i="7"/>
  <c r="BI1428" i="7"/>
  <c r="BH1252" i="7"/>
  <c r="BI1252" i="7"/>
  <c r="BI1469" i="7"/>
  <c r="BH1469" i="7"/>
  <c r="BH1397" i="7"/>
  <c r="BI1397" i="7"/>
  <c r="BH1806" i="7"/>
  <c r="BI1806" i="7"/>
  <c r="BH1756" i="7"/>
  <c r="BI1756" i="7"/>
  <c r="BI1690" i="7"/>
  <c r="BH1690" i="7"/>
  <c r="BI1440" i="7"/>
  <c r="BH1440" i="7"/>
  <c r="BH1835" i="7"/>
  <c r="BI1835" i="7"/>
  <c r="BI1765" i="7"/>
  <c r="BH1765" i="7"/>
  <c r="BI1676" i="7"/>
  <c r="BH1676" i="7"/>
  <c r="BH1479" i="7"/>
  <c r="BI1479" i="7"/>
  <c r="BI1846" i="7"/>
  <c r="BH1846" i="7"/>
  <c r="BH1843" i="7"/>
  <c r="BI1843" i="7"/>
  <c r="BI1785" i="7"/>
  <c r="BH1785" i="7"/>
  <c r="BI1390" i="7"/>
  <c r="BH1390" i="7"/>
  <c r="BI1402" i="7"/>
  <c r="BH1402" i="7"/>
  <c r="BI1265" i="7"/>
  <c r="BH1265" i="7"/>
  <c r="BI1743" i="7"/>
  <c r="BH1743" i="7"/>
  <c r="BI1394" i="7"/>
  <c r="BH1394" i="7"/>
  <c r="BI1442" i="7"/>
  <c r="BH1442" i="7"/>
  <c r="BI1656" i="7"/>
  <c r="BH1656" i="7"/>
  <c r="BI1854" i="7"/>
  <c r="BH1854" i="7"/>
  <c r="BI1696" i="7"/>
  <c r="BH1696" i="7"/>
  <c r="BH1285" i="7"/>
  <c r="BI1285" i="7"/>
  <c r="BI1367" i="7"/>
  <c r="BH1367" i="7"/>
  <c r="BH1798" i="7"/>
  <c r="BI1798" i="7"/>
  <c r="BH1273" i="7"/>
  <c r="BI1273" i="7"/>
  <c r="BI1663" i="7"/>
  <c r="BH1663" i="7"/>
  <c r="BI1477" i="7"/>
  <c r="BH1477" i="7"/>
  <c r="BI1271" i="7"/>
  <c r="BH1271" i="7"/>
  <c r="BI1474" i="7"/>
  <c r="BH1474" i="7"/>
  <c r="BI1678" i="7"/>
  <c r="BH1678" i="7"/>
  <c r="BI1691" i="7"/>
  <c r="BH1691" i="7"/>
  <c r="BI1662" i="7"/>
  <c r="BH1662" i="7"/>
  <c r="BH1284" i="7"/>
  <c r="BI1284" i="7"/>
  <c r="BH1441" i="7"/>
  <c r="BI1441" i="7"/>
  <c r="BI1495" i="7"/>
  <c r="BH1495" i="7"/>
  <c r="BI1715" i="7"/>
  <c r="BH1715" i="7"/>
  <c r="BI1352" i="7"/>
  <c r="BH1352" i="7"/>
  <c r="BI1831" i="7"/>
  <c r="BH1831" i="7"/>
  <c r="BH1488" i="7"/>
  <c r="BI1488" i="7"/>
  <c r="BH1358" i="7"/>
  <c r="BI1358" i="7"/>
  <c r="BI1647" i="7"/>
  <c r="BH1647" i="7"/>
  <c r="BI1380" i="7"/>
  <c r="BH1380" i="7"/>
  <c r="BH1363" i="7"/>
  <c r="BI1363" i="7"/>
  <c r="BI1289" i="7"/>
  <c r="BH1289" i="7"/>
  <c r="BI1767" i="7"/>
  <c r="BH1767" i="7"/>
  <c r="BH1669" i="7"/>
  <c r="BI1669" i="7"/>
  <c r="BI1290" i="7"/>
  <c r="BH1290" i="7"/>
  <c r="BI1467" i="7"/>
  <c r="BH1467" i="7"/>
  <c r="BH1716" i="7"/>
  <c r="BI1716" i="7"/>
  <c r="BH1815" i="7"/>
  <c r="BI1815" i="7"/>
  <c r="BI1674" i="7"/>
  <c r="BH1674" i="7"/>
  <c r="BH1433" i="7"/>
  <c r="BI1433" i="7"/>
  <c r="BH1844" i="7"/>
  <c r="BI1844" i="7"/>
  <c r="BI1803" i="7"/>
  <c r="BH1803" i="7"/>
  <c r="BH1288" i="7"/>
  <c r="BI1288" i="7"/>
  <c r="BI1276" i="7"/>
  <c r="BH1276" i="7"/>
  <c r="BH1456" i="7"/>
  <c r="BI1456" i="7"/>
  <c r="BI1385" i="7"/>
  <c r="BH1385" i="7"/>
  <c r="BH1829" i="7"/>
  <c r="BI1829" i="7"/>
  <c r="BI1450" i="7"/>
  <c r="BH1450" i="7"/>
  <c r="BI1466" i="7"/>
  <c r="BH1466" i="7"/>
  <c r="BI1330" i="7"/>
  <c r="BH1330" i="7"/>
  <c r="BI1811" i="7"/>
  <c r="BH1811" i="7"/>
  <c r="BI1420" i="7"/>
  <c r="BH1420" i="7"/>
  <c r="BH1370" i="7"/>
  <c r="BI1370" i="7"/>
  <c r="BI1342" i="7"/>
  <c r="BH1342" i="7"/>
  <c r="BI1274" i="7"/>
  <c r="BH1274" i="7"/>
  <c r="BI1790" i="7"/>
  <c r="BH1790" i="7"/>
  <c r="BH1391" i="7"/>
  <c r="BI1391" i="7"/>
  <c r="BH1760" i="7"/>
  <c r="BI1760" i="7"/>
  <c r="BH1680" i="7"/>
  <c r="BI1680" i="7"/>
  <c r="BH1339" i="7"/>
  <c r="BI1339" i="7"/>
  <c r="BI1485" i="7"/>
  <c r="BH1485" i="7"/>
  <c r="BI1313" i="7"/>
  <c r="BH1313" i="7"/>
  <c r="BI1492" i="7"/>
  <c r="BH1492" i="7"/>
  <c r="BI1657" i="7"/>
  <c r="BH1657" i="7"/>
  <c r="BI1746" i="7"/>
  <c r="BH1746" i="7"/>
  <c r="BI1734" i="7"/>
  <c r="BH1734" i="7"/>
  <c r="BI1407" i="7"/>
  <c r="BH1407" i="7"/>
  <c r="BH1387" i="7"/>
  <c r="BI1387" i="7"/>
  <c r="BI1839" i="7"/>
  <c r="BH1839" i="7"/>
  <c r="BI1392" i="7"/>
  <c r="BH1392" i="7"/>
  <c r="BI1366" i="7"/>
  <c r="BH1366" i="7"/>
  <c r="BI1419" i="7"/>
  <c r="BH1419" i="7"/>
  <c r="BI1856" i="7"/>
  <c r="BH1856" i="7"/>
  <c r="BI1830" i="7"/>
  <c r="BH1830" i="7"/>
  <c r="BI1813" i="7"/>
  <c r="BH1813" i="7"/>
  <c r="BI1314" i="7"/>
  <c r="BH1314" i="7"/>
  <c r="BI1500" i="7"/>
  <c r="BH1500" i="7"/>
  <c r="BI1707" i="7"/>
  <c r="BH1707" i="7"/>
  <c r="BH1302" i="7"/>
  <c r="BI1302" i="7"/>
  <c r="BI1631" i="7"/>
  <c r="BH1631" i="7"/>
  <c r="BI1848" i="7"/>
  <c r="BH1848" i="7"/>
  <c r="BI1853" i="7"/>
  <c r="BH1853" i="7"/>
  <c r="BH1809" i="7"/>
  <c r="BI1809" i="7"/>
  <c r="BI1706" i="7"/>
  <c r="BH1706" i="7"/>
  <c r="BI1639" i="7"/>
  <c r="BH1639" i="7"/>
  <c r="BI1836" i="7"/>
  <c r="BH1836" i="7"/>
  <c r="BH1642" i="7"/>
  <c r="BI1642" i="7"/>
  <c r="BI1675" i="7"/>
  <c r="BH1675" i="7"/>
  <c r="BI1259" i="7"/>
  <c r="BH1259" i="7"/>
  <c r="BH1417" i="7"/>
  <c r="BI1417" i="7"/>
  <c r="BI1307" i="7"/>
  <c r="BH1307" i="7"/>
  <c r="BI1411" i="7"/>
  <c r="BH1411" i="7"/>
  <c r="BH1508" i="7"/>
  <c r="BI1508" i="7"/>
  <c r="BI1671" i="7"/>
  <c r="BH1671" i="7"/>
  <c r="BI1759" i="7"/>
  <c r="BH1759" i="7"/>
  <c r="BH1320" i="7"/>
  <c r="BI1320" i="7"/>
  <c r="BI1308" i="7"/>
  <c r="BH1308" i="7"/>
  <c r="BH1362" i="7"/>
  <c r="BI1362" i="7"/>
  <c r="BI1377" i="7"/>
  <c r="BH1377" i="7"/>
  <c r="BH1762" i="7"/>
  <c r="BI1762" i="7"/>
  <c r="BI1281" i="7"/>
  <c r="BH1281" i="7"/>
  <c r="BH1770" i="7"/>
  <c r="BI1770" i="7"/>
  <c r="BH1490" i="7"/>
  <c r="BI1490" i="7"/>
  <c r="BI1779" i="7"/>
  <c r="BH1779" i="7"/>
  <c r="BI1503" i="7"/>
  <c r="BH1503" i="7"/>
  <c r="BI1463" i="7"/>
  <c r="BH1463" i="7"/>
  <c r="BI1705" i="7"/>
  <c r="BH1705" i="7"/>
  <c r="BI1802" i="7"/>
  <c r="BH1802" i="7"/>
  <c r="BI1304" i="7"/>
  <c r="BH1304" i="7"/>
  <c r="BH1348" i="7"/>
  <c r="BI1348" i="7"/>
  <c r="BI1694" i="7"/>
  <c r="BH1694" i="7"/>
  <c r="BI1787" i="7"/>
  <c r="BH1787" i="7"/>
  <c r="BI1491" i="7"/>
  <c r="BH1491" i="7"/>
  <c r="BH1626" i="7"/>
  <c r="BI1626" i="7"/>
  <c r="BI1679" i="7"/>
  <c r="BH1679" i="7"/>
  <c r="BH1644" i="7"/>
  <c r="BI1644" i="7"/>
  <c r="BH1293" i="7"/>
  <c r="BI1293" i="7"/>
  <c r="BH1312" i="7"/>
  <c r="BI1312" i="7"/>
  <c r="BI1834" i="7"/>
  <c r="BH1834" i="7"/>
  <c r="BI1369" i="7"/>
  <c r="BH1369" i="7"/>
  <c r="BH1783" i="7"/>
  <c r="BI1783" i="7"/>
  <c r="BH1780" i="7"/>
  <c r="BI1780" i="7"/>
  <c r="BI1475" i="7"/>
  <c r="BH1475" i="7"/>
  <c r="BI1629" i="7"/>
  <c r="BH1629" i="7"/>
  <c r="BI1689" i="7"/>
  <c r="BH1689" i="7"/>
  <c r="BH1496" i="7"/>
  <c r="BI1496" i="7"/>
  <c r="BH1286" i="7"/>
  <c r="BI1286" i="7"/>
  <c r="BI1487" i="7"/>
  <c r="BH1487" i="7"/>
  <c r="BI1484" i="7"/>
  <c r="BH1484" i="7"/>
  <c r="BI1650" i="7"/>
  <c r="BH1650" i="7"/>
  <c r="BH1828" i="7"/>
  <c r="BI1828" i="7"/>
  <c r="BH1791" i="7"/>
  <c r="BI1791" i="7"/>
  <c r="BI1832" i="7"/>
  <c r="BH1832" i="7"/>
  <c r="BI1255" i="7"/>
  <c r="BH1255" i="7"/>
  <c r="BI1260" i="7"/>
  <c r="BH1260" i="7"/>
  <c r="BI1364" i="7"/>
  <c r="BH1364" i="7"/>
  <c r="BI1665" i="7"/>
  <c r="BH1665" i="7"/>
  <c r="BI1720" i="7"/>
  <c r="BH1720" i="7"/>
  <c r="BI1266" i="7"/>
  <c r="BH1266" i="7"/>
  <c r="BI1306" i="7"/>
  <c r="BH1306" i="7"/>
  <c r="BI1778" i="7"/>
  <c r="BH1778" i="7"/>
  <c r="BH1323" i="7"/>
  <c r="BI1323" i="7"/>
  <c r="BI1365" i="7"/>
  <c r="BH1365" i="7"/>
  <c r="BH1318" i="7"/>
  <c r="BI1318" i="7"/>
  <c r="BI1747" i="7"/>
  <c r="BH1747" i="7"/>
  <c r="BI1714" i="7"/>
  <c r="BH1714" i="7"/>
  <c r="BI1351" i="7"/>
  <c r="BH1351" i="7"/>
  <c r="BI1824" i="7"/>
  <c r="BH1824" i="7"/>
  <c r="BI1799" i="7"/>
  <c r="BH1799" i="7"/>
  <c r="BI1359" i="7"/>
  <c r="BH1359" i="7"/>
  <c r="BI1303" i="7"/>
  <c r="BH1303" i="7"/>
  <c r="BH1472" i="7"/>
  <c r="BI1472" i="7"/>
  <c r="BH1660" i="7"/>
  <c r="BI1660" i="7"/>
  <c r="BH1737" i="7"/>
  <c r="BI1737" i="7"/>
  <c r="BI1646" i="7"/>
  <c r="BH1646" i="7"/>
  <c r="BI1777" i="7"/>
  <c r="BH1777" i="7"/>
  <c r="BI1465" i="7"/>
  <c r="BH1465" i="7"/>
  <c r="BH1638" i="7"/>
  <c r="BI1638" i="7"/>
  <c r="BH1331" i="7"/>
  <c r="BI1331" i="7"/>
  <c r="BH1429" i="7"/>
  <c r="BI1429" i="7"/>
  <c r="BI1268" i="7"/>
  <c r="BH1268" i="7"/>
  <c r="BH1480" i="7"/>
  <c r="BI1480" i="7"/>
  <c r="BI1448" i="7"/>
  <c r="BH1448" i="7"/>
  <c r="BI1688" i="7"/>
  <c r="BH1688" i="7"/>
  <c r="BI1701" i="7"/>
  <c r="BH1701" i="7"/>
  <c r="BI1430" i="7"/>
  <c r="BH1430" i="7"/>
  <c r="BI1263" i="7"/>
  <c r="BH1263" i="7"/>
  <c r="C6" i="3" l="1"/>
  <c r="D6" i="3" s="1"/>
  <c r="C7" i="3"/>
  <c r="B7" i="3"/>
  <c r="D7" i="3" s="1"/>
  <c r="C51" i="5"/>
  <c r="F40" i="5"/>
  <c r="F41" i="5" s="1"/>
  <c r="E40" i="5"/>
  <c r="E41" i="5" s="1"/>
  <c r="D40" i="5"/>
  <c r="D41" i="5" s="1"/>
  <c r="B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 authorId="0" shapeId="0" xr:uid="{00000000-0006-0000-0600-000001000000}">
      <text>
        <r>
          <rPr>
            <sz val="10"/>
            <rFont val="Arial"/>
            <family val="2"/>
          </rPr>
          <t>Source: Sunoco_Training_complete_NEW.xlsx, Target sheet, cols A–AE (values).</t>
        </r>
      </text>
    </comment>
    <comment ref="D1" authorId="0" shapeId="0" xr:uid="{00000000-0006-0000-0600-000002000000}">
      <text>
        <r>
          <rPr>
            <sz val="10"/>
            <rFont val="Arial"/>
            <family val="2"/>
          </rPr>
          <t>2025 actual demand from Sunoco_Training_ASI_Demo (class file), col H. The new dataset leaves 2025 blank. Used only for scoring, never for fitting.</t>
        </r>
      </text>
    </comment>
  </commentList>
</comments>
</file>

<file path=xl/sharedStrings.xml><?xml version="1.0" encoding="utf-8"?>
<sst xmlns="http://schemas.openxmlformats.org/spreadsheetml/2006/main" count="385" uniqueCount="259">
  <si>
    <t>Sunoco Weekly Gasoline Demand – Seasonal Index Model with Covariates</t>
  </si>
  <si>
    <t>Starting point</t>
  </si>
  <si>
    <t>Baseline</t>
  </si>
  <si>
    <t>The class ASI demo: linear trend on week number (2022–2024) × average seasonal index of the same week over those 3 years. It is rebuilt on the Data sheet (Baseline columns) only as a benchmark.</t>
  </si>
  <si>
    <t>How this model differs</t>
  </si>
  <si>
    <t>1. Longer, cleaner time window</t>
  </si>
  <si>
    <t>Fits on 2015–2024 instead of 2022–2024, excluding 2020–2021 (COVID). That is 8 usable years (≈417 weeks) instead of 3 (156 weeks), so the seasonal pattern and trend are estimated from far more data.</t>
  </si>
  <si>
    <t>2. Two covariates</t>
  </si>
  <si>
    <t>After removing seasonality, demand is regressed on week number plus two drivers from the new dataset (highway vehicle miles traveled and weekly jobless claims). Forecast = (intercept + b·Week# + c₁·X₁ + c₂·X₂) × Seasonal Index.</t>
  </si>
  <si>
    <t>3. Calendar-based week matching</t>
  </si>
  <si>
    <t>Seasonal indices are matched on week-of-year from the date, so the model works across 53-week years (2026) and any window.</t>
  </si>
  <si>
    <t>4. Normalized index</t>
  </si>
  <si>
    <t>The seasonal index is rescaled to average exactly 1.0, so seasonality doesn't shift the overall level.</t>
  </si>
  <si>
    <t>5. Fully live estimation</t>
  </si>
  <si>
    <t>All coefficients are computed with formulas on the Regression sheet, including standard errors and t-stats. Pick different covariates or years on Inputs and everything re-estimates.</t>
  </si>
  <si>
    <t>Results</t>
  </si>
  <si>
    <t>2025 validation (live)</t>
  </si>
  <si>
    <t>Baseline MAPE ≈ 3.57% → Covariate model ≈ 2.75% (see Accuracy). These are the predictions in sunoco_2025_forecast_covariate_model.csv (CSV Export sheet).</t>
  </si>
  <si>
    <t>2024 holdout (static check)</t>
  </si>
  <si>
    <t>Refit through 2023: Baseline 3.02% → Covariate model 2.79%. Beating the baseline in both years means the gain isn't a one-year coincidence.</t>
  </si>
  <si>
    <t>How the covariates were chosen</t>
  </si>
  <si>
    <t>Search</t>
  </si>
  <si>
    <t>Tested every single covariate and pair from 12 candidates, across start years 2012, 2015, 2017, 2019, and 2022, scoring each on both 2024 and 2025. The 2015 start was clearly the best window.</t>
  </si>
  <si>
    <t>Vehicle miles traveled</t>
  </si>
  <si>
    <t>Strongest and most defensible driver: positive, as hypothesized (more driving → more gasoline), statistically significant (t ≈ 2.8), and it improves accuracy in both holdout years.</t>
  </si>
  <si>
    <t>Jobless claims</t>
  </si>
  <si>
    <t>Chosen as the second covariate because it is statistically significant (t ≈ −3.5) with the hypothesized negative sign: more layoffs, less driving. It costs a little accuracy versus VMT alone (2.75% vs 2.65% in 2025) but is far easier to justify.</t>
  </si>
  <si>
    <t>Cooling degree days – rejected</t>
  </si>
  <si>
    <t>Slightly more accurate (2.62% in 2025), but its sign is negative (hypothesis says positive) and it is not significant (t ≈ −1.5), so the gain is likely luck.</t>
  </si>
  <si>
    <t>US population – rejected</t>
  </si>
  <si>
    <t>Looks significant, but it is annual (10 distinct values) and correlates 0.99 with week number, so it duplicates the trend term; 2025 error rose to 3.04%.</t>
  </si>
  <si>
    <t>Gas price – alternative</t>
  </si>
  <si>
    <t>Regular gas price is highly significant with the hypothesized negative sign (t ≈ −7.5), but using it made 2025 forecasts worse (≈3.07%). It explains the past well yet predicts poorly, likely because price effects are already reflected in miles driven. Select it on Inputs to compare.</t>
  </si>
  <si>
    <t>Also tested, not helpful</t>
  </si>
  <si>
    <t>Holiday week flag (no gain; the week-of-year index already captures holidays), HDD, jobless claims, work-from-home share, S&amp;P 500, refinery utilization.</t>
  </si>
  <si>
    <t>Caveats</t>
  </si>
  <si>
    <t>Covariates must be known</t>
  </si>
  <si>
    <t>The 2025/2026 forecasts use observed covariate values. In real forecasting you'd need forecasts of VMT and weather, which adds error. VMT is also released with a lag.</t>
  </si>
  <si>
    <t>Selection effect</t>
  </si>
  <si>
    <t>Choosing among many variants can flatter results a little; the two-year check limits but doesn't eliminate this.</t>
  </si>
  <si>
    <t>Weekly noise</t>
  </si>
  <si>
    <t>Weekly demand swings are large (about ±300–400 units, or 3–5%, from week to week), so individual weeks will still miss. The gains are in average accuracy.</t>
  </si>
  <si>
    <t>Color key</t>
  </si>
  <si>
    <t>Blue text</t>
  </si>
  <si>
    <t>Hard-coded data and inputs</t>
  </si>
  <si>
    <t>Black text</t>
  </si>
  <si>
    <t>Formulas</t>
  </si>
  <si>
    <t>Green text</t>
  </si>
  <si>
    <t>Links to other sheets</t>
  </si>
  <si>
    <t>Yellow fill</t>
  </si>
  <si>
    <t>Inputs you can change</t>
  </si>
  <si>
    <t>Model Inputs</t>
  </si>
  <si>
    <t>Change the yellow cells. Everything else recalculates.</t>
  </si>
  <si>
    <t>Input</t>
  </si>
  <si>
    <t>Value</t>
  </si>
  <si>
    <t>Notes</t>
  </si>
  <si>
    <t>Covariate list</t>
  </si>
  <si>
    <t>First training year</t>
  </si>
  <si>
    <t>2015 tested best across 2012/2015/2017/2019/2022 on both the 2024 and 2025 holdouts.</t>
  </si>
  <si>
    <t>sp500_weekly_avg</t>
  </si>
  <si>
    <t>Last training year</t>
  </si>
  <si>
    <t>Last year with known demand. The following year is scored as the validation year.</t>
  </si>
  <si>
    <t>initial_jobless_claims</t>
  </si>
  <si>
    <t>Excluded year #1</t>
  </si>
  <si>
    <t>COVID lockdowns – excluded from fitting.</t>
  </si>
  <si>
    <t>tsa_passengers_weekly_avg</t>
  </si>
  <si>
    <t>Excluded year #2</t>
  </si>
  <si>
    <t>COVID recovery – excluded from fitting.</t>
  </si>
  <si>
    <t>wti_spot_usd_per_bbl</t>
  </si>
  <si>
    <t>Column #</t>
  </si>
  <si>
    <t>brent_spot_usd_per_bbl</t>
  </si>
  <si>
    <t>Covariate 1</t>
  </si>
  <si>
    <t>vehicle_miles_mil</t>
  </si>
  <si>
    <t>Highway vehicle miles traveled (FHWA). Pick from dropdown; list in column F.</t>
  </si>
  <si>
    <t>regular_gas_usd_per_gal</t>
  </si>
  <si>
    <t>Covariate 2</t>
  </si>
  <si>
    <t>Weekly initial jobless claims (seasonally adjusted). Significant, with the hypothesized negative sign. See Model Notes for alternatives.</t>
  </si>
  <si>
    <t>gdp_saar_bil_usd</t>
  </si>
  <si>
    <t>transit_unlinked_trips_thous</t>
  </si>
  <si>
    <t>Check: covariates must differ</t>
  </si>
  <si>
    <t>rotary_rig_count</t>
  </si>
  <si>
    <t>vehicle_sales_saar_mil</t>
  </si>
  <si>
    <t>Training weeks used</t>
  </si>
  <si>
    <t>Validation year</t>
  </si>
  <si>
    <t>pce_saar_bil_usd</t>
  </si>
  <si>
    <t>consumer_credit_mil_usd</t>
  </si>
  <si>
    <t>ev_sales_vehicles</t>
  </si>
  <si>
    <t>regulated_afv_acquisitions</t>
  </si>
  <si>
    <t>household_debt_tril_usd</t>
  </si>
  <si>
    <t>eci_total_comp_index</t>
  </si>
  <si>
    <t>smoking_adults_pct</t>
  </si>
  <si>
    <t>refinery_utilization_pct</t>
  </si>
  <si>
    <t>fed_broad_dollar_index</t>
  </si>
  <si>
    <t>home_price_expectation_pct</t>
  </si>
  <si>
    <t>inflation_expectation_1y_pct</t>
  </si>
  <si>
    <t>mean_annual_earnings_thous_usd</t>
  </si>
  <si>
    <t>us_population_thous</t>
  </si>
  <si>
    <t>wfh_share_paid_days_pct</t>
  </si>
  <si>
    <t>major_holiday_week</t>
  </si>
  <si>
    <t>hdd_pop_weighted</t>
  </si>
  <si>
    <t>cdd_pop_weighted</t>
  </si>
  <si>
    <t>Out-of-Sample Accuracy – Validation Year</t>
  </si>
  <si>
    <t>Metric</t>
  </si>
  <si>
    <t>Baseline (class ASI demo)</t>
  </si>
  <si>
    <t>Covariate Model</t>
  </si>
  <si>
    <t>Change</t>
  </si>
  <si>
    <t>MAPE</t>
  </si>
  <si>
    <t>MAE</t>
  </si>
  <si>
    <t>RMSE</t>
  </si>
  <si>
    <t>Bias (forecast − actual)</t>
  </si>
  <si>
    <t>Weeks scored</t>
  </si>
  <si>
    <t>2024 holdout check (static, VMT + jobless claims)</t>
  </si>
  <si>
    <t>MAPE, both models refit through 2023</t>
  </si>
  <si>
    <t>Hardcoded from the Python backtest used to choose settings (VMT + jobless claims, 2015 start). Does not update if inputs change.</t>
  </si>
  <si>
    <t>Validation-year weekly detail</t>
  </si>
  <si>
    <t>Date</t>
  </si>
  <si>
    <t>Actual</t>
  </si>
  <si>
    <t>2026 forecasts (covariate model)</t>
  </si>
  <si>
    <t>Forecast</t>
  </si>
  <si>
    <t>Detail rows are fixed to calendar 2025 (the default validation year).</t>
  </si>
  <si>
    <t>date</t>
  </si>
  <si>
    <t>prediction</t>
  </si>
  <si>
    <t>Matches sunoco_2025_forecast_covariate_model.csv (same model, same settings).</t>
  </si>
  <si>
    <t>To export: File &gt; Save As &gt; CSV while this sheet is active (dates are formatted yyyy-mm-dd).</t>
  </si>
  <si>
    <t>Two-Step Model Estimation</t>
  </si>
  <si>
    <t>Step 1: trend on Week # → seasonal index.  Step 2: regress deseasonalized demand on Week # + 2 covariates.</t>
  </si>
  <si>
    <t>Step 1 – Trend (training weeks)</t>
  </si>
  <si>
    <t>Intercept</t>
  </si>
  <si>
    <t>Slope per week</t>
  </si>
  <si>
    <t>Σt² (helper)</t>
  </si>
  <si>
    <t>Σty (helper)</t>
  </si>
  <si>
    <t>n</t>
  </si>
  <si>
    <t>Σt</t>
  </si>
  <si>
    <t>Σy</t>
  </si>
  <si>
    <t>Step 2 – Multiple regression on deseasonalized demand</t>
  </si>
  <si>
    <t>Week #</t>
  </si>
  <si>
    <t>Deseas. Demand</t>
  </si>
  <si>
    <t>Training mean</t>
  </si>
  <si>
    <t>Std. dev.</t>
  </si>
  <si>
    <t>Correlation matrix (R)</t>
  </si>
  <si>
    <t>Corr with y</t>
  </si>
  <si>
    <t>det(R)</t>
  </si>
  <si>
    <t>Cramer matrices (column k replaced by corr-with-y)</t>
  </si>
  <si>
    <t>k = Week #</t>
  </si>
  <si>
    <t>k = Cov 1</t>
  </si>
  <si>
    <t>k = Cov 2</t>
  </si>
  <si>
    <t>Standardized beta</t>
  </si>
  <si>
    <t>Variable</t>
  </si>
  <si>
    <t>(constant)</t>
  </si>
  <si>
    <t>Std. beta</t>
  </si>
  <si>
    <t>Coefficient</t>
  </si>
  <si>
    <t>Inverse-diag (R⁻¹)</t>
  </si>
  <si>
    <t>Standard error</t>
  </si>
  <si>
    <t>t Stat</t>
  </si>
  <si>
    <t>Sign matches hypothesis?</t>
  </si>
  <si>
    <t>n/a</t>
  </si>
  <si>
    <t>|t| &gt; 2 means the coefficient is statistically significant at roughly the 5% level.</t>
  </si>
  <si>
    <t>Baseline (class ASI demo) trend, 2022–2024</t>
  </si>
  <si>
    <t>Residual variance (s²)</t>
  </si>
  <si>
    <t>R² (deseasonalized)</t>
  </si>
  <si>
    <t>Std. error of regression</t>
  </si>
  <si>
    <t>Week of Year</t>
  </si>
  <si>
    <t>Avg SI (training)</t>
  </si>
  <si>
    <t># Weeks</t>
  </si>
  <si>
    <t>Sum Check</t>
  </si>
  <si>
    <t>Seasonal Index (normalized)</t>
  </si>
  <si>
    <t>Baseline avg SI (2022–24)</t>
  </si>
  <si>
    <t>Baseline ASI</t>
  </si>
  <si>
    <t>Average of index (should be 1.0000)</t>
  </si>
  <si>
    <t>The improved index is normalized so it averages exactly 1; the baseline ASI is left unnormalized, as in the class demo.</t>
  </si>
  <si>
    <t>Demand</t>
  </si>
  <si>
    <t>Actual 2025</t>
  </si>
  <si>
    <t>Year</t>
  </si>
  <si>
    <t>In Training (1/0)</t>
  </si>
  <si>
    <t>Trend</t>
  </si>
  <si>
    <t>SI</t>
  </si>
  <si>
    <t>Seasonal Index</t>
  </si>
  <si>
    <t>Deseasonalized Demand</t>
  </si>
  <si>
    <t>dev t</t>
  </si>
  <si>
    <t>dev X1</t>
  </si>
  <si>
    <t>dev X2</t>
  </si>
  <si>
    <t>dev y</t>
  </si>
  <si>
    <t>Fitted Deseasonalized</t>
  </si>
  <si>
    <t>Set</t>
  </si>
  <si>
    <t>Actual (scoring)</t>
  </si>
  <si>
    <t>Abs % Err</t>
  </si>
  <si>
    <t>Residual (train)</t>
  </si>
  <si>
    <t>Baseline Trend (2022–24)</t>
  </si>
  <si>
    <t>Baseline SI</t>
  </si>
  <si>
    <t>Baseline Forecast</t>
  </si>
  <si>
    <t>Baseline Abs % Err</t>
  </si>
  <si>
    <t>Demand (0 if blank)</t>
  </si>
  <si>
    <t>Signed Err – Model</t>
  </si>
  <si>
    <t>Signed Err – Baseline</t>
  </si>
  <si>
    <t>variable_name</t>
  </si>
  <si>
    <t>Predictor</t>
  </si>
  <si>
    <t>Magnitude</t>
  </si>
  <si>
    <t>Direction</t>
  </si>
  <si>
    <t>Hypothesis</t>
  </si>
  <si>
    <t>US Spot Market Prices of Crude Oil</t>
  </si>
  <si>
    <t>High</t>
  </si>
  <si>
    <t>Negative</t>
  </si>
  <si>
    <t>Higher crude prices often deter gasoline consumption due to price elasticity.</t>
  </si>
  <si>
    <t>Regular (87 Octane) Gasoline Prices</t>
  </si>
  <si>
    <t>Higher gasoline prices generally deter consumption.</t>
  </si>
  <si>
    <t>EV Sales</t>
  </si>
  <si>
    <t>Increased EV sales may decrease gasoline demand as more people use electric vehicles.</t>
  </si>
  <si>
    <t>EV Regulations</t>
  </si>
  <si>
    <t>Higher EV regulations decrease gasoline demand as fleet companies are forced to transition away from gasoline vehicles.</t>
  </si>
  <si>
    <t>Highway Traffic Data</t>
  </si>
  <si>
    <t>Positive</t>
  </si>
  <si>
    <t>Increased highway traffic indicates greater vehicle usage, leading to higher gasoline demand.</t>
  </si>
  <si>
    <t>S&amp;P 500 Index</t>
  </si>
  <si>
    <t>Medium</t>
  </si>
  <si>
    <t>Higher stock market performance may indicate a booming economy, leading to increased gasoline demand.</t>
  </si>
  <si>
    <t>Weekly Jobless Claims</t>
  </si>
  <si>
    <t>Higher jobless claims indicate economic downturns, which may result in decreased gasoline demand.</t>
  </si>
  <si>
    <t>Europe Spot Market Prices of Crude Oil</t>
  </si>
  <si>
    <t>If European crude prices rise and the US follows, it could deter gasoline demand.</t>
  </si>
  <si>
    <t>USA GDP</t>
  </si>
  <si>
    <t>Higher GDP indicates a robust economy, potentially driving up gasoline demand.</t>
  </si>
  <si>
    <t>Public Transport Ridership</t>
  </si>
  <si>
    <t>Increased public transport ridership may lead to decreased gasoline demand.</t>
  </si>
  <si>
    <t>Automobile Sales</t>
  </si>
  <si>
    <t>Higher sales, especially of gasoline-based vehicles, indicate potential increased gasoline demand.</t>
  </si>
  <si>
    <t>Personal Consumption Expenditures</t>
  </si>
  <si>
    <t>Higher consumer spending can suggest increased economic activity and gasoline demand.</t>
  </si>
  <si>
    <t>Refinery Utilization</t>
  </si>
  <si>
    <t>Higher refinery utilization can lead to increased gasoline supply, potentially affecting demand balance.</t>
  </si>
  <si>
    <t>U.S. Dollar Index</t>
  </si>
  <si>
    <t>A stronger U.S. dollar can make oil imports cheaper, potentially affecting gasoline prices and demand.</t>
  </si>
  <si>
    <t>Inflation Expectations</t>
  </si>
  <si>
    <t>Higher inflation expectations could deter spending, potentially reducing gasoline demand.</t>
  </si>
  <si>
    <t>Employee Earnings</t>
  </si>
  <si>
    <t>Higher earnings boost disposable income, possibly increasing gasoline demand due to increased travel.</t>
  </si>
  <si>
    <t>TSA Passenger Throughput</t>
  </si>
  <si>
    <t>Low</t>
  </si>
  <si>
    <t>An increase in passenger throughput may indicate higher air travel, potentially reducing gasoline demand.</t>
  </si>
  <si>
    <t>Rig Count</t>
  </si>
  <si>
    <t>A higher rig count suggests increased domestic production, potentially influencing gasoline demand.</t>
  </si>
  <si>
    <t>Consumer Credit Data</t>
  </si>
  <si>
    <t>Higher consumer credit indicates more spending, including on vehicles and travel, potentially driving gasoline demand.</t>
  </si>
  <si>
    <t>Household Debt and Credit</t>
  </si>
  <si>
    <t>Higher household debt may deter spending, including on travel, potentially reducing gasoline demand.</t>
  </si>
  <si>
    <t>Labor Costs</t>
  </si>
  <si>
    <t>Rising labor costs could affect gasoline production costs, potentially affecting gasoline demand.</t>
  </si>
  <si>
    <t>Smoking Consumption</t>
  </si>
  <si>
    <t>Decrease in smoking might indicate health-conscious decisions, including eco-friendly transportation choices.</t>
  </si>
  <si>
    <t>Housing Market Expectations</t>
  </si>
  <si>
    <t>A booming housing market might lead to increased travel, potentially driving up gasoline demand.</t>
  </si>
  <si>
    <t>Major Driving Holiday Week</t>
  </si>
  <si>
    <t>Conditional</t>
  </si>
  <si>
    <t>Weeks containing Memorial Day, July 4, Labor Day, Thanksgiving, Christmas, or New Year's Day see a surge in road trips and family travel, which should raise gasoline demand relative to an ordinary week. But Thanksgiving and Christmas weeks also carry days when many people don't commute or run errands at all, so the net effect could go either way depending on which force dominates.</t>
  </si>
  <si>
    <t>Work From Home Share</t>
  </si>
  <si>
    <t>A higher share of work-from-home days should lower gasoline demand, since commuting is a large and regular share of vehicle miles driven and this trip disappears entirely on remote days. This is a structural shift rather than a short-term fluctuation, and expected to matter most in explaining why demand hasn't returned to pre-2020 levels rather than in explaining week-to-week noise.</t>
  </si>
  <si>
    <t>US Population-Weighted HDD</t>
  </si>
  <si>
    <t>Severe winter cold and winter storms reduce vehicle miles traveled and suppress gasoline demand.</t>
  </si>
  <si>
    <t>US Population-Weighted CDD</t>
  </si>
  <si>
    <t>Warmer summer temperatures increase vacation driving trips and air conditioning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</si>
</sst>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0;\(#,##0\);\-"/>
    <numFmt numFmtId="166" formatCode="yyyy\-mm\-dd"/>
    <numFmt numFmtId="167" formatCode="0.000000"/>
    <numFmt numFmtId="168" formatCode="0.0000"/>
    <numFmt numFmtId="169" formatCode="#,##0.000"/>
    <numFmt numFmtId="170" formatCode="0.000"/>
    <numFmt numFmtId="171" formatCode="0.0%"/>
  </numFmts>
  <fonts count="9" x14ac:knownFonts="1">
    <font>
      <sz val="11"/>
      <color theme="1"/>
      <name val="Calibri"/>
      <family val="2"/>
      <charset val="1"/>
    </font>
    <font>
      <sz val="10"/>
      <name val="Arial"/>
      <family val="2"/>
    </font>
    <font>
      <b/>
      <sz val="14"/>
      <name val="Arial"/>
      <family val="2"/>
    </font>
    <font>
      <sz val="11"/>
      <name val="Arial"/>
      <family val="2"/>
    </font>
    <font>
      <b/>
      <sz val="11"/>
      <name val="Arial"/>
      <family val="2"/>
    </font>
    <font>
      <sz val="11"/>
      <color rgb="FF0000FF"/>
      <name val="Arial"/>
      <family val="2"/>
    </font>
    <font>
      <sz val="11"/>
      <color rgb="FF008000"/>
      <name val="Arial"/>
      <family val="2"/>
    </font>
    <font>
      <i/>
      <sz val="11"/>
      <name val="Arial"/>
      <family val="2"/>
    </font>
    <font>
      <b/>
      <sz val="11"/>
      <color rgb="FFFFFFFF"/>
      <name val="Arial"/>
      <family val="2"/>
    </font>
  </fonts>
  <fills count="5">
    <fill>
      <patternFill patternType="none"/>
    </fill>
    <fill>
      <patternFill patternType="gray125"/>
    </fill>
    <fill>
      <patternFill patternType="solid">
        <fgColor rgb="FFDDEBF7"/>
        <bgColor rgb="FFD9D9D9"/>
      </patternFill>
    </fill>
    <fill>
      <patternFill patternType="solid">
        <fgColor rgb="FFFFFF00"/>
        <bgColor rgb="FFFFFF00"/>
      </patternFill>
    </fill>
    <fill>
      <patternFill patternType="solid">
        <fgColor rgb="FF203864"/>
        <bgColor rgb="FF333333"/>
      </patternFill>
    </fill>
  </fills>
  <borders count="1">
    <border>
      <left/>
      <right/>
      <top/>
      <bottom/>
      <diagonal/>
    </border>
  </borders>
  <cellStyleXfs count="1">
    <xf numFmtId="0" fontId="0" fillId="0" borderId="0"/>
  </cellStyleXfs>
  <cellXfs count="39">
    <xf numFmtId="0" fontId="0" fillId="0" borderId="0" xfId="0"/>
    <xf numFmtId="0" fontId="2" fillId="0" borderId="0" xfId="0" applyFont="1" applyAlignment="1">
      <alignment vertical="top"/>
    </xf>
    <xf numFmtId="0" fontId="3" fillId="0" borderId="0" xfId="0" applyFont="1" applyAlignment="1">
      <alignment vertical="top"/>
    </xf>
    <xf numFmtId="0" fontId="4" fillId="2" borderId="0" xfId="0" applyFont="1" applyFill="1" applyAlignment="1">
      <alignment vertical="top"/>
    </xf>
    <xf numFmtId="0" fontId="0" fillId="2" borderId="0" xfId="0" applyFill="1"/>
    <xf numFmtId="0" fontId="3"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3" fillId="3" borderId="0" xfId="0" applyFont="1" applyFill="1" applyAlignment="1">
      <alignment vertical="top" wrapText="1"/>
    </xf>
    <xf numFmtId="0" fontId="2" fillId="0" borderId="0" xfId="0" applyFont="1"/>
    <xf numFmtId="0" fontId="7" fillId="0" borderId="0" xfId="0" applyFont="1"/>
    <xf numFmtId="0" fontId="8" fillId="4" borderId="0" xfId="0" applyFont="1" applyFill="1" applyAlignment="1">
      <alignment horizontal="center" vertical="center" wrapText="1"/>
    </xf>
    <xf numFmtId="0" fontId="4" fillId="0" borderId="0" xfId="0" applyFont="1"/>
    <xf numFmtId="0" fontId="3" fillId="0" borderId="0" xfId="0" applyFont="1"/>
    <xf numFmtId="0" fontId="5" fillId="3" borderId="0" xfId="0" applyFont="1" applyFill="1"/>
    <xf numFmtId="0" fontId="5" fillId="0" borderId="0" xfId="0" applyFont="1"/>
    <xf numFmtId="0" fontId="6" fillId="0" borderId="0" xfId="0" applyFont="1"/>
    <xf numFmtId="10" fontId="6" fillId="0" borderId="0" xfId="0" applyNumberFormat="1" applyFont="1"/>
    <xf numFmtId="164" fontId="3" fillId="0" borderId="0" xfId="0" applyNumberFormat="1" applyFont="1"/>
    <xf numFmtId="3" fontId="6" fillId="0" borderId="0" xfId="0" applyNumberFormat="1" applyFont="1"/>
    <xf numFmtId="165" fontId="6" fillId="0" borderId="0" xfId="0" applyNumberFormat="1" applyFont="1"/>
    <xf numFmtId="1" fontId="6" fillId="0" borderId="0" xfId="0" applyNumberFormat="1" applyFont="1"/>
    <xf numFmtId="0" fontId="4" fillId="2" borderId="0" xfId="0" applyFont="1" applyFill="1"/>
    <xf numFmtId="10" fontId="5" fillId="0" borderId="0" xfId="0" applyNumberFormat="1" applyFont="1"/>
    <xf numFmtId="166" fontId="6" fillId="0" borderId="0" xfId="0" applyNumberFormat="1" applyFont="1"/>
    <xf numFmtId="167" fontId="6" fillId="0" borderId="0" xfId="0" applyNumberFormat="1" applyFont="1"/>
    <xf numFmtId="4" fontId="3" fillId="0" borderId="0" xfId="0" applyNumberFormat="1" applyFont="1"/>
    <xf numFmtId="168" fontId="3" fillId="0" borderId="0" xfId="0" applyNumberFormat="1" applyFont="1"/>
    <xf numFmtId="4" fontId="6" fillId="0" borderId="0" xfId="0" applyNumberFormat="1" applyFont="1"/>
    <xf numFmtId="169" fontId="6" fillId="0" borderId="0" xfId="0" applyNumberFormat="1" applyFont="1"/>
    <xf numFmtId="168" fontId="6" fillId="0" borderId="0" xfId="0" applyNumberFormat="1" applyFont="1"/>
    <xf numFmtId="167" fontId="3" fillId="0" borderId="0" xfId="0" applyNumberFormat="1" applyFont="1"/>
    <xf numFmtId="2" fontId="3" fillId="0" borderId="0" xfId="0" applyNumberFormat="1" applyFont="1"/>
    <xf numFmtId="170" fontId="6" fillId="0" borderId="0" xfId="0" applyNumberFormat="1" applyFont="1"/>
    <xf numFmtId="3" fontId="3" fillId="0" borderId="0" xfId="0" applyNumberFormat="1" applyFont="1"/>
    <xf numFmtId="166" fontId="5" fillId="0" borderId="0" xfId="0" applyNumberFormat="1" applyFont="1"/>
    <xf numFmtId="3" fontId="5" fillId="0" borderId="0" xfId="0" applyNumberFormat="1" applyFont="1"/>
    <xf numFmtId="3" fontId="0" fillId="0" borderId="0" xfId="0" applyNumberFormat="1"/>
    <xf numFmtId="171" fontId="3"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FFF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8B855"/>
      <rgbColor rgb="FFFFCC00"/>
      <rgbColor rgb="FFFF9900"/>
      <rgbColor rgb="FFFF6600"/>
      <rgbColor rgb="FF4A7EBB"/>
      <rgbColor rgb="FF969696"/>
      <rgbColor rgb="FF20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2025: Actual vs. Baseline vs. Covariate Model</a:t>
            </a:r>
          </a:p>
        </c:rich>
      </c:tx>
      <c:overlay val="0"/>
      <c:spPr>
        <a:noFill/>
        <a:ln w="0">
          <a:noFill/>
        </a:ln>
      </c:spPr>
    </c:title>
    <c:autoTitleDeleted val="0"/>
    <c:plotArea>
      <c:layout/>
      <c:lineChart>
        <c:grouping val="standard"/>
        <c:varyColors val="0"/>
        <c:ser>
          <c:idx val="0"/>
          <c:order val="0"/>
          <c:tx>
            <c:strRef>
              <c:f>Accuracy!$B$16</c:f>
              <c:strCache>
                <c:ptCount val="1"/>
                <c:pt idx="0">
                  <c:v>Actual</c:v>
                </c:pt>
              </c:strCache>
            </c:strRef>
          </c:tx>
          <c:spPr>
            <a:ln w="158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Accuracy!$A$17:$A$68</c:f>
              <c:numCache>
                <c:formatCode>yyyy\-mm\-dd</c:formatCode>
                <c:ptCount val="52"/>
                <c:pt idx="0">
                  <c:v>45660</c:v>
                </c:pt>
                <c:pt idx="1">
                  <c:v>45667</c:v>
                </c:pt>
                <c:pt idx="2">
                  <c:v>45674</c:v>
                </c:pt>
                <c:pt idx="3">
                  <c:v>45681</c:v>
                </c:pt>
                <c:pt idx="4">
                  <c:v>45688</c:v>
                </c:pt>
                <c:pt idx="5">
                  <c:v>45695</c:v>
                </c:pt>
                <c:pt idx="6">
                  <c:v>45702</c:v>
                </c:pt>
                <c:pt idx="7">
                  <c:v>45709</c:v>
                </c:pt>
                <c:pt idx="8">
                  <c:v>45716</c:v>
                </c:pt>
                <c:pt idx="9">
                  <c:v>45723</c:v>
                </c:pt>
                <c:pt idx="10">
                  <c:v>45730</c:v>
                </c:pt>
                <c:pt idx="11">
                  <c:v>45737</c:v>
                </c:pt>
                <c:pt idx="12">
                  <c:v>45744</c:v>
                </c:pt>
                <c:pt idx="13">
                  <c:v>45751</c:v>
                </c:pt>
                <c:pt idx="14">
                  <c:v>45758</c:v>
                </c:pt>
                <c:pt idx="15">
                  <c:v>45765</c:v>
                </c:pt>
                <c:pt idx="16">
                  <c:v>45772</c:v>
                </c:pt>
                <c:pt idx="17">
                  <c:v>45779</c:v>
                </c:pt>
                <c:pt idx="18">
                  <c:v>45786</c:v>
                </c:pt>
                <c:pt idx="19">
                  <c:v>45793</c:v>
                </c:pt>
                <c:pt idx="20">
                  <c:v>45800</c:v>
                </c:pt>
                <c:pt idx="21">
                  <c:v>45807</c:v>
                </c:pt>
                <c:pt idx="22">
                  <c:v>45814</c:v>
                </c:pt>
                <c:pt idx="23">
                  <c:v>45821</c:v>
                </c:pt>
                <c:pt idx="24">
                  <c:v>45828</c:v>
                </c:pt>
                <c:pt idx="25">
                  <c:v>45835</c:v>
                </c:pt>
                <c:pt idx="26">
                  <c:v>45842</c:v>
                </c:pt>
                <c:pt idx="27">
                  <c:v>45849</c:v>
                </c:pt>
                <c:pt idx="28">
                  <c:v>45856</c:v>
                </c:pt>
                <c:pt idx="29">
                  <c:v>45863</c:v>
                </c:pt>
                <c:pt idx="30">
                  <c:v>45870</c:v>
                </c:pt>
                <c:pt idx="31">
                  <c:v>45877</c:v>
                </c:pt>
                <c:pt idx="32">
                  <c:v>45884</c:v>
                </c:pt>
                <c:pt idx="33">
                  <c:v>45891</c:v>
                </c:pt>
                <c:pt idx="34">
                  <c:v>45898</c:v>
                </c:pt>
                <c:pt idx="35">
                  <c:v>45905</c:v>
                </c:pt>
                <c:pt idx="36">
                  <c:v>45912</c:v>
                </c:pt>
                <c:pt idx="37">
                  <c:v>45919</c:v>
                </c:pt>
                <c:pt idx="38">
                  <c:v>45926</c:v>
                </c:pt>
                <c:pt idx="39">
                  <c:v>45933</c:v>
                </c:pt>
                <c:pt idx="40">
                  <c:v>45940</c:v>
                </c:pt>
                <c:pt idx="41">
                  <c:v>45947</c:v>
                </c:pt>
                <c:pt idx="42">
                  <c:v>45954</c:v>
                </c:pt>
                <c:pt idx="43">
                  <c:v>45961</c:v>
                </c:pt>
                <c:pt idx="44">
                  <c:v>45968</c:v>
                </c:pt>
                <c:pt idx="45">
                  <c:v>45975</c:v>
                </c:pt>
                <c:pt idx="46">
                  <c:v>45982</c:v>
                </c:pt>
                <c:pt idx="47">
                  <c:v>45989</c:v>
                </c:pt>
                <c:pt idx="48">
                  <c:v>45996</c:v>
                </c:pt>
                <c:pt idx="49">
                  <c:v>46003</c:v>
                </c:pt>
                <c:pt idx="50">
                  <c:v>46010</c:v>
                </c:pt>
                <c:pt idx="51">
                  <c:v>46017</c:v>
                </c:pt>
              </c:numCache>
            </c:numRef>
          </c:cat>
          <c:val>
            <c:numRef>
              <c:f>Accuracy!$B$17:$B$68</c:f>
              <c:numCache>
                <c:formatCode>#,##0</c:formatCode>
                <c:ptCount val="52"/>
                <c:pt idx="0">
                  <c:v>8481</c:v>
                </c:pt>
                <c:pt idx="1">
                  <c:v>8325</c:v>
                </c:pt>
                <c:pt idx="2">
                  <c:v>8086</c:v>
                </c:pt>
                <c:pt idx="3">
                  <c:v>8302</c:v>
                </c:pt>
                <c:pt idx="4">
                  <c:v>8328</c:v>
                </c:pt>
                <c:pt idx="5">
                  <c:v>8576</c:v>
                </c:pt>
                <c:pt idx="6">
                  <c:v>8239</c:v>
                </c:pt>
                <c:pt idx="7">
                  <c:v>8454</c:v>
                </c:pt>
                <c:pt idx="8">
                  <c:v>8877</c:v>
                </c:pt>
                <c:pt idx="9">
                  <c:v>9182</c:v>
                </c:pt>
                <c:pt idx="10">
                  <c:v>8817</c:v>
                </c:pt>
                <c:pt idx="11">
                  <c:v>8643</c:v>
                </c:pt>
                <c:pt idx="12">
                  <c:v>8495</c:v>
                </c:pt>
                <c:pt idx="13">
                  <c:v>8425</c:v>
                </c:pt>
                <c:pt idx="14">
                  <c:v>8462</c:v>
                </c:pt>
                <c:pt idx="15">
                  <c:v>9414</c:v>
                </c:pt>
                <c:pt idx="16">
                  <c:v>9098</c:v>
                </c:pt>
                <c:pt idx="17">
                  <c:v>8717</c:v>
                </c:pt>
                <c:pt idx="18">
                  <c:v>8794</c:v>
                </c:pt>
                <c:pt idx="19">
                  <c:v>8644</c:v>
                </c:pt>
                <c:pt idx="20">
                  <c:v>9452</c:v>
                </c:pt>
                <c:pt idx="21">
                  <c:v>8263</c:v>
                </c:pt>
                <c:pt idx="22">
                  <c:v>9170</c:v>
                </c:pt>
                <c:pt idx="23">
                  <c:v>9299</c:v>
                </c:pt>
                <c:pt idx="24">
                  <c:v>9688</c:v>
                </c:pt>
                <c:pt idx="25">
                  <c:v>8640</c:v>
                </c:pt>
                <c:pt idx="26">
                  <c:v>9159</c:v>
                </c:pt>
                <c:pt idx="27">
                  <c:v>8489</c:v>
                </c:pt>
                <c:pt idx="28">
                  <c:v>8967</c:v>
                </c:pt>
                <c:pt idx="29">
                  <c:v>9152</c:v>
                </c:pt>
                <c:pt idx="30">
                  <c:v>9040</c:v>
                </c:pt>
                <c:pt idx="31">
                  <c:v>9000</c:v>
                </c:pt>
                <c:pt idx="32">
                  <c:v>8842</c:v>
                </c:pt>
                <c:pt idx="33">
                  <c:v>9240</c:v>
                </c:pt>
                <c:pt idx="34">
                  <c:v>9117</c:v>
                </c:pt>
                <c:pt idx="35">
                  <c:v>8508</c:v>
                </c:pt>
                <c:pt idx="36">
                  <c:v>8810</c:v>
                </c:pt>
                <c:pt idx="37">
                  <c:v>8959</c:v>
                </c:pt>
                <c:pt idx="38">
                  <c:v>8518</c:v>
                </c:pt>
                <c:pt idx="39">
                  <c:v>8919</c:v>
                </c:pt>
                <c:pt idx="40">
                  <c:v>8455</c:v>
                </c:pt>
                <c:pt idx="41">
                  <c:v>8454</c:v>
                </c:pt>
                <c:pt idx="42">
                  <c:v>8924</c:v>
                </c:pt>
                <c:pt idx="43">
                  <c:v>8874</c:v>
                </c:pt>
                <c:pt idx="44">
                  <c:v>9028</c:v>
                </c:pt>
                <c:pt idx="45">
                  <c:v>8528</c:v>
                </c:pt>
                <c:pt idx="46">
                  <c:v>8726</c:v>
                </c:pt>
                <c:pt idx="47">
                  <c:v>8326</c:v>
                </c:pt>
                <c:pt idx="48">
                  <c:v>8456</c:v>
                </c:pt>
                <c:pt idx="49">
                  <c:v>9078</c:v>
                </c:pt>
                <c:pt idx="50">
                  <c:v>8942</c:v>
                </c:pt>
                <c:pt idx="51">
                  <c:v>8563</c:v>
                </c:pt>
              </c:numCache>
            </c:numRef>
          </c:val>
          <c:smooth val="0"/>
          <c:extLst>
            <c:ext xmlns:c16="http://schemas.microsoft.com/office/drawing/2014/chart" uri="{C3380CC4-5D6E-409C-BE32-E72D297353CC}">
              <c16:uniqueId val="{00000000-5C5A-B844-B040-F86CC53A91C9}"/>
            </c:ext>
          </c:extLst>
        </c:ser>
        <c:ser>
          <c:idx val="1"/>
          <c:order val="1"/>
          <c:tx>
            <c:strRef>
              <c:f>Accuracy!$C$16</c:f>
              <c:strCache>
                <c:ptCount val="1"/>
                <c:pt idx="0">
                  <c:v>Baseline</c:v>
                </c:pt>
              </c:strCache>
            </c:strRef>
          </c:tx>
          <c:spPr>
            <a:ln w="158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Accuracy!$A$17:$A$68</c:f>
              <c:numCache>
                <c:formatCode>yyyy\-mm\-dd</c:formatCode>
                <c:ptCount val="52"/>
                <c:pt idx="0">
                  <c:v>45660</c:v>
                </c:pt>
                <c:pt idx="1">
                  <c:v>45667</c:v>
                </c:pt>
                <c:pt idx="2">
                  <c:v>45674</c:v>
                </c:pt>
                <c:pt idx="3">
                  <c:v>45681</c:v>
                </c:pt>
                <c:pt idx="4">
                  <c:v>45688</c:v>
                </c:pt>
                <c:pt idx="5">
                  <c:v>45695</c:v>
                </c:pt>
                <c:pt idx="6">
                  <c:v>45702</c:v>
                </c:pt>
                <c:pt idx="7">
                  <c:v>45709</c:v>
                </c:pt>
                <c:pt idx="8">
                  <c:v>45716</c:v>
                </c:pt>
                <c:pt idx="9">
                  <c:v>45723</c:v>
                </c:pt>
                <c:pt idx="10">
                  <c:v>45730</c:v>
                </c:pt>
                <c:pt idx="11">
                  <c:v>45737</c:v>
                </c:pt>
                <c:pt idx="12">
                  <c:v>45744</c:v>
                </c:pt>
                <c:pt idx="13">
                  <c:v>45751</c:v>
                </c:pt>
                <c:pt idx="14">
                  <c:v>45758</c:v>
                </c:pt>
                <c:pt idx="15">
                  <c:v>45765</c:v>
                </c:pt>
                <c:pt idx="16">
                  <c:v>45772</c:v>
                </c:pt>
                <c:pt idx="17">
                  <c:v>45779</c:v>
                </c:pt>
                <c:pt idx="18">
                  <c:v>45786</c:v>
                </c:pt>
                <c:pt idx="19">
                  <c:v>45793</c:v>
                </c:pt>
                <c:pt idx="20">
                  <c:v>45800</c:v>
                </c:pt>
                <c:pt idx="21">
                  <c:v>45807</c:v>
                </c:pt>
                <c:pt idx="22">
                  <c:v>45814</c:v>
                </c:pt>
                <c:pt idx="23">
                  <c:v>45821</c:v>
                </c:pt>
                <c:pt idx="24">
                  <c:v>45828</c:v>
                </c:pt>
                <c:pt idx="25">
                  <c:v>45835</c:v>
                </c:pt>
                <c:pt idx="26">
                  <c:v>45842</c:v>
                </c:pt>
                <c:pt idx="27">
                  <c:v>45849</c:v>
                </c:pt>
                <c:pt idx="28">
                  <c:v>45856</c:v>
                </c:pt>
                <c:pt idx="29">
                  <c:v>45863</c:v>
                </c:pt>
                <c:pt idx="30">
                  <c:v>45870</c:v>
                </c:pt>
                <c:pt idx="31">
                  <c:v>45877</c:v>
                </c:pt>
                <c:pt idx="32">
                  <c:v>45884</c:v>
                </c:pt>
                <c:pt idx="33">
                  <c:v>45891</c:v>
                </c:pt>
                <c:pt idx="34">
                  <c:v>45898</c:v>
                </c:pt>
                <c:pt idx="35">
                  <c:v>45905</c:v>
                </c:pt>
                <c:pt idx="36">
                  <c:v>45912</c:v>
                </c:pt>
                <c:pt idx="37">
                  <c:v>45919</c:v>
                </c:pt>
                <c:pt idx="38">
                  <c:v>45926</c:v>
                </c:pt>
                <c:pt idx="39">
                  <c:v>45933</c:v>
                </c:pt>
                <c:pt idx="40">
                  <c:v>45940</c:v>
                </c:pt>
                <c:pt idx="41">
                  <c:v>45947</c:v>
                </c:pt>
                <c:pt idx="42">
                  <c:v>45954</c:v>
                </c:pt>
                <c:pt idx="43">
                  <c:v>45961</c:v>
                </c:pt>
                <c:pt idx="44">
                  <c:v>45968</c:v>
                </c:pt>
                <c:pt idx="45">
                  <c:v>45975</c:v>
                </c:pt>
                <c:pt idx="46">
                  <c:v>45982</c:v>
                </c:pt>
                <c:pt idx="47">
                  <c:v>45989</c:v>
                </c:pt>
                <c:pt idx="48">
                  <c:v>45996</c:v>
                </c:pt>
                <c:pt idx="49">
                  <c:v>46003</c:v>
                </c:pt>
                <c:pt idx="50">
                  <c:v>46010</c:v>
                </c:pt>
                <c:pt idx="51">
                  <c:v>46017</c:v>
                </c:pt>
              </c:numCache>
            </c:numRef>
          </c:cat>
          <c:val>
            <c:numRef>
              <c:f>Accuracy!$C$17:$C$68</c:f>
              <c:numCache>
                <c:formatCode>#,##0</c:formatCode>
                <c:ptCount val="52"/>
                <c:pt idx="0">
                  <c:v>8075.9313076707485</c:v>
                </c:pt>
                <c:pt idx="1">
                  <c:v>8334.4438009657661</c:v>
                </c:pt>
                <c:pt idx="2">
                  <c:v>8329.7326079176783</c:v>
                </c:pt>
                <c:pt idx="3">
                  <c:v>8441.3929714816186</c:v>
                </c:pt>
                <c:pt idx="4">
                  <c:v>8951.4261965411861</c:v>
                </c:pt>
                <c:pt idx="5">
                  <c:v>8493.6217347146448</c:v>
                </c:pt>
                <c:pt idx="6">
                  <c:v>8750.1008634186346</c:v>
                </c:pt>
                <c:pt idx="7">
                  <c:v>8937.9408146223632</c:v>
                </c:pt>
                <c:pt idx="8">
                  <c:v>9009.8996982554127</c:v>
                </c:pt>
                <c:pt idx="9">
                  <c:v>9024.9944858732688</c:v>
                </c:pt>
                <c:pt idx="10">
                  <c:v>8964.9698871144337</c:v>
                </c:pt>
                <c:pt idx="11">
                  <c:v>8948.8389814763686</c:v>
                </c:pt>
                <c:pt idx="12">
                  <c:v>9196.5835658230753</c:v>
                </c:pt>
                <c:pt idx="13">
                  <c:v>8924.3904796170227</c:v>
                </c:pt>
                <c:pt idx="14">
                  <c:v>8844.8413333903973</c:v>
                </c:pt>
                <c:pt idx="15">
                  <c:v>9056.9957593690087</c:v>
                </c:pt>
                <c:pt idx="16">
                  <c:v>8859.4809247798603</c:v>
                </c:pt>
                <c:pt idx="17">
                  <c:v>9099.4511291122035</c:v>
                </c:pt>
                <c:pt idx="18">
                  <c:v>9102.9247150912233</c:v>
                </c:pt>
                <c:pt idx="19">
                  <c:v>9352.0286793145315</c:v>
                </c:pt>
                <c:pt idx="20">
                  <c:v>9242.0698075267464</c:v>
                </c:pt>
                <c:pt idx="21">
                  <c:v>9290.9000336242789</c:v>
                </c:pt>
                <c:pt idx="22">
                  <c:v>9277.6807392139999</c:v>
                </c:pt>
                <c:pt idx="23">
                  <c:v>9254.344587762298</c:v>
                </c:pt>
                <c:pt idx="24">
                  <c:v>9233.5055735565238</c:v>
                </c:pt>
                <c:pt idx="25">
                  <c:v>9654.2438420447488</c:v>
                </c:pt>
                <c:pt idx="26">
                  <c:v>8896.3540916846814</c:v>
                </c:pt>
                <c:pt idx="27">
                  <c:v>8880.3368818106628</c:v>
                </c:pt>
                <c:pt idx="28">
                  <c:v>9383.2880875095088</c:v>
                </c:pt>
                <c:pt idx="29">
                  <c:v>9038.4514300331302</c:v>
                </c:pt>
                <c:pt idx="30">
                  <c:v>9300.1674430385083</c:v>
                </c:pt>
                <c:pt idx="31">
                  <c:v>9250.3629059990035</c:v>
                </c:pt>
                <c:pt idx="32">
                  <c:v>9006.9712395132537</c:v>
                </c:pt>
                <c:pt idx="33">
                  <c:v>9152.7223917598949</c:v>
                </c:pt>
                <c:pt idx="34">
                  <c:v>9161.0568826002946</c:v>
                </c:pt>
                <c:pt idx="35">
                  <c:v>8582.2273484400102</c:v>
                </c:pt>
                <c:pt idx="36">
                  <c:v>8658.4729866244361</c:v>
                </c:pt>
                <c:pt idx="37">
                  <c:v>9046.0466384116044</c:v>
                </c:pt>
                <c:pt idx="38">
                  <c:v>8829.8381878198343</c:v>
                </c:pt>
                <c:pt idx="39">
                  <c:v>8996.017121502211</c:v>
                </c:pt>
                <c:pt idx="40">
                  <c:v>8908.8030502560268</c:v>
                </c:pt>
                <c:pt idx="41">
                  <c:v>9041.6278368638268</c:v>
                </c:pt>
                <c:pt idx="42">
                  <c:v>9000.3741255778823</c:v>
                </c:pt>
                <c:pt idx="43">
                  <c:v>9279.1455989810729</c:v>
                </c:pt>
                <c:pt idx="44">
                  <c:v>9189.3055848503936</c:v>
                </c:pt>
                <c:pt idx="45">
                  <c:v>8563.6148884407467</c:v>
                </c:pt>
                <c:pt idx="46">
                  <c:v>8496.4116288890709</c:v>
                </c:pt>
                <c:pt idx="47">
                  <c:v>8676.7310757962841</c:v>
                </c:pt>
                <c:pt idx="48">
                  <c:v>8799.0423345216677</c:v>
                </c:pt>
                <c:pt idx="49">
                  <c:v>8959.9859664088635</c:v>
                </c:pt>
                <c:pt idx="50">
                  <c:v>9337.7623062977382</c:v>
                </c:pt>
                <c:pt idx="51">
                  <c:v>8021.9218289859036</c:v>
                </c:pt>
              </c:numCache>
            </c:numRef>
          </c:val>
          <c:smooth val="0"/>
          <c:extLst>
            <c:ext xmlns:c16="http://schemas.microsoft.com/office/drawing/2014/chart" uri="{C3380CC4-5D6E-409C-BE32-E72D297353CC}">
              <c16:uniqueId val="{00000001-5C5A-B844-B040-F86CC53A91C9}"/>
            </c:ext>
          </c:extLst>
        </c:ser>
        <c:ser>
          <c:idx val="2"/>
          <c:order val="2"/>
          <c:tx>
            <c:strRef>
              <c:f>Accuracy!$D$16</c:f>
              <c:strCache>
                <c:ptCount val="1"/>
                <c:pt idx="0">
                  <c:v>Covariate Model</c:v>
                </c:pt>
              </c:strCache>
            </c:strRef>
          </c:tx>
          <c:spPr>
            <a:ln w="15840">
              <a:solidFill>
                <a:srgbClr val="98B855"/>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Accuracy!$A$17:$A$68</c:f>
              <c:numCache>
                <c:formatCode>yyyy\-mm\-dd</c:formatCode>
                <c:ptCount val="52"/>
                <c:pt idx="0">
                  <c:v>45660</c:v>
                </c:pt>
                <c:pt idx="1">
                  <c:v>45667</c:v>
                </c:pt>
                <c:pt idx="2">
                  <c:v>45674</c:v>
                </c:pt>
                <c:pt idx="3">
                  <c:v>45681</c:v>
                </c:pt>
                <c:pt idx="4">
                  <c:v>45688</c:v>
                </c:pt>
                <c:pt idx="5">
                  <c:v>45695</c:v>
                </c:pt>
                <c:pt idx="6">
                  <c:v>45702</c:v>
                </c:pt>
                <c:pt idx="7">
                  <c:v>45709</c:v>
                </c:pt>
                <c:pt idx="8">
                  <c:v>45716</c:v>
                </c:pt>
                <c:pt idx="9">
                  <c:v>45723</c:v>
                </c:pt>
                <c:pt idx="10">
                  <c:v>45730</c:v>
                </c:pt>
                <c:pt idx="11">
                  <c:v>45737</c:v>
                </c:pt>
                <c:pt idx="12">
                  <c:v>45744</c:v>
                </c:pt>
                <c:pt idx="13">
                  <c:v>45751</c:v>
                </c:pt>
                <c:pt idx="14">
                  <c:v>45758</c:v>
                </c:pt>
                <c:pt idx="15">
                  <c:v>45765</c:v>
                </c:pt>
                <c:pt idx="16">
                  <c:v>45772</c:v>
                </c:pt>
                <c:pt idx="17">
                  <c:v>45779</c:v>
                </c:pt>
                <c:pt idx="18">
                  <c:v>45786</c:v>
                </c:pt>
                <c:pt idx="19">
                  <c:v>45793</c:v>
                </c:pt>
                <c:pt idx="20">
                  <c:v>45800</c:v>
                </c:pt>
                <c:pt idx="21">
                  <c:v>45807</c:v>
                </c:pt>
                <c:pt idx="22">
                  <c:v>45814</c:v>
                </c:pt>
                <c:pt idx="23">
                  <c:v>45821</c:v>
                </c:pt>
                <c:pt idx="24">
                  <c:v>45828</c:v>
                </c:pt>
                <c:pt idx="25">
                  <c:v>45835</c:v>
                </c:pt>
                <c:pt idx="26">
                  <c:v>45842</c:v>
                </c:pt>
                <c:pt idx="27">
                  <c:v>45849</c:v>
                </c:pt>
                <c:pt idx="28">
                  <c:v>45856</c:v>
                </c:pt>
                <c:pt idx="29">
                  <c:v>45863</c:v>
                </c:pt>
                <c:pt idx="30">
                  <c:v>45870</c:v>
                </c:pt>
                <c:pt idx="31">
                  <c:v>45877</c:v>
                </c:pt>
                <c:pt idx="32">
                  <c:v>45884</c:v>
                </c:pt>
                <c:pt idx="33">
                  <c:v>45891</c:v>
                </c:pt>
                <c:pt idx="34">
                  <c:v>45898</c:v>
                </c:pt>
                <c:pt idx="35">
                  <c:v>45905</c:v>
                </c:pt>
                <c:pt idx="36">
                  <c:v>45912</c:v>
                </c:pt>
                <c:pt idx="37">
                  <c:v>45919</c:v>
                </c:pt>
                <c:pt idx="38">
                  <c:v>45926</c:v>
                </c:pt>
                <c:pt idx="39">
                  <c:v>45933</c:v>
                </c:pt>
                <c:pt idx="40">
                  <c:v>45940</c:v>
                </c:pt>
                <c:pt idx="41">
                  <c:v>45947</c:v>
                </c:pt>
                <c:pt idx="42">
                  <c:v>45954</c:v>
                </c:pt>
                <c:pt idx="43">
                  <c:v>45961</c:v>
                </c:pt>
                <c:pt idx="44">
                  <c:v>45968</c:v>
                </c:pt>
                <c:pt idx="45">
                  <c:v>45975</c:v>
                </c:pt>
                <c:pt idx="46">
                  <c:v>45982</c:v>
                </c:pt>
                <c:pt idx="47">
                  <c:v>45989</c:v>
                </c:pt>
                <c:pt idx="48">
                  <c:v>45996</c:v>
                </c:pt>
                <c:pt idx="49">
                  <c:v>46003</c:v>
                </c:pt>
                <c:pt idx="50">
                  <c:v>46010</c:v>
                </c:pt>
                <c:pt idx="51">
                  <c:v>46017</c:v>
                </c:pt>
              </c:numCache>
            </c:numRef>
          </c:cat>
          <c:val>
            <c:numRef>
              <c:f>Accuracy!$D$17:$D$68</c:f>
              <c:numCache>
                <c:formatCode>#,##0</c:formatCode>
                <c:ptCount val="52"/>
                <c:pt idx="0">
                  <c:v>8019.2614747108373</c:v>
                </c:pt>
                <c:pt idx="1">
                  <c:v>8089.1826397852137</c:v>
                </c:pt>
                <c:pt idx="2">
                  <c:v>8109.0837966209847</c:v>
                </c:pt>
                <c:pt idx="3">
                  <c:v>8299.1478760595983</c:v>
                </c:pt>
                <c:pt idx="4">
                  <c:v>8396.261212020614</c:v>
                </c:pt>
                <c:pt idx="5">
                  <c:v>8166.7731128388532</c:v>
                </c:pt>
                <c:pt idx="6">
                  <c:v>8377.5943054881864</c:v>
                </c:pt>
                <c:pt idx="7">
                  <c:v>8493.633146747261</c:v>
                </c:pt>
                <c:pt idx="8">
                  <c:v>8513.5959658511565</c:v>
                </c:pt>
                <c:pt idx="9">
                  <c:v>8634.4886241480763</c:v>
                </c:pt>
                <c:pt idx="10">
                  <c:v>8697.6961015709421</c:v>
                </c:pt>
                <c:pt idx="11">
                  <c:v>8583.8191023423769</c:v>
                </c:pt>
                <c:pt idx="12">
                  <c:v>8707.4550695991802</c:v>
                </c:pt>
                <c:pt idx="13">
                  <c:v>8612.6138622542439</c:v>
                </c:pt>
                <c:pt idx="14">
                  <c:v>8675.076744800841</c:v>
                </c:pt>
                <c:pt idx="15">
                  <c:v>8656.3030690353698</c:v>
                </c:pt>
                <c:pt idx="16">
                  <c:v>8494.9721674801585</c:v>
                </c:pt>
                <c:pt idx="17">
                  <c:v>8732.2314459380068</c:v>
                </c:pt>
                <c:pt idx="18">
                  <c:v>8719.3429332122178</c:v>
                </c:pt>
                <c:pt idx="19">
                  <c:v>8989.4188453910774</c:v>
                </c:pt>
                <c:pt idx="20">
                  <c:v>8988.0557103895462</c:v>
                </c:pt>
                <c:pt idx="21">
                  <c:v>8772.4003379753503</c:v>
                </c:pt>
                <c:pt idx="22">
                  <c:v>8952.747563804407</c:v>
                </c:pt>
                <c:pt idx="23">
                  <c:v>8918.8169813342574</c:v>
                </c:pt>
                <c:pt idx="24">
                  <c:v>8939.0313973157663</c:v>
                </c:pt>
                <c:pt idx="25">
                  <c:v>9144.1796971179538</c:v>
                </c:pt>
                <c:pt idx="26">
                  <c:v>8840.6955623043068</c:v>
                </c:pt>
                <c:pt idx="27">
                  <c:v>8780.0711560719101</c:v>
                </c:pt>
                <c:pt idx="28">
                  <c:v>9162.8828815872184</c:v>
                </c:pt>
                <c:pt idx="29">
                  <c:v>8993.1601170713857</c:v>
                </c:pt>
                <c:pt idx="30">
                  <c:v>9060.7758959347793</c:v>
                </c:pt>
                <c:pt idx="31">
                  <c:v>9045.4183029908199</c:v>
                </c:pt>
                <c:pt idx="32">
                  <c:v>8919.4216236716911</c:v>
                </c:pt>
                <c:pt idx="33">
                  <c:v>8985.7556319263349</c:v>
                </c:pt>
                <c:pt idx="34">
                  <c:v>8859.1438133145111</c:v>
                </c:pt>
                <c:pt idx="35">
                  <c:v>8675.5535003706245</c:v>
                </c:pt>
                <c:pt idx="36">
                  <c:v>8479.6705615731662</c:v>
                </c:pt>
                <c:pt idx="37">
                  <c:v>8754.2946488055586</c:v>
                </c:pt>
                <c:pt idx="38">
                  <c:v>8553.0975109109586</c:v>
                </c:pt>
                <c:pt idx="39">
                  <c:v>8717.9165411798258</c:v>
                </c:pt>
                <c:pt idx="40">
                  <c:v>8627.1920542522312</c:v>
                </c:pt>
                <c:pt idx="41">
                  <c:v>8715.3669723009953</c:v>
                </c:pt>
                <c:pt idx="42">
                  <c:v>8769.2486342615357</c:v>
                </c:pt>
                <c:pt idx="43">
                  <c:v>8792.7242999474347</c:v>
                </c:pt>
                <c:pt idx="44">
                  <c:v>8763.7458928710894</c:v>
                </c:pt>
                <c:pt idx="45">
                  <c:v>8548.2370508469066</c:v>
                </c:pt>
                <c:pt idx="46">
                  <c:v>8355.1179445909856</c:v>
                </c:pt>
                <c:pt idx="47">
                  <c:v>8441.4984823674349</c:v>
                </c:pt>
                <c:pt idx="48">
                  <c:v>8493.149125728276</c:v>
                </c:pt>
                <c:pt idx="49">
                  <c:v>8617.1195296061796</c:v>
                </c:pt>
                <c:pt idx="50">
                  <c:v>8851.6006501454358</c:v>
                </c:pt>
                <c:pt idx="51">
                  <c:v>8171.8016548435971</c:v>
                </c:pt>
              </c:numCache>
            </c:numRef>
          </c:val>
          <c:smooth val="0"/>
          <c:extLst>
            <c:ext xmlns:c16="http://schemas.microsoft.com/office/drawing/2014/chart" uri="{C3380CC4-5D6E-409C-BE32-E72D297353CC}">
              <c16:uniqueId val="{00000002-5C5A-B844-B040-F86CC53A91C9}"/>
            </c:ext>
          </c:extLst>
        </c:ser>
        <c:dLbls>
          <c:showLegendKey val="0"/>
          <c:showVal val="0"/>
          <c:showCatName val="0"/>
          <c:showSerName val="0"/>
          <c:showPercent val="0"/>
          <c:showBubbleSize val="0"/>
        </c:dLbls>
        <c:hiLowLines>
          <c:spPr>
            <a:ln w="0">
              <a:noFill/>
            </a:ln>
          </c:spPr>
        </c:hiLowLines>
        <c:smooth val="0"/>
        <c:axId val="32443241"/>
        <c:axId val="60338807"/>
      </c:lineChart>
      <c:dateAx>
        <c:axId val="32443241"/>
        <c:scaling>
          <c:orientation val="minMax"/>
        </c:scaling>
        <c:delete val="0"/>
        <c:axPos val="b"/>
        <c:numFmt formatCode="mmm"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0338807"/>
        <c:crosses val="autoZero"/>
        <c:auto val="1"/>
        <c:lblOffset val="100"/>
        <c:baseTimeUnit val="days"/>
      </c:dateAx>
      <c:valAx>
        <c:axId val="60338807"/>
        <c:scaling>
          <c:orientation val="minMax"/>
          <c:min val="750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Demand</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244324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xdr:row>
      <xdr:rowOff>160920</xdr:rowOff>
    </xdr:from>
    <xdr:to>
      <xdr:col>18</xdr:col>
      <xdr:colOff>221400</xdr:colOff>
      <xdr:row>20</xdr:row>
      <xdr:rowOff>30600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
  <sheetViews>
    <sheetView zoomScaleNormal="100" workbookViewId="0"/>
  </sheetViews>
  <sheetFormatPr baseColWidth="10" defaultColWidth="8.6640625" defaultRowHeight="15" x14ac:dyDescent="0.2"/>
  <cols>
    <col min="1" max="1" width="32" customWidth="1"/>
    <col min="2" max="2" width="110" customWidth="1"/>
  </cols>
  <sheetData>
    <row r="1" spans="1:2" ht="18" x14ac:dyDescent="0.2">
      <c r="A1" s="1" t="s">
        <v>0</v>
      </c>
    </row>
    <row r="2" spans="1:2" x14ac:dyDescent="0.2">
      <c r="A2" s="2"/>
    </row>
    <row r="3" spans="1:2" x14ac:dyDescent="0.2">
      <c r="A3" s="3" t="s">
        <v>1</v>
      </c>
      <c r="B3" s="4"/>
    </row>
    <row r="4" spans="1:2" ht="30" x14ac:dyDescent="0.2">
      <c r="A4" s="2" t="s">
        <v>2</v>
      </c>
      <c r="B4" s="5" t="s">
        <v>3</v>
      </c>
    </row>
    <row r="5" spans="1:2" x14ac:dyDescent="0.2">
      <c r="A5" s="2"/>
    </row>
    <row r="6" spans="1:2" x14ac:dyDescent="0.2">
      <c r="A6" s="3" t="s">
        <v>4</v>
      </c>
      <c r="B6" s="4"/>
    </row>
    <row r="7" spans="1:2" ht="30" x14ac:dyDescent="0.2">
      <c r="A7" s="2" t="s">
        <v>5</v>
      </c>
      <c r="B7" s="5" t="s">
        <v>6</v>
      </c>
    </row>
    <row r="8" spans="1:2" ht="30" x14ac:dyDescent="0.2">
      <c r="A8" s="2" t="s">
        <v>7</v>
      </c>
      <c r="B8" s="5" t="s">
        <v>8</v>
      </c>
    </row>
    <row r="9" spans="1:2" x14ac:dyDescent="0.2">
      <c r="A9" s="2" t="s">
        <v>9</v>
      </c>
      <c r="B9" s="5" t="s">
        <v>10</v>
      </c>
    </row>
    <row r="10" spans="1:2" x14ac:dyDescent="0.2">
      <c r="A10" s="2" t="s">
        <v>11</v>
      </c>
      <c r="B10" s="5" t="s">
        <v>12</v>
      </c>
    </row>
    <row r="11" spans="1:2" ht="30" x14ac:dyDescent="0.2">
      <c r="A11" s="2" t="s">
        <v>13</v>
      </c>
      <c r="B11" s="5" t="s">
        <v>14</v>
      </c>
    </row>
    <row r="12" spans="1:2" x14ac:dyDescent="0.2">
      <c r="A12" s="2"/>
    </row>
    <row r="13" spans="1:2" x14ac:dyDescent="0.2">
      <c r="A13" s="3" t="s">
        <v>15</v>
      </c>
      <c r="B13" s="4"/>
    </row>
    <row r="14" spans="1:2" ht="30" x14ac:dyDescent="0.2">
      <c r="A14" s="2" t="s">
        <v>16</v>
      </c>
      <c r="B14" s="5" t="s">
        <v>17</v>
      </c>
    </row>
    <row r="15" spans="1:2" ht="30" x14ac:dyDescent="0.2">
      <c r="A15" s="2" t="s">
        <v>18</v>
      </c>
      <c r="B15" s="5" t="s">
        <v>19</v>
      </c>
    </row>
    <row r="16" spans="1:2" x14ac:dyDescent="0.2">
      <c r="A16" s="2"/>
    </row>
    <row r="17" spans="1:2" x14ac:dyDescent="0.2">
      <c r="A17" s="3" t="s">
        <v>20</v>
      </c>
      <c r="B17" s="4"/>
    </row>
    <row r="18" spans="1:2" ht="30" x14ac:dyDescent="0.2">
      <c r="A18" s="2" t="s">
        <v>21</v>
      </c>
      <c r="B18" s="5" t="s">
        <v>22</v>
      </c>
    </row>
    <row r="19" spans="1:2" ht="30" x14ac:dyDescent="0.2">
      <c r="A19" s="2" t="s">
        <v>23</v>
      </c>
      <c r="B19" s="5" t="s">
        <v>24</v>
      </c>
    </row>
    <row r="20" spans="1:2" ht="30" x14ac:dyDescent="0.2">
      <c r="A20" s="2" t="s">
        <v>25</v>
      </c>
      <c r="B20" s="5" t="s">
        <v>26</v>
      </c>
    </row>
    <row r="21" spans="1:2" ht="30" x14ac:dyDescent="0.2">
      <c r="A21" s="2" t="s">
        <v>27</v>
      </c>
      <c r="B21" s="5" t="s">
        <v>28</v>
      </c>
    </row>
    <row r="22" spans="1:2" ht="30" x14ac:dyDescent="0.2">
      <c r="A22" s="2" t="s">
        <v>29</v>
      </c>
      <c r="B22" s="5" t="s">
        <v>30</v>
      </c>
    </row>
    <row r="23" spans="1:2" ht="45" x14ac:dyDescent="0.2">
      <c r="A23" s="2" t="s">
        <v>31</v>
      </c>
      <c r="B23" s="5" t="s">
        <v>32</v>
      </c>
    </row>
    <row r="24" spans="1:2" ht="30" x14ac:dyDescent="0.2">
      <c r="A24" s="2" t="s">
        <v>33</v>
      </c>
      <c r="B24" s="5" t="s">
        <v>34</v>
      </c>
    </row>
    <row r="25" spans="1:2" x14ac:dyDescent="0.2">
      <c r="A25" s="2"/>
    </row>
    <row r="26" spans="1:2" x14ac:dyDescent="0.2">
      <c r="A26" s="3" t="s">
        <v>35</v>
      </c>
      <c r="B26" s="4"/>
    </row>
    <row r="27" spans="1:2" ht="30" x14ac:dyDescent="0.2">
      <c r="A27" s="2" t="s">
        <v>36</v>
      </c>
      <c r="B27" s="5" t="s">
        <v>37</v>
      </c>
    </row>
    <row r="28" spans="1:2" x14ac:dyDescent="0.2">
      <c r="A28" s="2" t="s">
        <v>38</v>
      </c>
      <c r="B28" s="5" t="s">
        <v>39</v>
      </c>
    </row>
    <row r="29" spans="1:2" ht="30" x14ac:dyDescent="0.2">
      <c r="A29" s="2" t="s">
        <v>40</v>
      </c>
      <c r="B29" s="5" t="s">
        <v>41</v>
      </c>
    </row>
    <row r="30" spans="1:2" x14ac:dyDescent="0.2">
      <c r="A30" s="2"/>
    </row>
    <row r="31" spans="1:2" x14ac:dyDescent="0.2">
      <c r="A31" s="3" t="s">
        <v>42</v>
      </c>
      <c r="B31" s="4"/>
    </row>
    <row r="32" spans="1:2" x14ac:dyDescent="0.2">
      <c r="A32" s="2" t="s">
        <v>43</v>
      </c>
      <c r="B32" s="6" t="s">
        <v>44</v>
      </c>
    </row>
    <row r="33" spans="1:2" x14ac:dyDescent="0.2">
      <c r="A33" s="2" t="s">
        <v>45</v>
      </c>
      <c r="B33" s="5" t="s">
        <v>46</v>
      </c>
    </row>
    <row r="34" spans="1:2" x14ac:dyDescent="0.2">
      <c r="A34" s="2" t="s">
        <v>47</v>
      </c>
      <c r="B34" s="7" t="s">
        <v>48</v>
      </c>
    </row>
    <row r="35" spans="1:2" x14ac:dyDescent="0.2">
      <c r="A35" s="2" t="s">
        <v>49</v>
      </c>
      <c r="B35" s="8" t="s">
        <v>50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2"/>
  <sheetViews>
    <sheetView zoomScaleNormal="100" workbookViewId="0"/>
  </sheetViews>
  <sheetFormatPr baseColWidth="10" defaultColWidth="8.6640625" defaultRowHeight="15" x14ac:dyDescent="0.2"/>
  <cols>
    <col min="1" max="1" width="30" customWidth="1"/>
    <col min="2" max="2" width="26" customWidth="1"/>
    <col min="3" max="3" width="10" customWidth="1"/>
    <col min="4" max="4" width="90" customWidth="1"/>
    <col min="6" max="6" width="32" customWidth="1"/>
  </cols>
  <sheetData>
    <row r="1" spans="1:6" ht="18" x14ac:dyDescent="0.2">
      <c r="A1" s="9" t="s">
        <v>51</v>
      </c>
    </row>
    <row r="2" spans="1:6" x14ac:dyDescent="0.2">
      <c r="A2" s="10" t="s">
        <v>52</v>
      </c>
    </row>
    <row r="4" spans="1:6" x14ac:dyDescent="0.2">
      <c r="A4" s="11" t="s">
        <v>53</v>
      </c>
      <c r="B4" s="11" t="s">
        <v>54</v>
      </c>
      <c r="C4" s="11" t="s">
        <v>55</v>
      </c>
      <c r="F4" s="12" t="s">
        <v>56</v>
      </c>
    </row>
    <row r="5" spans="1:6" x14ac:dyDescent="0.2">
      <c r="A5" s="13" t="s">
        <v>57</v>
      </c>
      <c r="B5" s="14">
        <v>2015</v>
      </c>
      <c r="D5" s="13" t="s">
        <v>58</v>
      </c>
      <c r="F5" s="15" t="s">
        <v>59</v>
      </c>
    </row>
    <row r="6" spans="1:6" x14ac:dyDescent="0.2">
      <c r="A6" s="13" t="s">
        <v>60</v>
      </c>
      <c r="B6" s="14">
        <v>2024</v>
      </c>
      <c r="D6" s="13" t="s">
        <v>61</v>
      </c>
      <c r="F6" s="15" t="s">
        <v>62</v>
      </c>
    </row>
    <row r="7" spans="1:6" x14ac:dyDescent="0.2">
      <c r="A7" s="13" t="s">
        <v>63</v>
      </c>
      <c r="B7" s="14">
        <v>2020</v>
      </c>
      <c r="D7" s="13" t="s">
        <v>64</v>
      </c>
      <c r="F7" s="15" t="s">
        <v>65</v>
      </c>
    </row>
    <row r="8" spans="1:6" x14ac:dyDescent="0.2">
      <c r="A8" s="13" t="s">
        <v>66</v>
      </c>
      <c r="B8" s="14">
        <v>2021</v>
      </c>
      <c r="D8" s="13" t="s">
        <v>67</v>
      </c>
      <c r="F8" s="15" t="s">
        <v>68</v>
      </c>
    </row>
    <row r="9" spans="1:6" x14ac:dyDescent="0.2">
      <c r="C9" s="12" t="s">
        <v>69</v>
      </c>
      <c r="F9" s="15" t="s">
        <v>70</v>
      </c>
    </row>
    <row r="10" spans="1:6" x14ac:dyDescent="0.2">
      <c r="A10" s="13" t="s">
        <v>71</v>
      </c>
      <c r="B10" s="14" t="s">
        <v>72</v>
      </c>
      <c r="C10" s="16">
        <f>MATCH(B10,Data!$E$1:$AF$1,0)</f>
        <v>11</v>
      </c>
      <c r="D10" s="13" t="s">
        <v>73</v>
      </c>
      <c r="F10" s="15" t="s">
        <v>74</v>
      </c>
    </row>
    <row r="11" spans="1:6" x14ac:dyDescent="0.2">
      <c r="A11" s="13" t="s">
        <v>75</v>
      </c>
      <c r="B11" s="14" t="s">
        <v>62</v>
      </c>
      <c r="C11" s="16">
        <f>MATCH(B11,Data!$E$1:$AF$1,0)</f>
        <v>2</v>
      </c>
      <c r="D11" s="13" t="s">
        <v>76</v>
      </c>
      <c r="F11" s="15" t="s">
        <v>77</v>
      </c>
    </row>
    <row r="12" spans="1:6" x14ac:dyDescent="0.2">
      <c r="F12" s="15" t="s">
        <v>78</v>
      </c>
    </row>
    <row r="13" spans="1:6" x14ac:dyDescent="0.2">
      <c r="A13" s="12" t="s">
        <v>79</v>
      </c>
      <c r="B13" s="13" t="str">
        <f>IF(B10=B11,"ERROR – pick two different covariates","OK")</f>
        <v>OK</v>
      </c>
      <c r="F13" s="15" t="s">
        <v>80</v>
      </c>
    </row>
    <row r="14" spans="1:6" x14ac:dyDescent="0.2">
      <c r="F14" s="15" t="s">
        <v>81</v>
      </c>
    </row>
    <row r="15" spans="1:6" x14ac:dyDescent="0.2">
      <c r="A15" s="12" t="s">
        <v>82</v>
      </c>
      <c r="B15" s="16">
        <f>SUM(Data!$AJ$2:$AJ$1857)</f>
        <v>417</v>
      </c>
      <c r="F15" s="15" t="s">
        <v>72</v>
      </c>
    </row>
    <row r="16" spans="1:6" x14ac:dyDescent="0.2">
      <c r="A16" s="12" t="s">
        <v>83</v>
      </c>
      <c r="B16" s="13">
        <f>B6+1</f>
        <v>2025</v>
      </c>
      <c r="F16" s="15" t="s">
        <v>84</v>
      </c>
    </row>
    <row r="17" spans="6:6" x14ac:dyDescent="0.2">
      <c r="F17" s="15" t="s">
        <v>85</v>
      </c>
    </row>
    <row r="18" spans="6:6" x14ac:dyDescent="0.2">
      <c r="F18" s="15" t="s">
        <v>86</v>
      </c>
    </row>
    <row r="19" spans="6:6" x14ac:dyDescent="0.2">
      <c r="F19" s="15" t="s">
        <v>87</v>
      </c>
    </row>
    <row r="20" spans="6:6" x14ac:dyDescent="0.2">
      <c r="F20" s="15" t="s">
        <v>88</v>
      </c>
    </row>
    <row r="21" spans="6:6" x14ac:dyDescent="0.2">
      <c r="F21" s="15" t="s">
        <v>89</v>
      </c>
    </row>
    <row r="22" spans="6:6" x14ac:dyDescent="0.2">
      <c r="F22" s="15" t="s">
        <v>90</v>
      </c>
    </row>
    <row r="23" spans="6:6" x14ac:dyDescent="0.2">
      <c r="F23" s="15" t="s">
        <v>91</v>
      </c>
    </row>
    <row r="24" spans="6:6" x14ac:dyDescent="0.2">
      <c r="F24" s="15" t="s">
        <v>92</v>
      </c>
    </row>
    <row r="25" spans="6:6" x14ac:dyDescent="0.2">
      <c r="F25" s="15" t="s">
        <v>93</v>
      </c>
    </row>
    <row r="26" spans="6:6" x14ac:dyDescent="0.2">
      <c r="F26" s="15" t="s">
        <v>94</v>
      </c>
    </row>
    <row r="27" spans="6:6" x14ac:dyDescent="0.2">
      <c r="F27" s="15" t="s">
        <v>95</v>
      </c>
    </row>
    <row r="28" spans="6:6" x14ac:dyDescent="0.2">
      <c r="F28" s="15" t="s">
        <v>96</v>
      </c>
    </row>
    <row r="29" spans="6:6" x14ac:dyDescent="0.2">
      <c r="F29" s="15" t="s">
        <v>97</v>
      </c>
    </row>
    <row r="30" spans="6:6" x14ac:dyDescent="0.2">
      <c r="F30" s="15" t="s">
        <v>98</v>
      </c>
    </row>
    <row r="31" spans="6:6" x14ac:dyDescent="0.2">
      <c r="F31" s="15" t="s">
        <v>99</v>
      </c>
    </row>
    <row r="32" spans="6:6" x14ac:dyDescent="0.2">
      <c r="F32" s="15" t="s">
        <v>100</v>
      </c>
    </row>
  </sheetData>
  <dataValidations count="1">
    <dataValidation type="list" sqref="B10:B11" xr:uid="{00000000-0002-0000-0100-000000000000}">
      <formula1>$F$5:$F$32</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0"/>
  <sheetViews>
    <sheetView zoomScaleNormal="100" workbookViewId="0"/>
  </sheetViews>
  <sheetFormatPr baseColWidth="10" defaultColWidth="8.6640625" defaultRowHeight="15" x14ac:dyDescent="0.2"/>
  <cols>
    <col min="1" max="1" width="40" customWidth="1"/>
    <col min="2" max="2" width="24" customWidth="1"/>
    <col min="3" max="3" width="18" customWidth="1"/>
    <col min="4" max="4" width="12" customWidth="1"/>
    <col min="5" max="5" width="3" customWidth="1"/>
    <col min="6" max="7" width="12" customWidth="1"/>
  </cols>
  <sheetData>
    <row r="1" spans="1:4" ht="18" x14ac:dyDescent="0.2">
      <c r="A1" s="9" t="s">
        <v>101</v>
      </c>
    </row>
    <row r="2" spans="1:4" x14ac:dyDescent="0.2">
      <c r="A2" s="10" t="str">
        <f>"Scored on "&amp;Inputs!B16&amp;", a year excluded from fitting. Lower is better."</f>
        <v>Scored on 2025, a year excluded from fitting. Lower is better.</v>
      </c>
    </row>
    <row r="4" spans="1:4" ht="30" x14ac:dyDescent="0.2">
      <c r="A4" s="11" t="s">
        <v>102</v>
      </c>
      <c r="B4" s="11" t="s">
        <v>103</v>
      </c>
      <c r="C4" s="11" t="s">
        <v>104</v>
      </c>
      <c r="D4" s="11" t="s">
        <v>105</v>
      </c>
    </row>
    <row r="5" spans="1:4" x14ac:dyDescent="0.2">
      <c r="A5" s="13" t="s">
        <v>106</v>
      </c>
      <c r="B5" s="17">
        <f>AVERAGEIFS(Data!$BF$2:$BF$1857,Data!$AW$2:$AW$1857,"Validation")</f>
        <v>3.5698798051939054E-2</v>
      </c>
      <c r="C5" s="17">
        <f>AVERAGEIFS(Data!$AY$2:$AY$1857,Data!$AW$2:$AW$1857,"Validation")</f>
        <v>2.7467971222499409E-2</v>
      </c>
      <c r="D5" s="18">
        <f>IF(B5=0,"",C5/B5-1)</f>
        <v>-0.23056313597629852</v>
      </c>
    </row>
    <row r="6" spans="1:4" x14ac:dyDescent="0.2">
      <c r="A6" s="13" t="s">
        <v>107</v>
      </c>
      <c r="B6" s="19">
        <f>SUMPRODUCT(ABS(Data!$BI$2:$BI$1857))/COUNT(Data!$AY$2:$AY$1857)</f>
        <v>309.0431802233922</v>
      </c>
      <c r="C6" s="19">
        <f>SUMPRODUCT(ABS(Data!$BH$2:$BH$1857))/COUNT(Data!$AY$2:$AY$1857)</f>
        <v>243.85351574360422</v>
      </c>
      <c r="D6" s="18">
        <f>IF(B6=0,"",C6/B6-1)</f>
        <v>-0.21094031077684861</v>
      </c>
    </row>
    <row r="7" spans="1:4" x14ac:dyDescent="0.2">
      <c r="A7" s="13" t="s">
        <v>108</v>
      </c>
      <c r="B7" s="19">
        <f>SQRT(SUMPRODUCT(Data!$BI$2:$BI$1857,Data!$BI$2:$BI$1857)/COUNT(Data!$AY$2:$AY$1857))</f>
        <v>384.22135066224286</v>
      </c>
      <c r="C7" s="19">
        <f>SQRT(SUMPRODUCT(Data!$BH$2:$BH$1857,Data!$BH$2:$BH$1857)/COUNT(Data!$AY$2:$AY$1857))</f>
        <v>307.49366840530973</v>
      </c>
      <c r="D7" s="18">
        <f>IF(B7=0,"",C7/B7-1)</f>
        <v>-0.1996965606536063</v>
      </c>
    </row>
    <row r="8" spans="1:4" x14ac:dyDescent="0.2">
      <c r="A8" s="13" t="s">
        <v>109</v>
      </c>
      <c r="B8" s="20">
        <f>SUM(Data!$BI$2:$BI$1857)/COUNT(Data!$AY$2:$AY$1857)</f>
        <v>176.24566120951064</v>
      </c>
      <c r="C8" s="20">
        <f>SUM(Data!$BH$2:$BH$1857)/COUNT(Data!$AY$2:$AY$1857)</f>
        <v>-101.67609185946789</v>
      </c>
    </row>
    <row r="9" spans="1:4" x14ac:dyDescent="0.2">
      <c r="A9" s="13" t="s">
        <v>110</v>
      </c>
      <c r="B9" s="21">
        <f>COUNT(Data!$AY$2:$AY$1857)</f>
        <v>52</v>
      </c>
      <c r="C9" s="21">
        <f>COUNT(Data!$AY$2:$AY$1857)</f>
        <v>52</v>
      </c>
    </row>
    <row r="11" spans="1:4" x14ac:dyDescent="0.2">
      <c r="A11" s="22" t="s">
        <v>111</v>
      </c>
      <c r="B11" s="4"/>
      <c r="C11" s="4"/>
      <c r="D11" s="4"/>
    </row>
    <row r="12" spans="1:4" x14ac:dyDescent="0.2">
      <c r="A12" s="13" t="s">
        <v>112</v>
      </c>
      <c r="B12" s="23">
        <v>3.0200000000000001E-2</v>
      </c>
      <c r="C12" s="23">
        <v>2.7900000000000001E-2</v>
      </c>
      <c r="D12" s="18">
        <f>C12/B12-1</f>
        <v>-7.6158940397350938E-2</v>
      </c>
    </row>
    <row r="13" spans="1:4" x14ac:dyDescent="0.2">
      <c r="A13" s="10" t="s">
        <v>113</v>
      </c>
    </row>
    <row r="15" spans="1:4" x14ac:dyDescent="0.2">
      <c r="A15" s="12" t="s">
        <v>114</v>
      </c>
    </row>
    <row r="16" spans="1:4" ht="30" x14ac:dyDescent="0.2">
      <c r="A16" s="11" t="s">
        <v>115</v>
      </c>
      <c r="B16" s="11" t="s">
        <v>116</v>
      </c>
      <c r="C16" s="11" t="s">
        <v>2</v>
      </c>
      <c r="D16" s="11" t="s">
        <v>104</v>
      </c>
    </row>
    <row r="17" spans="1:7" x14ac:dyDescent="0.2">
      <c r="A17" s="24">
        <f>Data!B1771</f>
        <v>45660</v>
      </c>
      <c r="B17" s="19">
        <f>Data!AX1771</f>
        <v>8481</v>
      </c>
      <c r="C17" s="19">
        <f>Data!BE1771</f>
        <v>8075.9313076707485</v>
      </c>
      <c r="D17" s="19">
        <f>Data!AV1771</f>
        <v>8019.2614747108373</v>
      </c>
    </row>
    <row r="18" spans="1:7" x14ac:dyDescent="0.2">
      <c r="A18" s="24">
        <f>Data!B1772</f>
        <v>45667</v>
      </c>
      <c r="B18" s="19">
        <f>Data!AX1772</f>
        <v>8325</v>
      </c>
      <c r="C18" s="19">
        <f>Data!BE1772</f>
        <v>8334.4438009657661</v>
      </c>
      <c r="D18" s="19">
        <f>Data!AV1772</f>
        <v>8089.1826397852137</v>
      </c>
    </row>
    <row r="19" spans="1:7" x14ac:dyDescent="0.2">
      <c r="A19" s="24">
        <f>Data!B1773</f>
        <v>45674</v>
      </c>
      <c r="B19" s="19">
        <f>Data!AX1773</f>
        <v>8086</v>
      </c>
      <c r="C19" s="19">
        <f>Data!BE1773</f>
        <v>8329.7326079176783</v>
      </c>
      <c r="D19" s="19">
        <f>Data!AV1773</f>
        <v>8109.0837966209847</v>
      </c>
    </row>
    <row r="20" spans="1:7" x14ac:dyDescent="0.2">
      <c r="A20" s="24">
        <f>Data!B1774</f>
        <v>45681</v>
      </c>
      <c r="B20" s="19">
        <f>Data!AX1774</f>
        <v>8302</v>
      </c>
      <c r="C20" s="19">
        <f>Data!BE1774</f>
        <v>8441.3929714816186</v>
      </c>
      <c r="D20" s="19">
        <f>Data!AV1774</f>
        <v>8299.1478760595983</v>
      </c>
    </row>
    <row r="21" spans="1:7" x14ac:dyDescent="0.2">
      <c r="A21" s="24">
        <f>Data!B1775</f>
        <v>45688</v>
      </c>
      <c r="B21" s="19">
        <f>Data!AX1775</f>
        <v>8328</v>
      </c>
      <c r="C21" s="19">
        <f>Data!BE1775</f>
        <v>8951.4261965411861</v>
      </c>
      <c r="D21" s="19">
        <f>Data!AV1775</f>
        <v>8396.261212020614</v>
      </c>
    </row>
    <row r="22" spans="1:7" x14ac:dyDescent="0.2">
      <c r="A22" s="24">
        <f>Data!B1776</f>
        <v>45695</v>
      </c>
      <c r="B22" s="19">
        <f>Data!AX1776</f>
        <v>8576</v>
      </c>
      <c r="C22" s="19">
        <f>Data!BE1776</f>
        <v>8493.6217347146448</v>
      </c>
      <c r="D22" s="19">
        <f>Data!AV1776</f>
        <v>8166.7731128388532</v>
      </c>
    </row>
    <row r="23" spans="1:7" x14ac:dyDescent="0.2">
      <c r="A23" s="24">
        <f>Data!B1777</f>
        <v>45702</v>
      </c>
      <c r="B23" s="19">
        <f>Data!AX1777</f>
        <v>8239</v>
      </c>
      <c r="C23" s="19">
        <f>Data!BE1777</f>
        <v>8750.1008634186346</v>
      </c>
      <c r="D23" s="19">
        <f>Data!AV1777</f>
        <v>8377.5943054881864</v>
      </c>
    </row>
    <row r="24" spans="1:7" x14ac:dyDescent="0.2">
      <c r="A24" s="24">
        <f>Data!B1778</f>
        <v>45709</v>
      </c>
      <c r="B24" s="19">
        <f>Data!AX1778</f>
        <v>8454</v>
      </c>
      <c r="C24" s="19">
        <f>Data!BE1778</f>
        <v>8937.9408146223632</v>
      </c>
      <c r="D24" s="19">
        <f>Data!AV1778</f>
        <v>8493.633146747261</v>
      </c>
    </row>
    <row r="25" spans="1:7" x14ac:dyDescent="0.2">
      <c r="A25" s="24">
        <f>Data!B1779</f>
        <v>45716</v>
      </c>
      <c r="B25" s="19">
        <f>Data!AX1779</f>
        <v>8877</v>
      </c>
      <c r="C25" s="19">
        <f>Data!BE1779</f>
        <v>9009.8996982554127</v>
      </c>
      <c r="D25" s="19">
        <f>Data!AV1779</f>
        <v>8513.5959658511565</v>
      </c>
    </row>
    <row r="26" spans="1:7" x14ac:dyDescent="0.2">
      <c r="A26" s="24">
        <f>Data!B1780</f>
        <v>45723</v>
      </c>
      <c r="B26" s="19">
        <f>Data!AX1780</f>
        <v>9182</v>
      </c>
      <c r="C26" s="19">
        <f>Data!BE1780</f>
        <v>9024.9944858732688</v>
      </c>
      <c r="D26" s="19">
        <f>Data!AV1780</f>
        <v>8634.4886241480763</v>
      </c>
    </row>
    <row r="27" spans="1:7" x14ac:dyDescent="0.2">
      <c r="A27" s="24">
        <f>Data!B1781</f>
        <v>45730</v>
      </c>
      <c r="B27" s="19">
        <f>Data!AX1781</f>
        <v>8817</v>
      </c>
      <c r="C27" s="19">
        <f>Data!BE1781</f>
        <v>8964.9698871144337</v>
      </c>
      <c r="D27" s="19">
        <f>Data!AV1781</f>
        <v>8697.6961015709421</v>
      </c>
    </row>
    <row r="28" spans="1:7" x14ac:dyDescent="0.2">
      <c r="A28" s="24">
        <f>Data!B1782</f>
        <v>45737</v>
      </c>
      <c r="B28" s="19">
        <f>Data!AX1782</f>
        <v>8643</v>
      </c>
      <c r="C28" s="19">
        <f>Data!BE1782</f>
        <v>8948.8389814763686</v>
      </c>
      <c r="D28" s="19">
        <f>Data!AV1782</f>
        <v>8583.8191023423769</v>
      </c>
      <c r="F28" s="12" t="s">
        <v>117</v>
      </c>
    </row>
    <row r="29" spans="1:7" x14ac:dyDescent="0.2">
      <c r="A29" s="24">
        <f>Data!B1783</f>
        <v>45744</v>
      </c>
      <c r="B29" s="19">
        <f>Data!AX1783</f>
        <v>8495</v>
      </c>
      <c r="C29" s="19">
        <f>Data!BE1783</f>
        <v>9196.5835658230753</v>
      </c>
      <c r="D29" s="19">
        <f>Data!AV1783</f>
        <v>8707.4550695991802</v>
      </c>
      <c r="F29" s="11" t="s">
        <v>115</v>
      </c>
      <c r="G29" s="11" t="s">
        <v>118</v>
      </c>
    </row>
    <row r="30" spans="1:7" x14ac:dyDescent="0.2">
      <c r="A30" s="24">
        <f>Data!B1784</f>
        <v>45751</v>
      </c>
      <c r="B30" s="19">
        <f>Data!AX1784</f>
        <v>8425</v>
      </c>
      <c r="C30" s="19">
        <f>Data!BE1784</f>
        <v>8924.3904796170227</v>
      </c>
      <c r="D30" s="19">
        <f>Data!AV1784</f>
        <v>8612.6138622542439</v>
      </c>
      <c r="F30" s="24">
        <f>Data!B1823</f>
        <v>46024</v>
      </c>
      <c r="G30" s="19">
        <f>Data!AV1823</f>
        <v>7970.2535232978744</v>
      </c>
    </row>
    <row r="31" spans="1:7" x14ac:dyDescent="0.2">
      <c r="A31" s="24">
        <f>Data!B1785</f>
        <v>45758</v>
      </c>
      <c r="B31" s="19">
        <f>Data!AX1785</f>
        <v>8462</v>
      </c>
      <c r="C31" s="19">
        <f>Data!BE1785</f>
        <v>8844.8413333903973</v>
      </c>
      <c r="D31" s="19">
        <f>Data!AV1785</f>
        <v>8675.076744800841</v>
      </c>
      <c r="F31" s="24">
        <f>Data!B1824</f>
        <v>46031</v>
      </c>
      <c r="G31" s="19">
        <f>Data!AV1824</f>
        <v>8015.3720452684001</v>
      </c>
    </row>
    <row r="32" spans="1:7" x14ac:dyDescent="0.2">
      <c r="A32" s="24">
        <f>Data!B1786</f>
        <v>45765</v>
      </c>
      <c r="B32" s="19">
        <f>Data!AX1786</f>
        <v>9414</v>
      </c>
      <c r="C32" s="19">
        <f>Data!BE1786</f>
        <v>9056.9957593690087</v>
      </c>
      <c r="D32" s="19">
        <f>Data!AV1786</f>
        <v>8656.3030690353698</v>
      </c>
      <c r="F32" s="24">
        <f>Data!B1825</f>
        <v>46038</v>
      </c>
      <c r="G32" s="19">
        <f>Data!AV1825</f>
        <v>8079.2268565012037</v>
      </c>
    </row>
    <row r="33" spans="1:7" x14ac:dyDescent="0.2">
      <c r="A33" s="24">
        <f>Data!B1787</f>
        <v>45772</v>
      </c>
      <c r="B33" s="19">
        <f>Data!AX1787</f>
        <v>9098</v>
      </c>
      <c r="C33" s="19">
        <f>Data!BE1787</f>
        <v>8859.4809247798603</v>
      </c>
      <c r="D33" s="19">
        <f>Data!AV1787</f>
        <v>8494.9721674801585</v>
      </c>
      <c r="F33" s="24">
        <f>Data!B1826</f>
        <v>46045</v>
      </c>
      <c r="G33" s="19">
        <f>Data!AV1826</f>
        <v>8255.8615499294647</v>
      </c>
    </row>
    <row r="34" spans="1:7" x14ac:dyDescent="0.2">
      <c r="A34" s="24">
        <f>Data!B1788</f>
        <v>45779</v>
      </c>
      <c r="B34" s="19">
        <f>Data!AX1788</f>
        <v>8717</v>
      </c>
      <c r="C34" s="19">
        <f>Data!BE1788</f>
        <v>9099.4511291122035</v>
      </c>
      <c r="D34" s="19">
        <f>Data!AV1788</f>
        <v>8732.2314459380068</v>
      </c>
      <c r="F34" s="24">
        <f>Data!B1827</f>
        <v>46052</v>
      </c>
      <c r="G34" s="19">
        <f>Data!AV1827</f>
        <v>8321.9006495355607</v>
      </c>
    </row>
    <row r="35" spans="1:7" x14ac:dyDescent="0.2">
      <c r="A35" s="24">
        <f>Data!B1789</f>
        <v>45786</v>
      </c>
      <c r="B35" s="19">
        <f>Data!AX1789</f>
        <v>8794</v>
      </c>
      <c r="C35" s="19">
        <f>Data!BE1789</f>
        <v>9102.9247150912233</v>
      </c>
      <c r="D35" s="19">
        <f>Data!AV1789</f>
        <v>8719.3429332122178</v>
      </c>
      <c r="F35" s="24">
        <f>Data!B1828</f>
        <v>46059</v>
      </c>
      <c r="G35" s="19">
        <f>Data!AV1828</f>
        <v>8066.8048784014964</v>
      </c>
    </row>
    <row r="36" spans="1:7" x14ac:dyDescent="0.2">
      <c r="A36" s="24">
        <f>Data!B1790</f>
        <v>45793</v>
      </c>
      <c r="B36" s="19">
        <f>Data!AX1790</f>
        <v>8644</v>
      </c>
      <c r="C36" s="19">
        <f>Data!BE1790</f>
        <v>9352.0286793145315</v>
      </c>
      <c r="D36" s="19">
        <f>Data!AV1790</f>
        <v>8989.4188453910774</v>
      </c>
      <c r="F36" s="24">
        <f>Data!B1829</f>
        <v>46066</v>
      </c>
      <c r="G36" s="19">
        <f>Data!AV1829</f>
        <v>8264.9232912379393</v>
      </c>
    </row>
    <row r="37" spans="1:7" x14ac:dyDescent="0.2">
      <c r="A37" s="24">
        <f>Data!B1791</f>
        <v>45800</v>
      </c>
      <c r="B37" s="19">
        <f>Data!AX1791</f>
        <v>9452</v>
      </c>
      <c r="C37" s="19">
        <f>Data!BE1791</f>
        <v>9242.0698075267464</v>
      </c>
      <c r="D37" s="19">
        <f>Data!AV1791</f>
        <v>8988.0557103895462</v>
      </c>
      <c r="F37" s="24">
        <f>Data!B1830</f>
        <v>46073</v>
      </c>
      <c r="G37" s="19">
        <f>Data!AV1830</f>
        <v>8456.0395724411974</v>
      </c>
    </row>
    <row r="38" spans="1:7" x14ac:dyDescent="0.2">
      <c r="A38" s="24">
        <f>Data!B1792</f>
        <v>45807</v>
      </c>
      <c r="B38" s="19">
        <f>Data!AX1792</f>
        <v>8263</v>
      </c>
      <c r="C38" s="19">
        <f>Data!BE1792</f>
        <v>9290.9000336242789</v>
      </c>
      <c r="D38" s="19">
        <f>Data!AV1792</f>
        <v>8772.4003379753503</v>
      </c>
      <c r="F38" s="24">
        <f>Data!B1831</f>
        <v>46080</v>
      </c>
      <c r="G38" s="19">
        <f>Data!AV1831</f>
        <v>8514.9783451451531</v>
      </c>
    </row>
    <row r="39" spans="1:7" x14ac:dyDescent="0.2">
      <c r="A39" s="24">
        <f>Data!B1793</f>
        <v>45814</v>
      </c>
      <c r="B39" s="19">
        <f>Data!AX1793</f>
        <v>9170</v>
      </c>
      <c r="C39" s="19">
        <f>Data!BE1793</f>
        <v>9277.6807392139999</v>
      </c>
      <c r="D39" s="19">
        <f>Data!AV1793</f>
        <v>8952.747563804407</v>
      </c>
      <c r="F39" s="24">
        <f>Data!B1832</f>
        <v>46087</v>
      </c>
      <c r="G39" s="19">
        <f>Data!AV1832</f>
        <v>8583.033670246723</v>
      </c>
    </row>
    <row r="40" spans="1:7" x14ac:dyDescent="0.2">
      <c r="A40" s="24">
        <f>Data!B1794</f>
        <v>45821</v>
      </c>
      <c r="B40" s="19">
        <f>Data!AX1794</f>
        <v>9299</v>
      </c>
      <c r="C40" s="19">
        <f>Data!BE1794</f>
        <v>9254.344587762298</v>
      </c>
      <c r="D40" s="19">
        <f>Data!AV1794</f>
        <v>8918.8169813342574</v>
      </c>
      <c r="F40" s="24">
        <f>Data!B1833</f>
        <v>46094</v>
      </c>
      <c r="G40" s="19">
        <f>Data!AV1833</f>
        <v>8643.2261701204588</v>
      </c>
    </row>
    <row r="41" spans="1:7" x14ac:dyDescent="0.2">
      <c r="A41" s="24">
        <f>Data!B1795</f>
        <v>45828</v>
      </c>
      <c r="B41" s="19">
        <f>Data!AX1795</f>
        <v>9688</v>
      </c>
      <c r="C41" s="19">
        <f>Data!BE1795</f>
        <v>9233.5055735565238</v>
      </c>
      <c r="D41" s="19">
        <f>Data!AV1795</f>
        <v>8939.0313973157663</v>
      </c>
      <c r="F41" s="24">
        <f>Data!B1834</f>
        <v>46101</v>
      </c>
      <c r="G41" s="19">
        <f>Data!AV1834</f>
        <v>8556.5249414883474</v>
      </c>
    </row>
    <row r="42" spans="1:7" x14ac:dyDescent="0.2">
      <c r="A42" s="24">
        <f>Data!B1796</f>
        <v>45835</v>
      </c>
      <c r="B42" s="19">
        <f>Data!AX1796</f>
        <v>8640</v>
      </c>
      <c r="C42" s="19">
        <f>Data!BE1796</f>
        <v>9654.2438420447488</v>
      </c>
      <c r="D42" s="19">
        <f>Data!AV1796</f>
        <v>9144.1796971179538</v>
      </c>
      <c r="F42" s="24">
        <f>Data!B1835</f>
        <v>46108</v>
      </c>
      <c r="G42" s="19">
        <f>Data!AV1835</f>
        <v>8661.0610975607069</v>
      </c>
    </row>
    <row r="43" spans="1:7" x14ac:dyDescent="0.2">
      <c r="A43" s="24">
        <f>Data!B1797</f>
        <v>45842</v>
      </c>
      <c r="B43" s="19">
        <f>Data!AX1797</f>
        <v>9159</v>
      </c>
      <c r="C43" s="19">
        <f>Data!BE1797</f>
        <v>8896.3540916846814</v>
      </c>
      <c r="D43" s="19">
        <f>Data!AV1797</f>
        <v>8840.6955623043068</v>
      </c>
      <c r="F43" s="24">
        <f>Data!B1836</f>
        <v>46115</v>
      </c>
      <c r="G43" s="19">
        <f>Data!AV1836</f>
        <v>8577.3372344089858</v>
      </c>
    </row>
    <row r="44" spans="1:7" x14ac:dyDescent="0.2">
      <c r="A44" s="24">
        <f>Data!B1798</f>
        <v>45849</v>
      </c>
      <c r="B44" s="19">
        <f>Data!AX1798</f>
        <v>8489</v>
      </c>
      <c r="C44" s="19">
        <f>Data!BE1798</f>
        <v>8880.3368818106628</v>
      </c>
      <c r="D44" s="19">
        <f>Data!AV1798</f>
        <v>8780.0711560719101</v>
      </c>
      <c r="F44" s="24">
        <f>Data!B1837</f>
        <v>46122</v>
      </c>
      <c r="G44" s="19">
        <f>Data!AV1837</f>
        <v>8607.5480686644369</v>
      </c>
    </row>
    <row r="45" spans="1:7" x14ac:dyDescent="0.2">
      <c r="A45" s="24">
        <f>Data!B1799</f>
        <v>45856</v>
      </c>
      <c r="B45" s="19">
        <f>Data!AX1799</f>
        <v>8967</v>
      </c>
      <c r="C45" s="19">
        <f>Data!BE1799</f>
        <v>9383.2880875095088</v>
      </c>
      <c r="D45" s="19">
        <f>Data!AV1799</f>
        <v>9162.8828815872184</v>
      </c>
      <c r="F45" s="24">
        <f>Data!B1838</f>
        <v>46129</v>
      </c>
      <c r="G45" s="19">
        <f>Data!AV1838</f>
        <v>8610.1855382508475</v>
      </c>
    </row>
    <row r="46" spans="1:7" x14ac:dyDescent="0.2">
      <c r="A46" s="24">
        <f>Data!B1800</f>
        <v>45863</v>
      </c>
      <c r="B46" s="19">
        <f>Data!AX1800</f>
        <v>9152</v>
      </c>
      <c r="C46" s="19">
        <f>Data!BE1800</f>
        <v>9038.4514300331302</v>
      </c>
      <c r="D46" s="19">
        <f>Data!AV1800</f>
        <v>8993.1601170713857</v>
      </c>
      <c r="F46" s="24">
        <f>Data!B1839</f>
        <v>46136</v>
      </c>
      <c r="G46" s="19">
        <f>Data!AV1839</f>
        <v>8449.6083410698357</v>
      </c>
    </row>
    <row r="47" spans="1:7" x14ac:dyDescent="0.2">
      <c r="A47" s="24">
        <f>Data!B1801</f>
        <v>45870</v>
      </c>
      <c r="B47" s="19">
        <f>Data!AX1801</f>
        <v>9040</v>
      </c>
      <c r="C47" s="19">
        <f>Data!BE1801</f>
        <v>9300.1674430385083</v>
      </c>
      <c r="D47" s="19">
        <f>Data!AV1801</f>
        <v>9060.7758959347793</v>
      </c>
      <c r="F47" s="24">
        <f>Data!B1840</f>
        <v>46143</v>
      </c>
      <c r="G47" s="19">
        <f>Data!AV1840</f>
        <v>8793.5037810535741</v>
      </c>
    </row>
    <row r="48" spans="1:7" x14ac:dyDescent="0.2">
      <c r="A48" s="24">
        <f>Data!B1802</f>
        <v>45877</v>
      </c>
      <c r="B48" s="19">
        <f>Data!AX1802</f>
        <v>9000</v>
      </c>
      <c r="C48" s="19">
        <f>Data!BE1802</f>
        <v>9250.3629059990035</v>
      </c>
      <c r="D48" s="19">
        <f>Data!AV1802</f>
        <v>9045.4183029908199</v>
      </c>
      <c r="F48" s="24">
        <f>Data!B1841</f>
        <v>46150</v>
      </c>
      <c r="G48" s="19">
        <f>Data!AV1841</f>
        <v>8726.5174207778073</v>
      </c>
    </row>
    <row r="49" spans="1:7" x14ac:dyDescent="0.2">
      <c r="A49" s="24">
        <f>Data!B1803</f>
        <v>45884</v>
      </c>
      <c r="B49" s="19">
        <f>Data!AX1803</f>
        <v>8842</v>
      </c>
      <c r="C49" s="19">
        <f>Data!BE1803</f>
        <v>9006.9712395132537</v>
      </c>
      <c r="D49" s="19">
        <f>Data!AV1803</f>
        <v>8919.4216236716911</v>
      </c>
      <c r="F49" s="24">
        <f>Data!B1842</f>
        <v>46157</v>
      </c>
      <c r="G49" s="19">
        <f>Data!AV1842</f>
        <v>8879.8199545150801</v>
      </c>
    </row>
    <row r="50" spans="1:7" x14ac:dyDescent="0.2">
      <c r="A50" s="24">
        <f>Data!B1804</f>
        <v>45891</v>
      </c>
      <c r="B50" s="19">
        <f>Data!AX1804</f>
        <v>9240</v>
      </c>
      <c r="C50" s="19">
        <f>Data!BE1804</f>
        <v>9152.7223917598949</v>
      </c>
      <c r="D50" s="19">
        <f>Data!AV1804</f>
        <v>8985.7556319263349</v>
      </c>
      <c r="F50" s="24">
        <f>Data!B1843</f>
        <v>46164</v>
      </c>
      <c r="G50" s="19">
        <f>Data!AV1843</f>
        <v>8953.6031435606055</v>
      </c>
    </row>
    <row r="51" spans="1:7" x14ac:dyDescent="0.2">
      <c r="A51" s="24">
        <f>Data!B1805</f>
        <v>45898</v>
      </c>
      <c r="B51" s="19">
        <f>Data!AX1805</f>
        <v>9117</v>
      </c>
      <c r="C51" s="19">
        <f>Data!BE1805</f>
        <v>9161.0568826002946</v>
      </c>
      <c r="D51" s="19">
        <f>Data!AV1805</f>
        <v>8859.1438133145111</v>
      </c>
      <c r="F51" s="24">
        <f>Data!B1844</f>
        <v>46171</v>
      </c>
      <c r="G51" s="19">
        <f>Data!AV1844</f>
        <v>8762.8842342878779</v>
      </c>
    </row>
    <row r="52" spans="1:7" x14ac:dyDescent="0.2">
      <c r="A52" s="24">
        <f>Data!B1806</f>
        <v>45905</v>
      </c>
      <c r="B52" s="19">
        <f>Data!AX1806</f>
        <v>8508</v>
      </c>
      <c r="C52" s="19">
        <f>Data!BE1806</f>
        <v>8582.2273484400102</v>
      </c>
      <c r="D52" s="19">
        <f>Data!AV1806</f>
        <v>8675.5535003706245</v>
      </c>
      <c r="F52" s="24">
        <f>Data!B1845</f>
        <v>46178</v>
      </c>
      <c r="G52" s="19">
        <f>Data!AV1845</f>
        <v>8929.2363384511609</v>
      </c>
    </row>
    <row r="53" spans="1:7" x14ac:dyDescent="0.2">
      <c r="A53" s="24">
        <f>Data!B1807</f>
        <v>45912</v>
      </c>
      <c r="B53" s="19">
        <f>Data!AX1807</f>
        <v>8810</v>
      </c>
      <c r="C53" s="19">
        <f>Data!BE1807</f>
        <v>8658.4729866244361</v>
      </c>
      <c r="D53" s="19">
        <f>Data!AV1807</f>
        <v>8479.6705615731662</v>
      </c>
      <c r="F53" s="24">
        <f>Data!B1846</f>
        <v>46185</v>
      </c>
      <c r="G53" s="19">
        <f>Data!AV1846</f>
        <v>8887.1366597562956</v>
      </c>
    </row>
    <row r="54" spans="1:7" x14ac:dyDescent="0.2">
      <c r="A54" s="24">
        <f>Data!B1808</f>
        <v>45919</v>
      </c>
      <c r="B54" s="19">
        <f>Data!AX1808</f>
        <v>8959</v>
      </c>
      <c r="C54" s="19">
        <f>Data!BE1808</f>
        <v>9046.0466384116044</v>
      </c>
      <c r="D54" s="19">
        <f>Data!AV1808</f>
        <v>8754.2946488055586</v>
      </c>
      <c r="F54" s="24">
        <f>Data!B1847</f>
        <v>46192</v>
      </c>
      <c r="G54" s="19">
        <f>Data!AV1847</f>
        <v>8901.679530579444</v>
      </c>
    </row>
    <row r="55" spans="1:7" x14ac:dyDescent="0.2">
      <c r="A55" s="24">
        <f>Data!B1809</f>
        <v>45926</v>
      </c>
      <c r="B55" s="19">
        <f>Data!AX1809</f>
        <v>8518</v>
      </c>
      <c r="C55" s="19">
        <f>Data!BE1809</f>
        <v>8829.8381878198343</v>
      </c>
      <c r="D55" s="19">
        <f>Data!AV1809</f>
        <v>8553.0975109109586</v>
      </c>
      <c r="F55" s="24">
        <f>Data!B1848</f>
        <v>46199</v>
      </c>
      <c r="G55" s="19">
        <f>Data!AV1848</f>
        <v>9117.2793451100479</v>
      </c>
    </row>
    <row r="56" spans="1:7" x14ac:dyDescent="0.2">
      <c r="A56" s="24">
        <f>Data!B1810</f>
        <v>45933</v>
      </c>
      <c r="B56" s="19">
        <f>Data!AX1810</f>
        <v>8919</v>
      </c>
      <c r="C56" s="19">
        <f>Data!BE1810</f>
        <v>8996.017121502211</v>
      </c>
      <c r="D56" s="19">
        <f>Data!AV1810</f>
        <v>8717.9165411798258</v>
      </c>
      <c r="F56" s="24">
        <f>Data!B1849</f>
        <v>46206</v>
      </c>
      <c r="G56" s="19">
        <f>Data!AV1849</f>
        <v>8798.4542343117573</v>
      </c>
    </row>
    <row r="57" spans="1:7" x14ac:dyDescent="0.2">
      <c r="A57" s="24">
        <f>Data!B1811</f>
        <v>45940</v>
      </c>
      <c r="B57" s="19">
        <f>Data!AX1811</f>
        <v>8455</v>
      </c>
      <c r="C57" s="19">
        <f>Data!BE1811</f>
        <v>8908.8030502560268</v>
      </c>
      <c r="D57" s="19">
        <f>Data!AV1811</f>
        <v>8627.1920542522312</v>
      </c>
      <c r="F57" s="24">
        <f>Data!B1850</f>
        <v>46213</v>
      </c>
      <c r="G57" s="19">
        <f>Data!AV1850</f>
        <v>8730.0777758884597</v>
      </c>
    </row>
    <row r="58" spans="1:7" x14ac:dyDescent="0.2">
      <c r="A58" s="24">
        <f>Data!B1812</f>
        <v>45947</v>
      </c>
      <c r="B58" s="19">
        <f>Data!AX1812</f>
        <v>8454</v>
      </c>
      <c r="C58" s="19">
        <f>Data!BE1812</f>
        <v>9041.6278368638268</v>
      </c>
      <c r="D58" s="19">
        <f>Data!AV1812</f>
        <v>8715.3669723009953</v>
      </c>
      <c r="F58" s="24">
        <f>Data!B1851</f>
        <v>46220</v>
      </c>
      <c r="G58" s="19">
        <f>Data!AV1851</f>
        <v>9106.781817523939</v>
      </c>
    </row>
    <row r="59" spans="1:7" x14ac:dyDescent="0.2">
      <c r="A59" s="24">
        <f>Data!B1813</f>
        <v>45954</v>
      </c>
      <c r="B59" s="19">
        <f>Data!AX1813</f>
        <v>8924</v>
      </c>
      <c r="C59" s="19">
        <f>Data!BE1813</f>
        <v>9000.3741255778823</v>
      </c>
      <c r="D59" s="19">
        <f>Data!AV1813</f>
        <v>8769.2486342615357</v>
      </c>
      <c r="F59" s="24">
        <f>Data!B1852</f>
        <v>46227</v>
      </c>
      <c r="G59" s="19">
        <f>Data!AV1852</f>
        <v>8984.7057441540273</v>
      </c>
    </row>
    <row r="60" spans="1:7" x14ac:dyDescent="0.2">
      <c r="A60" s="24">
        <f>Data!B1814</f>
        <v>45961</v>
      </c>
      <c r="B60" s="19">
        <f>Data!AX1814</f>
        <v>8874</v>
      </c>
      <c r="C60" s="19">
        <f>Data!BE1814</f>
        <v>9279.1455989810729</v>
      </c>
      <c r="D60" s="19">
        <f>Data!AV1814</f>
        <v>8792.7242999474347</v>
      </c>
      <c r="F60" s="24">
        <f>Data!B1853</f>
        <v>46234</v>
      </c>
      <c r="G60" s="19">
        <f>Data!AV1853</f>
        <v>9030.1644595414546</v>
      </c>
    </row>
    <row r="61" spans="1:7" x14ac:dyDescent="0.2">
      <c r="A61" s="24">
        <f>Data!B1815</f>
        <v>45968</v>
      </c>
      <c r="B61" s="19">
        <f>Data!AX1815</f>
        <v>9028</v>
      </c>
      <c r="C61" s="19">
        <f>Data!BE1815</f>
        <v>9189.3055848503936</v>
      </c>
      <c r="D61" s="19">
        <f>Data!AV1815</f>
        <v>8763.7458928710894</v>
      </c>
      <c r="F61" s="24">
        <f>Data!B1854</f>
        <v>46241</v>
      </c>
      <c r="G61" s="19">
        <f>Data!AV1854</f>
        <v>9028.6023241083476</v>
      </c>
    </row>
    <row r="62" spans="1:7" x14ac:dyDescent="0.2">
      <c r="A62" s="24">
        <f>Data!B1816</f>
        <v>45975</v>
      </c>
      <c r="B62" s="19">
        <f>Data!AX1816</f>
        <v>8528</v>
      </c>
      <c r="C62" s="19">
        <f>Data!BE1816</f>
        <v>8563.6148884407467</v>
      </c>
      <c r="D62" s="19">
        <f>Data!AV1816</f>
        <v>8548.2370508469066</v>
      </c>
      <c r="F62" s="24">
        <f>Data!B1855</f>
        <v>46248</v>
      </c>
      <c r="G62" s="19">
        <f>Data!AV1855</f>
        <v>8880.2656703413395</v>
      </c>
    </row>
    <row r="63" spans="1:7" x14ac:dyDescent="0.2">
      <c r="A63" s="24">
        <f>Data!B1817</f>
        <v>45982</v>
      </c>
      <c r="B63" s="19">
        <f>Data!AX1817</f>
        <v>8726</v>
      </c>
      <c r="C63" s="19">
        <f>Data!BE1817</f>
        <v>8496.4116288890709</v>
      </c>
      <c r="D63" s="19">
        <f>Data!AV1817</f>
        <v>8355.1179445909856</v>
      </c>
      <c r="F63" s="24">
        <f>Data!B1856</f>
        <v>46255</v>
      </c>
      <c r="G63" s="19">
        <f>Data!AV1856</f>
        <v>8977.9602052309219</v>
      </c>
    </row>
    <row r="64" spans="1:7" x14ac:dyDescent="0.2">
      <c r="A64" s="24">
        <f>Data!B1818</f>
        <v>45989</v>
      </c>
      <c r="B64" s="19">
        <f>Data!AX1818</f>
        <v>8326</v>
      </c>
      <c r="C64" s="19">
        <f>Data!BE1818</f>
        <v>8676.7310757962841</v>
      </c>
      <c r="D64" s="19">
        <f>Data!AV1818</f>
        <v>8441.4984823674349</v>
      </c>
      <c r="F64" s="24">
        <f>Data!B1857</f>
        <v>46262</v>
      </c>
      <c r="G64" s="19">
        <f>Data!AV1857</f>
        <v>8851.466260878653</v>
      </c>
    </row>
    <row r="65" spans="1:4" x14ac:dyDescent="0.2">
      <c r="A65" s="24">
        <f>Data!B1819</f>
        <v>45996</v>
      </c>
      <c r="B65" s="19">
        <f>Data!AX1819</f>
        <v>8456</v>
      </c>
      <c r="C65" s="19">
        <f>Data!BE1819</f>
        <v>8799.0423345216677</v>
      </c>
      <c r="D65" s="19">
        <f>Data!AV1819</f>
        <v>8493.149125728276</v>
      </c>
    </row>
    <row r="66" spans="1:4" x14ac:dyDescent="0.2">
      <c r="A66" s="24">
        <f>Data!B1820</f>
        <v>46003</v>
      </c>
      <c r="B66" s="19">
        <f>Data!AX1820</f>
        <v>9078</v>
      </c>
      <c r="C66" s="19">
        <f>Data!BE1820</f>
        <v>8959.9859664088635</v>
      </c>
      <c r="D66" s="19">
        <f>Data!AV1820</f>
        <v>8617.1195296061796</v>
      </c>
    </row>
    <row r="67" spans="1:4" x14ac:dyDescent="0.2">
      <c r="A67" s="24">
        <f>Data!B1821</f>
        <v>46010</v>
      </c>
      <c r="B67" s="19">
        <f>Data!AX1821</f>
        <v>8942</v>
      </c>
      <c r="C67" s="19">
        <f>Data!BE1821</f>
        <v>9337.7623062977382</v>
      </c>
      <c r="D67" s="19">
        <f>Data!AV1821</f>
        <v>8851.6006501454358</v>
      </c>
    </row>
    <row r="68" spans="1:4" x14ac:dyDescent="0.2">
      <c r="A68" s="24">
        <f>Data!B1822</f>
        <v>46017</v>
      </c>
      <c r="B68" s="19">
        <f>Data!AX1822</f>
        <v>8563</v>
      </c>
      <c r="C68" s="19">
        <f>Data!BE1822</f>
        <v>8021.9218289859036</v>
      </c>
      <c r="D68" s="19">
        <f>Data!AV1822</f>
        <v>8171.8016548435971</v>
      </c>
    </row>
    <row r="70" spans="1:4" x14ac:dyDescent="0.2">
      <c r="A70" s="10" t="s">
        <v>119</v>
      </c>
    </row>
  </sheetData>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3"/>
  <sheetViews>
    <sheetView zoomScaleNormal="100" workbookViewId="0"/>
  </sheetViews>
  <sheetFormatPr baseColWidth="10" defaultColWidth="8.6640625" defaultRowHeight="15" x14ac:dyDescent="0.2"/>
  <cols>
    <col min="1" max="1" width="12" customWidth="1"/>
    <col min="2" max="2" width="14" customWidth="1"/>
  </cols>
  <sheetData>
    <row r="1" spans="1:4" x14ac:dyDescent="0.2">
      <c r="A1" s="12" t="s">
        <v>120</v>
      </c>
      <c r="B1" s="12" t="s">
        <v>121</v>
      </c>
      <c r="D1" s="10" t="s">
        <v>122</v>
      </c>
    </row>
    <row r="2" spans="1:4" x14ac:dyDescent="0.2">
      <c r="A2" s="24">
        <f>Data!B1771</f>
        <v>45660</v>
      </c>
      <c r="B2" s="25">
        <f>Data!AV1771</f>
        <v>8019.2614747108373</v>
      </c>
      <c r="D2" s="10" t="s">
        <v>123</v>
      </c>
    </row>
    <row r="3" spans="1:4" x14ac:dyDescent="0.2">
      <c r="A3" s="24">
        <f>Data!B1772</f>
        <v>45667</v>
      </c>
      <c r="B3" s="25">
        <f>Data!AV1772</f>
        <v>8089.1826397852137</v>
      </c>
    </row>
    <row r="4" spans="1:4" x14ac:dyDescent="0.2">
      <c r="A4" s="24">
        <f>Data!B1773</f>
        <v>45674</v>
      </c>
      <c r="B4" s="25">
        <f>Data!AV1773</f>
        <v>8109.0837966209847</v>
      </c>
    </row>
    <row r="5" spans="1:4" x14ac:dyDescent="0.2">
      <c r="A5" s="24">
        <f>Data!B1774</f>
        <v>45681</v>
      </c>
      <c r="B5" s="25">
        <f>Data!AV1774</f>
        <v>8299.1478760595983</v>
      </c>
    </row>
    <row r="6" spans="1:4" x14ac:dyDescent="0.2">
      <c r="A6" s="24">
        <f>Data!B1775</f>
        <v>45688</v>
      </c>
      <c r="B6" s="25">
        <f>Data!AV1775</f>
        <v>8396.261212020614</v>
      </c>
    </row>
    <row r="7" spans="1:4" x14ac:dyDescent="0.2">
      <c r="A7" s="24">
        <f>Data!B1776</f>
        <v>45695</v>
      </c>
      <c r="B7" s="25">
        <f>Data!AV1776</f>
        <v>8166.7731128388532</v>
      </c>
    </row>
    <row r="8" spans="1:4" x14ac:dyDescent="0.2">
      <c r="A8" s="24">
        <f>Data!B1777</f>
        <v>45702</v>
      </c>
      <c r="B8" s="25">
        <f>Data!AV1777</f>
        <v>8377.5943054881864</v>
      </c>
    </row>
    <row r="9" spans="1:4" x14ac:dyDescent="0.2">
      <c r="A9" s="24">
        <f>Data!B1778</f>
        <v>45709</v>
      </c>
      <c r="B9" s="25">
        <f>Data!AV1778</f>
        <v>8493.633146747261</v>
      </c>
    </row>
    <row r="10" spans="1:4" x14ac:dyDescent="0.2">
      <c r="A10" s="24">
        <f>Data!B1779</f>
        <v>45716</v>
      </c>
      <c r="B10" s="25">
        <f>Data!AV1779</f>
        <v>8513.5959658511565</v>
      </c>
    </row>
    <row r="11" spans="1:4" x14ac:dyDescent="0.2">
      <c r="A11" s="24">
        <f>Data!B1780</f>
        <v>45723</v>
      </c>
      <c r="B11" s="25">
        <f>Data!AV1780</f>
        <v>8634.4886241480763</v>
      </c>
    </row>
    <row r="12" spans="1:4" x14ac:dyDescent="0.2">
      <c r="A12" s="24">
        <f>Data!B1781</f>
        <v>45730</v>
      </c>
      <c r="B12" s="25">
        <f>Data!AV1781</f>
        <v>8697.6961015709421</v>
      </c>
    </row>
    <row r="13" spans="1:4" x14ac:dyDescent="0.2">
      <c r="A13" s="24">
        <f>Data!B1782</f>
        <v>45737</v>
      </c>
      <c r="B13" s="25">
        <f>Data!AV1782</f>
        <v>8583.8191023423769</v>
      </c>
    </row>
    <row r="14" spans="1:4" x14ac:dyDescent="0.2">
      <c r="A14" s="24">
        <f>Data!B1783</f>
        <v>45744</v>
      </c>
      <c r="B14" s="25">
        <f>Data!AV1783</f>
        <v>8707.4550695991802</v>
      </c>
    </row>
    <row r="15" spans="1:4" x14ac:dyDescent="0.2">
      <c r="A15" s="24">
        <f>Data!B1784</f>
        <v>45751</v>
      </c>
      <c r="B15" s="25">
        <f>Data!AV1784</f>
        <v>8612.6138622542439</v>
      </c>
    </row>
    <row r="16" spans="1:4" x14ac:dyDescent="0.2">
      <c r="A16" s="24">
        <f>Data!B1785</f>
        <v>45758</v>
      </c>
      <c r="B16" s="25">
        <f>Data!AV1785</f>
        <v>8675.076744800841</v>
      </c>
    </row>
    <row r="17" spans="1:2" x14ac:dyDescent="0.2">
      <c r="A17" s="24">
        <f>Data!B1786</f>
        <v>45765</v>
      </c>
      <c r="B17" s="25">
        <f>Data!AV1786</f>
        <v>8656.3030690353698</v>
      </c>
    </row>
    <row r="18" spans="1:2" x14ac:dyDescent="0.2">
      <c r="A18" s="24">
        <f>Data!B1787</f>
        <v>45772</v>
      </c>
      <c r="B18" s="25">
        <f>Data!AV1787</f>
        <v>8494.9721674801585</v>
      </c>
    </row>
    <row r="19" spans="1:2" x14ac:dyDescent="0.2">
      <c r="A19" s="24">
        <f>Data!B1788</f>
        <v>45779</v>
      </c>
      <c r="B19" s="25">
        <f>Data!AV1788</f>
        <v>8732.2314459380068</v>
      </c>
    </row>
    <row r="20" spans="1:2" x14ac:dyDescent="0.2">
      <c r="A20" s="24">
        <f>Data!B1789</f>
        <v>45786</v>
      </c>
      <c r="B20" s="25">
        <f>Data!AV1789</f>
        <v>8719.3429332122178</v>
      </c>
    </row>
    <row r="21" spans="1:2" x14ac:dyDescent="0.2">
      <c r="A21" s="24">
        <f>Data!B1790</f>
        <v>45793</v>
      </c>
      <c r="B21" s="25">
        <f>Data!AV1790</f>
        <v>8989.4188453910774</v>
      </c>
    </row>
    <row r="22" spans="1:2" x14ac:dyDescent="0.2">
      <c r="A22" s="24">
        <f>Data!B1791</f>
        <v>45800</v>
      </c>
      <c r="B22" s="25">
        <f>Data!AV1791</f>
        <v>8988.0557103895462</v>
      </c>
    </row>
    <row r="23" spans="1:2" x14ac:dyDescent="0.2">
      <c r="A23" s="24">
        <f>Data!B1792</f>
        <v>45807</v>
      </c>
      <c r="B23" s="25">
        <f>Data!AV1792</f>
        <v>8772.4003379753503</v>
      </c>
    </row>
    <row r="24" spans="1:2" x14ac:dyDescent="0.2">
      <c r="A24" s="24">
        <f>Data!B1793</f>
        <v>45814</v>
      </c>
      <c r="B24" s="25">
        <f>Data!AV1793</f>
        <v>8952.747563804407</v>
      </c>
    </row>
    <row r="25" spans="1:2" x14ac:dyDescent="0.2">
      <c r="A25" s="24">
        <f>Data!B1794</f>
        <v>45821</v>
      </c>
      <c r="B25" s="25">
        <f>Data!AV1794</f>
        <v>8918.8169813342574</v>
      </c>
    </row>
    <row r="26" spans="1:2" x14ac:dyDescent="0.2">
      <c r="A26" s="24">
        <f>Data!B1795</f>
        <v>45828</v>
      </c>
      <c r="B26" s="25">
        <f>Data!AV1795</f>
        <v>8939.0313973157663</v>
      </c>
    </row>
    <row r="27" spans="1:2" x14ac:dyDescent="0.2">
      <c r="A27" s="24">
        <f>Data!B1796</f>
        <v>45835</v>
      </c>
      <c r="B27" s="25">
        <f>Data!AV1796</f>
        <v>9144.1796971179538</v>
      </c>
    </row>
    <row r="28" spans="1:2" x14ac:dyDescent="0.2">
      <c r="A28" s="24">
        <f>Data!B1797</f>
        <v>45842</v>
      </c>
      <c r="B28" s="25">
        <f>Data!AV1797</f>
        <v>8840.6955623043068</v>
      </c>
    </row>
    <row r="29" spans="1:2" x14ac:dyDescent="0.2">
      <c r="A29" s="24">
        <f>Data!B1798</f>
        <v>45849</v>
      </c>
      <c r="B29" s="25">
        <f>Data!AV1798</f>
        <v>8780.0711560719101</v>
      </c>
    </row>
    <row r="30" spans="1:2" x14ac:dyDescent="0.2">
      <c r="A30" s="24">
        <f>Data!B1799</f>
        <v>45856</v>
      </c>
      <c r="B30" s="25">
        <f>Data!AV1799</f>
        <v>9162.8828815872184</v>
      </c>
    </row>
    <row r="31" spans="1:2" x14ac:dyDescent="0.2">
      <c r="A31" s="24">
        <f>Data!B1800</f>
        <v>45863</v>
      </c>
      <c r="B31" s="25">
        <f>Data!AV1800</f>
        <v>8993.1601170713857</v>
      </c>
    </row>
    <row r="32" spans="1:2" x14ac:dyDescent="0.2">
      <c r="A32" s="24">
        <f>Data!B1801</f>
        <v>45870</v>
      </c>
      <c r="B32" s="25">
        <f>Data!AV1801</f>
        <v>9060.7758959347793</v>
      </c>
    </row>
    <row r="33" spans="1:2" x14ac:dyDescent="0.2">
      <c r="A33" s="24">
        <f>Data!B1802</f>
        <v>45877</v>
      </c>
      <c r="B33" s="25">
        <f>Data!AV1802</f>
        <v>9045.4183029908199</v>
      </c>
    </row>
    <row r="34" spans="1:2" x14ac:dyDescent="0.2">
      <c r="A34" s="24">
        <f>Data!B1803</f>
        <v>45884</v>
      </c>
      <c r="B34" s="25">
        <f>Data!AV1803</f>
        <v>8919.4216236716911</v>
      </c>
    </row>
    <row r="35" spans="1:2" x14ac:dyDescent="0.2">
      <c r="A35" s="24">
        <f>Data!B1804</f>
        <v>45891</v>
      </c>
      <c r="B35" s="25">
        <f>Data!AV1804</f>
        <v>8985.7556319263349</v>
      </c>
    </row>
    <row r="36" spans="1:2" x14ac:dyDescent="0.2">
      <c r="A36" s="24">
        <f>Data!B1805</f>
        <v>45898</v>
      </c>
      <c r="B36" s="25">
        <f>Data!AV1805</f>
        <v>8859.1438133145111</v>
      </c>
    </row>
    <row r="37" spans="1:2" x14ac:dyDescent="0.2">
      <c r="A37" s="24">
        <f>Data!B1806</f>
        <v>45905</v>
      </c>
      <c r="B37" s="25">
        <f>Data!AV1806</f>
        <v>8675.5535003706245</v>
      </c>
    </row>
    <row r="38" spans="1:2" x14ac:dyDescent="0.2">
      <c r="A38" s="24">
        <f>Data!B1807</f>
        <v>45912</v>
      </c>
      <c r="B38" s="25">
        <f>Data!AV1807</f>
        <v>8479.6705615731662</v>
      </c>
    </row>
    <row r="39" spans="1:2" x14ac:dyDescent="0.2">
      <c r="A39" s="24">
        <f>Data!B1808</f>
        <v>45919</v>
      </c>
      <c r="B39" s="25">
        <f>Data!AV1808</f>
        <v>8754.2946488055586</v>
      </c>
    </row>
    <row r="40" spans="1:2" x14ac:dyDescent="0.2">
      <c r="A40" s="24">
        <f>Data!B1809</f>
        <v>45926</v>
      </c>
      <c r="B40" s="25">
        <f>Data!AV1809</f>
        <v>8553.0975109109586</v>
      </c>
    </row>
    <row r="41" spans="1:2" x14ac:dyDescent="0.2">
      <c r="A41" s="24">
        <f>Data!B1810</f>
        <v>45933</v>
      </c>
      <c r="B41" s="25">
        <f>Data!AV1810</f>
        <v>8717.9165411798258</v>
      </c>
    </row>
    <row r="42" spans="1:2" x14ac:dyDescent="0.2">
      <c r="A42" s="24">
        <f>Data!B1811</f>
        <v>45940</v>
      </c>
      <c r="B42" s="25">
        <f>Data!AV1811</f>
        <v>8627.1920542522312</v>
      </c>
    </row>
    <row r="43" spans="1:2" x14ac:dyDescent="0.2">
      <c r="A43" s="24">
        <f>Data!B1812</f>
        <v>45947</v>
      </c>
      <c r="B43" s="25">
        <f>Data!AV1812</f>
        <v>8715.3669723009953</v>
      </c>
    </row>
    <row r="44" spans="1:2" x14ac:dyDescent="0.2">
      <c r="A44" s="24">
        <f>Data!B1813</f>
        <v>45954</v>
      </c>
      <c r="B44" s="25">
        <f>Data!AV1813</f>
        <v>8769.2486342615357</v>
      </c>
    </row>
    <row r="45" spans="1:2" x14ac:dyDescent="0.2">
      <c r="A45" s="24">
        <f>Data!B1814</f>
        <v>45961</v>
      </c>
      <c r="B45" s="25">
        <f>Data!AV1814</f>
        <v>8792.7242999474347</v>
      </c>
    </row>
    <row r="46" spans="1:2" x14ac:dyDescent="0.2">
      <c r="A46" s="24">
        <f>Data!B1815</f>
        <v>45968</v>
      </c>
      <c r="B46" s="25">
        <f>Data!AV1815</f>
        <v>8763.7458928710894</v>
      </c>
    </row>
    <row r="47" spans="1:2" x14ac:dyDescent="0.2">
      <c r="A47" s="24">
        <f>Data!B1816</f>
        <v>45975</v>
      </c>
      <c r="B47" s="25">
        <f>Data!AV1816</f>
        <v>8548.2370508469066</v>
      </c>
    </row>
    <row r="48" spans="1:2" x14ac:dyDescent="0.2">
      <c r="A48" s="24">
        <f>Data!B1817</f>
        <v>45982</v>
      </c>
      <c r="B48" s="25">
        <f>Data!AV1817</f>
        <v>8355.1179445909856</v>
      </c>
    </row>
    <row r="49" spans="1:2" x14ac:dyDescent="0.2">
      <c r="A49" s="24">
        <f>Data!B1818</f>
        <v>45989</v>
      </c>
      <c r="B49" s="25">
        <f>Data!AV1818</f>
        <v>8441.4984823674349</v>
      </c>
    </row>
    <row r="50" spans="1:2" x14ac:dyDescent="0.2">
      <c r="A50" s="24">
        <f>Data!B1819</f>
        <v>45996</v>
      </c>
      <c r="B50" s="25">
        <f>Data!AV1819</f>
        <v>8493.149125728276</v>
      </c>
    </row>
    <row r="51" spans="1:2" x14ac:dyDescent="0.2">
      <c r="A51" s="24">
        <f>Data!B1820</f>
        <v>46003</v>
      </c>
      <c r="B51" s="25">
        <f>Data!AV1820</f>
        <v>8617.1195296061796</v>
      </c>
    </row>
    <row r="52" spans="1:2" x14ac:dyDescent="0.2">
      <c r="A52" s="24">
        <f>Data!B1821</f>
        <v>46010</v>
      </c>
      <c r="B52" s="25">
        <f>Data!AV1821</f>
        <v>8851.6006501454358</v>
      </c>
    </row>
    <row r="53" spans="1:2" x14ac:dyDescent="0.2">
      <c r="A53" s="24">
        <f>Data!B1822</f>
        <v>46017</v>
      </c>
      <c r="B53" s="25">
        <f>Data!AV1822</f>
        <v>8171.8016548435971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1"/>
  <sheetViews>
    <sheetView topLeftCell="A18" zoomScaleNormal="100" workbookViewId="0"/>
  </sheetViews>
  <sheetFormatPr baseColWidth="10" defaultColWidth="8.6640625" defaultRowHeight="15" x14ac:dyDescent="0.2"/>
  <cols>
    <col min="1" max="1" width="2" customWidth="1"/>
    <col min="2" max="2" width="30" customWidth="1"/>
    <col min="3" max="14" width="15" customWidth="1"/>
  </cols>
  <sheetData>
    <row r="1" spans="1:6" ht="18" x14ac:dyDescent="0.2">
      <c r="A1" s="9" t="s">
        <v>124</v>
      </c>
    </row>
    <row r="2" spans="1:6" x14ac:dyDescent="0.2">
      <c r="A2" s="10" t="s">
        <v>125</v>
      </c>
    </row>
    <row r="4" spans="1:6" x14ac:dyDescent="0.2">
      <c r="B4" s="22" t="s">
        <v>126</v>
      </c>
      <c r="C4" s="4"/>
    </row>
    <row r="5" spans="1:6" x14ac:dyDescent="0.2">
      <c r="B5" s="13" t="s">
        <v>127</v>
      </c>
      <c r="C5" s="26">
        <f>(C11-C6*C10)/C9</f>
        <v>10846.549999136509</v>
      </c>
    </row>
    <row r="6" spans="1:6" x14ac:dyDescent="0.2">
      <c r="B6" s="13" t="s">
        <v>128</v>
      </c>
      <c r="C6" s="27">
        <f>(C9*C8-C10*C11)/(C9*C7-C10^2)</f>
        <v>-1.1726749383190027</v>
      </c>
    </row>
    <row r="7" spans="1:6" x14ac:dyDescent="0.2">
      <c r="B7" s="13" t="s">
        <v>129</v>
      </c>
      <c r="C7" s="16">
        <f>SUMPRODUCT((Data!$AJ$2:$AJ$1857=1)*Data!$A$2:$A$1857*Data!$A$2:$A$1857)</f>
        <v>943749560</v>
      </c>
    </row>
    <row r="8" spans="1:6" x14ac:dyDescent="0.2">
      <c r="B8" s="13" t="s">
        <v>130</v>
      </c>
      <c r="C8" s="16">
        <f>SUMPRODUCT(Data!$AJ$2:$AJ$1857,Data!$A$2:$A$1857,Data!$BG$2:$BG$1857)</f>
        <v>5656459557</v>
      </c>
    </row>
    <row r="9" spans="1:6" x14ac:dyDescent="0.2">
      <c r="B9" s="13" t="s">
        <v>131</v>
      </c>
      <c r="C9" s="16">
        <f>SUM(Data!$AJ$2:$AJ$1857)</f>
        <v>417</v>
      </c>
    </row>
    <row r="10" spans="1:6" x14ac:dyDescent="0.2">
      <c r="B10" s="13" t="s">
        <v>132</v>
      </c>
      <c r="C10" s="16">
        <f>SUMIFS(Data!$A$2:$A$1857,Data!$AJ$2:$AJ$1857,1)</f>
        <v>623532</v>
      </c>
    </row>
    <row r="11" spans="1:6" x14ac:dyDescent="0.2">
      <c r="B11" s="13" t="s">
        <v>133</v>
      </c>
      <c r="C11" s="16">
        <f>SUMIFS(Data!$C$2:$C$1857,Data!$AJ$2:$AJ$1857,1)</f>
        <v>3791811</v>
      </c>
    </row>
    <row r="13" spans="1:6" x14ac:dyDescent="0.2">
      <c r="B13" s="22" t="s">
        <v>134</v>
      </c>
      <c r="C13" s="4"/>
      <c r="D13" s="4"/>
      <c r="E13" s="4"/>
      <c r="F13" s="4"/>
    </row>
    <row r="14" spans="1:6" ht="30" x14ac:dyDescent="0.2">
      <c r="B14" s="11"/>
      <c r="C14" s="11" t="s">
        <v>135</v>
      </c>
      <c r="D14" s="11" t="str">
        <f>Inputs!B10</f>
        <v>vehicle_miles_mil</v>
      </c>
      <c r="E14" s="11" t="str">
        <f>Inputs!B11</f>
        <v>initial_jobless_claims</v>
      </c>
      <c r="F14" s="11" t="s">
        <v>136</v>
      </c>
    </row>
    <row r="15" spans="1:6" x14ac:dyDescent="0.2">
      <c r="B15" s="13" t="s">
        <v>137</v>
      </c>
      <c r="C15" s="28">
        <f>AVERAGEIFS(Data!$A$2:$A$1857,Data!$AJ$2:$AJ$1857,1)</f>
        <v>1495.2805755395684</v>
      </c>
      <c r="D15" s="29">
        <f>AVERAGEIFS(Data!$AK$2:$AK$1857,Data!$AJ$2:$AJ$1857,1)</f>
        <v>267402.97841726616</v>
      </c>
      <c r="E15" s="29">
        <f>AVERAGEIFS(Data!$AL$2:$AL$1857,Data!$AJ$2:$AJ$1857,1)</f>
        <v>235292.5659472422</v>
      </c>
      <c r="F15" s="28">
        <f>AVERAGEIFS(Data!$AP$2:$AP$1857,Data!$AJ$2:$AJ$1857,1)</f>
        <v>9094.5726418232662</v>
      </c>
    </row>
    <row r="16" spans="1:6" x14ac:dyDescent="0.2">
      <c r="B16" s="13" t="s">
        <v>138</v>
      </c>
      <c r="C16" s="29">
        <f>SQRT(SUMPRODUCT(Data!$AQ$2:$AQ$1857,Data!$AQ$2:$AQ$1857)/$C$9)</f>
        <v>165.30091862850898</v>
      </c>
      <c r="D16" s="29">
        <f>SQRT(SUMPRODUCT(Data!$AR$2:$AR$1857,Data!$AR$2:$AR$1857)/$C$9)</f>
        <v>17922.09101519264</v>
      </c>
      <c r="E16" s="29">
        <f>SQRT(SUMPRODUCT(Data!$AS$2:$AS$1857,Data!$AS$2:$AS$1857)/$C$9)</f>
        <v>25481.1872558457</v>
      </c>
      <c r="F16" s="29">
        <f>SQRT(SUMPRODUCT(Data!$AT$2:$AT$1857,Data!$AT$2:$AT$1857)/$C$9)</f>
        <v>362.09314508001137</v>
      </c>
    </row>
    <row r="18" spans="2:13" x14ac:dyDescent="0.2">
      <c r="B18" s="12" t="s">
        <v>139</v>
      </c>
      <c r="G18" s="12" t="s">
        <v>140</v>
      </c>
    </row>
    <row r="19" spans="2:13" x14ac:dyDescent="0.2">
      <c r="B19" s="13" t="s">
        <v>135</v>
      </c>
      <c r="C19" s="30">
        <f>SUMPRODUCT(Data!$AQ$2:$AQ$1857,Data!$AQ$2:$AQ$1857)/($C$9*C$16*C$16)</f>
        <v>1</v>
      </c>
      <c r="D19" s="30">
        <f>SUMPRODUCT(Data!$AQ$2:$AQ$1857,Data!$AR$2:$AR$1857)/($C$9*C$16*D$16)</f>
        <v>0.26030889142819275</v>
      </c>
      <c r="E19" s="30">
        <f>SUMPRODUCT(Data!$AQ$2:$AQ$1857,Data!$AS$2:$AS$1857)/($C$9*C$16*E$16)</f>
        <v>-0.67618285986393445</v>
      </c>
      <c r="G19" s="30">
        <f>SUMPRODUCT(Data!$AQ$2:$AQ$1857,Data!$AT$2:$AT$1857)/($C$9*C$16*$F$16)</f>
        <v>-0.56337161506435296</v>
      </c>
    </row>
    <row r="20" spans="2:13" x14ac:dyDescent="0.2">
      <c r="B20" s="13" t="s">
        <v>71</v>
      </c>
      <c r="C20" s="30">
        <f>SUMPRODUCT(Data!$AR$2:$AR$1857,Data!$AQ$2:$AQ$1857)/($C$9*D$16*C$16)</f>
        <v>0.26030889142819275</v>
      </c>
      <c r="D20" s="30">
        <f>SUMPRODUCT(Data!$AR$2:$AR$1857,Data!$AR$2:$AR$1857)/($C$9*D$16*D$16)</f>
        <v>1</v>
      </c>
      <c r="E20" s="30">
        <f>SUMPRODUCT(Data!$AR$2:$AR$1857,Data!$AS$2:$AS$1857)/($C$9*D$16*E$16)</f>
        <v>-0.22243198069137615</v>
      </c>
      <c r="G20" s="30">
        <f>SUMPRODUCT(Data!$AR$2:$AR$1857,Data!$AT$2:$AT$1857)/($C$9*D$16*$F$16)</f>
        <v>-5.3784489005919672E-2</v>
      </c>
    </row>
    <row r="21" spans="2:13" x14ac:dyDescent="0.2">
      <c r="B21" s="13" t="s">
        <v>75</v>
      </c>
      <c r="C21" s="30">
        <f>SUMPRODUCT(Data!$AS$2:$AS$1857,Data!$AQ$2:$AQ$1857)/($C$9*E$16*C$16)</f>
        <v>-0.67618285986393445</v>
      </c>
      <c r="D21" s="30">
        <f>SUMPRODUCT(Data!$AS$2:$AS$1857,Data!$AR$2:$AR$1857)/($C$9*E$16*D$16)</f>
        <v>-0.22243198069137621</v>
      </c>
      <c r="E21" s="30">
        <f>SUMPRODUCT(Data!$AS$2:$AS$1857,Data!$AS$2:$AS$1857)/($C$9*E$16*E$16)</f>
        <v>1.0000000000000002</v>
      </c>
      <c r="G21" s="30">
        <f>SUMPRODUCT(Data!$AS$2:$AS$1857,Data!$AT$2:$AT$1857)/($C$9*E$16*$F$16)</f>
        <v>0.27533768346762522</v>
      </c>
    </row>
    <row r="23" spans="2:13" x14ac:dyDescent="0.2">
      <c r="B23" s="13" t="s">
        <v>141</v>
      </c>
      <c r="C23" s="31">
        <f>MDETERM(C19:E21)</f>
        <v>0.50384339274724632</v>
      </c>
    </row>
    <row r="25" spans="2:13" x14ac:dyDescent="0.2">
      <c r="B25" s="12" t="s">
        <v>142</v>
      </c>
    </row>
    <row r="26" spans="2:13" x14ac:dyDescent="0.2">
      <c r="C26" s="10" t="s">
        <v>143</v>
      </c>
      <c r="G26" s="10" t="s">
        <v>144</v>
      </c>
      <c r="K26" s="10" t="s">
        <v>145</v>
      </c>
    </row>
    <row r="27" spans="2:13" x14ac:dyDescent="0.2">
      <c r="C27" s="27">
        <f>$G$19</f>
        <v>-0.56337161506435296</v>
      </c>
      <c r="D27" s="27">
        <f t="shared" ref="D27:E29" si="0">D19</f>
        <v>0.26030889142819275</v>
      </c>
      <c r="E27" s="27">
        <f t="shared" si="0"/>
        <v>-0.67618285986393445</v>
      </c>
      <c r="G27" s="27">
        <f>C19</f>
        <v>1</v>
      </c>
      <c r="H27" s="27">
        <f>$G$19</f>
        <v>-0.56337161506435296</v>
      </c>
      <c r="I27" s="27">
        <f>E19</f>
        <v>-0.67618285986393445</v>
      </c>
      <c r="K27" s="27">
        <f t="shared" ref="K27:L29" si="1">C19</f>
        <v>1</v>
      </c>
      <c r="L27" s="27">
        <f t="shared" si="1"/>
        <v>0.26030889142819275</v>
      </c>
      <c r="M27" s="27">
        <f>$G$19</f>
        <v>-0.56337161506435296</v>
      </c>
    </row>
    <row r="28" spans="2:13" x14ac:dyDescent="0.2">
      <c r="C28" s="27">
        <f>$G$20</f>
        <v>-5.3784489005919672E-2</v>
      </c>
      <c r="D28" s="27">
        <f t="shared" si="0"/>
        <v>1</v>
      </c>
      <c r="E28" s="27">
        <f t="shared" si="0"/>
        <v>-0.22243198069137615</v>
      </c>
      <c r="G28" s="27">
        <f>C20</f>
        <v>0.26030889142819275</v>
      </c>
      <c r="H28" s="27">
        <f>$G$20</f>
        <v>-5.3784489005919672E-2</v>
      </c>
      <c r="I28" s="27">
        <f>E20</f>
        <v>-0.22243198069137615</v>
      </c>
      <c r="K28" s="27">
        <f t="shared" si="1"/>
        <v>0.26030889142819275</v>
      </c>
      <c r="L28" s="27">
        <f t="shared" si="1"/>
        <v>1</v>
      </c>
      <c r="M28" s="27">
        <f>$G$20</f>
        <v>-5.3784489005919672E-2</v>
      </c>
    </row>
    <row r="29" spans="2:13" x14ac:dyDescent="0.2">
      <c r="C29" s="27">
        <f>$G$21</f>
        <v>0.27533768346762522</v>
      </c>
      <c r="D29" s="27">
        <f t="shared" si="0"/>
        <v>-0.22243198069137621</v>
      </c>
      <c r="E29" s="27">
        <f t="shared" si="0"/>
        <v>1.0000000000000002</v>
      </c>
      <c r="G29" s="27">
        <f>C21</f>
        <v>-0.67618285986393445</v>
      </c>
      <c r="H29" s="27">
        <f>$G$21</f>
        <v>0.27533768346762522</v>
      </c>
      <c r="I29" s="27">
        <f>E21</f>
        <v>1.0000000000000002</v>
      </c>
      <c r="K29" s="27">
        <f t="shared" si="1"/>
        <v>-0.67618285986393445</v>
      </c>
      <c r="L29" s="27">
        <f t="shared" si="1"/>
        <v>-0.22243198069137621</v>
      </c>
      <c r="M29" s="27">
        <f>$G$21</f>
        <v>0.27533768346762522</v>
      </c>
    </row>
    <row r="31" spans="2:13" x14ac:dyDescent="0.2">
      <c r="B31" s="13" t="s">
        <v>146</v>
      </c>
      <c r="C31" s="27">
        <f>MDETERM(C27:E29)/$C$23</f>
        <v>-0.71321927415381525</v>
      </c>
      <c r="G31" s="27">
        <f>MDETERM(G27:I29)/$C$23</f>
        <v>9.0313562599968103E-2</v>
      </c>
      <c r="K31" s="27">
        <f>MDETERM(K27:M29)/$C$23</f>
        <v>-0.18684034042737552</v>
      </c>
    </row>
    <row r="34" spans="2:6" x14ac:dyDescent="0.2">
      <c r="B34" s="11"/>
      <c r="C34" s="11" t="s">
        <v>127</v>
      </c>
      <c r="D34" s="11" t="s">
        <v>135</v>
      </c>
      <c r="E34" s="11" t="s">
        <v>71</v>
      </c>
      <c r="F34" s="11" t="s">
        <v>75</v>
      </c>
    </row>
    <row r="35" spans="2:6" x14ac:dyDescent="0.2">
      <c r="B35" s="13" t="s">
        <v>147</v>
      </c>
      <c r="C35" s="13" t="s">
        <v>148</v>
      </c>
      <c r="D35" s="13" t="s">
        <v>135</v>
      </c>
      <c r="E35" s="16" t="str">
        <f>Inputs!B10</f>
        <v>vehicle_miles_mil</v>
      </c>
      <c r="F35" s="16" t="str">
        <f>Inputs!B11</f>
        <v>initial_jobless_claims</v>
      </c>
    </row>
    <row r="36" spans="2:6" x14ac:dyDescent="0.2">
      <c r="B36" s="13" t="s">
        <v>149</v>
      </c>
      <c r="D36" s="27">
        <f>C31</f>
        <v>-0.71321927415381525</v>
      </c>
      <c r="E36" s="27">
        <f>G31</f>
        <v>9.0313562599968103E-2</v>
      </c>
      <c r="F36" s="27">
        <f>K31</f>
        <v>-0.18684034042737552</v>
      </c>
    </row>
    <row r="38" spans="2:6" x14ac:dyDescent="0.2">
      <c r="B38" s="12" t="s">
        <v>150</v>
      </c>
      <c r="C38" s="26">
        <f>F15-D38*C15-E38*D15-F38*E15</f>
        <v>11567.458255029427</v>
      </c>
      <c r="D38" s="31">
        <f>D36*$F$16/C16</f>
        <v>-1.5623132179345183</v>
      </c>
      <c r="E38" s="31">
        <f>E36*$F$16/D16</f>
        <v>1.8246711222190183E-3</v>
      </c>
      <c r="F38" s="31">
        <f>F36*$F$16/E16</f>
        <v>-2.6550413767571926E-3</v>
      </c>
    </row>
    <row r="39" spans="2:6" x14ac:dyDescent="0.2">
      <c r="B39" s="13" t="s">
        <v>151</v>
      </c>
      <c r="D39" s="27">
        <f>(D20*E21-E20*D21)/$C$23</f>
        <v>1.8865465492817191</v>
      </c>
      <c r="E39" s="27">
        <f>(C19*E21-E19*C21)/$C$23</f>
        <v>1.0772727157672892</v>
      </c>
      <c r="F39" s="27">
        <f>(C19*D20-D19*C20)/$C$23</f>
        <v>1.8502560407913979</v>
      </c>
    </row>
    <row r="40" spans="2:6" x14ac:dyDescent="0.2">
      <c r="B40" s="13" t="s">
        <v>152</v>
      </c>
      <c r="C40" s="26"/>
      <c r="D40" s="31">
        <f>SQRT($C$49*D39/($C$9*C16^2))</f>
        <v>0.1197723749391599</v>
      </c>
      <c r="E40" s="31">
        <f>SQRT($C$49*E39/($C$9*D16^2))</f>
        <v>8.3478054149243208E-4</v>
      </c>
      <c r="F40" s="31">
        <f>SQRT($C$49*F39/($C$9*E16^2))</f>
        <v>7.6947483547251986E-4</v>
      </c>
    </row>
    <row r="41" spans="2:6" x14ac:dyDescent="0.2">
      <c r="B41" s="13" t="s">
        <v>153</v>
      </c>
      <c r="C41" s="13"/>
      <c r="D41" s="32">
        <f>D38/D40</f>
        <v>-13.044019697598195</v>
      </c>
      <c r="E41" s="32">
        <f>E38/E40</f>
        <v>2.1858093612925455</v>
      </c>
      <c r="F41" s="32">
        <f>F38/F40</f>
        <v>-3.4504590070535346</v>
      </c>
    </row>
    <row r="42" spans="2:6" x14ac:dyDescent="0.2">
      <c r="B42" s="13" t="s">
        <v>154</v>
      </c>
      <c r="D42" s="13" t="s">
        <v>155</v>
      </c>
      <c r="E42" s="13" t="str">
        <f>IFERROR(IF(INDEX(Hyp!$D:$D,MATCH(E35,Hyp!$A:$A,0))="Positive",IF(E38&gt;0,"Yes","No"),IF(INDEX(Hyp!$D:$D,MATCH(E35,Hyp!$A:$A,0))="Negative",IF(E38&lt;0,"Yes","No"),"Conditional")),"n/a")</f>
        <v>Yes</v>
      </c>
      <c r="F42" s="13" t="str">
        <f>IFERROR(IF(INDEX(Hyp!$D:$D,MATCH(F35,Hyp!$A:$A,0))="Positive",IF(F38&gt;0,"Yes","No"),IF(INDEX(Hyp!$D:$D,MATCH(F35,Hyp!$A:$A,0))="Negative",IF(F38&lt;0,"Yes","No"),"Conditional")),"n/a")</f>
        <v>Yes</v>
      </c>
    </row>
    <row r="43" spans="2:6" x14ac:dyDescent="0.2">
      <c r="B43" s="10" t="s">
        <v>156</v>
      </c>
    </row>
    <row r="44" spans="2:6" x14ac:dyDescent="0.2">
      <c r="B44" s="22" t="s">
        <v>157</v>
      </c>
      <c r="C44" s="4"/>
    </row>
    <row r="45" spans="2:6" x14ac:dyDescent="0.2">
      <c r="B45" s="13" t="s">
        <v>127</v>
      </c>
      <c r="C45" s="28">
        <f>(SUMPRODUCT((Data!$AH$2:$AH$1857&gt;=2022)*(Data!$AH$2:$AH$1857&lt;=2024)*Data!$BG$2:$BG$1857)-C46*SUMPRODUCT((Data!$AH$2:$AH$1857&gt;=2022)*(Data!$AH$2:$AH$1857&lt;=2024)*Data!$A$2:$A$1857))/C47</f>
        <v>6144.2794819111441</v>
      </c>
    </row>
    <row r="46" spans="2:6" x14ac:dyDescent="0.2">
      <c r="B46" s="13" t="s">
        <v>128</v>
      </c>
      <c r="C46" s="30">
        <f>(C47*SUMPRODUCT((Data!$AH$2:$AH$1857&gt;=2022)*(Data!$AH$2:$AH$1857&lt;=2024)*Data!$A$2:$A$1857*Data!$BG$2:$BG$1857)-SUMPRODUCT((Data!$AH$2:$AH$1857&gt;=2022)*(Data!$AH$2:$AH$1857&lt;=2024)*Data!$A$2:$A$1857)*SUMPRODUCT((Data!$AH$2:$AH$1857&gt;=2022)*(Data!$AH$2:$AH$1857&lt;=2024)*Data!$BG$2:$BG$1857))/(C47*SUMPRODUCT((Data!$AH$2:$AH$1857&gt;=2022)*(Data!$AH$2:$AH$1857&lt;=2024)*Data!$A$2:$A$1857^2)-SUMPRODUCT((Data!$AH$2:$AH$1857&gt;=2022)*(Data!$AH$2:$AH$1857&lt;=2024)*Data!$A$2:$A$1857)^2)</f>
        <v>1.5594996127767855</v>
      </c>
    </row>
    <row r="47" spans="2:6" x14ac:dyDescent="0.2">
      <c r="B47" s="13" t="s">
        <v>131</v>
      </c>
      <c r="C47" s="16">
        <f>SUMPRODUCT((Data!$AH$2:$AH$1857&gt;=2022)*(Data!$AH$2:$AH$1857&lt;=2024))</f>
        <v>156</v>
      </c>
    </row>
    <row r="49" spans="2:3" x14ac:dyDescent="0.2">
      <c r="B49" s="13" t="s">
        <v>158</v>
      </c>
      <c r="C49" s="19">
        <f>SUMPRODUCT(Data!$AZ$2:$AZ$1857,Data!$AZ$2:$AZ$1857)/(C9-4)</f>
        <v>86642.781471116832</v>
      </c>
    </row>
    <row r="50" spans="2:3" x14ac:dyDescent="0.2">
      <c r="B50" s="13" t="s">
        <v>159</v>
      </c>
      <c r="C50" s="33">
        <f>1-SUMPRODUCT(Data!$AZ$2:$AZ$1857,Data!$AZ$2:$AZ$1857)/SUMPRODUCT(Data!$AT$2:$AT$1857,Data!$AT$2:$AT$1857)</f>
        <v>0.34550583904873955</v>
      </c>
    </row>
    <row r="51" spans="2:3" x14ac:dyDescent="0.2">
      <c r="B51" s="13" t="s">
        <v>160</v>
      </c>
      <c r="C51" s="34">
        <f>SQRT(C49)</f>
        <v>294.35145909459465</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zoomScaleNormal="100" workbookViewId="0">
      <selection activeCell="H4" sqref="H4"/>
    </sheetView>
  </sheetViews>
  <sheetFormatPr baseColWidth="10" defaultColWidth="8.6640625" defaultRowHeight="15" x14ac:dyDescent="0.2"/>
  <cols>
    <col min="1" max="1" width="10" customWidth="1"/>
    <col min="2" max="2" width="14" customWidth="1"/>
    <col min="3" max="3" width="9" customWidth="1"/>
    <col min="4" max="4" width="4" customWidth="1"/>
    <col min="5" max="5" width="16" customWidth="1"/>
    <col min="6" max="6" width="3" customWidth="1"/>
    <col min="7" max="7" width="16" customWidth="1"/>
    <col min="8" max="8" width="12" customWidth="1"/>
  </cols>
  <sheetData>
    <row r="1" spans="1:8" ht="31.5" customHeight="1" x14ac:dyDescent="0.2">
      <c r="A1" s="11" t="s">
        <v>161</v>
      </c>
      <c r="B1" s="11" t="s">
        <v>162</v>
      </c>
      <c r="C1" s="11" t="s">
        <v>163</v>
      </c>
      <c r="D1" s="11" t="s">
        <v>164</v>
      </c>
      <c r="E1" s="11" t="s">
        <v>165</v>
      </c>
      <c r="F1" s="11"/>
      <c r="G1" s="11" t="s">
        <v>166</v>
      </c>
      <c r="H1" s="11" t="s">
        <v>167</v>
      </c>
    </row>
    <row r="2" spans="1:8" x14ac:dyDescent="0.2">
      <c r="A2" s="13">
        <v>1</v>
      </c>
      <c r="B2" s="30">
        <f>AVERAGEIFS(Data!$AN$2:$AN$1857,Data!$AI$2:$AI$1857,A2,Data!$AJ$2:$AJ$1857,1)</f>
        <v>0.91478473388322623</v>
      </c>
      <c r="C2" s="16">
        <f>COUNTIFS(Data!$AI$2:$AI$1857,A2,Data!$AJ$2:$AJ$1857,1)</f>
        <v>8</v>
      </c>
      <c r="E2" s="27">
        <f t="shared" ref="E2:E33" si="0">B2/AVERAGE($B$2:$B$53)</f>
        <v>0.91465818912124619</v>
      </c>
      <c r="G2" s="30">
        <f>AVERAGEIFS(Data!$BC$2:$BC$1857,Data!$AI$2:$AI$1857,A2,Data!$AH$2:$AH$1857,"&gt;=2022",Data!$AH$2:$AH$1857,"&lt;=2024")</f>
        <v>0.90693988880451892</v>
      </c>
      <c r="H2" s="27">
        <f t="shared" ref="H2:H33" si="1">G2</f>
        <v>0.90693988880451892</v>
      </c>
    </row>
    <row r="3" spans="1:8" x14ac:dyDescent="0.2">
      <c r="A3" s="13">
        <v>2</v>
      </c>
      <c r="B3" s="30">
        <f>AVERAGEIFS(Data!$AN$2:$AN$1857,Data!$AI$2:$AI$1857,A3,Data!$AJ$2:$AJ$1857,1)</f>
        <v>0.92125116007782681</v>
      </c>
      <c r="C3" s="16">
        <f>COUNTIFS(Data!$AI$2:$AI$1857,A3,Data!$AJ$2:$AJ$1857,1)</f>
        <v>8</v>
      </c>
      <c r="E3" s="27">
        <f t="shared" si="0"/>
        <v>0.92112372079680493</v>
      </c>
      <c r="G3" s="30">
        <f>AVERAGEIFS(Data!$BC$2:$BC$1857,Data!$AI$2:$AI$1857,A3,Data!$AH$2:$AH$1857,"&gt;=2022",Data!$AH$2:$AH$1857,"&lt;=2024")</f>
        <v>0.93580735968008499</v>
      </c>
      <c r="H3" s="27">
        <f t="shared" si="1"/>
        <v>0.93580735968008499</v>
      </c>
    </row>
    <row r="4" spans="1:8" x14ac:dyDescent="0.2">
      <c r="A4" s="13">
        <v>3</v>
      </c>
      <c r="B4" s="30">
        <f>AVERAGEIFS(Data!$AN$2:$AN$1857,Data!$AI$2:$AI$1857,A4,Data!$AJ$2:$AJ$1857,1)</f>
        <v>0.93260471974356696</v>
      </c>
      <c r="C4" s="16">
        <f>COUNTIFS(Data!$AI$2:$AI$1857,A4,Data!$AJ$2:$AJ$1857,1)</f>
        <v>8</v>
      </c>
      <c r="E4" s="27">
        <f t="shared" si="0"/>
        <v>0.93247570989249473</v>
      </c>
      <c r="G4" s="30">
        <f>AVERAGEIFS(Data!$BC$2:$BC$1857,Data!$AI$2:$AI$1857,A4,Data!$AH$2:$AH$1857,"&gt;=2022",Data!$AH$2:$AH$1857,"&lt;=2024")</f>
        <v>0.93511463592432087</v>
      </c>
      <c r="H4" s="27">
        <f t="shared" si="1"/>
        <v>0.93511463592432087</v>
      </c>
    </row>
    <row r="5" spans="1:8" x14ac:dyDescent="0.2">
      <c r="A5" s="13">
        <v>4</v>
      </c>
      <c r="B5" s="30">
        <f>AVERAGEIFS(Data!$AN$2:$AN$1857,Data!$AI$2:$AI$1857,A5,Data!$AJ$2:$AJ$1857,1)</f>
        <v>0.95580246312360639</v>
      </c>
      <c r="C5" s="16">
        <f>COUNTIFS(Data!$AI$2:$AI$1857,A5,Data!$AJ$2:$AJ$1857,1)</f>
        <v>8</v>
      </c>
      <c r="E5" s="27">
        <f t="shared" si="0"/>
        <v>0.95567024426301994</v>
      </c>
      <c r="G5" s="30">
        <f>AVERAGEIFS(Data!$BC$2:$BC$1857,Data!$AI$2:$AI$1857,A5,Data!$AH$2:$AH$1857,"&gt;=2022",Data!$AH$2:$AH$1857,"&lt;=2024")</f>
        <v>0.94748400224267371</v>
      </c>
      <c r="H5" s="27">
        <f t="shared" si="1"/>
        <v>0.94748400224267371</v>
      </c>
    </row>
    <row r="6" spans="1:8" x14ac:dyDescent="0.2">
      <c r="A6" s="13">
        <v>5</v>
      </c>
      <c r="B6" s="30">
        <f>AVERAGEIFS(Data!$AN$2:$AN$1857,Data!$AI$2:$AI$1857,A6,Data!$AJ$2:$AJ$1857,1)</f>
        <v>0.9639185526777293</v>
      </c>
      <c r="C6" s="16">
        <f>COUNTIFS(Data!$AI$2:$AI$1857,A6,Data!$AJ$2:$AJ$1857,1)</f>
        <v>8</v>
      </c>
      <c r="E6" s="27">
        <f t="shared" si="0"/>
        <v>0.96378521109549831</v>
      </c>
      <c r="G6" s="30">
        <f>AVERAGEIFS(Data!$BC$2:$BC$1857,Data!$AI$2:$AI$1857,A6,Data!$AH$2:$AH$1857,"&gt;=2022",Data!$AH$2:$AH$1857,"&lt;=2024")</f>
        <v>1.0045556242669631</v>
      </c>
      <c r="H6" s="27">
        <f t="shared" si="1"/>
        <v>1.0045556242669631</v>
      </c>
    </row>
    <row r="7" spans="1:8" x14ac:dyDescent="0.2">
      <c r="A7" s="13">
        <v>6</v>
      </c>
      <c r="B7" s="30">
        <f>AVERAGEIFS(Data!$AN$2:$AN$1857,Data!$AI$2:$AI$1857,A7,Data!$AJ$2:$AJ$1857,1)</f>
        <v>0.94003305594499842</v>
      </c>
      <c r="C7" s="16">
        <f>COUNTIFS(Data!$AI$2:$AI$1857,A7,Data!$AJ$2:$AJ$1857,1)</f>
        <v>8</v>
      </c>
      <c r="E7" s="27">
        <f t="shared" si="0"/>
        <v>0.93990301851114999</v>
      </c>
      <c r="G7" s="30">
        <f>AVERAGEIFS(Data!$BC$2:$BC$1857,Data!$AI$2:$AI$1857,A7,Data!$AH$2:$AH$1857,"&gt;=2022",Data!$AH$2:$AH$1857,"&lt;=2024")</f>
        <v>0.95301266001084362</v>
      </c>
      <c r="H7" s="27">
        <f t="shared" si="1"/>
        <v>0.95301266001084362</v>
      </c>
    </row>
    <row r="8" spans="1:8" x14ac:dyDescent="0.2">
      <c r="A8" s="13">
        <v>7</v>
      </c>
      <c r="B8" s="30">
        <f>AVERAGEIFS(Data!$AN$2:$AN$1857,Data!$AI$2:$AI$1857,A8,Data!$AJ$2:$AJ$1857,1)</f>
        <v>0.96329534936175909</v>
      </c>
      <c r="C8" s="16">
        <f>COUNTIFS(Data!$AI$2:$AI$1857,A8,Data!$AJ$2:$AJ$1857,1)</f>
        <v>8</v>
      </c>
      <c r="E8" s="27">
        <f t="shared" si="0"/>
        <v>0.9631620939890071</v>
      </c>
      <c r="G8" s="30">
        <f>AVERAGEIFS(Data!$BC$2:$BC$1857,Data!$AI$2:$AI$1857,A8,Data!$AH$2:$AH$1857,"&gt;=2022",Data!$AH$2:$AH$1857,"&lt;=2024")</f>
        <v>0.98161870818373353</v>
      </c>
      <c r="H8" s="27">
        <f t="shared" si="1"/>
        <v>0.98161870818373353</v>
      </c>
    </row>
    <row r="9" spans="1:8" x14ac:dyDescent="0.2">
      <c r="A9" s="13">
        <v>8</v>
      </c>
      <c r="B9" s="30">
        <f>AVERAGEIFS(Data!$AN$2:$AN$1857,Data!$AI$2:$AI$1857,A9,Data!$AJ$2:$AJ$1857,1)</f>
        <v>0.97852241824933694</v>
      </c>
      <c r="C9" s="16">
        <f>COUNTIFS(Data!$AI$2:$AI$1857,A9,Data!$AJ$2:$AJ$1857,1)</f>
        <v>8</v>
      </c>
      <c r="E9" s="27">
        <f t="shared" si="0"/>
        <v>0.97838705647303814</v>
      </c>
      <c r="G9" s="30">
        <f>AVERAGEIFS(Data!$BC$2:$BC$1857,Data!$AI$2:$AI$1857,A9,Data!$AH$2:$AH$1857,"&gt;=2022",Data!$AH$2:$AH$1857,"&lt;=2024")</f>
        <v>1.0025158987054763</v>
      </c>
      <c r="H9" s="27">
        <f t="shared" si="1"/>
        <v>1.0025158987054763</v>
      </c>
    </row>
    <row r="10" spans="1:8" x14ac:dyDescent="0.2">
      <c r="A10" s="13">
        <v>9</v>
      </c>
      <c r="B10" s="30">
        <f>AVERAGEIFS(Data!$AN$2:$AN$1857,Data!$AI$2:$AI$1857,A10,Data!$AJ$2:$AJ$1857,1)</f>
        <v>0.98643013194789664</v>
      </c>
      <c r="C10" s="16">
        <f>COUNTIFS(Data!$AI$2:$AI$1857,A10,Data!$AJ$2:$AJ$1857,1)</f>
        <v>8</v>
      </c>
      <c r="E10" s="27">
        <f t="shared" si="0"/>
        <v>0.98629367627517528</v>
      </c>
      <c r="G10" s="30">
        <f>AVERAGEIFS(Data!$BC$2:$BC$1857,Data!$AI$2:$AI$1857,A10,Data!$AH$2:$AH$1857,"&gt;=2022",Data!$AH$2:$AH$1857,"&lt;=2024")</f>
        <v>1.0104103597905623</v>
      </c>
      <c r="H10" s="27">
        <f t="shared" si="1"/>
        <v>1.0104103597905623</v>
      </c>
    </row>
    <row r="11" spans="1:8" x14ac:dyDescent="0.2">
      <c r="A11" s="13">
        <v>10</v>
      </c>
      <c r="B11" s="30">
        <f>AVERAGEIFS(Data!$AN$2:$AN$1857,Data!$AI$2:$AI$1857,A11,Data!$AJ$2:$AJ$1857,1)</f>
        <v>0.9954126054625887</v>
      </c>
      <c r="C11" s="16">
        <f>COUNTIFS(Data!$AI$2:$AI$1857,A11,Data!$AJ$2:$AJ$1857,1)</f>
        <v>8</v>
      </c>
      <c r="E11" s="27">
        <f t="shared" si="0"/>
        <v>0.99527490721887679</v>
      </c>
      <c r="G11" s="30">
        <f>AVERAGEIFS(Data!$BC$2:$BC$1857,Data!$AI$2:$AI$1857,A11,Data!$AH$2:$AH$1857,"&gt;=2022",Data!$AH$2:$AH$1857,"&lt;=2024")</f>
        <v>1.0119261816291902</v>
      </c>
      <c r="H11" s="27">
        <f t="shared" si="1"/>
        <v>1.0119261816291902</v>
      </c>
    </row>
    <row r="12" spans="1:8" x14ac:dyDescent="0.2">
      <c r="A12" s="13">
        <v>11</v>
      </c>
      <c r="B12" s="30">
        <f>AVERAGEIFS(Data!$AN$2:$AN$1857,Data!$AI$2:$AI$1857,A12,Data!$AJ$2:$AJ$1857,1)</f>
        <v>1.0022663993093122</v>
      </c>
      <c r="C12" s="16">
        <f>COUNTIFS(Data!$AI$2:$AI$1857,A12,Data!$AJ$2:$AJ$1857,1)</f>
        <v>8</v>
      </c>
      <c r="E12" s="27">
        <f t="shared" si="0"/>
        <v>1.0021277529608945</v>
      </c>
      <c r="G12" s="30">
        <f>AVERAGEIFS(Data!$BC$2:$BC$1857,Data!$AI$2:$AI$1857,A12,Data!$AH$2:$AH$1857,"&gt;=2022",Data!$AH$2:$AH$1857,"&lt;=2024")</f>
        <v>1.0050201958166503</v>
      </c>
      <c r="H12" s="27">
        <f t="shared" si="1"/>
        <v>1.0050201958166503</v>
      </c>
    </row>
    <row r="13" spans="1:8" x14ac:dyDescent="0.2">
      <c r="A13" s="13">
        <v>12</v>
      </c>
      <c r="B13" s="30">
        <f>AVERAGEIFS(Data!$AN$2:$AN$1857,Data!$AI$2:$AI$1857,A13,Data!$AJ$2:$AJ$1857,1)</f>
        <v>0.99268834587069077</v>
      </c>
      <c r="C13" s="16">
        <f>COUNTIFS(Data!$AI$2:$AI$1857,A13,Data!$AJ$2:$AJ$1857,1)</f>
        <v>8</v>
      </c>
      <c r="E13" s="27">
        <f t="shared" si="0"/>
        <v>0.99255102448152055</v>
      </c>
      <c r="G13" s="30">
        <f>AVERAGEIFS(Data!$BC$2:$BC$1857,Data!$AI$2:$AI$1857,A13,Data!$AH$2:$AH$1857,"&gt;=2022",Data!$AH$2:$AH$1857,"&lt;=2024")</f>
        <v>1.0030364776411875</v>
      </c>
      <c r="H13" s="27">
        <f t="shared" si="1"/>
        <v>1.0030364776411875</v>
      </c>
    </row>
    <row r="14" spans="1:8" x14ac:dyDescent="0.2">
      <c r="A14" s="13">
        <v>13</v>
      </c>
      <c r="B14" s="30">
        <f>AVERAGEIFS(Data!$AN$2:$AN$1857,Data!$AI$2:$AI$1857,A14,Data!$AJ$2:$AJ$1857,1)</f>
        <v>1.0068591892359848</v>
      </c>
      <c r="C14" s="16">
        <f>COUNTIFS(Data!$AI$2:$AI$1857,A14,Data!$AJ$2:$AJ$1857,1)</f>
        <v>8</v>
      </c>
      <c r="E14" s="27">
        <f t="shared" si="0"/>
        <v>1.0067199075539344</v>
      </c>
      <c r="G14" s="30">
        <f>AVERAGEIFS(Data!$BC$2:$BC$1857,Data!$AI$2:$AI$1857,A14,Data!$AH$2:$AH$1857,"&gt;=2022",Data!$AH$2:$AH$1857,"&lt;=2024")</f>
        <v>1.0306249409207193</v>
      </c>
      <c r="H14" s="27">
        <f t="shared" si="1"/>
        <v>1.0306249409207193</v>
      </c>
    </row>
    <row r="15" spans="1:8" x14ac:dyDescent="0.2">
      <c r="A15" s="13">
        <v>14</v>
      </c>
      <c r="B15" s="30">
        <f>AVERAGEIFS(Data!$AN$2:$AN$1857,Data!$AI$2:$AI$1857,A15,Data!$AJ$2:$AJ$1857,1)</f>
        <v>0.99485068556193368</v>
      </c>
      <c r="C15" s="16">
        <f>COUNTIFS(Data!$AI$2:$AI$1857,A15,Data!$AJ$2:$AJ$1857,1)</f>
        <v>8</v>
      </c>
      <c r="E15" s="27">
        <f t="shared" si="0"/>
        <v>0.99471306505019241</v>
      </c>
      <c r="G15" s="30">
        <f>AVERAGEIFS(Data!$BC$2:$BC$1857,Data!$AI$2:$AI$1857,A15,Data!$AH$2:$AH$1857,"&gt;=2022",Data!$AH$2:$AH$1857,"&lt;=2024")</f>
        <v>0.9999465749058718</v>
      </c>
      <c r="H15" s="27">
        <f t="shared" si="1"/>
        <v>0.9999465749058718</v>
      </c>
    </row>
    <row r="16" spans="1:8" x14ac:dyDescent="0.2">
      <c r="A16" s="13">
        <v>15</v>
      </c>
      <c r="B16" s="30">
        <f>AVERAGEIFS(Data!$AN$2:$AN$1857,Data!$AI$2:$AI$1857,A16,Data!$AJ$2:$AJ$1857,1)</f>
        <v>1.0031696870184756</v>
      </c>
      <c r="C16" s="16">
        <f>COUNTIFS(Data!$AI$2:$AI$1857,A16,Data!$AJ$2:$AJ$1857,1)</f>
        <v>8</v>
      </c>
      <c r="E16" s="27">
        <f t="shared" si="0"/>
        <v>1.0030309157157118</v>
      </c>
      <c r="G16" s="30">
        <f>AVERAGEIFS(Data!$BC$2:$BC$1857,Data!$AI$2:$AI$1857,A16,Data!$AH$2:$AH$1857,"&gt;=2022",Data!$AH$2:$AH$1857,"&lt;=2024")</f>
        <v>0.99086023336954587</v>
      </c>
      <c r="H16" s="27">
        <f t="shared" si="1"/>
        <v>0.99086023336954587</v>
      </c>
    </row>
    <row r="17" spans="1:8" x14ac:dyDescent="0.2">
      <c r="A17" s="13">
        <v>16</v>
      </c>
      <c r="B17" s="30">
        <f>AVERAGEIFS(Data!$AN$2:$AN$1857,Data!$AI$2:$AI$1857,A17,Data!$AJ$2:$AJ$1857,1)</f>
        <v>1.0022360501755632</v>
      </c>
      <c r="C17" s="16">
        <f>COUNTIFS(Data!$AI$2:$AI$1857,A17,Data!$AJ$2:$AJ$1857,1)</f>
        <v>8</v>
      </c>
      <c r="E17" s="27">
        <f t="shared" si="0"/>
        <v>1.002097408025427</v>
      </c>
      <c r="G17" s="30">
        <f>AVERAGEIFS(Data!$BC$2:$BC$1857,Data!$AI$2:$AI$1857,A17,Data!$AH$2:$AH$1857,"&gt;=2022",Data!$AH$2:$AH$1857,"&lt;=2024")</f>
        <v>1.0144500074765384</v>
      </c>
      <c r="H17" s="27">
        <f t="shared" si="1"/>
        <v>1.0144500074765384</v>
      </c>
    </row>
    <row r="18" spans="1:8" x14ac:dyDescent="0.2">
      <c r="A18" s="13">
        <v>17</v>
      </c>
      <c r="B18" s="30">
        <f>AVERAGEIFS(Data!$AN$2:$AN$1857,Data!$AI$2:$AI$1857,A18,Data!$AJ$2:$AJ$1857,1)</f>
        <v>0.9858563853898723</v>
      </c>
      <c r="C18" s="16">
        <f>COUNTIFS(Data!$AI$2:$AI$1857,A18,Data!$AJ$2:$AJ$1857,1)</f>
        <v>8</v>
      </c>
      <c r="E18" s="27">
        <f t="shared" si="0"/>
        <v>0.98572000908513657</v>
      </c>
      <c r="G18" s="30">
        <f>AVERAGEIFS(Data!$BC$2:$BC$1857,Data!$AI$2:$AI$1857,A18,Data!$AH$2:$AH$1857,"&gt;=2022",Data!$AH$2:$AH$1857,"&lt;=2024")</f>
        <v>0.9921535913252727</v>
      </c>
      <c r="H18" s="27">
        <f t="shared" si="1"/>
        <v>0.9921535913252727</v>
      </c>
    </row>
    <row r="19" spans="1:8" x14ac:dyDescent="0.2">
      <c r="A19" s="13">
        <v>18</v>
      </c>
      <c r="B19" s="30">
        <f>AVERAGEIFS(Data!$AN$2:$AN$1857,Data!$AI$2:$AI$1857,A19,Data!$AJ$2:$AJ$1857,1)</f>
        <v>1.0182810117043819</v>
      </c>
      <c r="C19" s="16">
        <f>COUNTIFS(Data!$AI$2:$AI$1857,A19,Data!$AJ$2:$AJ$1857,1)</f>
        <v>8</v>
      </c>
      <c r="E19" s="27">
        <f t="shared" si="0"/>
        <v>1.0181401500092944</v>
      </c>
      <c r="G19" s="30">
        <f>AVERAGEIFS(Data!$BC$2:$BC$1857,Data!$AI$2:$AI$1857,A19,Data!$AH$2:$AH$1857,"&gt;=2022",Data!$AH$2:$AH$1857,"&lt;=2024")</f>
        <v>1.0188493846734186</v>
      </c>
      <c r="H19" s="27">
        <f t="shared" si="1"/>
        <v>1.0188493846734186</v>
      </c>
    </row>
    <row r="20" spans="1:8" x14ac:dyDescent="0.2">
      <c r="A20" s="13">
        <v>19</v>
      </c>
      <c r="B20" s="30">
        <f>AVERAGEIFS(Data!$AN$2:$AN$1857,Data!$AI$2:$AI$1857,A20,Data!$AJ$2:$AJ$1857,1)</f>
        <v>1.0135114410958497</v>
      </c>
      <c r="C20" s="16">
        <f>COUNTIFS(Data!$AI$2:$AI$1857,A20,Data!$AJ$2:$AJ$1857,1)</f>
        <v>8</v>
      </c>
      <c r="E20" s="27">
        <f t="shared" si="0"/>
        <v>1.0133712391889671</v>
      </c>
      <c r="G20" s="30">
        <f>AVERAGEIFS(Data!$BC$2:$BC$1857,Data!$AI$2:$AI$1857,A20,Data!$AH$2:$AH$1857,"&gt;=2022",Data!$AH$2:$AH$1857,"&lt;=2024")</f>
        <v>1.0190603733092338</v>
      </c>
      <c r="H20" s="27">
        <f t="shared" si="1"/>
        <v>1.0190603733092338</v>
      </c>
    </row>
    <row r="21" spans="1:8" x14ac:dyDescent="0.2">
      <c r="A21" s="13">
        <v>20</v>
      </c>
      <c r="B21" s="30">
        <f>AVERAGEIFS(Data!$AN$2:$AN$1857,Data!$AI$2:$AI$1857,A21,Data!$AJ$2:$AJ$1857,1)</f>
        <v>1.035655176295629</v>
      </c>
      <c r="C21" s="16">
        <f>COUNTIFS(Data!$AI$2:$AI$1857,A21,Data!$AJ$2:$AJ$1857,1)</f>
        <v>8</v>
      </c>
      <c r="E21" s="27">
        <f t="shared" si="0"/>
        <v>1.0355119111831677</v>
      </c>
      <c r="G21" s="30">
        <f>AVERAGEIFS(Data!$BC$2:$BC$1857,Data!$AI$2:$AI$1857,A21,Data!$AH$2:$AH$1857,"&gt;=2022",Data!$AH$2:$AH$1857,"&lt;=2024")</f>
        <v>1.0467644841480233</v>
      </c>
      <c r="H21" s="27">
        <f t="shared" si="1"/>
        <v>1.0467644841480233</v>
      </c>
    </row>
    <row r="22" spans="1:8" x14ac:dyDescent="0.2">
      <c r="A22" s="13">
        <v>21</v>
      </c>
      <c r="B22" s="30">
        <f>AVERAGEIFS(Data!$AN$2:$AN$1857,Data!$AI$2:$AI$1857,A22,Data!$AJ$2:$AJ$1857,1)</f>
        <v>1.0353678061408349</v>
      </c>
      <c r="C22" s="16">
        <f>COUNTIFS(Data!$AI$2:$AI$1857,A22,Data!$AJ$2:$AJ$1857,1)</f>
        <v>8</v>
      </c>
      <c r="E22" s="27">
        <f t="shared" si="0"/>
        <v>1.0352245807811005</v>
      </c>
      <c r="G22" s="30">
        <f>AVERAGEIFS(Data!$BC$2:$BC$1857,Data!$AI$2:$AI$1857,A22,Data!$AH$2:$AH$1857,"&gt;=2022",Data!$AH$2:$AH$1857,"&lt;=2024")</f>
        <v>1.0342763462036404</v>
      </c>
      <c r="H22" s="27">
        <f t="shared" si="1"/>
        <v>1.0342763462036404</v>
      </c>
    </row>
    <row r="23" spans="1:8" x14ac:dyDescent="0.2">
      <c r="A23" s="13">
        <v>22</v>
      </c>
      <c r="B23" s="30">
        <f>AVERAGEIFS(Data!$AN$2:$AN$1857,Data!$AI$2:$AI$1857,A23,Data!$AJ$2:$AJ$1857,1)</f>
        <v>1.0141194561859428</v>
      </c>
      <c r="C23" s="16">
        <f>COUNTIFS(Data!$AI$2:$AI$1857,A23,Data!$AJ$2:$AJ$1857,1)</f>
        <v>8</v>
      </c>
      <c r="E23" s="27">
        <f t="shared" si="0"/>
        <v>1.0139791701706116</v>
      </c>
      <c r="G23" s="30">
        <f>AVERAGEIFS(Data!$BC$2:$BC$1857,Data!$AI$2:$AI$1857,A23,Data!$AH$2:$AH$1857,"&gt;=2022",Data!$AH$2:$AH$1857,"&lt;=2024")</f>
        <v>1.0395594903117378</v>
      </c>
      <c r="H23" s="27">
        <f t="shared" si="1"/>
        <v>1.0395594903117378</v>
      </c>
    </row>
    <row r="24" spans="1:8" x14ac:dyDescent="0.2">
      <c r="A24" s="13">
        <v>23</v>
      </c>
      <c r="B24" s="30">
        <f>AVERAGEIFS(Data!$AN$2:$AN$1857,Data!$AI$2:$AI$1857,A24,Data!$AJ$2:$AJ$1857,1)</f>
        <v>1.0377032852251267</v>
      </c>
      <c r="C24" s="16">
        <f>COUNTIFS(Data!$AI$2:$AI$1857,A24,Data!$AJ$2:$AJ$1857,1)</f>
        <v>8</v>
      </c>
      <c r="E24" s="27">
        <f t="shared" si="0"/>
        <v>1.0375597367919589</v>
      </c>
      <c r="G24" s="30">
        <f>AVERAGEIFS(Data!$BC$2:$BC$1857,Data!$AI$2:$AI$1857,A24,Data!$AH$2:$AH$1857,"&gt;=2022",Data!$AH$2:$AH$1857,"&lt;=2024")</f>
        <v>1.0378992768174384</v>
      </c>
      <c r="H24" s="27">
        <f t="shared" si="1"/>
        <v>1.0378992768174384</v>
      </c>
    </row>
    <row r="25" spans="1:8" x14ac:dyDescent="0.2">
      <c r="A25" s="13">
        <v>24</v>
      </c>
      <c r="B25" s="30">
        <f>AVERAGEIFS(Data!$AN$2:$AN$1857,Data!$AI$2:$AI$1857,A25,Data!$AJ$2:$AJ$1857,1)</f>
        <v>1.034594443059049</v>
      </c>
      <c r="C25" s="16">
        <f>COUNTIFS(Data!$AI$2:$AI$1857,A25,Data!$AJ$2:$AJ$1857,1)</f>
        <v>8</v>
      </c>
      <c r="E25" s="27">
        <f t="shared" si="0"/>
        <v>1.0344513246808191</v>
      </c>
      <c r="G25" s="30">
        <f>AVERAGEIFS(Data!$BC$2:$BC$1857,Data!$AI$2:$AI$1857,A25,Data!$AH$2:$AH$1857,"&gt;=2022",Data!$AH$2:$AH$1857,"&lt;=2024")</f>
        <v>1.0351080615346946</v>
      </c>
      <c r="H25" s="27">
        <f t="shared" si="1"/>
        <v>1.0351080615346946</v>
      </c>
    </row>
    <row r="26" spans="1:8" x14ac:dyDescent="0.2">
      <c r="A26" s="13">
        <v>25</v>
      </c>
      <c r="B26" s="30">
        <f>AVERAGEIFS(Data!$AN$2:$AN$1857,Data!$AI$2:$AI$1857,A26,Data!$AJ$2:$AJ$1857,1)</f>
        <v>1.0362040341368282</v>
      </c>
      <c r="C26" s="16">
        <f>COUNTIFS(Data!$AI$2:$AI$1857,A26,Data!$AJ$2:$AJ$1857,1)</f>
        <v>8</v>
      </c>
      <c r="E26" s="27">
        <f t="shared" si="0"/>
        <v>1.0360606930993077</v>
      </c>
      <c r="G26" s="30">
        <f>AVERAGEIFS(Data!$BC$2:$BC$1857,Data!$AI$2:$AI$1857,A26,Data!$AH$2:$AH$1857,"&gt;=2022",Data!$AH$2:$AH$1857,"&lt;=2024")</f>
        <v>1.0325970785197598</v>
      </c>
      <c r="H26" s="27">
        <f t="shared" si="1"/>
        <v>1.0325970785197598</v>
      </c>
    </row>
    <row r="27" spans="1:8" x14ac:dyDescent="0.2">
      <c r="A27" s="13">
        <v>26</v>
      </c>
      <c r="B27" s="30">
        <f>AVERAGEIFS(Data!$AN$2:$AN$1857,Data!$AI$2:$AI$1857,A27,Data!$AJ$2:$AJ$1857,1)</f>
        <v>1.0578973836487648</v>
      </c>
      <c r="C27" s="16">
        <f>COUNTIFS(Data!$AI$2:$AI$1857,A27,Data!$AJ$2:$AJ$1857,1)</f>
        <v>8</v>
      </c>
      <c r="E27" s="27">
        <f t="shared" si="0"/>
        <v>1.057751041708793</v>
      </c>
      <c r="G27" s="30">
        <f>AVERAGEIFS(Data!$BC$2:$BC$1857,Data!$AI$2:$AI$1857,A27,Data!$AH$2:$AH$1857,"&gt;=2022",Data!$AH$2:$AH$1857,"&lt;=2024")</f>
        <v>1.0794606245983969</v>
      </c>
      <c r="H27" s="27">
        <f t="shared" si="1"/>
        <v>1.0794606245983969</v>
      </c>
    </row>
    <row r="28" spans="1:8" x14ac:dyDescent="0.2">
      <c r="A28" s="13">
        <v>27</v>
      </c>
      <c r="B28" s="30">
        <f>AVERAGEIFS(Data!$AN$2:$AN$1857,Data!$AI$2:$AI$1857,A28,Data!$AJ$2:$AJ$1857,1)</f>
        <v>1.0214031786271633</v>
      </c>
      <c r="C28" s="16">
        <f>COUNTIFS(Data!$AI$2:$AI$1857,A28,Data!$AJ$2:$AJ$1857,1)</f>
        <v>8</v>
      </c>
      <c r="E28" s="27">
        <f t="shared" si="0"/>
        <v>1.0212618850338866</v>
      </c>
      <c r="G28" s="30">
        <f>AVERAGEIFS(Data!$BC$2:$BC$1857,Data!$AI$2:$AI$1857,A28,Data!$AH$2:$AH$1857,"&gt;=2022",Data!$AH$2:$AH$1857,"&lt;=2024")</f>
        <v>0.99454601152310251</v>
      </c>
      <c r="H28" s="27">
        <f t="shared" si="1"/>
        <v>0.99454601152310251</v>
      </c>
    </row>
    <row r="29" spans="1:8" x14ac:dyDescent="0.2">
      <c r="A29" s="13">
        <v>28</v>
      </c>
      <c r="B29" s="30">
        <f>AVERAGEIFS(Data!$AN$2:$AN$1857,Data!$AI$2:$AI$1857,A29,Data!$AJ$2:$AJ$1857,1)</f>
        <v>1.0136492457857755</v>
      </c>
      <c r="C29" s="16">
        <f>COUNTIFS(Data!$AI$2:$AI$1857,A29,Data!$AJ$2:$AJ$1857,1)</f>
        <v>8</v>
      </c>
      <c r="E29" s="27">
        <f t="shared" si="0"/>
        <v>1.0135090248159799</v>
      </c>
      <c r="G29" s="30">
        <f>AVERAGEIFS(Data!$BC$2:$BC$1857,Data!$AI$2:$AI$1857,A29,Data!$AH$2:$AH$1857,"&gt;=2022",Data!$AH$2:$AH$1857,"&lt;=2024")</f>
        <v>0.99258235973728948</v>
      </c>
      <c r="H29" s="27">
        <f t="shared" si="1"/>
        <v>0.99258235973728948</v>
      </c>
    </row>
    <row r="30" spans="1:8" x14ac:dyDescent="0.2">
      <c r="A30" s="13">
        <v>29</v>
      </c>
      <c r="B30" s="30">
        <f>AVERAGEIFS(Data!$AN$2:$AN$1857,Data!$AI$2:$AI$1857,A30,Data!$AJ$2:$AJ$1857,1)</f>
        <v>1.0521022191432137</v>
      </c>
      <c r="C30" s="16">
        <f>COUNTIFS(Data!$AI$2:$AI$1857,A30,Data!$AJ$2:$AJ$1857,1)</f>
        <v>8</v>
      </c>
      <c r="E30" s="27">
        <f t="shared" si="0"/>
        <v>1.0519566788647539</v>
      </c>
      <c r="G30" s="30">
        <f>AVERAGEIFS(Data!$BC$2:$BC$1857,Data!$AI$2:$AI$1857,A30,Data!$AH$2:$AH$1857,"&gt;=2022",Data!$AH$2:$AH$1857,"&lt;=2024")</f>
        <v>1.0486159669304305</v>
      </c>
      <c r="H30" s="27">
        <f t="shared" si="1"/>
        <v>1.0486159669304305</v>
      </c>
    </row>
    <row r="31" spans="1:8" x14ac:dyDescent="0.2">
      <c r="A31" s="13">
        <v>30</v>
      </c>
      <c r="B31" s="30">
        <f>AVERAGEIFS(Data!$AN$2:$AN$1857,Data!$AI$2:$AI$1857,A31,Data!$AJ$2:$AJ$1857,1)</f>
        <v>1.031855781067643</v>
      </c>
      <c r="C31" s="16">
        <f>COUNTIFS(Data!$AI$2:$AI$1857,A31,Data!$AJ$2:$AJ$1857,1)</f>
        <v>8</v>
      </c>
      <c r="E31" s="27">
        <f t="shared" si="0"/>
        <v>1.0317130415362794</v>
      </c>
      <c r="G31" s="30">
        <f>AVERAGEIFS(Data!$BC$2:$BC$1857,Data!$AI$2:$AI$1857,A31,Data!$AH$2:$AH$1857,"&gt;=2022",Data!$AH$2:$AH$1857,"&lt;=2024")</f>
        <v>1.0099032328934463</v>
      </c>
      <c r="H31" s="27">
        <f t="shared" si="1"/>
        <v>1.0099032328934463</v>
      </c>
    </row>
    <row r="32" spans="1:8" x14ac:dyDescent="0.2">
      <c r="A32" s="13">
        <v>31</v>
      </c>
      <c r="B32" s="30">
        <f>AVERAGEIFS(Data!$AN$2:$AN$1857,Data!$AI$2:$AI$1857,A32,Data!$AJ$2:$AJ$1857,1)</f>
        <v>1.0401171024045515</v>
      </c>
      <c r="C32" s="16">
        <f>COUNTIFS(Data!$AI$2:$AI$1857,A32,Data!$AJ$2:$AJ$1857,1)</f>
        <v>8</v>
      </c>
      <c r="E32" s="27">
        <f t="shared" si="0"/>
        <v>1.0399732200612197</v>
      </c>
      <c r="G32" s="30">
        <f>AVERAGEIFS(Data!$BC$2:$BC$1857,Data!$AI$2:$AI$1857,A32,Data!$AH$2:$AH$1857,"&gt;=2022",Data!$AH$2:$AH$1857,"&lt;=2024")</f>
        <v>1.0389647971011076</v>
      </c>
      <c r="H32" s="27">
        <f t="shared" si="1"/>
        <v>1.0389647971011076</v>
      </c>
    </row>
    <row r="33" spans="1:8" x14ac:dyDescent="0.2">
      <c r="A33" s="13">
        <v>32</v>
      </c>
      <c r="B33" s="30">
        <f>AVERAGEIFS(Data!$AN$2:$AN$1857,Data!$AI$2:$AI$1857,A33,Data!$AJ$2:$AJ$1857,1)</f>
        <v>1.0407609031438685</v>
      </c>
      <c r="C33" s="16">
        <f>COUNTIFS(Data!$AI$2:$AI$1857,A33,Data!$AJ$2:$AJ$1857,1)</f>
        <v>8</v>
      </c>
      <c r="E33" s="27">
        <f t="shared" si="0"/>
        <v>1.040616931741758</v>
      </c>
      <c r="G33" s="30">
        <f>AVERAGEIFS(Data!$BC$2:$BC$1857,Data!$AI$2:$AI$1857,A33,Data!$AH$2:$AH$1857,"&gt;=2022",Data!$AH$2:$AH$1857,"&lt;=2024")</f>
        <v>1.0332208948643213</v>
      </c>
      <c r="H33" s="27">
        <f t="shared" si="1"/>
        <v>1.0332208948643213</v>
      </c>
    </row>
    <row r="34" spans="1:8" x14ac:dyDescent="0.2">
      <c r="A34" s="13">
        <v>33</v>
      </c>
      <c r="B34" s="30">
        <f>AVERAGEIFS(Data!$AN$2:$AN$1857,Data!$AI$2:$AI$1857,A34,Data!$AJ$2:$AJ$1857,1)</f>
        <v>1.0276202194485129</v>
      </c>
      <c r="C34" s="16">
        <f>COUNTIFS(Data!$AI$2:$AI$1857,A34,Data!$AJ$2:$AJ$1857,1)</f>
        <v>8</v>
      </c>
      <c r="E34" s="27">
        <f t="shared" ref="E34:E53" si="2">B34/AVERAGE($B$2:$B$53)</f>
        <v>1.027478065834379</v>
      </c>
      <c r="G34" s="30">
        <f>AVERAGEIFS(Data!$BC$2:$BC$1857,Data!$AI$2:$AI$1857,A34,Data!$AH$2:$AH$1857,"&gt;=2022",Data!$AH$2:$AH$1857,"&lt;=2024")</f>
        <v>1.0058600109847937</v>
      </c>
      <c r="H34" s="27">
        <f t="shared" ref="H34:H65" si="3">G34</f>
        <v>1.0058600109847937</v>
      </c>
    </row>
    <row r="35" spans="1:8" x14ac:dyDescent="0.2">
      <c r="A35" s="13">
        <v>34</v>
      </c>
      <c r="B35" s="30">
        <f>AVERAGEIFS(Data!$AN$2:$AN$1857,Data!$AI$2:$AI$1857,A35,Data!$AJ$2:$AJ$1857,1)</f>
        <v>1.0383076167061989</v>
      </c>
      <c r="C35" s="16">
        <f>COUNTIFS(Data!$AI$2:$AI$1857,A35,Data!$AJ$2:$AJ$1857,1)</f>
        <v>8</v>
      </c>
      <c r="E35" s="27">
        <f t="shared" si="2"/>
        <v>1.0381639846741464</v>
      </c>
      <c r="G35" s="30">
        <f>AVERAGEIFS(Data!$BC$2:$BC$1857,Data!$AI$2:$AI$1857,A35,Data!$AH$2:$AH$1857,"&gt;=2022",Data!$AH$2:$AH$1857,"&lt;=2024")</f>
        <v>1.0219588934931323</v>
      </c>
      <c r="H35" s="27">
        <f t="shared" si="3"/>
        <v>1.0219588934931323</v>
      </c>
    </row>
    <row r="36" spans="1:8" x14ac:dyDescent="0.2">
      <c r="A36" s="13">
        <v>35</v>
      </c>
      <c r="B36" s="30">
        <f>AVERAGEIFS(Data!$AN$2:$AN$1857,Data!$AI$2:$AI$1857,A36,Data!$AJ$2:$AJ$1857,1)</f>
        <v>1.0226074188473753</v>
      </c>
      <c r="C36" s="16">
        <f>COUNTIFS(Data!$AI$2:$AI$1857,A36,Data!$AJ$2:$AJ$1857,1)</f>
        <v>8</v>
      </c>
      <c r="E36" s="27">
        <f t="shared" si="2"/>
        <v>1.0224659586681397</v>
      </c>
      <c r="G36" s="30">
        <f>AVERAGEIFS(Data!$BC$2:$BC$1857,Data!$AI$2:$AI$1857,A36,Data!$AH$2:$AH$1857,"&gt;=2022",Data!$AH$2:$AH$1857,"&lt;=2024")</f>
        <v>1.0227114090901652</v>
      </c>
      <c r="H36" s="27">
        <f t="shared" si="3"/>
        <v>1.0227114090901652</v>
      </c>
    </row>
    <row r="37" spans="1:8" x14ac:dyDescent="0.2">
      <c r="A37" s="13">
        <v>36</v>
      </c>
      <c r="B37" s="30">
        <f>AVERAGEIFS(Data!$AN$2:$AN$1857,Data!$AI$2:$AI$1857,A37,Data!$AJ$2:$AJ$1857,1)</f>
        <v>1.0037496898168683</v>
      </c>
      <c r="C37" s="16">
        <f>COUNTIFS(Data!$AI$2:$AI$1857,A37,Data!$AJ$2:$AJ$1857,1)</f>
        <v>8</v>
      </c>
      <c r="E37" s="27">
        <f t="shared" si="2"/>
        <v>1.0036108382806754</v>
      </c>
      <c r="G37" s="30">
        <f>AVERAGEIFS(Data!$BC$2:$BC$1857,Data!$AI$2:$AI$1857,A37,Data!$AH$2:$AH$1857,"&gt;=2022",Data!$AH$2:$AH$1857,"&lt;=2024")</f>
        <v>0.95792593843145868</v>
      </c>
      <c r="H37" s="27">
        <f t="shared" si="3"/>
        <v>0.95792593843145868</v>
      </c>
    </row>
    <row r="38" spans="1:8" x14ac:dyDescent="0.2">
      <c r="A38" s="13">
        <v>37</v>
      </c>
      <c r="B38" s="30">
        <f>AVERAGEIFS(Data!$AN$2:$AN$1857,Data!$AI$2:$AI$1857,A38,Data!$AJ$2:$AJ$1857,1)</f>
        <v>0.98824614700842939</v>
      </c>
      <c r="C38" s="16">
        <f>COUNTIFS(Data!$AI$2:$AI$1857,A38,Data!$AJ$2:$AJ$1857,1)</f>
        <v>8</v>
      </c>
      <c r="E38" s="27">
        <f t="shared" si="2"/>
        <v>0.98810944012120361</v>
      </c>
      <c r="G38" s="30">
        <f>AVERAGEIFS(Data!$BC$2:$BC$1857,Data!$AI$2:$AI$1857,A38,Data!$AH$2:$AH$1857,"&gt;=2022",Data!$AH$2:$AH$1857,"&lt;=2024")</f>
        <v>0.96626808296825473</v>
      </c>
      <c r="H38" s="27">
        <f t="shared" si="3"/>
        <v>0.96626808296825473</v>
      </c>
    </row>
    <row r="39" spans="1:8" x14ac:dyDescent="0.2">
      <c r="A39" s="13">
        <v>38</v>
      </c>
      <c r="B39" s="30">
        <f>AVERAGEIFS(Data!$AN$2:$AN$1857,Data!$AI$2:$AI$1857,A39,Data!$AJ$2:$AJ$1857,1)</f>
        <v>1.0101005485960033</v>
      </c>
      <c r="C39" s="16">
        <f>COUNTIFS(Data!$AI$2:$AI$1857,A39,Data!$AJ$2:$AJ$1857,1)</f>
        <v>8</v>
      </c>
      <c r="E39" s="27">
        <f t="shared" si="2"/>
        <v>1.0099608185275364</v>
      </c>
      <c r="G39" s="30">
        <f>AVERAGEIFS(Data!$BC$2:$BC$1857,Data!$AI$2:$AI$1857,A39,Data!$AH$2:$AH$1857,"&gt;=2022",Data!$AH$2:$AH$1857,"&lt;=2024")</f>
        <v>1.0093448557066802</v>
      </c>
      <c r="H39" s="27">
        <f t="shared" si="3"/>
        <v>1.0093448557066802</v>
      </c>
    </row>
    <row r="40" spans="1:8" x14ac:dyDescent="0.2">
      <c r="A40" s="13">
        <v>39</v>
      </c>
      <c r="B40" s="30">
        <f>AVERAGEIFS(Data!$AN$2:$AN$1857,Data!$AI$2:$AI$1857,A40,Data!$AJ$2:$AJ$1857,1)</f>
        <v>0.98284815744966159</v>
      </c>
      <c r="C40" s="16">
        <f>COUNTIFS(Data!$AI$2:$AI$1857,A40,Data!$AJ$2:$AJ$1857,1)</f>
        <v>8</v>
      </c>
      <c r="E40" s="27">
        <f t="shared" si="2"/>
        <v>0.98271219728161308</v>
      </c>
      <c r="G40" s="30">
        <f>AVERAGEIFS(Data!$BC$2:$BC$1857,Data!$AI$2:$AI$1857,A40,Data!$AH$2:$AH$1857,"&gt;=2022",Data!$AH$2:$AH$1857,"&lt;=2024")</f>
        <v>0.98504922299012809</v>
      </c>
      <c r="H40" s="27">
        <f t="shared" si="3"/>
        <v>0.98504922299012809</v>
      </c>
    </row>
    <row r="41" spans="1:8" x14ac:dyDescent="0.2">
      <c r="A41" s="13">
        <v>40</v>
      </c>
      <c r="B41" s="30">
        <f>AVERAGEIFS(Data!$AN$2:$AN$1857,Data!$AI$2:$AI$1857,A41,Data!$AJ$2:$AJ$1857,1)</f>
        <v>1.0038052020194503</v>
      </c>
      <c r="C41" s="16">
        <f>COUNTIFS(Data!$AI$2:$AI$1857,A41,Data!$AJ$2:$AJ$1857,1)</f>
        <v>8</v>
      </c>
      <c r="E41" s="27">
        <f t="shared" si="2"/>
        <v>1.0036663428040973</v>
      </c>
      <c r="G41" s="30">
        <f>AVERAGEIFS(Data!$BC$2:$BC$1857,Data!$AI$2:$AI$1857,A41,Data!$AH$2:$AH$1857,"&gt;=2022",Data!$AH$2:$AH$1857,"&lt;=2024")</f>
        <v>1.0034134329008386</v>
      </c>
      <c r="H41" s="27">
        <f t="shared" si="3"/>
        <v>1.0034134329008386</v>
      </c>
    </row>
    <row r="42" spans="1:8" x14ac:dyDescent="0.2">
      <c r="A42" s="13">
        <v>41</v>
      </c>
      <c r="B42" s="30">
        <f>AVERAGEIFS(Data!$AN$2:$AN$1857,Data!$AI$2:$AI$1857,A42,Data!$AJ$2:$AJ$1857,1)</f>
        <v>0.99597355839236412</v>
      </c>
      <c r="C42" s="16">
        <f>COUNTIFS(Data!$AI$2:$AI$1857,A42,Data!$AJ$2:$AJ$1857,1)</f>
        <v>8</v>
      </c>
      <c r="E42" s="27">
        <f t="shared" si="2"/>
        <v>0.99583578255044536</v>
      </c>
      <c r="G42" s="30">
        <f>AVERAGEIFS(Data!$BC$2:$BC$1857,Data!$AI$2:$AI$1857,A42,Data!$AH$2:$AH$1857,"&gt;=2022",Data!$AH$2:$AH$1857,"&lt;=2024")</f>
        <v>0.99351278009710298</v>
      </c>
      <c r="H42" s="27">
        <f t="shared" si="3"/>
        <v>0.99351278009710298</v>
      </c>
    </row>
    <row r="43" spans="1:8" x14ac:dyDescent="0.2">
      <c r="A43" s="13">
        <v>42</v>
      </c>
      <c r="B43" s="30">
        <f>AVERAGEIFS(Data!$AN$2:$AN$1857,Data!$AI$2:$AI$1857,A43,Data!$AJ$2:$AJ$1857,1)</f>
        <v>1.0032124227859676</v>
      </c>
      <c r="C43" s="16">
        <f>COUNTIFS(Data!$AI$2:$AI$1857,A43,Data!$AJ$2:$AJ$1857,1)</f>
        <v>8</v>
      </c>
      <c r="E43" s="27">
        <f t="shared" si="2"/>
        <v>1.0030736455714442</v>
      </c>
      <c r="G43" s="30">
        <f>AVERAGEIFS(Data!$BC$2:$BC$1857,Data!$AI$2:$AI$1857,A43,Data!$AH$2:$AH$1857,"&gt;=2022",Data!$AH$2:$AH$1857,"&lt;=2024")</f>
        <v>1.0081501126133556</v>
      </c>
      <c r="H43" s="27">
        <f t="shared" si="3"/>
        <v>1.0081501126133556</v>
      </c>
    </row>
    <row r="44" spans="1:8" x14ac:dyDescent="0.2">
      <c r="A44" s="13">
        <v>43</v>
      </c>
      <c r="B44" s="30">
        <f>AVERAGEIFS(Data!$AN$2:$AN$1857,Data!$AI$2:$AI$1857,A44,Data!$AJ$2:$AJ$1857,1)</f>
        <v>1.012380923072058</v>
      </c>
      <c r="C44" s="16">
        <f>COUNTIFS(Data!$AI$2:$AI$1857,A44,Data!$AJ$2:$AJ$1857,1)</f>
        <v>8</v>
      </c>
      <c r="E44" s="27">
        <f t="shared" si="2"/>
        <v>1.0122408775529341</v>
      </c>
      <c r="G44" s="30">
        <f>AVERAGEIFS(Data!$BC$2:$BC$1857,Data!$AI$2:$AI$1857,A44,Data!$AH$2:$AH$1857,"&gt;=2022",Data!$AH$2:$AH$1857,"&lt;=2024")</f>
        <v>1.0033758118290406</v>
      </c>
      <c r="H44" s="27">
        <f t="shared" si="3"/>
        <v>1.0033758118290406</v>
      </c>
    </row>
    <row r="45" spans="1:8" x14ac:dyDescent="0.2">
      <c r="A45" s="13">
        <v>44</v>
      </c>
      <c r="B45" s="30">
        <f>AVERAGEIFS(Data!$AN$2:$AN$1857,Data!$AI$2:$AI$1857,A45,Data!$AJ$2:$AJ$1857,1)</f>
        <v>1.0121716087740176</v>
      </c>
      <c r="C45" s="16">
        <f>COUNTIFS(Data!$AI$2:$AI$1857,A45,Data!$AJ$2:$AJ$1857,1)</f>
        <v>8</v>
      </c>
      <c r="E45" s="27">
        <f t="shared" si="2"/>
        <v>1.012031592209933</v>
      </c>
      <c r="G45" s="30">
        <f>AVERAGEIFS(Data!$BC$2:$BC$1857,Data!$AI$2:$AI$1857,A45,Data!$AH$2:$AH$1857,"&gt;=2022",Data!$AH$2:$AH$1857,"&lt;=2024")</f>
        <v>1.0342738783797232</v>
      </c>
      <c r="H45" s="27">
        <f t="shared" si="3"/>
        <v>1.0342738783797232</v>
      </c>
    </row>
    <row r="46" spans="1:8" x14ac:dyDescent="0.2">
      <c r="A46" s="13">
        <v>45</v>
      </c>
      <c r="B46" s="30">
        <f>AVERAGEIFS(Data!$AN$2:$AN$1857,Data!$AI$2:$AI$1857,A46,Data!$AJ$2:$AJ$1857,1)</f>
        <v>1.0111806603223554</v>
      </c>
      <c r="C46" s="16">
        <f>COUNTIFS(Data!$AI$2:$AI$1857,A46,Data!$AJ$2:$AJ$1857,1)</f>
        <v>8</v>
      </c>
      <c r="E46" s="27">
        <f t="shared" si="2"/>
        <v>1.0110407808389756</v>
      </c>
      <c r="G46" s="30">
        <f>AVERAGEIFS(Data!$BC$2:$BC$1857,Data!$AI$2:$AI$1857,A46,Data!$AH$2:$AH$1857,"&gt;=2022",Data!$AH$2:$AH$1857,"&lt;=2024")</f>
        <v>1.024082102448103</v>
      </c>
      <c r="H46" s="27">
        <f t="shared" si="3"/>
        <v>1.024082102448103</v>
      </c>
    </row>
    <row r="47" spans="1:8" x14ac:dyDescent="0.2">
      <c r="A47" s="13">
        <v>46</v>
      </c>
      <c r="B47" s="30">
        <f>AVERAGEIFS(Data!$AN$2:$AN$1857,Data!$AI$2:$AI$1857,A47,Data!$AJ$2:$AJ$1857,1)</f>
        <v>0.98649257040282357</v>
      </c>
      <c r="C47" s="16">
        <f>COUNTIFS(Data!$AI$2:$AI$1857,A47,Data!$AJ$2:$AJ$1857,1)</f>
        <v>8</v>
      </c>
      <c r="E47" s="27">
        <f t="shared" si="2"/>
        <v>0.98635610609281399</v>
      </c>
      <c r="G47" s="30">
        <f>AVERAGEIFS(Data!$BC$2:$BC$1857,Data!$AI$2:$AI$1857,A47,Data!$AH$2:$AH$1857,"&gt;=2022",Data!$AH$2:$AH$1857,"&lt;=2024")</f>
        <v>0.95418753549545088</v>
      </c>
      <c r="H47" s="27">
        <f t="shared" si="3"/>
        <v>0.95418753549545088</v>
      </c>
    </row>
    <row r="48" spans="1:8" x14ac:dyDescent="0.2">
      <c r="A48" s="13">
        <v>47</v>
      </c>
      <c r="B48" s="30">
        <f>AVERAGEIFS(Data!$AN$2:$AN$1857,Data!$AI$2:$AI$1857,A48,Data!$AJ$2:$AJ$1857,1)</f>
        <v>0.96592302759606885</v>
      </c>
      <c r="C48" s="16">
        <f>COUNTIFS(Data!$AI$2:$AI$1857,A48,Data!$AJ$2:$AJ$1857,1)</f>
        <v>8</v>
      </c>
      <c r="E48" s="27">
        <f t="shared" si="2"/>
        <v>0.96578940872914776</v>
      </c>
      <c r="G48" s="30">
        <f>AVERAGEIFS(Data!$BC$2:$BC$1857,Data!$AI$2:$AI$1857,A48,Data!$AH$2:$AH$1857,"&gt;=2022",Data!$AH$2:$AH$1857,"&lt;=2024")</f>
        <v>0.94653504180541337</v>
      </c>
      <c r="H48" s="27">
        <f t="shared" si="3"/>
        <v>0.94653504180541337</v>
      </c>
    </row>
    <row r="49" spans="1:8" x14ac:dyDescent="0.2">
      <c r="A49" s="13">
        <v>48</v>
      </c>
      <c r="B49" s="30">
        <f>AVERAGEIFS(Data!$AN$2:$AN$1857,Data!$AI$2:$AI$1857,A49,Data!$AJ$2:$AJ$1857,1)</f>
        <v>0.97488862772187446</v>
      </c>
      <c r="C49" s="16">
        <f>COUNTIFS(Data!$AI$2:$AI$1857,A49,Data!$AJ$2:$AJ$1857,1)</f>
        <v>8</v>
      </c>
      <c r="E49" s="27">
        <f t="shared" si="2"/>
        <v>0.97475376861810648</v>
      </c>
      <c r="G49" s="30">
        <f>AVERAGEIFS(Data!$BC$2:$BC$1857,Data!$AI$2:$AI$1857,A49,Data!$AH$2:$AH$1857,"&gt;=2022",Data!$AH$2:$AH$1857,"&lt;=2024")</f>
        <v>0.96645545966881496</v>
      </c>
      <c r="H49" s="27">
        <f t="shared" si="3"/>
        <v>0.96645545966881496</v>
      </c>
    </row>
    <row r="50" spans="1:8" x14ac:dyDescent="0.2">
      <c r="A50" s="13">
        <v>49</v>
      </c>
      <c r="B50" s="30">
        <f>AVERAGEIFS(Data!$AN$2:$AN$1857,Data!$AI$2:$AI$1857,A50,Data!$AJ$2:$AJ$1857,1)</f>
        <v>0.98042934623628142</v>
      </c>
      <c r="C50" s="16">
        <f>COUNTIFS(Data!$AI$2:$AI$1857,A50,Data!$AJ$2:$AJ$1857,1)</f>
        <v>8</v>
      </c>
      <c r="E50" s="27">
        <f t="shared" si="2"/>
        <v>0.98029372066923559</v>
      </c>
      <c r="G50" s="30">
        <f>AVERAGEIFS(Data!$BC$2:$BC$1857,Data!$AI$2:$AI$1857,A50,Data!$AH$2:$AH$1857,"&gt;=2022",Data!$AH$2:$AH$1857,"&lt;=2024")</f>
        <v>0.97990885322830168</v>
      </c>
      <c r="H50" s="27">
        <f t="shared" si="3"/>
        <v>0.97990885322830168</v>
      </c>
    </row>
    <row r="51" spans="1:8" x14ac:dyDescent="0.2">
      <c r="A51" s="13">
        <v>50</v>
      </c>
      <c r="B51" s="30">
        <f>AVERAGEIFS(Data!$AN$2:$AN$1857,Data!$AI$2:$AI$1857,A51,Data!$AJ$2:$AJ$1857,1)</f>
        <v>1.0007475515680899</v>
      </c>
      <c r="C51" s="16">
        <f>COUNTIFS(Data!$AI$2:$AI$1857,A51,Data!$AJ$2:$AJ$1857,1)</f>
        <v>8</v>
      </c>
      <c r="E51" s="27">
        <f t="shared" si="2"/>
        <v>1.00060911532618</v>
      </c>
      <c r="G51" s="30">
        <f>AVERAGEIFS(Data!$BC$2:$BC$1857,Data!$AI$2:$AI$1857,A51,Data!$AH$2:$AH$1857,"&gt;=2022",Data!$AH$2:$AH$1857,"&lt;=2024")</f>
        <v>0.99765913713107945</v>
      </c>
      <c r="H51" s="27">
        <f t="shared" si="3"/>
        <v>0.99765913713107945</v>
      </c>
    </row>
    <row r="52" spans="1:8" x14ac:dyDescent="0.2">
      <c r="A52" s="13">
        <v>51</v>
      </c>
      <c r="B52" s="30">
        <f>AVERAGEIFS(Data!$AN$2:$AN$1857,Data!$AI$2:$AI$1857,A52,Data!$AJ$2:$AJ$1857,1)</f>
        <v>1.022114705803121</v>
      </c>
      <c r="C52" s="16">
        <f>COUNTIFS(Data!$AI$2:$AI$1857,A52,Data!$AJ$2:$AJ$1857,1)</f>
        <v>8</v>
      </c>
      <c r="E52" s="27">
        <f t="shared" si="2"/>
        <v>1.0219733137822757</v>
      </c>
      <c r="G52" s="30">
        <f>AVERAGEIFS(Data!$BC$2:$BC$1857,Data!$AI$2:$AI$1857,A52,Data!$AH$2:$AH$1857,"&gt;=2022",Data!$AH$2:$AH$1857,"&lt;=2024")</f>
        <v>1.0395425337611444</v>
      </c>
      <c r="H52" s="27">
        <f t="shared" si="3"/>
        <v>1.0395425337611444</v>
      </c>
    </row>
    <row r="53" spans="1:8" x14ac:dyDescent="0.2">
      <c r="A53" s="13">
        <v>52</v>
      </c>
      <c r="B53" s="30">
        <f>AVERAGEIFS(Data!$AN$2:$AN$1857,Data!$AI$2:$AI$1857,A53,Data!$AJ$2:$AJ$1857,1)</f>
        <v>0.94118989915294604</v>
      </c>
      <c r="C53" s="16">
        <f>COUNTIFS(Data!$AI$2:$AI$1857,A53,Data!$AJ$2:$AJ$1857,1)</f>
        <v>9</v>
      </c>
      <c r="E53" s="27">
        <f t="shared" si="2"/>
        <v>0.94105970168970154</v>
      </c>
      <c r="G53" s="30">
        <f>AVERAGEIFS(Data!$BC$2:$BC$1857,Data!$AI$2:$AI$1857,A53,Data!$AH$2:$AH$1857,"&gt;=2022",Data!$AH$2:$AH$1857,"&lt;=2024")</f>
        <v>0.89289929772275245</v>
      </c>
      <c r="H53" s="27">
        <f t="shared" si="3"/>
        <v>0.89289929772275245</v>
      </c>
    </row>
    <row r="55" spans="1:8" x14ac:dyDescent="0.2">
      <c r="A55" s="12" t="s">
        <v>168</v>
      </c>
      <c r="E55" s="27">
        <f>AVERAGE(E2:E53)</f>
        <v>1.0000000000000007</v>
      </c>
    </row>
    <row r="57" spans="1:8" x14ac:dyDescent="0.2">
      <c r="A57" s="10" t="s">
        <v>169</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I1857"/>
  <sheetViews>
    <sheetView tabSelected="1" zoomScaleNormal="100" workbookViewId="0">
      <pane xSplit="2" ySplit="1" topLeftCell="AU2" activePane="bottomRight" state="frozen"/>
      <selection pane="topRight" activeCell="C1" sqref="C1"/>
      <selection pane="bottomLeft" activeCell="A2" sqref="A2"/>
      <selection pane="bottomRight"/>
    </sheetView>
  </sheetViews>
  <sheetFormatPr baseColWidth="10" defaultColWidth="8.6640625" defaultRowHeight="15" x14ac:dyDescent="0.2"/>
  <cols>
    <col min="1" max="1" width="11" customWidth="1"/>
    <col min="2" max="2" width="12" customWidth="1"/>
    <col min="3" max="61" width="11" customWidth="1"/>
  </cols>
  <sheetData>
    <row r="1" spans="1:61" ht="60" customHeight="1" x14ac:dyDescent="0.2">
      <c r="A1" s="11" t="s">
        <v>135</v>
      </c>
      <c r="B1" s="11" t="s">
        <v>115</v>
      </c>
      <c r="C1" s="11" t="s">
        <v>170</v>
      </c>
      <c r="D1" s="11" t="s">
        <v>171</v>
      </c>
      <c r="E1" s="11" t="s">
        <v>59</v>
      </c>
      <c r="F1" s="11" t="s">
        <v>62</v>
      </c>
      <c r="G1" s="11" t="s">
        <v>65</v>
      </c>
      <c r="H1" s="11" t="s">
        <v>68</v>
      </c>
      <c r="I1" s="11" t="s">
        <v>70</v>
      </c>
      <c r="J1" s="11" t="s">
        <v>74</v>
      </c>
      <c r="K1" s="11" t="s">
        <v>77</v>
      </c>
      <c r="L1" s="11" t="s">
        <v>78</v>
      </c>
      <c r="M1" s="11" t="s">
        <v>80</v>
      </c>
      <c r="N1" s="11" t="s">
        <v>81</v>
      </c>
      <c r="O1" s="11" t="s">
        <v>72</v>
      </c>
      <c r="P1" s="11" t="s">
        <v>84</v>
      </c>
      <c r="Q1" s="11" t="s">
        <v>85</v>
      </c>
      <c r="R1" s="11" t="s">
        <v>86</v>
      </c>
      <c r="S1" s="11" t="s">
        <v>87</v>
      </c>
      <c r="T1" s="11" t="s">
        <v>88</v>
      </c>
      <c r="U1" s="11" t="s">
        <v>89</v>
      </c>
      <c r="V1" s="11" t="s">
        <v>90</v>
      </c>
      <c r="W1" s="11" t="s">
        <v>91</v>
      </c>
      <c r="X1" s="11" t="s">
        <v>92</v>
      </c>
      <c r="Y1" s="11" t="s">
        <v>93</v>
      </c>
      <c r="Z1" s="11" t="s">
        <v>94</v>
      </c>
      <c r="AA1" s="11" t="s">
        <v>95</v>
      </c>
      <c r="AB1" s="11" t="s">
        <v>96</v>
      </c>
      <c r="AC1" s="11" t="s">
        <v>97</v>
      </c>
      <c r="AD1" s="11" t="s">
        <v>98</v>
      </c>
      <c r="AE1" s="11" t="s">
        <v>99</v>
      </c>
      <c r="AF1" s="11" t="s">
        <v>100</v>
      </c>
      <c r="AH1" s="11" t="s">
        <v>172</v>
      </c>
      <c r="AI1" s="11" t="s">
        <v>161</v>
      </c>
      <c r="AJ1" s="11" t="s">
        <v>173</v>
      </c>
      <c r="AK1" s="11" t="s">
        <v>71</v>
      </c>
      <c r="AL1" s="11" t="s">
        <v>75</v>
      </c>
      <c r="AM1" s="11" t="s">
        <v>174</v>
      </c>
      <c r="AN1" s="11" t="s">
        <v>175</v>
      </c>
      <c r="AO1" s="11" t="s">
        <v>176</v>
      </c>
      <c r="AP1" s="11" t="s">
        <v>177</v>
      </c>
      <c r="AQ1" s="11" t="s">
        <v>178</v>
      </c>
      <c r="AR1" s="11" t="s">
        <v>179</v>
      </c>
      <c r="AS1" s="11" t="s">
        <v>180</v>
      </c>
      <c r="AT1" s="11" t="s">
        <v>181</v>
      </c>
      <c r="AU1" s="11" t="s">
        <v>182</v>
      </c>
      <c r="AV1" s="11" t="s">
        <v>118</v>
      </c>
      <c r="AW1" s="11" t="s">
        <v>183</v>
      </c>
      <c r="AX1" s="11" t="s">
        <v>184</v>
      </c>
      <c r="AY1" s="11" t="s">
        <v>185</v>
      </c>
      <c r="AZ1" s="11" t="s">
        <v>186</v>
      </c>
      <c r="BA1" s="11"/>
      <c r="BB1" s="11" t="s">
        <v>187</v>
      </c>
      <c r="BC1" s="11" t="s">
        <v>188</v>
      </c>
      <c r="BD1" s="11" t="s">
        <v>167</v>
      </c>
      <c r="BE1" s="11" t="s">
        <v>189</v>
      </c>
      <c r="BF1" s="11" t="s">
        <v>190</v>
      </c>
      <c r="BG1" s="11" t="s">
        <v>191</v>
      </c>
      <c r="BH1" s="11" t="s">
        <v>192</v>
      </c>
      <c r="BI1" s="11" t="s">
        <v>193</v>
      </c>
    </row>
    <row r="2" spans="1:61" x14ac:dyDescent="0.2">
      <c r="A2" s="15">
        <v>1</v>
      </c>
      <c r="B2" s="35">
        <v>33277</v>
      </c>
      <c r="C2" s="36">
        <v>6621</v>
      </c>
      <c r="D2" s="37"/>
      <c r="F2" s="15">
        <v>483000</v>
      </c>
      <c r="H2" s="15">
        <v>21.303999999999998</v>
      </c>
      <c r="I2" s="15">
        <v>20.626000000000001</v>
      </c>
      <c r="J2" s="15">
        <v>1.139</v>
      </c>
      <c r="M2" s="15">
        <v>1136</v>
      </c>
      <c r="W2" s="15">
        <v>84.2</v>
      </c>
      <c r="AD2" s="15">
        <v>0</v>
      </c>
      <c r="AE2" s="15">
        <v>18.5</v>
      </c>
      <c r="AF2" s="15">
        <v>0</v>
      </c>
      <c r="AH2" s="13">
        <f t="shared" ref="AH2:AH65" si="0">YEAR(B2)</f>
        <v>1991</v>
      </c>
      <c r="AI2" s="13">
        <f t="shared" ref="AI2:AI65" si="1">MIN(52,INT((B2-DATE(AH2,1,1))/7)+1)</f>
        <v>6</v>
      </c>
      <c r="AJ2" s="13">
        <f>IF(AND(ISNUMBER(C2),ISNUMBER(AK2),ISNUMBER(AL2),AH2&gt;=Inputs!$B$5,AH2&lt;=Inputs!$B$6,AH2&lt;&gt;Inputs!$B$7,AH2&lt;&gt;Inputs!$B$8),1,0)</f>
        <v>0</v>
      </c>
      <c r="AK2" s="13" t="str">
        <f>IF(INDEX($E2:$AF2,Inputs!$C$10)="","",INDEX($E2:$AF2,Inputs!$C$10))</f>
        <v/>
      </c>
      <c r="AL2" s="13">
        <f>IF(INDEX($E2:$AF2,Inputs!$C$11)="","",INDEX($E2:$AF2,Inputs!$C$11))</f>
        <v>483000</v>
      </c>
      <c r="AM2" s="19">
        <f>Regression!$C$5+Regression!$C$6*A2</f>
        <v>10845.377324198189</v>
      </c>
      <c r="AN2" s="27" t="str">
        <f t="shared" ref="AN2:AN65" si="2">IF(AJ2=1,C2/AM2,"")</f>
        <v/>
      </c>
      <c r="AO2" s="30">
        <f>INDEX('Seasonal Index'!$E$2:$E$53,AI2)</f>
        <v>0.93990301851114999</v>
      </c>
      <c r="AP2" s="34" t="str">
        <f t="shared" ref="AP2:AP65" si="3">IF(AJ2=1,C2/AO2,"")</f>
        <v/>
      </c>
      <c r="AQ2" s="16">
        <f>IF(AJ2=1,A2-Regression!$C$15,0)</f>
        <v>0</v>
      </c>
      <c r="AR2" s="16">
        <f>IF(AJ2=1,AK2-Regression!$D$15,0)</f>
        <v>0</v>
      </c>
      <c r="AS2" s="16">
        <f>IF(AJ2=1,AL2-Regression!$E$15,0)</f>
        <v>0</v>
      </c>
      <c r="AT2" s="16">
        <f>IF(AJ2=1,AP2-Regression!$F$15,0)</f>
        <v>0</v>
      </c>
      <c r="AU2" s="19" t="str">
        <f>IF(AND(ISNUMBER(AK2),ISNUMBER(AL2)),Regression!$C$38+Regression!$D$38*A2+Regression!$E$38*AK2+Regression!$F$38*AL2,"")</f>
        <v/>
      </c>
      <c r="AV2" s="34" t="str">
        <f t="shared" ref="AV2:AV65" si="4">IF(ISNUMBER(AU2),AU2*AO2,"")</f>
        <v/>
      </c>
      <c r="AW2" s="13" t="str">
        <f>IF(AJ2=1,"Train",IF(AH2=Inputs!$B$6+1,"Validation",IF(AH2&gt;Inputs!$B$6+1,"Forecast","Not used")))</f>
        <v>Not used</v>
      </c>
      <c r="AX2" s="34">
        <f t="shared" ref="AX2:AX65" si="5">IF(ISNUMBER(C2),C2,IF(ISNUMBER(D2),D2,""))</f>
        <v>6621</v>
      </c>
      <c r="AY2" s="38" t="str">
        <f t="shared" ref="AY2:AY65" si="6">IF(AND(AW2="Validation",ISNUMBER(AX2),ISNUMBER(AV2)),ABS(AX2-AV2)/AX2,"")</f>
        <v/>
      </c>
      <c r="AZ2" s="13">
        <f t="shared" ref="AZ2:AZ65" si="7">IF(AJ2=1,AP2-AU2,0)</f>
        <v>0</v>
      </c>
      <c r="BB2" s="19">
        <f>Regression!$C$45+Regression!$C$46*A2</f>
        <v>6145.8389815239207</v>
      </c>
      <c r="BC2" s="27" t="str">
        <f t="shared" ref="BC2:BC65" si="8">IF(AND(AH2&gt;=2022,AH2&lt;=2024),C2/BB2,"")</f>
        <v/>
      </c>
      <c r="BD2" s="30">
        <f>INDEX('Seasonal Index'!$H$2:$H$53,AI2)</f>
        <v>0.95301266001084362</v>
      </c>
      <c r="BE2" s="34" t="str">
        <f t="shared" ref="BE2:BE65" si="9">IF(AH2&gt;=2022,BB2*BD2,"")</f>
        <v/>
      </c>
      <c r="BF2" s="38" t="str">
        <f t="shared" ref="BF2:BF65" si="10">IF(AND(AW2="Validation",ISNUMBER(AX2),ISNUMBER(BE2)),ABS(AX2-BE2)/AX2,"")</f>
        <v/>
      </c>
      <c r="BG2" s="34">
        <f t="shared" ref="BG2:BG65" si="11">IF(ISNUMBER(C2),C2,0)</f>
        <v>6621</v>
      </c>
      <c r="BH2" s="13">
        <f t="shared" ref="BH2:BH65" si="12">IF(ISNUMBER(AY2),AV2-AX2,0)</f>
        <v>0</v>
      </c>
      <c r="BI2" s="13">
        <f t="shared" ref="BI2:BI65" si="13">IF(ISNUMBER(AY2),BE2-AX2,0)</f>
        <v>0</v>
      </c>
    </row>
    <row r="3" spans="1:61" x14ac:dyDescent="0.2">
      <c r="A3" s="15">
        <v>2</v>
      </c>
      <c r="B3" s="35">
        <v>33284</v>
      </c>
      <c r="C3" s="36">
        <v>6433</v>
      </c>
      <c r="D3" s="37"/>
      <c r="F3" s="15">
        <v>480000</v>
      </c>
      <c r="H3" s="15">
        <v>22.116</v>
      </c>
      <c r="I3" s="15">
        <v>20.436</v>
      </c>
      <c r="J3" s="15">
        <v>1.1060000000000001</v>
      </c>
      <c r="M3" s="15">
        <v>1136</v>
      </c>
      <c r="W3" s="15">
        <v>84.2</v>
      </c>
      <c r="AD3" s="15">
        <v>0</v>
      </c>
      <c r="AE3" s="15">
        <v>145.9</v>
      </c>
      <c r="AF3" s="15">
        <v>0.7</v>
      </c>
      <c r="AH3" s="13">
        <f t="shared" si="0"/>
        <v>1991</v>
      </c>
      <c r="AI3" s="13">
        <f t="shared" si="1"/>
        <v>7</v>
      </c>
      <c r="AJ3" s="13">
        <f>IF(AND(ISNUMBER(C3),ISNUMBER(AK3),ISNUMBER(AL3),AH3&gt;=Inputs!$B$5,AH3&lt;=Inputs!$B$6,AH3&lt;&gt;Inputs!$B$7,AH3&lt;&gt;Inputs!$B$8),1,0)</f>
        <v>0</v>
      </c>
      <c r="AK3" s="13" t="str">
        <f>IF(INDEX($E3:$AF3,Inputs!$C$10)="","",INDEX($E3:$AF3,Inputs!$C$10))</f>
        <v/>
      </c>
      <c r="AL3" s="13">
        <f>IF(INDEX($E3:$AF3,Inputs!$C$11)="","",INDEX($E3:$AF3,Inputs!$C$11))</f>
        <v>480000</v>
      </c>
      <c r="AM3" s="19">
        <f>Regression!$C$5+Regression!$C$6*A3</f>
        <v>10844.204649259871</v>
      </c>
      <c r="AN3" s="27" t="str">
        <f t="shared" si="2"/>
        <v/>
      </c>
      <c r="AO3" s="30">
        <f>INDEX('Seasonal Index'!$E$2:$E$53,AI3)</f>
        <v>0.9631620939890071</v>
      </c>
      <c r="AP3" s="34" t="str">
        <f t="shared" si="3"/>
        <v/>
      </c>
      <c r="AQ3" s="16">
        <f>IF(AJ3=1,A3-Regression!$C$15,0)</f>
        <v>0</v>
      </c>
      <c r="AR3" s="16">
        <f>IF(AJ3=1,AK3-Regression!$D$15,0)</f>
        <v>0</v>
      </c>
      <c r="AS3" s="16">
        <f>IF(AJ3=1,AL3-Regression!$E$15,0)</f>
        <v>0</v>
      </c>
      <c r="AT3" s="16">
        <f>IF(AJ3=1,AP3-Regression!$F$15,0)</f>
        <v>0</v>
      </c>
      <c r="AU3" s="19" t="str">
        <f>IF(AND(ISNUMBER(AK3),ISNUMBER(AL3)),Regression!$C$38+Regression!$D$38*A3+Regression!$E$38*AK3+Regression!$F$38*AL3,"")</f>
        <v/>
      </c>
      <c r="AV3" s="34" t="str">
        <f t="shared" si="4"/>
        <v/>
      </c>
      <c r="AW3" s="13" t="str">
        <f>IF(AJ3=1,"Train",IF(AH3=Inputs!$B$6+1,"Validation",IF(AH3&gt;Inputs!$B$6+1,"Forecast","Not used")))</f>
        <v>Not used</v>
      </c>
      <c r="AX3" s="34">
        <f t="shared" si="5"/>
        <v>6433</v>
      </c>
      <c r="AY3" s="38" t="str">
        <f t="shared" si="6"/>
        <v/>
      </c>
      <c r="AZ3" s="13">
        <f t="shared" si="7"/>
        <v>0</v>
      </c>
      <c r="BB3" s="19">
        <f>Regression!$C$45+Regression!$C$46*A3</f>
        <v>6147.3984811366972</v>
      </c>
      <c r="BC3" s="27" t="str">
        <f t="shared" si="8"/>
        <v/>
      </c>
      <c r="BD3" s="30">
        <f>INDEX('Seasonal Index'!$H$2:$H$53,AI3)</f>
        <v>0.98161870818373353</v>
      </c>
      <c r="BE3" s="34" t="str">
        <f t="shared" si="9"/>
        <v/>
      </c>
      <c r="BF3" s="38" t="str">
        <f t="shared" si="10"/>
        <v/>
      </c>
      <c r="BG3" s="34">
        <f t="shared" si="11"/>
        <v>6433</v>
      </c>
      <c r="BH3" s="13">
        <f t="shared" si="12"/>
        <v>0</v>
      </c>
      <c r="BI3" s="13">
        <f t="shared" si="13"/>
        <v>0</v>
      </c>
    </row>
    <row r="4" spans="1:61" x14ac:dyDescent="0.2">
      <c r="A4" s="15">
        <v>3</v>
      </c>
      <c r="B4" s="35">
        <v>33291</v>
      </c>
      <c r="C4" s="36">
        <v>6582</v>
      </c>
      <c r="D4" s="37"/>
      <c r="F4" s="15">
        <v>474000</v>
      </c>
      <c r="H4" s="15">
        <v>19.38</v>
      </c>
      <c r="I4" s="15">
        <v>18.126000000000001</v>
      </c>
      <c r="J4" s="15">
        <v>1.0780000000000001</v>
      </c>
      <c r="M4" s="15">
        <v>1136</v>
      </c>
      <c r="N4" s="15">
        <v>11.829000000000001</v>
      </c>
      <c r="W4" s="15">
        <v>84.2</v>
      </c>
      <c r="AD4" s="15">
        <v>0</v>
      </c>
      <c r="AE4" s="15">
        <v>130.1</v>
      </c>
      <c r="AF4" s="15">
        <v>1.5</v>
      </c>
      <c r="AH4" s="13">
        <f t="shared" si="0"/>
        <v>1991</v>
      </c>
      <c r="AI4" s="13">
        <f t="shared" si="1"/>
        <v>8</v>
      </c>
      <c r="AJ4" s="13">
        <f>IF(AND(ISNUMBER(C4),ISNUMBER(AK4),ISNUMBER(AL4),AH4&gt;=Inputs!$B$5,AH4&lt;=Inputs!$B$6,AH4&lt;&gt;Inputs!$B$7,AH4&lt;&gt;Inputs!$B$8),1,0)</f>
        <v>0</v>
      </c>
      <c r="AK4" s="13" t="str">
        <f>IF(INDEX($E4:$AF4,Inputs!$C$10)="","",INDEX($E4:$AF4,Inputs!$C$10))</f>
        <v/>
      </c>
      <c r="AL4" s="13">
        <f>IF(INDEX($E4:$AF4,Inputs!$C$11)="","",INDEX($E4:$AF4,Inputs!$C$11))</f>
        <v>474000</v>
      </c>
      <c r="AM4" s="19">
        <f>Regression!$C$5+Regression!$C$6*A4</f>
        <v>10843.031974321551</v>
      </c>
      <c r="AN4" s="27" t="str">
        <f t="shared" si="2"/>
        <v/>
      </c>
      <c r="AO4" s="30">
        <f>INDEX('Seasonal Index'!$E$2:$E$53,AI4)</f>
        <v>0.97838705647303814</v>
      </c>
      <c r="AP4" s="34" t="str">
        <f t="shared" si="3"/>
        <v/>
      </c>
      <c r="AQ4" s="16">
        <f>IF(AJ4=1,A4-Regression!$C$15,0)</f>
        <v>0</v>
      </c>
      <c r="AR4" s="16">
        <f>IF(AJ4=1,AK4-Regression!$D$15,0)</f>
        <v>0</v>
      </c>
      <c r="AS4" s="16">
        <f>IF(AJ4=1,AL4-Regression!$E$15,0)</f>
        <v>0</v>
      </c>
      <c r="AT4" s="16">
        <f>IF(AJ4=1,AP4-Regression!$F$15,0)</f>
        <v>0</v>
      </c>
      <c r="AU4" s="19" t="str">
        <f>IF(AND(ISNUMBER(AK4),ISNUMBER(AL4)),Regression!$C$38+Regression!$D$38*A4+Regression!$E$38*AK4+Regression!$F$38*AL4,"")</f>
        <v/>
      </c>
      <c r="AV4" s="34" t="str">
        <f t="shared" si="4"/>
        <v/>
      </c>
      <c r="AW4" s="13" t="str">
        <f>IF(AJ4=1,"Train",IF(AH4=Inputs!$B$6+1,"Validation",IF(AH4&gt;Inputs!$B$6+1,"Forecast","Not used")))</f>
        <v>Not used</v>
      </c>
      <c r="AX4" s="34">
        <f t="shared" si="5"/>
        <v>6582</v>
      </c>
      <c r="AY4" s="38" t="str">
        <f t="shared" si="6"/>
        <v/>
      </c>
      <c r="AZ4" s="13">
        <f t="shared" si="7"/>
        <v>0</v>
      </c>
      <c r="BB4" s="19">
        <f>Regression!$C$45+Regression!$C$46*A4</f>
        <v>6148.9579807494747</v>
      </c>
      <c r="BC4" s="27" t="str">
        <f t="shared" si="8"/>
        <v/>
      </c>
      <c r="BD4" s="30">
        <f>INDEX('Seasonal Index'!$H$2:$H$53,AI4)</f>
        <v>1.0025158987054763</v>
      </c>
      <c r="BE4" s="34" t="str">
        <f t="shared" si="9"/>
        <v/>
      </c>
      <c r="BF4" s="38" t="str">
        <f t="shared" si="10"/>
        <v/>
      </c>
      <c r="BG4" s="34">
        <f t="shared" si="11"/>
        <v>6582</v>
      </c>
      <c r="BH4" s="13">
        <f t="shared" si="12"/>
        <v>0</v>
      </c>
      <c r="BI4" s="13">
        <f t="shared" si="13"/>
        <v>0</v>
      </c>
    </row>
    <row r="5" spans="1:61" x14ac:dyDescent="0.2">
      <c r="A5" s="15">
        <v>4</v>
      </c>
      <c r="B5" s="35">
        <v>33298</v>
      </c>
      <c r="C5" s="36">
        <v>7224</v>
      </c>
      <c r="D5" s="37"/>
      <c r="F5" s="15">
        <v>499000</v>
      </c>
      <c r="H5" s="15">
        <v>18.73</v>
      </c>
      <c r="I5" s="15">
        <v>18.661999999999999</v>
      </c>
      <c r="J5" s="15">
        <v>1.054</v>
      </c>
      <c r="M5" s="15">
        <v>1136</v>
      </c>
      <c r="N5" s="15">
        <v>11.829000000000001</v>
      </c>
      <c r="W5" s="15">
        <v>84.2</v>
      </c>
      <c r="AD5" s="15">
        <v>0</v>
      </c>
      <c r="AE5" s="15">
        <v>149.80000000000001</v>
      </c>
      <c r="AF5" s="15">
        <v>0.9</v>
      </c>
      <c r="AH5" s="13">
        <f t="shared" si="0"/>
        <v>1991</v>
      </c>
      <c r="AI5" s="13">
        <f t="shared" si="1"/>
        <v>9</v>
      </c>
      <c r="AJ5" s="13">
        <f>IF(AND(ISNUMBER(C5),ISNUMBER(AK5),ISNUMBER(AL5),AH5&gt;=Inputs!$B$5,AH5&lt;=Inputs!$B$6,AH5&lt;&gt;Inputs!$B$7,AH5&lt;&gt;Inputs!$B$8),1,0)</f>
        <v>0</v>
      </c>
      <c r="AK5" s="13" t="str">
        <f>IF(INDEX($E5:$AF5,Inputs!$C$10)="","",INDEX($E5:$AF5,Inputs!$C$10))</f>
        <v/>
      </c>
      <c r="AL5" s="13">
        <f>IF(INDEX($E5:$AF5,Inputs!$C$11)="","",INDEX($E5:$AF5,Inputs!$C$11))</f>
        <v>499000</v>
      </c>
      <c r="AM5" s="19">
        <f>Regression!$C$5+Regression!$C$6*A5</f>
        <v>10841.859299383234</v>
      </c>
      <c r="AN5" s="27" t="str">
        <f t="shared" si="2"/>
        <v/>
      </c>
      <c r="AO5" s="30">
        <f>INDEX('Seasonal Index'!$E$2:$E$53,AI5)</f>
        <v>0.98629367627517528</v>
      </c>
      <c r="AP5" s="34" t="str">
        <f t="shared" si="3"/>
        <v/>
      </c>
      <c r="AQ5" s="16">
        <f>IF(AJ5=1,A5-Regression!$C$15,0)</f>
        <v>0</v>
      </c>
      <c r="AR5" s="16">
        <f>IF(AJ5=1,AK5-Regression!$D$15,0)</f>
        <v>0</v>
      </c>
      <c r="AS5" s="16">
        <f>IF(AJ5=1,AL5-Regression!$E$15,0)</f>
        <v>0</v>
      </c>
      <c r="AT5" s="16">
        <f>IF(AJ5=1,AP5-Regression!$F$15,0)</f>
        <v>0</v>
      </c>
      <c r="AU5" s="19" t="str">
        <f>IF(AND(ISNUMBER(AK5),ISNUMBER(AL5)),Regression!$C$38+Regression!$D$38*A5+Regression!$E$38*AK5+Regression!$F$38*AL5,"")</f>
        <v/>
      </c>
      <c r="AV5" s="34" t="str">
        <f t="shared" si="4"/>
        <v/>
      </c>
      <c r="AW5" s="13" t="str">
        <f>IF(AJ5=1,"Train",IF(AH5=Inputs!$B$6+1,"Validation",IF(AH5&gt;Inputs!$B$6+1,"Forecast","Not used")))</f>
        <v>Not used</v>
      </c>
      <c r="AX5" s="34">
        <f t="shared" si="5"/>
        <v>7224</v>
      </c>
      <c r="AY5" s="38" t="str">
        <f t="shared" si="6"/>
        <v/>
      </c>
      <c r="AZ5" s="13">
        <f t="shared" si="7"/>
        <v>0</v>
      </c>
      <c r="BB5" s="19">
        <f>Regression!$C$45+Regression!$C$46*A5</f>
        <v>6150.5174803622513</v>
      </c>
      <c r="BC5" s="27" t="str">
        <f t="shared" si="8"/>
        <v/>
      </c>
      <c r="BD5" s="30">
        <f>INDEX('Seasonal Index'!$H$2:$H$53,AI5)</f>
        <v>1.0104103597905623</v>
      </c>
      <c r="BE5" s="34" t="str">
        <f t="shared" si="9"/>
        <v/>
      </c>
      <c r="BF5" s="38" t="str">
        <f t="shared" si="10"/>
        <v/>
      </c>
      <c r="BG5" s="34">
        <f t="shared" si="11"/>
        <v>7224</v>
      </c>
      <c r="BH5" s="13">
        <f t="shared" si="12"/>
        <v>0</v>
      </c>
      <c r="BI5" s="13">
        <f t="shared" si="13"/>
        <v>0</v>
      </c>
    </row>
    <row r="6" spans="1:61" x14ac:dyDescent="0.2">
      <c r="A6" s="15">
        <v>5</v>
      </c>
      <c r="B6" s="35">
        <v>33305</v>
      </c>
      <c r="C6" s="36">
        <v>6875</v>
      </c>
      <c r="D6" s="37"/>
      <c r="F6" s="15">
        <v>488000</v>
      </c>
      <c r="H6" s="15">
        <v>19.856000000000002</v>
      </c>
      <c r="I6" s="15">
        <v>19.77</v>
      </c>
      <c r="J6" s="15">
        <v>1.0249999999999999</v>
      </c>
      <c r="M6" s="15">
        <v>1068</v>
      </c>
      <c r="N6" s="15">
        <v>11.829000000000001</v>
      </c>
      <c r="P6" s="15">
        <v>3841</v>
      </c>
      <c r="W6" s="15">
        <v>82.8</v>
      </c>
      <c r="AD6" s="15">
        <v>0</v>
      </c>
      <c r="AE6" s="15">
        <v>111.1</v>
      </c>
      <c r="AF6" s="15">
        <v>1.8</v>
      </c>
      <c r="AH6" s="13">
        <f t="shared" si="0"/>
        <v>1991</v>
      </c>
      <c r="AI6" s="13">
        <f t="shared" si="1"/>
        <v>10</v>
      </c>
      <c r="AJ6" s="13">
        <f>IF(AND(ISNUMBER(C6),ISNUMBER(AK6),ISNUMBER(AL6),AH6&gt;=Inputs!$B$5,AH6&lt;=Inputs!$B$6,AH6&lt;&gt;Inputs!$B$7,AH6&lt;&gt;Inputs!$B$8),1,0)</f>
        <v>0</v>
      </c>
      <c r="AK6" s="13" t="str">
        <f>IF(INDEX($E6:$AF6,Inputs!$C$10)="","",INDEX($E6:$AF6,Inputs!$C$10))</f>
        <v/>
      </c>
      <c r="AL6" s="13">
        <f>IF(INDEX($E6:$AF6,Inputs!$C$11)="","",INDEX($E6:$AF6,Inputs!$C$11))</f>
        <v>488000</v>
      </c>
      <c r="AM6" s="19">
        <f>Regression!$C$5+Regression!$C$6*A6</f>
        <v>10840.686624444914</v>
      </c>
      <c r="AN6" s="27" t="str">
        <f t="shared" si="2"/>
        <v/>
      </c>
      <c r="AO6" s="30">
        <f>INDEX('Seasonal Index'!$E$2:$E$53,AI6)</f>
        <v>0.99527490721887679</v>
      </c>
      <c r="AP6" s="34" t="str">
        <f t="shared" si="3"/>
        <v/>
      </c>
      <c r="AQ6" s="16">
        <f>IF(AJ6=1,A6-Regression!$C$15,0)</f>
        <v>0</v>
      </c>
      <c r="AR6" s="16">
        <f>IF(AJ6=1,AK6-Regression!$D$15,0)</f>
        <v>0</v>
      </c>
      <c r="AS6" s="16">
        <f>IF(AJ6=1,AL6-Regression!$E$15,0)</f>
        <v>0</v>
      </c>
      <c r="AT6" s="16">
        <f>IF(AJ6=1,AP6-Regression!$F$15,0)</f>
        <v>0</v>
      </c>
      <c r="AU6" s="19" t="str">
        <f>IF(AND(ISNUMBER(AK6),ISNUMBER(AL6)),Regression!$C$38+Regression!$D$38*A6+Regression!$E$38*AK6+Regression!$F$38*AL6,"")</f>
        <v/>
      </c>
      <c r="AV6" s="34" t="str">
        <f t="shared" si="4"/>
        <v/>
      </c>
      <c r="AW6" s="13" t="str">
        <f>IF(AJ6=1,"Train",IF(AH6=Inputs!$B$6+1,"Validation",IF(AH6&gt;Inputs!$B$6+1,"Forecast","Not used")))</f>
        <v>Not used</v>
      </c>
      <c r="AX6" s="34">
        <f t="shared" si="5"/>
        <v>6875</v>
      </c>
      <c r="AY6" s="38" t="str">
        <f t="shared" si="6"/>
        <v/>
      </c>
      <c r="AZ6" s="13">
        <f t="shared" si="7"/>
        <v>0</v>
      </c>
      <c r="BB6" s="19">
        <f>Regression!$C$45+Regression!$C$46*A6</f>
        <v>6152.0769799750278</v>
      </c>
      <c r="BC6" s="27" t="str">
        <f t="shared" si="8"/>
        <v/>
      </c>
      <c r="BD6" s="30">
        <f>INDEX('Seasonal Index'!$H$2:$H$53,AI6)</f>
        <v>1.0119261816291902</v>
      </c>
      <c r="BE6" s="34" t="str">
        <f t="shared" si="9"/>
        <v/>
      </c>
      <c r="BF6" s="38" t="str">
        <f t="shared" si="10"/>
        <v/>
      </c>
      <c r="BG6" s="34">
        <f t="shared" si="11"/>
        <v>6875</v>
      </c>
      <c r="BH6" s="13">
        <f t="shared" si="12"/>
        <v>0</v>
      </c>
      <c r="BI6" s="13">
        <f t="shared" si="13"/>
        <v>0</v>
      </c>
    </row>
    <row r="7" spans="1:61" x14ac:dyDescent="0.2">
      <c r="A7" s="15">
        <v>6</v>
      </c>
      <c r="B7" s="35">
        <v>33312</v>
      </c>
      <c r="C7" s="36">
        <v>6947</v>
      </c>
      <c r="D7" s="37"/>
      <c r="F7" s="15">
        <v>499000</v>
      </c>
      <c r="H7" s="15">
        <v>19.893999999999998</v>
      </c>
      <c r="I7" s="15">
        <v>19.277999999999999</v>
      </c>
      <c r="J7" s="15">
        <v>1.0449999999999999</v>
      </c>
      <c r="M7" s="15">
        <v>1068</v>
      </c>
      <c r="N7" s="15">
        <v>11.829000000000001</v>
      </c>
      <c r="P7" s="15">
        <v>3841</v>
      </c>
      <c r="W7" s="15">
        <v>82.8</v>
      </c>
      <c r="AD7" s="15">
        <v>0</v>
      </c>
      <c r="AE7" s="15">
        <v>148</v>
      </c>
      <c r="AF7" s="15">
        <v>0.7</v>
      </c>
      <c r="AH7" s="13">
        <f t="shared" si="0"/>
        <v>1991</v>
      </c>
      <c r="AI7" s="13">
        <f t="shared" si="1"/>
        <v>11</v>
      </c>
      <c r="AJ7" s="13">
        <f>IF(AND(ISNUMBER(C7),ISNUMBER(AK7),ISNUMBER(AL7),AH7&gt;=Inputs!$B$5,AH7&lt;=Inputs!$B$6,AH7&lt;&gt;Inputs!$B$7,AH7&lt;&gt;Inputs!$B$8),1,0)</f>
        <v>0</v>
      </c>
      <c r="AK7" s="13" t="str">
        <f>IF(INDEX($E7:$AF7,Inputs!$C$10)="","",INDEX($E7:$AF7,Inputs!$C$10))</f>
        <v/>
      </c>
      <c r="AL7" s="13">
        <f>IF(INDEX($E7:$AF7,Inputs!$C$11)="","",INDEX($E7:$AF7,Inputs!$C$11))</f>
        <v>499000</v>
      </c>
      <c r="AM7" s="19">
        <f>Regression!$C$5+Regression!$C$6*A7</f>
        <v>10839.513949506594</v>
      </c>
      <c r="AN7" s="27" t="str">
        <f t="shared" si="2"/>
        <v/>
      </c>
      <c r="AO7" s="30">
        <f>INDEX('Seasonal Index'!$E$2:$E$53,AI7)</f>
        <v>1.0021277529608945</v>
      </c>
      <c r="AP7" s="34" t="str">
        <f t="shared" si="3"/>
        <v/>
      </c>
      <c r="AQ7" s="16">
        <f>IF(AJ7=1,A7-Regression!$C$15,0)</f>
        <v>0</v>
      </c>
      <c r="AR7" s="16">
        <f>IF(AJ7=1,AK7-Regression!$D$15,0)</f>
        <v>0</v>
      </c>
      <c r="AS7" s="16">
        <f>IF(AJ7=1,AL7-Regression!$E$15,0)</f>
        <v>0</v>
      </c>
      <c r="AT7" s="16">
        <f>IF(AJ7=1,AP7-Regression!$F$15,0)</f>
        <v>0</v>
      </c>
      <c r="AU7" s="19" t="str">
        <f>IF(AND(ISNUMBER(AK7),ISNUMBER(AL7)),Regression!$C$38+Regression!$D$38*A7+Regression!$E$38*AK7+Regression!$F$38*AL7,"")</f>
        <v/>
      </c>
      <c r="AV7" s="34" t="str">
        <f t="shared" si="4"/>
        <v/>
      </c>
      <c r="AW7" s="13" t="str">
        <f>IF(AJ7=1,"Train",IF(AH7=Inputs!$B$6+1,"Validation",IF(AH7&gt;Inputs!$B$6+1,"Forecast","Not used")))</f>
        <v>Not used</v>
      </c>
      <c r="AX7" s="34">
        <f t="shared" si="5"/>
        <v>6947</v>
      </c>
      <c r="AY7" s="38" t="str">
        <f t="shared" si="6"/>
        <v/>
      </c>
      <c r="AZ7" s="13">
        <f t="shared" si="7"/>
        <v>0</v>
      </c>
      <c r="BB7" s="19">
        <f>Regression!$C$45+Regression!$C$46*A7</f>
        <v>6153.6364795878044</v>
      </c>
      <c r="BC7" s="27" t="str">
        <f t="shared" si="8"/>
        <v/>
      </c>
      <c r="BD7" s="30">
        <f>INDEX('Seasonal Index'!$H$2:$H$53,AI7)</f>
        <v>1.0050201958166503</v>
      </c>
      <c r="BE7" s="34" t="str">
        <f t="shared" si="9"/>
        <v/>
      </c>
      <c r="BF7" s="38" t="str">
        <f t="shared" si="10"/>
        <v/>
      </c>
      <c r="BG7" s="34">
        <f t="shared" si="11"/>
        <v>6947</v>
      </c>
      <c r="BH7" s="13">
        <f t="shared" si="12"/>
        <v>0</v>
      </c>
      <c r="BI7" s="13">
        <f t="shared" si="13"/>
        <v>0</v>
      </c>
    </row>
    <row r="8" spans="1:61" x14ac:dyDescent="0.2">
      <c r="A8" s="15">
        <v>7</v>
      </c>
      <c r="B8" s="35">
        <v>33319</v>
      </c>
      <c r="C8" s="36">
        <v>7328</v>
      </c>
      <c r="D8" s="37"/>
      <c r="F8" s="15">
        <v>498000</v>
      </c>
      <c r="H8" s="15">
        <v>20.303999999999998</v>
      </c>
      <c r="I8" s="15">
        <v>18.795999999999999</v>
      </c>
      <c r="J8" s="15">
        <v>1.0429999999999999</v>
      </c>
      <c r="M8" s="15">
        <v>1068</v>
      </c>
      <c r="N8" s="15">
        <v>12.409000000000001</v>
      </c>
      <c r="O8" s="15">
        <v>157889</v>
      </c>
      <c r="P8" s="15">
        <v>3841</v>
      </c>
      <c r="W8" s="15">
        <v>82.8</v>
      </c>
      <c r="AD8" s="15">
        <v>0</v>
      </c>
      <c r="AE8" s="15">
        <v>104.9</v>
      </c>
      <c r="AF8" s="15">
        <v>3.3</v>
      </c>
      <c r="AH8" s="13">
        <f t="shared" si="0"/>
        <v>1991</v>
      </c>
      <c r="AI8" s="13">
        <f t="shared" si="1"/>
        <v>12</v>
      </c>
      <c r="AJ8" s="13">
        <f>IF(AND(ISNUMBER(C8),ISNUMBER(AK8),ISNUMBER(AL8),AH8&gt;=Inputs!$B$5,AH8&lt;=Inputs!$B$6,AH8&lt;&gt;Inputs!$B$7,AH8&lt;&gt;Inputs!$B$8),1,0)</f>
        <v>0</v>
      </c>
      <c r="AK8" s="13">
        <f>IF(INDEX($E8:$AF8,Inputs!$C$10)="","",INDEX($E8:$AF8,Inputs!$C$10))</f>
        <v>157889</v>
      </c>
      <c r="AL8" s="13">
        <f>IF(INDEX($E8:$AF8,Inputs!$C$11)="","",INDEX($E8:$AF8,Inputs!$C$11))</f>
        <v>498000</v>
      </c>
      <c r="AM8" s="19">
        <f>Regression!$C$5+Regression!$C$6*A8</f>
        <v>10838.341274568276</v>
      </c>
      <c r="AN8" s="27" t="str">
        <f t="shared" si="2"/>
        <v/>
      </c>
      <c r="AO8" s="30">
        <f>INDEX('Seasonal Index'!$E$2:$E$53,AI8)</f>
        <v>0.99255102448152055</v>
      </c>
      <c r="AP8" s="34" t="str">
        <f t="shared" si="3"/>
        <v/>
      </c>
      <c r="AQ8" s="16">
        <f>IF(AJ8=1,A8-Regression!$C$15,0)</f>
        <v>0</v>
      </c>
      <c r="AR8" s="16">
        <f>IF(AJ8=1,AK8-Regression!$D$15,0)</f>
        <v>0</v>
      </c>
      <c r="AS8" s="16">
        <f>IF(AJ8=1,AL8-Regression!$E$15,0)</f>
        <v>0</v>
      </c>
      <c r="AT8" s="16">
        <f>IF(AJ8=1,AP8-Regression!$F$15,0)</f>
        <v>0</v>
      </c>
      <c r="AU8" s="19">
        <f>IF(AND(ISNUMBER(AK8),ISNUMBER(AL8)),Regression!$C$38+Regression!$D$38*A8+Regression!$E$38*AK8+Regression!$F$38*AL8,"")</f>
        <v>10522.406955694843</v>
      </c>
      <c r="AV8" s="34">
        <f t="shared" si="4"/>
        <v>10444.025803886394</v>
      </c>
      <c r="AW8" s="13" t="str">
        <f>IF(AJ8=1,"Train",IF(AH8=Inputs!$B$6+1,"Validation",IF(AH8&gt;Inputs!$B$6+1,"Forecast","Not used")))</f>
        <v>Not used</v>
      </c>
      <c r="AX8" s="34">
        <f t="shared" si="5"/>
        <v>7328</v>
      </c>
      <c r="AY8" s="38" t="str">
        <f t="shared" si="6"/>
        <v/>
      </c>
      <c r="AZ8" s="13">
        <f t="shared" si="7"/>
        <v>0</v>
      </c>
      <c r="BB8" s="19">
        <f>Regression!$C$45+Regression!$C$46*A8</f>
        <v>6155.1959792005819</v>
      </c>
      <c r="BC8" s="27" t="str">
        <f t="shared" si="8"/>
        <v/>
      </c>
      <c r="BD8" s="30">
        <f>INDEX('Seasonal Index'!$H$2:$H$53,AI8)</f>
        <v>1.0030364776411875</v>
      </c>
      <c r="BE8" s="34" t="str">
        <f t="shared" si="9"/>
        <v/>
      </c>
      <c r="BF8" s="38" t="str">
        <f t="shared" si="10"/>
        <v/>
      </c>
      <c r="BG8" s="34">
        <f t="shared" si="11"/>
        <v>7328</v>
      </c>
      <c r="BH8" s="13">
        <f t="shared" si="12"/>
        <v>0</v>
      </c>
      <c r="BI8" s="13">
        <f t="shared" si="13"/>
        <v>0</v>
      </c>
    </row>
    <row r="9" spans="1:61" x14ac:dyDescent="0.2">
      <c r="A9" s="15">
        <v>8</v>
      </c>
      <c r="B9" s="35">
        <v>33326</v>
      </c>
      <c r="C9" s="36">
        <v>6777</v>
      </c>
      <c r="D9" s="37"/>
      <c r="F9" s="15">
        <v>509000</v>
      </c>
      <c r="H9" s="15">
        <v>19.5825</v>
      </c>
      <c r="I9" s="15">
        <v>18.274999999999999</v>
      </c>
      <c r="J9" s="15">
        <v>1.0469999999999999</v>
      </c>
      <c r="M9" s="15">
        <v>1068</v>
      </c>
      <c r="N9" s="15">
        <v>12.409000000000001</v>
      </c>
      <c r="O9" s="15">
        <v>157889</v>
      </c>
      <c r="P9" s="15">
        <v>3841</v>
      </c>
      <c r="W9" s="15">
        <v>82.8</v>
      </c>
      <c r="AD9" s="15">
        <v>0</v>
      </c>
      <c r="AE9" s="15">
        <v>79</v>
      </c>
      <c r="AF9" s="15">
        <v>7.1</v>
      </c>
      <c r="AH9" s="13">
        <f t="shared" si="0"/>
        <v>1991</v>
      </c>
      <c r="AI9" s="13">
        <f t="shared" si="1"/>
        <v>13</v>
      </c>
      <c r="AJ9" s="13">
        <f>IF(AND(ISNUMBER(C9),ISNUMBER(AK9),ISNUMBER(AL9),AH9&gt;=Inputs!$B$5,AH9&lt;=Inputs!$B$6,AH9&lt;&gt;Inputs!$B$7,AH9&lt;&gt;Inputs!$B$8),1,0)</f>
        <v>0</v>
      </c>
      <c r="AK9" s="13">
        <f>IF(INDEX($E9:$AF9,Inputs!$C$10)="","",INDEX($E9:$AF9,Inputs!$C$10))</f>
        <v>157889</v>
      </c>
      <c r="AL9" s="13">
        <f>IF(INDEX($E9:$AF9,Inputs!$C$11)="","",INDEX($E9:$AF9,Inputs!$C$11))</f>
        <v>509000</v>
      </c>
      <c r="AM9" s="19">
        <f>Regression!$C$5+Regression!$C$6*A9</f>
        <v>10837.168599629957</v>
      </c>
      <c r="AN9" s="27" t="str">
        <f t="shared" si="2"/>
        <v/>
      </c>
      <c r="AO9" s="30">
        <f>INDEX('Seasonal Index'!$E$2:$E$53,AI9)</f>
        <v>1.0067199075539344</v>
      </c>
      <c r="AP9" s="34" t="str">
        <f t="shared" si="3"/>
        <v/>
      </c>
      <c r="AQ9" s="16">
        <f>IF(AJ9=1,A9-Regression!$C$15,0)</f>
        <v>0</v>
      </c>
      <c r="AR9" s="16">
        <f>IF(AJ9=1,AK9-Regression!$D$15,0)</f>
        <v>0</v>
      </c>
      <c r="AS9" s="16">
        <f>IF(AJ9=1,AL9-Regression!$E$15,0)</f>
        <v>0</v>
      </c>
      <c r="AT9" s="16">
        <f>IF(AJ9=1,AP9-Regression!$F$15,0)</f>
        <v>0</v>
      </c>
      <c r="AU9" s="19">
        <f>IF(AND(ISNUMBER(AK9),ISNUMBER(AL9)),Regression!$C$38+Regression!$D$38*A9+Regression!$E$38*AK9+Regression!$F$38*AL9,"")</f>
        <v>10491.639187332577</v>
      </c>
      <c r="AV9" s="34">
        <f t="shared" si="4"/>
        <v>10562.142032760687</v>
      </c>
      <c r="AW9" s="13" t="str">
        <f>IF(AJ9=1,"Train",IF(AH9=Inputs!$B$6+1,"Validation",IF(AH9&gt;Inputs!$B$6+1,"Forecast","Not used")))</f>
        <v>Not used</v>
      </c>
      <c r="AX9" s="34">
        <f t="shared" si="5"/>
        <v>6777</v>
      </c>
      <c r="AY9" s="38" t="str">
        <f t="shared" si="6"/>
        <v/>
      </c>
      <c r="AZ9" s="13">
        <f t="shared" si="7"/>
        <v>0</v>
      </c>
      <c r="BB9" s="19">
        <f>Regression!$C$45+Regression!$C$46*A9</f>
        <v>6156.7554788133584</v>
      </c>
      <c r="BC9" s="27" t="str">
        <f t="shared" si="8"/>
        <v/>
      </c>
      <c r="BD9" s="30">
        <f>INDEX('Seasonal Index'!$H$2:$H$53,AI9)</f>
        <v>1.0306249409207193</v>
      </c>
      <c r="BE9" s="34" t="str">
        <f t="shared" si="9"/>
        <v/>
      </c>
      <c r="BF9" s="38" t="str">
        <f t="shared" si="10"/>
        <v/>
      </c>
      <c r="BG9" s="34">
        <f t="shared" si="11"/>
        <v>6777</v>
      </c>
      <c r="BH9" s="13">
        <f t="shared" si="12"/>
        <v>0</v>
      </c>
      <c r="BI9" s="13">
        <f t="shared" si="13"/>
        <v>0</v>
      </c>
    </row>
    <row r="10" spans="1:61" x14ac:dyDescent="0.2">
      <c r="A10" s="15">
        <v>9</v>
      </c>
      <c r="B10" s="35">
        <v>33333</v>
      </c>
      <c r="C10" s="36">
        <v>7503</v>
      </c>
      <c r="D10" s="37"/>
      <c r="F10" s="15">
        <v>499000</v>
      </c>
      <c r="H10" s="15">
        <v>19.63</v>
      </c>
      <c r="I10" s="15">
        <v>17.946000000000002</v>
      </c>
      <c r="J10" s="15">
        <v>1.052</v>
      </c>
      <c r="M10" s="15">
        <v>984</v>
      </c>
      <c r="N10" s="15">
        <v>12.409000000000001</v>
      </c>
      <c r="O10" s="15">
        <v>157889</v>
      </c>
      <c r="P10" s="15">
        <v>3866.7</v>
      </c>
      <c r="W10" s="15">
        <v>82.8</v>
      </c>
      <c r="AD10" s="15">
        <v>0</v>
      </c>
      <c r="AE10" s="15">
        <v>92.3</v>
      </c>
      <c r="AF10" s="15">
        <v>2.8</v>
      </c>
      <c r="AH10" s="13">
        <f t="shared" si="0"/>
        <v>1991</v>
      </c>
      <c r="AI10" s="13">
        <f t="shared" si="1"/>
        <v>14</v>
      </c>
      <c r="AJ10" s="13">
        <f>IF(AND(ISNUMBER(C10),ISNUMBER(AK10),ISNUMBER(AL10),AH10&gt;=Inputs!$B$5,AH10&lt;=Inputs!$B$6,AH10&lt;&gt;Inputs!$B$7,AH10&lt;&gt;Inputs!$B$8),1,0)</f>
        <v>0</v>
      </c>
      <c r="AK10" s="13">
        <f>IF(INDEX($E10:$AF10,Inputs!$C$10)="","",INDEX($E10:$AF10,Inputs!$C$10))</f>
        <v>157889</v>
      </c>
      <c r="AL10" s="13">
        <f>IF(INDEX($E10:$AF10,Inputs!$C$11)="","",INDEX($E10:$AF10,Inputs!$C$11))</f>
        <v>499000</v>
      </c>
      <c r="AM10" s="19">
        <f>Regression!$C$5+Regression!$C$6*A10</f>
        <v>10835.995924691637</v>
      </c>
      <c r="AN10" s="27" t="str">
        <f t="shared" si="2"/>
        <v/>
      </c>
      <c r="AO10" s="30">
        <f>INDEX('Seasonal Index'!$E$2:$E$53,AI10)</f>
        <v>0.99471306505019241</v>
      </c>
      <c r="AP10" s="34" t="str">
        <f t="shared" si="3"/>
        <v/>
      </c>
      <c r="AQ10" s="16">
        <f>IF(AJ10=1,A10-Regression!$C$15,0)</f>
        <v>0</v>
      </c>
      <c r="AR10" s="16">
        <f>IF(AJ10=1,AK10-Regression!$D$15,0)</f>
        <v>0</v>
      </c>
      <c r="AS10" s="16">
        <f>IF(AJ10=1,AL10-Regression!$E$15,0)</f>
        <v>0</v>
      </c>
      <c r="AT10" s="16">
        <f>IF(AJ10=1,AP10-Regression!$F$15,0)</f>
        <v>0</v>
      </c>
      <c r="AU10" s="19">
        <f>IF(AND(ISNUMBER(AK10),ISNUMBER(AL10)),Regression!$C$38+Regression!$D$38*A10+Regression!$E$38*AK10+Regression!$F$38*AL10,"")</f>
        <v>10516.627287882216</v>
      </c>
      <c r="AV10" s="34">
        <f t="shared" si="4"/>
        <v>10461.026563519812</v>
      </c>
      <c r="AW10" s="13" t="str">
        <f>IF(AJ10=1,"Train",IF(AH10=Inputs!$B$6+1,"Validation",IF(AH10&gt;Inputs!$B$6+1,"Forecast","Not used")))</f>
        <v>Not used</v>
      </c>
      <c r="AX10" s="34">
        <f t="shared" si="5"/>
        <v>7503</v>
      </c>
      <c r="AY10" s="38" t="str">
        <f t="shared" si="6"/>
        <v/>
      </c>
      <c r="AZ10" s="13">
        <f t="shared" si="7"/>
        <v>0</v>
      </c>
      <c r="BB10" s="19">
        <f>Regression!$C$45+Regression!$C$46*A10</f>
        <v>6158.314978426135</v>
      </c>
      <c r="BC10" s="27" t="str">
        <f t="shared" si="8"/>
        <v/>
      </c>
      <c r="BD10" s="30">
        <f>INDEX('Seasonal Index'!$H$2:$H$53,AI10)</f>
        <v>0.9999465749058718</v>
      </c>
      <c r="BE10" s="34" t="str">
        <f t="shared" si="9"/>
        <v/>
      </c>
      <c r="BF10" s="38" t="str">
        <f t="shared" si="10"/>
        <v/>
      </c>
      <c r="BG10" s="34">
        <f t="shared" si="11"/>
        <v>7503</v>
      </c>
      <c r="BH10" s="13">
        <f t="shared" si="12"/>
        <v>0</v>
      </c>
      <c r="BI10" s="13">
        <f t="shared" si="13"/>
        <v>0</v>
      </c>
    </row>
    <row r="11" spans="1:61" x14ac:dyDescent="0.2">
      <c r="A11" s="15">
        <v>10</v>
      </c>
      <c r="B11" s="35">
        <v>33340</v>
      </c>
      <c r="C11" s="36">
        <v>6916</v>
      </c>
      <c r="D11" s="37"/>
      <c r="F11" s="15">
        <v>452000</v>
      </c>
      <c r="H11" s="15">
        <v>20.891999999999999</v>
      </c>
      <c r="I11" s="15">
        <v>19.172000000000001</v>
      </c>
      <c r="J11" s="15">
        <v>1.0660000000000001</v>
      </c>
      <c r="M11" s="15">
        <v>984</v>
      </c>
      <c r="N11" s="15">
        <v>12.409000000000001</v>
      </c>
      <c r="O11" s="15">
        <v>157889</v>
      </c>
      <c r="P11" s="15">
        <v>3866.7</v>
      </c>
      <c r="W11" s="15">
        <v>82.5</v>
      </c>
      <c r="AD11" s="15">
        <v>0</v>
      </c>
      <c r="AE11" s="15">
        <v>37.200000000000003</v>
      </c>
      <c r="AF11" s="15">
        <v>14.2</v>
      </c>
      <c r="AH11" s="13">
        <f t="shared" si="0"/>
        <v>1991</v>
      </c>
      <c r="AI11" s="13">
        <f t="shared" si="1"/>
        <v>15</v>
      </c>
      <c r="AJ11" s="13">
        <f>IF(AND(ISNUMBER(C11),ISNUMBER(AK11),ISNUMBER(AL11),AH11&gt;=Inputs!$B$5,AH11&lt;=Inputs!$B$6,AH11&lt;&gt;Inputs!$B$7,AH11&lt;&gt;Inputs!$B$8),1,0)</f>
        <v>0</v>
      </c>
      <c r="AK11" s="13">
        <f>IF(INDEX($E11:$AF11,Inputs!$C$10)="","",INDEX($E11:$AF11,Inputs!$C$10))</f>
        <v>157889</v>
      </c>
      <c r="AL11" s="13">
        <f>IF(INDEX($E11:$AF11,Inputs!$C$11)="","",INDEX($E11:$AF11,Inputs!$C$11))</f>
        <v>452000</v>
      </c>
      <c r="AM11" s="19">
        <f>Regression!$C$5+Regression!$C$6*A11</f>
        <v>10834.823249753319</v>
      </c>
      <c r="AN11" s="27" t="str">
        <f t="shared" si="2"/>
        <v/>
      </c>
      <c r="AO11" s="30">
        <f>INDEX('Seasonal Index'!$E$2:$E$53,AI11)</f>
        <v>1.0030309157157118</v>
      </c>
      <c r="AP11" s="34" t="str">
        <f t="shared" si="3"/>
        <v/>
      </c>
      <c r="AQ11" s="16">
        <f>IF(AJ11=1,A11-Regression!$C$15,0)</f>
        <v>0</v>
      </c>
      <c r="AR11" s="16">
        <f>IF(AJ11=1,AK11-Regression!$D$15,0)</f>
        <v>0</v>
      </c>
      <c r="AS11" s="16">
        <f>IF(AJ11=1,AL11-Regression!$E$15,0)</f>
        <v>0</v>
      </c>
      <c r="AT11" s="16">
        <f>IF(AJ11=1,AP11-Regression!$F$15,0)</f>
        <v>0</v>
      </c>
      <c r="AU11" s="19">
        <f>IF(AND(ISNUMBER(AK11),ISNUMBER(AL11)),Regression!$C$38+Regression!$D$38*A11+Regression!$E$38*AK11+Regression!$F$38*AL11,"")</f>
        <v>10639.851919371869</v>
      </c>
      <c r="AV11" s="34">
        <f t="shared" si="4"/>
        <v>10672.100413767141</v>
      </c>
      <c r="AW11" s="13" t="str">
        <f>IF(AJ11=1,"Train",IF(AH11=Inputs!$B$6+1,"Validation",IF(AH11&gt;Inputs!$B$6+1,"Forecast","Not used")))</f>
        <v>Not used</v>
      </c>
      <c r="AX11" s="34">
        <f t="shared" si="5"/>
        <v>6916</v>
      </c>
      <c r="AY11" s="38" t="str">
        <f t="shared" si="6"/>
        <v/>
      </c>
      <c r="AZ11" s="13">
        <f t="shared" si="7"/>
        <v>0</v>
      </c>
      <c r="BB11" s="19">
        <f>Regression!$C$45+Regression!$C$46*A11</f>
        <v>6159.8744780389115</v>
      </c>
      <c r="BC11" s="27" t="str">
        <f t="shared" si="8"/>
        <v/>
      </c>
      <c r="BD11" s="30">
        <f>INDEX('Seasonal Index'!$H$2:$H$53,AI11)</f>
        <v>0.99086023336954587</v>
      </c>
      <c r="BE11" s="34" t="str">
        <f t="shared" si="9"/>
        <v/>
      </c>
      <c r="BF11" s="38" t="str">
        <f t="shared" si="10"/>
        <v/>
      </c>
      <c r="BG11" s="34">
        <f t="shared" si="11"/>
        <v>6916</v>
      </c>
      <c r="BH11" s="13">
        <f t="shared" si="12"/>
        <v>0</v>
      </c>
      <c r="BI11" s="13">
        <f t="shared" si="13"/>
        <v>0</v>
      </c>
    </row>
    <row r="12" spans="1:61" x14ac:dyDescent="0.2">
      <c r="A12" s="15">
        <v>11</v>
      </c>
      <c r="B12" s="35">
        <v>33347</v>
      </c>
      <c r="C12" s="36">
        <v>7045</v>
      </c>
      <c r="D12" s="37"/>
      <c r="F12" s="15">
        <v>477000</v>
      </c>
      <c r="H12" s="15">
        <v>21.484000000000002</v>
      </c>
      <c r="I12" s="15">
        <v>19.712</v>
      </c>
      <c r="J12" s="15">
        <v>1.069</v>
      </c>
      <c r="M12" s="15">
        <v>984</v>
      </c>
      <c r="N12" s="15">
        <v>12.848000000000001</v>
      </c>
      <c r="O12" s="15">
        <v>153351</v>
      </c>
      <c r="P12" s="15">
        <v>3866.7</v>
      </c>
      <c r="W12" s="15">
        <v>82.5</v>
      </c>
      <c r="AD12" s="15">
        <v>0</v>
      </c>
      <c r="AE12" s="15">
        <v>62</v>
      </c>
      <c r="AF12" s="15">
        <v>14.6</v>
      </c>
      <c r="AH12" s="13">
        <f t="shared" si="0"/>
        <v>1991</v>
      </c>
      <c r="AI12" s="13">
        <f t="shared" si="1"/>
        <v>16</v>
      </c>
      <c r="AJ12" s="13">
        <f>IF(AND(ISNUMBER(C12),ISNUMBER(AK12),ISNUMBER(AL12),AH12&gt;=Inputs!$B$5,AH12&lt;=Inputs!$B$6,AH12&lt;&gt;Inputs!$B$7,AH12&lt;&gt;Inputs!$B$8),1,0)</f>
        <v>0</v>
      </c>
      <c r="AK12" s="13">
        <f>IF(INDEX($E12:$AF12,Inputs!$C$10)="","",INDEX($E12:$AF12,Inputs!$C$10))</f>
        <v>153351</v>
      </c>
      <c r="AL12" s="13">
        <f>IF(INDEX($E12:$AF12,Inputs!$C$11)="","",INDEX($E12:$AF12,Inputs!$C$11))</f>
        <v>477000</v>
      </c>
      <c r="AM12" s="19">
        <f>Regression!$C$5+Regression!$C$6*A12</f>
        <v>10833.650574814999</v>
      </c>
      <c r="AN12" s="27" t="str">
        <f t="shared" si="2"/>
        <v/>
      </c>
      <c r="AO12" s="30">
        <f>INDEX('Seasonal Index'!$E$2:$E$53,AI12)</f>
        <v>1.002097408025427</v>
      </c>
      <c r="AP12" s="34" t="str">
        <f t="shared" si="3"/>
        <v/>
      </c>
      <c r="AQ12" s="16">
        <f>IF(AJ12=1,A12-Regression!$C$15,0)</f>
        <v>0</v>
      </c>
      <c r="AR12" s="16">
        <f>IF(AJ12=1,AK12-Regression!$D$15,0)</f>
        <v>0</v>
      </c>
      <c r="AS12" s="16">
        <f>IF(AJ12=1,AL12-Regression!$E$15,0)</f>
        <v>0</v>
      </c>
      <c r="AT12" s="16">
        <f>IF(AJ12=1,AP12-Regression!$F$15,0)</f>
        <v>0</v>
      </c>
      <c r="AU12" s="19">
        <f>IF(AND(ISNUMBER(AK12),ISNUMBER(AL12)),Regression!$C$38+Regression!$D$38*A12+Regression!$E$38*AK12+Regression!$F$38*AL12,"")</f>
        <v>10563.633214182377</v>
      </c>
      <c r="AV12" s="34">
        <f t="shared" si="4"/>
        <v>10585.789463263471</v>
      </c>
      <c r="AW12" s="13" t="str">
        <f>IF(AJ12=1,"Train",IF(AH12=Inputs!$B$6+1,"Validation",IF(AH12&gt;Inputs!$B$6+1,"Forecast","Not used")))</f>
        <v>Not used</v>
      </c>
      <c r="AX12" s="34">
        <f t="shared" si="5"/>
        <v>7045</v>
      </c>
      <c r="AY12" s="38" t="str">
        <f t="shared" si="6"/>
        <v/>
      </c>
      <c r="AZ12" s="13">
        <f t="shared" si="7"/>
        <v>0</v>
      </c>
      <c r="BB12" s="19">
        <f>Regression!$C$45+Regression!$C$46*A12</f>
        <v>6161.433977651689</v>
      </c>
      <c r="BC12" s="27" t="str">
        <f t="shared" si="8"/>
        <v/>
      </c>
      <c r="BD12" s="30">
        <f>INDEX('Seasonal Index'!$H$2:$H$53,AI12)</f>
        <v>1.0144500074765384</v>
      </c>
      <c r="BE12" s="34" t="str">
        <f t="shared" si="9"/>
        <v/>
      </c>
      <c r="BF12" s="38" t="str">
        <f t="shared" si="10"/>
        <v/>
      </c>
      <c r="BG12" s="34">
        <f t="shared" si="11"/>
        <v>7045</v>
      </c>
      <c r="BH12" s="13">
        <f t="shared" si="12"/>
        <v>0</v>
      </c>
      <c r="BI12" s="13">
        <f t="shared" si="13"/>
        <v>0</v>
      </c>
    </row>
    <row r="13" spans="1:61" x14ac:dyDescent="0.2">
      <c r="A13" s="15">
        <v>12</v>
      </c>
      <c r="B13" s="35">
        <v>33354</v>
      </c>
      <c r="C13" s="36">
        <v>6956</v>
      </c>
      <c r="D13" s="37"/>
      <c r="F13" s="15">
        <v>478000</v>
      </c>
      <c r="H13" s="15">
        <v>21.187999999999999</v>
      </c>
      <c r="I13" s="15">
        <v>19.632000000000001</v>
      </c>
      <c r="J13" s="15">
        <v>1.0900000000000001</v>
      </c>
      <c r="M13" s="15">
        <v>984</v>
      </c>
      <c r="N13" s="15">
        <v>12.848000000000001</v>
      </c>
      <c r="O13" s="15">
        <v>153351</v>
      </c>
      <c r="P13" s="15">
        <v>3866.7</v>
      </c>
      <c r="W13" s="15">
        <v>82.5</v>
      </c>
      <c r="AD13" s="15">
        <v>0</v>
      </c>
      <c r="AE13" s="15">
        <v>64.900000000000006</v>
      </c>
      <c r="AF13" s="15">
        <v>9.9</v>
      </c>
      <c r="AH13" s="13">
        <f t="shared" si="0"/>
        <v>1991</v>
      </c>
      <c r="AI13" s="13">
        <f t="shared" si="1"/>
        <v>17</v>
      </c>
      <c r="AJ13" s="13">
        <f>IF(AND(ISNUMBER(C13),ISNUMBER(AK13),ISNUMBER(AL13),AH13&gt;=Inputs!$B$5,AH13&lt;=Inputs!$B$6,AH13&lt;&gt;Inputs!$B$7,AH13&lt;&gt;Inputs!$B$8),1,0)</f>
        <v>0</v>
      </c>
      <c r="AK13" s="13">
        <f>IF(INDEX($E13:$AF13,Inputs!$C$10)="","",INDEX($E13:$AF13,Inputs!$C$10))</f>
        <v>153351</v>
      </c>
      <c r="AL13" s="13">
        <f>IF(INDEX($E13:$AF13,Inputs!$C$11)="","",INDEX($E13:$AF13,Inputs!$C$11))</f>
        <v>478000</v>
      </c>
      <c r="AM13" s="19">
        <f>Regression!$C$5+Regression!$C$6*A13</f>
        <v>10832.477899876681</v>
      </c>
      <c r="AN13" s="27" t="str">
        <f t="shared" si="2"/>
        <v/>
      </c>
      <c r="AO13" s="30">
        <f>INDEX('Seasonal Index'!$E$2:$E$53,AI13)</f>
        <v>0.98572000908513657</v>
      </c>
      <c r="AP13" s="34" t="str">
        <f t="shared" si="3"/>
        <v/>
      </c>
      <c r="AQ13" s="16">
        <f>IF(AJ13=1,A13-Regression!$C$15,0)</f>
        <v>0</v>
      </c>
      <c r="AR13" s="16">
        <f>IF(AJ13=1,AK13-Regression!$D$15,0)</f>
        <v>0</v>
      </c>
      <c r="AS13" s="16">
        <f>IF(AJ13=1,AL13-Regression!$E$15,0)</f>
        <v>0</v>
      </c>
      <c r="AT13" s="16">
        <f>IF(AJ13=1,AP13-Regression!$F$15,0)</f>
        <v>0</v>
      </c>
      <c r="AU13" s="19">
        <f>IF(AND(ISNUMBER(AK13),ISNUMBER(AL13)),Regression!$C$38+Regression!$D$38*A13+Regression!$E$38*AK13+Regression!$F$38*AL13,"")</f>
        <v>10559.415859587683</v>
      </c>
      <c r="AV13" s="34">
        <f t="shared" si="4"/>
        <v>10408.627497046506</v>
      </c>
      <c r="AW13" s="13" t="str">
        <f>IF(AJ13=1,"Train",IF(AH13=Inputs!$B$6+1,"Validation",IF(AH13&gt;Inputs!$B$6+1,"Forecast","Not used")))</f>
        <v>Not used</v>
      </c>
      <c r="AX13" s="34">
        <f t="shared" si="5"/>
        <v>6956</v>
      </c>
      <c r="AY13" s="38" t="str">
        <f t="shared" si="6"/>
        <v/>
      </c>
      <c r="AZ13" s="13">
        <f t="shared" si="7"/>
        <v>0</v>
      </c>
      <c r="BB13" s="19">
        <f>Regression!$C$45+Regression!$C$46*A13</f>
        <v>6162.9934772644656</v>
      </c>
      <c r="BC13" s="27" t="str">
        <f t="shared" si="8"/>
        <v/>
      </c>
      <c r="BD13" s="30">
        <f>INDEX('Seasonal Index'!$H$2:$H$53,AI13)</f>
        <v>0.9921535913252727</v>
      </c>
      <c r="BE13" s="34" t="str">
        <f t="shared" si="9"/>
        <v/>
      </c>
      <c r="BF13" s="38" t="str">
        <f t="shared" si="10"/>
        <v/>
      </c>
      <c r="BG13" s="34">
        <f t="shared" si="11"/>
        <v>6956</v>
      </c>
      <c r="BH13" s="13">
        <f t="shared" si="12"/>
        <v>0</v>
      </c>
      <c r="BI13" s="13">
        <f t="shared" si="13"/>
        <v>0</v>
      </c>
    </row>
    <row r="14" spans="1:61" x14ac:dyDescent="0.2">
      <c r="A14" s="15">
        <v>13</v>
      </c>
      <c r="B14" s="35">
        <v>33361</v>
      </c>
      <c r="C14" s="36">
        <v>6976</v>
      </c>
      <c r="D14" s="37"/>
      <c r="F14" s="15">
        <v>462000</v>
      </c>
      <c r="H14" s="15">
        <v>21.234000000000002</v>
      </c>
      <c r="I14" s="15">
        <v>19.72</v>
      </c>
      <c r="J14" s="15">
        <v>1.1040000000000001</v>
      </c>
      <c r="M14" s="15">
        <v>984</v>
      </c>
      <c r="N14" s="15">
        <v>12.848000000000001</v>
      </c>
      <c r="O14" s="15">
        <v>153351</v>
      </c>
      <c r="P14" s="15">
        <v>3866.7</v>
      </c>
      <c r="W14" s="15">
        <v>82.5</v>
      </c>
      <c r="AD14" s="15">
        <v>0</v>
      </c>
      <c r="AE14" s="15">
        <v>30.2</v>
      </c>
      <c r="AF14" s="15">
        <v>21.4</v>
      </c>
      <c r="AH14" s="13">
        <f t="shared" si="0"/>
        <v>1991</v>
      </c>
      <c r="AI14" s="13">
        <f t="shared" si="1"/>
        <v>18</v>
      </c>
      <c r="AJ14" s="13">
        <f>IF(AND(ISNUMBER(C14),ISNUMBER(AK14),ISNUMBER(AL14),AH14&gt;=Inputs!$B$5,AH14&lt;=Inputs!$B$6,AH14&lt;&gt;Inputs!$B$7,AH14&lt;&gt;Inputs!$B$8),1,0)</f>
        <v>0</v>
      </c>
      <c r="AK14" s="13">
        <f>IF(INDEX($E14:$AF14,Inputs!$C$10)="","",INDEX($E14:$AF14,Inputs!$C$10))</f>
        <v>153351</v>
      </c>
      <c r="AL14" s="13">
        <f>IF(INDEX($E14:$AF14,Inputs!$C$11)="","",INDEX($E14:$AF14,Inputs!$C$11))</f>
        <v>462000</v>
      </c>
      <c r="AM14" s="19">
        <f>Regression!$C$5+Regression!$C$6*A14</f>
        <v>10831.305224938362</v>
      </c>
      <c r="AN14" s="27" t="str">
        <f t="shared" si="2"/>
        <v/>
      </c>
      <c r="AO14" s="30">
        <f>INDEX('Seasonal Index'!$E$2:$E$53,AI14)</f>
        <v>1.0181401500092944</v>
      </c>
      <c r="AP14" s="34" t="str">
        <f t="shared" si="3"/>
        <v/>
      </c>
      <c r="AQ14" s="16">
        <f>IF(AJ14=1,A14-Regression!$C$15,0)</f>
        <v>0</v>
      </c>
      <c r="AR14" s="16">
        <f>IF(AJ14=1,AK14-Regression!$D$15,0)</f>
        <v>0</v>
      </c>
      <c r="AS14" s="16">
        <f>IF(AJ14=1,AL14-Regression!$E$15,0)</f>
        <v>0</v>
      </c>
      <c r="AT14" s="16">
        <f>IF(AJ14=1,AP14-Regression!$F$15,0)</f>
        <v>0</v>
      </c>
      <c r="AU14" s="19">
        <f>IF(AND(ISNUMBER(AK14),ISNUMBER(AL14)),Regression!$C$38+Regression!$D$38*A14+Regression!$E$38*AK14+Regression!$F$38*AL14,"")</f>
        <v>10600.334208397864</v>
      </c>
      <c r="AV14" s="34">
        <f t="shared" si="4"/>
        <v>10792.625861086855</v>
      </c>
      <c r="AW14" s="13" t="str">
        <f>IF(AJ14=1,"Train",IF(AH14=Inputs!$B$6+1,"Validation",IF(AH14&gt;Inputs!$B$6+1,"Forecast","Not used")))</f>
        <v>Not used</v>
      </c>
      <c r="AX14" s="34">
        <f t="shared" si="5"/>
        <v>6976</v>
      </c>
      <c r="AY14" s="38" t="str">
        <f t="shared" si="6"/>
        <v/>
      </c>
      <c r="AZ14" s="13">
        <f t="shared" si="7"/>
        <v>0</v>
      </c>
      <c r="BB14" s="19">
        <f>Regression!$C$45+Regression!$C$46*A14</f>
        <v>6164.5529768772421</v>
      </c>
      <c r="BC14" s="27" t="str">
        <f t="shared" si="8"/>
        <v/>
      </c>
      <c r="BD14" s="30">
        <f>INDEX('Seasonal Index'!$H$2:$H$53,AI14)</f>
        <v>1.0188493846734186</v>
      </c>
      <c r="BE14" s="34" t="str">
        <f t="shared" si="9"/>
        <v/>
      </c>
      <c r="BF14" s="38" t="str">
        <f t="shared" si="10"/>
        <v/>
      </c>
      <c r="BG14" s="34">
        <f t="shared" si="11"/>
        <v>6976</v>
      </c>
      <c r="BH14" s="13">
        <f t="shared" si="12"/>
        <v>0</v>
      </c>
      <c r="BI14" s="13">
        <f t="shared" si="13"/>
        <v>0</v>
      </c>
    </row>
    <row r="15" spans="1:61" x14ac:dyDescent="0.2">
      <c r="A15" s="15">
        <v>14</v>
      </c>
      <c r="B15" s="35">
        <v>33368</v>
      </c>
      <c r="C15" s="36">
        <v>7185</v>
      </c>
      <c r="D15" s="37"/>
      <c r="F15" s="15">
        <v>451000</v>
      </c>
      <c r="H15" s="15">
        <v>21.69</v>
      </c>
      <c r="I15" s="15">
        <v>19.812000000000001</v>
      </c>
      <c r="J15" s="15">
        <v>1.113</v>
      </c>
      <c r="K15" s="15">
        <v>6035.1779999999999</v>
      </c>
      <c r="M15" s="15">
        <v>929</v>
      </c>
      <c r="N15" s="15">
        <v>12.848000000000001</v>
      </c>
      <c r="O15" s="15">
        <v>153351</v>
      </c>
      <c r="P15" s="15">
        <v>3913</v>
      </c>
      <c r="W15" s="15">
        <v>84.4</v>
      </c>
      <c r="AD15" s="15">
        <v>0</v>
      </c>
      <c r="AE15" s="15">
        <v>27.9</v>
      </c>
      <c r="AF15" s="15">
        <v>19.399999999999999</v>
      </c>
      <c r="AH15" s="13">
        <f t="shared" si="0"/>
        <v>1991</v>
      </c>
      <c r="AI15" s="13">
        <f t="shared" si="1"/>
        <v>19</v>
      </c>
      <c r="AJ15" s="13">
        <f>IF(AND(ISNUMBER(C15),ISNUMBER(AK15),ISNUMBER(AL15),AH15&gt;=Inputs!$B$5,AH15&lt;=Inputs!$B$6,AH15&lt;&gt;Inputs!$B$7,AH15&lt;&gt;Inputs!$B$8),1,0)</f>
        <v>0</v>
      </c>
      <c r="AK15" s="13">
        <f>IF(INDEX($E15:$AF15,Inputs!$C$10)="","",INDEX($E15:$AF15,Inputs!$C$10))</f>
        <v>153351</v>
      </c>
      <c r="AL15" s="13">
        <f>IF(INDEX($E15:$AF15,Inputs!$C$11)="","",INDEX($E15:$AF15,Inputs!$C$11))</f>
        <v>451000</v>
      </c>
      <c r="AM15" s="19">
        <f>Regression!$C$5+Regression!$C$6*A15</f>
        <v>10830.132550000042</v>
      </c>
      <c r="AN15" s="27" t="str">
        <f t="shared" si="2"/>
        <v/>
      </c>
      <c r="AO15" s="30">
        <f>INDEX('Seasonal Index'!$E$2:$E$53,AI15)</f>
        <v>1.0133712391889671</v>
      </c>
      <c r="AP15" s="34" t="str">
        <f t="shared" si="3"/>
        <v/>
      </c>
      <c r="AQ15" s="16">
        <f>IF(AJ15=1,A15-Regression!$C$15,0)</f>
        <v>0</v>
      </c>
      <c r="AR15" s="16">
        <f>IF(AJ15=1,AK15-Regression!$D$15,0)</f>
        <v>0</v>
      </c>
      <c r="AS15" s="16">
        <f>IF(AJ15=1,AL15-Regression!$E$15,0)</f>
        <v>0</v>
      </c>
      <c r="AT15" s="16">
        <f>IF(AJ15=1,AP15-Regression!$F$15,0)</f>
        <v>0</v>
      </c>
      <c r="AU15" s="19">
        <f>IF(AND(ISNUMBER(AK15),ISNUMBER(AL15)),Regression!$C$38+Regression!$D$38*A15+Regression!$E$38*AK15+Regression!$F$38*AL15,"")</f>
        <v>10627.97735032426</v>
      </c>
      <c r="AV15" s="34">
        <f t="shared" si="4"/>
        <v>10770.08657757037</v>
      </c>
      <c r="AW15" s="13" t="str">
        <f>IF(AJ15=1,"Train",IF(AH15=Inputs!$B$6+1,"Validation",IF(AH15&gt;Inputs!$B$6+1,"Forecast","Not used")))</f>
        <v>Not used</v>
      </c>
      <c r="AX15" s="34">
        <f t="shared" si="5"/>
        <v>7185</v>
      </c>
      <c r="AY15" s="38" t="str">
        <f t="shared" si="6"/>
        <v/>
      </c>
      <c r="AZ15" s="13">
        <f t="shared" si="7"/>
        <v>0</v>
      </c>
      <c r="BB15" s="19">
        <f>Regression!$C$45+Regression!$C$46*A15</f>
        <v>6166.1124764900187</v>
      </c>
      <c r="BC15" s="27" t="str">
        <f t="shared" si="8"/>
        <v/>
      </c>
      <c r="BD15" s="30">
        <f>INDEX('Seasonal Index'!$H$2:$H$53,AI15)</f>
        <v>1.0190603733092338</v>
      </c>
      <c r="BE15" s="34" t="str">
        <f t="shared" si="9"/>
        <v/>
      </c>
      <c r="BF15" s="38" t="str">
        <f t="shared" si="10"/>
        <v/>
      </c>
      <c r="BG15" s="34">
        <f t="shared" si="11"/>
        <v>7185</v>
      </c>
      <c r="BH15" s="13">
        <f t="shared" si="12"/>
        <v>0</v>
      </c>
      <c r="BI15" s="13">
        <f t="shared" si="13"/>
        <v>0</v>
      </c>
    </row>
    <row r="16" spans="1:61" x14ac:dyDescent="0.2">
      <c r="A16" s="15">
        <v>15</v>
      </c>
      <c r="B16" s="35">
        <v>33375</v>
      </c>
      <c r="C16" s="36">
        <v>6899</v>
      </c>
      <c r="D16" s="37"/>
      <c r="F16" s="15">
        <v>446000</v>
      </c>
      <c r="H16" s="15">
        <v>20.952000000000002</v>
      </c>
      <c r="I16" s="15">
        <v>18.899999999999999</v>
      </c>
      <c r="J16" s="15">
        <v>1.121</v>
      </c>
      <c r="K16" s="15">
        <v>6035.1779999999999</v>
      </c>
      <c r="M16" s="15">
        <v>929</v>
      </c>
      <c r="N16" s="15">
        <v>12.038</v>
      </c>
      <c r="O16" s="15">
        <v>179076</v>
      </c>
      <c r="P16" s="15">
        <v>3913</v>
      </c>
      <c r="W16" s="15">
        <v>84.4</v>
      </c>
      <c r="AD16" s="15">
        <v>0</v>
      </c>
      <c r="AE16" s="15">
        <v>4.5</v>
      </c>
      <c r="AF16" s="15">
        <v>42.5</v>
      </c>
      <c r="AH16" s="13">
        <f t="shared" si="0"/>
        <v>1991</v>
      </c>
      <c r="AI16" s="13">
        <f t="shared" si="1"/>
        <v>20</v>
      </c>
      <c r="AJ16" s="13">
        <f>IF(AND(ISNUMBER(C16),ISNUMBER(AK16),ISNUMBER(AL16),AH16&gt;=Inputs!$B$5,AH16&lt;=Inputs!$B$6,AH16&lt;&gt;Inputs!$B$7,AH16&lt;&gt;Inputs!$B$8),1,0)</f>
        <v>0</v>
      </c>
      <c r="AK16" s="13">
        <f>IF(INDEX($E16:$AF16,Inputs!$C$10)="","",INDEX($E16:$AF16,Inputs!$C$10))</f>
        <v>179076</v>
      </c>
      <c r="AL16" s="13">
        <f>IF(INDEX($E16:$AF16,Inputs!$C$11)="","",INDEX($E16:$AF16,Inputs!$C$11))</f>
        <v>446000</v>
      </c>
      <c r="AM16" s="19">
        <f>Regression!$C$5+Regression!$C$6*A16</f>
        <v>10828.959875061724</v>
      </c>
      <c r="AN16" s="27" t="str">
        <f t="shared" si="2"/>
        <v/>
      </c>
      <c r="AO16" s="30">
        <f>INDEX('Seasonal Index'!$E$2:$E$53,AI16)</f>
        <v>1.0355119111831677</v>
      </c>
      <c r="AP16" s="34" t="str">
        <f t="shared" si="3"/>
        <v/>
      </c>
      <c r="AQ16" s="16">
        <f>IF(AJ16=1,A16-Regression!$C$15,0)</f>
        <v>0</v>
      </c>
      <c r="AR16" s="16">
        <f>IF(AJ16=1,AK16-Regression!$D$15,0)</f>
        <v>0</v>
      </c>
      <c r="AS16" s="16">
        <f>IF(AJ16=1,AL16-Regression!$E$15,0)</f>
        <v>0</v>
      </c>
      <c r="AT16" s="16">
        <f>IF(AJ16=1,AP16-Regression!$F$15,0)</f>
        <v>0</v>
      </c>
      <c r="AU16" s="19">
        <f>IF(AND(ISNUMBER(AK16),ISNUMBER(AL16)),Regression!$C$38+Regression!$D$38*A16+Regression!$E$38*AK16+Regression!$F$38*AL16,"")</f>
        <v>10686.629908609193</v>
      </c>
      <c r="AV16" s="34">
        <f t="shared" si="4"/>
        <v>11066.132560771106</v>
      </c>
      <c r="AW16" s="13" t="str">
        <f>IF(AJ16=1,"Train",IF(AH16=Inputs!$B$6+1,"Validation",IF(AH16&gt;Inputs!$B$6+1,"Forecast","Not used")))</f>
        <v>Not used</v>
      </c>
      <c r="AX16" s="34">
        <f t="shared" si="5"/>
        <v>6899</v>
      </c>
      <c r="AY16" s="38" t="str">
        <f t="shared" si="6"/>
        <v/>
      </c>
      <c r="AZ16" s="13">
        <f t="shared" si="7"/>
        <v>0</v>
      </c>
      <c r="BB16" s="19">
        <f>Regression!$C$45+Regression!$C$46*A16</f>
        <v>6167.6719761027962</v>
      </c>
      <c r="BC16" s="27" t="str">
        <f t="shared" si="8"/>
        <v/>
      </c>
      <c r="BD16" s="30">
        <f>INDEX('Seasonal Index'!$H$2:$H$53,AI16)</f>
        <v>1.0467644841480233</v>
      </c>
      <c r="BE16" s="34" t="str">
        <f t="shared" si="9"/>
        <v/>
      </c>
      <c r="BF16" s="38" t="str">
        <f t="shared" si="10"/>
        <v/>
      </c>
      <c r="BG16" s="34">
        <f t="shared" si="11"/>
        <v>6899</v>
      </c>
      <c r="BH16" s="13">
        <f t="shared" si="12"/>
        <v>0</v>
      </c>
      <c r="BI16" s="13">
        <f t="shared" si="13"/>
        <v>0</v>
      </c>
    </row>
    <row r="17" spans="1:61" x14ac:dyDescent="0.2">
      <c r="A17" s="15">
        <v>16</v>
      </c>
      <c r="B17" s="35">
        <v>33382</v>
      </c>
      <c r="C17" s="36">
        <v>7396</v>
      </c>
      <c r="D17" s="37"/>
      <c r="F17" s="15">
        <v>448000</v>
      </c>
      <c r="H17" s="15">
        <v>21.036000000000001</v>
      </c>
      <c r="I17" s="15">
        <v>18.824000000000002</v>
      </c>
      <c r="J17" s="15">
        <v>1.129</v>
      </c>
      <c r="K17" s="15">
        <v>6035.1779999999999</v>
      </c>
      <c r="M17" s="15">
        <v>929</v>
      </c>
      <c r="N17" s="15">
        <v>12.038</v>
      </c>
      <c r="O17" s="15">
        <v>179076</v>
      </c>
      <c r="P17" s="15">
        <v>3913</v>
      </c>
      <c r="W17" s="15">
        <v>84.4</v>
      </c>
      <c r="AD17" s="15">
        <v>0</v>
      </c>
      <c r="AE17" s="15">
        <v>15.8</v>
      </c>
      <c r="AF17" s="15">
        <v>31.9</v>
      </c>
      <c r="AH17" s="13">
        <f t="shared" si="0"/>
        <v>1991</v>
      </c>
      <c r="AI17" s="13">
        <f t="shared" si="1"/>
        <v>21</v>
      </c>
      <c r="AJ17" s="13">
        <f>IF(AND(ISNUMBER(C17),ISNUMBER(AK17),ISNUMBER(AL17),AH17&gt;=Inputs!$B$5,AH17&lt;=Inputs!$B$6,AH17&lt;&gt;Inputs!$B$7,AH17&lt;&gt;Inputs!$B$8),1,0)</f>
        <v>0</v>
      </c>
      <c r="AK17" s="13">
        <f>IF(INDEX($E17:$AF17,Inputs!$C$10)="","",INDEX($E17:$AF17,Inputs!$C$10))</f>
        <v>179076</v>
      </c>
      <c r="AL17" s="13">
        <f>IF(INDEX($E17:$AF17,Inputs!$C$11)="","",INDEX($E17:$AF17,Inputs!$C$11))</f>
        <v>448000</v>
      </c>
      <c r="AM17" s="19">
        <f>Regression!$C$5+Regression!$C$6*A17</f>
        <v>10827.787200123405</v>
      </c>
      <c r="AN17" s="27" t="str">
        <f t="shared" si="2"/>
        <v/>
      </c>
      <c r="AO17" s="30">
        <f>INDEX('Seasonal Index'!$E$2:$E$53,AI17)</f>
        <v>1.0352245807811005</v>
      </c>
      <c r="AP17" s="34" t="str">
        <f t="shared" si="3"/>
        <v/>
      </c>
      <c r="AQ17" s="16">
        <f>IF(AJ17=1,A17-Regression!$C$15,0)</f>
        <v>0</v>
      </c>
      <c r="AR17" s="16">
        <f>IF(AJ17=1,AK17-Regression!$D$15,0)</f>
        <v>0</v>
      </c>
      <c r="AS17" s="16">
        <f>IF(AJ17=1,AL17-Regression!$E$15,0)</f>
        <v>0</v>
      </c>
      <c r="AT17" s="16">
        <f>IF(AJ17=1,AP17-Regression!$F$15,0)</f>
        <v>0</v>
      </c>
      <c r="AU17" s="19">
        <f>IF(AND(ISNUMBER(AK17),ISNUMBER(AL17)),Regression!$C$38+Regression!$D$38*A17+Regression!$E$38*AK17+Regression!$F$38*AL17,"")</f>
        <v>10679.757512637745</v>
      </c>
      <c r="AV17" s="34">
        <f t="shared" si="4"/>
        <v>11055.947493864218</v>
      </c>
      <c r="AW17" s="13" t="str">
        <f>IF(AJ17=1,"Train",IF(AH17=Inputs!$B$6+1,"Validation",IF(AH17&gt;Inputs!$B$6+1,"Forecast","Not used")))</f>
        <v>Not used</v>
      </c>
      <c r="AX17" s="34">
        <f t="shared" si="5"/>
        <v>7396</v>
      </c>
      <c r="AY17" s="38" t="str">
        <f t="shared" si="6"/>
        <v/>
      </c>
      <c r="AZ17" s="13">
        <f t="shared" si="7"/>
        <v>0</v>
      </c>
      <c r="BB17" s="19">
        <f>Regression!$C$45+Regression!$C$46*A17</f>
        <v>6169.2314757155727</v>
      </c>
      <c r="BC17" s="27" t="str">
        <f t="shared" si="8"/>
        <v/>
      </c>
      <c r="BD17" s="30">
        <f>INDEX('Seasonal Index'!$H$2:$H$53,AI17)</f>
        <v>1.0342763462036404</v>
      </c>
      <c r="BE17" s="34" t="str">
        <f t="shared" si="9"/>
        <v/>
      </c>
      <c r="BF17" s="38" t="str">
        <f t="shared" si="10"/>
        <v/>
      </c>
      <c r="BG17" s="34">
        <f t="shared" si="11"/>
        <v>7396</v>
      </c>
      <c r="BH17" s="13">
        <f t="shared" si="12"/>
        <v>0</v>
      </c>
      <c r="BI17" s="13">
        <f t="shared" si="13"/>
        <v>0</v>
      </c>
    </row>
    <row r="18" spans="1:61" x14ac:dyDescent="0.2">
      <c r="A18" s="15">
        <v>17</v>
      </c>
      <c r="B18" s="35">
        <v>33389</v>
      </c>
      <c r="C18" s="36">
        <v>7287</v>
      </c>
      <c r="D18" s="37"/>
      <c r="F18" s="15">
        <v>443000</v>
      </c>
      <c r="H18" s="15">
        <v>21.21</v>
      </c>
      <c r="I18" s="15">
        <v>18.87</v>
      </c>
      <c r="J18" s="15">
        <v>1.1399999999999999</v>
      </c>
      <c r="K18" s="15">
        <v>6035.1779999999999</v>
      </c>
      <c r="M18" s="15">
        <v>929</v>
      </c>
      <c r="N18" s="15">
        <v>12.038</v>
      </c>
      <c r="O18" s="15">
        <v>179076</v>
      </c>
      <c r="P18" s="15">
        <v>3913</v>
      </c>
      <c r="W18" s="15">
        <v>84.4</v>
      </c>
      <c r="AD18" s="15">
        <v>1</v>
      </c>
      <c r="AE18" s="15">
        <v>3.7</v>
      </c>
      <c r="AF18" s="15">
        <v>69</v>
      </c>
      <c r="AH18" s="13">
        <f t="shared" si="0"/>
        <v>1991</v>
      </c>
      <c r="AI18" s="13">
        <f t="shared" si="1"/>
        <v>22</v>
      </c>
      <c r="AJ18" s="13">
        <f>IF(AND(ISNUMBER(C18),ISNUMBER(AK18),ISNUMBER(AL18),AH18&gt;=Inputs!$B$5,AH18&lt;=Inputs!$B$6,AH18&lt;&gt;Inputs!$B$7,AH18&lt;&gt;Inputs!$B$8),1,0)</f>
        <v>0</v>
      </c>
      <c r="AK18" s="13">
        <f>IF(INDEX($E18:$AF18,Inputs!$C$10)="","",INDEX($E18:$AF18,Inputs!$C$10))</f>
        <v>179076</v>
      </c>
      <c r="AL18" s="13">
        <f>IF(INDEX($E18:$AF18,Inputs!$C$11)="","",INDEX($E18:$AF18,Inputs!$C$11))</f>
        <v>443000</v>
      </c>
      <c r="AM18" s="19">
        <f>Regression!$C$5+Regression!$C$6*A18</f>
        <v>10826.614525185085</v>
      </c>
      <c r="AN18" s="27" t="str">
        <f t="shared" si="2"/>
        <v/>
      </c>
      <c r="AO18" s="30">
        <f>INDEX('Seasonal Index'!$E$2:$E$53,AI18)</f>
        <v>1.0139791701706116</v>
      </c>
      <c r="AP18" s="34" t="str">
        <f t="shared" si="3"/>
        <v/>
      </c>
      <c r="AQ18" s="16">
        <f>IF(AJ18=1,A18-Regression!$C$15,0)</f>
        <v>0</v>
      </c>
      <c r="AR18" s="16">
        <f>IF(AJ18=1,AK18-Regression!$D$15,0)</f>
        <v>0</v>
      </c>
      <c r="AS18" s="16">
        <f>IF(AJ18=1,AL18-Regression!$E$15,0)</f>
        <v>0</v>
      </c>
      <c r="AT18" s="16">
        <f>IF(AJ18=1,AP18-Regression!$F$15,0)</f>
        <v>0</v>
      </c>
      <c r="AU18" s="19">
        <f>IF(AND(ISNUMBER(AK18),ISNUMBER(AL18)),Regression!$C$38+Regression!$D$38*A18+Regression!$E$38*AK18+Regression!$F$38*AL18,"")</f>
        <v>10691.470406303595</v>
      </c>
      <c r="AV18" s="34">
        <f t="shared" si="4"/>
        <v>10840.928290487371</v>
      </c>
      <c r="AW18" s="13" t="str">
        <f>IF(AJ18=1,"Train",IF(AH18=Inputs!$B$6+1,"Validation",IF(AH18&gt;Inputs!$B$6+1,"Forecast","Not used")))</f>
        <v>Not used</v>
      </c>
      <c r="AX18" s="34">
        <f t="shared" si="5"/>
        <v>7287</v>
      </c>
      <c r="AY18" s="38" t="str">
        <f t="shared" si="6"/>
        <v/>
      </c>
      <c r="AZ18" s="13">
        <f t="shared" si="7"/>
        <v>0</v>
      </c>
      <c r="BB18" s="19">
        <f>Regression!$C$45+Regression!$C$46*A18</f>
        <v>6170.7909753283493</v>
      </c>
      <c r="BC18" s="27" t="str">
        <f t="shared" si="8"/>
        <v/>
      </c>
      <c r="BD18" s="30">
        <f>INDEX('Seasonal Index'!$H$2:$H$53,AI18)</f>
        <v>1.0395594903117378</v>
      </c>
      <c r="BE18" s="34" t="str">
        <f t="shared" si="9"/>
        <v/>
      </c>
      <c r="BF18" s="38" t="str">
        <f t="shared" si="10"/>
        <v/>
      </c>
      <c r="BG18" s="34">
        <f t="shared" si="11"/>
        <v>7287</v>
      </c>
      <c r="BH18" s="13">
        <f t="shared" si="12"/>
        <v>0</v>
      </c>
      <c r="BI18" s="13">
        <f t="shared" si="13"/>
        <v>0</v>
      </c>
    </row>
    <row r="19" spans="1:61" x14ac:dyDescent="0.2">
      <c r="A19" s="15">
        <v>18</v>
      </c>
      <c r="B19" s="35">
        <v>33396</v>
      </c>
      <c r="C19" s="36">
        <v>7220</v>
      </c>
      <c r="D19" s="37"/>
      <c r="F19" s="15">
        <v>432000</v>
      </c>
      <c r="H19" s="15">
        <v>20.634</v>
      </c>
      <c r="I19" s="15">
        <v>18.553999999999998</v>
      </c>
      <c r="J19" s="15">
        <v>1.1379999999999999</v>
      </c>
      <c r="K19" s="15">
        <v>6035.1779999999999</v>
      </c>
      <c r="M19" s="15">
        <v>865</v>
      </c>
      <c r="N19" s="15">
        <v>12.038</v>
      </c>
      <c r="O19" s="15">
        <v>179076</v>
      </c>
      <c r="P19" s="15">
        <v>3907.1</v>
      </c>
      <c r="W19" s="15">
        <v>83.2</v>
      </c>
      <c r="AD19" s="15">
        <v>0</v>
      </c>
      <c r="AE19" s="15">
        <v>3.7</v>
      </c>
      <c r="AF19" s="15">
        <v>46.7</v>
      </c>
      <c r="AH19" s="13">
        <f t="shared" si="0"/>
        <v>1991</v>
      </c>
      <c r="AI19" s="13">
        <f t="shared" si="1"/>
        <v>23</v>
      </c>
      <c r="AJ19" s="13">
        <f>IF(AND(ISNUMBER(C19),ISNUMBER(AK19),ISNUMBER(AL19),AH19&gt;=Inputs!$B$5,AH19&lt;=Inputs!$B$6,AH19&lt;&gt;Inputs!$B$7,AH19&lt;&gt;Inputs!$B$8),1,0)</f>
        <v>0</v>
      </c>
      <c r="AK19" s="13">
        <f>IF(INDEX($E19:$AF19,Inputs!$C$10)="","",INDEX($E19:$AF19,Inputs!$C$10))</f>
        <v>179076</v>
      </c>
      <c r="AL19" s="13">
        <f>IF(INDEX($E19:$AF19,Inputs!$C$11)="","",INDEX($E19:$AF19,Inputs!$C$11))</f>
        <v>432000</v>
      </c>
      <c r="AM19" s="19">
        <f>Regression!$C$5+Regression!$C$6*A19</f>
        <v>10825.441850246767</v>
      </c>
      <c r="AN19" s="27" t="str">
        <f t="shared" si="2"/>
        <v/>
      </c>
      <c r="AO19" s="30">
        <f>INDEX('Seasonal Index'!$E$2:$E$53,AI19)</f>
        <v>1.0375597367919589</v>
      </c>
      <c r="AP19" s="34" t="str">
        <f t="shared" si="3"/>
        <v/>
      </c>
      <c r="AQ19" s="16">
        <f>IF(AJ19=1,A19-Regression!$C$15,0)</f>
        <v>0</v>
      </c>
      <c r="AR19" s="16">
        <f>IF(AJ19=1,AK19-Regression!$D$15,0)</f>
        <v>0</v>
      </c>
      <c r="AS19" s="16">
        <f>IF(AJ19=1,AL19-Regression!$E$15,0)</f>
        <v>0</v>
      </c>
      <c r="AT19" s="16">
        <f>IF(AJ19=1,AP19-Regression!$F$15,0)</f>
        <v>0</v>
      </c>
      <c r="AU19" s="19">
        <f>IF(AND(ISNUMBER(AK19),ISNUMBER(AL19)),Regression!$C$38+Regression!$D$38*A19+Regression!$E$38*AK19+Regression!$F$38*AL19,"")</f>
        <v>10719.113548229991</v>
      </c>
      <c r="AV19" s="34">
        <f t="shared" si="4"/>
        <v>11121.720631744629</v>
      </c>
      <c r="AW19" s="13" t="str">
        <f>IF(AJ19=1,"Train",IF(AH19=Inputs!$B$6+1,"Validation",IF(AH19&gt;Inputs!$B$6+1,"Forecast","Not used")))</f>
        <v>Not used</v>
      </c>
      <c r="AX19" s="34">
        <f t="shared" si="5"/>
        <v>7220</v>
      </c>
      <c r="AY19" s="38" t="str">
        <f t="shared" si="6"/>
        <v/>
      </c>
      <c r="AZ19" s="13">
        <f t="shared" si="7"/>
        <v>0</v>
      </c>
      <c r="BB19" s="19">
        <f>Regression!$C$45+Regression!$C$46*A19</f>
        <v>6172.3504749411259</v>
      </c>
      <c r="BC19" s="27" t="str">
        <f t="shared" si="8"/>
        <v/>
      </c>
      <c r="BD19" s="30">
        <f>INDEX('Seasonal Index'!$H$2:$H$53,AI19)</f>
        <v>1.0378992768174384</v>
      </c>
      <c r="BE19" s="34" t="str">
        <f t="shared" si="9"/>
        <v/>
      </c>
      <c r="BF19" s="38" t="str">
        <f t="shared" si="10"/>
        <v/>
      </c>
      <c r="BG19" s="34">
        <f t="shared" si="11"/>
        <v>7220</v>
      </c>
      <c r="BH19" s="13">
        <f t="shared" si="12"/>
        <v>0</v>
      </c>
      <c r="BI19" s="13">
        <f t="shared" si="13"/>
        <v>0</v>
      </c>
    </row>
    <row r="20" spans="1:61" x14ac:dyDescent="0.2">
      <c r="A20" s="15">
        <v>19</v>
      </c>
      <c r="B20" s="35">
        <v>33403</v>
      </c>
      <c r="C20" s="36">
        <v>7651</v>
      </c>
      <c r="D20" s="37"/>
      <c r="F20" s="15">
        <v>441000</v>
      </c>
      <c r="H20" s="15">
        <v>19.835999999999999</v>
      </c>
      <c r="I20" s="15">
        <v>17.856000000000002</v>
      </c>
      <c r="J20" s="15">
        <v>1.135</v>
      </c>
      <c r="K20" s="15">
        <v>6035.1779999999999</v>
      </c>
      <c r="M20" s="15">
        <v>865</v>
      </c>
      <c r="N20" s="15">
        <v>12.038</v>
      </c>
      <c r="O20" s="15">
        <v>179076</v>
      </c>
      <c r="P20" s="15">
        <v>3907.1</v>
      </c>
      <c r="W20" s="15">
        <v>83.2</v>
      </c>
      <c r="AD20" s="15">
        <v>0</v>
      </c>
      <c r="AE20" s="15">
        <v>0.2</v>
      </c>
      <c r="AF20" s="15">
        <v>56.4</v>
      </c>
      <c r="AH20" s="13">
        <f t="shared" si="0"/>
        <v>1991</v>
      </c>
      <c r="AI20" s="13">
        <f t="shared" si="1"/>
        <v>24</v>
      </c>
      <c r="AJ20" s="13">
        <f>IF(AND(ISNUMBER(C20),ISNUMBER(AK20),ISNUMBER(AL20),AH20&gt;=Inputs!$B$5,AH20&lt;=Inputs!$B$6,AH20&lt;&gt;Inputs!$B$7,AH20&lt;&gt;Inputs!$B$8),1,0)</f>
        <v>0</v>
      </c>
      <c r="AK20" s="13">
        <f>IF(INDEX($E20:$AF20,Inputs!$C$10)="","",INDEX($E20:$AF20,Inputs!$C$10))</f>
        <v>179076</v>
      </c>
      <c r="AL20" s="13">
        <f>IF(INDEX($E20:$AF20,Inputs!$C$11)="","",INDEX($E20:$AF20,Inputs!$C$11))</f>
        <v>441000</v>
      </c>
      <c r="AM20" s="19">
        <f>Regression!$C$5+Regression!$C$6*A20</f>
        <v>10824.269175308447</v>
      </c>
      <c r="AN20" s="27" t="str">
        <f t="shared" si="2"/>
        <v/>
      </c>
      <c r="AO20" s="30">
        <f>INDEX('Seasonal Index'!$E$2:$E$53,AI20)</f>
        <v>1.0344513246808191</v>
      </c>
      <c r="AP20" s="34" t="str">
        <f t="shared" si="3"/>
        <v/>
      </c>
      <c r="AQ20" s="16">
        <f>IF(AJ20=1,A20-Regression!$C$15,0)</f>
        <v>0</v>
      </c>
      <c r="AR20" s="16">
        <f>IF(AJ20=1,AK20-Regression!$D$15,0)</f>
        <v>0</v>
      </c>
      <c r="AS20" s="16">
        <f>IF(AJ20=1,AL20-Regression!$E$15,0)</f>
        <v>0</v>
      </c>
      <c r="AT20" s="16">
        <f>IF(AJ20=1,AP20-Regression!$F$15,0)</f>
        <v>0</v>
      </c>
      <c r="AU20" s="19">
        <f>IF(AND(ISNUMBER(AK20),ISNUMBER(AL20)),Regression!$C$38+Regression!$D$38*A20+Regression!$E$38*AK20+Regression!$F$38*AL20,"")</f>
        <v>10693.655862621241</v>
      </c>
      <c r="AV20" s="34">
        <f t="shared" si="4"/>
        <v>11062.066472769351</v>
      </c>
      <c r="AW20" s="13" t="str">
        <f>IF(AJ20=1,"Train",IF(AH20=Inputs!$B$6+1,"Validation",IF(AH20&gt;Inputs!$B$6+1,"Forecast","Not used")))</f>
        <v>Not used</v>
      </c>
      <c r="AX20" s="34">
        <f t="shared" si="5"/>
        <v>7651</v>
      </c>
      <c r="AY20" s="38" t="str">
        <f t="shared" si="6"/>
        <v/>
      </c>
      <c r="AZ20" s="13">
        <f t="shared" si="7"/>
        <v>0</v>
      </c>
      <c r="BB20" s="19">
        <f>Regression!$C$45+Regression!$C$46*A20</f>
        <v>6173.9099745539033</v>
      </c>
      <c r="BC20" s="27" t="str">
        <f t="shared" si="8"/>
        <v/>
      </c>
      <c r="BD20" s="30">
        <f>INDEX('Seasonal Index'!$H$2:$H$53,AI20)</f>
        <v>1.0351080615346946</v>
      </c>
      <c r="BE20" s="34" t="str">
        <f t="shared" si="9"/>
        <v/>
      </c>
      <c r="BF20" s="38" t="str">
        <f t="shared" si="10"/>
        <v/>
      </c>
      <c r="BG20" s="34">
        <f t="shared" si="11"/>
        <v>7651</v>
      </c>
      <c r="BH20" s="13">
        <f t="shared" si="12"/>
        <v>0</v>
      </c>
      <c r="BI20" s="13">
        <f t="shared" si="13"/>
        <v>0</v>
      </c>
    </row>
    <row r="21" spans="1:61" x14ac:dyDescent="0.2">
      <c r="A21" s="15">
        <v>20</v>
      </c>
      <c r="B21" s="35">
        <v>33410</v>
      </c>
      <c r="C21" s="36">
        <v>7720</v>
      </c>
      <c r="D21" s="37"/>
      <c r="F21" s="15">
        <v>429000</v>
      </c>
      <c r="H21" s="15">
        <v>20.077999999999999</v>
      </c>
      <c r="I21" s="15">
        <v>18.062000000000001</v>
      </c>
      <c r="J21" s="15">
        <v>1.1259999999999999</v>
      </c>
      <c r="K21" s="15">
        <v>6035.1779999999999</v>
      </c>
      <c r="M21" s="15">
        <v>865</v>
      </c>
      <c r="N21" s="15">
        <v>12.487</v>
      </c>
      <c r="O21" s="15">
        <v>179538</v>
      </c>
      <c r="P21" s="15">
        <v>3907.1</v>
      </c>
      <c r="Q21" s="15">
        <v>824860</v>
      </c>
      <c r="W21" s="15">
        <v>83.2</v>
      </c>
      <c r="AD21" s="15">
        <v>0</v>
      </c>
      <c r="AE21" s="15">
        <v>0.2</v>
      </c>
      <c r="AF21" s="15">
        <v>69.400000000000006</v>
      </c>
      <c r="AH21" s="13">
        <f t="shared" si="0"/>
        <v>1991</v>
      </c>
      <c r="AI21" s="13">
        <f t="shared" si="1"/>
        <v>25</v>
      </c>
      <c r="AJ21" s="13">
        <f>IF(AND(ISNUMBER(C21),ISNUMBER(AK21),ISNUMBER(AL21),AH21&gt;=Inputs!$B$5,AH21&lt;=Inputs!$B$6,AH21&lt;&gt;Inputs!$B$7,AH21&lt;&gt;Inputs!$B$8),1,0)</f>
        <v>0</v>
      </c>
      <c r="AK21" s="13">
        <f>IF(INDEX($E21:$AF21,Inputs!$C$10)="","",INDEX($E21:$AF21,Inputs!$C$10))</f>
        <v>179538</v>
      </c>
      <c r="AL21" s="13">
        <f>IF(INDEX($E21:$AF21,Inputs!$C$11)="","",INDEX($E21:$AF21,Inputs!$C$11))</f>
        <v>429000</v>
      </c>
      <c r="AM21" s="19">
        <f>Regression!$C$5+Regression!$C$6*A21</f>
        <v>10823.096500370129</v>
      </c>
      <c r="AN21" s="27" t="str">
        <f t="shared" si="2"/>
        <v/>
      </c>
      <c r="AO21" s="30">
        <f>INDEX('Seasonal Index'!$E$2:$E$53,AI21)</f>
        <v>1.0360606930993077</v>
      </c>
      <c r="AP21" s="34" t="str">
        <f t="shared" si="3"/>
        <v/>
      </c>
      <c r="AQ21" s="16">
        <f>IF(AJ21=1,A21-Regression!$C$15,0)</f>
        <v>0</v>
      </c>
      <c r="AR21" s="16">
        <f>IF(AJ21=1,AK21-Regression!$D$15,0)</f>
        <v>0</v>
      </c>
      <c r="AS21" s="16">
        <f>IF(AJ21=1,AL21-Regression!$E$15,0)</f>
        <v>0</v>
      </c>
      <c r="AT21" s="16">
        <f>IF(AJ21=1,AP21-Regression!$F$15,0)</f>
        <v>0</v>
      </c>
      <c r="AU21" s="19">
        <f>IF(AND(ISNUMBER(AK21),ISNUMBER(AL21)),Regression!$C$38+Regression!$D$38*A21+Regression!$E$38*AK21+Regression!$F$38*AL21,"")</f>
        <v>10724.79704398286</v>
      </c>
      <c r="AV21" s="34">
        <f t="shared" si="4"/>
        <v>11111.540658738289</v>
      </c>
      <c r="AW21" s="13" t="str">
        <f>IF(AJ21=1,"Train",IF(AH21=Inputs!$B$6+1,"Validation",IF(AH21&gt;Inputs!$B$6+1,"Forecast","Not used")))</f>
        <v>Not used</v>
      </c>
      <c r="AX21" s="34">
        <f t="shared" si="5"/>
        <v>7720</v>
      </c>
      <c r="AY21" s="38" t="str">
        <f t="shared" si="6"/>
        <v/>
      </c>
      <c r="AZ21" s="13">
        <f t="shared" si="7"/>
        <v>0</v>
      </c>
      <c r="BB21" s="19">
        <f>Regression!$C$45+Regression!$C$46*A21</f>
        <v>6175.4694741666799</v>
      </c>
      <c r="BC21" s="27" t="str">
        <f t="shared" si="8"/>
        <v/>
      </c>
      <c r="BD21" s="30">
        <f>INDEX('Seasonal Index'!$H$2:$H$53,AI21)</f>
        <v>1.0325970785197598</v>
      </c>
      <c r="BE21" s="34" t="str">
        <f t="shared" si="9"/>
        <v/>
      </c>
      <c r="BF21" s="38" t="str">
        <f t="shared" si="10"/>
        <v/>
      </c>
      <c r="BG21" s="34">
        <f t="shared" si="11"/>
        <v>7720</v>
      </c>
      <c r="BH21" s="13">
        <f t="shared" si="12"/>
        <v>0</v>
      </c>
      <c r="BI21" s="13">
        <f t="shared" si="13"/>
        <v>0</v>
      </c>
    </row>
    <row r="22" spans="1:61" x14ac:dyDescent="0.2">
      <c r="A22" s="15">
        <v>21</v>
      </c>
      <c r="B22" s="35">
        <v>33417</v>
      </c>
      <c r="C22" s="36">
        <v>7543</v>
      </c>
      <c r="D22" s="37"/>
      <c r="F22" s="15">
        <v>423000</v>
      </c>
      <c r="H22" s="15">
        <v>20.207999999999998</v>
      </c>
      <c r="I22" s="15">
        <v>18.198</v>
      </c>
      <c r="J22" s="15">
        <v>1.1140000000000001</v>
      </c>
      <c r="K22" s="15">
        <v>6035.1779999999999</v>
      </c>
      <c r="M22" s="15">
        <v>865</v>
      </c>
      <c r="N22" s="15">
        <v>12.487</v>
      </c>
      <c r="O22" s="15">
        <v>179538</v>
      </c>
      <c r="P22" s="15">
        <v>3907.1</v>
      </c>
      <c r="Q22" s="15">
        <v>824860</v>
      </c>
      <c r="W22" s="15">
        <v>83.2</v>
      </c>
      <c r="AD22" s="15">
        <v>0</v>
      </c>
      <c r="AE22" s="15">
        <v>0.8</v>
      </c>
      <c r="AF22" s="15">
        <v>57.1</v>
      </c>
      <c r="AH22" s="13">
        <f t="shared" si="0"/>
        <v>1991</v>
      </c>
      <c r="AI22" s="13">
        <f t="shared" si="1"/>
        <v>26</v>
      </c>
      <c r="AJ22" s="13">
        <f>IF(AND(ISNUMBER(C22),ISNUMBER(AK22),ISNUMBER(AL22),AH22&gt;=Inputs!$B$5,AH22&lt;=Inputs!$B$6,AH22&lt;&gt;Inputs!$B$7,AH22&lt;&gt;Inputs!$B$8),1,0)</f>
        <v>0</v>
      </c>
      <c r="AK22" s="13">
        <f>IF(INDEX($E22:$AF22,Inputs!$C$10)="","",INDEX($E22:$AF22,Inputs!$C$10))</f>
        <v>179538</v>
      </c>
      <c r="AL22" s="13">
        <f>IF(INDEX($E22:$AF22,Inputs!$C$11)="","",INDEX($E22:$AF22,Inputs!$C$11))</f>
        <v>423000</v>
      </c>
      <c r="AM22" s="19">
        <f>Regression!$C$5+Regression!$C$6*A22</f>
        <v>10821.92382543181</v>
      </c>
      <c r="AN22" s="27" t="str">
        <f t="shared" si="2"/>
        <v/>
      </c>
      <c r="AO22" s="30">
        <f>INDEX('Seasonal Index'!$E$2:$E$53,AI22)</f>
        <v>1.057751041708793</v>
      </c>
      <c r="AP22" s="34" t="str">
        <f t="shared" si="3"/>
        <v/>
      </c>
      <c r="AQ22" s="16">
        <f>IF(AJ22=1,A22-Regression!$C$15,0)</f>
        <v>0</v>
      </c>
      <c r="AR22" s="16">
        <f>IF(AJ22=1,AK22-Regression!$D$15,0)</f>
        <v>0</v>
      </c>
      <c r="AS22" s="16">
        <f>IF(AJ22=1,AL22-Regression!$E$15,0)</f>
        <v>0</v>
      </c>
      <c r="AT22" s="16">
        <f>IF(AJ22=1,AP22-Regression!$F$15,0)</f>
        <v>0</v>
      </c>
      <c r="AU22" s="19">
        <f>IF(AND(ISNUMBER(AK22),ISNUMBER(AL22)),Regression!$C$38+Regression!$D$38*A22+Regression!$E$38*AK22+Regression!$F$38*AL22,"")</f>
        <v>10739.164979025469</v>
      </c>
      <c r="AV22" s="34">
        <f t="shared" si="4"/>
        <v>11359.362943646778</v>
      </c>
      <c r="AW22" s="13" t="str">
        <f>IF(AJ22=1,"Train",IF(AH22=Inputs!$B$6+1,"Validation",IF(AH22&gt;Inputs!$B$6+1,"Forecast","Not used")))</f>
        <v>Not used</v>
      </c>
      <c r="AX22" s="34">
        <f t="shared" si="5"/>
        <v>7543</v>
      </c>
      <c r="AY22" s="38" t="str">
        <f t="shared" si="6"/>
        <v/>
      </c>
      <c r="AZ22" s="13">
        <f t="shared" si="7"/>
        <v>0</v>
      </c>
      <c r="BB22" s="19">
        <f>Regression!$C$45+Regression!$C$46*A22</f>
        <v>6177.0289737794565</v>
      </c>
      <c r="BC22" s="27" t="str">
        <f t="shared" si="8"/>
        <v/>
      </c>
      <c r="BD22" s="30">
        <f>INDEX('Seasonal Index'!$H$2:$H$53,AI22)</f>
        <v>1.0794606245983969</v>
      </c>
      <c r="BE22" s="34" t="str">
        <f t="shared" si="9"/>
        <v/>
      </c>
      <c r="BF22" s="38" t="str">
        <f t="shared" si="10"/>
        <v/>
      </c>
      <c r="BG22" s="34">
        <f t="shared" si="11"/>
        <v>7543</v>
      </c>
      <c r="BH22" s="13">
        <f t="shared" si="12"/>
        <v>0</v>
      </c>
      <c r="BI22" s="13">
        <f t="shared" si="13"/>
        <v>0</v>
      </c>
    </row>
    <row r="23" spans="1:61" x14ac:dyDescent="0.2">
      <c r="A23" s="15">
        <v>22</v>
      </c>
      <c r="B23" s="35">
        <v>33424</v>
      </c>
      <c r="C23" s="36">
        <v>7961</v>
      </c>
      <c r="D23" s="37"/>
      <c r="F23" s="15">
        <v>418000</v>
      </c>
      <c r="H23" s="15">
        <v>20.797999999999998</v>
      </c>
      <c r="I23" s="15">
        <v>18.552</v>
      </c>
      <c r="J23" s="15">
        <v>1.1040000000000001</v>
      </c>
      <c r="K23" s="15">
        <v>6035.1779999999999</v>
      </c>
      <c r="M23" s="15">
        <v>865</v>
      </c>
      <c r="N23" s="15">
        <v>12.487</v>
      </c>
      <c r="O23" s="15">
        <v>179538</v>
      </c>
      <c r="P23" s="15">
        <v>3907.1</v>
      </c>
      <c r="Q23" s="15">
        <v>824860</v>
      </c>
      <c r="W23" s="15">
        <v>84.6</v>
      </c>
      <c r="AD23" s="15">
        <v>1</v>
      </c>
      <c r="AE23" s="15">
        <v>0</v>
      </c>
      <c r="AF23" s="15">
        <v>88.7</v>
      </c>
      <c r="AH23" s="13">
        <f t="shared" si="0"/>
        <v>1991</v>
      </c>
      <c r="AI23" s="13">
        <f t="shared" si="1"/>
        <v>27</v>
      </c>
      <c r="AJ23" s="13">
        <f>IF(AND(ISNUMBER(C23),ISNUMBER(AK23),ISNUMBER(AL23),AH23&gt;=Inputs!$B$5,AH23&lt;=Inputs!$B$6,AH23&lt;&gt;Inputs!$B$7,AH23&lt;&gt;Inputs!$B$8),1,0)</f>
        <v>0</v>
      </c>
      <c r="AK23" s="13">
        <f>IF(INDEX($E23:$AF23,Inputs!$C$10)="","",INDEX($E23:$AF23,Inputs!$C$10))</f>
        <v>179538</v>
      </c>
      <c r="AL23" s="13">
        <f>IF(INDEX($E23:$AF23,Inputs!$C$11)="","",INDEX($E23:$AF23,Inputs!$C$11))</f>
        <v>418000</v>
      </c>
      <c r="AM23" s="19">
        <f>Regression!$C$5+Regression!$C$6*A23</f>
        <v>10820.75115049349</v>
      </c>
      <c r="AN23" s="27" t="str">
        <f t="shared" si="2"/>
        <v/>
      </c>
      <c r="AO23" s="30">
        <f>INDEX('Seasonal Index'!$E$2:$E$53,AI23)</f>
        <v>1.0212618850338866</v>
      </c>
      <c r="AP23" s="34" t="str">
        <f t="shared" si="3"/>
        <v/>
      </c>
      <c r="AQ23" s="16">
        <f>IF(AJ23=1,A23-Regression!$C$15,0)</f>
        <v>0</v>
      </c>
      <c r="AR23" s="16">
        <f>IF(AJ23=1,AK23-Regression!$D$15,0)</f>
        <v>0</v>
      </c>
      <c r="AS23" s="16">
        <f>IF(AJ23=1,AL23-Regression!$E$15,0)</f>
        <v>0</v>
      </c>
      <c r="AT23" s="16">
        <f>IF(AJ23=1,AP23-Regression!$F$15,0)</f>
        <v>0</v>
      </c>
      <c r="AU23" s="19">
        <f>IF(AND(ISNUMBER(AK23),ISNUMBER(AL23)),Regression!$C$38+Regression!$D$38*A23+Regression!$E$38*AK23+Regression!$F$38*AL23,"")</f>
        <v>10750.877872691319</v>
      </c>
      <c r="AV23" s="34">
        <f t="shared" si="4"/>
        <v>10979.461802033837</v>
      </c>
      <c r="AW23" s="13" t="str">
        <f>IF(AJ23=1,"Train",IF(AH23=Inputs!$B$6+1,"Validation",IF(AH23&gt;Inputs!$B$6+1,"Forecast","Not used")))</f>
        <v>Not used</v>
      </c>
      <c r="AX23" s="34">
        <f t="shared" si="5"/>
        <v>7961</v>
      </c>
      <c r="AY23" s="38" t="str">
        <f t="shared" si="6"/>
        <v/>
      </c>
      <c r="AZ23" s="13">
        <f t="shared" si="7"/>
        <v>0</v>
      </c>
      <c r="BB23" s="19">
        <f>Regression!$C$45+Regression!$C$46*A23</f>
        <v>6178.588473392233</v>
      </c>
      <c r="BC23" s="27" t="str">
        <f t="shared" si="8"/>
        <v/>
      </c>
      <c r="BD23" s="30">
        <f>INDEX('Seasonal Index'!$H$2:$H$53,AI23)</f>
        <v>0.99454601152310251</v>
      </c>
      <c r="BE23" s="34" t="str">
        <f t="shared" si="9"/>
        <v/>
      </c>
      <c r="BF23" s="38" t="str">
        <f t="shared" si="10"/>
        <v/>
      </c>
      <c r="BG23" s="34">
        <f t="shared" si="11"/>
        <v>7961</v>
      </c>
      <c r="BH23" s="13">
        <f t="shared" si="12"/>
        <v>0</v>
      </c>
      <c r="BI23" s="13">
        <f t="shared" si="13"/>
        <v>0</v>
      </c>
    </row>
    <row r="24" spans="1:61" x14ac:dyDescent="0.2">
      <c r="A24" s="15">
        <v>23</v>
      </c>
      <c r="B24" s="35">
        <v>33431</v>
      </c>
      <c r="C24" s="36">
        <v>7327</v>
      </c>
      <c r="D24" s="37"/>
      <c r="F24" s="15">
        <v>422000</v>
      </c>
      <c r="H24" s="15">
        <v>21.425999999999998</v>
      </c>
      <c r="I24" s="15">
        <v>19.244</v>
      </c>
      <c r="J24" s="15">
        <v>1.0980000000000001</v>
      </c>
      <c r="K24" s="15">
        <v>6035.1779999999999</v>
      </c>
      <c r="M24" s="15">
        <v>819</v>
      </c>
      <c r="N24" s="15">
        <v>12.487</v>
      </c>
      <c r="O24" s="15">
        <v>179538</v>
      </c>
      <c r="P24" s="15">
        <v>3933.2</v>
      </c>
      <c r="Q24" s="15">
        <v>824860</v>
      </c>
      <c r="W24" s="15">
        <v>84.6</v>
      </c>
      <c r="AD24" s="15">
        <v>0</v>
      </c>
      <c r="AE24" s="15">
        <v>0</v>
      </c>
      <c r="AF24" s="15">
        <v>83.2</v>
      </c>
      <c r="AH24" s="13">
        <f t="shared" si="0"/>
        <v>1991</v>
      </c>
      <c r="AI24" s="13">
        <f t="shared" si="1"/>
        <v>28</v>
      </c>
      <c r="AJ24" s="13">
        <f>IF(AND(ISNUMBER(C24),ISNUMBER(AK24),ISNUMBER(AL24),AH24&gt;=Inputs!$B$5,AH24&lt;=Inputs!$B$6,AH24&lt;&gt;Inputs!$B$7,AH24&lt;&gt;Inputs!$B$8),1,0)</f>
        <v>0</v>
      </c>
      <c r="AK24" s="13">
        <f>IF(INDEX($E24:$AF24,Inputs!$C$10)="","",INDEX($E24:$AF24,Inputs!$C$10))</f>
        <v>179538</v>
      </c>
      <c r="AL24" s="13">
        <f>IF(INDEX($E24:$AF24,Inputs!$C$11)="","",INDEX($E24:$AF24,Inputs!$C$11))</f>
        <v>422000</v>
      </c>
      <c r="AM24" s="19">
        <f>Regression!$C$5+Regression!$C$6*A24</f>
        <v>10819.578475555172</v>
      </c>
      <c r="AN24" s="27" t="str">
        <f t="shared" si="2"/>
        <v/>
      </c>
      <c r="AO24" s="30">
        <f>INDEX('Seasonal Index'!$E$2:$E$53,AI24)</f>
        <v>1.0135090248159799</v>
      </c>
      <c r="AP24" s="34" t="str">
        <f t="shared" si="3"/>
        <v/>
      </c>
      <c r="AQ24" s="16">
        <f>IF(AJ24=1,A24-Regression!$C$15,0)</f>
        <v>0</v>
      </c>
      <c r="AR24" s="16">
        <f>IF(AJ24=1,AK24-Regression!$D$15,0)</f>
        <v>0</v>
      </c>
      <c r="AS24" s="16">
        <f>IF(AJ24=1,AL24-Regression!$E$15,0)</f>
        <v>0</v>
      </c>
      <c r="AT24" s="16">
        <f>IF(AJ24=1,AP24-Regression!$F$15,0)</f>
        <v>0</v>
      </c>
      <c r="AU24" s="19">
        <f>IF(AND(ISNUMBER(AK24),ISNUMBER(AL24)),Regression!$C$38+Regression!$D$38*A24+Regression!$E$38*AK24+Regression!$F$38*AL24,"")</f>
        <v>10738.695393966356</v>
      </c>
      <c r="AV24" s="34">
        <f t="shared" si="4"/>
        <v>10883.764696534698</v>
      </c>
      <c r="AW24" s="13" t="str">
        <f>IF(AJ24=1,"Train",IF(AH24=Inputs!$B$6+1,"Validation",IF(AH24&gt;Inputs!$B$6+1,"Forecast","Not used")))</f>
        <v>Not used</v>
      </c>
      <c r="AX24" s="34">
        <f t="shared" si="5"/>
        <v>7327</v>
      </c>
      <c r="AY24" s="38" t="str">
        <f t="shared" si="6"/>
        <v/>
      </c>
      <c r="AZ24" s="13">
        <f t="shared" si="7"/>
        <v>0</v>
      </c>
      <c r="BB24" s="19">
        <f>Regression!$C$45+Regression!$C$46*A24</f>
        <v>6180.1479730050105</v>
      </c>
      <c r="BC24" s="27" t="str">
        <f t="shared" si="8"/>
        <v/>
      </c>
      <c r="BD24" s="30">
        <f>INDEX('Seasonal Index'!$H$2:$H$53,AI24)</f>
        <v>0.99258235973728948</v>
      </c>
      <c r="BE24" s="34" t="str">
        <f t="shared" si="9"/>
        <v/>
      </c>
      <c r="BF24" s="38" t="str">
        <f t="shared" si="10"/>
        <v/>
      </c>
      <c r="BG24" s="34">
        <f t="shared" si="11"/>
        <v>7327</v>
      </c>
      <c r="BH24" s="13">
        <f t="shared" si="12"/>
        <v>0</v>
      </c>
      <c r="BI24" s="13">
        <f t="shared" si="13"/>
        <v>0</v>
      </c>
    </row>
    <row r="25" spans="1:61" x14ac:dyDescent="0.2">
      <c r="A25" s="15">
        <v>24</v>
      </c>
      <c r="B25" s="35">
        <v>33438</v>
      </c>
      <c r="C25" s="36">
        <v>7380</v>
      </c>
      <c r="D25" s="37"/>
      <c r="F25" s="15">
        <v>420000</v>
      </c>
      <c r="H25" s="15">
        <v>21.905999999999999</v>
      </c>
      <c r="I25" s="15">
        <v>20.024000000000001</v>
      </c>
      <c r="J25" s="15">
        <v>1.0940000000000001</v>
      </c>
      <c r="K25" s="15">
        <v>6035.1779999999999</v>
      </c>
      <c r="M25" s="15">
        <v>819</v>
      </c>
      <c r="N25" s="15">
        <v>12.718999999999999</v>
      </c>
      <c r="O25" s="15">
        <v>191929</v>
      </c>
      <c r="P25" s="15">
        <v>3933.2</v>
      </c>
      <c r="Q25" s="15">
        <v>824860</v>
      </c>
      <c r="W25" s="15">
        <v>84.6</v>
      </c>
      <c r="AD25" s="15">
        <v>0</v>
      </c>
      <c r="AE25" s="15">
        <v>0</v>
      </c>
      <c r="AF25" s="15">
        <v>83.8</v>
      </c>
      <c r="AH25" s="13">
        <f t="shared" si="0"/>
        <v>1991</v>
      </c>
      <c r="AI25" s="13">
        <f t="shared" si="1"/>
        <v>29</v>
      </c>
      <c r="AJ25" s="13">
        <f>IF(AND(ISNUMBER(C25),ISNUMBER(AK25),ISNUMBER(AL25),AH25&gt;=Inputs!$B$5,AH25&lt;=Inputs!$B$6,AH25&lt;&gt;Inputs!$B$7,AH25&lt;&gt;Inputs!$B$8),1,0)</f>
        <v>0</v>
      </c>
      <c r="AK25" s="13">
        <f>IF(INDEX($E25:$AF25,Inputs!$C$10)="","",INDEX($E25:$AF25,Inputs!$C$10))</f>
        <v>191929</v>
      </c>
      <c r="AL25" s="13">
        <f>IF(INDEX($E25:$AF25,Inputs!$C$11)="","",INDEX($E25:$AF25,Inputs!$C$11))</f>
        <v>420000</v>
      </c>
      <c r="AM25" s="19">
        <f>Regression!$C$5+Regression!$C$6*A25</f>
        <v>10818.405800616853</v>
      </c>
      <c r="AN25" s="27" t="str">
        <f t="shared" si="2"/>
        <v/>
      </c>
      <c r="AO25" s="30">
        <f>INDEX('Seasonal Index'!$E$2:$E$53,AI25)</f>
        <v>1.0519566788647539</v>
      </c>
      <c r="AP25" s="34" t="str">
        <f t="shared" si="3"/>
        <v/>
      </c>
      <c r="AQ25" s="16">
        <f>IF(AJ25=1,A25-Regression!$C$15,0)</f>
        <v>0</v>
      </c>
      <c r="AR25" s="16">
        <f>IF(AJ25=1,AK25-Regression!$D$15,0)</f>
        <v>0</v>
      </c>
      <c r="AS25" s="16">
        <f>IF(AJ25=1,AL25-Regression!$E$15,0)</f>
        <v>0</v>
      </c>
      <c r="AT25" s="16">
        <f>IF(AJ25=1,AP25-Regression!$F$15,0)</f>
        <v>0</v>
      </c>
      <c r="AU25" s="19">
        <f>IF(AND(ISNUMBER(AK25),ISNUMBER(AL25)),Regression!$C$38+Regression!$D$38*A25+Regression!$E$38*AK25+Regression!$F$38*AL25,"")</f>
        <v>10765.052663377352</v>
      </c>
      <c r="AV25" s="34">
        <f t="shared" si="4"/>
        <v>11324.369047570612</v>
      </c>
      <c r="AW25" s="13" t="str">
        <f>IF(AJ25=1,"Train",IF(AH25=Inputs!$B$6+1,"Validation",IF(AH25&gt;Inputs!$B$6+1,"Forecast","Not used")))</f>
        <v>Not used</v>
      </c>
      <c r="AX25" s="34">
        <f t="shared" si="5"/>
        <v>7380</v>
      </c>
      <c r="AY25" s="38" t="str">
        <f t="shared" si="6"/>
        <v/>
      </c>
      <c r="AZ25" s="13">
        <f t="shared" si="7"/>
        <v>0</v>
      </c>
      <c r="BB25" s="19">
        <f>Regression!$C$45+Regression!$C$46*A25</f>
        <v>6181.7074726177871</v>
      </c>
      <c r="BC25" s="27" t="str">
        <f t="shared" si="8"/>
        <v/>
      </c>
      <c r="BD25" s="30">
        <f>INDEX('Seasonal Index'!$H$2:$H$53,AI25)</f>
        <v>1.0486159669304305</v>
      </c>
      <c r="BE25" s="34" t="str">
        <f t="shared" si="9"/>
        <v/>
      </c>
      <c r="BF25" s="38" t="str">
        <f t="shared" si="10"/>
        <v/>
      </c>
      <c r="BG25" s="34">
        <f t="shared" si="11"/>
        <v>7380</v>
      </c>
      <c r="BH25" s="13">
        <f t="shared" si="12"/>
        <v>0</v>
      </c>
      <c r="BI25" s="13">
        <f t="shared" si="13"/>
        <v>0</v>
      </c>
    </row>
    <row r="26" spans="1:61" x14ac:dyDescent="0.2">
      <c r="A26" s="15">
        <v>25</v>
      </c>
      <c r="B26" s="35">
        <v>33445</v>
      </c>
      <c r="C26" s="36">
        <v>7501</v>
      </c>
      <c r="D26" s="37"/>
      <c r="F26" s="15">
        <v>408000</v>
      </c>
      <c r="H26" s="15">
        <v>21.398</v>
      </c>
      <c r="I26" s="15">
        <v>19.664000000000001</v>
      </c>
      <c r="J26" s="15">
        <v>1.091</v>
      </c>
      <c r="K26" s="15">
        <v>6035.1779999999999</v>
      </c>
      <c r="M26" s="15">
        <v>819</v>
      </c>
      <c r="N26" s="15">
        <v>12.718999999999999</v>
      </c>
      <c r="O26" s="15">
        <v>191929</v>
      </c>
      <c r="P26" s="15">
        <v>3933.2</v>
      </c>
      <c r="Q26" s="15">
        <v>824860</v>
      </c>
      <c r="W26" s="15">
        <v>84.6</v>
      </c>
      <c r="AD26" s="15">
        <v>0</v>
      </c>
      <c r="AE26" s="15">
        <v>0</v>
      </c>
      <c r="AF26" s="15">
        <v>90.6</v>
      </c>
      <c r="AH26" s="13">
        <f t="shared" si="0"/>
        <v>1991</v>
      </c>
      <c r="AI26" s="13">
        <f t="shared" si="1"/>
        <v>30</v>
      </c>
      <c r="AJ26" s="13">
        <f>IF(AND(ISNUMBER(C26),ISNUMBER(AK26),ISNUMBER(AL26),AH26&gt;=Inputs!$B$5,AH26&lt;=Inputs!$B$6,AH26&lt;&gt;Inputs!$B$7,AH26&lt;&gt;Inputs!$B$8),1,0)</f>
        <v>0</v>
      </c>
      <c r="AK26" s="13">
        <f>IF(INDEX($E26:$AF26,Inputs!$C$10)="","",INDEX($E26:$AF26,Inputs!$C$10))</f>
        <v>191929</v>
      </c>
      <c r="AL26" s="13">
        <f>IF(INDEX($E26:$AF26,Inputs!$C$11)="","",INDEX($E26:$AF26,Inputs!$C$11))</f>
        <v>408000</v>
      </c>
      <c r="AM26" s="19">
        <f>Regression!$C$5+Regression!$C$6*A26</f>
        <v>10817.233125678533</v>
      </c>
      <c r="AN26" s="27" t="str">
        <f t="shared" si="2"/>
        <v/>
      </c>
      <c r="AO26" s="30">
        <f>INDEX('Seasonal Index'!$E$2:$E$53,AI26)</f>
        <v>1.0317130415362794</v>
      </c>
      <c r="AP26" s="34" t="str">
        <f t="shared" si="3"/>
        <v/>
      </c>
      <c r="AQ26" s="16">
        <f>IF(AJ26=1,A26-Regression!$C$15,0)</f>
        <v>0</v>
      </c>
      <c r="AR26" s="16">
        <f>IF(AJ26=1,AK26-Regression!$D$15,0)</f>
        <v>0</v>
      </c>
      <c r="AS26" s="16">
        <f>IF(AJ26=1,AL26-Regression!$E$15,0)</f>
        <v>0</v>
      </c>
      <c r="AT26" s="16">
        <f>IF(AJ26=1,AP26-Regression!$F$15,0)</f>
        <v>0</v>
      </c>
      <c r="AU26" s="19">
        <f>IF(AND(ISNUMBER(AK26),ISNUMBER(AL26)),Regression!$C$38+Regression!$D$38*A26+Regression!$E$38*AK26+Regression!$F$38*AL26,"")</f>
        <v>10795.350846680505</v>
      </c>
      <c r="AV26" s="34">
        <f t="shared" si="4"/>
        <v>11137.704256479992</v>
      </c>
      <c r="AW26" s="13" t="str">
        <f>IF(AJ26=1,"Train",IF(AH26=Inputs!$B$6+1,"Validation",IF(AH26&gt;Inputs!$B$6+1,"Forecast","Not used")))</f>
        <v>Not used</v>
      </c>
      <c r="AX26" s="34">
        <f t="shared" si="5"/>
        <v>7501</v>
      </c>
      <c r="AY26" s="38" t="str">
        <f t="shared" si="6"/>
        <v/>
      </c>
      <c r="AZ26" s="13">
        <f t="shared" si="7"/>
        <v>0</v>
      </c>
      <c r="BB26" s="19">
        <f>Regression!$C$45+Regression!$C$46*A26</f>
        <v>6183.2669722305636</v>
      </c>
      <c r="BC26" s="27" t="str">
        <f t="shared" si="8"/>
        <v/>
      </c>
      <c r="BD26" s="30">
        <f>INDEX('Seasonal Index'!$H$2:$H$53,AI26)</f>
        <v>1.0099032328934463</v>
      </c>
      <c r="BE26" s="34" t="str">
        <f t="shared" si="9"/>
        <v/>
      </c>
      <c r="BF26" s="38" t="str">
        <f t="shared" si="10"/>
        <v/>
      </c>
      <c r="BG26" s="34">
        <f t="shared" si="11"/>
        <v>7501</v>
      </c>
      <c r="BH26" s="13">
        <f t="shared" si="12"/>
        <v>0</v>
      </c>
      <c r="BI26" s="13">
        <f t="shared" si="13"/>
        <v>0</v>
      </c>
    </row>
    <row r="27" spans="1:61" x14ac:dyDescent="0.2">
      <c r="A27" s="15">
        <v>26</v>
      </c>
      <c r="B27" s="35">
        <v>33452</v>
      </c>
      <c r="C27" s="36">
        <v>7605</v>
      </c>
      <c r="D27" s="37"/>
      <c r="F27" s="15">
        <v>423000</v>
      </c>
      <c r="H27" s="15">
        <v>21.462</v>
      </c>
      <c r="I27" s="15">
        <v>19.568000000000001</v>
      </c>
      <c r="J27" s="15">
        <v>1.091</v>
      </c>
      <c r="K27" s="15">
        <v>6035.1779999999999</v>
      </c>
      <c r="M27" s="15">
        <v>819</v>
      </c>
      <c r="N27" s="15">
        <v>12.718999999999999</v>
      </c>
      <c r="O27" s="15">
        <v>191929</v>
      </c>
      <c r="P27" s="15">
        <v>3933.2</v>
      </c>
      <c r="Q27" s="15">
        <v>824860</v>
      </c>
      <c r="W27" s="15">
        <v>84.6</v>
      </c>
      <c r="AD27" s="15">
        <v>0</v>
      </c>
      <c r="AE27" s="15">
        <v>0</v>
      </c>
      <c r="AF27" s="15">
        <v>80.7</v>
      </c>
      <c r="AH27" s="13">
        <f t="shared" si="0"/>
        <v>1991</v>
      </c>
      <c r="AI27" s="13">
        <f t="shared" si="1"/>
        <v>31</v>
      </c>
      <c r="AJ27" s="13">
        <f>IF(AND(ISNUMBER(C27),ISNUMBER(AK27),ISNUMBER(AL27),AH27&gt;=Inputs!$B$5,AH27&lt;=Inputs!$B$6,AH27&lt;&gt;Inputs!$B$7,AH27&lt;&gt;Inputs!$B$8),1,0)</f>
        <v>0</v>
      </c>
      <c r="AK27" s="13">
        <f>IF(INDEX($E27:$AF27,Inputs!$C$10)="","",INDEX($E27:$AF27,Inputs!$C$10))</f>
        <v>191929</v>
      </c>
      <c r="AL27" s="13">
        <f>IF(INDEX($E27:$AF27,Inputs!$C$11)="","",INDEX($E27:$AF27,Inputs!$C$11))</f>
        <v>423000</v>
      </c>
      <c r="AM27" s="19">
        <f>Regression!$C$5+Regression!$C$6*A27</f>
        <v>10816.060450740215</v>
      </c>
      <c r="AN27" s="27" t="str">
        <f t="shared" si="2"/>
        <v/>
      </c>
      <c r="AO27" s="30">
        <f>INDEX('Seasonal Index'!$E$2:$E$53,AI27)</f>
        <v>1.0399732200612197</v>
      </c>
      <c r="AP27" s="34" t="str">
        <f t="shared" si="3"/>
        <v/>
      </c>
      <c r="AQ27" s="16">
        <f>IF(AJ27=1,A27-Regression!$C$15,0)</f>
        <v>0</v>
      </c>
      <c r="AR27" s="16">
        <f>IF(AJ27=1,AK27-Regression!$D$15,0)</f>
        <v>0</v>
      </c>
      <c r="AS27" s="16">
        <f>IF(AJ27=1,AL27-Regression!$E$15,0)</f>
        <v>0</v>
      </c>
      <c r="AT27" s="16">
        <f>IF(AJ27=1,AP27-Regression!$F$15,0)</f>
        <v>0</v>
      </c>
      <c r="AU27" s="19">
        <f>IF(AND(ISNUMBER(AK27),ISNUMBER(AL27)),Regression!$C$38+Regression!$D$38*A27+Regression!$E$38*AK27+Regression!$F$38*AL27,"")</f>
        <v>10753.962912811212</v>
      </c>
      <c r="AV27" s="34">
        <f t="shared" si="4"/>
        <v>11183.83343885521</v>
      </c>
      <c r="AW27" s="13" t="str">
        <f>IF(AJ27=1,"Train",IF(AH27=Inputs!$B$6+1,"Validation",IF(AH27&gt;Inputs!$B$6+1,"Forecast","Not used")))</f>
        <v>Not used</v>
      </c>
      <c r="AX27" s="34">
        <f t="shared" si="5"/>
        <v>7605</v>
      </c>
      <c r="AY27" s="38" t="str">
        <f t="shared" si="6"/>
        <v/>
      </c>
      <c r="AZ27" s="13">
        <f t="shared" si="7"/>
        <v>0</v>
      </c>
      <c r="BB27" s="19">
        <f>Regression!$C$45+Regression!$C$46*A27</f>
        <v>6184.8264718433402</v>
      </c>
      <c r="BC27" s="27" t="str">
        <f t="shared" si="8"/>
        <v/>
      </c>
      <c r="BD27" s="30">
        <f>INDEX('Seasonal Index'!$H$2:$H$53,AI27)</f>
        <v>1.0389647971011076</v>
      </c>
      <c r="BE27" s="34" t="str">
        <f t="shared" si="9"/>
        <v/>
      </c>
      <c r="BF27" s="38" t="str">
        <f t="shared" si="10"/>
        <v/>
      </c>
      <c r="BG27" s="34">
        <f t="shared" si="11"/>
        <v>7605</v>
      </c>
      <c r="BH27" s="13">
        <f t="shared" si="12"/>
        <v>0</v>
      </c>
      <c r="BI27" s="13">
        <f t="shared" si="13"/>
        <v>0</v>
      </c>
    </row>
    <row r="28" spans="1:61" x14ac:dyDescent="0.2">
      <c r="A28" s="15">
        <v>27</v>
      </c>
      <c r="B28" s="35">
        <v>33459</v>
      </c>
      <c r="C28" s="36">
        <v>7584</v>
      </c>
      <c r="D28" s="37"/>
      <c r="F28" s="15">
        <v>438000</v>
      </c>
      <c r="H28" s="15">
        <v>21.501999999999999</v>
      </c>
      <c r="I28" s="15">
        <v>19.515999999999998</v>
      </c>
      <c r="J28" s="15">
        <v>1.099</v>
      </c>
      <c r="K28" s="15">
        <v>6126.8620000000001</v>
      </c>
      <c r="M28" s="15">
        <v>867</v>
      </c>
      <c r="N28" s="15">
        <v>12.718999999999999</v>
      </c>
      <c r="O28" s="15">
        <v>191929</v>
      </c>
      <c r="P28" s="15">
        <v>3940.5</v>
      </c>
      <c r="Q28" s="15">
        <v>824860</v>
      </c>
      <c r="W28" s="15">
        <v>87.5</v>
      </c>
      <c r="AD28" s="15">
        <v>0</v>
      </c>
      <c r="AE28" s="15">
        <v>0</v>
      </c>
      <c r="AF28" s="15">
        <v>74.8</v>
      </c>
      <c r="AH28" s="13">
        <f t="shared" si="0"/>
        <v>1991</v>
      </c>
      <c r="AI28" s="13">
        <f t="shared" si="1"/>
        <v>32</v>
      </c>
      <c r="AJ28" s="13">
        <f>IF(AND(ISNUMBER(C28),ISNUMBER(AK28),ISNUMBER(AL28),AH28&gt;=Inputs!$B$5,AH28&lt;=Inputs!$B$6,AH28&lt;&gt;Inputs!$B$7,AH28&lt;&gt;Inputs!$B$8),1,0)</f>
        <v>0</v>
      </c>
      <c r="AK28" s="13">
        <f>IF(INDEX($E28:$AF28,Inputs!$C$10)="","",INDEX($E28:$AF28,Inputs!$C$10))</f>
        <v>191929</v>
      </c>
      <c r="AL28" s="13">
        <f>IF(INDEX($E28:$AF28,Inputs!$C$11)="","",INDEX($E28:$AF28,Inputs!$C$11))</f>
        <v>438000</v>
      </c>
      <c r="AM28" s="19">
        <f>Regression!$C$5+Regression!$C$6*A28</f>
        <v>10814.887775801895</v>
      </c>
      <c r="AN28" s="27" t="str">
        <f t="shared" si="2"/>
        <v/>
      </c>
      <c r="AO28" s="30">
        <f>INDEX('Seasonal Index'!$E$2:$E$53,AI28)</f>
        <v>1.040616931741758</v>
      </c>
      <c r="AP28" s="34" t="str">
        <f t="shared" si="3"/>
        <v/>
      </c>
      <c r="AQ28" s="16">
        <f>IF(AJ28=1,A28-Regression!$C$15,0)</f>
        <v>0</v>
      </c>
      <c r="AR28" s="16">
        <f>IF(AJ28=1,AK28-Regression!$D$15,0)</f>
        <v>0</v>
      </c>
      <c r="AS28" s="16">
        <f>IF(AJ28=1,AL28-Regression!$E$15,0)</f>
        <v>0</v>
      </c>
      <c r="AT28" s="16">
        <f>IF(AJ28=1,AP28-Regression!$F$15,0)</f>
        <v>0</v>
      </c>
      <c r="AU28" s="19">
        <f>IF(AND(ISNUMBER(AK28),ISNUMBER(AL28)),Regression!$C$38+Regression!$D$38*A28+Regression!$E$38*AK28+Regression!$F$38*AL28,"")</f>
        <v>10712.574978941921</v>
      </c>
      <c r="AV28" s="34">
        <f t="shared" si="4"/>
        <v>11147.686905640068</v>
      </c>
      <c r="AW28" s="13" t="str">
        <f>IF(AJ28=1,"Train",IF(AH28=Inputs!$B$6+1,"Validation",IF(AH28&gt;Inputs!$B$6+1,"Forecast","Not used")))</f>
        <v>Not used</v>
      </c>
      <c r="AX28" s="34">
        <f t="shared" si="5"/>
        <v>7584</v>
      </c>
      <c r="AY28" s="38" t="str">
        <f t="shared" si="6"/>
        <v/>
      </c>
      <c r="AZ28" s="13">
        <f t="shared" si="7"/>
        <v>0</v>
      </c>
      <c r="BB28" s="19">
        <f>Regression!$C$45+Regression!$C$46*A28</f>
        <v>6186.3859714561177</v>
      </c>
      <c r="BC28" s="27" t="str">
        <f t="shared" si="8"/>
        <v/>
      </c>
      <c r="BD28" s="30">
        <f>INDEX('Seasonal Index'!$H$2:$H$53,AI28)</f>
        <v>1.0332208948643213</v>
      </c>
      <c r="BE28" s="34" t="str">
        <f t="shared" si="9"/>
        <v/>
      </c>
      <c r="BF28" s="38" t="str">
        <f t="shared" si="10"/>
        <v/>
      </c>
      <c r="BG28" s="34">
        <f t="shared" si="11"/>
        <v>7584</v>
      </c>
      <c r="BH28" s="13">
        <f t="shared" si="12"/>
        <v>0</v>
      </c>
      <c r="BI28" s="13">
        <f t="shared" si="13"/>
        <v>0</v>
      </c>
    </row>
    <row r="29" spans="1:61" x14ac:dyDescent="0.2">
      <c r="A29" s="15">
        <v>28</v>
      </c>
      <c r="B29" s="35">
        <v>33466</v>
      </c>
      <c r="C29" s="36">
        <v>7401</v>
      </c>
      <c r="D29" s="37"/>
      <c r="F29" s="15">
        <v>437000</v>
      </c>
      <c r="H29" s="15">
        <v>21.442</v>
      </c>
      <c r="I29" s="15">
        <v>19.391999999999999</v>
      </c>
      <c r="J29" s="15">
        <v>1.1120000000000001</v>
      </c>
      <c r="K29" s="15">
        <v>6126.8620000000001</v>
      </c>
      <c r="M29" s="15">
        <v>867</v>
      </c>
      <c r="N29" s="15">
        <v>12.972</v>
      </c>
      <c r="O29" s="15">
        <v>193467</v>
      </c>
      <c r="P29" s="15">
        <v>3940.5</v>
      </c>
      <c r="Q29" s="15">
        <v>824860</v>
      </c>
      <c r="W29" s="15">
        <v>87.5</v>
      </c>
      <c r="AD29" s="15">
        <v>0</v>
      </c>
      <c r="AE29" s="15">
        <v>0</v>
      </c>
      <c r="AF29" s="15">
        <v>75.2</v>
      </c>
      <c r="AH29" s="13">
        <f t="shared" si="0"/>
        <v>1991</v>
      </c>
      <c r="AI29" s="13">
        <f t="shared" si="1"/>
        <v>33</v>
      </c>
      <c r="AJ29" s="13">
        <f>IF(AND(ISNUMBER(C29),ISNUMBER(AK29),ISNUMBER(AL29),AH29&gt;=Inputs!$B$5,AH29&lt;=Inputs!$B$6,AH29&lt;&gt;Inputs!$B$7,AH29&lt;&gt;Inputs!$B$8),1,0)</f>
        <v>0</v>
      </c>
      <c r="AK29" s="13">
        <f>IF(INDEX($E29:$AF29,Inputs!$C$10)="","",INDEX($E29:$AF29,Inputs!$C$10))</f>
        <v>193467</v>
      </c>
      <c r="AL29" s="13">
        <f>IF(INDEX($E29:$AF29,Inputs!$C$11)="","",INDEX($E29:$AF29,Inputs!$C$11))</f>
        <v>437000</v>
      </c>
      <c r="AM29" s="19">
        <f>Regression!$C$5+Regression!$C$6*A29</f>
        <v>10813.715100863577</v>
      </c>
      <c r="AN29" s="27" t="str">
        <f t="shared" si="2"/>
        <v/>
      </c>
      <c r="AO29" s="30">
        <f>INDEX('Seasonal Index'!$E$2:$E$53,AI29)</f>
        <v>1.027478065834379</v>
      </c>
      <c r="AP29" s="34" t="str">
        <f t="shared" si="3"/>
        <v/>
      </c>
      <c r="AQ29" s="16">
        <f>IF(AJ29=1,A29-Regression!$C$15,0)</f>
        <v>0</v>
      </c>
      <c r="AR29" s="16">
        <f>IF(AJ29=1,AK29-Regression!$D$15,0)</f>
        <v>0</v>
      </c>
      <c r="AS29" s="16">
        <f>IF(AJ29=1,AL29-Regression!$E$15,0)</f>
        <v>0</v>
      </c>
      <c r="AT29" s="16">
        <f>IF(AJ29=1,AP29-Regression!$F$15,0)</f>
        <v>0</v>
      </c>
      <c r="AU29" s="19">
        <f>IF(AND(ISNUMBER(AK29),ISNUMBER(AL29)),Regression!$C$38+Regression!$D$38*A29+Regression!$E$38*AK29+Regression!$F$38*AL29,"")</f>
        <v>10716.474051286714</v>
      </c>
      <c r="AV29" s="34">
        <f t="shared" si="4"/>
        <v>11010.942030780383</v>
      </c>
      <c r="AW29" s="13" t="str">
        <f>IF(AJ29=1,"Train",IF(AH29=Inputs!$B$6+1,"Validation",IF(AH29&gt;Inputs!$B$6+1,"Forecast","Not used")))</f>
        <v>Not used</v>
      </c>
      <c r="AX29" s="34">
        <f t="shared" si="5"/>
        <v>7401</v>
      </c>
      <c r="AY29" s="38" t="str">
        <f t="shared" si="6"/>
        <v/>
      </c>
      <c r="AZ29" s="13">
        <f t="shared" si="7"/>
        <v>0</v>
      </c>
      <c r="BB29" s="19">
        <f>Regression!$C$45+Regression!$C$46*A29</f>
        <v>6187.9454710688942</v>
      </c>
      <c r="BC29" s="27" t="str">
        <f t="shared" si="8"/>
        <v/>
      </c>
      <c r="BD29" s="30">
        <f>INDEX('Seasonal Index'!$H$2:$H$53,AI29)</f>
        <v>1.0058600109847937</v>
      </c>
      <c r="BE29" s="34" t="str">
        <f t="shared" si="9"/>
        <v/>
      </c>
      <c r="BF29" s="38" t="str">
        <f t="shared" si="10"/>
        <v/>
      </c>
      <c r="BG29" s="34">
        <f t="shared" si="11"/>
        <v>7401</v>
      </c>
      <c r="BH29" s="13">
        <f t="shared" si="12"/>
        <v>0</v>
      </c>
      <c r="BI29" s="13">
        <f t="shared" si="13"/>
        <v>0</v>
      </c>
    </row>
    <row r="30" spans="1:61" x14ac:dyDescent="0.2">
      <c r="A30" s="15">
        <v>29</v>
      </c>
      <c r="B30" s="35">
        <v>33473</v>
      </c>
      <c r="C30" s="36">
        <v>7505</v>
      </c>
      <c r="D30" s="37"/>
      <c r="F30" s="15">
        <v>433000</v>
      </c>
      <c r="H30" s="15">
        <v>21.99</v>
      </c>
      <c r="I30" s="15">
        <v>20.091999999999999</v>
      </c>
      <c r="J30" s="15">
        <v>1.1240000000000001</v>
      </c>
      <c r="K30" s="15">
        <v>6126.8620000000001</v>
      </c>
      <c r="M30" s="15">
        <v>867</v>
      </c>
      <c r="N30" s="15">
        <v>12.972</v>
      </c>
      <c r="O30" s="15">
        <v>193467</v>
      </c>
      <c r="P30" s="15">
        <v>3940.5</v>
      </c>
      <c r="Q30" s="15">
        <v>824860</v>
      </c>
      <c r="W30" s="15">
        <v>87.5</v>
      </c>
      <c r="AD30" s="15">
        <v>0</v>
      </c>
      <c r="AE30" s="15">
        <v>0</v>
      </c>
      <c r="AF30" s="15">
        <v>73.400000000000006</v>
      </c>
      <c r="AH30" s="13">
        <f t="shared" si="0"/>
        <v>1991</v>
      </c>
      <c r="AI30" s="13">
        <f t="shared" si="1"/>
        <v>34</v>
      </c>
      <c r="AJ30" s="13">
        <f>IF(AND(ISNUMBER(C30),ISNUMBER(AK30),ISNUMBER(AL30),AH30&gt;=Inputs!$B$5,AH30&lt;=Inputs!$B$6,AH30&lt;&gt;Inputs!$B$7,AH30&lt;&gt;Inputs!$B$8),1,0)</f>
        <v>0</v>
      </c>
      <c r="AK30" s="13">
        <f>IF(INDEX($E30:$AF30,Inputs!$C$10)="","",INDEX($E30:$AF30,Inputs!$C$10))</f>
        <v>193467</v>
      </c>
      <c r="AL30" s="13">
        <f>IF(INDEX($E30:$AF30,Inputs!$C$11)="","",INDEX($E30:$AF30,Inputs!$C$11))</f>
        <v>433000</v>
      </c>
      <c r="AM30" s="19">
        <f>Regression!$C$5+Regression!$C$6*A30</f>
        <v>10812.542425925258</v>
      </c>
      <c r="AN30" s="27" t="str">
        <f t="shared" si="2"/>
        <v/>
      </c>
      <c r="AO30" s="30">
        <f>INDEX('Seasonal Index'!$E$2:$E$53,AI30)</f>
        <v>1.0381639846741464</v>
      </c>
      <c r="AP30" s="34" t="str">
        <f t="shared" si="3"/>
        <v/>
      </c>
      <c r="AQ30" s="16">
        <f>IF(AJ30=1,A30-Regression!$C$15,0)</f>
        <v>0</v>
      </c>
      <c r="AR30" s="16">
        <f>IF(AJ30=1,AK30-Regression!$D$15,0)</f>
        <v>0</v>
      </c>
      <c r="AS30" s="16">
        <f>IF(AJ30=1,AL30-Regression!$E$15,0)</f>
        <v>0</v>
      </c>
      <c r="AT30" s="16">
        <f>IF(AJ30=1,AP30-Regression!$F$15,0)</f>
        <v>0</v>
      </c>
      <c r="AU30" s="19">
        <f>IF(AND(ISNUMBER(AK30),ISNUMBER(AL30)),Regression!$C$38+Regression!$D$38*A30+Regression!$E$38*AK30+Regression!$F$38*AL30,"")</f>
        <v>10725.531903575808</v>
      </c>
      <c r="AV30" s="34">
        <f t="shared" si="4"/>
        <v>11134.860938765944</v>
      </c>
      <c r="AW30" s="13" t="str">
        <f>IF(AJ30=1,"Train",IF(AH30=Inputs!$B$6+1,"Validation",IF(AH30&gt;Inputs!$B$6+1,"Forecast","Not used")))</f>
        <v>Not used</v>
      </c>
      <c r="AX30" s="34">
        <f t="shared" si="5"/>
        <v>7505</v>
      </c>
      <c r="AY30" s="38" t="str">
        <f t="shared" si="6"/>
        <v/>
      </c>
      <c r="AZ30" s="13">
        <f t="shared" si="7"/>
        <v>0</v>
      </c>
      <c r="BB30" s="19">
        <f>Regression!$C$45+Regression!$C$46*A30</f>
        <v>6189.5049706816708</v>
      </c>
      <c r="BC30" s="27" t="str">
        <f t="shared" si="8"/>
        <v/>
      </c>
      <c r="BD30" s="30">
        <f>INDEX('Seasonal Index'!$H$2:$H$53,AI30)</f>
        <v>1.0219588934931323</v>
      </c>
      <c r="BE30" s="34" t="str">
        <f t="shared" si="9"/>
        <v/>
      </c>
      <c r="BF30" s="38" t="str">
        <f t="shared" si="10"/>
        <v/>
      </c>
      <c r="BG30" s="34">
        <f t="shared" si="11"/>
        <v>7505</v>
      </c>
      <c r="BH30" s="13">
        <f t="shared" si="12"/>
        <v>0</v>
      </c>
      <c r="BI30" s="13">
        <f t="shared" si="13"/>
        <v>0</v>
      </c>
    </row>
    <row r="31" spans="1:61" x14ac:dyDescent="0.2">
      <c r="A31" s="15">
        <v>30</v>
      </c>
      <c r="B31" s="35">
        <v>33480</v>
      </c>
      <c r="C31" s="36">
        <v>7427</v>
      </c>
      <c r="D31" s="37"/>
      <c r="F31" s="15">
        <v>425000</v>
      </c>
      <c r="H31" s="15">
        <v>21.981999999999999</v>
      </c>
      <c r="I31" s="15">
        <v>20.173999999999999</v>
      </c>
      <c r="J31" s="15">
        <v>1.1240000000000001</v>
      </c>
      <c r="K31" s="15">
        <v>6126.8620000000001</v>
      </c>
      <c r="M31" s="15">
        <v>867</v>
      </c>
      <c r="N31" s="15">
        <v>12.972</v>
      </c>
      <c r="O31" s="15">
        <v>193467</v>
      </c>
      <c r="P31" s="15">
        <v>3940.5</v>
      </c>
      <c r="Q31" s="15">
        <v>824860</v>
      </c>
      <c r="W31" s="15">
        <v>87.5</v>
      </c>
      <c r="AD31" s="15">
        <v>0</v>
      </c>
      <c r="AE31" s="15">
        <v>0</v>
      </c>
      <c r="AF31" s="15">
        <v>82.8</v>
      </c>
      <c r="AH31" s="13">
        <f t="shared" si="0"/>
        <v>1991</v>
      </c>
      <c r="AI31" s="13">
        <f t="shared" si="1"/>
        <v>35</v>
      </c>
      <c r="AJ31" s="13">
        <f>IF(AND(ISNUMBER(C31),ISNUMBER(AK31),ISNUMBER(AL31),AH31&gt;=Inputs!$B$5,AH31&lt;=Inputs!$B$6,AH31&lt;&gt;Inputs!$B$7,AH31&lt;&gt;Inputs!$B$8),1,0)</f>
        <v>0</v>
      </c>
      <c r="AK31" s="13">
        <f>IF(INDEX($E31:$AF31,Inputs!$C$10)="","",INDEX($E31:$AF31,Inputs!$C$10))</f>
        <v>193467</v>
      </c>
      <c r="AL31" s="13">
        <f>IF(INDEX($E31:$AF31,Inputs!$C$11)="","",INDEX($E31:$AF31,Inputs!$C$11))</f>
        <v>425000</v>
      </c>
      <c r="AM31" s="19">
        <f>Regression!$C$5+Regression!$C$6*A31</f>
        <v>10811.369750986938</v>
      </c>
      <c r="AN31" s="27" t="str">
        <f t="shared" si="2"/>
        <v/>
      </c>
      <c r="AO31" s="30">
        <f>INDEX('Seasonal Index'!$E$2:$E$53,AI31)</f>
        <v>1.0224659586681397</v>
      </c>
      <c r="AP31" s="34" t="str">
        <f t="shared" si="3"/>
        <v/>
      </c>
      <c r="AQ31" s="16">
        <f>IF(AJ31=1,A31-Regression!$C$15,0)</f>
        <v>0</v>
      </c>
      <c r="AR31" s="16">
        <f>IF(AJ31=1,AK31-Regression!$D$15,0)</f>
        <v>0</v>
      </c>
      <c r="AS31" s="16">
        <f>IF(AJ31=1,AL31-Regression!$E$15,0)</f>
        <v>0</v>
      </c>
      <c r="AT31" s="16">
        <f>IF(AJ31=1,AP31-Regression!$F$15,0)</f>
        <v>0</v>
      </c>
      <c r="AU31" s="19">
        <f>IF(AND(ISNUMBER(AK31),ISNUMBER(AL31)),Regression!$C$38+Regression!$D$38*A31+Regression!$E$38*AK31+Regression!$F$38*AL31,"")</f>
        <v>10745.209921371932</v>
      </c>
      <c r="AV31" s="34">
        <f t="shared" si="4"/>
        <v>10986.611363345959</v>
      </c>
      <c r="AW31" s="13" t="str">
        <f>IF(AJ31=1,"Train",IF(AH31=Inputs!$B$6+1,"Validation",IF(AH31&gt;Inputs!$B$6+1,"Forecast","Not used")))</f>
        <v>Not used</v>
      </c>
      <c r="AX31" s="34">
        <f t="shared" si="5"/>
        <v>7427</v>
      </c>
      <c r="AY31" s="38" t="str">
        <f t="shared" si="6"/>
        <v/>
      </c>
      <c r="AZ31" s="13">
        <f t="shared" si="7"/>
        <v>0</v>
      </c>
      <c r="BB31" s="19">
        <f>Regression!$C$45+Regression!$C$46*A31</f>
        <v>6191.0644702944473</v>
      </c>
      <c r="BC31" s="27" t="str">
        <f t="shared" si="8"/>
        <v/>
      </c>
      <c r="BD31" s="30">
        <f>INDEX('Seasonal Index'!$H$2:$H$53,AI31)</f>
        <v>1.0227114090901652</v>
      </c>
      <c r="BE31" s="34" t="str">
        <f t="shared" si="9"/>
        <v/>
      </c>
      <c r="BF31" s="38" t="str">
        <f t="shared" si="10"/>
        <v/>
      </c>
      <c r="BG31" s="34">
        <f t="shared" si="11"/>
        <v>7427</v>
      </c>
      <c r="BH31" s="13">
        <f t="shared" si="12"/>
        <v>0</v>
      </c>
      <c r="BI31" s="13">
        <f t="shared" si="13"/>
        <v>0</v>
      </c>
    </row>
    <row r="32" spans="1:61" x14ac:dyDescent="0.2">
      <c r="A32" s="15">
        <v>31</v>
      </c>
      <c r="B32" s="35">
        <v>33487</v>
      </c>
      <c r="C32" s="36">
        <v>6993</v>
      </c>
      <c r="D32" s="37"/>
      <c r="F32" s="15">
        <v>425000</v>
      </c>
      <c r="H32" s="15">
        <v>21.837499999999999</v>
      </c>
      <c r="I32" s="15">
        <v>20.335999999999999</v>
      </c>
      <c r="J32" s="15">
        <v>1.127</v>
      </c>
      <c r="K32" s="15">
        <v>6126.8620000000001</v>
      </c>
      <c r="M32" s="15">
        <v>844</v>
      </c>
      <c r="N32" s="15">
        <v>12.972</v>
      </c>
      <c r="O32" s="15">
        <v>193467</v>
      </c>
      <c r="P32" s="15">
        <v>3966</v>
      </c>
      <c r="Q32" s="15">
        <v>824860</v>
      </c>
      <c r="W32" s="15">
        <v>89.8</v>
      </c>
      <c r="AD32" s="15">
        <v>1</v>
      </c>
      <c r="AE32" s="15">
        <v>0.4</v>
      </c>
      <c r="AF32" s="15">
        <v>63.4</v>
      </c>
      <c r="AH32" s="13">
        <f t="shared" si="0"/>
        <v>1991</v>
      </c>
      <c r="AI32" s="13">
        <f t="shared" si="1"/>
        <v>36</v>
      </c>
      <c r="AJ32" s="13">
        <f>IF(AND(ISNUMBER(C32),ISNUMBER(AK32),ISNUMBER(AL32),AH32&gt;=Inputs!$B$5,AH32&lt;=Inputs!$B$6,AH32&lt;&gt;Inputs!$B$7,AH32&lt;&gt;Inputs!$B$8),1,0)</f>
        <v>0</v>
      </c>
      <c r="AK32" s="13">
        <f>IF(INDEX($E32:$AF32,Inputs!$C$10)="","",INDEX($E32:$AF32,Inputs!$C$10))</f>
        <v>193467</v>
      </c>
      <c r="AL32" s="13">
        <f>IF(INDEX($E32:$AF32,Inputs!$C$11)="","",INDEX($E32:$AF32,Inputs!$C$11))</f>
        <v>425000</v>
      </c>
      <c r="AM32" s="19">
        <f>Regression!$C$5+Regression!$C$6*A32</f>
        <v>10810.19707604862</v>
      </c>
      <c r="AN32" s="27" t="str">
        <f t="shared" si="2"/>
        <v/>
      </c>
      <c r="AO32" s="30">
        <f>INDEX('Seasonal Index'!$E$2:$E$53,AI32)</f>
        <v>1.0036108382806754</v>
      </c>
      <c r="AP32" s="34" t="str">
        <f t="shared" si="3"/>
        <v/>
      </c>
      <c r="AQ32" s="16">
        <f>IF(AJ32=1,A32-Regression!$C$15,0)</f>
        <v>0</v>
      </c>
      <c r="AR32" s="16">
        <f>IF(AJ32=1,AK32-Regression!$D$15,0)</f>
        <v>0</v>
      </c>
      <c r="AS32" s="16">
        <f>IF(AJ32=1,AL32-Regression!$E$15,0)</f>
        <v>0</v>
      </c>
      <c r="AT32" s="16">
        <f>IF(AJ32=1,AP32-Regression!$F$15,0)</f>
        <v>0</v>
      </c>
      <c r="AU32" s="19">
        <f>IF(AND(ISNUMBER(AK32),ISNUMBER(AL32)),Regression!$C$38+Regression!$D$38*A32+Regression!$E$38*AK32+Regression!$F$38*AL32,"")</f>
        <v>10743.647608153997</v>
      </c>
      <c r="AV32" s="34">
        <f t="shared" si="4"/>
        <v>10782.441182211607</v>
      </c>
      <c r="AW32" s="13" t="str">
        <f>IF(AJ32=1,"Train",IF(AH32=Inputs!$B$6+1,"Validation",IF(AH32&gt;Inputs!$B$6+1,"Forecast","Not used")))</f>
        <v>Not used</v>
      </c>
      <c r="AX32" s="34">
        <f t="shared" si="5"/>
        <v>6993</v>
      </c>
      <c r="AY32" s="38" t="str">
        <f t="shared" si="6"/>
        <v/>
      </c>
      <c r="AZ32" s="13">
        <f t="shared" si="7"/>
        <v>0</v>
      </c>
      <c r="BB32" s="19">
        <f>Regression!$C$45+Regression!$C$46*A32</f>
        <v>6192.6239699072248</v>
      </c>
      <c r="BC32" s="27" t="str">
        <f t="shared" si="8"/>
        <v/>
      </c>
      <c r="BD32" s="30">
        <f>INDEX('Seasonal Index'!$H$2:$H$53,AI32)</f>
        <v>0.95792593843145868</v>
      </c>
      <c r="BE32" s="34" t="str">
        <f t="shared" si="9"/>
        <v/>
      </c>
      <c r="BF32" s="38" t="str">
        <f t="shared" si="10"/>
        <v/>
      </c>
      <c r="BG32" s="34">
        <f t="shared" si="11"/>
        <v>6993</v>
      </c>
      <c r="BH32" s="13">
        <f t="shared" si="12"/>
        <v>0</v>
      </c>
      <c r="BI32" s="13">
        <f t="shared" si="13"/>
        <v>0</v>
      </c>
    </row>
    <row r="33" spans="1:61" x14ac:dyDescent="0.2">
      <c r="A33" s="15">
        <v>32</v>
      </c>
      <c r="B33" s="35">
        <v>33494</v>
      </c>
      <c r="C33" s="36">
        <v>7402</v>
      </c>
      <c r="D33" s="37"/>
      <c r="F33" s="15">
        <v>424000</v>
      </c>
      <c r="H33" s="15">
        <v>21.536000000000001</v>
      </c>
      <c r="I33" s="15">
        <v>20.076000000000001</v>
      </c>
      <c r="J33" s="15">
        <v>1.1200000000000001</v>
      </c>
      <c r="K33" s="15">
        <v>6126.8620000000001</v>
      </c>
      <c r="M33" s="15">
        <v>844</v>
      </c>
      <c r="N33" s="15">
        <v>12.972</v>
      </c>
      <c r="O33" s="15">
        <v>193467</v>
      </c>
      <c r="P33" s="15">
        <v>3966</v>
      </c>
      <c r="Q33" s="15">
        <v>824860</v>
      </c>
      <c r="W33" s="15">
        <v>89.8</v>
      </c>
      <c r="AD33" s="15">
        <v>0</v>
      </c>
      <c r="AE33" s="15">
        <v>0.3</v>
      </c>
      <c r="AF33" s="15">
        <v>60.9</v>
      </c>
      <c r="AH33" s="13">
        <f t="shared" si="0"/>
        <v>1991</v>
      </c>
      <c r="AI33" s="13">
        <f t="shared" si="1"/>
        <v>37</v>
      </c>
      <c r="AJ33" s="13">
        <f>IF(AND(ISNUMBER(C33),ISNUMBER(AK33),ISNUMBER(AL33),AH33&gt;=Inputs!$B$5,AH33&lt;=Inputs!$B$6,AH33&lt;&gt;Inputs!$B$7,AH33&lt;&gt;Inputs!$B$8),1,0)</f>
        <v>0</v>
      </c>
      <c r="AK33" s="13">
        <f>IF(INDEX($E33:$AF33,Inputs!$C$10)="","",INDEX($E33:$AF33,Inputs!$C$10))</f>
        <v>193467</v>
      </c>
      <c r="AL33" s="13">
        <f>IF(INDEX($E33:$AF33,Inputs!$C$11)="","",INDEX($E33:$AF33,Inputs!$C$11))</f>
        <v>424000</v>
      </c>
      <c r="AM33" s="19">
        <f>Regression!$C$5+Regression!$C$6*A33</f>
        <v>10809.0244011103</v>
      </c>
      <c r="AN33" s="27" t="str">
        <f t="shared" si="2"/>
        <v/>
      </c>
      <c r="AO33" s="30">
        <f>INDEX('Seasonal Index'!$E$2:$E$53,AI33)</f>
        <v>0.98810944012120361</v>
      </c>
      <c r="AP33" s="34" t="str">
        <f t="shared" si="3"/>
        <v/>
      </c>
      <c r="AQ33" s="16">
        <f>IF(AJ33=1,A33-Regression!$C$15,0)</f>
        <v>0</v>
      </c>
      <c r="AR33" s="16">
        <f>IF(AJ33=1,AK33-Regression!$D$15,0)</f>
        <v>0</v>
      </c>
      <c r="AS33" s="16">
        <f>IF(AJ33=1,AL33-Regression!$E$15,0)</f>
        <v>0</v>
      </c>
      <c r="AT33" s="16">
        <f>IF(AJ33=1,AP33-Regression!$F$15,0)</f>
        <v>0</v>
      </c>
      <c r="AU33" s="19">
        <f>IF(AND(ISNUMBER(AK33),ISNUMBER(AL33)),Regression!$C$38+Regression!$D$38*A33+Regression!$E$38*AK33+Regression!$F$38*AL33,"")</f>
        <v>10744.74033631282</v>
      </c>
      <c r="AV33" s="34">
        <f t="shared" si="4"/>
        <v>10616.979357961773</v>
      </c>
      <c r="AW33" s="13" t="str">
        <f>IF(AJ33=1,"Train",IF(AH33=Inputs!$B$6+1,"Validation",IF(AH33&gt;Inputs!$B$6+1,"Forecast","Not used")))</f>
        <v>Not used</v>
      </c>
      <c r="AX33" s="34">
        <f t="shared" si="5"/>
        <v>7402</v>
      </c>
      <c r="AY33" s="38" t="str">
        <f t="shared" si="6"/>
        <v/>
      </c>
      <c r="AZ33" s="13">
        <f t="shared" si="7"/>
        <v>0</v>
      </c>
      <c r="BB33" s="19">
        <f>Regression!$C$45+Regression!$C$46*A33</f>
        <v>6194.1834695200014</v>
      </c>
      <c r="BC33" s="27" t="str">
        <f t="shared" si="8"/>
        <v/>
      </c>
      <c r="BD33" s="30">
        <f>INDEX('Seasonal Index'!$H$2:$H$53,AI33)</f>
        <v>0.96626808296825473</v>
      </c>
      <c r="BE33" s="34" t="str">
        <f t="shared" si="9"/>
        <v/>
      </c>
      <c r="BF33" s="38" t="str">
        <f t="shared" si="10"/>
        <v/>
      </c>
      <c r="BG33" s="34">
        <f t="shared" si="11"/>
        <v>7402</v>
      </c>
      <c r="BH33" s="13">
        <f t="shared" si="12"/>
        <v>0</v>
      </c>
      <c r="BI33" s="13">
        <f t="shared" si="13"/>
        <v>0</v>
      </c>
    </row>
    <row r="34" spans="1:61" x14ac:dyDescent="0.2">
      <c r="A34" s="15">
        <v>33</v>
      </c>
      <c r="B34" s="35">
        <v>33501</v>
      </c>
      <c r="C34" s="36">
        <v>7391</v>
      </c>
      <c r="D34" s="37"/>
      <c r="F34" s="15">
        <v>418000</v>
      </c>
      <c r="H34" s="15">
        <v>21.85</v>
      </c>
      <c r="I34" s="15">
        <v>20.468</v>
      </c>
      <c r="J34" s="15">
        <v>1.1100000000000001</v>
      </c>
      <c r="K34" s="15">
        <v>6126.8620000000001</v>
      </c>
      <c r="M34" s="15">
        <v>844</v>
      </c>
      <c r="N34" s="15">
        <v>12.565</v>
      </c>
      <c r="O34" s="15">
        <v>198387</v>
      </c>
      <c r="P34" s="15">
        <v>3966</v>
      </c>
      <c r="Q34" s="15">
        <v>822851</v>
      </c>
      <c r="W34" s="15">
        <v>89.8</v>
      </c>
      <c r="AD34" s="15">
        <v>0</v>
      </c>
      <c r="AE34" s="15">
        <v>8.4</v>
      </c>
      <c r="AF34" s="15">
        <v>64.2</v>
      </c>
      <c r="AH34" s="13">
        <f t="shared" si="0"/>
        <v>1991</v>
      </c>
      <c r="AI34" s="13">
        <f t="shared" si="1"/>
        <v>38</v>
      </c>
      <c r="AJ34" s="13">
        <f>IF(AND(ISNUMBER(C34),ISNUMBER(AK34),ISNUMBER(AL34),AH34&gt;=Inputs!$B$5,AH34&lt;=Inputs!$B$6,AH34&lt;&gt;Inputs!$B$7,AH34&lt;&gt;Inputs!$B$8),1,0)</f>
        <v>0</v>
      </c>
      <c r="AK34" s="13">
        <f>IF(INDEX($E34:$AF34,Inputs!$C$10)="","",INDEX($E34:$AF34,Inputs!$C$10))</f>
        <v>198387</v>
      </c>
      <c r="AL34" s="13">
        <f>IF(INDEX($E34:$AF34,Inputs!$C$11)="","",INDEX($E34:$AF34,Inputs!$C$11))</f>
        <v>418000</v>
      </c>
      <c r="AM34" s="19">
        <f>Regression!$C$5+Regression!$C$6*A34</f>
        <v>10807.851726171981</v>
      </c>
      <c r="AN34" s="27" t="str">
        <f t="shared" si="2"/>
        <v/>
      </c>
      <c r="AO34" s="30">
        <f>INDEX('Seasonal Index'!$E$2:$E$53,AI34)</f>
        <v>1.0099608185275364</v>
      </c>
      <c r="AP34" s="34" t="str">
        <f t="shared" si="3"/>
        <v/>
      </c>
      <c r="AQ34" s="16">
        <f>IF(AJ34=1,A34-Regression!$C$15,0)</f>
        <v>0</v>
      </c>
      <c r="AR34" s="16">
        <f>IF(AJ34=1,AK34-Regression!$D$15,0)</f>
        <v>0</v>
      </c>
      <c r="AS34" s="16">
        <f>IF(AJ34=1,AL34-Regression!$E$15,0)</f>
        <v>0</v>
      </c>
      <c r="AT34" s="16">
        <f>IF(AJ34=1,AP34-Regression!$F$15,0)</f>
        <v>0</v>
      </c>
      <c r="AU34" s="19">
        <f>IF(AND(ISNUMBER(AK34),ISNUMBER(AL34)),Regression!$C$38+Regression!$D$38*A34+Regression!$E$38*AK34+Regression!$F$38*AL34,"")</f>
        <v>10768.085653276745</v>
      </c>
      <c r="AV34" s="34">
        <f t="shared" si="4"/>
        <v>10875.344600358003</v>
      </c>
      <c r="AW34" s="13" t="str">
        <f>IF(AJ34=1,"Train",IF(AH34=Inputs!$B$6+1,"Validation",IF(AH34&gt;Inputs!$B$6+1,"Forecast","Not used")))</f>
        <v>Not used</v>
      </c>
      <c r="AX34" s="34">
        <f t="shared" si="5"/>
        <v>7391</v>
      </c>
      <c r="AY34" s="38" t="str">
        <f t="shared" si="6"/>
        <v/>
      </c>
      <c r="AZ34" s="13">
        <f t="shared" si="7"/>
        <v>0</v>
      </c>
      <c r="BB34" s="19">
        <f>Regression!$C$45+Regression!$C$46*A34</f>
        <v>6195.7429691327779</v>
      </c>
      <c r="BC34" s="27" t="str">
        <f t="shared" si="8"/>
        <v/>
      </c>
      <c r="BD34" s="30">
        <f>INDEX('Seasonal Index'!$H$2:$H$53,AI34)</f>
        <v>1.0093448557066802</v>
      </c>
      <c r="BE34" s="34" t="str">
        <f t="shared" si="9"/>
        <v/>
      </c>
      <c r="BF34" s="38" t="str">
        <f t="shared" si="10"/>
        <v/>
      </c>
      <c r="BG34" s="34">
        <f t="shared" si="11"/>
        <v>7391</v>
      </c>
      <c r="BH34" s="13">
        <f t="shared" si="12"/>
        <v>0</v>
      </c>
      <c r="BI34" s="13">
        <f t="shared" si="13"/>
        <v>0</v>
      </c>
    </row>
    <row r="35" spans="1:61" x14ac:dyDescent="0.2">
      <c r="A35" s="15">
        <v>34</v>
      </c>
      <c r="B35" s="35">
        <v>33508</v>
      </c>
      <c r="C35" s="36">
        <v>7088</v>
      </c>
      <c r="D35" s="37"/>
      <c r="F35" s="15">
        <v>419000</v>
      </c>
      <c r="H35" s="15">
        <v>22.24</v>
      </c>
      <c r="I35" s="15">
        <v>20.942</v>
      </c>
      <c r="J35" s="15">
        <v>1.097</v>
      </c>
      <c r="K35" s="15">
        <v>6126.8620000000001</v>
      </c>
      <c r="M35" s="15">
        <v>844</v>
      </c>
      <c r="N35" s="15">
        <v>12.565</v>
      </c>
      <c r="O35" s="15">
        <v>198387</v>
      </c>
      <c r="P35" s="15">
        <v>3966</v>
      </c>
      <c r="Q35" s="15">
        <v>822851</v>
      </c>
      <c r="W35" s="15">
        <v>89.8</v>
      </c>
      <c r="AD35" s="15">
        <v>0</v>
      </c>
      <c r="AE35" s="15">
        <v>22.8</v>
      </c>
      <c r="AF35" s="15">
        <v>30.4</v>
      </c>
      <c r="AH35" s="13">
        <f t="shared" si="0"/>
        <v>1991</v>
      </c>
      <c r="AI35" s="13">
        <f t="shared" si="1"/>
        <v>39</v>
      </c>
      <c r="AJ35" s="13">
        <f>IF(AND(ISNUMBER(C35),ISNUMBER(AK35),ISNUMBER(AL35),AH35&gt;=Inputs!$B$5,AH35&lt;=Inputs!$B$6,AH35&lt;&gt;Inputs!$B$7,AH35&lt;&gt;Inputs!$B$8),1,0)</f>
        <v>0</v>
      </c>
      <c r="AK35" s="13">
        <f>IF(INDEX($E35:$AF35,Inputs!$C$10)="","",INDEX($E35:$AF35,Inputs!$C$10))</f>
        <v>198387</v>
      </c>
      <c r="AL35" s="13">
        <f>IF(INDEX($E35:$AF35,Inputs!$C$11)="","",INDEX($E35:$AF35,Inputs!$C$11))</f>
        <v>419000</v>
      </c>
      <c r="AM35" s="19">
        <f>Regression!$C$5+Regression!$C$6*A35</f>
        <v>10806.679051233663</v>
      </c>
      <c r="AN35" s="27" t="str">
        <f t="shared" si="2"/>
        <v/>
      </c>
      <c r="AO35" s="30">
        <f>INDEX('Seasonal Index'!$E$2:$E$53,AI35)</f>
        <v>0.98271219728161308</v>
      </c>
      <c r="AP35" s="34" t="str">
        <f t="shared" si="3"/>
        <v/>
      </c>
      <c r="AQ35" s="16">
        <f>IF(AJ35=1,A35-Regression!$C$15,0)</f>
        <v>0</v>
      </c>
      <c r="AR35" s="16">
        <f>IF(AJ35=1,AK35-Regression!$D$15,0)</f>
        <v>0</v>
      </c>
      <c r="AS35" s="16">
        <f>IF(AJ35=1,AL35-Regression!$E$15,0)</f>
        <v>0</v>
      </c>
      <c r="AT35" s="16">
        <f>IF(AJ35=1,AP35-Regression!$F$15,0)</f>
        <v>0</v>
      </c>
      <c r="AU35" s="19">
        <f>IF(AND(ISNUMBER(AK35),ISNUMBER(AL35)),Regression!$C$38+Regression!$D$38*A35+Regression!$E$38*AK35+Regression!$F$38*AL35,"")</f>
        <v>10763.868298682053</v>
      </c>
      <c r="AV35" s="34">
        <f t="shared" si="4"/>
        <v>10577.784667047739</v>
      </c>
      <c r="AW35" s="13" t="str">
        <f>IF(AJ35=1,"Train",IF(AH35=Inputs!$B$6+1,"Validation",IF(AH35&gt;Inputs!$B$6+1,"Forecast","Not used")))</f>
        <v>Not used</v>
      </c>
      <c r="AX35" s="34">
        <f t="shared" si="5"/>
        <v>7088</v>
      </c>
      <c r="AY35" s="38" t="str">
        <f t="shared" si="6"/>
        <v/>
      </c>
      <c r="AZ35" s="13">
        <f t="shared" si="7"/>
        <v>0</v>
      </c>
      <c r="BB35" s="19">
        <f>Regression!$C$45+Regression!$C$46*A35</f>
        <v>6197.3024687455545</v>
      </c>
      <c r="BC35" s="27" t="str">
        <f t="shared" si="8"/>
        <v/>
      </c>
      <c r="BD35" s="30">
        <f>INDEX('Seasonal Index'!$H$2:$H$53,AI35)</f>
        <v>0.98504922299012809</v>
      </c>
      <c r="BE35" s="34" t="str">
        <f t="shared" si="9"/>
        <v/>
      </c>
      <c r="BF35" s="38" t="str">
        <f t="shared" si="10"/>
        <v/>
      </c>
      <c r="BG35" s="34">
        <f t="shared" si="11"/>
        <v>7088</v>
      </c>
      <c r="BH35" s="13">
        <f t="shared" si="12"/>
        <v>0</v>
      </c>
      <c r="BI35" s="13">
        <f t="shared" si="13"/>
        <v>0</v>
      </c>
    </row>
    <row r="36" spans="1:61" x14ac:dyDescent="0.2">
      <c r="A36" s="15">
        <v>35</v>
      </c>
      <c r="B36" s="35">
        <v>33515</v>
      </c>
      <c r="C36" s="36">
        <v>6949</v>
      </c>
      <c r="D36" s="37"/>
      <c r="F36" s="15">
        <v>437000</v>
      </c>
      <c r="H36" s="15">
        <v>22.405999999999999</v>
      </c>
      <c r="I36" s="15">
        <v>21.492000000000001</v>
      </c>
      <c r="J36" s="15">
        <v>1.0920000000000001</v>
      </c>
      <c r="K36" s="15">
        <v>6126.8620000000001</v>
      </c>
      <c r="M36" s="15">
        <v>844</v>
      </c>
      <c r="N36" s="15">
        <v>12.565</v>
      </c>
      <c r="O36" s="15">
        <v>198387</v>
      </c>
      <c r="P36" s="15">
        <v>3966</v>
      </c>
      <c r="Q36" s="15">
        <v>822851</v>
      </c>
      <c r="W36" s="15">
        <v>89.8</v>
      </c>
      <c r="AD36" s="15">
        <v>0</v>
      </c>
      <c r="AE36" s="15">
        <v>14.2</v>
      </c>
      <c r="AF36" s="15">
        <v>31.6</v>
      </c>
      <c r="AH36" s="13">
        <f t="shared" si="0"/>
        <v>1991</v>
      </c>
      <c r="AI36" s="13">
        <f t="shared" si="1"/>
        <v>40</v>
      </c>
      <c r="AJ36" s="13">
        <f>IF(AND(ISNUMBER(C36),ISNUMBER(AK36),ISNUMBER(AL36),AH36&gt;=Inputs!$B$5,AH36&lt;=Inputs!$B$6,AH36&lt;&gt;Inputs!$B$7,AH36&lt;&gt;Inputs!$B$8),1,0)</f>
        <v>0</v>
      </c>
      <c r="AK36" s="13">
        <f>IF(INDEX($E36:$AF36,Inputs!$C$10)="","",INDEX($E36:$AF36,Inputs!$C$10))</f>
        <v>198387</v>
      </c>
      <c r="AL36" s="13">
        <f>IF(INDEX($E36:$AF36,Inputs!$C$11)="","",INDEX($E36:$AF36,Inputs!$C$11))</f>
        <v>437000</v>
      </c>
      <c r="AM36" s="19">
        <f>Regression!$C$5+Regression!$C$6*A36</f>
        <v>10805.506376295343</v>
      </c>
      <c r="AN36" s="27" t="str">
        <f t="shared" si="2"/>
        <v/>
      </c>
      <c r="AO36" s="30">
        <f>INDEX('Seasonal Index'!$E$2:$E$53,AI36)</f>
        <v>1.0036663428040973</v>
      </c>
      <c r="AP36" s="34" t="str">
        <f t="shared" si="3"/>
        <v/>
      </c>
      <c r="AQ36" s="16">
        <f>IF(AJ36=1,A36-Regression!$C$15,0)</f>
        <v>0</v>
      </c>
      <c r="AR36" s="16">
        <f>IF(AJ36=1,AK36-Regression!$D$15,0)</f>
        <v>0</v>
      </c>
      <c r="AS36" s="16">
        <f>IF(AJ36=1,AL36-Regression!$E$15,0)</f>
        <v>0</v>
      </c>
      <c r="AT36" s="16">
        <f>IF(AJ36=1,AP36-Regression!$F$15,0)</f>
        <v>0</v>
      </c>
      <c r="AU36" s="19">
        <f>IF(AND(ISNUMBER(AK36),ISNUMBER(AL36)),Regression!$C$38+Regression!$D$38*A36+Regression!$E$38*AK36+Regression!$F$38*AL36,"")</f>
        <v>10714.515240682489</v>
      </c>
      <c r="AV36" s="34">
        <f t="shared" si="4"/>
        <v>10753.798326534556</v>
      </c>
      <c r="AW36" s="13" t="str">
        <f>IF(AJ36=1,"Train",IF(AH36=Inputs!$B$6+1,"Validation",IF(AH36&gt;Inputs!$B$6+1,"Forecast","Not used")))</f>
        <v>Not used</v>
      </c>
      <c r="AX36" s="34">
        <f t="shared" si="5"/>
        <v>6949</v>
      </c>
      <c r="AY36" s="38" t="str">
        <f t="shared" si="6"/>
        <v/>
      </c>
      <c r="AZ36" s="13">
        <f t="shared" si="7"/>
        <v>0</v>
      </c>
      <c r="BB36" s="19">
        <f>Regression!$C$45+Regression!$C$46*A36</f>
        <v>6198.861968358332</v>
      </c>
      <c r="BC36" s="27" t="str">
        <f t="shared" si="8"/>
        <v/>
      </c>
      <c r="BD36" s="30">
        <f>INDEX('Seasonal Index'!$H$2:$H$53,AI36)</f>
        <v>1.0034134329008386</v>
      </c>
      <c r="BE36" s="34" t="str">
        <f t="shared" si="9"/>
        <v/>
      </c>
      <c r="BF36" s="38" t="str">
        <f t="shared" si="10"/>
        <v/>
      </c>
      <c r="BG36" s="34">
        <f t="shared" si="11"/>
        <v>6949</v>
      </c>
      <c r="BH36" s="13">
        <f t="shared" si="12"/>
        <v>0</v>
      </c>
      <c r="BI36" s="13">
        <f t="shared" si="13"/>
        <v>0</v>
      </c>
    </row>
    <row r="37" spans="1:61" x14ac:dyDescent="0.2">
      <c r="A37" s="15">
        <v>36</v>
      </c>
      <c r="B37" s="35">
        <v>33522</v>
      </c>
      <c r="C37" s="36">
        <v>7506</v>
      </c>
      <c r="D37" s="37"/>
      <c r="F37" s="15">
        <v>424000</v>
      </c>
      <c r="H37" s="15">
        <v>23.077999999999999</v>
      </c>
      <c r="I37" s="15">
        <v>22.114000000000001</v>
      </c>
      <c r="J37" s="15">
        <v>1.089</v>
      </c>
      <c r="K37" s="15">
        <v>6126.8620000000001</v>
      </c>
      <c r="M37" s="15">
        <v>803</v>
      </c>
      <c r="N37" s="15">
        <v>12.565</v>
      </c>
      <c r="O37" s="15">
        <v>198387</v>
      </c>
      <c r="P37" s="15">
        <v>3969.1</v>
      </c>
      <c r="Q37" s="15">
        <v>822851</v>
      </c>
      <c r="W37" s="15">
        <v>88.8</v>
      </c>
      <c r="AD37" s="15">
        <v>0</v>
      </c>
      <c r="AE37" s="15">
        <v>36.200000000000003</v>
      </c>
      <c r="AF37" s="15">
        <v>22.8</v>
      </c>
      <c r="AH37" s="13">
        <f t="shared" si="0"/>
        <v>1991</v>
      </c>
      <c r="AI37" s="13">
        <f t="shared" si="1"/>
        <v>41</v>
      </c>
      <c r="AJ37" s="13">
        <f>IF(AND(ISNUMBER(C37),ISNUMBER(AK37),ISNUMBER(AL37),AH37&gt;=Inputs!$B$5,AH37&lt;=Inputs!$B$6,AH37&lt;&gt;Inputs!$B$7,AH37&lt;&gt;Inputs!$B$8),1,0)</f>
        <v>0</v>
      </c>
      <c r="AK37" s="13">
        <f>IF(INDEX($E37:$AF37,Inputs!$C$10)="","",INDEX($E37:$AF37,Inputs!$C$10))</f>
        <v>198387</v>
      </c>
      <c r="AL37" s="13">
        <f>IF(INDEX($E37:$AF37,Inputs!$C$11)="","",INDEX($E37:$AF37,Inputs!$C$11))</f>
        <v>424000</v>
      </c>
      <c r="AM37" s="19">
        <f>Regression!$C$5+Regression!$C$6*A37</f>
        <v>10804.333701357025</v>
      </c>
      <c r="AN37" s="27" t="str">
        <f t="shared" si="2"/>
        <v/>
      </c>
      <c r="AO37" s="30">
        <f>INDEX('Seasonal Index'!$E$2:$E$53,AI37)</f>
        <v>0.99583578255044536</v>
      </c>
      <c r="AP37" s="34" t="str">
        <f t="shared" si="3"/>
        <v/>
      </c>
      <c r="AQ37" s="16">
        <f>IF(AJ37=1,A37-Regression!$C$15,0)</f>
        <v>0</v>
      </c>
      <c r="AR37" s="16">
        <f>IF(AJ37=1,AK37-Regression!$D$15,0)</f>
        <v>0</v>
      </c>
      <c r="AS37" s="16">
        <f>IF(AJ37=1,AL37-Regression!$E$15,0)</f>
        <v>0</v>
      </c>
      <c r="AT37" s="16">
        <f>IF(AJ37=1,AP37-Regression!$F$15,0)</f>
        <v>0</v>
      </c>
      <c r="AU37" s="19">
        <f>IF(AND(ISNUMBER(AK37),ISNUMBER(AL37)),Regression!$C$38+Regression!$D$38*A37+Regression!$E$38*AK37+Regression!$F$38*AL37,"")</f>
        <v>10747.468465362397</v>
      </c>
      <c r="AV37" s="34">
        <f t="shared" si="4"/>
        <v>10702.713669640398</v>
      </c>
      <c r="AW37" s="13" t="str">
        <f>IF(AJ37=1,"Train",IF(AH37=Inputs!$B$6+1,"Validation",IF(AH37&gt;Inputs!$B$6+1,"Forecast","Not used")))</f>
        <v>Not used</v>
      </c>
      <c r="AX37" s="34">
        <f t="shared" si="5"/>
        <v>7506</v>
      </c>
      <c r="AY37" s="38" t="str">
        <f t="shared" si="6"/>
        <v/>
      </c>
      <c r="AZ37" s="13">
        <f t="shared" si="7"/>
        <v>0</v>
      </c>
      <c r="BB37" s="19">
        <f>Regression!$C$45+Regression!$C$46*A37</f>
        <v>6200.4214679711085</v>
      </c>
      <c r="BC37" s="27" t="str">
        <f t="shared" si="8"/>
        <v/>
      </c>
      <c r="BD37" s="30">
        <f>INDEX('Seasonal Index'!$H$2:$H$53,AI37)</f>
        <v>0.99351278009710298</v>
      </c>
      <c r="BE37" s="34" t="str">
        <f t="shared" si="9"/>
        <v/>
      </c>
      <c r="BF37" s="38" t="str">
        <f t="shared" si="10"/>
        <v/>
      </c>
      <c r="BG37" s="34">
        <f t="shared" si="11"/>
        <v>7506</v>
      </c>
      <c r="BH37" s="13">
        <f t="shared" si="12"/>
        <v>0</v>
      </c>
      <c r="BI37" s="13">
        <f t="shared" si="13"/>
        <v>0</v>
      </c>
    </row>
    <row r="38" spans="1:61" x14ac:dyDescent="0.2">
      <c r="A38" s="15">
        <v>37</v>
      </c>
      <c r="B38" s="35">
        <v>33529</v>
      </c>
      <c r="C38" s="36">
        <v>7396</v>
      </c>
      <c r="D38" s="37"/>
      <c r="F38" s="15">
        <v>425000</v>
      </c>
      <c r="H38" s="15">
        <v>23.824000000000002</v>
      </c>
      <c r="I38" s="15">
        <v>22.751999999999999</v>
      </c>
      <c r="J38" s="15">
        <v>1.0840000000000001</v>
      </c>
      <c r="K38" s="15">
        <v>6126.8620000000001</v>
      </c>
      <c r="M38" s="15">
        <v>803</v>
      </c>
      <c r="N38" s="15">
        <v>13.106999999999999</v>
      </c>
      <c r="O38" s="15">
        <v>204063</v>
      </c>
      <c r="P38" s="15">
        <v>3969.1</v>
      </c>
      <c r="Q38" s="15">
        <v>822851</v>
      </c>
      <c r="W38" s="15">
        <v>88.8</v>
      </c>
      <c r="AD38" s="15">
        <v>0</v>
      </c>
      <c r="AE38" s="15">
        <v>46.7</v>
      </c>
      <c r="AF38" s="15">
        <v>24.4</v>
      </c>
      <c r="AH38" s="13">
        <f t="shared" si="0"/>
        <v>1991</v>
      </c>
      <c r="AI38" s="13">
        <f t="shared" si="1"/>
        <v>42</v>
      </c>
      <c r="AJ38" s="13">
        <f>IF(AND(ISNUMBER(C38),ISNUMBER(AK38),ISNUMBER(AL38),AH38&gt;=Inputs!$B$5,AH38&lt;=Inputs!$B$6,AH38&lt;&gt;Inputs!$B$7,AH38&lt;&gt;Inputs!$B$8),1,0)</f>
        <v>0</v>
      </c>
      <c r="AK38" s="13">
        <f>IF(INDEX($E38:$AF38,Inputs!$C$10)="","",INDEX($E38:$AF38,Inputs!$C$10))</f>
        <v>204063</v>
      </c>
      <c r="AL38" s="13">
        <f>IF(INDEX($E38:$AF38,Inputs!$C$11)="","",INDEX($E38:$AF38,Inputs!$C$11))</f>
        <v>425000</v>
      </c>
      <c r="AM38" s="19">
        <f>Regression!$C$5+Regression!$C$6*A38</f>
        <v>10803.161026418706</v>
      </c>
      <c r="AN38" s="27" t="str">
        <f t="shared" si="2"/>
        <v/>
      </c>
      <c r="AO38" s="30">
        <f>INDEX('Seasonal Index'!$E$2:$E$53,AI38)</f>
        <v>1.0030736455714442</v>
      </c>
      <c r="AP38" s="34" t="str">
        <f t="shared" si="3"/>
        <v/>
      </c>
      <c r="AQ38" s="16">
        <f>IF(AJ38=1,A38-Regression!$C$15,0)</f>
        <v>0</v>
      </c>
      <c r="AR38" s="16">
        <f>IF(AJ38=1,AK38-Regression!$D$15,0)</f>
        <v>0</v>
      </c>
      <c r="AS38" s="16">
        <f>IF(AJ38=1,AL38-Regression!$E$15,0)</f>
        <v>0</v>
      </c>
      <c r="AT38" s="16">
        <f>IF(AJ38=1,AP38-Regression!$F$15,0)</f>
        <v>0</v>
      </c>
      <c r="AU38" s="19">
        <f>IF(AND(ISNUMBER(AK38),ISNUMBER(AL38)),Regression!$C$38+Regression!$D$38*A38+Regression!$E$38*AK38+Regression!$F$38*AL38,"")</f>
        <v>10753.607944057423</v>
      </c>
      <c r="AV38" s="34">
        <f t="shared" si="4"/>
        <v>10786.660723491723</v>
      </c>
      <c r="AW38" s="13" t="str">
        <f>IF(AJ38=1,"Train",IF(AH38=Inputs!$B$6+1,"Validation",IF(AH38&gt;Inputs!$B$6+1,"Forecast","Not used")))</f>
        <v>Not used</v>
      </c>
      <c r="AX38" s="34">
        <f t="shared" si="5"/>
        <v>7396</v>
      </c>
      <c r="AY38" s="38" t="str">
        <f t="shared" si="6"/>
        <v/>
      </c>
      <c r="AZ38" s="13">
        <f t="shared" si="7"/>
        <v>0</v>
      </c>
      <c r="BB38" s="19">
        <f>Regression!$C$45+Regression!$C$46*A38</f>
        <v>6201.9809675838851</v>
      </c>
      <c r="BC38" s="27" t="str">
        <f t="shared" si="8"/>
        <v/>
      </c>
      <c r="BD38" s="30">
        <f>INDEX('Seasonal Index'!$H$2:$H$53,AI38)</f>
        <v>1.0081501126133556</v>
      </c>
      <c r="BE38" s="34" t="str">
        <f t="shared" si="9"/>
        <v/>
      </c>
      <c r="BF38" s="38" t="str">
        <f t="shared" si="10"/>
        <v/>
      </c>
      <c r="BG38" s="34">
        <f t="shared" si="11"/>
        <v>7396</v>
      </c>
      <c r="BH38" s="13">
        <f t="shared" si="12"/>
        <v>0</v>
      </c>
      <c r="BI38" s="13">
        <f t="shared" si="13"/>
        <v>0</v>
      </c>
    </row>
    <row r="39" spans="1:61" x14ac:dyDescent="0.2">
      <c r="A39" s="15">
        <v>38</v>
      </c>
      <c r="B39" s="35">
        <v>33536</v>
      </c>
      <c r="C39" s="36">
        <v>7421</v>
      </c>
      <c r="D39" s="37"/>
      <c r="F39" s="15">
        <v>419000</v>
      </c>
      <c r="H39" s="15">
        <v>23.457999999999998</v>
      </c>
      <c r="I39" s="15">
        <v>22.536000000000001</v>
      </c>
      <c r="J39" s="15">
        <v>1.0880000000000001</v>
      </c>
      <c r="K39" s="15">
        <v>6126.8620000000001</v>
      </c>
      <c r="M39" s="15">
        <v>803</v>
      </c>
      <c r="N39" s="15">
        <v>13.106999999999999</v>
      </c>
      <c r="O39" s="15">
        <v>204063</v>
      </c>
      <c r="P39" s="15">
        <v>3969.1</v>
      </c>
      <c r="Q39" s="15">
        <v>822851</v>
      </c>
      <c r="W39" s="15">
        <v>88.8</v>
      </c>
      <c r="AD39" s="15">
        <v>0</v>
      </c>
      <c r="AE39" s="15">
        <v>36.799999999999997</v>
      </c>
      <c r="AF39" s="15">
        <v>15.9</v>
      </c>
      <c r="AH39" s="13">
        <f t="shared" si="0"/>
        <v>1991</v>
      </c>
      <c r="AI39" s="13">
        <f t="shared" si="1"/>
        <v>43</v>
      </c>
      <c r="AJ39" s="13">
        <f>IF(AND(ISNUMBER(C39),ISNUMBER(AK39),ISNUMBER(AL39),AH39&gt;=Inputs!$B$5,AH39&lt;=Inputs!$B$6,AH39&lt;&gt;Inputs!$B$7,AH39&lt;&gt;Inputs!$B$8),1,0)</f>
        <v>0</v>
      </c>
      <c r="AK39" s="13">
        <f>IF(INDEX($E39:$AF39,Inputs!$C$10)="","",INDEX($E39:$AF39,Inputs!$C$10))</f>
        <v>204063</v>
      </c>
      <c r="AL39" s="13">
        <f>IF(INDEX($E39:$AF39,Inputs!$C$11)="","",INDEX($E39:$AF39,Inputs!$C$11))</f>
        <v>419000</v>
      </c>
      <c r="AM39" s="19">
        <f>Regression!$C$5+Regression!$C$6*A39</f>
        <v>10801.988351480386</v>
      </c>
      <c r="AN39" s="27" t="str">
        <f t="shared" si="2"/>
        <v/>
      </c>
      <c r="AO39" s="30">
        <f>INDEX('Seasonal Index'!$E$2:$E$53,AI39)</f>
        <v>1.0122408775529341</v>
      </c>
      <c r="AP39" s="34" t="str">
        <f t="shared" si="3"/>
        <v/>
      </c>
      <c r="AQ39" s="16">
        <f>IF(AJ39=1,A39-Regression!$C$15,0)</f>
        <v>0</v>
      </c>
      <c r="AR39" s="16">
        <f>IF(AJ39=1,AK39-Regression!$D$15,0)</f>
        <v>0</v>
      </c>
      <c r="AS39" s="16">
        <f>IF(AJ39=1,AL39-Regression!$E$15,0)</f>
        <v>0</v>
      </c>
      <c r="AT39" s="16">
        <f>IF(AJ39=1,AP39-Regression!$F$15,0)</f>
        <v>0</v>
      </c>
      <c r="AU39" s="19">
        <f>IF(AND(ISNUMBER(AK39),ISNUMBER(AL39)),Regression!$C$38+Regression!$D$38*A39+Regression!$E$38*AK39+Regression!$F$38*AL39,"")</f>
        <v>10767.975879100031</v>
      </c>
      <c r="AV39" s="34">
        <f t="shared" si="4"/>
        <v>10899.785353329044</v>
      </c>
      <c r="AW39" s="13" t="str">
        <f>IF(AJ39=1,"Train",IF(AH39=Inputs!$B$6+1,"Validation",IF(AH39&gt;Inputs!$B$6+1,"Forecast","Not used")))</f>
        <v>Not used</v>
      </c>
      <c r="AX39" s="34">
        <f t="shared" si="5"/>
        <v>7421</v>
      </c>
      <c r="AY39" s="38" t="str">
        <f t="shared" si="6"/>
        <v/>
      </c>
      <c r="AZ39" s="13">
        <f t="shared" si="7"/>
        <v>0</v>
      </c>
      <c r="BB39" s="19">
        <f>Regression!$C$45+Regression!$C$46*A39</f>
        <v>6203.5404671966617</v>
      </c>
      <c r="BC39" s="27" t="str">
        <f t="shared" si="8"/>
        <v/>
      </c>
      <c r="BD39" s="30">
        <f>INDEX('Seasonal Index'!$H$2:$H$53,AI39)</f>
        <v>1.0033758118290406</v>
      </c>
      <c r="BE39" s="34" t="str">
        <f t="shared" si="9"/>
        <v/>
      </c>
      <c r="BF39" s="38" t="str">
        <f t="shared" si="10"/>
        <v/>
      </c>
      <c r="BG39" s="34">
        <f t="shared" si="11"/>
        <v>7421</v>
      </c>
      <c r="BH39" s="13">
        <f t="shared" si="12"/>
        <v>0</v>
      </c>
      <c r="BI39" s="13">
        <f t="shared" si="13"/>
        <v>0</v>
      </c>
    </row>
    <row r="40" spans="1:61" x14ac:dyDescent="0.2">
      <c r="A40" s="15">
        <v>39</v>
      </c>
      <c r="B40" s="35">
        <v>33543</v>
      </c>
      <c r="C40" s="36">
        <v>7159</v>
      </c>
      <c r="D40" s="37"/>
      <c r="F40" s="15">
        <v>423000</v>
      </c>
      <c r="H40" s="15">
        <v>23.315999999999999</v>
      </c>
      <c r="I40" s="15">
        <v>22.045999999999999</v>
      </c>
      <c r="J40" s="15">
        <v>1.091</v>
      </c>
      <c r="K40" s="15">
        <v>6126.8620000000001</v>
      </c>
      <c r="M40" s="15">
        <v>803</v>
      </c>
      <c r="N40" s="15">
        <v>13.106999999999999</v>
      </c>
      <c r="O40" s="15">
        <v>204063</v>
      </c>
      <c r="P40" s="15">
        <v>3969.1</v>
      </c>
      <c r="Q40" s="15">
        <v>822851</v>
      </c>
      <c r="W40" s="15">
        <v>88.8</v>
      </c>
      <c r="AD40" s="15">
        <v>0</v>
      </c>
      <c r="AE40" s="15">
        <v>47.7</v>
      </c>
      <c r="AF40" s="15">
        <v>14.2</v>
      </c>
      <c r="AH40" s="13">
        <f t="shared" si="0"/>
        <v>1991</v>
      </c>
      <c r="AI40" s="13">
        <f t="shared" si="1"/>
        <v>44</v>
      </c>
      <c r="AJ40" s="13">
        <f>IF(AND(ISNUMBER(C40),ISNUMBER(AK40),ISNUMBER(AL40),AH40&gt;=Inputs!$B$5,AH40&lt;=Inputs!$B$6,AH40&lt;&gt;Inputs!$B$7,AH40&lt;&gt;Inputs!$B$8),1,0)</f>
        <v>0</v>
      </c>
      <c r="AK40" s="13">
        <f>IF(INDEX($E40:$AF40,Inputs!$C$10)="","",INDEX($E40:$AF40,Inputs!$C$10))</f>
        <v>204063</v>
      </c>
      <c r="AL40" s="13">
        <f>IF(INDEX($E40:$AF40,Inputs!$C$11)="","",INDEX($E40:$AF40,Inputs!$C$11))</f>
        <v>423000</v>
      </c>
      <c r="AM40" s="19">
        <f>Regression!$C$5+Regression!$C$6*A40</f>
        <v>10800.815676542068</v>
      </c>
      <c r="AN40" s="27" t="str">
        <f t="shared" si="2"/>
        <v/>
      </c>
      <c r="AO40" s="30">
        <f>INDEX('Seasonal Index'!$E$2:$E$53,AI40)</f>
        <v>1.012031592209933</v>
      </c>
      <c r="AP40" s="34" t="str">
        <f t="shared" si="3"/>
        <v/>
      </c>
      <c r="AQ40" s="16">
        <f>IF(AJ40=1,A40-Regression!$C$15,0)</f>
        <v>0</v>
      </c>
      <c r="AR40" s="16">
        <f>IF(AJ40=1,AK40-Regression!$D$15,0)</f>
        <v>0</v>
      </c>
      <c r="AS40" s="16">
        <f>IF(AJ40=1,AL40-Regression!$E$15,0)</f>
        <v>0</v>
      </c>
      <c r="AT40" s="16">
        <f>IF(AJ40=1,AP40-Regression!$F$15,0)</f>
        <v>0</v>
      </c>
      <c r="AU40" s="19">
        <f>IF(AND(ISNUMBER(AK40),ISNUMBER(AL40)),Regression!$C$38+Regression!$D$38*A40+Regression!$E$38*AK40+Regression!$F$38*AL40,"")</f>
        <v>10755.793400375069</v>
      </c>
      <c r="AV40" s="34">
        <f t="shared" si="4"/>
        <v>10885.20272046267</v>
      </c>
      <c r="AW40" s="13" t="str">
        <f>IF(AJ40=1,"Train",IF(AH40=Inputs!$B$6+1,"Validation",IF(AH40&gt;Inputs!$B$6+1,"Forecast","Not used")))</f>
        <v>Not used</v>
      </c>
      <c r="AX40" s="34">
        <f t="shared" si="5"/>
        <v>7159</v>
      </c>
      <c r="AY40" s="38" t="str">
        <f t="shared" si="6"/>
        <v/>
      </c>
      <c r="AZ40" s="13">
        <f t="shared" si="7"/>
        <v>0</v>
      </c>
      <c r="BB40" s="19">
        <f>Regression!$C$45+Regression!$C$46*A40</f>
        <v>6205.0999668094391</v>
      </c>
      <c r="BC40" s="27" t="str">
        <f t="shared" si="8"/>
        <v/>
      </c>
      <c r="BD40" s="30">
        <f>INDEX('Seasonal Index'!$H$2:$H$53,AI40)</f>
        <v>1.0342738783797232</v>
      </c>
      <c r="BE40" s="34" t="str">
        <f t="shared" si="9"/>
        <v/>
      </c>
      <c r="BF40" s="38" t="str">
        <f t="shared" si="10"/>
        <v/>
      </c>
      <c r="BG40" s="34">
        <f t="shared" si="11"/>
        <v>7159</v>
      </c>
      <c r="BH40" s="13">
        <f t="shared" si="12"/>
        <v>0</v>
      </c>
      <c r="BI40" s="13">
        <f t="shared" si="13"/>
        <v>0</v>
      </c>
    </row>
    <row r="41" spans="1:61" x14ac:dyDescent="0.2">
      <c r="A41" s="15">
        <v>40</v>
      </c>
      <c r="B41" s="35">
        <v>33550</v>
      </c>
      <c r="C41" s="36">
        <v>7379</v>
      </c>
      <c r="D41" s="37"/>
      <c r="F41" s="15">
        <v>447000</v>
      </c>
      <c r="H41" s="15">
        <v>23.466000000000001</v>
      </c>
      <c r="I41" s="15">
        <v>22.181999999999999</v>
      </c>
      <c r="J41" s="15">
        <v>1.091</v>
      </c>
      <c r="K41" s="15">
        <v>6205.9369999999999</v>
      </c>
      <c r="M41" s="15">
        <v>775</v>
      </c>
      <c r="N41" s="15">
        <v>13.106999999999999</v>
      </c>
      <c r="O41" s="15">
        <v>204063</v>
      </c>
      <c r="P41" s="15">
        <v>3984.7</v>
      </c>
      <c r="Q41" s="15">
        <v>822851</v>
      </c>
      <c r="W41" s="15">
        <v>89.1</v>
      </c>
      <c r="AD41" s="15">
        <v>0</v>
      </c>
      <c r="AE41" s="15">
        <v>138.5</v>
      </c>
      <c r="AF41" s="15">
        <v>4.4000000000000004</v>
      </c>
      <c r="AH41" s="13">
        <f t="shared" si="0"/>
        <v>1991</v>
      </c>
      <c r="AI41" s="13">
        <f t="shared" si="1"/>
        <v>45</v>
      </c>
      <c r="AJ41" s="13">
        <f>IF(AND(ISNUMBER(C41),ISNUMBER(AK41),ISNUMBER(AL41),AH41&gt;=Inputs!$B$5,AH41&lt;=Inputs!$B$6,AH41&lt;&gt;Inputs!$B$7,AH41&lt;&gt;Inputs!$B$8),1,0)</f>
        <v>0</v>
      </c>
      <c r="AK41" s="13">
        <f>IF(INDEX($E41:$AF41,Inputs!$C$10)="","",INDEX($E41:$AF41,Inputs!$C$10))</f>
        <v>204063</v>
      </c>
      <c r="AL41" s="13">
        <f>IF(INDEX($E41:$AF41,Inputs!$C$11)="","",INDEX($E41:$AF41,Inputs!$C$11))</f>
        <v>447000</v>
      </c>
      <c r="AM41" s="19">
        <f>Regression!$C$5+Regression!$C$6*A41</f>
        <v>10799.643001603748</v>
      </c>
      <c r="AN41" s="27" t="str">
        <f t="shared" si="2"/>
        <v/>
      </c>
      <c r="AO41" s="30">
        <f>INDEX('Seasonal Index'!$E$2:$E$53,AI41)</f>
        <v>1.0110407808389756</v>
      </c>
      <c r="AP41" s="34" t="str">
        <f t="shared" si="3"/>
        <v/>
      </c>
      <c r="AQ41" s="16">
        <f>IF(AJ41=1,A41-Regression!$C$15,0)</f>
        <v>0</v>
      </c>
      <c r="AR41" s="16">
        <f>IF(AJ41=1,AK41-Regression!$D$15,0)</f>
        <v>0</v>
      </c>
      <c r="AS41" s="16">
        <f>IF(AJ41=1,AL41-Regression!$E$15,0)</f>
        <v>0</v>
      </c>
      <c r="AT41" s="16">
        <f>IF(AJ41=1,AP41-Regression!$F$15,0)</f>
        <v>0</v>
      </c>
      <c r="AU41" s="19">
        <f>IF(AND(ISNUMBER(AK41),ISNUMBER(AL41)),Regression!$C$38+Regression!$D$38*A41+Regression!$E$38*AK41+Regression!$F$38*AL41,"")</f>
        <v>10690.510094114961</v>
      </c>
      <c r="AV41" s="34">
        <f t="shared" si="4"/>
        <v>10808.541673120941</v>
      </c>
      <c r="AW41" s="13" t="str">
        <f>IF(AJ41=1,"Train",IF(AH41=Inputs!$B$6+1,"Validation",IF(AH41&gt;Inputs!$B$6+1,"Forecast","Not used")))</f>
        <v>Not used</v>
      </c>
      <c r="AX41" s="34">
        <f t="shared" si="5"/>
        <v>7379</v>
      </c>
      <c r="AY41" s="38" t="str">
        <f t="shared" si="6"/>
        <v/>
      </c>
      <c r="AZ41" s="13">
        <f t="shared" si="7"/>
        <v>0</v>
      </c>
      <c r="BB41" s="19">
        <f>Regression!$C$45+Regression!$C$46*A41</f>
        <v>6206.6594664222157</v>
      </c>
      <c r="BC41" s="27" t="str">
        <f t="shared" si="8"/>
        <v/>
      </c>
      <c r="BD41" s="30">
        <f>INDEX('Seasonal Index'!$H$2:$H$53,AI41)</f>
        <v>1.024082102448103</v>
      </c>
      <c r="BE41" s="34" t="str">
        <f t="shared" si="9"/>
        <v/>
      </c>
      <c r="BF41" s="38" t="str">
        <f t="shared" si="10"/>
        <v/>
      </c>
      <c r="BG41" s="34">
        <f t="shared" si="11"/>
        <v>7379</v>
      </c>
      <c r="BH41" s="13">
        <f t="shared" si="12"/>
        <v>0</v>
      </c>
      <c r="BI41" s="13">
        <f t="shared" si="13"/>
        <v>0</v>
      </c>
    </row>
    <row r="42" spans="1:61" x14ac:dyDescent="0.2">
      <c r="A42" s="15">
        <v>41</v>
      </c>
      <c r="B42" s="35">
        <v>33557</v>
      </c>
      <c r="C42" s="36">
        <v>7369</v>
      </c>
      <c r="D42" s="37"/>
      <c r="F42" s="15">
        <v>453000</v>
      </c>
      <c r="H42" s="15">
        <v>22.571999999999999</v>
      </c>
      <c r="I42" s="15">
        <v>21.356000000000002</v>
      </c>
      <c r="J42" s="15">
        <v>1.1020000000000001</v>
      </c>
      <c r="K42" s="15">
        <v>6205.9369999999999</v>
      </c>
      <c r="M42" s="15">
        <v>775</v>
      </c>
      <c r="N42" s="15">
        <v>13.106999999999999</v>
      </c>
      <c r="O42" s="15">
        <v>183594</v>
      </c>
      <c r="P42" s="15">
        <v>3984.7</v>
      </c>
      <c r="Q42" s="15">
        <v>822851</v>
      </c>
      <c r="W42" s="15">
        <v>89.1</v>
      </c>
      <c r="AD42" s="15">
        <v>0</v>
      </c>
      <c r="AE42" s="15">
        <v>112.6</v>
      </c>
      <c r="AF42" s="15">
        <v>3.1</v>
      </c>
      <c r="AH42" s="13">
        <f t="shared" si="0"/>
        <v>1991</v>
      </c>
      <c r="AI42" s="13">
        <f t="shared" si="1"/>
        <v>46</v>
      </c>
      <c r="AJ42" s="13">
        <f>IF(AND(ISNUMBER(C42),ISNUMBER(AK42),ISNUMBER(AL42),AH42&gt;=Inputs!$B$5,AH42&lt;=Inputs!$B$6,AH42&lt;&gt;Inputs!$B$7,AH42&lt;&gt;Inputs!$B$8),1,0)</f>
        <v>0</v>
      </c>
      <c r="AK42" s="13">
        <f>IF(INDEX($E42:$AF42,Inputs!$C$10)="","",INDEX($E42:$AF42,Inputs!$C$10))</f>
        <v>183594</v>
      </c>
      <c r="AL42" s="13">
        <f>IF(INDEX($E42:$AF42,Inputs!$C$11)="","",INDEX($E42:$AF42,Inputs!$C$11))</f>
        <v>453000</v>
      </c>
      <c r="AM42" s="19">
        <f>Regression!$C$5+Regression!$C$6*A42</f>
        <v>10798.470326665429</v>
      </c>
      <c r="AN42" s="27" t="str">
        <f t="shared" si="2"/>
        <v/>
      </c>
      <c r="AO42" s="30">
        <f>INDEX('Seasonal Index'!$E$2:$E$53,AI42)</f>
        <v>0.98635610609281399</v>
      </c>
      <c r="AP42" s="34" t="str">
        <f t="shared" si="3"/>
        <v/>
      </c>
      <c r="AQ42" s="16">
        <f>IF(AJ42=1,A42-Regression!$C$15,0)</f>
        <v>0</v>
      </c>
      <c r="AR42" s="16">
        <f>IF(AJ42=1,AK42-Regression!$D$15,0)</f>
        <v>0</v>
      </c>
      <c r="AS42" s="16">
        <f>IF(AJ42=1,AL42-Regression!$E$15,0)</f>
        <v>0</v>
      </c>
      <c r="AT42" s="16">
        <f>IF(AJ42=1,AP42-Regression!$F$15,0)</f>
        <v>0</v>
      </c>
      <c r="AU42" s="19">
        <f>IF(AND(ISNUMBER(AK42),ISNUMBER(AL42)),Regression!$C$38+Regression!$D$38*A42+Regression!$E$38*AK42+Regression!$F$38*AL42,"")</f>
        <v>10635.668339435784</v>
      </c>
      <c r="AV42" s="34">
        <f t="shared" si="4"/>
        <v>10490.556408980505</v>
      </c>
      <c r="AW42" s="13" t="str">
        <f>IF(AJ42=1,"Train",IF(AH42=Inputs!$B$6+1,"Validation",IF(AH42&gt;Inputs!$B$6+1,"Forecast","Not used")))</f>
        <v>Not used</v>
      </c>
      <c r="AX42" s="34">
        <f t="shared" si="5"/>
        <v>7369</v>
      </c>
      <c r="AY42" s="38" t="str">
        <f t="shared" si="6"/>
        <v/>
      </c>
      <c r="AZ42" s="13">
        <f t="shared" si="7"/>
        <v>0</v>
      </c>
      <c r="BB42" s="19">
        <f>Regression!$C$45+Regression!$C$46*A42</f>
        <v>6208.2189660349923</v>
      </c>
      <c r="BC42" s="27" t="str">
        <f t="shared" si="8"/>
        <v/>
      </c>
      <c r="BD42" s="30">
        <f>INDEX('Seasonal Index'!$H$2:$H$53,AI42)</f>
        <v>0.95418753549545088</v>
      </c>
      <c r="BE42" s="34" t="str">
        <f t="shared" si="9"/>
        <v/>
      </c>
      <c r="BF42" s="38" t="str">
        <f t="shared" si="10"/>
        <v/>
      </c>
      <c r="BG42" s="34">
        <f t="shared" si="11"/>
        <v>7369</v>
      </c>
      <c r="BH42" s="13">
        <f t="shared" si="12"/>
        <v>0</v>
      </c>
      <c r="BI42" s="13">
        <f t="shared" si="13"/>
        <v>0</v>
      </c>
    </row>
    <row r="43" spans="1:61" x14ac:dyDescent="0.2">
      <c r="A43" s="15">
        <v>42</v>
      </c>
      <c r="B43" s="35">
        <v>33564</v>
      </c>
      <c r="C43" s="36">
        <v>6652</v>
      </c>
      <c r="D43" s="37"/>
      <c r="F43" s="15">
        <v>439000</v>
      </c>
      <c r="H43" s="15">
        <v>22.042000000000002</v>
      </c>
      <c r="I43" s="15">
        <v>20.757999999999999</v>
      </c>
      <c r="J43" s="15">
        <v>1.1040000000000001</v>
      </c>
      <c r="K43" s="15">
        <v>6205.9369999999999</v>
      </c>
      <c r="M43" s="15">
        <v>775</v>
      </c>
      <c r="N43" s="15">
        <v>12.217000000000001</v>
      </c>
      <c r="O43" s="15">
        <v>183594</v>
      </c>
      <c r="P43" s="15">
        <v>3984.7</v>
      </c>
      <c r="Q43" s="15">
        <v>822851</v>
      </c>
      <c r="W43" s="15">
        <v>89.1</v>
      </c>
      <c r="AD43" s="15">
        <v>0</v>
      </c>
      <c r="AE43" s="15">
        <v>71.2</v>
      </c>
      <c r="AF43" s="15">
        <v>3.3</v>
      </c>
      <c r="AH43" s="13">
        <f t="shared" si="0"/>
        <v>1991</v>
      </c>
      <c r="AI43" s="13">
        <f t="shared" si="1"/>
        <v>47</v>
      </c>
      <c r="AJ43" s="13">
        <f>IF(AND(ISNUMBER(C43),ISNUMBER(AK43),ISNUMBER(AL43),AH43&gt;=Inputs!$B$5,AH43&lt;=Inputs!$B$6,AH43&lt;&gt;Inputs!$B$7,AH43&lt;&gt;Inputs!$B$8),1,0)</f>
        <v>0</v>
      </c>
      <c r="AK43" s="13">
        <f>IF(INDEX($E43:$AF43,Inputs!$C$10)="","",INDEX($E43:$AF43,Inputs!$C$10))</f>
        <v>183594</v>
      </c>
      <c r="AL43" s="13">
        <f>IF(INDEX($E43:$AF43,Inputs!$C$11)="","",INDEX($E43:$AF43,Inputs!$C$11))</f>
        <v>439000</v>
      </c>
      <c r="AM43" s="19">
        <f>Regression!$C$5+Regression!$C$6*A43</f>
        <v>10797.297651727111</v>
      </c>
      <c r="AN43" s="27" t="str">
        <f t="shared" si="2"/>
        <v/>
      </c>
      <c r="AO43" s="30">
        <f>INDEX('Seasonal Index'!$E$2:$E$53,AI43)</f>
        <v>0.96578940872914776</v>
      </c>
      <c r="AP43" s="34" t="str">
        <f t="shared" si="3"/>
        <v/>
      </c>
      <c r="AQ43" s="16">
        <f>IF(AJ43=1,A43-Regression!$C$15,0)</f>
        <v>0</v>
      </c>
      <c r="AR43" s="16">
        <f>IF(AJ43=1,AK43-Regression!$D$15,0)</f>
        <v>0</v>
      </c>
      <c r="AS43" s="16">
        <f>IF(AJ43=1,AL43-Regression!$E$15,0)</f>
        <v>0</v>
      </c>
      <c r="AT43" s="16">
        <f>IF(AJ43=1,AP43-Regression!$F$15,0)</f>
        <v>0</v>
      </c>
      <c r="AU43" s="19">
        <f>IF(AND(ISNUMBER(AK43),ISNUMBER(AL43)),Regression!$C$38+Regression!$D$38*A43+Regression!$E$38*AK43+Regression!$F$38*AL43,"")</f>
        <v>10671.276605492449</v>
      </c>
      <c r="AV43" s="34">
        <f t="shared" si="4"/>
        <v>10306.205923203739</v>
      </c>
      <c r="AW43" s="13" t="str">
        <f>IF(AJ43=1,"Train",IF(AH43=Inputs!$B$6+1,"Validation",IF(AH43&gt;Inputs!$B$6+1,"Forecast","Not used")))</f>
        <v>Not used</v>
      </c>
      <c r="AX43" s="34">
        <f t="shared" si="5"/>
        <v>6652</v>
      </c>
      <c r="AY43" s="38" t="str">
        <f t="shared" si="6"/>
        <v/>
      </c>
      <c r="AZ43" s="13">
        <f t="shared" si="7"/>
        <v>0</v>
      </c>
      <c r="BB43" s="19">
        <f>Regression!$C$45+Regression!$C$46*A43</f>
        <v>6209.7784656477688</v>
      </c>
      <c r="BC43" s="27" t="str">
        <f t="shared" si="8"/>
        <v/>
      </c>
      <c r="BD43" s="30">
        <f>INDEX('Seasonal Index'!$H$2:$H$53,AI43)</f>
        <v>0.94653504180541337</v>
      </c>
      <c r="BE43" s="34" t="str">
        <f t="shared" si="9"/>
        <v/>
      </c>
      <c r="BF43" s="38" t="str">
        <f t="shared" si="10"/>
        <v/>
      </c>
      <c r="BG43" s="34">
        <f t="shared" si="11"/>
        <v>6652</v>
      </c>
      <c r="BH43" s="13">
        <f t="shared" si="12"/>
        <v>0</v>
      </c>
      <c r="BI43" s="13">
        <f t="shared" si="13"/>
        <v>0</v>
      </c>
    </row>
    <row r="44" spans="1:61" x14ac:dyDescent="0.2">
      <c r="A44" s="15">
        <v>43</v>
      </c>
      <c r="B44" s="35">
        <v>33571</v>
      </c>
      <c r="C44" s="36">
        <v>6769</v>
      </c>
      <c r="D44" s="37"/>
      <c r="F44" s="15">
        <v>444000</v>
      </c>
      <c r="H44" s="15">
        <v>21.486000000000001</v>
      </c>
      <c r="I44" s="15">
        <v>19.853999999999999</v>
      </c>
      <c r="J44" s="15">
        <v>1.099</v>
      </c>
      <c r="K44" s="15">
        <v>6205.9369999999999</v>
      </c>
      <c r="M44" s="15">
        <v>775</v>
      </c>
      <c r="N44" s="15">
        <v>12.217000000000001</v>
      </c>
      <c r="O44" s="15">
        <v>183594</v>
      </c>
      <c r="P44" s="15">
        <v>3984.7</v>
      </c>
      <c r="Q44" s="15">
        <v>822851</v>
      </c>
      <c r="W44" s="15">
        <v>89.1</v>
      </c>
      <c r="AD44" s="15">
        <v>1</v>
      </c>
      <c r="AE44" s="15">
        <v>124.5</v>
      </c>
      <c r="AF44" s="15">
        <v>1.7</v>
      </c>
      <c r="AH44" s="13">
        <f t="shared" si="0"/>
        <v>1991</v>
      </c>
      <c r="AI44" s="13">
        <f t="shared" si="1"/>
        <v>48</v>
      </c>
      <c r="AJ44" s="13">
        <f>IF(AND(ISNUMBER(C44),ISNUMBER(AK44),ISNUMBER(AL44),AH44&gt;=Inputs!$B$5,AH44&lt;=Inputs!$B$6,AH44&lt;&gt;Inputs!$B$7,AH44&lt;&gt;Inputs!$B$8),1,0)</f>
        <v>0</v>
      </c>
      <c r="AK44" s="13">
        <f>IF(INDEX($E44:$AF44,Inputs!$C$10)="","",INDEX($E44:$AF44,Inputs!$C$10))</f>
        <v>183594</v>
      </c>
      <c r="AL44" s="13">
        <f>IF(INDEX($E44:$AF44,Inputs!$C$11)="","",INDEX($E44:$AF44,Inputs!$C$11))</f>
        <v>444000</v>
      </c>
      <c r="AM44" s="19">
        <f>Regression!$C$5+Regression!$C$6*A44</f>
        <v>10796.124976788791</v>
      </c>
      <c r="AN44" s="27" t="str">
        <f t="shared" si="2"/>
        <v/>
      </c>
      <c r="AO44" s="30">
        <f>INDEX('Seasonal Index'!$E$2:$E$53,AI44)</f>
        <v>0.97475376861810648</v>
      </c>
      <c r="AP44" s="34" t="str">
        <f t="shared" si="3"/>
        <v/>
      </c>
      <c r="AQ44" s="16">
        <f>IF(AJ44=1,A44-Regression!$C$15,0)</f>
        <v>0</v>
      </c>
      <c r="AR44" s="16">
        <f>IF(AJ44=1,AK44-Regression!$D$15,0)</f>
        <v>0</v>
      </c>
      <c r="AS44" s="16">
        <f>IF(AJ44=1,AL44-Regression!$E$15,0)</f>
        <v>0</v>
      </c>
      <c r="AT44" s="16">
        <f>IF(AJ44=1,AP44-Regression!$F$15,0)</f>
        <v>0</v>
      </c>
      <c r="AU44" s="19">
        <f>IF(AND(ISNUMBER(AK44),ISNUMBER(AL44)),Regression!$C$38+Regression!$D$38*A44+Regression!$E$38*AK44+Regression!$F$38*AL44,"")</f>
        <v>10656.439085390728</v>
      </c>
      <c r="AV44" s="34">
        <f t="shared" si="4"/>
        <v>10387.4041585339</v>
      </c>
      <c r="AW44" s="13" t="str">
        <f>IF(AJ44=1,"Train",IF(AH44=Inputs!$B$6+1,"Validation",IF(AH44&gt;Inputs!$B$6+1,"Forecast","Not used")))</f>
        <v>Not used</v>
      </c>
      <c r="AX44" s="34">
        <f t="shared" si="5"/>
        <v>6769</v>
      </c>
      <c r="AY44" s="38" t="str">
        <f t="shared" si="6"/>
        <v/>
      </c>
      <c r="AZ44" s="13">
        <f t="shared" si="7"/>
        <v>0</v>
      </c>
      <c r="BB44" s="19">
        <f>Regression!$C$45+Regression!$C$46*A44</f>
        <v>6211.3379652605463</v>
      </c>
      <c r="BC44" s="27" t="str">
        <f t="shared" si="8"/>
        <v/>
      </c>
      <c r="BD44" s="30">
        <f>INDEX('Seasonal Index'!$H$2:$H$53,AI44)</f>
        <v>0.96645545966881496</v>
      </c>
      <c r="BE44" s="34" t="str">
        <f t="shared" si="9"/>
        <v/>
      </c>
      <c r="BF44" s="38" t="str">
        <f t="shared" si="10"/>
        <v/>
      </c>
      <c r="BG44" s="34">
        <f t="shared" si="11"/>
        <v>6769</v>
      </c>
      <c r="BH44" s="13">
        <f t="shared" si="12"/>
        <v>0</v>
      </c>
      <c r="BI44" s="13">
        <f t="shared" si="13"/>
        <v>0</v>
      </c>
    </row>
    <row r="45" spans="1:61" x14ac:dyDescent="0.2">
      <c r="A45" s="15">
        <v>44</v>
      </c>
      <c r="B45" s="35">
        <v>33578</v>
      </c>
      <c r="C45" s="36">
        <v>6828</v>
      </c>
      <c r="D45" s="37"/>
      <c r="F45" s="15">
        <v>444000</v>
      </c>
      <c r="H45" s="15">
        <v>20.55</v>
      </c>
      <c r="I45" s="15">
        <v>19.236000000000001</v>
      </c>
      <c r="J45" s="15">
        <v>1.099</v>
      </c>
      <c r="K45" s="15">
        <v>6205.9369999999999</v>
      </c>
      <c r="M45" s="15">
        <v>795</v>
      </c>
      <c r="N45" s="15">
        <v>12.217000000000001</v>
      </c>
      <c r="O45" s="15">
        <v>183594</v>
      </c>
      <c r="P45" s="15">
        <v>3976</v>
      </c>
      <c r="Q45" s="15">
        <v>822851</v>
      </c>
      <c r="W45" s="15">
        <v>88.3</v>
      </c>
      <c r="AD45" s="15">
        <v>0</v>
      </c>
      <c r="AE45" s="15">
        <v>135.19999999999999</v>
      </c>
      <c r="AF45" s="15">
        <v>3.1</v>
      </c>
      <c r="AH45" s="13">
        <f t="shared" si="0"/>
        <v>1991</v>
      </c>
      <c r="AI45" s="13">
        <f t="shared" si="1"/>
        <v>49</v>
      </c>
      <c r="AJ45" s="13">
        <f>IF(AND(ISNUMBER(C45),ISNUMBER(AK45),ISNUMBER(AL45),AH45&gt;=Inputs!$B$5,AH45&lt;=Inputs!$B$6,AH45&lt;&gt;Inputs!$B$7,AH45&lt;&gt;Inputs!$B$8),1,0)</f>
        <v>0</v>
      </c>
      <c r="AK45" s="13">
        <f>IF(INDEX($E45:$AF45,Inputs!$C$10)="","",INDEX($E45:$AF45,Inputs!$C$10))</f>
        <v>183594</v>
      </c>
      <c r="AL45" s="13">
        <f>IF(INDEX($E45:$AF45,Inputs!$C$11)="","",INDEX($E45:$AF45,Inputs!$C$11))</f>
        <v>444000</v>
      </c>
      <c r="AM45" s="19">
        <f>Regression!$C$5+Regression!$C$6*A45</f>
        <v>10794.952301850473</v>
      </c>
      <c r="AN45" s="27" t="str">
        <f t="shared" si="2"/>
        <v/>
      </c>
      <c r="AO45" s="30">
        <f>INDEX('Seasonal Index'!$E$2:$E$53,AI45)</f>
        <v>0.98029372066923559</v>
      </c>
      <c r="AP45" s="34" t="str">
        <f t="shared" si="3"/>
        <v/>
      </c>
      <c r="AQ45" s="16">
        <f>IF(AJ45=1,A45-Regression!$C$15,0)</f>
        <v>0</v>
      </c>
      <c r="AR45" s="16">
        <f>IF(AJ45=1,AK45-Regression!$D$15,0)</f>
        <v>0</v>
      </c>
      <c r="AS45" s="16">
        <f>IF(AJ45=1,AL45-Regression!$E$15,0)</f>
        <v>0</v>
      </c>
      <c r="AT45" s="16">
        <f>IF(AJ45=1,AP45-Regression!$F$15,0)</f>
        <v>0</v>
      </c>
      <c r="AU45" s="19">
        <f>IF(AND(ISNUMBER(AK45),ISNUMBER(AL45)),Regression!$C$38+Regression!$D$38*A45+Regression!$E$38*AK45+Regression!$F$38*AL45,"")</f>
        <v>10654.876772172795</v>
      </c>
      <c r="AV45" s="34">
        <f t="shared" si="4"/>
        <v>10444.908794265484</v>
      </c>
      <c r="AW45" s="13" t="str">
        <f>IF(AJ45=1,"Train",IF(AH45=Inputs!$B$6+1,"Validation",IF(AH45&gt;Inputs!$B$6+1,"Forecast","Not used")))</f>
        <v>Not used</v>
      </c>
      <c r="AX45" s="34">
        <f t="shared" si="5"/>
        <v>6828</v>
      </c>
      <c r="AY45" s="38" t="str">
        <f t="shared" si="6"/>
        <v/>
      </c>
      <c r="AZ45" s="13">
        <f t="shared" si="7"/>
        <v>0</v>
      </c>
      <c r="BB45" s="19">
        <f>Regression!$C$45+Regression!$C$46*A45</f>
        <v>6212.8974648733229</v>
      </c>
      <c r="BC45" s="27" t="str">
        <f t="shared" si="8"/>
        <v/>
      </c>
      <c r="BD45" s="30">
        <f>INDEX('Seasonal Index'!$H$2:$H$53,AI45)</f>
        <v>0.97990885322830168</v>
      </c>
      <c r="BE45" s="34" t="str">
        <f t="shared" si="9"/>
        <v/>
      </c>
      <c r="BF45" s="38" t="str">
        <f t="shared" si="10"/>
        <v/>
      </c>
      <c r="BG45" s="34">
        <f t="shared" si="11"/>
        <v>6828</v>
      </c>
      <c r="BH45" s="13">
        <f t="shared" si="12"/>
        <v>0</v>
      </c>
      <c r="BI45" s="13">
        <f t="shared" si="13"/>
        <v>0</v>
      </c>
    </row>
    <row r="46" spans="1:61" x14ac:dyDescent="0.2">
      <c r="A46" s="15">
        <v>45</v>
      </c>
      <c r="B46" s="35">
        <v>33585</v>
      </c>
      <c r="C46" s="36">
        <v>7344</v>
      </c>
      <c r="D46" s="37"/>
      <c r="F46" s="15">
        <v>475000</v>
      </c>
      <c r="H46" s="15">
        <v>19.64</v>
      </c>
      <c r="I46" s="15">
        <v>18.452000000000002</v>
      </c>
      <c r="J46" s="15">
        <v>1.091</v>
      </c>
      <c r="K46" s="15">
        <v>6205.9369999999999</v>
      </c>
      <c r="M46" s="15">
        <v>795</v>
      </c>
      <c r="N46" s="15">
        <v>12.217000000000001</v>
      </c>
      <c r="O46" s="15">
        <v>183594</v>
      </c>
      <c r="P46" s="15">
        <v>3976</v>
      </c>
      <c r="Q46" s="15">
        <v>822851</v>
      </c>
      <c r="W46" s="15">
        <v>88.3</v>
      </c>
      <c r="AD46" s="15">
        <v>0</v>
      </c>
      <c r="AE46" s="15">
        <v>95</v>
      </c>
      <c r="AF46" s="15">
        <v>5</v>
      </c>
      <c r="AH46" s="13">
        <f t="shared" si="0"/>
        <v>1991</v>
      </c>
      <c r="AI46" s="13">
        <f t="shared" si="1"/>
        <v>50</v>
      </c>
      <c r="AJ46" s="13">
        <f>IF(AND(ISNUMBER(C46),ISNUMBER(AK46),ISNUMBER(AL46),AH46&gt;=Inputs!$B$5,AH46&lt;=Inputs!$B$6,AH46&lt;&gt;Inputs!$B$7,AH46&lt;&gt;Inputs!$B$8),1,0)</f>
        <v>0</v>
      </c>
      <c r="AK46" s="13">
        <f>IF(INDEX($E46:$AF46,Inputs!$C$10)="","",INDEX($E46:$AF46,Inputs!$C$10))</f>
        <v>183594</v>
      </c>
      <c r="AL46" s="13">
        <f>IF(INDEX($E46:$AF46,Inputs!$C$11)="","",INDEX($E46:$AF46,Inputs!$C$11))</f>
        <v>475000</v>
      </c>
      <c r="AM46" s="19">
        <f>Regression!$C$5+Regression!$C$6*A46</f>
        <v>10793.779626912154</v>
      </c>
      <c r="AN46" s="27" t="str">
        <f t="shared" si="2"/>
        <v/>
      </c>
      <c r="AO46" s="30">
        <f>INDEX('Seasonal Index'!$E$2:$E$53,AI46)</f>
        <v>1.00060911532618</v>
      </c>
      <c r="AP46" s="34" t="str">
        <f t="shared" si="3"/>
        <v/>
      </c>
      <c r="AQ46" s="16">
        <f>IF(AJ46=1,A46-Regression!$C$15,0)</f>
        <v>0</v>
      </c>
      <c r="AR46" s="16">
        <f>IF(AJ46=1,AK46-Regression!$D$15,0)</f>
        <v>0</v>
      </c>
      <c r="AS46" s="16">
        <f>IF(AJ46=1,AL46-Regression!$E$15,0)</f>
        <v>0</v>
      </c>
      <c r="AT46" s="16">
        <f>IF(AJ46=1,AP46-Regression!$F$15,0)</f>
        <v>0</v>
      </c>
      <c r="AU46" s="19">
        <f>IF(AND(ISNUMBER(AK46),ISNUMBER(AL46)),Regression!$C$38+Regression!$D$38*A46+Regression!$E$38*AK46+Regression!$F$38*AL46,"")</f>
        <v>10571.008176275385</v>
      </c>
      <c r="AV46" s="34">
        <f t="shared" si="4"/>
        <v>10577.447139368729</v>
      </c>
      <c r="AW46" s="13" t="str">
        <f>IF(AJ46=1,"Train",IF(AH46=Inputs!$B$6+1,"Validation",IF(AH46&gt;Inputs!$B$6+1,"Forecast","Not used")))</f>
        <v>Not used</v>
      </c>
      <c r="AX46" s="34">
        <f t="shared" si="5"/>
        <v>7344</v>
      </c>
      <c r="AY46" s="38" t="str">
        <f t="shared" si="6"/>
        <v/>
      </c>
      <c r="AZ46" s="13">
        <f t="shared" si="7"/>
        <v>0</v>
      </c>
      <c r="BB46" s="19">
        <f>Regression!$C$45+Regression!$C$46*A46</f>
        <v>6214.4569644860994</v>
      </c>
      <c r="BC46" s="27" t="str">
        <f t="shared" si="8"/>
        <v/>
      </c>
      <c r="BD46" s="30">
        <f>INDEX('Seasonal Index'!$H$2:$H$53,AI46)</f>
        <v>0.99765913713107945</v>
      </c>
      <c r="BE46" s="34" t="str">
        <f t="shared" si="9"/>
        <v/>
      </c>
      <c r="BF46" s="38" t="str">
        <f t="shared" si="10"/>
        <v/>
      </c>
      <c r="BG46" s="34">
        <f t="shared" si="11"/>
        <v>7344</v>
      </c>
      <c r="BH46" s="13">
        <f t="shared" si="12"/>
        <v>0</v>
      </c>
      <c r="BI46" s="13">
        <f t="shared" si="13"/>
        <v>0</v>
      </c>
    </row>
    <row r="47" spans="1:61" x14ac:dyDescent="0.2">
      <c r="A47" s="15">
        <v>46</v>
      </c>
      <c r="B47" s="35">
        <v>33592</v>
      </c>
      <c r="C47" s="36">
        <v>7447</v>
      </c>
      <c r="D47" s="37"/>
      <c r="F47" s="15">
        <v>475000</v>
      </c>
      <c r="H47" s="15">
        <v>19.204000000000001</v>
      </c>
      <c r="I47" s="15">
        <v>18.306000000000001</v>
      </c>
      <c r="J47" s="15">
        <v>1.075</v>
      </c>
      <c r="K47" s="15">
        <v>6205.9369999999999</v>
      </c>
      <c r="M47" s="15">
        <v>795</v>
      </c>
      <c r="N47" s="15">
        <v>12.576000000000001</v>
      </c>
      <c r="O47" s="15">
        <v>188445</v>
      </c>
      <c r="P47" s="15">
        <v>3976</v>
      </c>
      <c r="Q47" s="15">
        <v>818093</v>
      </c>
      <c r="W47" s="15">
        <v>88.3</v>
      </c>
      <c r="AD47" s="15">
        <v>0</v>
      </c>
      <c r="AE47" s="15">
        <v>161.30000000000001</v>
      </c>
      <c r="AF47" s="15">
        <v>0.6</v>
      </c>
      <c r="AH47" s="13">
        <f t="shared" si="0"/>
        <v>1991</v>
      </c>
      <c r="AI47" s="13">
        <f t="shared" si="1"/>
        <v>51</v>
      </c>
      <c r="AJ47" s="13">
        <f>IF(AND(ISNUMBER(C47),ISNUMBER(AK47),ISNUMBER(AL47),AH47&gt;=Inputs!$B$5,AH47&lt;=Inputs!$B$6,AH47&lt;&gt;Inputs!$B$7,AH47&lt;&gt;Inputs!$B$8),1,0)</f>
        <v>0</v>
      </c>
      <c r="AK47" s="13">
        <f>IF(INDEX($E47:$AF47,Inputs!$C$10)="","",INDEX($E47:$AF47,Inputs!$C$10))</f>
        <v>188445</v>
      </c>
      <c r="AL47" s="13">
        <f>IF(INDEX($E47:$AF47,Inputs!$C$11)="","",INDEX($E47:$AF47,Inputs!$C$11))</f>
        <v>475000</v>
      </c>
      <c r="AM47" s="19">
        <f>Regression!$C$5+Regression!$C$6*A47</f>
        <v>10792.606951973834</v>
      </c>
      <c r="AN47" s="27" t="str">
        <f t="shared" si="2"/>
        <v/>
      </c>
      <c r="AO47" s="30">
        <f>INDEX('Seasonal Index'!$E$2:$E$53,AI47)</f>
        <v>1.0219733137822757</v>
      </c>
      <c r="AP47" s="34" t="str">
        <f t="shared" si="3"/>
        <v/>
      </c>
      <c r="AQ47" s="16">
        <f>IF(AJ47=1,A47-Regression!$C$15,0)</f>
        <v>0</v>
      </c>
      <c r="AR47" s="16">
        <f>IF(AJ47=1,AK47-Regression!$D$15,0)</f>
        <v>0</v>
      </c>
      <c r="AS47" s="16">
        <f>IF(AJ47=1,AL47-Regression!$E$15,0)</f>
        <v>0</v>
      </c>
      <c r="AT47" s="16">
        <f>IF(AJ47=1,AP47-Regression!$F$15,0)</f>
        <v>0</v>
      </c>
      <c r="AU47" s="19">
        <f>IF(AND(ISNUMBER(AK47),ISNUMBER(AL47)),Regression!$C$38+Regression!$D$38*A47+Regression!$E$38*AK47+Regression!$F$38*AL47,"")</f>
        <v>10578.297342671336</v>
      </c>
      <c r="AV47" s="34">
        <f t="shared" si="4"/>
        <v>10810.737589464066</v>
      </c>
      <c r="AW47" s="13" t="str">
        <f>IF(AJ47=1,"Train",IF(AH47=Inputs!$B$6+1,"Validation",IF(AH47&gt;Inputs!$B$6+1,"Forecast","Not used")))</f>
        <v>Not used</v>
      </c>
      <c r="AX47" s="34">
        <f t="shared" si="5"/>
        <v>7447</v>
      </c>
      <c r="AY47" s="38" t="str">
        <f t="shared" si="6"/>
        <v/>
      </c>
      <c r="AZ47" s="13">
        <f t="shared" si="7"/>
        <v>0</v>
      </c>
      <c r="BB47" s="19">
        <f>Regression!$C$45+Regression!$C$46*A47</f>
        <v>6216.016464098876</v>
      </c>
      <c r="BC47" s="27" t="str">
        <f t="shared" si="8"/>
        <v/>
      </c>
      <c r="BD47" s="30">
        <f>INDEX('Seasonal Index'!$H$2:$H$53,AI47)</f>
        <v>1.0395425337611444</v>
      </c>
      <c r="BE47" s="34" t="str">
        <f t="shared" si="9"/>
        <v/>
      </c>
      <c r="BF47" s="38" t="str">
        <f t="shared" si="10"/>
        <v/>
      </c>
      <c r="BG47" s="34">
        <f t="shared" si="11"/>
        <v>7447</v>
      </c>
      <c r="BH47" s="13">
        <f t="shared" si="12"/>
        <v>0</v>
      </c>
      <c r="BI47" s="13">
        <f t="shared" si="13"/>
        <v>0</v>
      </c>
    </row>
    <row r="48" spans="1:61" x14ac:dyDescent="0.2">
      <c r="A48" s="15">
        <v>47</v>
      </c>
      <c r="B48" s="35">
        <v>33599</v>
      </c>
      <c r="C48" s="36">
        <v>7186</v>
      </c>
      <c r="D48" s="37"/>
      <c r="F48" s="15">
        <v>436000</v>
      </c>
      <c r="H48" s="15">
        <v>18.677499999999998</v>
      </c>
      <c r="I48" s="15">
        <v>17.727499999999999</v>
      </c>
      <c r="J48" s="15">
        <v>1.0629999999999999</v>
      </c>
      <c r="K48" s="15">
        <v>6205.9369999999999</v>
      </c>
      <c r="M48" s="15">
        <v>795</v>
      </c>
      <c r="N48" s="15">
        <v>12.576000000000001</v>
      </c>
      <c r="O48" s="15">
        <v>188445</v>
      </c>
      <c r="P48" s="15">
        <v>3976</v>
      </c>
      <c r="Q48" s="15">
        <v>818093</v>
      </c>
      <c r="V48" s="15">
        <v>28</v>
      </c>
      <c r="W48" s="15">
        <v>88.3</v>
      </c>
      <c r="AD48" s="15">
        <v>1</v>
      </c>
      <c r="AE48" s="15">
        <v>145.4</v>
      </c>
      <c r="AF48" s="15">
        <v>1.4</v>
      </c>
      <c r="AH48" s="13">
        <f t="shared" si="0"/>
        <v>1991</v>
      </c>
      <c r="AI48" s="13">
        <f t="shared" si="1"/>
        <v>52</v>
      </c>
      <c r="AJ48" s="13">
        <f>IF(AND(ISNUMBER(C48),ISNUMBER(AK48),ISNUMBER(AL48),AH48&gt;=Inputs!$B$5,AH48&lt;=Inputs!$B$6,AH48&lt;&gt;Inputs!$B$7,AH48&lt;&gt;Inputs!$B$8),1,0)</f>
        <v>0</v>
      </c>
      <c r="AK48" s="13">
        <f>IF(INDEX($E48:$AF48,Inputs!$C$10)="","",INDEX($E48:$AF48,Inputs!$C$10))</f>
        <v>188445</v>
      </c>
      <c r="AL48" s="13">
        <f>IF(INDEX($E48:$AF48,Inputs!$C$11)="","",INDEX($E48:$AF48,Inputs!$C$11))</f>
        <v>436000</v>
      </c>
      <c r="AM48" s="19">
        <f>Regression!$C$5+Regression!$C$6*A48</f>
        <v>10791.434277035516</v>
      </c>
      <c r="AN48" s="27" t="str">
        <f t="shared" si="2"/>
        <v/>
      </c>
      <c r="AO48" s="30">
        <f>INDEX('Seasonal Index'!$E$2:$E$53,AI48)</f>
        <v>0.94105970168970154</v>
      </c>
      <c r="AP48" s="34" t="str">
        <f t="shared" si="3"/>
        <v/>
      </c>
      <c r="AQ48" s="16">
        <f>IF(AJ48=1,A48-Regression!$C$15,0)</f>
        <v>0</v>
      </c>
      <c r="AR48" s="16">
        <f>IF(AJ48=1,AK48-Regression!$D$15,0)</f>
        <v>0</v>
      </c>
      <c r="AS48" s="16">
        <f>IF(AJ48=1,AL48-Regression!$E$15,0)</f>
        <v>0</v>
      </c>
      <c r="AT48" s="16">
        <f>IF(AJ48=1,AP48-Regression!$F$15,0)</f>
        <v>0</v>
      </c>
      <c r="AU48" s="19">
        <f>IF(AND(ISNUMBER(AK48),ISNUMBER(AL48)),Regression!$C$38+Regression!$D$38*A48+Regression!$E$38*AK48+Regression!$F$38*AL48,"")</f>
        <v>10680.281643146933</v>
      </c>
      <c r="AV48" s="34">
        <f t="shared" si="4"/>
        <v>10050.782657061847</v>
      </c>
      <c r="AW48" s="13" t="str">
        <f>IF(AJ48=1,"Train",IF(AH48=Inputs!$B$6+1,"Validation",IF(AH48&gt;Inputs!$B$6+1,"Forecast","Not used")))</f>
        <v>Not used</v>
      </c>
      <c r="AX48" s="34">
        <f t="shared" si="5"/>
        <v>7186</v>
      </c>
      <c r="AY48" s="38" t="str">
        <f t="shared" si="6"/>
        <v/>
      </c>
      <c r="AZ48" s="13">
        <f t="shared" si="7"/>
        <v>0</v>
      </c>
      <c r="BB48" s="19">
        <f>Regression!$C$45+Regression!$C$46*A48</f>
        <v>6217.5759637116535</v>
      </c>
      <c r="BC48" s="27" t="str">
        <f t="shared" si="8"/>
        <v/>
      </c>
      <c r="BD48" s="30">
        <f>INDEX('Seasonal Index'!$H$2:$H$53,AI48)</f>
        <v>0.89289929772275245</v>
      </c>
      <c r="BE48" s="34" t="str">
        <f t="shared" si="9"/>
        <v/>
      </c>
      <c r="BF48" s="38" t="str">
        <f t="shared" si="10"/>
        <v/>
      </c>
      <c r="BG48" s="34">
        <f t="shared" si="11"/>
        <v>7186</v>
      </c>
      <c r="BH48" s="13">
        <f t="shared" si="12"/>
        <v>0</v>
      </c>
      <c r="BI48" s="13">
        <f t="shared" si="13"/>
        <v>0</v>
      </c>
    </row>
    <row r="49" spans="1:61" x14ac:dyDescent="0.2">
      <c r="A49" s="15">
        <v>48</v>
      </c>
      <c r="B49" s="35">
        <v>33606</v>
      </c>
      <c r="C49" s="36">
        <v>6642</v>
      </c>
      <c r="D49" s="37"/>
      <c r="F49" s="15">
        <v>441000</v>
      </c>
      <c r="H49" s="15">
        <v>19.107500000000002</v>
      </c>
      <c r="I49" s="15">
        <v>18.175000000000001</v>
      </c>
      <c r="J49" s="15">
        <v>1.0529999999999999</v>
      </c>
      <c r="K49" s="15">
        <v>6205.9369999999999</v>
      </c>
      <c r="M49" s="15">
        <v>795</v>
      </c>
      <c r="N49" s="15">
        <v>12.576000000000001</v>
      </c>
      <c r="O49" s="15">
        <v>188445</v>
      </c>
      <c r="P49" s="15">
        <v>3976</v>
      </c>
      <c r="Q49" s="15">
        <v>818093</v>
      </c>
      <c r="V49" s="15">
        <v>28</v>
      </c>
      <c r="W49" s="15">
        <v>88.3</v>
      </c>
      <c r="AD49" s="15">
        <v>1</v>
      </c>
      <c r="AE49" s="15">
        <v>155.19999999999999</v>
      </c>
      <c r="AF49" s="15">
        <v>0</v>
      </c>
      <c r="AH49" s="13">
        <f t="shared" si="0"/>
        <v>1992</v>
      </c>
      <c r="AI49" s="13">
        <f t="shared" si="1"/>
        <v>1</v>
      </c>
      <c r="AJ49" s="13">
        <f>IF(AND(ISNUMBER(C49),ISNUMBER(AK49),ISNUMBER(AL49),AH49&gt;=Inputs!$B$5,AH49&lt;=Inputs!$B$6,AH49&lt;&gt;Inputs!$B$7,AH49&lt;&gt;Inputs!$B$8),1,0)</f>
        <v>0</v>
      </c>
      <c r="AK49" s="13">
        <f>IF(INDEX($E49:$AF49,Inputs!$C$10)="","",INDEX($E49:$AF49,Inputs!$C$10))</f>
        <v>188445</v>
      </c>
      <c r="AL49" s="13">
        <f>IF(INDEX($E49:$AF49,Inputs!$C$11)="","",INDEX($E49:$AF49,Inputs!$C$11))</f>
        <v>441000</v>
      </c>
      <c r="AM49" s="19">
        <f>Regression!$C$5+Regression!$C$6*A49</f>
        <v>10790.261602097196</v>
      </c>
      <c r="AN49" s="27" t="str">
        <f t="shared" si="2"/>
        <v/>
      </c>
      <c r="AO49" s="30">
        <f>INDEX('Seasonal Index'!$E$2:$E$53,AI49)</f>
        <v>0.91465818912124619</v>
      </c>
      <c r="AP49" s="34" t="str">
        <f t="shared" si="3"/>
        <v/>
      </c>
      <c r="AQ49" s="16">
        <f>IF(AJ49=1,A49-Regression!$C$15,0)</f>
        <v>0</v>
      </c>
      <c r="AR49" s="16">
        <f>IF(AJ49=1,AK49-Regression!$D$15,0)</f>
        <v>0</v>
      </c>
      <c r="AS49" s="16">
        <f>IF(AJ49=1,AL49-Regression!$E$15,0)</f>
        <v>0</v>
      </c>
      <c r="AT49" s="16">
        <f>IF(AJ49=1,AP49-Regression!$F$15,0)</f>
        <v>0</v>
      </c>
      <c r="AU49" s="19">
        <f>IF(AND(ISNUMBER(AK49),ISNUMBER(AL49)),Regression!$C$38+Regression!$D$38*A49+Regression!$E$38*AK49+Regression!$F$38*AL49,"")</f>
        <v>10665.444123045212</v>
      </c>
      <c r="AV49" s="34">
        <f t="shared" si="4"/>
        <v>9755.2358077583722</v>
      </c>
      <c r="AW49" s="13" t="str">
        <f>IF(AJ49=1,"Train",IF(AH49=Inputs!$B$6+1,"Validation",IF(AH49&gt;Inputs!$B$6+1,"Forecast","Not used")))</f>
        <v>Not used</v>
      </c>
      <c r="AX49" s="34">
        <f t="shared" si="5"/>
        <v>6642</v>
      </c>
      <c r="AY49" s="38" t="str">
        <f t="shared" si="6"/>
        <v/>
      </c>
      <c r="AZ49" s="13">
        <f t="shared" si="7"/>
        <v>0</v>
      </c>
      <c r="BB49" s="19">
        <f>Regression!$C$45+Regression!$C$46*A49</f>
        <v>6219.13546332443</v>
      </c>
      <c r="BC49" s="27" t="str">
        <f t="shared" si="8"/>
        <v/>
      </c>
      <c r="BD49" s="30">
        <f>INDEX('Seasonal Index'!$H$2:$H$53,AI49)</f>
        <v>0.90693988880451892</v>
      </c>
      <c r="BE49" s="34" t="str">
        <f t="shared" si="9"/>
        <v/>
      </c>
      <c r="BF49" s="38" t="str">
        <f t="shared" si="10"/>
        <v/>
      </c>
      <c r="BG49" s="34">
        <f t="shared" si="11"/>
        <v>6642</v>
      </c>
      <c r="BH49" s="13">
        <f t="shared" si="12"/>
        <v>0</v>
      </c>
      <c r="BI49" s="13">
        <f t="shared" si="13"/>
        <v>0</v>
      </c>
    </row>
    <row r="50" spans="1:61" x14ac:dyDescent="0.2">
      <c r="A50" s="15">
        <v>49</v>
      </c>
      <c r="B50" s="35">
        <v>33613</v>
      </c>
      <c r="C50" s="36">
        <v>6788</v>
      </c>
      <c r="D50" s="37"/>
      <c r="F50" s="15">
        <v>432000</v>
      </c>
      <c r="H50" s="15">
        <v>18.411999999999999</v>
      </c>
      <c r="I50" s="15">
        <v>17.771999999999998</v>
      </c>
      <c r="J50" s="15">
        <v>1.042</v>
      </c>
      <c r="K50" s="15">
        <v>6205.9369999999999</v>
      </c>
      <c r="M50" s="15">
        <v>808</v>
      </c>
      <c r="N50" s="15">
        <v>12.576000000000001</v>
      </c>
      <c r="O50" s="15">
        <v>188445</v>
      </c>
      <c r="P50" s="15">
        <v>4003.6</v>
      </c>
      <c r="Q50" s="15">
        <v>818093</v>
      </c>
      <c r="V50" s="15">
        <v>28</v>
      </c>
      <c r="W50" s="15">
        <v>83.4</v>
      </c>
      <c r="AD50" s="15">
        <v>0</v>
      </c>
      <c r="AE50" s="15">
        <v>140.80000000000001</v>
      </c>
      <c r="AF50" s="15">
        <v>0</v>
      </c>
      <c r="AH50" s="13">
        <f t="shared" si="0"/>
        <v>1992</v>
      </c>
      <c r="AI50" s="13">
        <f t="shared" si="1"/>
        <v>2</v>
      </c>
      <c r="AJ50" s="13">
        <f>IF(AND(ISNUMBER(C50),ISNUMBER(AK50),ISNUMBER(AL50),AH50&gt;=Inputs!$B$5,AH50&lt;=Inputs!$B$6,AH50&lt;&gt;Inputs!$B$7,AH50&lt;&gt;Inputs!$B$8),1,0)</f>
        <v>0</v>
      </c>
      <c r="AK50" s="13">
        <f>IF(INDEX($E50:$AF50,Inputs!$C$10)="","",INDEX($E50:$AF50,Inputs!$C$10))</f>
        <v>188445</v>
      </c>
      <c r="AL50" s="13">
        <f>IF(INDEX($E50:$AF50,Inputs!$C$11)="","",INDEX($E50:$AF50,Inputs!$C$11))</f>
        <v>432000</v>
      </c>
      <c r="AM50" s="19">
        <f>Regression!$C$5+Regression!$C$6*A50</f>
        <v>10789.088927158877</v>
      </c>
      <c r="AN50" s="27" t="str">
        <f t="shared" si="2"/>
        <v/>
      </c>
      <c r="AO50" s="30">
        <f>INDEX('Seasonal Index'!$E$2:$E$53,AI50)</f>
        <v>0.92112372079680493</v>
      </c>
      <c r="AP50" s="34" t="str">
        <f t="shared" si="3"/>
        <v/>
      </c>
      <c r="AQ50" s="16">
        <f>IF(AJ50=1,A50-Regression!$C$15,0)</f>
        <v>0</v>
      </c>
      <c r="AR50" s="16">
        <f>IF(AJ50=1,AK50-Regression!$D$15,0)</f>
        <v>0</v>
      </c>
      <c r="AS50" s="16">
        <f>IF(AJ50=1,AL50-Regression!$E$15,0)</f>
        <v>0</v>
      </c>
      <c r="AT50" s="16">
        <f>IF(AJ50=1,AP50-Regression!$F$15,0)</f>
        <v>0</v>
      </c>
      <c r="AU50" s="19">
        <f>IF(AND(ISNUMBER(AK50),ISNUMBER(AL50)),Regression!$C$38+Regression!$D$38*A50+Regression!$E$38*AK50+Regression!$F$38*AL50,"")</f>
        <v>10687.777182218091</v>
      </c>
      <c r="AV50" s="34">
        <f t="shared" si="4"/>
        <v>9844.7650851319195</v>
      </c>
      <c r="AW50" s="13" t="str">
        <f>IF(AJ50=1,"Train",IF(AH50=Inputs!$B$6+1,"Validation",IF(AH50&gt;Inputs!$B$6+1,"Forecast","Not used")))</f>
        <v>Not used</v>
      </c>
      <c r="AX50" s="34">
        <f t="shared" si="5"/>
        <v>6788</v>
      </c>
      <c r="AY50" s="38" t="str">
        <f t="shared" si="6"/>
        <v/>
      </c>
      <c r="AZ50" s="13">
        <f t="shared" si="7"/>
        <v>0</v>
      </c>
      <c r="BB50" s="19">
        <f>Regression!$C$45+Regression!$C$46*A50</f>
        <v>6220.6949629372066</v>
      </c>
      <c r="BC50" s="27" t="str">
        <f t="shared" si="8"/>
        <v/>
      </c>
      <c r="BD50" s="30">
        <f>INDEX('Seasonal Index'!$H$2:$H$53,AI50)</f>
        <v>0.93580735968008499</v>
      </c>
      <c r="BE50" s="34" t="str">
        <f t="shared" si="9"/>
        <v/>
      </c>
      <c r="BF50" s="38" t="str">
        <f t="shared" si="10"/>
        <v/>
      </c>
      <c r="BG50" s="34">
        <f t="shared" si="11"/>
        <v>6788</v>
      </c>
      <c r="BH50" s="13">
        <f t="shared" si="12"/>
        <v>0</v>
      </c>
      <c r="BI50" s="13">
        <f t="shared" si="13"/>
        <v>0</v>
      </c>
    </row>
    <row r="51" spans="1:61" x14ac:dyDescent="0.2">
      <c r="A51" s="15">
        <v>50</v>
      </c>
      <c r="B51" s="35">
        <v>33620</v>
      </c>
      <c r="C51" s="36">
        <v>6783</v>
      </c>
      <c r="D51" s="37"/>
      <c r="F51" s="15">
        <v>440000</v>
      </c>
      <c r="H51" s="15">
        <v>18.809999999999999</v>
      </c>
      <c r="I51" s="15">
        <v>18.37</v>
      </c>
      <c r="J51" s="15">
        <v>1.026</v>
      </c>
      <c r="K51" s="15">
        <v>6205.9369999999999</v>
      </c>
      <c r="M51" s="15">
        <v>808</v>
      </c>
      <c r="N51" s="15">
        <v>12.657999999999999</v>
      </c>
      <c r="O51" s="15">
        <v>169693</v>
      </c>
      <c r="P51" s="15">
        <v>4003.6</v>
      </c>
      <c r="Q51" s="15">
        <v>818093</v>
      </c>
      <c r="V51" s="15">
        <v>28</v>
      </c>
      <c r="W51" s="15">
        <v>83.4</v>
      </c>
      <c r="AD51" s="15">
        <v>0</v>
      </c>
      <c r="AE51" s="15">
        <v>185.6</v>
      </c>
      <c r="AF51" s="15">
        <v>0</v>
      </c>
      <c r="AH51" s="13">
        <f t="shared" si="0"/>
        <v>1992</v>
      </c>
      <c r="AI51" s="13">
        <f t="shared" si="1"/>
        <v>3</v>
      </c>
      <c r="AJ51" s="13">
        <f>IF(AND(ISNUMBER(C51),ISNUMBER(AK51),ISNUMBER(AL51),AH51&gt;=Inputs!$B$5,AH51&lt;=Inputs!$B$6,AH51&lt;&gt;Inputs!$B$7,AH51&lt;&gt;Inputs!$B$8),1,0)</f>
        <v>0</v>
      </c>
      <c r="AK51" s="13">
        <f>IF(INDEX($E51:$AF51,Inputs!$C$10)="","",INDEX($E51:$AF51,Inputs!$C$10))</f>
        <v>169693</v>
      </c>
      <c r="AL51" s="13">
        <f>IF(INDEX($E51:$AF51,Inputs!$C$11)="","",INDEX($E51:$AF51,Inputs!$C$11))</f>
        <v>440000</v>
      </c>
      <c r="AM51" s="19">
        <f>Regression!$C$5+Regression!$C$6*A51</f>
        <v>10787.916252220559</v>
      </c>
      <c r="AN51" s="27" t="str">
        <f t="shared" si="2"/>
        <v/>
      </c>
      <c r="AO51" s="30">
        <f>INDEX('Seasonal Index'!$E$2:$E$53,AI51)</f>
        <v>0.93247570989249473</v>
      </c>
      <c r="AP51" s="34" t="str">
        <f t="shared" si="3"/>
        <v/>
      </c>
      <c r="AQ51" s="16">
        <f>IF(AJ51=1,A51-Regression!$C$15,0)</f>
        <v>0</v>
      </c>
      <c r="AR51" s="16">
        <f>IF(AJ51=1,AK51-Regression!$D$15,0)</f>
        <v>0</v>
      </c>
      <c r="AS51" s="16">
        <f>IF(AJ51=1,AL51-Regression!$E$15,0)</f>
        <v>0</v>
      </c>
      <c r="AT51" s="16">
        <f>IF(AJ51=1,AP51-Regression!$F$15,0)</f>
        <v>0</v>
      </c>
      <c r="AU51" s="19">
        <f>IF(AND(ISNUMBER(AK51),ISNUMBER(AL51)),Regression!$C$38+Regression!$D$38*A51+Regression!$E$38*AK51+Regression!$F$38*AL51,"")</f>
        <v>10630.758305102248</v>
      </c>
      <c r="AV51" s="34">
        <f t="shared" si="4"/>
        <v>9912.9238972457533</v>
      </c>
      <c r="AW51" s="13" t="str">
        <f>IF(AJ51=1,"Train",IF(AH51=Inputs!$B$6+1,"Validation",IF(AH51&gt;Inputs!$B$6+1,"Forecast","Not used")))</f>
        <v>Not used</v>
      </c>
      <c r="AX51" s="34">
        <f t="shared" si="5"/>
        <v>6783</v>
      </c>
      <c r="AY51" s="38" t="str">
        <f t="shared" si="6"/>
        <v/>
      </c>
      <c r="AZ51" s="13">
        <f t="shared" si="7"/>
        <v>0</v>
      </c>
      <c r="BB51" s="19">
        <f>Regression!$C$45+Regression!$C$46*A51</f>
        <v>6222.2544625499831</v>
      </c>
      <c r="BC51" s="27" t="str">
        <f t="shared" si="8"/>
        <v/>
      </c>
      <c r="BD51" s="30">
        <f>INDEX('Seasonal Index'!$H$2:$H$53,AI51)</f>
        <v>0.93511463592432087</v>
      </c>
      <c r="BE51" s="34" t="str">
        <f t="shared" si="9"/>
        <v/>
      </c>
      <c r="BF51" s="38" t="str">
        <f t="shared" si="10"/>
        <v/>
      </c>
      <c r="BG51" s="34">
        <f t="shared" si="11"/>
        <v>6783</v>
      </c>
      <c r="BH51" s="13">
        <f t="shared" si="12"/>
        <v>0</v>
      </c>
      <c r="BI51" s="13">
        <f t="shared" si="13"/>
        <v>0</v>
      </c>
    </row>
    <row r="52" spans="1:61" x14ac:dyDescent="0.2">
      <c r="A52" s="15">
        <v>51</v>
      </c>
      <c r="B52" s="35">
        <v>33627</v>
      </c>
      <c r="C52" s="36">
        <v>7037</v>
      </c>
      <c r="D52" s="37"/>
      <c r="F52" s="15">
        <v>443000</v>
      </c>
      <c r="H52" s="15">
        <v>18.655999999999999</v>
      </c>
      <c r="I52" s="15">
        <v>18.111999999999998</v>
      </c>
      <c r="J52" s="15">
        <v>1.014</v>
      </c>
      <c r="K52" s="15">
        <v>6205.9369999999999</v>
      </c>
      <c r="M52" s="15">
        <v>808</v>
      </c>
      <c r="N52" s="15">
        <v>12.657999999999999</v>
      </c>
      <c r="O52" s="15">
        <v>169693</v>
      </c>
      <c r="P52" s="15">
        <v>4003.6</v>
      </c>
      <c r="Q52" s="15">
        <v>818093</v>
      </c>
      <c r="V52" s="15">
        <v>28</v>
      </c>
      <c r="W52" s="15">
        <v>83.4</v>
      </c>
      <c r="AD52" s="15">
        <v>0</v>
      </c>
      <c r="AE52" s="15">
        <v>191.3</v>
      </c>
      <c r="AF52" s="15">
        <v>0</v>
      </c>
      <c r="AH52" s="13">
        <f t="shared" si="0"/>
        <v>1992</v>
      </c>
      <c r="AI52" s="13">
        <f t="shared" si="1"/>
        <v>4</v>
      </c>
      <c r="AJ52" s="13">
        <f>IF(AND(ISNUMBER(C52),ISNUMBER(AK52),ISNUMBER(AL52),AH52&gt;=Inputs!$B$5,AH52&lt;=Inputs!$B$6,AH52&lt;&gt;Inputs!$B$7,AH52&lt;&gt;Inputs!$B$8),1,0)</f>
        <v>0</v>
      </c>
      <c r="AK52" s="13">
        <f>IF(INDEX($E52:$AF52,Inputs!$C$10)="","",INDEX($E52:$AF52,Inputs!$C$10))</f>
        <v>169693</v>
      </c>
      <c r="AL52" s="13">
        <f>IF(INDEX($E52:$AF52,Inputs!$C$11)="","",INDEX($E52:$AF52,Inputs!$C$11))</f>
        <v>443000</v>
      </c>
      <c r="AM52" s="19">
        <f>Regression!$C$5+Regression!$C$6*A52</f>
        <v>10786.743577282239</v>
      </c>
      <c r="AN52" s="27" t="str">
        <f t="shared" si="2"/>
        <v/>
      </c>
      <c r="AO52" s="30">
        <f>INDEX('Seasonal Index'!$E$2:$E$53,AI52)</f>
        <v>0.95567024426301994</v>
      </c>
      <c r="AP52" s="34" t="str">
        <f t="shared" si="3"/>
        <v/>
      </c>
      <c r="AQ52" s="16">
        <f>IF(AJ52=1,A52-Regression!$C$15,0)</f>
        <v>0</v>
      </c>
      <c r="AR52" s="16">
        <f>IF(AJ52=1,AK52-Regression!$D$15,0)</f>
        <v>0</v>
      </c>
      <c r="AS52" s="16">
        <f>IF(AJ52=1,AL52-Regression!$E$15,0)</f>
        <v>0</v>
      </c>
      <c r="AT52" s="16">
        <f>IF(AJ52=1,AP52-Regression!$F$15,0)</f>
        <v>0</v>
      </c>
      <c r="AU52" s="19">
        <f>IF(AND(ISNUMBER(AK52),ISNUMBER(AL52)),Regression!$C$38+Regression!$D$38*A52+Regression!$E$38*AK52+Regression!$F$38*AL52,"")</f>
        <v>10621.230867754042</v>
      </c>
      <c r="AV52" s="34">
        <f t="shared" si="4"/>
        <v>10150.394297760433</v>
      </c>
      <c r="AW52" s="13" t="str">
        <f>IF(AJ52=1,"Train",IF(AH52=Inputs!$B$6+1,"Validation",IF(AH52&gt;Inputs!$B$6+1,"Forecast","Not used")))</f>
        <v>Not used</v>
      </c>
      <c r="AX52" s="34">
        <f t="shared" si="5"/>
        <v>7037</v>
      </c>
      <c r="AY52" s="38" t="str">
        <f t="shared" si="6"/>
        <v/>
      </c>
      <c r="AZ52" s="13">
        <f t="shared" si="7"/>
        <v>0</v>
      </c>
      <c r="BB52" s="19">
        <f>Regression!$C$45+Regression!$C$46*A52</f>
        <v>6223.8139621627597</v>
      </c>
      <c r="BC52" s="27" t="str">
        <f t="shared" si="8"/>
        <v/>
      </c>
      <c r="BD52" s="30">
        <f>INDEX('Seasonal Index'!$H$2:$H$53,AI52)</f>
        <v>0.94748400224267371</v>
      </c>
      <c r="BE52" s="34" t="str">
        <f t="shared" si="9"/>
        <v/>
      </c>
      <c r="BF52" s="38" t="str">
        <f t="shared" si="10"/>
        <v/>
      </c>
      <c r="BG52" s="34">
        <f t="shared" si="11"/>
        <v>7037</v>
      </c>
      <c r="BH52" s="13">
        <f t="shared" si="12"/>
        <v>0</v>
      </c>
      <c r="BI52" s="13">
        <f t="shared" si="13"/>
        <v>0</v>
      </c>
    </row>
    <row r="53" spans="1:61" x14ac:dyDescent="0.2">
      <c r="A53" s="15">
        <v>52</v>
      </c>
      <c r="B53" s="35">
        <v>33634</v>
      </c>
      <c r="C53" s="36">
        <v>7112</v>
      </c>
      <c r="D53" s="37"/>
      <c r="F53" s="15">
        <v>441000</v>
      </c>
      <c r="H53" s="15">
        <v>19.047999999999998</v>
      </c>
      <c r="I53" s="15">
        <v>18.276</v>
      </c>
      <c r="J53" s="15">
        <v>1.006</v>
      </c>
      <c r="K53" s="15">
        <v>6205.9369999999999</v>
      </c>
      <c r="M53" s="15">
        <v>808</v>
      </c>
      <c r="N53" s="15">
        <v>12.657999999999999</v>
      </c>
      <c r="O53" s="15">
        <v>169693</v>
      </c>
      <c r="P53" s="15">
        <v>4003.6</v>
      </c>
      <c r="Q53" s="15">
        <v>818093</v>
      </c>
      <c r="V53" s="15">
        <v>28</v>
      </c>
      <c r="W53" s="15">
        <v>83.4</v>
      </c>
      <c r="AD53" s="15">
        <v>0</v>
      </c>
      <c r="AE53" s="15">
        <v>156.1</v>
      </c>
      <c r="AF53" s="15">
        <v>0</v>
      </c>
      <c r="AH53" s="13">
        <f t="shared" si="0"/>
        <v>1992</v>
      </c>
      <c r="AI53" s="13">
        <f t="shared" si="1"/>
        <v>5</v>
      </c>
      <c r="AJ53" s="13">
        <f>IF(AND(ISNUMBER(C53),ISNUMBER(AK53),ISNUMBER(AL53),AH53&gt;=Inputs!$B$5,AH53&lt;=Inputs!$B$6,AH53&lt;&gt;Inputs!$B$7,AH53&lt;&gt;Inputs!$B$8),1,0)</f>
        <v>0</v>
      </c>
      <c r="AK53" s="13">
        <f>IF(INDEX($E53:$AF53,Inputs!$C$10)="","",INDEX($E53:$AF53,Inputs!$C$10))</f>
        <v>169693</v>
      </c>
      <c r="AL53" s="13">
        <f>IF(INDEX($E53:$AF53,Inputs!$C$11)="","",INDEX($E53:$AF53,Inputs!$C$11))</f>
        <v>441000</v>
      </c>
      <c r="AM53" s="19">
        <f>Regression!$C$5+Regression!$C$6*A53</f>
        <v>10785.570902343921</v>
      </c>
      <c r="AN53" s="27" t="str">
        <f t="shared" si="2"/>
        <v/>
      </c>
      <c r="AO53" s="30">
        <f>INDEX('Seasonal Index'!$E$2:$E$53,AI53)</f>
        <v>0.96378521109549831</v>
      </c>
      <c r="AP53" s="34" t="str">
        <f t="shared" si="3"/>
        <v/>
      </c>
      <c r="AQ53" s="16">
        <f>IF(AJ53=1,A53-Regression!$C$15,0)</f>
        <v>0</v>
      </c>
      <c r="AR53" s="16">
        <f>IF(AJ53=1,AK53-Regression!$D$15,0)</f>
        <v>0</v>
      </c>
      <c r="AS53" s="16">
        <f>IF(AJ53=1,AL53-Regression!$E$15,0)</f>
        <v>0</v>
      </c>
      <c r="AT53" s="16">
        <f>IF(AJ53=1,AP53-Regression!$F$15,0)</f>
        <v>0</v>
      </c>
      <c r="AU53" s="19">
        <f>IF(AND(ISNUMBER(AK53),ISNUMBER(AL53)),Regression!$C$38+Regression!$D$38*A53+Regression!$E$38*AK53+Regression!$F$38*AL53,"")</f>
        <v>10624.978637289621</v>
      </c>
      <c r="AV53" s="34">
        <f t="shared" si="4"/>
        <v>10240.197278825337</v>
      </c>
      <c r="AW53" s="13" t="str">
        <f>IF(AJ53=1,"Train",IF(AH53=Inputs!$B$6+1,"Validation",IF(AH53&gt;Inputs!$B$6+1,"Forecast","Not used")))</f>
        <v>Not used</v>
      </c>
      <c r="AX53" s="34">
        <f t="shared" si="5"/>
        <v>7112</v>
      </c>
      <c r="AY53" s="38" t="str">
        <f t="shared" si="6"/>
        <v/>
      </c>
      <c r="AZ53" s="13">
        <f t="shared" si="7"/>
        <v>0</v>
      </c>
      <c r="BB53" s="19">
        <f>Regression!$C$45+Regression!$C$46*A53</f>
        <v>6225.3734617755372</v>
      </c>
      <c r="BC53" s="27" t="str">
        <f t="shared" si="8"/>
        <v/>
      </c>
      <c r="BD53" s="30">
        <f>INDEX('Seasonal Index'!$H$2:$H$53,AI53)</f>
        <v>1.0045556242669631</v>
      </c>
      <c r="BE53" s="34" t="str">
        <f t="shared" si="9"/>
        <v/>
      </c>
      <c r="BF53" s="38" t="str">
        <f t="shared" si="10"/>
        <v/>
      </c>
      <c r="BG53" s="34">
        <f t="shared" si="11"/>
        <v>7112</v>
      </c>
      <c r="BH53" s="13">
        <f t="shared" si="12"/>
        <v>0</v>
      </c>
      <c r="BI53" s="13">
        <f t="shared" si="13"/>
        <v>0</v>
      </c>
    </row>
    <row r="54" spans="1:61" x14ac:dyDescent="0.2">
      <c r="A54" s="15">
        <v>53</v>
      </c>
      <c r="B54" s="35">
        <v>33641</v>
      </c>
      <c r="C54" s="36">
        <v>7039</v>
      </c>
      <c r="D54" s="37"/>
      <c r="F54" s="15">
        <v>440000</v>
      </c>
      <c r="H54" s="15">
        <v>19.423999999999999</v>
      </c>
      <c r="I54" s="15">
        <v>18.468</v>
      </c>
      <c r="J54" s="15">
        <v>0.995</v>
      </c>
      <c r="K54" s="15">
        <v>6264.54</v>
      </c>
      <c r="M54" s="15">
        <v>796</v>
      </c>
      <c r="N54" s="15">
        <v>12.657999999999999</v>
      </c>
      <c r="O54" s="15">
        <v>169693</v>
      </c>
      <c r="P54" s="15">
        <v>4020.5</v>
      </c>
      <c r="Q54" s="15">
        <v>818093</v>
      </c>
      <c r="V54" s="15">
        <v>28</v>
      </c>
      <c r="W54" s="15">
        <v>83.7</v>
      </c>
      <c r="AD54" s="15">
        <v>0</v>
      </c>
      <c r="AE54" s="15">
        <v>155.80000000000001</v>
      </c>
      <c r="AF54" s="15">
        <v>0</v>
      </c>
      <c r="AH54" s="13">
        <f t="shared" si="0"/>
        <v>1992</v>
      </c>
      <c r="AI54" s="13">
        <f t="shared" si="1"/>
        <v>6</v>
      </c>
      <c r="AJ54" s="13">
        <f>IF(AND(ISNUMBER(C54),ISNUMBER(AK54),ISNUMBER(AL54),AH54&gt;=Inputs!$B$5,AH54&lt;=Inputs!$B$6,AH54&lt;&gt;Inputs!$B$7,AH54&lt;&gt;Inputs!$B$8),1,0)</f>
        <v>0</v>
      </c>
      <c r="AK54" s="13">
        <f>IF(INDEX($E54:$AF54,Inputs!$C$10)="","",INDEX($E54:$AF54,Inputs!$C$10))</f>
        <v>169693</v>
      </c>
      <c r="AL54" s="13">
        <f>IF(INDEX($E54:$AF54,Inputs!$C$11)="","",INDEX($E54:$AF54,Inputs!$C$11))</f>
        <v>440000</v>
      </c>
      <c r="AM54" s="19">
        <f>Regression!$C$5+Regression!$C$6*A54</f>
        <v>10784.398227405602</v>
      </c>
      <c r="AN54" s="27" t="str">
        <f t="shared" si="2"/>
        <v/>
      </c>
      <c r="AO54" s="30">
        <f>INDEX('Seasonal Index'!$E$2:$E$53,AI54)</f>
        <v>0.93990301851114999</v>
      </c>
      <c r="AP54" s="34" t="str">
        <f t="shared" si="3"/>
        <v/>
      </c>
      <c r="AQ54" s="16">
        <f>IF(AJ54=1,A54-Regression!$C$15,0)</f>
        <v>0</v>
      </c>
      <c r="AR54" s="16">
        <f>IF(AJ54=1,AK54-Regression!$D$15,0)</f>
        <v>0</v>
      </c>
      <c r="AS54" s="16">
        <f>IF(AJ54=1,AL54-Regression!$E$15,0)</f>
        <v>0</v>
      </c>
      <c r="AT54" s="16">
        <f>IF(AJ54=1,AP54-Regression!$F$15,0)</f>
        <v>0</v>
      </c>
      <c r="AU54" s="19">
        <f>IF(AND(ISNUMBER(AK54),ISNUMBER(AL54)),Regression!$C$38+Regression!$D$38*A54+Regression!$E$38*AK54+Regression!$F$38*AL54,"")</f>
        <v>10626.071365448446</v>
      </c>
      <c r="AV54" s="34">
        <f t="shared" si="4"/>
        <v>9987.4765512998911</v>
      </c>
      <c r="AW54" s="13" t="str">
        <f>IF(AJ54=1,"Train",IF(AH54=Inputs!$B$6+1,"Validation",IF(AH54&gt;Inputs!$B$6+1,"Forecast","Not used")))</f>
        <v>Not used</v>
      </c>
      <c r="AX54" s="34">
        <f t="shared" si="5"/>
        <v>7039</v>
      </c>
      <c r="AY54" s="38" t="str">
        <f t="shared" si="6"/>
        <v/>
      </c>
      <c r="AZ54" s="13">
        <f t="shared" si="7"/>
        <v>0</v>
      </c>
      <c r="BB54" s="19">
        <f>Regression!$C$45+Regression!$C$46*A54</f>
        <v>6226.9329613883137</v>
      </c>
      <c r="BC54" s="27" t="str">
        <f t="shared" si="8"/>
        <v/>
      </c>
      <c r="BD54" s="30">
        <f>INDEX('Seasonal Index'!$H$2:$H$53,AI54)</f>
        <v>0.95301266001084362</v>
      </c>
      <c r="BE54" s="34" t="str">
        <f t="shared" si="9"/>
        <v/>
      </c>
      <c r="BF54" s="38" t="str">
        <f t="shared" si="10"/>
        <v/>
      </c>
      <c r="BG54" s="34">
        <f t="shared" si="11"/>
        <v>7039</v>
      </c>
      <c r="BH54" s="13">
        <f t="shared" si="12"/>
        <v>0</v>
      </c>
      <c r="BI54" s="13">
        <f t="shared" si="13"/>
        <v>0</v>
      </c>
    </row>
    <row r="55" spans="1:61" x14ac:dyDescent="0.2">
      <c r="A55" s="15">
        <v>54</v>
      </c>
      <c r="B55" s="35">
        <v>33648</v>
      </c>
      <c r="C55" s="36">
        <v>6576</v>
      </c>
      <c r="D55" s="37"/>
      <c r="F55" s="15">
        <v>445000</v>
      </c>
      <c r="H55" s="15">
        <v>19.492000000000001</v>
      </c>
      <c r="I55" s="15">
        <v>18.584</v>
      </c>
      <c r="J55" s="15">
        <v>1.004</v>
      </c>
      <c r="K55" s="15">
        <v>6264.54</v>
      </c>
      <c r="M55" s="15">
        <v>796</v>
      </c>
      <c r="N55" s="15">
        <v>12.657999999999999</v>
      </c>
      <c r="O55" s="15">
        <v>169693</v>
      </c>
      <c r="P55" s="15">
        <v>4020.5</v>
      </c>
      <c r="Q55" s="15">
        <v>818093</v>
      </c>
      <c r="V55" s="15">
        <v>28</v>
      </c>
      <c r="W55" s="15">
        <v>83.7</v>
      </c>
      <c r="AD55" s="15">
        <v>0</v>
      </c>
      <c r="AE55" s="15">
        <v>170.1</v>
      </c>
      <c r="AF55" s="15">
        <v>0.5</v>
      </c>
      <c r="AH55" s="13">
        <f t="shared" si="0"/>
        <v>1992</v>
      </c>
      <c r="AI55" s="13">
        <f t="shared" si="1"/>
        <v>7</v>
      </c>
      <c r="AJ55" s="13">
        <f>IF(AND(ISNUMBER(C55),ISNUMBER(AK55),ISNUMBER(AL55),AH55&gt;=Inputs!$B$5,AH55&lt;=Inputs!$B$6,AH55&lt;&gt;Inputs!$B$7,AH55&lt;&gt;Inputs!$B$8),1,0)</f>
        <v>0</v>
      </c>
      <c r="AK55" s="13">
        <f>IF(INDEX($E55:$AF55,Inputs!$C$10)="","",INDEX($E55:$AF55,Inputs!$C$10))</f>
        <v>169693</v>
      </c>
      <c r="AL55" s="13">
        <f>IF(INDEX($E55:$AF55,Inputs!$C$11)="","",INDEX($E55:$AF55,Inputs!$C$11))</f>
        <v>445000</v>
      </c>
      <c r="AM55" s="19">
        <f>Regression!$C$5+Regression!$C$6*A55</f>
        <v>10783.225552467282</v>
      </c>
      <c r="AN55" s="27" t="str">
        <f t="shared" si="2"/>
        <v/>
      </c>
      <c r="AO55" s="30">
        <f>INDEX('Seasonal Index'!$E$2:$E$53,AI55)</f>
        <v>0.9631620939890071</v>
      </c>
      <c r="AP55" s="34" t="str">
        <f t="shared" si="3"/>
        <v/>
      </c>
      <c r="AQ55" s="16">
        <f>IF(AJ55=1,A55-Regression!$C$15,0)</f>
        <v>0</v>
      </c>
      <c r="AR55" s="16">
        <f>IF(AJ55=1,AK55-Regression!$D$15,0)</f>
        <v>0</v>
      </c>
      <c r="AS55" s="16">
        <f>IF(AJ55=1,AL55-Regression!$E$15,0)</f>
        <v>0</v>
      </c>
      <c r="AT55" s="16">
        <f>IF(AJ55=1,AP55-Regression!$F$15,0)</f>
        <v>0</v>
      </c>
      <c r="AU55" s="19">
        <f>IF(AND(ISNUMBER(AK55),ISNUMBER(AL55)),Regression!$C$38+Regression!$D$38*A55+Regression!$E$38*AK55+Regression!$F$38*AL55,"")</f>
        <v>10611.233845346724</v>
      </c>
      <c r="AV55" s="34">
        <f t="shared" si="4"/>
        <v>10220.338210291175</v>
      </c>
      <c r="AW55" s="13" t="str">
        <f>IF(AJ55=1,"Train",IF(AH55=Inputs!$B$6+1,"Validation",IF(AH55&gt;Inputs!$B$6+1,"Forecast","Not used")))</f>
        <v>Not used</v>
      </c>
      <c r="AX55" s="34">
        <f t="shared" si="5"/>
        <v>6576</v>
      </c>
      <c r="AY55" s="38" t="str">
        <f t="shared" si="6"/>
        <v/>
      </c>
      <c r="AZ55" s="13">
        <f t="shared" si="7"/>
        <v>0</v>
      </c>
      <c r="BB55" s="19">
        <f>Regression!$C$45+Regression!$C$46*A55</f>
        <v>6228.4924610010903</v>
      </c>
      <c r="BC55" s="27" t="str">
        <f t="shared" si="8"/>
        <v/>
      </c>
      <c r="BD55" s="30">
        <f>INDEX('Seasonal Index'!$H$2:$H$53,AI55)</f>
        <v>0.98161870818373353</v>
      </c>
      <c r="BE55" s="34" t="str">
        <f t="shared" si="9"/>
        <v/>
      </c>
      <c r="BF55" s="38" t="str">
        <f t="shared" si="10"/>
        <v/>
      </c>
      <c r="BG55" s="34">
        <f t="shared" si="11"/>
        <v>6576</v>
      </c>
      <c r="BH55" s="13">
        <f t="shared" si="12"/>
        <v>0</v>
      </c>
      <c r="BI55" s="13">
        <f t="shared" si="13"/>
        <v>0</v>
      </c>
    </row>
    <row r="56" spans="1:61" x14ac:dyDescent="0.2">
      <c r="A56" s="15">
        <v>55</v>
      </c>
      <c r="B56" s="35">
        <v>33655</v>
      </c>
      <c r="C56" s="36">
        <v>7002</v>
      </c>
      <c r="D56" s="37"/>
      <c r="F56" s="15">
        <v>446000</v>
      </c>
      <c r="H56" s="15">
        <v>18.62</v>
      </c>
      <c r="I56" s="15">
        <v>17.739999999999998</v>
      </c>
      <c r="J56" s="15">
        <v>1.0109999999999999</v>
      </c>
      <c r="K56" s="15">
        <v>6264.54</v>
      </c>
      <c r="M56" s="15">
        <v>796</v>
      </c>
      <c r="N56" s="15">
        <v>12.590999999999999</v>
      </c>
      <c r="O56" s="15">
        <v>172782</v>
      </c>
      <c r="P56" s="15">
        <v>4020.5</v>
      </c>
      <c r="Q56" s="15">
        <v>818093</v>
      </c>
      <c r="V56" s="15">
        <v>28</v>
      </c>
      <c r="W56" s="15">
        <v>83.7</v>
      </c>
      <c r="AD56" s="15">
        <v>0</v>
      </c>
      <c r="AE56" s="15">
        <v>125</v>
      </c>
      <c r="AF56" s="15">
        <v>0.7</v>
      </c>
      <c r="AH56" s="13">
        <f t="shared" si="0"/>
        <v>1992</v>
      </c>
      <c r="AI56" s="13">
        <f t="shared" si="1"/>
        <v>8</v>
      </c>
      <c r="AJ56" s="13">
        <f>IF(AND(ISNUMBER(C56),ISNUMBER(AK56),ISNUMBER(AL56),AH56&gt;=Inputs!$B$5,AH56&lt;=Inputs!$B$6,AH56&lt;&gt;Inputs!$B$7,AH56&lt;&gt;Inputs!$B$8),1,0)</f>
        <v>0</v>
      </c>
      <c r="AK56" s="13">
        <f>IF(INDEX($E56:$AF56,Inputs!$C$10)="","",INDEX($E56:$AF56,Inputs!$C$10))</f>
        <v>172782</v>
      </c>
      <c r="AL56" s="13">
        <f>IF(INDEX($E56:$AF56,Inputs!$C$11)="","",INDEX($E56:$AF56,Inputs!$C$11))</f>
        <v>446000</v>
      </c>
      <c r="AM56" s="19">
        <f>Regression!$C$5+Regression!$C$6*A56</f>
        <v>10782.052877528964</v>
      </c>
      <c r="AN56" s="27" t="str">
        <f t="shared" si="2"/>
        <v/>
      </c>
      <c r="AO56" s="30">
        <f>INDEX('Seasonal Index'!$E$2:$E$53,AI56)</f>
        <v>0.97838705647303814</v>
      </c>
      <c r="AP56" s="34" t="str">
        <f t="shared" si="3"/>
        <v/>
      </c>
      <c r="AQ56" s="16">
        <f>IF(AJ56=1,A56-Regression!$C$15,0)</f>
        <v>0</v>
      </c>
      <c r="AR56" s="16">
        <f>IF(AJ56=1,AK56-Regression!$D$15,0)</f>
        <v>0</v>
      </c>
      <c r="AS56" s="16">
        <f>IF(AJ56=1,AL56-Regression!$E$15,0)</f>
        <v>0</v>
      </c>
      <c r="AT56" s="16">
        <f>IF(AJ56=1,AP56-Regression!$F$15,0)</f>
        <v>0</v>
      </c>
      <c r="AU56" s="19">
        <f>IF(AND(ISNUMBER(AK56),ISNUMBER(AL56)),Regression!$C$38+Regression!$D$38*A56+Regression!$E$38*AK56+Regression!$F$38*AL56,"")</f>
        <v>10612.652899848568</v>
      </c>
      <c r="AV56" s="34">
        <f t="shared" si="4"/>
        <v>10383.282232052894</v>
      </c>
      <c r="AW56" s="13" t="str">
        <f>IF(AJ56=1,"Train",IF(AH56=Inputs!$B$6+1,"Validation",IF(AH56&gt;Inputs!$B$6+1,"Forecast","Not used")))</f>
        <v>Not used</v>
      </c>
      <c r="AX56" s="34">
        <f t="shared" si="5"/>
        <v>7002</v>
      </c>
      <c r="AY56" s="38" t="str">
        <f t="shared" si="6"/>
        <v/>
      </c>
      <c r="AZ56" s="13">
        <f t="shared" si="7"/>
        <v>0</v>
      </c>
      <c r="BB56" s="19">
        <f>Regression!$C$45+Regression!$C$46*A56</f>
        <v>6230.0519606138669</v>
      </c>
      <c r="BC56" s="27" t="str">
        <f t="shared" si="8"/>
        <v/>
      </c>
      <c r="BD56" s="30">
        <f>INDEX('Seasonal Index'!$H$2:$H$53,AI56)</f>
        <v>1.0025158987054763</v>
      </c>
      <c r="BE56" s="34" t="str">
        <f t="shared" si="9"/>
        <v/>
      </c>
      <c r="BF56" s="38" t="str">
        <f t="shared" si="10"/>
        <v/>
      </c>
      <c r="BG56" s="34">
        <f t="shared" si="11"/>
        <v>7002</v>
      </c>
      <c r="BH56" s="13">
        <f t="shared" si="12"/>
        <v>0</v>
      </c>
      <c r="BI56" s="13">
        <f t="shared" si="13"/>
        <v>0</v>
      </c>
    </row>
    <row r="57" spans="1:61" x14ac:dyDescent="0.2">
      <c r="A57" s="15">
        <v>56</v>
      </c>
      <c r="B57" s="35">
        <v>33662</v>
      </c>
      <c r="C57" s="36">
        <v>6770</v>
      </c>
      <c r="D57" s="37"/>
      <c r="F57" s="15">
        <v>436000</v>
      </c>
      <c r="H57" s="15">
        <v>18.513999999999999</v>
      </c>
      <c r="I57" s="15">
        <v>17.422000000000001</v>
      </c>
      <c r="J57" s="15">
        <v>1.014</v>
      </c>
      <c r="K57" s="15">
        <v>6264.54</v>
      </c>
      <c r="M57" s="15">
        <v>796</v>
      </c>
      <c r="N57" s="15">
        <v>12.590999999999999</v>
      </c>
      <c r="O57" s="15">
        <v>172782</v>
      </c>
      <c r="P57" s="15">
        <v>4020.5</v>
      </c>
      <c r="Q57" s="15">
        <v>818093</v>
      </c>
      <c r="V57" s="15">
        <v>28</v>
      </c>
      <c r="W57" s="15">
        <v>83.7</v>
      </c>
      <c r="AD57" s="15">
        <v>0</v>
      </c>
      <c r="AE57" s="15">
        <v>113.2</v>
      </c>
      <c r="AF57" s="15">
        <v>0</v>
      </c>
      <c r="AH57" s="13">
        <f t="shared" si="0"/>
        <v>1992</v>
      </c>
      <c r="AI57" s="13">
        <f t="shared" si="1"/>
        <v>9</v>
      </c>
      <c r="AJ57" s="13">
        <f>IF(AND(ISNUMBER(C57),ISNUMBER(AK57),ISNUMBER(AL57),AH57&gt;=Inputs!$B$5,AH57&lt;=Inputs!$B$6,AH57&lt;&gt;Inputs!$B$7,AH57&lt;&gt;Inputs!$B$8),1,0)</f>
        <v>0</v>
      </c>
      <c r="AK57" s="13">
        <f>IF(INDEX($E57:$AF57,Inputs!$C$10)="","",INDEX($E57:$AF57,Inputs!$C$10))</f>
        <v>172782</v>
      </c>
      <c r="AL57" s="13">
        <f>IF(INDEX($E57:$AF57,Inputs!$C$11)="","",INDEX($E57:$AF57,Inputs!$C$11))</f>
        <v>436000</v>
      </c>
      <c r="AM57" s="19">
        <f>Regression!$C$5+Regression!$C$6*A57</f>
        <v>10780.880202590644</v>
      </c>
      <c r="AN57" s="27" t="str">
        <f t="shared" si="2"/>
        <v/>
      </c>
      <c r="AO57" s="30">
        <f>INDEX('Seasonal Index'!$E$2:$E$53,AI57)</f>
        <v>0.98629367627517528</v>
      </c>
      <c r="AP57" s="34" t="str">
        <f t="shared" si="3"/>
        <v/>
      </c>
      <c r="AQ57" s="16">
        <f>IF(AJ57=1,A57-Regression!$C$15,0)</f>
        <v>0</v>
      </c>
      <c r="AR57" s="16">
        <f>IF(AJ57=1,AK57-Regression!$D$15,0)</f>
        <v>0</v>
      </c>
      <c r="AS57" s="16">
        <f>IF(AJ57=1,AL57-Regression!$E$15,0)</f>
        <v>0</v>
      </c>
      <c r="AT57" s="16">
        <f>IF(AJ57=1,AP57-Regression!$F$15,0)</f>
        <v>0</v>
      </c>
      <c r="AU57" s="19">
        <f>IF(AND(ISNUMBER(AK57),ISNUMBER(AL57)),Regression!$C$38+Regression!$D$38*A57+Regression!$E$38*AK57+Regression!$F$38*AL57,"")</f>
        <v>10637.641000398206</v>
      </c>
      <c r="AV57" s="34">
        <f t="shared" si="4"/>
        <v>10491.838049178279</v>
      </c>
      <c r="AW57" s="13" t="str">
        <f>IF(AJ57=1,"Train",IF(AH57=Inputs!$B$6+1,"Validation",IF(AH57&gt;Inputs!$B$6+1,"Forecast","Not used")))</f>
        <v>Not used</v>
      </c>
      <c r="AX57" s="34">
        <f t="shared" si="5"/>
        <v>6770</v>
      </c>
      <c r="AY57" s="38" t="str">
        <f t="shared" si="6"/>
        <v/>
      </c>
      <c r="AZ57" s="13">
        <f t="shared" si="7"/>
        <v>0</v>
      </c>
      <c r="BB57" s="19">
        <f>Regression!$C$45+Regression!$C$46*A57</f>
        <v>6231.6114602266443</v>
      </c>
      <c r="BC57" s="27" t="str">
        <f t="shared" si="8"/>
        <v/>
      </c>
      <c r="BD57" s="30">
        <f>INDEX('Seasonal Index'!$H$2:$H$53,AI57)</f>
        <v>1.0104103597905623</v>
      </c>
      <c r="BE57" s="34" t="str">
        <f t="shared" si="9"/>
        <v/>
      </c>
      <c r="BF57" s="38" t="str">
        <f t="shared" si="10"/>
        <v/>
      </c>
      <c r="BG57" s="34">
        <f t="shared" si="11"/>
        <v>6770</v>
      </c>
      <c r="BH57" s="13">
        <f t="shared" si="12"/>
        <v>0</v>
      </c>
      <c r="BI57" s="13">
        <f t="shared" si="13"/>
        <v>0</v>
      </c>
    </row>
    <row r="58" spans="1:61" x14ac:dyDescent="0.2">
      <c r="A58" s="15">
        <v>57</v>
      </c>
      <c r="B58" s="35">
        <v>33669</v>
      </c>
      <c r="C58" s="36">
        <v>7002</v>
      </c>
      <c r="D58" s="37"/>
      <c r="F58" s="15">
        <v>444000</v>
      </c>
      <c r="H58" s="15">
        <v>18.552</v>
      </c>
      <c r="I58" s="15">
        <v>17.282</v>
      </c>
      <c r="J58" s="15">
        <v>1.012</v>
      </c>
      <c r="K58" s="15">
        <v>6264.54</v>
      </c>
      <c r="M58" s="15">
        <v>796</v>
      </c>
      <c r="N58" s="15">
        <v>12.590999999999999</v>
      </c>
      <c r="O58" s="15">
        <v>172782</v>
      </c>
      <c r="P58" s="15">
        <v>4020.5</v>
      </c>
      <c r="Q58" s="15">
        <v>818093</v>
      </c>
      <c r="V58" s="15">
        <v>28</v>
      </c>
      <c r="W58" s="15">
        <v>86.6</v>
      </c>
      <c r="AB58" s="15">
        <v>253530</v>
      </c>
      <c r="AD58" s="15">
        <v>0</v>
      </c>
      <c r="AE58" s="15">
        <v>104.3</v>
      </c>
      <c r="AF58" s="15">
        <v>1.5</v>
      </c>
      <c r="AH58" s="13">
        <f t="shared" si="0"/>
        <v>1992</v>
      </c>
      <c r="AI58" s="13">
        <f t="shared" si="1"/>
        <v>10</v>
      </c>
      <c r="AJ58" s="13">
        <f>IF(AND(ISNUMBER(C58),ISNUMBER(AK58),ISNUMBER(AL58),AH58&gt;=Inputs!$B$5,AH58&lt;=Inputs!$B$6,AH58&lt;&gt;Inputs!$B$7,AH58&lt;&gt;Inputs!$B$8),1,0)</f>
        <v>0</v>
      </c>
      <c r="AK58" s="13">
        <f>IF(INDEX($E58:$AF58,Inputs!$C$10)="","",INDEX($E58:$AF58,Inputs!$C$10))</f>
        <v>172782</v>
      </c>
      <c r="AL58" s="13">
        <f>IF(INDEX($E58:$AF58,Inputs!$C$11)="","",INDEX($E58:$AF58,Inputs!$C$11))</f>
        <v>444000</v>
      </c>
      <c r="AM58" s="19">
        <f>Regression!$C$5+Regression!$C$6*A58</f>
        <v>10779.707527652325</v>
      </c>
      <c r="AN58" s="27" t="str">
        <f t="shared" si="2"/>
        <v/>
      </c>
      <c r="AO58" s="30">
        <f>INDEX('Seasonal Index'!$E$2:$E$53,AI58)</f>
        <v>0.99527490721887679</v>
      </c>
      <c r="AP58" s="34" t="str">
        <f t="shared" si="3"/>
        <v/>
      </c>
      <c r="AQ58" s="16">
        <f>IF(AJ58=1,A58-Regression!$C$15,0)</f>
        <v>0</v>
      </c>
      <c r="AR58" s="16">
        <f>IF(AJ58=1,AK58-Regression!$D$15,0)</f>
        <v>0</v>
      </c>
      <c r="AS58" s="16">
        <f>IF(AJ58=1,AL58-Regression!$E$15,0)</f>
        <v>0</v>
      </c>
      <c r="AT58" s="16">
        <f>IF(AJ58=1,AP58-Regression!$F$15,0)</f>
        <v>0</v>
      </c>
      <c r="AU58" s="19">
        <f>IF(AND(ISNUMBER(AK58),ISNUMBER(AL58)),Regression!$C$38+Regression!$D$38*A58+Regression!$E$38*AK58+Regression!$F$38*AL58,"")</f>
        <v>10614.838356166212</v>
      </c>
      <c r="AV58" s="34">
        <f t="shared" si="4"/>
        <v>10564.682260076701</v>
      </c>
      <c r="AW58" s="13" t="str">
        <f>IF(AJ58=1,"Train",IF(AH58=Inputs!$B$6+1,"Validation",IF(AH58&gt;Inputs!$B$6+1,"Forecast","Not used")))</f>
        <v>Not used</v>
      </c>
      <c r="AX58" s="34">
        <f t="shared" si="5"/>
        <v>7002</v>
      </c>
      <c r="AY58" s="38" t="str">
        <f t="shared" si="6"/>
        <v/>
      </c>
      <c r="AZ58" s="13">
        <f t="shared" si="7"/>
        <v>0</v>
      </c>
      <c r="BB58" s="19">
        <f>Regression!$C$45+Regression!$C$46*A58</f>
        <v>6233.1709598394209</v>
      </c>
      <c r="BC58" s="27" t="str">
        <f t="shared" si="8"/>
        <v/>
      </c>
      <c r="BD58" s="30">
        <f>INDEX('Seasonal Index'!$H$2:$H$53,AI58)</f>
        <v>1.0119261816291902</v>
      </c>
      <c r="BE58" s="34" t="str">
        <f t="shared" si="9"/>
        <v/>
      </c>
      <c r="BF58" s="38" t="str">
        <f t="shared" si="10"/>
        <v/>
      </c>
      <c r="BG58" s="34">
        <f t="shared" si="11"/>
        <v>7002</v>
      </c>
      <c r="BH58" s="13">
        <f t="shared" si="12"/>
        <v>0</v>
      </c>
      <c r="BI58" s="13">
        <f t="shared" si="13"/>
        <v>0</v>
      </c>
    </row>
    <row r="59" spans="1:61" x14ac:dyDescent="0.2">
      <c r="A59" s="15">
        <v>58</v>
      </c>
      <c r="B59" s="35">
        <v>33676</v>
      </c>
      <c r="C59" s="36">
        <v>6806</v>
      </c>
      <c r="D59" s="37"/>
      <c r="F59" s="15">
        <v>421000</v>
      </c>
      <c r="H59" s="15">
        <v>18.757999999999999</v>
      </c>
      <c r="I59" s="15">
        <v>17.396000000000001</v>
      </c>
      <c r="J59" s="15">
        <v>1.0129999999999999</v>
      </c>
      <c r="K59" s="15">
        <v>6264.54</v>
      </c>
      <c r="M59" s="15">
        <v>710</v>
      </c>
      <c r="N59" s="15">
        <v>12.590999999999999</v>
      </c>
      <c r="O59" s="15">
        <v>172782</v>
      </c>
      <c r="P59" s="15">
        <v>4084.7</v>
      </c>
      <c r="Q59" s="15">
        <v>818093</v>
      </c>
      <c r="V59" s="15">
        <v>28</v>
      </c>
      <c r="W59" s="15">
        <v>86.6</v>
      </c>
      <c r="AB59" s="15">
        <v>253530</v>
      </c>
      <c r="AD59" s="15">
        <v>0</v>
      </c>
      <c r="AE59" s="15">
        <v>123.5</v>
      </c>
      <c r="AF59" s="15">
        <v>2</v>
      </c>
      <c r="AH59" s="13">
        <f t="shared" si="0"/>
        <v>1992</v>
      </c>
      <c r="AI59" s="13">
        <f t="shared" si="1"/>
        <v>11</v>
      </c>
      <c r="AJ59" s="13">
        <f>IF(AND(ISNUMBER(C59),ISNUMBER(AK59),ISNUMBER(AL59),AH59&gt;=Inputs!$B$5,AH59&lt;=Inputs!$B$6,AH59&lt;&gt;Inputs!$B$7,AH59&lt;&gt;Inputs!$B$8),1,0)</f>
        <v>0</v>
      </c>
      <c r="AK59" s="13">
        <f>IF(INDEX($E59:$AF59,Inputs!$C$10)="","",INDEX($E59:$AF59,Inputs!$C$10))</f>
        <v>172782</v>
      </c>
      <c r="AL59" s="13">
        <f>IF(INDEX($E59:$AF59,Inputs!$C$11)="","",INDEX($E59:$AF59,Inputs!$C$11))</f>
        <v>421000</v>
      </c>
      <c r="AM59" s="19">
        <f>Regression!$C$5+Regression!$C$6*A59</f>
        <v>10778.534852714007</v>
      </c>
      <c r="AN59" s="27" t="str">
        <f t="shared" si="2"/>
        <v/>
      </c>
      <c r="AO59" s="30">
        <f>INDEX('Seasonal Index'!$E$2:$E$53,AI59)</f>
        <v>1.0021277529608945</v>
      </c>
      <c r="AP59" s="34" t="str">
        <f t="shared" si="3"/>
        <v/>
      </c>
      <c r="AQ59" s="16">
        <f>IF(AJ59=1,A59-Regression!$C$15,0)</f>
        <v>0</v>
      </c>
      <c r="AR59" s="16">
        <f>IF(AJ59=1,AK59-Regression!$D$15,0)</f>
        <v>0</v>
      </c>
      <c r="AS59" s="16">
        <f>IF(AJ59=1,AL59-Regression!$E$15,0)</f>
        <v>0</v>
      </c>
      <c r="AT59" s="16">
        <f>IF(AJ59=1,AP59-Regression!$F$15,0)</f>
        <v>0</v>
      </c>
      <c r="AU59" s="19">
        <f>IF(AND(ISNUMBER(AK59),ISNUMBER(AL59)),Regression!$C$38+Regression!$D$38*A59+Regression!$E$38*AK59+Regression!$F$38*AL59,"")</f>
        <v>10674.341994613695</v>
      </c>
      <c r="AV59" s="34">
        <f t="shared" si="4"/>
        <v>10697.054357398334</v>
      </c>
      <c r="AW59" s="13" t="str">
        <f>IF(AJ59=1,"Train",IF(AH59=Inputs!$B$6+1,"Validation",IF(AH59&gt;Inputs!$B$6+1,"Forecast","Not used")))</f>
        <v>Not used</v>
      </c>
      <c r="AX59" s="34">
        <f t="shared" si="5"/>
        <v>6806</v>
      </c>
      <c r="AY59" s="38" t="str">
        <f t="shared" si="6"/>
        <v/>
      </c>
      <c r="AZ59" s="13">
        <f t="shared" si="7"/>
        <v>0</v>
      </c>
      <c r="BB59" s="19">
        <f>Regression!$C$45+Regression!$C$46*A59</f>
        <v>6234.7304594521975</v>
      </c>
      <c r="BC59" s="27" t="str">
        <f t="shared" si="8"/>
        <v/>
      </c>
      <c r="BD59" s="30">
        <f>INDEX('Seasonal Index'!$H$2:$H$53,AI59)</f>
        <v>1.0050201958166503</v>
      </c>
      <c r="BE59" s="34" t="str">
        <f t="shared" si="9"/>
        <v/>
      </c>
      <c r="BF59" s="38" t="str">
        <f t="shared" si="10"/>
        <v/>
      </c>
      <c r="BG59" s="34">
        <f t="shared" si="11"/>
        <v>6806</v>
      </c>
      <c r="BH59" s="13">
        <f t="shared" si="12"/>
        <v>0</v>
      </c>
      <c r="BI59" s="13">
        <f t="shared" si="13"/>
        <v>0</v>
      </c>
    </row>
    <row r="60" spans="1:61" x14ac:dyDescent="0.2">
      <c r="A60" s="15">
        <v>59</v>
      </c>
      <c r="B60" s="35">
        <v>33683</v>
      </c>
      <c r="C60" s="36">
        <v>7221</v>
      </c>
      <c r="D60" s="37"/>
      <c r="F60" s="15">
        <v>437000</v>
      </c>
      <c r="H60" s="15">
        <v>19.103999999999999</v>
      </c>
      <c r="I60" s="15">
        <v>17.731999999999999</v>
      </c>
      <c r="J60" s="15">
        <v>1.01</v>
      </c>
      <c r="K60" s="15">
        <v>6264.54</v>
      </c>
      <c r="M60" s="15">
        <v>710</v>
      </c>
      <c r="N60" s="15">
        <v>12.927</v>
      </c>
      <c r="O60" s="15">
        <v>167652</v>
      </c>
      <c r="P60" s="15">
        <v>4084.7</v>
      </c>
      <c r="Q60" s="15">
        <v>815581</v>
      </c>
      <c r="V60" s="15">
        <v>28</v>
      </c>
      <c r="W60" s="15">
        <v>86.6</v>
      </c>
      <c r="AB60" s="15">
        <v>253530</v>
      </c>
      <c r="AD60" s="15">
        <v>0</v>
      </c>
      <c r="AE60" s="15">
        <v>138.5</v>
      </c>
      <c r="AF60" s="15">
        <v>1.6</v>
      </c>
      <c r="AH60" s="13">
        <f t="shared" si="0"/>
        <v>1992</v>
      </c>
      <c r="AI60" s="13">
        <f t="shared" si="1"/>
        <v>12</v>
      </c>
      <c r="AJ60" s="13">
        <f>IF(AND(ISNUMBER(C60),ISNUMBER(AK60),ISNUMBER(AL60),AH60&gt;=Inputs!$B$5,AH60&lt;=Inputs!$B$6,AH60&lt;&gt;Inputs!$B$7,AH60&lt;&gt;Inputs!$B$8),1,0)</f>
        <v>0</v>
      </c>
      <c r="AK60" s="13">
        <f>IF(INDEX($E60:$AF60,Inputs!$C$10)="","",INDEX($E60:$AF60,Inputs!$C$10))</f>
        <v>167652</v>
      </c>
      <c r="AL60" s="13">
        <f>IF(INDEX($E60:$AF60,Inputs!$C$11)="","",INDEX($E60:$AF60,Inputs!$C$11))</f>
        <v>437000</v>
      </c>
      <c r="AM60" s="19">
        <f>Regression!$C$5+Regression!$C$6*A60</f>
        <v>10777.362177775687</v>
      </c>
      <c r="AN60" s="27" t="str">
        <f t="shared" si="2"/>
        <v/>
      </c>
      <c r="AO60" s="30">
        <f>INDEX('Seasonal Index'!$E$2:$E$53,AI60)</f>
        <v>0.99255102448152055</v>
      </c>
      <c r="AP60" s="34" t="str">
        <f t="shared" si="3"/>
        <v/>
      </c>
      <c r="AQ60" s="16">
        <f>IF(AJ60=1,A60-Regression!$C$15,0)</f>
        <v>0</v>
      </c>
      <c r="AR60" s="16">
        <f>IF(AJ60=1,AK60-Regression!$D$15,0)</f>
        <v>0</v>
      </c>
      <c r="AS60" s="16">
        <f>IF(AJ60=1,AL60-Regression!$E$15,0)</f>
        <v>0</v>
      </c>
      <c r="AT60" s="16">
        <f>IF(AJ60=1,AP60-Regression!$F$15,0)</f>
        <v>0</v>
      </c>
      <c r="AU60" s="19">
        <f>IF(AND(ISNUMBER(AK60),ISNUMBER(AL60)),Regression!$C$38+Regression!$D$38*A60+Regression!$E$38*AK60+Regression!$F$38*AL60,"")</f>
        <v>10620.938456510659</v>
      </c>
      <c r="AV60" s="34">
        <f t="shared" si="4"/>
        <v>10541.823345964835</v>
      </c>
      <c r="AW60" s="13" t="str">
        <f>IF(AJ60=1,"Train",IF(AH60=Inputs!$B$6+1,"Validation",IF(AH60&gt;Inputs!$B$6+1,"Forecast","Not used")))</f>
        <v>Not used</v>
      </c>
      <c r="AX60" s="34">
        <f t="shared" si="5"/>
        <v>7221</v>
      </c>
      <c r="AY60" s="38" t="str">
        <f t="shared" si="6"/>
        <v/>
      </c>
      <c r="AZ60" s="13">
        <f t="shared" si="7"/>
        <v>0</v>
      </c>
      <c r="BB60" s="19">
        <f>Regression!$C$45+Regression!$C$46*A60</f>
        <v>6236.289959064974</v>
      </c>
      <c r="BC60" s="27" t="str">
        <f t="shared" si="8"/>
        <v/>
      </c>
      <c r="BD60" s="30">
        <f>INDEX('Seasonal Index'!$H$2:$H$53,AI60)</f>
        <v>1.0030364776411875</v>
      </c>
      <c r="BE60" s="34" t="str">
        <f t="shared" si="9"/>
        <v/>
      </c>
      <c r="BF60" s="38" t="str">
        <f t="shared" si="10"/>
        <v/>
      </c>
      <c r="BG60" s="34">
        <f t="shared" si="11"/>
        <v>7221</v>
      </c>
      <c r="BH60" s="13">
        <f t="shared" si="12"/>
        <v>0</v>
      </c>
      <c r="BI60" s="13">
        <f t="shared" si="13"/>
        <v>0</v>
      </c>
    </row>
    <row r="61" spans="1:61" x14ac:dyDescent="0.2">
      <c r="A61" s="15">
        <v>60</v>
      </c>
      <c r="B61" s="35">
        <v>33690</v>
      </c>
      <c r="C61" s="36">
        <v>7379</v>
      </c>
      <c r="D61" s="37"/>
      <c r="F61" s="15">
        <v>440000</v>
      </c>
      <c r="H61" s="15">
        <v>19.094000000000001</v>
      </c>
      <c r="I61" s="15">
        <v>17.751999999999999</v>
      </c>
      <c r="J61" s="15">
        <v>1.0149999999999999</v>
      </c>
      <c r="K61" s="15">
        <v>6264.54</v>
      </c>
      <c r="M61" s="15">
        <v>710</v>
      </c>
      <c r="N61" s="15">
        <v>12.927</v>
      </c>
      <c r="O61" s="15">
        <v>167652</v>
      </c>
      <c r="P61" s="15">
        <v>4084.7</v>
      </c>
      <c r="Q61" s="15">
        <v>815581</v>
      </c>
      <c r="V61" s="15">
        <v>28</v>
      </c>
      <c r="W61" s="15">
        <v>86.6</v>
      </c>
      <c r="AB61" s="15">
        <v>253530</v>
      </c>
      <c r="AD61" s="15">
        <v>0</v>
      </c>
      <c r="AE61" s="15">
        <v>133.6</v>
      </c>
      <c r="AF61" s="15">
        <v>0.6</v>
      </c>
      <c r="AH61" s="13">
        <f t="shared" si="0"/>
        <v>1992</v>
      </c>
      <c r="AI61" s="13">
        <f t="shared" si="1"/>
        <v>13</v>
      </c>
      <c r="AJ61" s="13">
        <f>IF(AND(ISNUMBER(C61),ISNUMBER(AK61),ISNUMBER(AL61),AH61&gt;=Inputs!$B$5,AH61&lt;=Inputs!$B$6,AH61&lt;&gt;Inputs!$B$7,AH61&lt;&gt;Inputs!$B$8),1,0)</f>
        <v>0</v>
      </c>
      <c r="AK61" s="13">
        <f>IF(INDEX($E61:$AF61,Inputs!$C$10)="","",INDEX($E61:$AF61,Inputs!$C$10))</f>
        <v>167652</v>
      </c>
      <c r="AL61" s="13">
        <f>IF(INDEX($E61:$AF61,Inputs!$C$11)="","",INDEX($E61:$AF61,Inputs!$C$11))</f>
        <v>440000</v>
      </c>
      <c r="AM61" s="19">
        <f>Regression!$C$5+Regression!$C$6*A61</f>
        <v>10776.189502837369</v>
      </c>
      <c r="AN61" s="27" t="str">
        <f t="shared" si="2"/>
        <v/>
      </c>
      <c r="AO61" s="30">
        <f>INDEX('Seasonal Index'!$E$2:$E$53,AI61)</f>
        <v>1.0067199075539344</v>
      </c>
      <c r="AP61" s="34" t="str">
        <f t="shared" si="3"/>
        <v/>
      </c>
      <c r="AQ61" s="16">
        <f>IF(AJ61=1,A61-Regression!$C$15,0)</f>
        <v>0</v>
      </c>
      <c r="AR61" s="16">
        <f>IF(AJ61=1,AK61-Regression!$D$15,0)</f>
        <v>0</v>
      </c>
      <c r="AS61" s="16">
        <f>IF(AJ61=1,AL61-Regression!$E$15,0)</f>
        <v>0</v>
      </c>
      <c r="AT61" s="16">
        <f>IF(AJ61=1,AP61-Regression!$F$15,0)</f>
        <v>0</v>
      </c>
      <c r="AU61" s="19">
        <f>IF(AND(ISNUMBER(AK61),ISNUMBER(AL61)),Regression!$C$38+Regression!$D$38*A61+Regression!$E$38*AK61+Regression!$F$38*AL61,"")</f>
        <v>10611.411019162455</v>
      </c>
      <c r="AV61" s="34">
        <f t="shared" si="4"/>
        <v>10682.718720228027</v>
      </c>
      <c r="AW61" s="13" t="str">
        <f>IF(AJ61=1,"Train",IF(AH61=Inputs!$B$6+1,"Validation",IF(AH61&gt;Inputs!$B$6+1,"Forecast","Not used")))</f>
        <v>Not used</v>
      </c>
      <c r="AX61" s="34">
        <f t="shared" si="5"/>
        <v>7379</v>
      </c>
      <c r="AY61" s="38" t="str">
        <f t="shared" si="6"/>
        <v/>
      </c>
      <c r="AZ61" s="13">
        <f t="shared" si="7"/>
        <v>0</v>
      </c>
      <c r="BB61" s="19">
        <f>Regression!$C$45+Regression!$C$46*A61</f>
        <v>6237.8494586777515</v>
      </c>
      <c r="BC61" s="27" t="str">
        <f t="shared" si="8"/>
        <v/>
      </c>
      <c r="BD61" s="30">
        <f>INDEX('Seasonal Index'!$H$2:$H$53,AI61)</f>
        <v>1.0306249409207193</v>
      </c>
      <c r="BE61" s="34" t="str">
        <f t="shared" si="9"/>
        <v/>
      </c>
      <c r="BF61" s="38" t="str">
        <f t="shared" si="10"/>
        <v/>
      </c>
      <c r="BG61" s="34">
        <f t="shared" si="11"/>
        <v>7379</v>
      </c>
      <c r="BH61" s="13">
        <f t="shared" si="12"/>
        <v>0</v>
      </c>
      <c r="BI61" s="13">
        <f t="shared" si="13"/>
        <v>0</v>
      </c>
    </row>
    <row r="62" spans="1:61" x14ac:dyDescent="0.2">
      <c r="A62" s="15">
        <v>61</v>
      </c>
      <c r="B62" s="35">
        <v>33697</v>
      </c>
      <c r="C62" s="36">
        <v>7027</v>
      </c>
      <c r="D62" s="37"/>
      <c r="F62" s="15">
        <v>420000</v>
      </c>
      <c r="H62" s="15">
        <v>19.725999999999999</v>
      </c>
      <c r="I62" s="15">
        <v>18.521999999999998</v>
      </c>
      <c r="J62" s="15">
        <v>1.0129999999999999</v>
      </c>
      <c r="K62" s="15">
        <v>6264.54</v>
      </c>
      <c r="M62" s="15">
        <v>710</v>
      </c>
      <c r="N62" s="15">
        <v>12.927</v>
      </c>
      <c r="O62" s="15">
        <v>167652</v>
      </c>
      <c r="P62" s="15">
        <v>4084.7</v>
      </c>
      <c r="Q62" s="15">
        <v>815581</v>
      </c>
      <c r="V62" s="15">
        <v>28</v>
      </c>
      <c r="W62" s="15">
        <v>86.6</v>
      </c>
      <c r="AB62" s="15">
        <v>253530</v>
      </c>
      <c r="AD62" s="15">
        <v>0</v>
      </c>
      <c r="AE62" s="15">
        <v>117</v>
      </c>
      <c r="AF62" s="15">
        <v>0.7</v>
      </c>
      <c r="AH62" s="13">
        <f t="shared" si="0"/>
        <v>1992</v>
      </c>
      <c r="AI62" s="13">
        <f t="shared" si="1"/>
        <v>14</v>
      </c>
      <c r="AJ62" s="13">
        <f>IF(AND(ISNUMBER(C62),ISNUMBER(AK62),ISNUMBER(AL62),AH62&gt;=Inputs!$B$5,AH62&lt;=Inputs!$B$6,AH62&lt;&gt;Inputs!$B$7,AH62&lt;&gt;Inputs!$B$8),1,0)</f>
        <v>0</v>
      </c>
      <c r="AK62" s="13">
        <f>IF(INDEX($E62:$AF62,Inputs!$C$10)="","",INDEX($E62:$AF62,Inputs!$C$10))</f>
        <v>167652</v>
      </c>
      <c r="AL62" s="13">
        <f>IF(INDEX($E62:$AF62,Inputs!$C$11)="","",INDEX($E62:$AF62,Inputs!$C$11))</f>
        <v>420000</v>
      </c>
      <c r="AM62" s="19">
        <f>Regression!$C$5+Regression!$C$6*A62</f>
        <v>10775.01682789905</v>
      </c>
      <c r="AN62" s="27" t="str">
        <f t="shared" si="2"/>
        <v/>
      </c>
      <c r="AO62" s="30">
        <f>INDEX('Seasonal Index'!$E$2:$E$53,AI62)</f>
        <v>0.99471306505019241</v>
      </c>
      <c r="AP62" s="34" t="str">
        <f t="shared" si="3"/>
        <v/>
      </c>
      <c r="AQ62" s="16">
        <f>IF(AJ62=1,A62-Regression!$C$15,0)</f>
        <v>0</v>
      </c>
      <c r="AR62" s="16">
        <f>IF(AJ62=1,AK62-Regression!$D$15,0)</f>
        <v>0</v>
      </c>
      <c r="AS62" s="16">
        <f>IF(AJ62=1,AL62-Regression!$E$15,0)</f>
        <v>0</v>
      </c>
      <c r="AT62" s="16">
        <f>IF(AJ62=1,AP62-Regression!$F$15,0)</f>
        <v>0</v>
      </c>
      <c r="AU62" s="19">
        <f>IF(AND(ISNUMBER(AK62),ISNUMBER(AL62)),Regression!$C$38+Regression!$D$38*A62+Regression!$E$38*AK62+Regression!$F$38*AL62,"")</f>
        <v>10662.949533479663</v>
      </c>
      <c r="AV62" s="34">
        <f t="shared" si="4"/>
        <v>10606.575212923075</v>
      </c>
      <c r="AW62" s="13" t="str">
        <f>IF(AJ62=1,"Train",IF(AH62=Inputs!$B$6+1,"Validation",IF(AH62&gt;Inputs!$B$6+1,"Forecast","Not used")))</f>
        <v>Not used</v>
      </c>
      <c r="AX62" s="34">
        <f t="shared" si="5"/>
        <v>7027</v>
      </c>
      <c r="AY62" s="38" t="str">
        <f t="shared" si="6"/>
        <v/>
      </c>
      <c r="AZ62" s="13">
        <f t="shared" si="7"/>
        <v>0</v>
      </c>
      <c r="BB62" s="19">
        <f>Regression!$C$45+Regression!$C$46*A62</f>
        <v>6239.4089582905281</v>
      </c>
      <c r="BC62" s="27" t="str">
        <f t="shared" si="8"/>
        <v/>
      </c>
      <c r="BD62" s="30">
        <f>INDEX('Seasonal Index'!$H$2:$H$53,AI62)</f>
        <v>0.9999465749058718</v>
      </c>
      <c r="BE62" s="34" t="str">
        <f t="shared" si="9"/>
        <v/>
      </c>
      <c r="BF62" s="38" t="str">
        <f t="shared" si="10"/>
        <v/>
      </c>
      <c r="BG62" s="34">
        <f t="shared" si="11"/>
        <v>7027</v>
      </c>
      <c r="BH62" s="13">
        <f t="shared" si="12"/>
        <v>0</v>
      </c>
      <c r="BI62" s="13">
        <f t="shared" si="13"/>
        <v>0</v>
      </c>
    </row>
    <row r="63" spans="1:61" x14ac:dyDescent="0.2">
      <c r="A63" s="15">
        <v>62</v>
      </c>
      <c r="B63" s="35">
        <v>33704</v>
      </c>
      <c r="C63" s="36">
        <v>7744</v>
      </c>
      <c r="D63" s="37"/>
      <c r="F63" s="15">
        <v>412000</v>
      </c>
      <c r="H63" s="15">
        <v>20.43</v>
      </c>
      <c r="I63" s="15">
        <v>19.007999999999999</v>
      </c>
      <c r="J63" s="15">
        <v>1.026</v>
      </c>
      <c r="K63" s="15">
        <v>6264.54</v>
      </c>
      <c r="M63" s="15">
        <v>669</v>
      </c>
      <c r="N63" s="15">
        <v>12.927</v>
      </c>
      <c r="O63" s="15">
        <v>167652</v>
      </c>
      <c r="P63" s="15">
        <v>4099.5</v>
      </c>
      <c r="Q63" s="15">
        <v>815581</v>
      </c>
      <c r="V63" s="15">
        <v>28</v>
      </c>
      <c r="W63" s="15">
        <v>83.4</v>
      </c>
      <c r="AB63" s="15">
        <v>253530</v>
      </c>
      <c r="AD63" s="15">
        <v>0</v>
      </c>
      <c r="AE63" s="15">
        <v>84.7</v>
      </c>
      <c r="AF63" s="15">
        <v>1.9</v>
      </c>
      <c r="AH63" s="13">
        <f t="shared" si="0"/>
        <v>1992</v>
      </c>
      <c r="AI63" s="13">
        <f t="shared" si="1"/>
        <v>15</v>
      </c>
      <c r="AJ63" s="13">
        <f>IF(AND(ISNUMBER(C63),ISNUMBER(AK63),ISNUMBER(AL63),AH63&gt;=Inputs!$B$5,AH63&lt;=Inputs!$B$6,AH63&lt;&gt;Inputs!$B$7,AH63&lt;&gt;Inputs!$B$8),1,0)</f>
        <v>0</v>
      </c>
      <c r="AK63" s="13">
        <f>IF(INDEX($E63:$AF63,Inputs!$C$10)="","",INDEX($E63:$AF63,Inputs!$C$10))</f>
        <v>167652</v>
      </c>
      <c r="AL63" s="13">
        <f>IF(INDEX($E63:$AF63,Inputs!$C$11)="","",INDEX($E63:$AF63,Inputs!$C$11))</f>
        <v>412000</v>
      </c>
      <c r="AM63" s="19">
        <f>Regression!$C$5+Regression!$C$6*A63</f>
        <v>10773.84415296073</v>
      </c>
      <c r="AN63" s="27" t="str">
        <f t="shared" si="2"/>
        <v/>
      </c>
      <c r="AO63" s="30">
        <f>INDEX('Seasonal Index'!$E$2:$E$53,AI63)</f>
        <v>1.0030309157157118</v>
      </c>
      <c r="AP63" s="34" t="str">
        <f t="shared" si="3"/>
        <v/>
      </c>
      <c r="AQ63" s="16">
        <f>IF(AJ63=1,A63-Regression!$C$15,0)</f>
        <v>0</v>
      </c>
      <c r="AR63" s="16">
        <f>IF(AJ63=1,AK63-Regression!$D$15,0)</f>
        <v>0</v>
      </c>
      <c r="AS63" s="16">
        <f>IF(AJ63=1,AL63-Regression!$E$15,0)</f>
        <v>0</v>
      </c>
      <c r="AT63" s="16">
        <f>IF(AJ63=1,AP63-Regression!$F$15,0)</f>
        <v>0</v>
      </c>
      <c r="AU63" s="19">
        <f>IF(AND(ISNUMBER(AK63),ISNUMBER(AL63)),Regression!$C$38+Regression!$D$38*A63+Regression!$E$38*AK63+Regression!$F$38*AL63,"")</f>
        <v>10682.627551275787</v>
      </c>
      <c r="AV63" s="34">
        <f t="shared" si="4"/>
        <v>10715.005695006044</v>
      </c>
      <c r="AW63" s="13" t="str">
        <f>IF(AJ63=1,"Train",IF(AH63=Inputs!$B$6+1,"Validation",IF(AH63&gt;Inputs!$B$6+1,"Forecast","Not used")))</f>
        <v>Not used</v>
      </c>
      <c r="AX63" s="34">
        <f t="shared" si="5"/>
        <v>7744</v>
      </c>
      <c r="AY63" s="38" t="str">
        <f t="shared" si="6"/>
        <v/>
      </c>
      <c r="AZ63" s="13">
        <f t="shared" si="7"/>
        <v>0</v>
      </c>
      <c r="BB63" s="19">
        <f>Regression!$C$45+Regression!$C$46*A63</f>
        <v>6240.9684579033046</v>
      </c>
      <c r="BC63" s="27" t="str">
        <f t="shared" si="8"/>
        <v/>
      </c>
      <c r="BD63" s="30">
        <f>INDEX('Seasonal Index'!$H$2:$H$53,AI63)</f>
        <v>0.99086023336954587</v>
      </c>
      <c r="BE63" s="34" t="str">
        <f t="shared" si="9"/>
        <v/>
      </c>
      <c r="BF63" s="38" t="str">
        <f t="shared" si="10"/>
        <v/>
      </c>
      <c r="BG63" s="34">
        <f t="shared" si="11"/>
        <v>7744</v>
      </c>
      <c r="BH63" s="13">
        <f t="shared" si="12"/>
        <v>0</v>
      </c>
      <c r="BI63" s="13">
        <f t="shared" si="13"/>
        <v>0</v>
      </c>
    </row>
    <row r="64" spans="1:61" x14ac:dyDescent="0.2">
      <c r="A64" s="15">
        <v>63</v>
      </c>
      <c r="B64" s="35">
        <v>33711</v>
      </c>
      <c r="C64" s="36">
        <v>6464</v>
      </c>
      <c r="D64" s="37"/>
      <c r="F64" s="15">
        <v>413000</v>
      </c>
      <c r="H64" s="15">
        <v>20.057500000000001</v>
      </c>
      <c r="I64" s="15">
        <v>18.857500000000002</v>
      </c>
      <c r="J64" s="15">
        <v>1.0509999999999999</v>
      </c>
      <c r="K64" s="15">
        <v>6264.54</v>
      </c>
      <c r="M64" s="15">
        <v>669</v>
      </c>
      <c r="N64" s="15">
        <v>12.824</v>
      </c>
      <c r="O64" s="15">
        <v>160204</v>
      </c>
      <c r="P64" s="15">
        <v>4099.5</v>
      </c>
      <c r="Q64" s="15">
        <v>815581</v>
      </c>
      <c r="V64" s="15">
        <v>28</v>
      </c>
      <c r="W64" s="15">
        <v>83.4</v>
      </c>
      <c r="AB64" s="15">
        <v>253530</v>
      </c>
      <c r="AD64" s="15">
        <v>0</v>
      </c>
      <c r="AE64" s="15">
        <v>70.2</v>
      </c>
      <c r="AF64" s="15">
        <v>10.5</v>
      </c>
      <c r="AH64" s="13">
        <f t="shared" si="0"/>
        <v>1992</v>
      </c>
      <c r="AI64" s="13">
        <f t="shared" si="1"/>
        <v>16</v>
      </c>
      <c r="AJ64" s="13">
        <f>IF(AND(ISNUMBER(C64),ISNUMBER(AK64),ISNUMBER(AL64),AH64&gt;=Inputs!$B$5,AH64&lt;=Inputs!$B$6,AH64&lt;&gt;Inputs!$B$7,AH64&lt;&gt;Inputs!$B$8),1,0)</f>
        <v>0</v>
      </c>
      <c r="AK64" s="13">
        <f>IF(INDEX($E64:$AF64,Inputs!$C$10)="","",INDEX($E64:$AF64,Inputs!$C$10))</f>
        <v>160204</v>
      </c>
      <c r="AL64" s="13">
        <f>IF(INDEX($E64:$AF64,Inputs!$C$11)="","",INDEX($E64:$AF64,Inputs!$C$11))</f>
        <v>413000</v>
      </c>
      <c r="AM64" s="19">
        <f>Regression!$C$5+Regression!$C$6*A64</f>
        <v>10772.671478022412</v>
      </c>
      <c r="AN64" s="27" t="str">
        <f t="shared" si="2"/>
        <v/>
      </c>
      <c r="AO64" s="30">
        <f>INDEX('Seasonal Index'!$E$2:$E$53,AI64)</f>
        <v>1.002097408025427</v>
      </c>
      <c r="AP64" s="34" t="str">
        <f t="shared" si="3"/>
        <v/>
      </c>
      <c r="AQ64" s="16">
        <f>IF(AJ64=1,A64-Regression!$C$15,0)</f>
        <v>0</v>
      </c>
      <c r="AR64" s="16">
        <f>IF(AJ64=1,AK64-Regression!$D$15,0)</f>
        <v>0</v>
      </c>
      <c r="AS64" s="16">
        <f>IF(AJ64=1,AL64-Regression!$E$15,0)</f>
        <v>0</v>
      </c>
      <c r="AT64" s="16">
        <f>IF(AJ64=1,AP64-Regression!$F$15,0)</f>
        <v>0</v>
      </c>
      <c r="AU64" s="19">
        <f>IF(AND(ISNUMBER(AK64),ISNUMBER(AL64)),Regression!$C$38+Regression!$D$38*A64+Regression!$E$38*AK64+Regression!$F$38*AL64,"")</f>
        <v>10664.820046162808</v>
      </c>
      <c r="AV64" s="34">
        <f t="shared" si="4"/>
        <v>10687.188525317364</v>
      </c>
      <c r="AW64" s="13" t="str">
        <f>IF(AJ64=1,"Train",IF(AH64=Inputs!$B$6+1,"Validation",IF(AH64&gt;Inputs!$B$6+1,"Forecast","Not used")))</f>
        <v>Not used</v>
      </c>
      <c r="AX64" s="34">
        <f t="shared" si="5"/>
        <v>6464</v>
      </c>
      <c r="AY64" s="38" t="str">
        <f t="shared" si="6"/>
        <v/>
      </c>
      <c r="AZ64" s="13">
        <f t="shared" si="7"/>
        <v>0</v>
      </c>
      <c r="BB64" s="19">
        <f>Regression!$C$45+Regression!$C$46*A64</f>
        <v>6242.5279575160812</v>
      </c>
      <c r="BC64" s="27" t="str">
        <f t="shared" si="8"/>
        <v/>
      </c>
      <c r="BD64" s="30">
        <f>INDEX('Seasonal Index'!$H$2:$H$53,AI64)</f>
        <v>1.0144500074765384</v>
      </c>
      <c r="BE64" s="34" t="str">
        <f t="shared" si="9"/>
        <v/>
      </c>
      <c r="BF64" s="38" t="str">
        <f t="shared" si="10"/>
        <v/>
      </c>
      <c r="BG64" s="34">
        <f t="shared" si="11"/>
        <v>6464</v>
      </c>
      <c r="BH64" s="13">
        <f t="shared" si="12"/>
        <v>0</v>
      </c>
      <c r="BI64" s="13">
        <f t="shared" si="13"/>
        <v>0</v>
      </c>
    </row>
    <row r="65" spans="1:61" x14ac:dyDescent="0.2">
      <c r="A65" s="15">
        <v>64</v>
      </c>
      <c r="B65" s="35">
        <v>33718</v>
      </c>
      <c r="C65" s="36">
        <v>7376</v>
      </c>
      <c r="D65" s="37"/>
      <c r="F65" s="15">
        <v>424000</v>
      </c>
      <c r="H65" s="15">
        <v>20.062000000000001</v>
      </c>
      <c r="I65" s="15">
        <v>18.856000000000002</v>
      </c>
      <c r="J65" s="15">
        <v>1.0580000000000001</v>
      </c>
      <c r="K65" s="15">
        <v>6264.54</v>
      </c>
      <c r="M65" s="15">
        <v>669</v>
      </c>
      <c r="N65" s="15">
        <v>12.824</v>
      </c>
      <c r="O65" s="15">
        <v>160204</v>
      </c>
      <c r="P65" s="15">
        <v>4099.5</v>
      </c>
      <c r="Q65" s="15">
        <v>815581</v>
      </c>
      <c r="V65" s="15">
        <v>28</v>
      </c>
      <c r="W65" s="15">
        <v>83.4</v>
      </c>
      <c r="AB65" s="15">
        <v>253530</v>
      </c>
      <c r="AD65" s="15">
        <v>0</v>
      </c>
      <c r="AE65" s="15">
        <v>39.700000000000003</v>
      </c>
      <c r="AF65" s="15">
        <v>14.2</v>
      </c>
      <c r="AH65" s="13">
        <f t="shared" si="0"/>
        <v>1992</v>
      </c>
      <c r="AI65" s="13">
        <f t="shared" si="1"/>
        <v>17</v>
      </c>
      <c r="AJ65" s="13">
        <f>IF(AND(ISNUMBER(C65),ISNUMBER(AK65),ISNUMBER(AL65),AH65&gt;=Inputs!$B$5,AH65&lt;=Inputs!$B$6,AH65&lt;&gt;Inputs!$B$7,AH65&lt;&gt;Inputs!$B$8),1,0)</f>
        <v>0</v>
      </c>
      <c r="AK65" s="13">
        <f>IF(INDEX($E65:$AF65,Inputs!$C$10)="","",INDEX($E65:$AF65,Inputs!$C$10))</f>
        <v>160204</v>
      </c>
      <c r="AL65" s="13">
        <f>IF(INDEX($E65:$AF65,Inputs!$C$11)="","",INDEX($E65:$AF65,Inputs!$C$11))</f>
        <v>424000</v>
      </c>
      <c r="AM65" s="19">
        <f>Regression!$C$5+Regression!$C$6*A65</f>
        <v>10771.498803084092</v>
      </c>
      <c r="AN65" s="27" t="str">
        <f t="shared" si="2"/>
        <v/>
      </c>
      <c r="AO65" s="30">
        <f>INDEX('Seasonal Index'!$E$2:$E$53,AI65)</f>
        <v>0.98572000908513657</v>
      </c>
      <c r="AP65" s="34" t="str">
        <f t="shared" si="3"/>
        <v/>
      </c>
      <c r="AQ65" s="16">
        <f>IF(AJ65=1,A65-Regression!$C$15,0)</f>
        <v>0</v>
      </c>
      <c r="AR65" s="16">
        <f>IF(AJ65=1,AK65-Regression!$D$15,0)</f>
        <v>0</v>
      </c>
      <c r="AS65" s="16">
        <f>IF(AJ65=1,AL65-Regression!$E$15,0)</f>
        <v>0</v>
      </c>
      <c r="AT65" s="16">
        <f>IF(AJ65=1,AP65-Regression!$F$15,0)</f>
        <v>0</v>
      </c>
      <c r="AU65" s="19">
        <f>IF(AND(ISNUMBER(AK65),ISNUMBER(AL65)),Regression!$C$38+Regression!$D$38*A65+Regression!$E$38*AK65+Regression!$F$38*AL65,"")</f>
        <v>10634.052277800543</v>
      </c>
      <c r="AV65" s="34">
        <f t="shared" si="4"/>
        <v>10482.19810788537</v>
      </c>
      <c r="AW65" s="13" t="str">
        <f>IF(AJ65=1,"Train",IF(AH65=Inputs!$B$6+1,"Validation",IF(AH65&gt;Inputs!$B$6+1,"Forecast","Not used")))</f>
        <v>Not used</v>
      </c>
      <c r="AX65" s="34">
        <f t="shared" si="5"/>
        <v>7376</v>
      </c>
      <c r="AY65" s="38" t="str">
        <f t="shared" si="6"/>
        <v/>
      </c>
      <c r="AZ65" s="13">
        <f t="shared" si="7"/>
        <v>0</v>
      </c>
      <c r="BB65" s="19">
        <f>Regression!$C$45+Regression!$C$46*A65</f>
        <v>6244.0874571288587</v>
      </c>
      <c r="BC65" s="27" t="str">
        <f t="shared" si="8"/>
        <v/>
      </c>
      <c r="BD65" s="30">
        <f>INDEX('Seasonal Index'!$H$2:$H$53,AI65)</f>
        <v>0.9921535913252727</v>
      </c>
      <c r="BE65" s="34" t="str">
        <f t="shared" si="9"/>
        <v/>
      </c>
      <c r="BF65" s="38" t="str">
        <f t="shared" si="10"/>
        <v/>
      </c>
      <c r="BG65" s="34">
        <f t="shared" si="11"/>
        <v>7376</v>
      </c>
      <c r="BH65" s="13">
        <f t="shared" si="12"/>
        <v>0</v>
      </c>
      <c r="BI65" s="13">
        <f t="shared" si="13"/>
        <v>0</v>
      </c>
    </row>
    <row r="66" spans="1:61" x14ac:dyDescent="0.2">
      <c r="A66" s="15">
        <v>65</v>
      </c>
      <c r="B66" s="35">
        <v>33725</v>
      </c>
      <c r="C66" s="36">
        <v>7899</v>
      </c>
      <c r="D66" s="37"/>
      <c r="F66" s="15">
        <v>424000</v>
      </c>
      <c r="H66" s="15">
        <v>20.626000000000001</v>
      </c>
      <c r="I66" s="15">
        <v>19.367999999999999</v>
      </c>
      <c r="J66" s="15">
        <v>1.0720000000000001</v>
      </c>
      <c r="K66" s="15">
        <v>6264.54</v>
      </c>
      <c r="M66" s="15">
        <v>669</v>
      </c>
      <c r="N66" s="15">
        <v>12.824</v>
      </c>
      <c r="O66" s="15">
        <v>160204</v>
      </c>
      <c r="P66" s="15">
        <v>4099.5</v>
      </c>
      <c r="Q66" s="15">
        <v>815581</v>
      </c>
      <c r="V66" s="15">
        <v>28</v>
      </c>
      <c r="W66" s="15">
        <v>83.4</v>
      </c>
      <c r="AB66" s="15">
        <v>253530</v>
      </c>
      <c r="AD66" s="15">
        <v>0</v>
      </c>
      <c r="AE66" s="15">
        <v>63.2</v>
      </c>
      <c r="AF66" s="15">
        <v>15.2</v>
      </c>
      <c r="AH66" s="13">
        <f t="shared" ref="AH66:AH129" si="14">YEAR(B66)</f>
        <v>1992</v>
      </c>
      <c r="AI66" s="13">
        <f t="shared" ref="AI66:AI129" si="15">MIN(52,INT((B66-DATE(AH66,1,1))/7)+1)</f>
        <v>18</v>
      </c>
      <c r="AJ66" s="13">
        <f>IF(AND(ISNUMBER(C66),ISNUMBER(AK66),ISNUMBER(AL66),AH66&gt;=Inputs!$B$5,AH66&lt;=Inputs!$B$6,AH66&lt;&gt;Inputs!$B$7,AH66&lt;&gt;Inputs!$B$8),1,0)</f>
        <v>0</v>
      </c>
      <c r="AK66" s="13">
        <f>IF(INDEX($E66:$AF66,Inputs!$C$10)="","",INDEX($E66:$AF66,Inputs!$C$10))</f>
        <v>160204</v>
      </c>
      <c r="AL66" s="13">
        <f>IF(INDEX($E66:$AF66,Inputs!$C$11)="","",INDEX($E66:$AF66,Inputs!$C$11))</f>
        <v>424000</v>
      </c>
      <c r="AM66" s="19">
        <f>Regression!$C$5+Regression!$C$6*A66</f>
        <v>10770.326128145773</v>
      </c>
      <c r="AN66" s="27" t="str">
        <f t="shared" ref="AN66:AN129" si="16">IF(AJ66=1,C66/AM66,"")</f>
        <v/>
      </c>
      <c r="AO66" s="30">
        <f>INDEX('Seasonal Index'!$E$2:$E$53,AI66)</f>
        <v>1.0181401500092944</v>
      </c>
      <c r="AP66" s="34" t="str">
        <f t="shared" ref="AP66:AP129" si="17">IF(AJ66=1,C66/AO66,"")</f>
        <v/>
      </c>
      <c r="AQ66" s="16">
        <f>IF(AJ66=1,A66-Regression!$C$15,0)</f>
        <v>0</v>
      </c>
      <c r="AR66" s="16">
        <f>IF(AJ66=1,AK66-Regression!$D$15,0)</f>
        <v>0</v>
      </c>
      <c r="AS66" s="16">
        <f>IF(AJ66=1,AL66-Regression!$E$15,0)</f>
        <v>0</v>
      </c>
      <c r="AT66" s="16">
        <f>IF(AJ66=1,AP66-Regression!$F$15,0)</f>
        <v>0</v>
      </c>
      <c r="AU66" s="19">
        <f>IF(AND(ISNUMBER(AK66),ISNUMBER(AL66)),Regression!$C$38+Regression!$D$38*A66+Regression!$E$38*AK66+Regression!$F$38*AL66,"")</f>
        <v>10632.48996458261</v>
      </c>
      <c r="AV66" s="34">
        <f t="shared" ref="AV66:AV129" si="18">IF(ISNUMBER(AU66),AU66*AO66,"")</f>
        <v>10825.364927512455</v>
      </c>
      <c r="AW66" s="13" t="str">
        <f>IF(AJ66=1,"Train",IF(AH66=Inputs!$B$6+1,"Validation",IF(AH66&gt;Inputs!$B$6+1,"Forecast","Not used")))</f>
        <v>Not used</v>
      </c>
      <c r="AX66" s="34">
        <f t="shared" ref="AX66:AX129" si="19">IF(ISNUMBER(C66),C66,IF(ISNUMBER(D66),D66,""))</f>
        <v>7899</v>
      </c>
      <c r="AY66" s="38" t="str">
        <f t="shared" ref="AY66:AY129" si="20">IF(AND(AW66="Validation",ISNUMBER(AX66),ISNUMBER(AV66)),ABS(AX66-AV66)/AX66,"")</f>
        <v/>
      </c>
      <c r="AZ66" s="13">
        <f t="shared" ref="AZ66:AZ129" si="21">IF(AJ66=1,AP66-AU66,0)</f>
        <v>0</v>
      </c>
      <c r="BB66" s="19">
        <f>Regression!$C$45+Regression!$C$46*A66</f>
        <v>6245.6469567416352</v>
      </c>
      <c r="BC66" s="27" t="str">
        <f t="shared" ref="BC66:BC129" si="22">IF(AND(AH66&gt;=2022,AH66&lt;=2024),C66/BB66,"")</f>
        <v/>
      </c>
      <c r="BD66" s="30">
        <f>INDEX('Seasonal Index'!$H$2:$H$53,AI66)</f>
        <v>1.0188493846734186</v>
      </c>
      <c r="BE66" s="34" t="str">
        <f t="shared" ref="BE66:BE129" si="23">IF(AH66&gt;=2022,BB66*BD66,"")</f>
        <v/>
      </c>
      <c r="BF66" s="38" t="str">
        <f t="shared" ref="BF66:BF129" si="24">IF(AND(AW66="Validation",ISNUMBER(AX66),ISNUMBER(BE66)),ABS(AX66-BE66)/AX66,"")</f>
        <v/>
      </c>
      <c r="BG66" s="34">
        <f t="shared" ref="BG66:BG129" si="25">IF(ISNUMBER(C66),C66,0)</f>
        <v>7899</v>
      </c>
      <c r="BH66" s="13">
        <f t="shared" ref="BH66:BH129" si="26">IF(ISNUMBER(AY66),AV66-AX66,0)</f>
        <v>0</v>
      </c>
      <c r="BI66" s="13">
        <f t="shared" ref="BI66:BI129" si="27">IF(ISNUMBER(AY66),BE66-AX66,0)</f>
        <v>0</v>
      </c>
    </row>
    <row r="67" spans="1:61" x14ac:dyDescent="0.2">
      <c r="A67" s="15">
        <v>66</v>
      </c>
      <c r="B67" s="35">
        <v>33732</v>
      </c>
      <c r="C67" s="36">
        <v>7318</v>
      </c>
      <c r="D67" s="37"/>
      <c r="F67" s="15">
        <v>431000</v>
      </c>
      <c r="H67" s="15">
        <v>20.856000000000002</v>
      </c>
      <c r="I67" s="15">
        <v>19.763999999999999</v>
      </c>
      <c r="J67" s="15">
        <v>1.089</v>
      </c>
      <c r="K67" s="15">
        <v>6363.1019999999999</v>
      </c>
      <c r="M67" s="15">
        <v>648</v>
      </c>
      <c r="N67" s="15">
        <v>12.824</v>
      </c>
      <c r="O67" s="15">
        <v>160204</v>
      </c>
      <c r="P67" s="15">
        <v>4117</v>
      </c>
      <c r="Q67" s="15">
        <v>815581</v>
      </c>
      <c r="V67" s="15">
        <v>28</v>
      </c>
      <c r="W67" s="15">
        <v>81.3</v>
      </c>
      <c r="AB67" s="15">
        <v>253530</v>
      </c>
      <c r="AD67" s="15">
        <v>0</v>
      </c>
      <c r="AE67" s="15">
        <v>48.6</v>
      </c>
      <c r="AF67" s="15">
        <v>12.5</v>
      </c>
      <c r="AH67" s="13">
        <f t="shared" si="14"/>
        <v>1992</v>
      </c>
      <c r="AI67" s="13">
        <f t="shared" si="15"/>
        <v>19</v>
      </c>
      <c r="AJ67" s="13">
        <f>IF(AND(ISNUMBER(C67),ISNUMBER(AK67),ISNUMBER(AL67),AH67&gt;=Inputs!$B$5,AH67&lt;=Inputs!$B$6,AH67&lt;&gt;Inputs!$B$7,AH67&lt;&gt;Inputs!$B$8),1,0)</f>
        <v>0</v>
      </c>
      <c r="AK67" s="13">
        <f>IF(INDEX($E67:$AF67,Inputs!$C$10)="","",INDEX($E67:$AF67,Inputs!$C$10))</f>
        <v>160204</v>
      </c>
      <c r="AL67" s="13">
        <f>IF(INDEX($E67:$AF67,Inputs!$C$11)="","",INDEX($E67:$AF67,Inputs!$C$11))</f>
        <v>431000</v>
      </c>
      <c r="AM67" s="19">
        <f>Regression!$C$5+Regression!$C$6*A67</f>
        <v>10769.153453207455</v>
      </c>
      <c r="AN67" s="27" t="str">
        <f t="shared" si="16"/>
        <v/>
      </c>
      <c r="AO67" s="30">
        <f>INDEX('Seasonal Index'!$E$2:$E$53,AI67)</f>
        <v>1.0133712391889671</v>
      </c>
      <c r="AP67" s="34" t="str">
        <f t="shared" si="17"/>
        <v/>
      </c>
      <c r="AQ67" s="16">
        <f>IF(AJ67=1,A67-Regression!$C$15,0)</f>
        <v>0</v>
      </c>
      <c r="AR67" s="16">
        <f>IF(AJ67=1,AK67-Regression!$D$15,0)</f>
        <v>0</v>
      </c>
      <c r="AS67" s="16">
        <f>IF(AJ67=1,AL67-Regression!$E$15,0)</f>
        <v>0</v>
      </c>
      <c r="AT67" s="16">
        <f>IF(AJ67=1,AP67-Regression!$F$15,0)</f>
        <v>0</v>
      </c>
      <c r="AU67" s="19">
        <f>IF(AND(ISNUMBER(AK67),ISNUMBER(AL67)),Regression!$C$38+Regression!$D$38*A67+Regression!$E$38*AK67+Regression!$F$38*AL67,"")</f>
        <v>10612.342361727375</v>
      </c>
      <c r="AV67" s="34">
        <f t="shared" si="18"/>
        <v>10754.242529801239</v>
      </c>
      <c r="AW67" s="13" t="str">
        <f>IF(AJ67=1,"Train",IF(AH67=Inputs!$B$6+1,"Validation",IF(AH67&gt;Inputs!$B$6+1,"Forecast","Not used")))</f>
        <v>Not used</v>
      </c>
      <c r="AX67" s="34">
        <f t="shared" si="19"/>
        <v>7318</v>
      </c>
      <c r="AY67" s="38" t="str">
        <f t="shared" si="20"/>
        <v/>
      </c>
      <c r="AZ67" s="13">
        <f t="shared" si="21"/>
        <v>0</v>
      </c>
      <c r="BB67" s="19">
        <f>Regression!$C$45+Regression!$C$46*A67</f>
        <v>6247.2064563544118</v>
      </c>
      <c r="BC67" s="27" t="str">
        <f t="shared" si="22"/>
        <v/>
      </c>
      <c r="BD67" s="30">
        <f>INDEX('Seasonal Index'!$H$2:$H$53,AI67)</f>
        <v>1.0190603733092338</v>
      </c>
      <c r="BE67" s="34" t="str">
        <f t="shared" si="23"/>
        <v/>
      </c>
      <c r="BF67" s="38" t="str">
        <f t="shared" si="24"/>
        <v/>
      </c>
      <c r="BG67" s="34">
        <f t="shared" si="25"/>
        <v>7318</v>
      </c>
      <c r="BH67" s="13">
        <f t="shared" si="26"/>
        <v>0</v>
      </c>
      <c r="BI67" s="13">
        <f t="shared" si="27"/>
        <v>0</v>
      </c>
    </row>
    <row r="68" spans="1:61" x14ac:dyDescent="0.2">
      <c r="A68" s="15">
        <v>67</v>
      </c>
      <c r="B68" s="35">
        <v>33739</v>
      </c>
      <c r="C68" s="36">
        <v>7174</v>
      </c>
      <c r="D68" s="37"/>
      <c r="F68" s="15">
        <v>417000</v>
      </c>
      <c r="H68" s="15">
        <v>20.802</v>
      </c>
      <c r="I68" s="15">
        <v>19.786000000000001</v>
      </c>
      <c r="J68" s="15">
        <v>1.1020000000000001</v>
      </c>
      <c r="K68" s="15">
        <v>6363.1019999999999</v>
      </c>
      <c r="M68" s="15">
        <v>648</v>
      </c>
      <c r="N68" s="15">
        <v>12.824</v>
      </c>
      <c r="O68" s="15">
        <v>160204</v>
      </c>
      <c r="P68" s="15">
        <v>4117</v>
      </c>
      <c r="Q68" s="15">
        <v>815581</v>
      </c>
      <c r="V68" s="15">
        <v>28</v>
      </c>
      <c r="W68" s="15">
        <v>81.3</v>
      </c>
      <c r="AB68" s="15">
        <v>253530</v>
      </c>
      <c r="AD68" s="15">
        <v>0</v>
      </c>
      <c r="AE68" s="15">
        <v>19.8</v>
      </c>
      <c r="AF68" s="15">
        <v>20.3</v>
      </c>
      <c r="AH68" s="13">
        <f t="shared" si="14"/>
        <v>1992</v>
      </c>
      <c r="AI68" s="13">
        <f t="shared" si="15"/>
        <v>20</v>
      </c>
      <c r="AJ68" s="13">
        <f>IF(AND(ISNUMBER(C68),ISNUMBER(AK68),ISNUMBER(AL68),AH68&gt;=Inputs!$B$5,AH68&lt;=Inputs!$B$6,AH68&lt;&gt;Inputs!$B$7,AH68&lt;&gt;Inputs!$B$8),1,0)</f>
        <v>0</v>
      </c>
      <c r="AK68" s="13">
        <f>IF(INDEX($E68:$AF68,Inputs!$C$10)="","",INDEX($E68:$AF68,Inputs!$C$10))</f>
        <v>160204</v>
      </c>
      <c r="AL68" s="13">
        <f>IF(INDEX($E68:$AF68,Inputs!$C$11)="","",INDEX($E68:$AF68,Inputs!$C$11))</f>
        <v>417000</v>
      </c>
      <c r="AM68" s="19">
        <f>Regression!$C$5+Regression!$C$6*A68</f>
        <v>10767.980778269135</v>
      </c>
      <c r="AN68" s="27" t="str">
        <f t="shared" si="16"/>
        <v/>
      </c>
      <c r="AO68" s="30">
        <f>INDEX('Seasonal Index'!$E$2:$E$53,AI68)</f>
        <v>1.0355119111831677</v>
      </c>
      <c r="AP68" s="34" t="str">
        <f t="shared" si="17"/>
        <v/>
      </c>
      <c r="AQ68" s="16">
        <f>IF(AJ68=1,A68-Regression!$C$15,0)</f>
        <v>0</v>
      </c>
      <c r="AR68" s="16">
        <f>IF(AJ68=1,AK68-Regression!$D$15,0)</f>
        <v>0</v>
      </c>
      <c r="AS68" s="16">
        <f>IF(AJ68=1,AL68-Regression!$E$15,0)</f>
        <v>0</v>
      </c>
      <c r="AT68" s="16">
        <f>IF(AJ68=1,AP68-Regression!$F$15,0)</f>
        <v>0</v>
      </c>
      <c r="AU68" s="19">
        <f>IF(AND(ISNUMBER(AK68),ISNUMBER(AL68)),Regression!$C$38+Regression!$D$38*A68+Regression!$E$38*AK68+Regression!$F$38*AL68,"")</f>
        <v>10647.950627784041</v>
      </c>
      <c r="AV68" s="34">
        <f t="shared" si="18"/>
        <v>11026.079704760663</v>
      </c>
      <c r="AW68" s="13" t="str">
        <f>IF(AJ68=1,"Train",IF(AH68=Inputs!$B$6+1,"Validation",IF(AH68&gt;Inputs!$B$6+1,"Forecast","Not used")))</f>
        <v>Not used</v>
      </c>
      <c r="AX68" s="34">
        <f t="shared" si="19"/>
        <v>7174</v>
      </c>
      <c r="AY68" s="38" t="str">
        <f t="shared" si="20"/>
        <v/>
      </c>
      <c r="AZ68" s="13">
        <f t="shared" si="21"/>
        <v>0</v>
      </c>
      <c r="BB68" s="19">
        <f>Regression!$C$45+Regression!$C$46*A68</f>
        <v>6248.7659559671883</v>
      </c>
      <c r="BC68" s="27" t="str">
        <f t="shared" si="22"/>
        <v/>
      </c>
      <c r="BD68" s="30">
        <f>INDEX('Seasonal Index'!$H$2:$H$53,AI68)</f>
        <v>1.0467644841480233</v>
      </c>
      <c r="BE68" s="34" t="str">
        <f t="shared" si="23"/>
        <v/>
      </c>
      <c r="BF68" s="38" t="str">
        <f t="shared" si="24"/>
        <v/>
      </c>
      <c r="BG68" s="34">
        <f t="shared" si="25"/>
        <v>7174</v>
      </c>
      <c r="BH68" s="13">
        <f t="shared" si="26"/>
        <v>0</v>
      </c>
      <c r="BI68" s="13">
        <f t="shared" si="27"/>
        <v>0</v>
      </c>
    </row>
    <row r="69" spans="1:61" x14ac:dyDescent="0.2">
      <c r="A69" s="15">
        <v>68</v>
      </c>
      <c r="B69" s="35">
        <v>33746</v>
      </c>
      <c r="C69" s="36">
        <v>7086</v>
      </c>
      <c r="D69" s="37"/>
      <c r="F69" s="15">
        <v>414000</v>
      </c>
      <c r="H69" s="15">
        <v>20.488</v>
      </c>
      <c r="I69" s="15">
        <v>19.492000000000001</v>
      </c>
      <c r="J69" s="15">
        <v>1.1180000000000001</v>
      </c>
      <c r="K69" s="15">
        <v>6363.1019999999999</v>
      </c>
      <c r="M69" s="15">
        <v>648</v>
      </c>
      <c r="N69" s="15">
        <v>12.55</v>
      </c>
      <c r="O69" s="15">
        <v>183778</v>
      </c>
      <c r="P69" s="15">
        <v>4117</v>
      </c>
      <c r="Q69" s="15">
        <v>815581</v>
      </c>
      <c r="V69" s="15">
        <v>28</v>
      </c>
      <c r="W69" s="15">
        <v>81.3</v>
      </c>
      <c r="AB69" s="15">
        <v>253530</v>
      </c>
      <c r="AD69" s="15">
        <v>0</v>
      </c>
      <c r="AE69" s="15">
        <v>12.3</v>
      </c>
      <c r="AF69" s="15">
        <v>29.5</v>
      </c>
      <c r="AH69" s="13">
        <f t="shared" si="14"/>
        <v>1992</v>
      </c>
      <c r="AI69" s="13">
        <f t="shared" si="15"/>
        <v>21</v>
      </c>
      <c r="AJ69" s="13">
        <f>IF(AND(ISNUMBER(C69),ISNUMBER(AK69),ISNUMBER(AL69),AH69&gt;=Inputs!$B$5,AH69&lt;=Inputs!$B$6,AH69&lt;&gt;Inputs!$B$7,AH69&lt;&gt;Inputs!$B$8),1,0)</f>
        <v>0</v>
      </c>
      <c r="AK69" s="13">
        <f>IF(INDEX($E69:$AF69,Inputs!$C$10)="","",INDEX($E69:$AF69,Inputs!$C$10))</f>
        <v>183778</v>
      </c>
      <c r="AL69" s="13">
        <f>IF(INDEX($E69:$AF69,Inputs!$C$11)="","",INDEX($E69:$AF69,Inputs!$C$11))</f>
        <v>414000</v>
      </c>
      <c r="AM69" s="19">
        <f>Regression!$C$5+Regression!$C$6*A69</f>
        <v>10766.808103330817</v>
      </c>
      <c r="AN69" s="27" t="str">
        <f t="shared" si="16"/>
        <v/>
      </c>
      <c r="AO69" s="30">
        <f>INDEX('Seasonal Index'!$E$2:$E$53,AI69)</f>
        <v>1.0352245807811005</v>
      </c>
      <c r="AP69" s="34" t="str">
        <f t="shared" si="17"/>
        <v/>
      </c>
      <c r="AQ69" s="16">
        <f>IF(AJ69=1,A69-Regression!$C$15,0)</f>
        <v>0</v>
      </c>
      <c r="AR69" s="16">
        <f>IF(AJ69=1,AK69-Regression!$D$15,0)</f>
        <v>0</v>
      </c>
      <c r="AS69" s="16">
        <f>IF(AJ69=1,AL69-Regression!$E$15,0)</f>
        <v>0</v>
      </c>
      <c r="AT69" s="16">
        <f>IF(AJ69=1,AP69-Regression!$F$15,0)</f>
        <v>0</v>
      </c>
      <c r="AU69" s="19">
        <f>IF(AND(ISNUMBER(AK69),ISNUMBER(AL69)),Regression!$C$38+Regression!$D$38*A69+Regression!$E$38*AK69+Regression!$F$38*AL69,"")</f>
        <v>10697.368235731568</v>
      </c>
      <c r="AV69" s="34">
        <f t="shared" si="18"/>
        <v>11074.178547296273</v>
      </c>
      <c r="AW69" s="13" t="str">
        <f>IF(AJ69=1,"Train",IF(AH69=Inputs!$B$6+1,"Validation",IF(AH69&gt;Inputs!$B$6+1,"Forecast","Not used")))</f>
        <v>Not used</v>
      </c>
      <c r="AX69" s="34">
        <f t="shared" si="19"/>
        <v>7086</v>
      </c>
      <c r="AY69" s="38" t="str">
        <f t="shared" si="20"/>
        <v/>
      </c>
      <c r="AZ69" s="13">
        <f t="shared" si="21"/>
        <v>0</v>
      </c>
      <c r="BB69" s="19">
        <f>Regression!$C$45+Regression!$C$46*A69</f>
        <v>6250.3254555799658</v>
      </c>
      <c r="BC69" s="27" t="str">
        <f t="shared" si="22"/>
        <v/>
      </c>
      <c r="BD69" s="30">
        <f>INDEX('Seasonal Index'!$H$2:$H$53,AI69)</f>
        <v>1.0342763462036404</v>
      </c>
      <c r="BE69" s="34" t="str">
        <f t="shared" si="23"/>
        <v/>
      </c>
      <c r="BF69" s="38" t="str">
        <f t="shared" si="24"/>
        <v/>
      </c>
      <c r="BG69" s="34">
        <f t="shared" si="25"/>
        <v>7086</v>
      </c>
      <c r="BH69" s="13">
        <f t="shared" si="26"/>
        <v>0</v>
      </c>
      <c r="BI69" s="13">
        <f t="shared" si="27"/>
        <v>0</v>
      </c>
    </row>
    <row r="70" spans="1:61" x14ac:dyDescent="0.2">
      <c r="A70" s="15">
        <v>69</v>
      </c>
      <c r="B70" s="35">
        <v>33753</v>
      </c>
      <c r="C70" s="36">
        <v>7774</v>
      </c>
      <c r="D70" s="37"/>
      <c r="F70" s="15">
        <v>414000</v>
      </c>
      <c r="H70" s="15">
        <v>21.975000000000001</v>
      </c>
      <c r="I70" s="15">
        <v>20.682500000000001</v>
      </c>
      <c r="J70" s="15">
        <v>1.1200000000000001</v>
      </c>
      <c r="K70" s="15">
        <v>6363.1019999999999</v>
      </c>
      <c r="M70" s="15">
        <v>648</v>
      </c>
      <c r="N70" s="15">
        <v>12.55</v>
      </c>
      <c r="O70" s="15">
        <v>183778</v>
      </c>
      <c r="P70" s="15">
        <v>4117</v>
      </c>
      <c r="Q70" s="15">
        <v>815581</v>
      </c>
      <c r="V70" s="15">
        <v>28</v>
      </c>
      <c r="W70" s="15">
        <v>81.3</v>
      </c>
      <c r="AB70" s="15">
        <v>253530</v>
      </c>
      <c r="AD70" s="15">
        <v>1</v>
      </c>
      <c r="AE70" s="15">
        <v>31.5</v>
      </c>
      <c r="AF70" s="15">
        <v>21.6</v>
      </c>
      <c r="AH70" s="13">
        <f t="shared" si="14"/>
        <v>1992</v>
      </c>
      <c r="AI70" s="13">
        <f t="shared" si="15"/>
        <v>22</v>
      </c>
      <c r="AJ70" s="13">
        <f>IF(AND(ISNUMBER(C70),ISNUMBER(AK70),ISNUMBER(AL70),AH70&gt;=Inputs!$B$5,AH70&lt;=Inputs!$B$6,AH70&lt;&gt;Inputs!$B$7,AH70&lt;&gt;Inputs!$B$8),1,0)</f>
        <v>0</v>
      </c>
      <c r="AK70" s="13">
        <f>IF(INDEX($E70:$AF70,Inputs!$C$10)="","",INDEX($E70:$AF70,Inputs!$C$10))</f>
        <v>183778</v>
      </c>
      <c r="AL70" s="13">
        <f>IF(INDEX($E70:$AF70,Inputs!$C$11)="","",INDEX($E70:$AF70,Inputs!$C$11))</f>
        <v>414000</v>
      </c>
      <c r="AM70" s="19">
        <f>Regression!$C$5+Regression!$C$6*A70</f>
        <v>10765.635428392497</v>
      </c>
      <c r="AN70" s="27" t="str">
        <f t="shared" si="16"/>
        <v/>
      </c>
      <c r="AO70" s="30">
        <f>INDEX('Seasonal Index'!$E$2:$E$53,AI70)</f>
        <v>1.0139791701706116</v>
      </c>
      <c r="AP70" s="34" t="str">
        <f t="shared" si="17"/>
        <v/>
      </c>
      <c r="AQ70" s="16">
        <f>IF(AJ70=1,A70-Regression!$C$15,0)</f>
        <v>0</v>
      </c>
      <c r="AR70" s="16">
        <f>IF(AJ70=1,AK70-Regression!$D$15,0)</f>
        <v>0</v>
      </c>
      <c r="AS70" s="16">
        <f>IF(AJ70=1,AL70-Regression!$E$15,0)</f>
        <v>0</v>
      </c>
      <c r="AT70" s="16">
        <f>IF(AJ70=1,AP70-Regression!$F$15,0)</f>
        <v>0</v>
      </c>
      <c r="AU70" s="19">
        <f>IF(AND(ISNUMBER(AK70),ISNUMBER(AL70)),Regression!$C$38+Regression!$D$38*A70+Regression!$E$38*AK70+Regression!$F$38*AL70,"")</f>
        <v>10695.805922513635</v>
      </c>
      <c r="AV70" s="34">
        <f t="shared" si="18"/>
        <v>10845.324413616288</v>
      </c>
      <c r="AW70" s="13" t="str">
        <f>IF(AJ70=1,"Train",IF(AH70=Inputs!$B$6+1,"Validation",IF(AH70&gt;Inputs!$B$6+1,"Forecast","Not used")))</f>
        <v>Not used</v>
      </c>
      <c r="AX70" s="34">
        <f t="shared" si="19"/>
        <v>7774</v>
      </c>
      <c r="AY70" s="38" t="str">
        <f t="shared" si="20"/>
        <v/>
      </c>
      <c r="AZ70" s="13">
        <f t="shared" si="21"/>
        <v>0</v>
      </c>
      <c r="BB70" s="19">
        <f>Regression!$C$45+Regression!$C$46*A70</f>
        <v>6251.8849551927424</v>
      </c>
      <c r="BC70" s="27" t="str">
        <f t="shared" si="22"/>
        <v/>
      </c>
      <c r="BD70" s="30">
        <f>INDEX('Seasonal Index'!$H$2:$H$53,AI70)</f>
        <v>1.0395594903117378</v>
      </c>
      <c r="BE70" s="34" t="str">
        <f t="shared" si="23"/>
        <v/>
      </c>
      <c r="BF70" s="38" t="str">
        <f t="shared" si="24"/>
        <v/>
      </c>
      <c r="BG70" s="34">
        <f t="shared" si="25"/>
        <v>7774</v>
      </c>
      <c r="BH70" s="13">
        <f t="shared" si="26"/>
        <v>0</v>
      </c>
      <c r="BI70" s="13">
        <f t="shared" si="27"/>
        <v>0</v>
      </c>
    </row>
    <row r="71" spans="1:61" x14ac:dyDescent="0.2">
      <c r="A71" s="15">
        <v>70</v>
      </c>
      <c r="B71" s="35">
        <v>33760</v>
      </c>
      <c r="C71" s="36">
        <v>7104</v>
      </c>
      <c r="D71" s="37"/>
      <c r="F71" s="15">
        <v>411000</v>
      </c>
      <c r="H71" s="15">
        <v>22.38</v>
      </c>
      <c r="I71" s="15">
        <v>21.082000000000001</v>
      </c>
      <c r="J71" s="15">
        <v>1.1279999999999999</v>
      </c>
      <c r="K71" s="15">
        <v>6363.1019999999999</v>
      </c>
      <c r="M71" s="15">
        <v>642</v>
      </c>
      <c r="N71" s="15">
        <v>12.55</v>
      </c>
      <c r="O71" s="15">
        <v>183778</v>
      </c>
      <c r="P71" s="15">
        <v>4131.5</v>
      </c>
      <c r="Q71" s="15">
        <v>815581</v>
      </c>
      <c r="V71" s="15">
        <v>28</v>
      </c>
      <c r="W71" s="15">
        <v>85.1</v>
      </c>
      <c r="AB71" s="15">
        <v>253530</v>
      </c>
      <c r="AD71" s="15">
        <v>0</v>
      </c>
      <c r="AE71" s="15">
        <v>10.6</v>
      </c>
      <c r="AF71" s="15">
        <v>23.4</v>
      </c>
      <c r="AH71" s="13">
        <f t="shared" si="14"/>
        <v>1992</v>
      </c>
      <c r="AI71" s="13">
        <f t="shared" si="15"/>
        <v>23</v>
      </c>
      <c r="AJ71" s="13">
        <f>IF(AND(ISNUMBER(C71),ISNUMBER(AK71),ISNUMBER(AL71),AH71&gt;=Inputs!$B$5,AH71&lt;=Inputs!$B$6,AH71&lt;&gt;Inputs!$B$7,AH71&lt;&gt;Inputs!$B$8),1,0)</f>
        <v>0</v>
      </c>
      <c r="AK71" s="13">
        <f>IF(INDEX($E71:$AF71,Inputs!$C$10)="","",INDEX($E71:$AF71,Inputs!$C$10))</f>
        <v>183778</v>
      </c>
      <c r="AL71" s="13">
        <f>IF(INDEX($E71:$AF71,Inputs!$C$11)="","",INDEX($E71:$AF71,Inputs!$C$11))</f>
        <v>411000</v>
      </c>
      <c r="AM71" s="19">
        <f>Regression!$C$5+Regression!$C$6*A71</f>
        <v>10764.462753454178</v>
      </c>
      <c r="AN71" s="27" t="str">
        <f t="shared" si="16"/>
        <v/>
      </c>
      <c r="AO71" s="30">
        <f>INDEX('Seasonal Index'!$E$2:$E$53,AI71)</f>
        <v>1.0375597367919589</v>
      </c>
      <c r="AP71" s="34" t="str">
        <f t="shared" si="17"/>
        <v/>
      </c>
      <c r="AQ71" s="16">
        <f>IF(AJ71=1,A71-Regression!$C$15,0)</f>
        <v>0</v>
      </c>
      <c r="AR71" s="16">
        <f>IF(AJ71=1,AK71-Regression!$D$15,0)</f>
        <v>0</v>
      </c>
      <c r="AS71" s="16">
        <f>IF(AJ71=1,AL71-Regression!$E$15,0)</f>
        <v>0</v>
      </c>
      <c r="AT71" s="16">
        <f>IF(AJ71=1,AP71-Regression!$F$15,0)</f>
        <v>0</v>
      </c>
      <c r="AU71" s="19">
        <f>IF(AND(ISNUMBER(AK71),ISNUMBER(AL71)),Regression!$C$38+Regression!$D$38*A71+Regression!$E$38*AK71+Regression!$F$38*AL71,"")</f>
        <v>10702.20873342597</v>
      </c>
      <c r="AV71" s="34">
        <f t="shared" si="18"/>
        <v>11104.180876546054</v>
      </c>
      <c r="AW71" s="13" t="str">
        <f>IF(AJ71=1,"Train",IF(AH71=Inputs!$B$6+1,"Validation",IF(AH71&gt;Inputs!$B$6+1,"Forecast","Not used")))</f>
        <v>Not used</v>
      </c>
      <c r="AX71" s="34">
        <f t="shared" si="19"/>
        <v>7104</v>
      </c>
      <c r="AY71" s="38" t="str">
        <f t="shared" si="20"/>
        <v/>
      </c>
      <c r="AZ71" s="13">
        <f t="shared" si="21"/>
        <v>0</v>
      </c>
      <c r="BB71" s="19">
        <f>Regression!$C$45+Regression!$C$46*A71</f>
        <v>6253.4444548055189</v>
      </c>
      <c r="BC71" s="27" t="str">
        <f t="shared" si="22"/>
        <v/>
      </c>
      <c r="BD71" s="30">
        <f>INDEX('Seasonal Index'!$H$2:$H$53,AI71)</f>
        <v>1.0378992768174384</v>
      </c>
      <c r="BE71" s="34" t="str">
        <f t="shared" si="23"/>
        <v/>
      </c>
      <c r="BF71" s="38" t="str">
        <f t="shared" si="24"/>
        <v/>
      </c>
      <c r="BG71" s="34">
        <f t="shared" si="25"/>
        <v>7104</v>
      </c>
      <c r="BH71" s="13">
        <f t="shared" si="26"/>
        <v>0</v>
      </c>
      <c r="BI71" s="13">
        <f t="shared" si="27"/>
        <v>0</v>
      </c>
    </row>
    <row r="72" spans="1:61" x14ac:dyDescent="0.2">
      <c r="A72" s="15">
        <v>71</v>
      </c>
      <c r="B72" s="35">
        <v>33767</v>
      </c>
      <c r="C72" s="36">
        <v>7129</v>
      </c>
      <c r="D72" s="37"/>
      <c r="F72" s="15">
        <v>416000</v>
      </c>
      <c r="H72" s="15">
        <v>22.352</v>
      </c>
      <c r="I72" s="15">
        <v>21.207999999999998</v>
      </c>
      <c r="J72" s="15">
        <v>1.143</v>
      </c>
      <c r="K72" s="15">
        <v>6363.1019999999999</v>
      </c>
      <c r="M72" s="15">
        <v>642</v>
      </c>
      <c r="N72" s="15">
        <v>12.55</v>
      </c>
      <c r="O72" s="15">
        <v>183778</v>
      </c>
      <c r="P72" s="15">
        <v>4131.5</v>
      </c>
      <c r="Q72" s="15">
        <v>815581</v>
      </c>
      <c r="V72" s="15">
        <v>28</v>
      </c>
      <c r="W72" s="15">
        <v>85.1</v>
      </c>
      <c r="AB72" s="15">
        <v>253530</v>
      </c>
      <c r="AD72" s="15">
        <v>0</v>
      </c>
      <c r="AE72" s="15">
        <v>1.1000000000000001</v>
      </c>
      <c r="AF72" s="15">
        <v>41.7</v>
      </c>
      <c r="AH72" s="13">
        <f t="shared" si="14"/>
        <v>1992</v>
      </c>
      <c r="AI72" s="13">
        <f t="shared" si="15"/>
        <v>24</v>
      </c>
      <c r="AJ72" s="13">
        <f>IF(AND(ISNUMBER(C72),ISNUMBER(AK72),ISNUMBER(AL72),AH72&gt;=Inputs!$B$5,AH72&lt;=Inputs!$B$6,AH72&lt;&gt;Inputs!$B$7,AH72&lt;&gt;Inputs!$B$8),1,0)</f>
        <v>0</v>
      </c>
      <c r="AK72" s="13">
        <f>IF(INDEX($E72:$AF72,Inputs!$C$10)="","",INDEX($E72:$AF72,Inputs!$C$10))</f>
        <v>183778</v>
      </c>
      <c r="AL72" s="13">
        <f>IF(INDEX($E72:$AF72,Inputs!$C$11)="","",INDEX($E72:$AF72,Inputs!$C$11))</f>
        <v>416000</v>
      </c>
      <c r="AM72" s="19">
        <f>Regression!$C$5+Regression!$C$6*A72</f>
        <v>10763.29007851586</v>
      </c>
      <c r="AN72" s="27" t="str">
        <f t="shared" si="16"/>
        <v/>
      </c>
      <c r="AO72" s="30">
        <f>INDEX('Seasonal Index'!$E$2:$E$53,AI72)</f>
        <v>1.0344513246808191</v>
      </c>
      <c r="AP72" s="34" t="str">
        <f t="shared" si="17"/>
        <v/>
      </c>
      <c r="AQ72" s="16">
        <f>IF(AJ72=1,A72-Regression!$C$15,0)</f>
        <v>0</v>
      </c>
      <c r="AR72" s="16">
        <f>IF(AJ72=1,AK72-Regression!$D$15,0)</f>
        <v>0</v>
      </c>
      <c r="AS72" s="16">
        <f>IF(AJ72=1,AL72-Regression!$E$15,0)</f>
        <v>0</v>
      </c>
      <c r="AT72" s="16">
        <f>IF(AJ72=1,AP72-Regression!$F$15,0)</f>
        <v>0</v>
      </c>
      <c r="AU72" s="19">
        <f>IF(AND(ISNUMBER(AK72),ISNUMBER(AL72)),Regression!$C$38+Regression!$D$38*A72+Regression!$E$38*AK72+Regression!$F$38*AL72,"")</f>
        <v>10687.37121332425</v>
      </c>
      <c r="AV72" s="34">
        <f t="shared" si="18"/>
        <v>11055.565308978923</v>
      </c>
      <c r="AW72" s="13" t="str">
        <f>IF(AJ72=1,"Train",IF(AH72=Inputs!$B$6+1,"Validation",IF(AH72&gt;Inputs!$B$6+1,"Forecast","Not used")))</f>
        <v>Not used</v>
      </c>
      <c r="AX72" s="34">
        <f t="shared" si="19"/>
        <v>7129</v>
      </c>
      <c r="AY72" s="38" t="str">
        <f t="shared" si="20"/>
        <v/>
      </c>
      <c r="AZ72" s="13">
        <f t="shared" si="21"/>
        <v>0</v>
      </c>
      <c r="BB72" s="19">
        <f>Regression!$C$45+Regression!$C$46*A72</f>
        <v>6255.0039544182955</v>
      </c>
      <c r="BC72" s="27" t="str">
        <f t="shared" si="22"/>
        <v/>
      </c>
      <c r="BD72" s="30">
        <f>INDEX('Seasonal Index'!$H$2:$H$53,AI72)</f>
        <v>1.0351080615346946</v>
      </c>
      <c r="BE72" s="34" t="str">
        <f t="shared" si="23"/>
        <v/>
      </c>
      <c r="BF72" s="38" t="str">
        <f t="shared" si="24"/>
        <v/>
      </c>
      <c r="BG72" s="34">
        <f t="shared" si="25"/>
        <v>7129</v>
      </c>
      <c r="BH72" s="13">
        <f t="shared" si="26"/>
        <v>0</v>
      </c>
      <c r="BI72" s="13">
        <f t="shared" si="27"/>
        <v>0</v>
      </c>
    </row>
    <row r="73" spans="1:61" x14ac:dyDescent="0.2">
      <c r="A73" s="15">
        <v>72</v>
      </c>
      <c r="B73" s="35">
        <v>33774</v>
      </c>
      <c r="C73" s="36">
        <v>7407</v>
      </c>
      <c r="D73" s="37"/>
      <c r="F73" s="15">
        <v>420000</v>
      </c>
      <c r="H73" s="15">
        <v>22.26</v>
      </c>
      <c r="I73" s="15">
        <v>21.164000000000001</v>
      </c>
      <c r="J73" s="15">
        <v>1.151</v>
      </c>
      <c r="K73" s="15">
        <v>6363.1019999999999</v>
      </c>
      <c r="M73" s="15">
        <v>642</v>
      </c>
      <c r="N73" s="15">
        <v>13.098000000000001</v>
      </c>
      <c r="O73" s="15">
        <v>186069</v>
      </c>
      <c r="P73" s="15">
        <v>4131.5</v>
      </c>
      <c r="Q73" s="15">
        <v>817269</v>
      </c>
      <c r="V73" s="15">
        <v>28</v>
      </c>
      <c r="W73" s="15">
        <v>85.1</v>
      </c>
      <c r="AB73" s="15">
        <v>253530</v>
      </c>
      <c r="AD73" s="15">
        <v>0</v>
      </c>
      <c r="AE73" s="15">
        <v>1.1000000000000001</v>
      </c>
      <c r="AF73" s="15">
        <v>56.4</v>
      </c>
      <c r="AH73" s="13">
        <f t="shared" si="14"/>
        <v>1992</v>
      </c>
      <c r="AI73" s="13">
        <f t="shared" si="15"/>
        <v>25</v>
      </c>
      <c r="AJ73" s="13">
        <f>IF(AND(ISNUMBER(C73),ISNUMBER(AK73),ISNUMBER(AL73),AH73&gt;=Inputs!$B$5,AH73&lt;=Inputs!$B$6,AH73&lt;&gt;Inputs!$B$7,AH73&lt;&gt;Inputs!$B$8),1,0)</f>
        <v>0</v>
      </c>
      <c r="AK73" s="13">
        <f>IF(INDEX($E73:$AF73,Inputs!$C$10)="","",INDEX($E73:$AF73,Inputs!$C$10))</f>
        <v>186069</v>
      </c>
      <c r="AL73" s="13">
        <f>IF(INDEX($E73:$AF73,Inputs!$C$11)="","",INDEX($E73:$AF73,Inputs!$C$11))</f>
        <v>420000</v>
      </c>
      <c r="AM73" s="19">
        <f>Regression!$C$5+Regression!$C$6*A73</f>
        <v>10762.11740357754</v>
      </c>
      <c r="AN73" s="27" t="str">
        <f t="shared" si="16"/>
        <v/>
      </c>
      <c r="AO73" s="30">
        <f>INDEX('Seasonal Index'!$E$2:$E$53,AI73)</f>
        <v>1.0360606930993077</v>
      </c>
      <c r="AP73" s="34" t="str">
        <f t="shared" si="17"/>
        <v/>
      </c>
      <c r="AQ73" s="16">
        <f>IF(AJ73=1,A73-Regression!$C$15,0)</f>
        <v>0</v>
      </c>
      <c r="AR73" s="16">
        <f>IF(AJ73=1,AK73-Regression!$D$15,0)</f>
        <v>0</v>
      </c>
      <c r="AS73" s="16">
        <f>IF(AJ73=1,AL73-Regression!$E$15,0)</f>
        <v>0</v>
      </c>
      <c r="AT73" s="16">
        <f>IF(AJ73=1,AP73-Regression!$F$15,0)</f>
        <v>0</v>
      </c>
      <c r="AU73" s="19">
        <f>IF(AND(ISNUMBER(AK73),ISNUMBER(AL73)),Regression!$C$38+Regression!$D$38*A73+Regression!$E$38*AK73+Regression!$F$38*AL73,"")</f>
        <v>10679.369056140291</v>
      </c>
      <c r="AV73" s="34">
        <f t="shared" si="18"/>
        <v>11064.47450616801</v>
      </c>
      <c r="AW73" s="13" t="str">
        <f>IF(AJ73=1,"Train",IF(AH73=Inputs!$B$6+1,"Validation",IF(AH73&gt;Inputs!$B$6+1,"Forecast","Not used")))</f>
        <v>Not used</v>
      </c>
      <c r="AX73" s="34">
        <f t="shared" si="19"/>
        <v>7407</v>
      </c>
      <c r="AY73" s="38" t="str">
        <f t="shared" si="20"/>
        <v/>
      </c>
      <c r="AZ73" s="13">
        <f t="shared" si="21"/>
        <v>0</v>
      </c>
      <c r="BB73" s="19">
        <f>Regression!$C$45+Regression!$C$46*A73</f>
        <v>6256.563454031073</v>
      </c>
      <c r="BC73" s="27" t="str">
        <f t="shared" si="22"/>
        <v/>
      </c>
      <c r="BD73" s="30">
        <f>INDEX('Seasonal Index'!$H$2:$H$53,AI73)</f>
        <v>1.0325970785197598</v>
      </c>
      <c r="BE73" s="34" t="str">
        <f t="shared" si="23"/>
        <v/>
      </c>
      <c r="BF73" s="38" t="str">
        <f t="shared" si="24"/>
        <v/>
      </c>
      <c r="BG73" s="34">
        <f t="shared" si="25"/>
        <v>7407</v>
      </c>
      <c r="BH73" s="13">
        <f t="shared" si="26"/>
        <v>0</v>
      </c>
      <c r="BI73" s="13">
        <f t="shared" si="27"/>
        <v>0</v>
      </c>
    </row>
    <row r="74" spans="1:61" x14ac:dyDescent="0.2">
      <c r="A74" s="15">
        <v>73</v>
      </c>
      <c r="B74" s="35">
        <v>33781</v>
      </c>
      <c r="C74" s="36">
        <v>7701</v>
      </c>
      <c r="D74" s="37"/>
      <c r="F74" s="15">
        <v>419000</v>
      </c>
      <c r="H74" s="15">
        <v>22.678000000000001</v>
      </c>
      <c r="I74" s="15">
        <v>21.306000000000001</v>
      </c>
      <c r="J74" s="15">
        <v>1.153</v>
      </c>
      <c r="K74" s="15">
        <v>6363.1019999999999</v>
      </c>
      <c r="M74" s="15">
        <v>642</v>
      </c>
      <c r="N74" s="15">
        <v>13.098000000000001</v>
      </c>
      <c r="O74" s="15">
        <v>186069</v>
      </c>
      <c r="P74" s="15">
        <v>4131.5</v>
      </c>
      <c r="Q74" s="15">
        <v>817269</v>
      </c>
      <c r="V74" s="15">
        <v>28</v>
      </c>
      <c r="W74" s="15">
        <v>85.1</v>
      </c>
      <c r="AB74" s="15">
        <v>253530</v>
      </c>
      <c r="AD74" s="15">
        <v>0</v>
      </c>
      <c r="AE74" s="15">
        <v>9.1999999999999993</v>
      </c>
      <c r="AF74" s="15">
        <v>50.8</v>
      </c>
      <c r="AH74" s="13">
        <f t="shared" si="14"/>
        <v>1992</v>
      </c>
      <c r="AI74" s="13">
        <f t="shared" si="15"/>
        <v>26</v>
      </c>
      <c r="AJ74" s="13">
        <f>IF(AND(ISNUMBER(C74),ISNUMBER(AK74),ISNUMBER(AL74),AH74&gt;=Inputs!$B$5,AH74&lt;=Inputs!$B$6,AH74&lt;&gt;Inputs!$B$7,AH74&lt;&gt;Inputs!$B$8),1,0)</f>
        <v>0</v>
      </c>
      <c r="AK74" s="13">
        <f>IF(INDEX($E74:$AF74,Inputs!$C$10)="","",INDEX($E74:$AF74,Inputs!$C$10))</f>
        <v>186069</v>
      </c>
      <c r="AL74" s="13">
        <f>IF(INDEX($E74:$AF74,Inputs!$C$11)="","",INDEX($E74:$AF74,Inputs!$C$11))</f>
        <v>419000</v>
      </c>
      <c r="AM74" s="19">
        <f>Regression!$C$5+Regression!$C$6*A74</f>
        <v>10760.944728639221</v>
      </c>
      <c r="AN74" s="27" t="str">
        <f t="shared" si="16"/>
        <v/>
      </c>
      <c r="AO74" s="30">
        <f>INDEX('Seasonal Index'!$E$2:$E$53,AI74)</f>
        <v>1.057751041708793</v>
      </c>
      <c r="AP74" s="34" t="str">
        <f t="shared" si="17"/>
        <v/>
      </c>
      <c r="AQ74" s="16">
        <f>IF(AJ74=1,A74-Regression!$C$15,0)</f>
        <v>0</v>
      </c>
      <c r="AR74" s="16">
        <f>IF(AJ74=1,AK74-Regression!$D$15,0)</f>
        <v>0</v>
      </c>
      <c r="AS74" s="16">
        <f>IF(AJ74=1,AL74-Regression!$E$15,0)</f>
        <v>0</v>
      </c>
      <c r="AT74" s="16">
        <f>IF(AJ74=1,AP74-Regression!$F$15,0)</f>
        <v>0</v>
      </c>
      <c r="AU74" s="19">
        <f>IF(AND(ISNUMBER(AK74),ISNUMBER(AL74)),Regression!$C$38+Regression!$D$38*A74+Regression!$E$38*AK74+Regression!$F$38*AL74,"")</f>
        <v>10680.461784299114</v>
      </c>
      <c r="AV74" s="34">
        <f t="shared" si="18"/>
        <v>11297.269578273341</v>
      </c>
      <c r="AW74" s="13" t="str">
        <f>IF(AJ74=1,"Train",IF(AH74=Inputs!$B$6+1,"Validation",IF(AH74&gt;Inputs!$B$6+1,"Forecast","Not used")))</f>
        <v>Not used</v>
      </c>
      <c r="AX74" s="34">
        <f t="shared" si="19"/>
        <v>7701</v>
      </c>
      <c r="AY74" s="38" t="str">
        <f t="shared" si="20"/>
        <v/>
      </c>
      <c r="AZ74" s="13">
        <f t="shared" si="21"/>
        <v>0</v>
      </c>
      <c r="BB74" s="19">
        <f>Regression!$C$45+Regression!$C$46*A74</f>
        <v>6258.1229536438495</v>
      </c>
      <c r="BC74" s="27" t="str">
        <f t="shared" si="22"/>
        <v/>
      </c>
      <c r="BD74" s="30">
        <f>INDEX('Seasonal Index'!$H$2:$H$53,AI74)</f>
        <v>1.0794606245983969</v>
      </c>
      <c r="BE74" s="34" t="str">
        <f t="shared" si="23"/>
        <v/>
      </c>
      <c r="BF74" s="38" t="str">
        <f t="shared" si="24"/>
        <v/>
      </c>
      <c r="BG74" s="34">
        <f t="shared" si="25"/>
        <v>7701</v>
      </c>
      <c r="BH74" s="13">
        <f t="shared" si="26"/>
        <v>0</v>
      </c>
      <c r="BI74" s="13">
        <f t="shared" si="27"/>
        <v>0</v>
      </c>
    </row>
    <row r="75" spans="1:61" x14ac:dyDescent="0.2">
      <c r="A75" s="15">
        <v>74</v>
      </c>
      <c r="B75" s="35">
        <v>33788</v>
      </c>
      <c r="C75" s="36">
        <v>7572</v>
      </c>
      <c r="D75" s="37"/>
      <c r="F75" s="15">
        <v>420000</v>
      </c>
      <c r="H75" s="15">
        <v>22.033999999999999</v>
      </c>
      <c r="I75" s="15">
        <v>20.622</v>
      </c>
      <c r="J75" s="15">
        <v>1.149</v>
      </c>
      <c r="K75" s="15">
        <v>6363.1019999999999</v>
      </c>
      <c r="M75" s="15">
        <v>642</v>
      </c>
      <c r="N75" s="15">
        <v>13.098000000000001</v>
      </c>
      <c r="O75" s="15">
        <v>186069</v>
      </c>
      <c r="P75" s="15">
        <v>4131.5</v>
      </c>
      <c r="Q75" s="15">
        <v>817269</v>
      </c>
      <c r="V75" s="15">
        <v>28</v>
      </c>
      <c r="W75" s="15">
        <v>85.1</v>
      </c>
      <c r="AB75" s="15">
        <v>253530</v>
      </c>
      <c r="AD75" s="15">
        <v>1</v>
      </c>
      <c r="AE75" s="15">
        <v>0.7</v>
      </c>
      <c r="AF75" s="15">
        <v>66.099999999999994</v>
      </c>
      <c r="AH75" s="13">
        <f t="shared" si="14"/>
        <v>1992</v>
      </c>
      <c r="AI75" s="13">
        <f t="shared" si="15"/>
        <v>27</v>
      </c>
      <c r="AJ75" s="13">
        <f>IF(AND(ISNUMBER(C75),ISNUMBER(AK75),ISNUMBER(AL75),AH75&gt;=Inputs!$B$5,AH75&lt;=Inputs!$B$6,AH75&lt;&gt;Inputs!$B$7,AH75&lt;&gt;Inputs!$B$8),1,0)</f>
        <v>0</v>
      </c>
      <c r="AK75" s="13">
        <f>IF(INDEX($E75:$AF75,Inputs!$C$10)="","",INDEX($E75:$AF75,Inputs!$C$10))</f>
        <v>186069</v>
      </c>
      <c r="AL75" s="13">
        <f>IF(INDEX($E75:$AF75,Inputs!$C$11)="","",INDEX($E75:$AF75,Inputs!$C$11))</f>
        <v>420000</v>
      </c>
      <c r="AM75" s="19">
        <f>Regression!$C$5+Regression!$C$6*A75</f>
        <v>10759.772053700903</v>
      </c>
      <c r="AN75" s="27" t="str">
        <f t="shared" si="16"/>
        <v/>
      </c>
      <c r="AO75" s="30">
        <f>INDEX('Seasonal Index'!$E$2:$E$53,AI75)</f>
        <v>1.0212618850338866</v>
      </c>
      <c r="AP75" s="34" t="str">
        <f t="shared" si="17"/>
        <v/>
      </c>
      <c r="AQ75" s="16">
        <f>IF(AJ75=1,A75-Regression!$C$15,0)</f>
        <v>0</v>
      </c>
      <c r="AR75" s="16">
        <f>IF(AJ75=1,AK75-Regression!$D$15,0)</f>
        <v>0</v>
      </c>
      <c r="AS75" s="16">
        <f>IF(AJ75=1,AL75-Regression!$E$15,0)</f>
        <v>0</v>
      </c>
      <c r="AT75" s="16">
        <f>IF(AJ75=1,AP75-Regression!$F$15,0)</f>
        <v>0</v>
      </c>
      <c r="AU75" s="19">
        <f>IF(AND(ISNUMBER(AK75),ISNUMBER(AL75)),Regression!$C$38+Regression!$D$38*A75+Regression!$E$38*AK75+Regression!$F$38*AL75,"")</f>
        <v>10676.244429704422</v>
      </c>
      <c r="AV75" s="34">
        <f t="shared" si="18"/>
        <v>10903.24151136247</v>
      </c>
      <c r="AW75" s="13" t="str">
        <f>IF(AJ75=1,"Train",IF(AH75=Inputs!$B$6+1,"Validation",IF(AH75&gt;Inputs!$B$6+1,"Forecast","Not used")))</f>
        <v>Not used</v>
      </c>
      <c r="AX75" s="34">
        <f t="shared" si="19"/>
        <v>7572</v>
      </c>
      <c r="AY75" s="38" t="str">
        <f t="shared" si="20"/>
        <v/>
      </c>
      <c r="AZ75" s="13">
        <f t="shared" si="21"/>
        <v>0</v>
      </c>
      <c r="BB75" s="19">
        <f>Regression!$C$45+Regression!$C$46*A75</f>
        <v>6259.6824532566261</v>
      </c>
      <c r="BC75" s="27" t="str">
        <f t="shared" si="22"/>
        <v/>
      </c>
      <c r="BD75" s="30">
        <f>INDEX('Seasonal Index'!$H$2:$H$53,AI75)</f>
        <v>0.99454601152310251</v>
      </c>
      <c r="BE75" s="34" t="str">
        <f t="shared" si="23"/>
        <v/>
      </c>
      <c r="BF75" s="38" t="str">
        <f t="shared" si="24"/>
        <v/>
      </c>
      <c r="BG75" s="34">
        <f t="shared" si="25"/>
        <v>7572</v>
      </c>
      <c r="BH75" s="13">
        <f t="shared" si="26"/>
        <v>0</v>
      </c>
      <c r="BI75" s="13">
        <f t="shared" si="27"/>
        <v>0</v>
      </c>
    </row>
    <row r="76" spans="1:61" x14ac:dyDescent="0.2">
      <c r="A76" s="15">
        <v>75</v>
      </c>
      <c r="B76" s="35">
        <v>33795</v>
      </c>
      <c r="C76" s="36">
        <v>7813</v>
      </c>
      <c r="D76" s="37"/>
      <c r="F76" s="15">
        <v>407000</v>
      </c>
      <c r="H76" s="15">
        <v>21.478000000000002</v>
      </c>
      <c r="I76" s="15">
        <v>19.946000000000002</v>
      </c>
      <c r="J76" s="15">
        <v>1.147</v>
      </c>
      <c r="K76" s="15">
        <v>6363.1019999999999</v>
      </c>
      <c r="M76" s="15">
        <v>638</v>
      </c>
      <c r="N76" s="15">
        <v>13.098000000000001</v>
      </c>
      <c r="O76" s="15">
        <v>186069</v>
      </c>
      <c r="P76" s="15">
        <v>4158.3999999999996</v>
      </c>
      <c r="Q76" s="15">
        <v>817269</v>
      </c>
      <c r="V76" s="15">
        <v>28</v>
      </c>
      <c r="W76" s="15">
        <v>85.5</v>
      </c>
      <c r="AB76" s="15">
        <v>253530</v>
      </c>
      <c r="AD76" s="15">
        <v>1</v>
      </c>
      <c r="AE76" s="15">
        <v>0</v>
      </c>
      <c r="AF76" s="15">
        <v>82.9</v>
      </c>
      <c r="AH76" s="13">
        <f t="shared" si="14"/>
        <v>1992</v>
      </c>
      <c r="AI76" s="13">
        <f t="shared" si="15"/>
        <v>28</v>
      </c>
      <c r="AJ76" s="13">
        <f>IF(AND(ISNUMBER(C76),ISNUMBER(AK76),ISNUMBER(AL76),AH76&gt;=Inputs!$B$5,AH76&lt;=Inputs!$B$6,AH76&lt;&gt;Inputs!$B$7,AH76&lt;&gt;Inputs!$B$8),1,0)</f>
        <v>0</v>
      </c>
      <c r="AK76" s="13">
        <f>IF(INDEX($E76:$AF76,Inputs!$C$10)="","",INDEX($E76:$AF76,Inputs!$C$10))</f>
        <v>186069</v>
      </c>
      <c r="AL76" s="13">
        <f>IF(INDEX($E76:$AF76,Inputs!$C$11)="","",INDEX($E76:$AF76,Inputs!$C$11))</f>
        <v>407000</v>
      </c>
      <c r="AM76" s="19">
        <f>Regression!$C$5+Regression!$C$6*A76</f>
        <v>10758.599378762583</v>
      </c>
      <c r="AN76" s="27" t="str">
        <f t="shared" si="16"/>
        <v/>
      </c>
      <c r="AO76" s="30">
        <f>INDEX('Seasonal Index'!$E$2:$E$53,AI76)</f>
        <v>1.0135090248159799</v>
      </c>
      <c r="AP76" s="34" t="str">
        <f t="shared" si="17"/>
        <v/>
      </c>
      <c r="AQ76" s="16">
        <f>IF(AJ76=1,A76-Regression!$C$15,0)</f>
        <v>0</v>
      </c>
      <c r="AR76" s="16">
        <f>IF(AJ76=1,AK76-Regression!$D$15,0)</f>
        <v>0</v>
      </c>
      <c r="AS76" s="16">
        <f>IF(AJ76=1,AL76-Regression!$E$15,0)</f>
        <v>0</v>
      </c>
      <c r="AT76" s="16">
        <f>IF(AJ76=1,AP76-Regression!$F$15,0)</f>
        <v>0</v>
      </c>
      <c r="AU76" s="19">
        <f>IF(AND(ISNUMBER(AK76),ISNUMBER(AL76)),Regression!$C$38+Regression!$D$38*A76+Regression!$E$38*AK76+Regression!$F$38*AL76,"")</f>
        <v>10709.19765438433</v>
      </c>
      <c r="AV76" s="34">
        <f t="shared" si="18"/>
        <v>10853.868471256643</v>
      </c>
      <c r="AW76" s="13" t="str">
        <f>IF(AJ76=1,"Train",IF(AH76=Inputs!$B$6+1,"Validation",IF(AH76&gt;Inputs!$B$6+1,"Forecast","Not used")))</f>
        <v>Not used</v>
      </c>
      <c r="AX76" s="34">
        <f t="shared" si="19"/>
        <v>7813</v>
      </c>
      <c r="AY76" s="38" t="str">
        <f t="shared" si="20"/>
        <v/>
      </c>
      <c r="AZ76" s="13">
        <f t="shared" si="21"/>
        <v>0</v>
      </c>
      <c r="BB76" s="19">
        <f>Regression!$C$45+Regression!$C$46*A76</f>
        <v>6261.2419528694027</v>
      </c>
      <c r="BC76" s="27" t="str">
        <f t="shared" si="22"/>
        <v/>
      </c>
      <c r="BD76" s="30">
        <f>INDEX('Seasonal Index'!$H$2:$H$53,AI76)</f>
        <v>0.99258235973728948</v>
      </c>
      <c r="BE76" s="34" t="str">
        <f t="shared" si="23"/>
        <v/>
      </c>
      <c r="BF76" s="38" t="str">
        <f t="shared" si="24"/>
        <v/>
      </c>
      <c r="BG76" s="34">
        <f t="shared" si="25"/>
        <v>7813</v>
      </c>
      <c r="BH76" s="13">
        <f t="shared" si="26"/>
        <v>0</v>
      </c>
      <c r="BI76" s="13">
        <f t="shared" si="27"/>
        <v>0</v>
      </c>
    </row>
    <row r="77" spans="1:61" x14ac:dyDescent="0.2">
      <c r="A77" s="15">
        <v>76</v>
      </c>
      <c r="B77" s="35">
        <v>33802</v>
      </c>
      <c r="C77" s="36">
        <v>7422</v>
      </c>
      <c r="D77" s="37"/>
      <c r="F77" s="15">
        <v>408000</v>
      </c>
      <c r="H77" s="15">
        <v>21.577999999999999</v>
      </c>
      <c r="I77" s="15">
        <v>20.018000000000001</v>
      </c>
      <c r="J77" s="15">
        <v>1.139</v>
      </c>
      <c r="K77" s="15">
        <v>6363.1019999999999</v>
      </c>
      <c r="M77" s="15">
        <v>638</v>
      </c>
      <c r="N77" s="15">
        <v>13.542999999999999</v>
      </c>
      <c r="O77" s="15">
        <v>196725</v>
      </c>
      <c r="P77" s="15">
        <v>4158.3999999999996</v>
      </c>
      <c r="Q77" s="15">
        <v>817269</v>
      </c>
      <c r="V77" s="15">
        <v>28</v>
      </c>
      <c r="W77" s="15">
        <v>85.5</v>
      </c>
      <c r="AB77" s="15">
        <v>253530</v>
      </c>
      <c r="AD77" s="15">
        <v>0</v>
      </c>
      <c r="AE77" s="15">
        <v>0</v>
      </c>
      <c r="AF77" s="15">
        <v>85.6</v>
      </c>
      <c r="AH77" s="13">
        <f t="shared" si="14"/>
        <v>1992</v>
      </c>
      <c r="AI77" s="13">
        <f t="shared" si="15"/>
        <v>29</v>
      </c>
      <c r="AJ77" s="13">
        <f>IF(AND(ISNUMBER(C77),ISNUMBER(AK77),ISNUMBER(AL77),AH77&gt;=Inputs!$B$5,AH77&lt;=Inputs!$B$6,AH77&lt;&gt;Inputs!$B$7,AH77&lt;&gt;Inputs!$B$8),1,0)</f>
        <v>0</v>
      </c>
      <c r="AK77" s="13">
        <f>IF(INDEX($E77:$AF77,Inputs!$C$10)="","",INDEX($E77:$AF77,Inputs!$C$10))</f>
        <v>196725</v>
      </c>
      <c r="AL77" s="13">
        <f>IF(INDEX($E77:$AF77,Inputs!$C$11)="","",INDEX($E77:$AF77,Inputs!$C$11))</f>
        <v>408000</v>
      </c>
      <c r="AM77" s="19">
        <f>Regression!$C$5+Regression!$C$6*A77</f>
        <v>10757.426703824265</v>
      </c>
      <c r="AN77" s="27" t="str">
        <f t="shared" si="16"/>
        <v/>
      </c>
      <c r="AO77" s="30">
        <f>INDEX('Seasonal Index'!$E$2:$E$53,AI77)</f>
        <v>1.0519566788647539</v>
      </c>
      <c r="AP77" s="34" t="str">
        <f t="shared" si="17"/>
        <v/>
      </c>
      <c r="AQ77" s="16">
        <f>IF(AJ77=1,A77-Regression!$C$15,0)</f>
        <v>0</v>
      </c>
      <c r="AR77" s="16">
        <f>IF(AJ77=1,AK77-Regression!$D$15,0)</f>
        <v>0</v>
      </c>
      <c r="AS77" s="16">
        <f>IF(AJ77=1,AL77-Regression!$E$15,0)</f>
        <v>0</v>
      </c>
      <c r="AT77" s="16">
        <f>IF(AJ77=1,AP77-Regression!$F$15,0)</f>
        <v>0</v>
      </c>
      <c r="AU77" s="19">
        <f>IF(AND(ISNUMBER(AK77),ISNUMBER(AL77)),Regression!$C$38+Regression!$D$38*A77+Regression!$E$38*AK77+Regression!$F$38*AL77,"")</f>
        <v>10724.423995268007</v>
      </c>
      <c r="AV77" s="34">
        <f t="shared" si="18"/>
        <v>11281.629448799607</v>
      </c>
      <c r="AW77" s="13" t="str">
        <f>IF(AJ77=1,"Train",IF(AH77=Inputs!$B$6+1,"Validation",IF(AH77&gt;Inputs!$B$6+1,"Forecast","Not used")))</f>
        <v>Not used</v>
      </c>
      <c r="AX77" s="34">
        <f t="shared" si="19"/>
        <v>7422</v>
      </c>
      <c r="AY77" s="38" t="str">
        <f t="shared" si="20"/>
        <v/>
      </c>
      <c r="AZ77" s="13">
        <f t="shared" si="21"/>
        <v>0</v>
      </c>
      <c r="BB77" s="19">
        <f>Regression!$C$45+Regression!$C$46*A77</f>
        <v>6262.8014524821801</v>
      </c>
      <c r="BC77" s="27" t="str">
        <f t="shared" si="22"/>
        <v/>
      </c>
      <c r="BD77" s="30">
        <f>INDEX('Seasonal Index'!$H$2:$H$53,AI77)</f>
        <v>1.0486159669304305</v>
      </c>
      <c r="BE77" s="34" t="str">
        <f t="shared" si="23"/>
        <v/>
      </c>
      <c r="BF77" s="38" t="str">
        <f t="shared" si="24"/>
        <v/>
      </c>
      <c r="BG77" s="34">
        <f t="shared" si="25"/>
        <v>7422</v>
      </c>
      <c r="BH77" s="13">
        <f t="shared" si="26"/>
        <v>0</v>
      </c>
      <c r="BI77" s="13">
        <f t="shared" si="27"/>
        <v>0</v>
      </c>
    </row>
    <row r="78" spans="1:61" x14ac:dyDescent="0.2">
      <c r="A78" s="15">
        <v>77</v>
      </c>
      <c r="B78" s="35">
        <v>33809</v>
      </c>
      <c r="C78" s="36">
        <v>7792</v>
      </c>
      <c r="D78" s="37"/>
      <c r="F78" s="15">
        <v>392000</v>
      </c>
      <c r="H78" s="15">
        <v>21.948</v>
      </c>
      <c r="I78" s="15">
        <v>20.257999999999999</v>
      </c>
      <c r="J78" s="15">
        <v>1.1319999999999999</v>
      </c>
      <c r="K78" s="15">
        <v>6363.1019999999999</v>
      </c>
      <c r="M78" s="15">
        <v>638</v>
      </c>
      <c r="N78" s="15">
        <v>13.542999999999999</v>
      </c>
      <c r="O78" s="15">
        <v>196725</v>
      </c>
      <c r="P78" s="15">
        <v>4158.3999999999996</v>
      </c>
      <c r="Q78" s="15">
        <v>817269</v>
      </c>
      <c r="V78" s="15">
        <v>28</v>
      </c>
      <c r="W78" s="15">
        <v>85.5</v>
      </c>
      <c r="AB78" s="15">
        <v>253530</v>
      </c>
      <c r="AD78" s="15">
        <v>0</v>
      </c>
      <c r="AE78" s="15">
        <v>0.1</v>
      </c>
      <c r="AF78" s="15">
        <v>69.400000000000006</v>
      </c>
      <c r="AH78" s="13">
        <f t="shared" si="14"/>
        <v>1992</v>
      </c>
      <c r="AI78" s="13">
        <f t="shared" si="15"/>
        <v>30</v>
      </c>
      <c r="AJ78" s="13">
        <f>IF(AND(ISNUMBER(C78),ISNUMBER(AK78),ISNUMBER(AL78),AH78&gt;=Inputs!$B$5,AH78&lt;=Inputs!$B$6,AH78&lt;&gt;Inputs!$B$7,AH78&lt;&gt;Inputs!$B$8),1,0)</f>
        <v>0</v>
      </c>
      <c r="AK78" s="13">
        <f>IF(INDEX($E78:$AF78,Inputs!$C$10)="","",INDEX($E78:$AF78,Inputs!$C$10))</f>
        <v>196725</v>
      </c>
      <c r="AL78" s="13">
        <f>IF(INDEX($E78:$AF78,Inputs!$C$11)="","",INDEX($E78:$AF78,Inputs!$C$11))</f>
        <v>392000</v>
      </c>
      <c r="AM78" s="19">
        <f>Regression!$C$5+Regression!$C$6*A78</f>
        <v>10756.254028885945</v>
      </c>
      <c r="AN78" s="27" t="str">
        <f t="shared" si="16"/>
        <v/>
      </c>
      <c r="AO78" s="30">
        <f>INDEX('Seasonal Index'!$E$2:$E$53,AI78)</f>
        <v>1.0317130415362794</v>
      </c>
      <c r="AP78" s="34" t="str">
        <f t="shared" si="17"/>
        <v/>
      </c>
      <c r="AQ78" s="16">
        <f>IF(AJ78=1,A78-Regression!$C$15,0)</f>
        <v>0</v>
      </c>
      <c r="AR78" s="16">
        <f>IF(AJ78=1,AK78-Regression!$D$15,0)</f>
        <v>0</v>
      </c>
      <c r="AS78" s="16">
        <f>IF(AJ78=1,AL78-Regression!$E$15,0)</f>
        <v>0</v>
      </c>
      <c r="AT78" s="16">
        <f>IF(AJ78=1,AP78-Regression!$F$15,0)</f>
        <v>0</v>
      </c>
      <c r="AU78" s="19">
        <f>IF(AND(ISNUMBER(AK78),ISNUMBER(AL78)),Regression!$C$38+Regression!$D$38*A78+Regression!$E$38*AK78+Regression!$F$38*AL78,"")</f>
        <v>10765.342344078186</v>
      </c>
      <c r="AV78" s="34">
        <f t="shared" si="18"/>
        <v>11106.744092988205</v>
      </c>
      <c r="AW78" s="13" t="str">
        <f>IF(AJ78=1,"Train",IF(AH78=Inputs!$B$6+1,"Validation",IF(AH78&gt;Inputs!$B$6+1,"Forecast","Not used")))</f>
        <v>Not used</v>
      </c>
      <c r="AX78" s="34">
        <f t="shared" si="19"/>
        <v>7792</v>
      </c>
      <c r="AY78" s="38" t="str">
        <f t="shared" si="20"/>
        <v/>
      </c>
      <c r="AZ78" s="13">
        <f t="shared" si="21"/>
        <v>0</v>
      </c>
      <c r="BB78" s="19">
        <f>Regression!$C$45+Regression!$C$46*A78</f>
        <v>6264.3609520949567</v>
      </c>
      <c r="BC78" s="27" t="str">
        <f t="shared" si="22"/>
        <v/>
      </c>
      <c r="BD78" s="30">
        <f>INDEX('Seasonal Index'!$H$2:$H$53,AI78)</f>
        <v>1.0099032328934463</v>
      </c>
      <c r="BE78" s="34" t="str">
        <f t="shared" si="23"/>
        <v/>
      </c>
      <c r="BF78" s="38" t="str">
        <f t="shared" si="24"/>
        <v/>
      </c>
      <c r="BG78" s="34">
        <f t="shared" si="25"/>
        <v>7792</v>
      </c>
      <c r="BH78" s="13">
        <f t="shared" si="26"/>
        <v>0</v>
      </c>
      <c r="BI78" s="13">
        <f t="shared" si="27"/>
        <v>0</v>
      </c>
    </row>
    <row r="79" spans="1:61" x14ac:dyDescent="0.2">
      <c r="A79" s="15">
        <v>78</v>
      </c>
      <c r="B79" s="35">
        <v>33816</v>
      </c>
      <c r="C79" s="36">
        <v>7433</v>
      </c>
      <c r="D79" s="37"/>
      <c r="F79" s="15">
        <v>564000</v>
      </c>
      <c r="H79" s="15">
        <v>21.95</v>
      </c>
      <c r="I79" s="15">
        <v>20.58</v>
      </c>
      <c r="J79" s="15">
        <v>1.1279999999999999</v>
      </c>
      <c r="K79" s="15">
        <v>6363.1019999999999</v>
      </c>
      <c r="M79" s="15">
        <v>638</v>
      </c>
      <c r="N79" s="15">
        <v>13.542999999999999</v>
      </c>
      <c r="O79" s="15">
        <v>196725</v>
      </c>
      <c r="P79" s="15">
        <v>4158.3999999999996</v>
      </c>
      <c r="Q79" s="15">
        <v>817269</v>
      </c>
      <c r="V79" s="15">
        <v>28</v>
      </c>
      <c r="W79" s="15">
        <v>85.5</v>
      </c>
      <c r="AB79" s="15">
        <v>253530</v>
      </c>
      <c r="AD79" s="15">
        <v>0</v>
      </c>
      <c r="AE79" s="15">
        <v>0.1</v>
      </c>
      <c r="AF79" s="15">
        <v>73.900000000000006</v>
      </c>
      <c r="AH79" s="13">
        <f t="shared" si="14"/>
        <v>1992</v>
      </c>
      <c r="AI79" s="13">
        <f t="shared" si="15"/>
        <v>31</v>
      </c>
      <c r="AJ79" s="13">
        <f>IF(AND(ISNUMBER(C79),ISNUMBER(AK79),ISNUMBER(AL79),AH79&gt;=Inputs!$B$5,AH79&lt;=Inputs!$B$6,AH79&lt;&gt;Inputs!$B$7,AH79&lt;&gt;Inputs!$B$8),1,0)</f>
        <v>0</v>
      </c>
      <c r="AK79" s="13">
        <f>IF(INDEX($E79:$AF79,Inputs!$C$10)="","",INDEX($E79:$AF79,Inputs!$C$10))</f>
        <v>196725</v>
      </c>
      <c r="AL79" s="13">
        <f>IF(INDEX($E79:$AF79,Inputs!$C$11)="","",INDEX($E79:$AF79,Inputs!$C$11))</f>
        <v>564000</v>
      </c>
      <c r="AM79" s="19">
        <f>Regression!$C$5+Regression!$C$6*A79</f>
        <v>10755.081353947626</v>
      </c>
      <c r="AN79" s="27" t="str">
        <f t="shared" si="16"/>
        <v/>
      </c>
      <c r="AO79" s="30">
        <f>INDEX('Seasonal Index'!$E$2:$E$53,AI79)</f>
        <v>1.0399732200612197</v>
      </c>
      <c r="AP79" s="34" t="str">
        <f t="shared" si="17"/>
        <v/>
      </c>
      <c r="AQ79" s="16">
        <f>IF(AJ79=1,A79-Regression!$C$15,0)</f>
        <v>0</v>
      </c>
      <c r="AR79" s="16">
        <f>IF(AJ79=1,AK79-Regression!$D$15,0)</f>
        <v>0</v>
      </c>
      <c r="AS79" s="16">
        <f>IF(AJ79=1,AL79-Regression!$E$15,0)</f>
        <v>0</v>
      </c>
      <c r="AT79" s="16">
        <f>IF(AJ79=1,AP79-Regression!$F$15,0)</f>
        <v>0</v>
      </c>
      <c r="AU79" s="19">
        <f>IF(AND(ISNUMBER(AK79),ISNUMBER(AL79)),Regression!$C$38+Regression!$D$38*A79+Regression!$E$38*AK79+Regression!$F$38*AL79,"")</f>
        <v>10307.112914058014</v>
      </c>
      <c r="AV79" s="34">
        <f t="shared" si="18"/>
        <v>10719.121406767496</v>
      </c>
      <c r="AW79" s="13" t="str">
        <f>IF(AJ79=1,"Train",IF(AH79=Inputs!$B$6+1,"Validation",IF(AH79&gt;Inputs!$B$6+1,"Forecast","Not used")))</f>
        <v>Not used</v>
      </c>
      <c r="AX79" s="34">
        <f t="shared" si="19"/>
        <v>7433</v>
      </c>
      <c r="AY79" s="38" t="str">
        <f t="shared" si="20"/>
        <v/>
      </c>
      <c r="AZ79" s="13">
        <f t="shared" si="21"/>
        <v>0</v>
      </c>
      <c r="BB79" s="19">
        <f>Regression!$C$45+Regression!$C$46*A79</f>
        <v>6265.9204517077333</v>
      </c>
      <c r="BC79" s="27" t="str">
        <f t="shared" si="22"/>
        <v/>
      </c>
      <c r="BD79" s="30">
        <f>INDEX('Seasonal Index'!$H$2:$H$53,AI79)</f>
        <v>1.0389647971011076</v>
      </c>
      <c r="BE79" s="34" t="str">
        <f t="shared" si="23"/>
        <v/>
      </c>
      <c r="BF79" s="38" t="str">
        <f t="shared" si="24"/>
        <v/>
      </c>
      <c r="BG79" s="34">
        <f t="shared" si="25"/>
        <v>7433</v>
      </c>
      <c r="BH79" s="13">
        <f t="shared" si="26"/>
        <v>0</v>
      </c>
      <c r="BI79" s="13">
        <f t="shared" si="27"/>
        <v>0</v>
      </c>
    </row>
    <row r="80" spans="1:61" x14ac:dyDescent="0.2">
      <c r="A80" s="15">
        <v>79</v>
      </c>
      <c r="B80" s="35">
        <v>33823</v>
      </c>
      <c r="C80" s="36">
        <v>7796</v>
      </c>
      <c r="D80" s="37"/>
      <c r="F80" s="15">
        <v>423000</v>
      </c>
      <c r="H80" s="15">
        <v>21.338000000000001</v>
      </c>
      <c r="I80" s="15">
        <v>19.878</v>
      </c>
      <c r="J80" s="15">
        <v>1.1259999999999999</v>
      </c>
      <c r="K80" s="15">
        <v>6470.7629999999999</v>
      </c>
      <c r="M80" s="15">
        <v>621</v>
      </c>
      <c r="N80" s="15">
        <v>13.542999999999999</v>
      </c>
      <c r="O80" s="15">
        <v>196725</v>
      </c>
      <c r="P80" s="15">
        <v>4177.1000000000004</v>
      </c>
      <c r="Q80" s="15">
        <v>817269</v>
      </c>
      <c r="V80" s="15">
        <v>28</v>
      </c>
      <c r="W80" s="15">
        <v>89.4</v>
      </c>
      <c r="AB80" s="15">
        <v>253530</v>
      </c>
      <c r="AD80" s="15">
        <v>0</v>
      </c>
      <c r="AE80" s="15">
        <v>0.1</v>
      </c>
      <c r="AF80" s="15">
        <v>69.5</v>
      </c>
      <c r="AH80" s="13">
        <f t="shared" si="14"/>
        <v>1992</v>
      </c>
      <c r="AI80" s="13">
        <f t="shared" si="15"/>
        <v>32</v>
      </c>
      <c r="AJ80" s="13">
        <f>IF(AND(ISNUMBER(C80),ISNUMBER(AK80),ISNUMBER(AL80),AH80&gt;=Inputs!$B$5,AH80&lt;=Inputs!$B$6,AH80&lt;&gt;Inputs!$B$7,AH80&lt;&gt;Inputs!$B$8),1,0)</f>
        <v>0</v>
      </c>
      <c r="AK80" s="13">
        <f>IF(INDEX($E80:$AF80,Inputs!$C$10)="","",INDEX($E80:$AF80,Inputs!$C$10))</f>
        <v>196725</v>
      </c>
      <c r="AL80" s="13">
        <f>IF(INDEX($E80:$AF80,Inputs!$C$11)="","",INDEX($E80:$AF80,Inputs!$C$11))</f>
        <v>423000</v>
      </c>
      <c r="AM80" s="19">
        <f>Regression!$C$5+Regression!$C$6*A80</f>
        <v>10753.908679009308</v>
      </c>
      <c r="AN80" s="27" t="str">
        <f t="shared" si="16"/>
        <v/>
      </c>
      <c r="AO80" s="30">
        <f>INDEX('Seasonal Index'!$E$2:$E$53,AI80)</f>
        <v>1.040616931741758</v>
      </c>
      <c r="AP80" s="34" t="str">
        <f t="shared" si="17"/>
        <v/>
      </c>
      <c r="AQ80" s="16">
        <f>IF(AJ80=1,A80-Regression!$C$15,0)</f>
        <v>0</v>
      </c>
      <c r="AR80" s="16">
        <f>IF(AJ80=1,AK80-Regression!$D$15,0)</f>
        <v>0</v>
      </c>
      <c r="AS80" s="16">
        <f>IF(AJ80=1,AL80-Regression!$E$15,0)</f>
        <v>0</v>
      </c>
      <c r="AT80" s="16">
        <f>IF(AJ80=1,AP80-Regression!$F$15,0)</f>
        <v>0</v>
      </c>
      <c r="AU80" s="19">
        <f>IF(AND(ISNUMBER(AK80),ISNUMBER(AL80)),Regression!$C$38+Regression!$D$38*A80+Regression!$E$38*AK80+Regression!$F$38*AL80,"")</f>
        <v>10679.911434962845</v>
      </c>
      <c r="AV80" s="34">
        <f t="shared" si="18"/>
        <v>11113.696668724751</v>
      </c>
      <c r="AW80" s="13" t="str">
        <f>IF(AJ80=1,"Train",IF(AH80=Inputs!$B$6+1,"Validation",IF(AH80&gt;Inputs!$B$6+1,"Forecast","Not used")))</f>
        <v>Not used</v>
      </c>
      <c r="AX80" s="34">
        <f t="shared" si="19"/>
        <v>7796</v>
      </c>
      <c r="AY80" s="38" t="str">
        <f t="shared" si="20"/>
        <v/>
      </c>
      <c r="AZ80" s="13">
        <f t="shared" si="21"/>
        <v>0</v>
      </c>
      <c r="BB80" s="19">
        <f>Regression!$C$45+Regression!$C$46*A80</f>
        <v>6267.4799513205098</v>
      </c>
      <c r="BC80" s="27" t="str">
        <f t="shared" si="22"/>
        <v/>
      </c>
      <c r="BD80" s="30">
        <f>INDEX('Seasonal Index'!$H$2:$H$53,AI80)</f>
        <v>1.0332208948643213</v>
      </c>
      <c r="BE80" s="34" t="str">
        <f t="shared" si="23"/>
        <v/>
      </c>
      <c r="BF80" s="38" t="str">
        <f t="shared" si="24"/>
        <v/>
      </c>
      <c r="BG80" s="34">
        <f t="shared" si="25"/>
        <v>7796</v>
      </c>
      <c r="BH80" s="13">
        <f t="shared" si="26"/>
        <v>0</v>
      </c>
      <c r="BI80" s="13">
        <f t="shared" si="27"/>
        <v>0</v>
      </c>
    </row>
    <row r="81" spans="1:61" x14ac:dyDescent="0.2">
      <c r="A81" s="15">
        <v>80</v>
      </c>
      <c r="B81" s="35">
        <v>33830</v>
      </c>
      <c r="C81" s="36">
        <v>7700</v>
      </c>
      <c r="D81" s="37"/>
      <c r="F81" s="15">
        <v>406000</v>
      </c>
      <c r="H81" s="15">
        <v>21.181999999999999</v>
      </c>
      <c r="I81" s="15">
        <v>19.678000000000001</v>
      </c>
      <c r="J81" s="15">
        <v>1.123</v>
      </c>
      <c r="K81" s="15">
        <v>6470.7629999999999</v>
      </c>
      <c r="M81" s="15">
        <v>621</v>
      </c>
      <c r="N81" s="15">
        <v>13.542999999999999</v>
      </c>
      <c r="O81" s="15">
        <v>196725</v>
      </c>
      <c r="P81" s="15">
        <v>4177.1000000000004</v>
      </c>
      <c r="Q81" s="15">
        <v>817269</v>
      </c>
      <c r="V81" s="15">
        <v>28</v>
      </c>
      <c r="W81" s="15">
        <v>89.4</v>
      </c>
      <c r="AB81" s="15">
        <v>253530</v>
      </c>
      <c r="AD81" s="15">
        <v>0</v>
      </c>
      <c r="AE81" s="15">
        <v>0.7</v>
      </c>
      <c r="AF81" s="15">
        <v>80.400000000000006</v>
      </c>
      <c r="AH81" s="13">
        <f t="shared" si="14"/>
        <v>1992</v>
      </c>
      <c r="AI81" s="13">
        <f t="shared" si="15"/>
        <v>33</v>
      </c>
      <c r="AJ81" s="13">
        <f>IF(AND(ISNUMBER(C81),ISNUMBER(AK81),ISNUMBER(AL81),AH81&gt;=Inputs!$B$5,AH81&lt;=Inputs!$B$6,AH81&lt;&gt;Inputs!$B$7,AH81&lt;&gt;Inputs!$B$8),1,0)</f>
        <v>0</v>
      </c>
      <c r="AK81" s="13">
        <f>IF(INDEX($E81:$AF81,Inputs!$C$10)="","",INDEX($E81:$AF81,Inputs!$C$10))</f>
        <v>196725</v>
      </c>
      <c r="AL81" s="13">
        <f>IF(INDEX($E81:$AF81,Inputs!$C$11)="","",INDEX($E81:$AF81,Inputs!$C$11))</f>
        <v>406000</v>
      </c>
      <c r="AM81" s="19">
        <f>Regression!$C$5+Regression!$C$6*A81</f>
        <v>10752.736004070988</v>
      </c>
      <c r="AN81" s="27" t="str">
        <f t="shared" si="16"/>
        <v/>
      </c>
      <c r="AO81" s="30">
        <f>INDEX('Seasonal Index'!$E$2:$E$53,AI81)</f>
        <v>1.027478065834379</v>
      </c>
      <c r="AP81" s="34" t="str">
        <f t="shared" si="17"/>
        <v/>
      </c>
      <c r="AQ81" s="16">
        <f>IF(AJ81=1,A81-Regression!$C$15,0)</f>
        <v>0</v>
      </c>
      <c r="AR81" s="16">
        <f>IF(AJ81=1,AK81-Regression!$D$15,0)</f>
        <v>0</v>
      </c>
      <c r="AS81" s="16">
        <f>IF(AJ81=1,AL81-Regression!$E$15,0)</f>
        <v>0</v>
      </c>
      <c r="AT81" s="16">
        <f>IF(AJ81=1,AP81-Regression!$F$15,0)</f>
        <v>0</v>
      </c>
      <c r="AU81" s="19">
        <f>IF(AND(ISNUMBER(AK81),ISNUMBER(AL81)),Regression!$C$38+Regression!$D$38*A81+Regression!$E$38*AK81+Regression!$F$38*AL81,"")</f>
        <v>10723.484825149782</v>
      </c>
      <c r="AV81" s="34">
        <f t="shared" si="18"/>
        <v>11018.145447149212</v>
      </c>
      <c r="AW81" s="13" t="str">
        <f>IF(AJ81=1,"Train",IF(AH81=Inputs!$B$6+1,"Validation",IF(AH81&gt;Inputs!$B$6+1,"Forecast","Not used")))</f>
        <v>Not used</v>
      </c>
      <c r="AX81" s="34">
        <f t="shared" si="19"/>
        <v>7700</v>
      </c>
      <c r="AY81" s="38" t="str">
        <f t="shared" si="20"/>
        <v/>
      </c>
      <c r="AZ81" s="13">
        <f t="shared" si="21"/>
        <v>0</v>
      </c>
      <c r="BB81" s="19">
        <f>Regression!$C$45+Regression!$C$46*A81</f>
        <v>6269.0394509332873</v>
      </c>
      <c r="BC81" s="27" t="str">
        <f t="shared" si="22"/>
        <v/>
      </c>
      <c r="BD81" s="30">
        <f>INDEX('Seasonal Index'!$H$2:$H$53,AI81)</f>
        <v>1.0058600109847937</v>
      </c>
      <c r="BE81" s="34" t="str">
        <f t="shared" si="23"/>
        <v/>
      </c>
      <c r="BF81" s="38" t="str">
        <f t="shared" si="24"/>
        <v/>
      </c>
      <c r="BG81" s="34">
        <f t="shared" si="25"/>
        <v>7700</v>
      </c>
      <c r="BH81" s="13">
        <f t="shared" si="26"/>
        <v>0</v>
      </c>
      <c r="BI81" s="13">
        <f t="shared" si="27"/>
        <v>0</v>
      </c>
    </row>
    <row r="82" spans="1:61" x14ac:dyDescent="0.2">
      <c r="A82" s="15">
        <v>81</v>
      </c>
      <c r="B82" s="35">
        <v>33837</v>
      </c>
      <c r="C82" s="36">
        <v>7365</v>
      </c>
      <c r="D82" s="37"/>
      <c r="F82" s="15">
        <v>401000</v>
      </c>
      <c r="H82" s="15">
        <v>21.385999999999999</v>
      </c>
      <c r="I82" s="15">
        <v>19.792000000000002</v>
      </c>
      <c r="J82" s="15">
        <v>1.1160000000000001</v>
      </c>
      <c r="K82" s="15">
        <v>6470.7629999999999</v>
      </c>
      <c r="M82" s="15">
        <v>621</v>
      </c>
      <c r="N82" s="15">
        <v>12.853</v>
      </c>
      <c r="O82" s="15">
        <v>197232</v>
      </c>
      <c r="P82" s="15">
        <v>4177.1000000000004</v>
      </c>
      <c r="Q82" s="15">
        <v>817269</v>
      </c>
      <c r="V82" s="15">
        <v>28</v>
      </c>
      <c r="W82" s="15">
        <v>89.4</v>
      </c>
      <c r="AB82" s="15">
        <v>253530</v>
      </c>
      <c r="AD82" s="15">
        <v>0</v>
      </c>
      <c r="AE82" s="15">
        <v>1</v>
      </c>
      <c r="AF82" s="15">
        <v>58.3</v>
      </c>
      <c r="AH82" s="13">
        <f t="shared" si="14"/>
        <v>1992</v>
      </c>
      <c r="AI82" s="13">
        <f t="shared" si="15"/>
        <v>34</v>
      </c>
      <c r="AJ82" s="13">
        <f>IF(AND(ISNUMBER(C82),ISNUMBER(AK82),ISNUMBER(AL82),AH82&gt;=Inputs!$B$5,AH82&lt;=Inputs!$B$6,AH82&lt;&gt;Inputs!$B$7,AH82&lt;&gt;Inputs!$B$8),1,0)</f>
        <v>0</v>
      </c>
      <c r="AK82" s="13">
        <f>IF(INDEX($E82:$AF82,Inputs!$C$10)="","",INDEX($E82:$AF82,Inputs!$C$10))</f>
        <v>197232</v>
      </c>
      <c r="AL82" s="13">
        <f>IF(INDEX($E82:$AF82,Inputs!$C$11)="","",INDEX($E82:$AF82,Inputs!$C$11))</f>
        <v>401000</v>
      </c>
      <c r="AM82" s="19">
        <f>Regression!$C$5+Regression!$C$6*A82</f>
        <v>10751.563329132669</v>
      </c>
      <c r="AN82" s="27" t="str">
        <f t="shared" si="16"/>
        <v/>
      </c>
      <c r="AO82" s="30">
        <f>INDEX('Seasonal Index'!$E$2:$E$53,AI82)</f>
        <v>1.0381639846741464</v>
      </c>
      <c r="AP82" s="34" t="str">
        <f t="shared" si="17"/>
        <v/>
      </c>
      <c r="AQ82" s="16">
        <f>IF(AJ82=1,A82-Regression!$C$15,0)</f>
        <v>0</v>
      </c>
      <c r="AR82" s="16">
        <f>IF(AJ82=1,AK82-Regression!$D$15,0)</f>
        <v>0</v>
      </c>
      <c r="AS82" s="16">
        <f>IF(AJ82=1,AL82-Regression!$E$15,0)</f>
        <v>0</v>
      </c>
      <c r="AT82" s="16">
        <f>IF(AJ82=1,AP82-Regression!$F$15,0)</f>
        <v>0</v>
      </c>
      <c r="AU82" s="19">
        <f>IF(AND(ISNUMBER(AK82),ISNUMBER(AL82)),Regression!$C$38+Regression!$D$38*A82+Regression!$E$38*AK82+Regression!$F$38*AL82,"")</f>
        <v>10736.1228270746</v>
      </c>
      <c r="AV82" s="34">
        <f t="shared" si="18"/>
        <v>11145.856054106827</v>
      </c>
      <c r="AW82" s="13" t="str">
        <f>IF(AJ82=1,"Train",IF(AH82=Inputs!$B$6+1,"Validation",IF(AH82&gt;Inputs!$B$6+1,"Forecast","Not used")))</f>
        <v>Not used</v>
      </c>
      <c r="AX82" s="34">
        <f t="shared" si="19"/>
        <v>7365</v>
      </c>
      <c r="AY82" s="38" t="str">
        <f t="shared" si="20"/>
        <v/>
      </c>
      <c r="AZ82" s="13">
        <f t="shared" si="21"/>
        <v>0</v>
      </c>
      <c r="BB82" s="19">
        <f>Regression!$C$45+Regression!$C$46*A82</f>
        <v>6270.5989505460639</v>
      </c>
      <c r="BC82" s="27" t="str">
        <f t="shared" si="22"/>
        <v/>
      </c>
      <c r="BD82" s="30">
        <f>INDEX('Seasonal Index'!$H$2:$H$53,AI82)</f>
        <v>1.0219588934931323</v>
      </c>
      <c r="BE82" s="34" t="str">
        <f t="shared" si="23"/>
        <v/>
      </c>
      <c r="BF82" s="38" t="str">
        <f t="shared" si="24"/>
        <v/>
      </c>
      <c r="BG82" s="34">
        <f t="shared" si="25"/>
        <v>7365</v>
      </c>
      <c r="BH82" s="13">
        <f t="shared" si="26"/>
        <v>0</v>
      </c>
      <c r="BI82" s="13">
        <f t="shared" si="27"/>
        <v>0</v>
      </c>
    </row>
    <row r="83" spans="1:61" x14ac:dyDescent="0.2">
      <c r="A83" s="15">
        <v>82</v>
      </c>
      <c r="B83" s="35">
        <v>33844</v>
      </c>
      <c r="C83" s="36">
        <v>7814</v>
      </c>
      <c r="D83" s="37"/>
      <c r="F83" s="15">
        <v>398000</v>
      </c>
      <c r="H83" s="15">
        <v>21.425999999999998</v>
      </c>
      <c r="I83" s="15">
        <v>19.622</v>
      </c>
      <c r="J83" s="15">
        <v>1.123</v>
      </c>
      <c r="K83" s="15">
        <v>6470.7629999999999</v>
      </c>
      <c r="M83" s="15">
        <v>621</v>
      </c>
      <c r="N83" s="15">
        <v>12.853</v>
      </c>
      <c r="O83" s="15">
        <v>197232</v>
      </c>
      <c r="P83" s="15">
        <v>4177.1000000000004</v>
      </c>
      <c r="Q83" s="15">
        <v>817269</v>
      </c>
      <c r="V83" s="15">
        <v>28</v>
      </c>
      <c r="W83" s="15">
        <v>89.4</v>
      </c>
      <c r="AB83" s="15">
        <v>253530</v>
      </c>
      <c r="AD83" s="15">
        <v>0</v>
      </c>
      <c r="AE83" s="15">
        <v>0.6</v>
      </c>
      <c r="AF83" s="15">
        <v>71.2</v>
      </c>
      <c r="AH83" s="13">
        <f t="shared" si="14"/>
        <v>1992</v>
      </c>
      <c r="AI83" s="13">
        <f t="shared" si="15"/>
        <v>35</v>
      </c>
      <c r="AJ83" s="13">
        <f>IF(AND(ISNUMBER(C83),ISNUMBER(AK83),ISNUMBER(AL83),AH83&gt;=Inputs!$B$5,AH83&lt;=Inputs!$B$6,AH83&lt;&gt;Inputs!$B$7,AH83&lt;&gt;Inputs!$B$8),1,0)</f>
        <v>0</v>
      </c>
      <c r="AK83" s="13">
        <f>IF(INDEX($E83:$AF83,Inputs!$C$10)="","",INDEX($E83:$AF83,Inputs!$C$10))</f>
        <v>197232</v>
      </c>
      <c r="AL83" s="13">
        <f>IF(INDEX($E83:$AF83,Inputs!$C$11)="","",INDEX($E83:$AF83,Inputs!$C$11))</f>
        <v>398000</v>
      </c>
      <c r="AM83" s="19">
        <f>Regression!$C$5+Regression!$C$6*A83</f>
        <v>10750.390654194351</v>
      </c>
      <c r="AN83" s="27" t="str">
        <f t="shared" si="16"/>
        <v/>
      </c>
      <c r="AO83" s="30">
        <f>INDEX('Seasonal Index'!$E$2:$E$53,AI83)</f>
        <v>1.0224659586681397</v>
      </c>
      <c r="AP83" s="34" t="str">
        <f t="shared" si="17"/>
        <v/>
      </c>
      <c r="AQ83" s="16">
        <f>IF(AJ83=1,A83-Regression!$C$15,0)</f>
        <v>0</v>
      </c>
      <c r="AR83" s="16">
        <f>IF(AJ83=1,AK83-Regression!$D$15,0)</f>
        <v>0</v>
      </c>
      <c r="AS83" s="16">
        <f>IF(AJ83=1,AL83-Regression!$E$15,0)</f>
        <v>0</v>
      </c>
      <c r="AT83" s="16">
        <f>IF(AJ83=1,AP83-Regression!$F$15,0)</f>
        <v>0</v>
      </c>
      <c r="AU83" s="19">
        <f>IF(AND(ISNUMBER(AK83),ISNUMBER(AL83)),Regression!$C$38+Regression!$D$38*A83+Regression!$E$38*AK83+Regression!$F$38*AL83,"")</f>
        <v>10742.525637986935</v>
      </c>
      <c r="AV83" s="34">
        <f t="shared" si="18"/>
        <v>10983.866774961381</v>
      </c>
      <c r="AW83" s="13" t="str">
        <f>IF(AJ83=1,"Train",IF(AH83=Inputs!$B$6+1,"Validation",IF(AH83&gt;Inputs!$B$6+1,"Forecast","Not used")))</f>
        <v>Not used</v>
      </c>
      <c r="AX83" s="34">
        <f t="shared" si="19"/>
        <v>7814</v>
      </c>
      <c r="AY83" s="38" t="str">
        <f t="shared" si="20"/>
        <v/>
      </c>
      <c r="AZ83" s="13">
        <f t="shared" si="21"/>
        <v>0</v>
      </c>
      <c r="BB83" s="19">
        <f>Regression!$C$45+Regression!$C$46*A83</f>
        <v>6272.1584501588404</v>
      </c>
      <c r="BC83" s="27" t="str">
        <f t="shared" si="22"/>
        <v/>
      </c>
      <c r="BD83" s="30">
        <f>INDEX('Seasonal Index'!$H$2:$H$53,AI83)</f>
        <v>1.0227114090901652</v>
      </c>
      <c r="BE83" s="34" t="str">
        <f t="shared" si="23"/>
        <v/>
      </c>
      <c r="BF83" s="38" t="str">
        <f t="shared" si="24"/>
        <v/>
      </c>
      <c r="BG83" s="34">
        <f t="shared" si="25"/>
        <v>7814</v>
      </c>
      <c r="BH83" s="13">
        <f t="shared" si="26"/>
        <v>0</v>
      </c>
      <c r="BI83" s="13">
        <f t="shared" si="27"/>
        <v>0</v>
      </c>
    </row>
    <row r="84" spans="1:61" x14ac:dyDescent="0.2">
      <c r="A84" s="15">
        <v>83</v>
      </c>
      <c r="B84" s="35">
        <v>33851</v>
      </c>
      <c r="C84" s="36">
        <v>7326</v>
      </c>
      <c r="D84" s="37"/>
      <c r="F84" s="15">
        <v>408000</v>
      </c>
      <c r="H84" s="15">
        <v>21.658000000000001</v>
      </c>
      <c r="I84" s="15">
        <v>19.902000000000001</v>
      </c>
      <c r="J84" s="15">
        <v>1.121</v>
      </c>
      <c r="K84" s="15">
        <v>6470.7629999999999</v>
      </c>
      <c r="M84" s="15">
        <v>621</v>
      </c>
      <c r="N84" s="15">
        <v>12.853</v>
      </c>
      <c r="O84" s="15">
        <v>197232</v>
      </c>
      <c r="P84" s="15">
        <v>4177.1000000000004</v>
      </c>
      <c r="Q84" s="15">
        <v>817269</v>
      </c>
      <c r="V84" s="15">
        <v>28</v>
      </c>
      <c r="W84" s="15">
        <v>92.4</v>
      </c>
      <c r="AB84" s="15">
        <v>253530</v>
      </c>
      <c r="AD84" s="15">
        <v>0</v>
      </c>
      <c r="AE84" s="15">
        <v>0</v>
      </c>
      <c r="AF84" s="15">
        <v>48.3</v>
      </c>
      <c r="AH84" s="13">
        <f t="shared" si="14"/>
        <v>1992</v>
      </c>
      <c r="AI84" s="13">
        <f t="shared" si="15"/>
        <v>36</v>
      </c>
      <c r="AJ84" s="13">
        <f>IF(AND(ISNUMBER(C84),ISNUMBER(AK84),ISNUMBER(AL84),AH84&gt;=Inputs!$B$5,AH84&lt;=Inputs!$B$6,AH84&lt;&gt;Inputs!$B$7,AH84&lt;&gt;Inputs!$B$8),1,0)</f>
        <v>0</v>
      </c>
      <c r="AK84" s="13">
        <f>IF(INDEX($E84:$AF84,Inputs!$C$10)="","",INDEX($E84:$AF84,Inputs!$C$10))</f>
        <v>197232</v>
      </c>
      <c r="AL84" s="13">
        <f>IF(INDEX($E84:$AF84,Inputs!$C$11)="","",INDEX($E84:$AF84,Inputs!$C$11))</f>
        <v>408000</v>
      </c>
      <c r="AM84" s="19">
        <f>Regression!$C$5+Regression!$C$6*A84</f>
        <v>10749.217979256031</v>
      </c>
      <c r="AN84" s="27" t="str">
        <f t="shared" si="16"/>
        <v/>
      </c>
      <c r="AO84" s="30">
        <f>INDEX('Seasonal Index'!$E$2:$E$53,AI84)</f>
        <v>1.0036108382806754</v>
      </c>
      <c r="AP84" s="34" t="str">
        <f t="shared" si="17"/>
        <v/>
      </c>
      <c r="AQ84" s="16">
        <f>IF(AJ84=1,A84-Regression!$C$15,0)</f>
        <v>0</v>
      </c>
      <c r="AR84" s="16">
        <f>IF(AJ84=1,AK84-Regression!$D$15,0)</f>
        <v>0</v>
      </c>
      <c r="AS84" s="16">
        <f>IF(AJ84=1,AL84-Regression!$E$15,0)</f>
        <v>0</v>
      </c>
      <c r="AT84" s="16">
        <f>IF(AJ84=1,AP84-Regression!$F$15,0)</f>
        <v>0</v>
      </c>
      <c r="AU84" s="19">
        <f>IF(AND(ISNUMBER(AK84),ISNUMBER(AL84)),Regression!$C$38+Regression!$D$38*A84+Regression!$E$38*AK84+Regression!$F$38*AL84,"")</f>
        <v>10714.412911001431</v>
      </c>
      <c r="AV84" s="34">
        <f t="shared" si="18"/>
        <v>10753.100923295438</v>
      </c>
      <c r="AW84" s="13" t="str">
        <f>IF(AJ84=1,"Train",IF(AH84=Inputs!$B$6+1,"Validation",IF(AH84&gt;Inputs!$B$6+1,"Forecast","Not used")))</f>
        <v>Not used</v>
      </c>
      <c r="AX84" s="34">
        <f t="shared" si="19"/>
        <v>7326</v>
      </c>
      <c r="AY84" s="38" t="str">
        <f t="shared" si="20"/>
        <v/>
      </c>
      <c r="AZ84" s="13">
        <f t="shared" si="21"/>
        <v>0</v>
      </c>
      <c r="BB84" s="19">
        <f>Regression!$C$45+Regression!$C$46*A84</f>
        <v>6273.717949771617</v>
      </c>
      <c r="BC84" s="27" t="str">
        <f t="shared" si="22"/>
        <v/>
      </c>
      <c r="BD84" s="30">
        <f>INDEX('Seasonal Index'!$H$2:$H$53,AI84)</f>
        <v>0.95792593843145868</v>
      </c>
      <c r="BE84" s="34" t="str">
        <f t="shared" si="23"/>
        <v/>
      </c>
      <c r="BF84" s="38" t="str">
        <f t="shared" si="24"/>
        <v/>
      </c>
      <c r="BG84" s="34">
        <f t="shared" si="25"/>
        <v>7326</v>
      </c>
      <c r="BH84" s="13">
        <f t="shared" si="26"/>
        <v>0</v>
      </c>
      <c r="BI84" s="13">
        <f t="shared" si="27"/>
        <v>0</v>
      </c>
    </row>
    <row r="85" spans="1:61" x14ac:dyDescent="0.2">
      <c r="A85" s="15">
        <v>84</v>
      </c>
      <c r="B85" s="35">
        <v>33858</v>
      </c>
      <c r="C85" s="36">
        <v>7473</v>
      </c>
      <c r="D85" s="37"/>
      <c r="F85" s="15">
        <v>416000</v>
      </c>
      <c r="H85" s="15">
        <v>21.936</v>
      </c>
      <c r="I85" s="15">
        <v>20.282</v>
      </c>
      <c r="J85" s="15">
        <v>1.121</v>
      </c>
      <c r="K85" s="15">
        <v>6470.7629999999999</v>
      </c>
      <c r="M85" s="15">
        <v>676</v>
      </c>
      <c r="N85" s="15">
        <v>12.853</v>
      </c>
      <c r="O85" s="15">
        <v>197232</v>
      </c>
      <c r="P85" s="15">
        <v>4204.8</v>
      </c>
      <c r="Q85" s="15">
        <v>817269</v>
      </c>
      <c r="V85" s="15">
        <v>28</v>
      </c>
      <c r="W85" s="15">
        <v>92.4</v>
      </c>
      <c r="AB85" s="15">
        <v>253530</v>
      </c>
      <c r="AD85" s="15">
        <v>1</v>
      </c>
      <c r="AE85" s="15">
        <v>1.3</v>
      </c>
      <c r="AF85" s="15">
        <v>55.3</v>
      </c>
      <c r="AH85" s="13">
        <f t="shared" si="14"/>
        <v>1992</v>
      </c>
      <c r="AI85" s="13">
        <f t="shared" si="15"/>
        <v>37</v>
      </c>
      <c r="AJ85" s="13">
        <f>IF(AND(ISNUMBER(C85),ISNUMBER(AK85),ISNUMBER(AL85),AH85&gt;=Inputs!$B$5,AH85&lt;=Inputs!$B$6,AH85&lt;&gt;Inputs!$B$7,AH85&lt;&gt;Inputs!$B$8),1,0)</f>
        <v>0</v>
      </c>
      <c r="AK85" s="13">
        <f>IF(INDEX($E85:$AF85,Inputs!$C$10)="","",INDEX($E85:$AF85,Inputs!$C$10))</f>
        <v>197232</v>
      </c>
      <c r="AL85" s="13">
        <f>IF(INDEX($E85:$AF85,Inputs!$C$11)="","",INDEX($E85:$AF85,Inputs!$C$11))</f>
        <v>416000</v>
      </c>
      <c r="AM85" s="19">
        <f>Regression!$C$5+Regression!$C$6*A85</f>
        <v>10748.045304317713</v>
      </c>
      <c r="AN85" s="27" t="str">
        <f t="shared" si="16"/>
        <v/>
      </c>
      <c r="AO85" s="30">
        <f>INDEX('Seasonal Index'!$E$2:$E$53,AI85)</f>
        <v>0.98810944012120361</v>
      </c>
      <c r="AP85" s="34" t="str">
        <f t="shared" si="17"/>
        <v/>
      </c>
      <c r="AQ85" s="16">
        <f>IF(AJ85=1,A85-Regression!$C$15,0)</f>
        <v>0</v>
      </c>
      <c r="AR85" s="16">
        <f>IF(AJ85=1,AK85-Regression!$D$15,0)</f>
        <v>0</v>
      </c>
      <c r="AS85" s="16">
        <f>IF(AJ85=1,AL85-Regression!$E$15,0)</f>
        <v>0</v>
      </c>
      <c r="AT85" s="16">
        <f>IF(AJ85=1,AP85-Regression!$F$15,0)</f>
        <v>0</v>
      </c>
      <c r="AU85" s="19">
        <f>IF(AND(ISNUMBER(AK85),ISNUMBER(AL85)),Regression!$C$38+Regression!$D$38*A85+Regression!$E$38*AK85+Regression!$F$38*AL85,"")</f>
        <v>10691.610266769438</v>
      </c>
      <c r="AV85" s="34">
        <f t="shared" si="18"/>
        <v>10564.481034691662</v>
      </c>
      <c r="AW85" s="13" t="str">
        <f>IF(AJ85=1,"Train",IF(AH85=Inputs!$B$6+1,"Validation",IF(AH85&gt;Inputs!$B$6+1,"Forecast","Not used")))</f>
        <v>Not used</v>
      </c>
      <c r="AX85" s="34">
        <f t="shared" si="19"/>
        <v>7473</v>
      </c>
      <c r="AY85" s="38" t="str">
        <f t="shared" si="20"/>
        <v/>
      </c>
      <c r="AZ85" s="13">
        <f t="shared" si="21"/>
        <v>0</v>
      </c>
      <c r="BB85" s="19">
        <f>Regression!$C$45+Regression!$C$46*A85</f>
        <v>6275.2774493843945</v>
      </c>
      <c r="BC85" s="27" t="str">
        <f t="shared" si="22"/>
        <v/>
      </c>
      <c r="BD85" s="30">
        <f>INDEX('Seasonal Index'!$H$2:$H$53,AI85)</f>
        <v>0.96626808296825473</v>
      </c>
      <c r="BE85" s="34" t="str">
        <f t="shared" si="23"/>
        <v/>
      </c>
      <c r="BF85" s="38" t="str">
        <f t="shared" si="24"/>
        <v/>
      </c>
      <c r="BG85" s="34">
        <f t="shared" si="25"/>
        <v>7473</v>
      </c>
      <c r="BH85" s="13">
        <f t="shared" si="26"/>
        <v>0</v>
      </c>
      <c r="BI85" s="13">
        <f t="shared" si="27"/>
        <v>0</v>
      </c>
    </row>
    <row r="86" spans="1:61" x14ac:dyDescent="0.2">
      <c r="A86" s="15">
        <v>85</v>
      </c>
      <c r="B86" s="35">
        <v>33865</v>
      </c>
      <c r="C86" s="36">
        <v>7181</v>
      </c>
      <c r="D86" s="37"/>
      <c r="F86" s="15">
        <v>416000</v>
      </c>
      <c r="H86" s="15">
        <v>22.212</v>
      </c>
      <c r="I86" s="15">
        <v>20.452000000000002</v>
      </c>
      <c r="J86" s="15">
        <v>1.1240000000000001</v>
      </c>
      <c r="K86" s="15">
        <v>6470.7629999999999</v>
      </c>
      <c r="M86" s="15">
        <v>676</v>
      </c>
      <c r="N86" s="15">
        <v>12.872999999999999</v>
      </c>
      <c r="O86" s="15">
        <v>206616</v>
      </c>
      <c r="P86" s="15">
        <v>4204.8</v>
      </c>
      <c r="Q86" s="15">
        <v>815377</v>
      </c>
      <c r="V86" s="15">
        <v>28</v>
      </c>
      <c r="W86" s="15">
        <v>92.4</v>
      </c>
      <c r="AB86" s="15">
        <v>253530</v>
      </c>
      <c r="AD86" s="15">
        <v>0</v>
      </c>
      <c r="AE86" s="15">
        <v>2</v>
      </c>
      <c r="AF86" s="15">
        <v>53.1</v>
      </c>
      <c r="AH86" s="13">
        <f t="shared" si="14"/>
        <v>1992</v>
      </c>
      <c r="AI86" s="13">
        <f t="shared" si="15"/>
        <v>38</v>
      </c>
      <c r="AJ86" s="13">
        <f>IF(AND(ISNUMBER(C86),ISNUMBER(AK86),ISNUMBER(AL86),AH86&gt;=Inputs!$B$5,AH86&lt;=Inputs!$B$6,AH86&lt;&gt;Inputs!$B$7,AH86&lt;&gt;Inputs!$B$8),1,0)</f>
        <v>0</v>
      </c>
      <c r="AK86" s="13">
        <f>IF(INDEX($E86:$AF86,Inputs!$C$10)="","",INDEX($E86:$AF86,Inputs!$C$10))</f>
        <v>206616</v>
      </c>
      <c r="AL86" s="13">
        <f>IF(INDEX($E86:$AF86,Inputs!$C$11)="","",INDEX($E86:$AF86,Inputs!$C$11))</f>
        <v>416000</v>
      </c>
      <c r="AM86" s="19">
        <f>Regression!$C$5+Regression!$C$6*A86</f>
        <v>10746.872629379393</v>
      </c>
      <c r="AN86" s="27" t="str">
        <f t="shared" si="16"/>
        <v/>
      </c>
      <c r="AO86" s="30">
        <f>INDEX('Seasonal Index'!$E$2:$E$53,AI86)</f>
        <v>1.0099608185275364</v>
      </c>
      <c r="AP86" s="34" t="str">
        <f t="shared" si="17"/>
        <v/>
      </c>
      <c r="AQ86" s="16">
        <f>IF(AJ86=1,A86-Regression!$C$15,0)</f>
        <v>0</v>
      </c>
      <c r="AR86" s="16">
        <f>IF(AJ86=1,AK86-Regression!$D$15,0)</f>
        <v>0</v>
      </c>
      <c r="AS86" s="16">
        <f>IF(AJ86=1,AL86-Regression!$E$15,0)</f>
        <v>0</v>
      </c>
      <c r="AT86" s="16">
        <f>IF(AJ86=1,AP86-Regression!$F$15,0)</f>
        <v>0</v>
      </c>
      <c r="AU86" s="19">
        <f>IF(AND(ISNUMBER(AK86),ISNUMBER(AL86)),Regression!$C$38+Regression!$D$38*A86+Regression!$E$38*AK86+Regression!$F$38*AL86,"")</f>
        <v>10707.170667362405</v>
      </c>
      <c r="AV86" s="34">
        <f t="shared" si="18"/>
        <v>10813.822851323363</v>
      </c>
      <c r="AW86" s="13" t="str">
        <f>IF(AJ86=1,"Train",IF(AH86=Inputs!$B$6+1,"Validation",IF(AH86&gt;Inputs!$B$6+1,"Forecast","Not used")))</f>
        <v>Not used</v>
      </c>
      <c r="AX86" s="34">
        <f t="shared" si="19"/>
        <v>7181</v>
      </c>
      <c r="AY86" s="38" t="str">
        <f t="shared" si="20"/>
        <v/>
      </c>
      <c r="AZ86" s="13">
        <f t="shared" si="21"/>
        <v>0</v>
      </c>
      <c r="BB86" s="19">
        <f>Regression!$C$45+Regression!$C$46*A86</f>
        <v>6276.836948997171</v>
      </c>
      <c r="BC86" s="27" t="str">
        <f t="shared" si="22"/>
        <v/>
      </c>
      <c r="BD86" s="30">
        <f>INDEX('Seasonal Index'!$H$2:$H$53,AI86)</f>
        <v>1.0093448557066802</v>
      </c>
      <c r="BE86" s="34" t="str">
        <f t="shared" si="23"/>
        <v/>
      </c>
      <c r="BF86" s="38" t="str">
        <f t="shared" si="24"/>
        <v/>
      </c>
      <c r="BG86" s="34">
        <f t="shared" si="25"/>
        <v>7181</v>
      </c>
      <c r="BH86" s="13">
        <f t="shared" si="26"/>
        <v>0</v>
      </c>
      <c r="BI86" s="13">
        <f t="shared" si="27"/>
        <v>0</v>
      </c>
    </row>
    <row r="87" spans="1:61" x14ac:dyDescent="0.2">
      <c r="A87" s="15">
        <v>86</v>
      </c>
      <c r="B87" s="35">
        <v>33872</v>
      </c>
      <c r="C87" s="36">
        <v>7286</v>
      </c>
      <c r="D87" s="37"/>
      <c r="F87" s="15">
        <v>427000</v>
      </c>
      <c r="H87" s="15">
        <v>21.71</v>
      </c>
      <c r="I87" s="15">
        <v>20.353999999999999</v>
      </c>
      <c r="J87" s="15">
        <v>1.123</v>
      </c>
      <c r="K87" s="15">
        <v>6470.7629999999999</v>
      </c>
      <c r="M87" s="15">
        <v>676</v>
      </c>
      <c r="N87" s="15">
        <v>12.872999999999999</v>
      </c>
      <c r="O87" s="15">
        <v>206616</v>
      </c>
      <c r="P87" s="15">
        <v>4204.8</v>
      </c>
      <c r="Q87" s="15">
        <v>815377</v>
      </c>
      <c r="V87" s="15">
        <v>28</v>
      </c>
      <c r="W87" s="15">
        <v>92.4</v>
      </c>
      <c r="AB87" s="15">
        <v>253530</v>
      </c>
      <c r="AD87" s="15">
        <v>0</v>
      </c>
      <c r="AE87" s="15">
        <v>15.9</v>
      </c>
      <c r="AF87" s="15">
        <v>49.2</v>
      </c>
      <c r="AH87" s="13">
        <f t="shared" si="14"/>
        <v>1992</v>
      </c>
      <c r="AI87" s="13">
        <f t="shared" si="15"/>
        <v>39</v>
      </c>
      <c r="AJ87" s="13">
        <f>IF(AND(ISNUMBER(C87),ISNUMBER(AK87),ISNUMBER(AL87),AH87&gt;=Inputs!$B$5,AH87&lt;=Inputs!$B$6,AH87&lt;&gt;Inputs!$B$7,AH87&lt;&gt;Inputs!$B$8),1,0)</f>
        <v>0</v>
      </c>
      <c r="AK87" s="13">
        <f>IF(INDEX($E87:$AF87,Inputs!$C$10)="","",INDEX($E87:$AF87,Inputs!$C$10))</f>
        <v>206616</v>
      </c>
      <c r="AL87" s="13">
        <f>IF(INDEX($E87:$AF87,Inputs!$C$11)="","",INDEX($E87:$AF87,Inputs!$C$11))</f>
        <v>427000</v>
      </c>
      <c r="AM87" s="19">
        <f>Regression!$C$5+Regression!$C$6*A87</f>
        <v>10745.699954441074</v>
      </c>
      <c r="AN87" s="27" t="str">
        <f t="shared" si="16"/>
        <v/>
      </c>
      <c r="AO87" s="30">
        <f>INDEX('Seasonal Index'!$E$2:$E$53,AI87)</f>
        <v>0.98271219728161308</v>
      </c>
      <c r="AP87" s="34" t="str">
        <f t="shared" si="17"/>
        <v/>
      </c>
      <c r="AQ87" s="16">
        <f>IF(AJ87=1,A87-Regression!$C$15,0)</f>
        <v>0</v>
      </c>
      <c r="AR87" s="16">
        <f>IF(AJ87=1,AK87-Regression!$D$15,0)</f>
        <v>0</v>
      </c>
      <c r="AS87" s="16">
        <f>IF(AJ87=1,AL87-Regression!$E$15,0)</f>
        <v>0</v>
      </c>
      <c r="AT87" s="16">
        <f>IF(AJ87=1,AP87-Regression!$F$15,0)</f>
        <v>0</v>
      </c>
      <c r="AU87" s="19">
        <f>IF(AND(ISNUMBER(AK87),ISNUMBER(AL87)),Regression!$C$38+Regression!$D$38*A87+Regression!$E$38*AK87+Regression!$F$38*AL87,"")</f>
        <v>10676.402899000142</v>
      </c>
      <c r="AV87" s="34">
        <f t="shared" si="18"/>
        <v>10491.831351940215</v>
      </c>
      <c r="AW87" s="13" t="str">
        <f>IF(AJ87=1,"Train",IF(AH87=Inputs!$B$6+1,"Validation",IF(AH87&gt;Inputs!$B$6+1,"Forecast","Not used")))</f>
        <v>Not used</v>
      </c>
      <c r="AX87" s="34">
        <f t="shared" si="19"/>
        <v>7286</v>
      </c>
      <c r="AY87" s="38" t="str">
        <f t="shared" si="20"/>
        <v/>
      </c>
      <c r="AZ87" s="13">
        <f t="shared" si="21"/>
        <v>0</v>
      </c>
      <c r="BB87" s="19">
        <f>Regression!$C$45+Regression!$C$46*A87</f>
        <v>6278.3964486099476</v>
      </c>
      <c r="BC87" s="27" t="str">
        <f t="shared" si="22"/>
        <v/>
      </c>
      <c r="BD87" s="30">
        <f>INDEX('Seasonal Index'!$H$2:$H$53,AI87)</f>
        <v>0.98504922299012809</v>
      </c>
      <c r="BE87" s="34" t="str">
        <f t="shared" si="23"/>
        <v/>
      </c>
      <c r="BF87" s="38" t="str">
        <f t="shared" si="24"/>
        <v/>
      </c>
      <c r="BG87" s="34">
        <f t="shared" si="25"/>
        <v>7286</v>
      </c>
      <c r="BH87" s="13">
        <f t="shared" si="26"/>
        <v>0</v>
      </c>
      <c r="BI87" s="13">
        <f t="shared" si="27"/>
        <v>0</v>
      </c>
    </row>
    <row r="88" spans="1:61" x14ac:dyDescent="0.2">
      <c r="A88" s="15">
        <v>87</v>
      </c>
      <c r="B88" s="35">
        <v>33879</v>
      </c>
      <c r="C88" s="36">
        <v>7293</v>
      </c>
      <c r="D88" s="37"/>
      <c r="F88" s="15">
        <v>409000</v>
      </c>
      <c r="H88" s="15">
        <v>21.806000000000001</v>
      </c>
      <c r="I88" s="15">
        <v>20.263999999999999</v>
      </c>
      <c r="J88" s="15">
        <v>1.1180000000000001</v>
      </c>
      <c r="K88" s="15">
        <v>6470.7629999999999</v>
      </c>
      <c r="M88" s="15">
        <v>676</v>
      </c>
      <c r="N88" s="15">
        <v>12.872999999999999</v>
      </c>
      <c r="O88" s="15">
        <v>206616</v>
      </c>
      <c r="P88" s="15">
        <v>4204.8</v>
      </c>
      <c r="Q88" s="15">
        <v>815377</v>
      </c>
      <c r="V88" s="15">
        <v>28</v>
      </c>
      <c r="W88" s="15">
        <v>92.4</v>
      </c>
      <c r="AB88" s="15">
        <v>253530</v>
      </c>
      <c r="AD88" s="15">
        <v>0</v>
      </c>
      <c r="AE88" s="15">
        <v>24.2</v>
      </c>
      <c r="AF88" s="15">
        <v>30.8</v>
      </c>
      <c r="AH88" s="13">
        <f t="shared" si="14"/>
        <v>1992</v>
      </c>
      <c r="AI88" s="13">
        <f t="shared" si="15"/>
        <v>40</v>
      </c>
      <c r="AJ88" s="13">
        <f>IF(AND(ISNUMBER(C88),ISNUMBER(AK88),ISNUMBER(AL88),AH88&gt;=Inputs!$B$5,AH88&lt;=Inputs!$B$6,AH88&lt;&gt;Inputs!$B$7,AH88&lt;&gt;Inputs!$B$8),1,0)</f>
        <v>0</v>
      </c>
      <c r="AK88" s="13">
        <f>IF(INDEX($E88:$AF88,Inputs!$C$10)="","",INDEX($E88:$AF88,Inputs!$C$10))</f>
        <v>206616</v>
      </c>
      <c r="AL88" s="13">
        <f>IF(INDEX($E88:$AF88,Inputs!$C$11)="","",INDEX($E88:$AF88,Inputs!$C$11))</f>
        <v>409000</v>
      </c>
      <c r="AM88" s="19">
        <f>Regression!$C$5+Regression!$C$6*A88</f>
        <v>10744.527279502756</v>
      </c>
      <c r="AN88" s="27" t="str">
        <f t="shared" si="16"/>
        <v/>
      </c>
      <c r="AO88" s="30">
        <f>INDEX('Seasonal Index'!$E$2:$E$53,AI88)</f>
        <v>1.0036663428040973</v>
      </c>
      <c r="AP88" s="34" t="str">
        <f t="shared" si="17"/>
        <v/>
      </c>
      <c r="AQ88" s="16">
        <f>IF(AJ88=1,A88-Regression!$C$15,0)</f>
        <v>0</v>
      </c>
      <c r="AR88" s="16">
        <f>IF(AJ88=1,AK88-Regression!$D$15,0)</f>
        <v>0</v>
      </c>
      <c r="AS88" s="16">
        <f>IF(AJ88=1,AL88-Regression!$E$15,0)</f>
        <v>0</v>
      </c>
      <c r="AT88" s="16">
        <f>IF(AJ88=1,AP88-Regression!$F$15,0)</f>
        <v>0</v>
      </c>
      <c r="AU88" s="19">
        <f>IF(AND(ISNUMBER(AK88),ISNUMBER(AL88)),Regression!$C$38+Regression!$D$38*A88+Regression!$E$38*AK88+Regression!$F$38*AL88,"")</f>
        <v>10722.631330563836</v>
      </c>
      <c r="AV88" s="34">
        <f t="shared" si="18"/>
        <v>10761.944172783637</v>
      </c>
      <c r="AW88" s="13" t="str">
        <f>IF(AJ88=1,"Train",IF(AH88=Inputs!$B$6+1,"Validation",IF(AH88&gt;Inputs!$B$6+1,"Forecast","Not used")))</f>
        <v>Not used</v>
      </c>
      <c r="AX88" s="34">
        <f t="shared" si="19"/>
        <v>7293</v>
      </c>
      <c r="AY88" s="38" t="str">
        <f t="shared" si="20"/>
        <v/>
      </c>
      <c r="AZ88" s="13">
        <f t="shared" si="21"/>
        <v>0</v>
      </c>
      <c r="BB88" s="19">
        <f>Regression!$C$45+Regression!$C$46*A88</f>
        <v>6279.9559482227241</v>
      </c>
      <c r="BC88" s="27" t="str">
        <f t="shared" si="22"/>
        <v/>
      </c>
      <c r="BD88" s="30">
        <f>INDEX('Seasonal Index'!$H$2:$H$53,AI88)</f>
        <v>1.0034134329008386</v>
      </c>
      <c r="BE88" s="34" t="str">
        <f t="shared" si="23"/>
        <v/>
      </c>
      <c r="BF88" s="38" t="str">
        <f t="shared" si="24"/>
        <v/>
      </c>
      <c r="BG88" s="34">
        <f t="shared" si="25"/>
        <v>7293</v>
      </c>
      <c r="BH88" s="13">
        <f t="shared" si="26"/>
        <v>0</v>
      </c>
      <c r="BI88" s="13">
        <f t="shared" si="27"/>
        <v>0</v>
      </c>
    </row>
    <row r="89" spans="1:61" x14ac:dyDescent="0.2">
      <c r="A89" s="15">
        <v>88</v>
      </c>
      <c r="B89" s="35">
        <v>33886</v>
      </c>
      <c r="C89" s="36">
        <v>7514</v>
      </c>
      <c r="D89" s="37"/>
      <c r="F89" s="15">
        <v>398000</v>
      </c>
      <c r="H89" s="15">
        <v>21.896000000000001</v>
      </c>
      <c r="I89" s="15">
        <v>20.334</v>
      </c>
      <c r="J89" s="15">
        <v>1.115</v>
      </c>
      <c r="K89" s="15">
        <v>6470.7629999999999</v>
      </c>
      <c r="M89" s="15">
        <v>686</v>
      </c>
      <c r="N89" s="15">
        <v>12.872999999999999</v>
      </c>
      <c r="O89" s="15">
        <v>206616</v>
      </c>
      <c r="P89" s="15">
        <v>4220.8999999999996</v>
      </c>
      <c r="Q89" s="15">
        <v>815377</v>
      </c>
      <c r="V89" s="15">
        <v>28</v>
      </c>
      <c r="W89" s="15">
        <v>91.9</v>
      </c>
      <c r="AB89" s="15">
        <v>253530</v>
      </c>
      <c r="AD89" s="15">
        <v>0</v>
      </c>
      <c r="AE89" s="15">
        <v>30.1</v>
      </c>
      <c r="AF89" s="15">
        <v>18.3</v>
      </c>
      <c r="AH89" s="13">
        <f t="shared" si="14"/>
        <v>1992</v>
      </c>
      <c r="AI89" s="13">
        <f t="shared" si="15"/>
        <v>41</v>
      </c>
      <c r="AJ89" s="13">
        <f>IF(AND(ISNUMBER(C89),ISNUMBER(AK89),ISNUMBER(AL89),AH89&gt;=Inputs!$B$5,AH89&lt;=Inputs!$B$6,AH89&lt;&gt;Inputs!$B$7,AH89&lt;&gt;Inputs!$B$8),1,0)</f>
        <v>0</v>
      </c>
      <c r="AK89" s="13">
        <f>IF(INDEX($E89:$AF89,Inputs!$C$10)="","",INDEX($E89:$AF89,Inputs!$C$10))</f>
        <v>206616</v>
      </c>
      <c r="AL89" s="13">
        <f>IF(INDEX($E89:$AF89,Inputs!$C$11)="","",INDEX($E89:$AF89,Inputs!$C$11))</f>
        <v>398000</v>
      </c>
      <c r="AM89" s="19">
        <f>Regression!$C$5+Regression!$C$6*A89</f>
        <v>10743.354604564436</v>
      </c>
      <c r="AN89" s="27" t="str">
        <f t="shared" si="16"/>
        <v/>
      </c>
      <c r="AO89" s="30">
        <f>INDEX('Seasonal Index'!$E$2:$E$53,AI89)</f>
        <v>0.99583578255044536</v>
      </c>
      <c r="AP89" s="34" t="str">
        <f t="shared" si="17"/>
        <v/>
      </c>
      <c r="AQ89" s="16">
        <f>IF(AJ89=1,A89-Regression!$C$15,0)</f>
        <v>0</v>
      </c>
      <c r="AR89" s="16">
        <f>IF(AJ89=1,AK89-Regression!$D$15,0)</f>
        <v>0</v>
      </c>
      <c r="AS89" s="16">
        <f>IF(AJ89=1,AL89-Regression!$E$15,0)</f>
        <v>0</v>
      </c>
      <c r="AT89" s="16">
        <f>IF(AJ89=1,AP89-Regression!$F$15,0)</f>
        <v>0</v>
      </c>
      <c r="AU89" s="19">
        <f>IF(AND(ISNUMBER(AK89),ISNUMBER(AL89)),Regression!$C$38+Regression!$D$38*A89+Regression!$E$38*AK89+Regression!$F$38*AL89,"")</f>
        <v>10750.274472490231</v>
      </c>
      <c r="AV89" s="34">
        <f t="shared" si="18"/>
        <v>10705.507991944385</v>
      </c>
      <c r="AW89" s="13" t="str">
        <f>IF(AJ89=1,"Train",IF(AH89=Inputs!$B$6+1,"Validation",IF(AH89&gt;Inputs!$B$6+1,"Forecast","Not used")))</f>
        <v>Not used</v>
      </c>
      <c r="AX89" s="34">
        <f t="shared" si="19"/>
        <v>7514</v>
      </c>
      <c r="AY89" s="38" t="str">
        <f t="shared" si="20"/>
        <v/>
      </c>
      <c r="AZ89" s="13">
        <f t="shared" si="21"/>
        <v>0</v>
      </c>
      <c r="BB89" s="19">
        <f>Regression!$C$45+Regression!$C$46*A89</f>
        <v>6281.5154478355016</v>
      </c>
      <c r="BC89" s="27" t="str">
        <f t="shared" si="22"/>
        <v/>
      </c>
      <c r="BD89" s="30">
        <f>INDEX('Seasonal Index'!$H$2:$H$53,AI89)</f>
        <v>0.99351278009710298</v>
      </c>
      <c r="BE89" s="34" t="str">
        <f t="shared" si="23"/>
        <v/>
      </c>
      <c r="BF89" s="38" t="str">
        <f t="shared" si="24"/>
        <v/>
      </c>
      <c r="BG89" s="34">
        <f t="shared" si="25"/>
        <v>7514</v>
      </c>
      <c r="BH89" s="13">
        <f t="shared" si="26"/>
        <v>0</v>
      </c>
      <c r="BI89" s="13">
        <f t="shared" si="27"/>
        <v>0</v>
      </c>
    </row>
    <row r="90" spans="1:61" x14ac:dyDescent="0.2">
      <c r="A90" s="15">
        <v>89</v>
      </c>
      <c r="B90" s="35">
        <v>33893</v>
      </c>
      <c r="C90" s="36">
        <v>7204</v>
      </c>
      <c r="D90" s="37"/>
      <c r="F90" s="15">
        <v>374000</v>
      </c>
      <c r="H90" s="15">
        <v>22.248000000000001</v>
      </c>
      <c r="I90" s="15">
        <v>20.763999999999999</v>
      </c>
      <c r="J90" s="15">
        <v>1.115</v>
      </c>
      <c r="K90" s="15">
        <v>6470.7629999999999</v>
      </c>
      <c r="M90" s="15">
        <v>686</v>
      </c>
      <c r="N90" s="15">
        <v>13.378</v>
      </c>
      <c r="O90" s="15">
        <v>204753</v>
      </c>
      <c r="P90" s="15">
        <v>4220.8999999999996</v>
      </c>
      <c r="Q90" s="15">
        <v>815377</v>
      </c>
      <c r="V90" s="15">
        <v>28</v>
      </c>
      <c r="W90" s="15">
        <v>91.9</v>
      </c>
      <c r="AB90" s="15">
        <v>253530</v>
      </c>
      <c r="AD90" s="15">
        <v>0</v>
      </c>
      <c r="AE90" s="15">
        <v>33.5</v>
      </c>
      <c r="AF90" s="15">
        <v>18.5</v>
      </c>
      <c r="AH90" s="13">
        <f t="shared" si="14"/>
        <v>1992</v>
      </c>
      <c r="AI90" s="13">
        <f t="shared" si="15"/>
        <v>42</v>
      </c>
      <c r="AJ90" s="13">
        <f>IF(AND(ISNUMBER(C90),ISNUMBER(AK90),ISNUMBER(AL90),AH90&gt;=Inputs!$B$5,AH90&lt;=Inputs!$B$6,AH90&lt;&gt;Inputs!$B$7,AH90&lt;&gt;Inputs!$B$8),1,0)</f>
        <v>0</v>
      </c>
      <c r="AK90" s="13">
        <f>IF(INDEX($E90:$AF90,Inputs!$C$10)="","",INDEX($E90:$AF90,Inputs!$C$10))</f>
        <v>204753</v>
      </c>
      <c r="AL90" s="13">
        <f>IF(INDEX($E90:$AF90,Inputs!$C$11)="","",INDEX($E90:$AF90,Inputs!$C$11))</f>
        <v>374000</v>
      </c>
      <c r="AM90" s="19">
        <f>Regression!$C$5+Regression!$C$6*A90</f>
        <v>10742.181929626118</v>
      </c>
      <c r="AN90" s="27" t="str">
        <f t="shared" si="16"/>
        <v/>
      </c>
      <c r="AO90" s="30">
        <f>INDEX('Seasonal Index'!$E$2:$E$53,AI90)</f>
        <v>1.0030736455714442</v>
      </c>
      <c r="AP90" s="34" t="str">
        <f t="shared" si="17"/>
        <v/>
      </c>
      <c r="AQ90" s="16">
        <f>IF(AJ90=1,A90-Regression!$C$15,0)</f>
        <v>0</v>
      </c>
      <c r="AR90" s="16">
        <f>IF(AJ90=1,AK90-Regression!$D$15,0)</f>
        <v>0</v>
      </c>
      <c r="AS90" s="16">
        <f>IF(AJ90=1,AL90-Regression!$E$15,0)</f>
        <v>0</v>
      </c>
      <c r="AT90" s="16">
        <f>IF(AJ90=1,AP90-Regression!$F$15,0)</f>
        <v>0</v>
      </c>
      <c r="AU90" s="19">
        <f>IF(AND(ISNUMBER(AK90),ISNUMBER(AL90)),Regression!$C$38+Regression!$D$38*A90+Regression!$E$38*AK90+Regression!$F$38*AL90,"")</f>
        <v>10809.033790013777</v>
      </c>
      <c r="AV90" s="34">
        <f t="shared" si="18"/>
        <v>10842.256928854044</v>
      </c>
      <c r="AW90" s="13" t="str">
        <f>IF(AJ90=1,"Train",IF(AH90=Inputs!$B$6+1,"Validation",IF(AH90&gt;Inputs!$B$6+1,"Forecast","Not used")))</f>
        <v>Not used</v>
      </c>
      <c r="AX90" s="34">
        <f t="shared" si="19"/>
        <v>7204</v>
      </c>
      <c r="AY90" s="38" t="str">
        <f t="shared" si="20"/>
        <v/>
      </c>
      <c r="AZ90" s="13">
        <f t="shared" si="21"/>
        <v>0</v>
      </c>
      <c r="BB90" s="19">
        <f>Regression!$C$45+Regression!$C$46*A90</f>
        <v>6283.0749474482782</v>
      </c>
      <c r="BC90" s="27" t="str">
        <f t="shared" si="22"/>
        <v/>
      </c>
      <c r="BD90" s="30">
        <f>INDEX('Seasonal Index'!$H$2:$H$53,AI90)</f>
        <v>1.0081501126133556</v>
      </c>
      <c r="BE90" s="34" t="str">
        <f t="shared" si="23"/>
        <v/>
      </c>
      <c r="BF90" s="38" t="str">
        <f t="shared" si="24"/>
        <v/>
      </c>
      <c r="BG90" s="34">
        <f t="shared" si="25"/>
        <v>7204</v>
      </c>
      <c r="BH90" s="13">
        <f t="shared" si="26"/>
        <v>0</v>
      </c>
      <c r="BI90" s="13">
        <f t="shared" si="27"/>
        <v>0</v>
      </c>
    </row>
    <row r="91" spans="1:61" x14ac:dyDescent="0.2">
      <c r="A91" s="15">
        <v>90</v>
      </c>
      <c r="B91" s="35">
        <v>33900</v>
      </c>
      <c r="C91" s="36">
        <v>7276</v>
      </c>
      <c r="D91" s="37"/>
      <c r="F91" s="15">
        <v>385000</v>
      </c>
      <c r="H91" s="15">
        <v>21.576000000000001</v>
      </c>
      <c r="I91" s="15">
        <v>20.37</v>
      </c>
      <c r="J91" s="15">
        <v>1.113</v>
      </c>
      <c r="K91" s="15">
        <v>6470.7629999999999</v>
      </c>
      <c r="M91" s="15">
        <v>686</v>
      </c>
      <c r="N91" s="15">
        <v>13.378</v>
      </c>
      <c r="O91" s="15">
        <v>204753</v>
      </c>
      <c r="P91" s="15">
        <v>4220.8999999999996</v>
      </c>
      <c r="Q91" s="15">
        <v>815377</v>
      </c>
      <c r="V91" s="15">
        <v>28</v>
      </c>
      <c r="W91" s="15">
        <v>91.9</v>
      </c>
      <c r="AB91" s="15">
        <v>253530</v>
      </c>
      <c r="AD91" s="15">
        <v>0</v>
      </c>
      <c r="AE91" s="15">
        <v>64.5</v>
      </c>
      <c r="AF91" s="15">
        <v>9</v>
      </c>
      <c r="AH91" s="13">
        <f t="shared" si="14"/>
        <v>1992</v>
      </c>
      <c r="AI91" s="13">
        <f t="shared" si="15"/>
        <v>43</v>
      </c>
      <c r="AJ91" s="13">
        <f>IF(AND(ISNUMBER(C91),ISNUMBER(AK91),ISNUMBER(AL91),AH91&gt;=Inputs!$B$5,AH91&lt;=Inputs!$B$6,AH91&lt;&gt;Inputs!$B$7,AH91&lt;&gt;Inputs!$B$8),1,0)</f>
        <v>0</v>
      </c>
      <c r="AK91" s="13">
        <f>IF(INDEX($E91:$AF91,Inputs!$C$10)="","",INDEX($E91:$AF91,Inputs!$C$10))</f>
        <v>204753</v>
      </c>
      <c r="AL91" s="13">
        <f>IF(INDEX($E91:$AF91,Inputs!$C$11)="","",INDEX($E91:$AF91,Inputs!$C$11))</f>
        <v>385000</v>
      </c>
      <c r="AM91" s="19">
        <f>Regression!$C$5+Regression!$C$6*A91</f>
        <v>10741.009254687799</v>
      </c>
      <c r="AN91" s="27" t="str">
        <f t="shared" si="16"/>
        <v/>
      </c>
      <c r="AO91" s="30">
        <f>INDEX('Seasonal Index'!$E$2:$E$53,AI91)</f>
        <v>1.0122408775529341</v>
      </c>
      <c r="AP91" s="34" t="str">
        <f t="shared" si="17"/>
        <v/>
      </c>
      <c r="AQ91" s="16">
        <f>IF(AJ91=1,A91-Regression!$C$15,0)</f>
        <v>0</v>
      </c>
      <c r="AR91" s="16">
        <f>IF(AJ91=1,AK91-Regression!$D$15,0)</f>
        <v>0</v>
      </c>
      <c r="AS91" s="16">
        <f>IF(AJ91=1,AL91-Regression!$E$15,0)</f>
        <v>0</v>
      </c>
      <c r="AT91" s="16">
        <f>IF(AJ91=1,AP91-Regression!$F$15,0)</f>
        <v>0</v>
      </c>
      <c r="AU91" s="19">
        <f>IF(AND(ISNUMBER(AK91),ISNUMBER(AL91)),Regression!$C$38+Regression!$D$38*A91+Regression!$E$38*AK91+Regression!$F$38*AL91,"")</f>
        <v>10778.266021651512</v>
      </c>
      <c r="AV91" s="34">
        <f t="shared" si="18"/>
        <v>10910.2014562555</v>
      </c>
      <c r="AW91" s="13" t="str">
        <f>IF(AJ91=1,"Train",IF(AH91=Inputs!$B$6+1,"Validation",IF(AH91&gt;Inputs!$B$6+1,"Forecast","Not used")))</f>
        <v>Not used</v>
      </c>
      <c r="AX91" s="34">
        <f t="shared" si="19"/>
        <v>7276</v>
      </c>
      <c r="AY91" s="38" t="str">
        <f t="shared" si="20"/>
        <v/>
      </c>
      <c r="AZ91" s="13">
        <f t="shared" si="21"/>
        <v>0</v>
      </c>
      <c r="BB91" s="19">
        <f>Regression!$C$45+Regression!$C$46*A91</f>
        <v>6284.6344470610547</v>
      </c>
      <c r="BC91" s="27" t="str">
        <f t="shared" si="22"/>
        <v/>
      </c>
      <c r="BD91" s="30">
        <f>INDEX('Seasonal Index'!$H$2:$H$53,AI91)</f>
        <v>1.0033758118290406</v>
      </c>
      <c r="BE91" s="34" t="str">
        <f t="shared" si="23"/>
        <v/>
      </c>
      <c r="BF91" s="38" t="str">
        <f t="shared" si="24"/>
        <v/>
      </c>
      <c r="BG91" s="34">
        <f t="shared" si="25"/>
        <v>7276</v>
      </c>
      <c r="BH91" s="13">
        <f t="shared" si="26"/>
        <v>0</v>
      </c>
      <c r="BI91" s="13">
        <f t="shared" si="27"/>
        <v>0</v>
      </c>
    </row>
    <row r="92" spans="1:61" x14ac:dyDescent="0.2">
      <c r="A92" s="15">
        <v>91</v>
      </c>
      <c r="B92" s="35">
        <v>33907</v>
      </c>
      <c r="C92" s="36">
        <v>7509</v>
      </c>
      <c r="D92" s="37"/>
      <c r="F92" s="15">
        <v>367000</v>
      </c>
      <c r="H92" s="15">
        <v>20.946000000000002</v>
      </c>
      <c r="I92" s="15">
        <v>19.547999999999998</v>
      </c>
      <c r="J92" s="15">
        <v>1.113</v>
      </c>
      <c r="K92" s="15">
        <v>6470.7629999999999</v>
      </c>
      <c r="M92" s="15">
        <v>686</v>
      </c>
      <c r="N92" s="15">
        <v>13.378</v>
      </c>
      <c r="O92" s="15">
        <v>204753</v>
      </c>
      <c r="P92" s="15">
        <v>4220.8999999999996</v>
      </c>
      <c r="Q92" s="15">
        <v>815377</v>
      </c>
      <c r="V92" s="15">
        <v>28</v>
      </c>
      <c r="W92" s="15">
        <v>91.9</v>
      </c>
      <c r="AB92" s="15">
        <v>253530</v>
      </c>
      <c r="AD92" s="15">
        <v>0</v>
      </c>
      <c r="AE92" s="15">
        <v>52.3</v>
      </c>
      <c r="AF92" s="15">
        <v>13.2</v>
      </c>
      <c r="AH92" s="13">
        <f t="shared" si="14"/>
        <v>1992</v>
      </c>
      <c r="AI92" s="13">
        <f t="shared" si="15"/>
        <v>44</v>
      </c>
      <c r="AJ92" s="13">
        <f>IF(AND(ISNUMBER(C92),ISNUMBER(AK92),ISNUMBER(AL92),AH92&gt;=Inputs!$B$5,AH92&lt;=Inputs!$B$6,AH92&lt;&gt;Inputs!$B$7,AH92&lt;&gt;Inputs!$B$8),1,0)</f>
        <v>0</v>
      </c>
      <c r="AK92" s="13">
        <f>IF(INDEX($E92:$AF92,Inputs!$C$10)="","",INDEX($E92:$AF92,Inputs!$C$10))</f>
        <v>204753</v>
      </c>
      <c r="AL92" s="13">
        <f>IF(INDEX($E92:$AF92,Inputs!$C$11)="","",INDEX($E92:$AF92,Inputs!$C$11))</f>
        <v>367000</v>
      </c>
      <c r="AM92" s="19">
        <f>Regression!$C$5+Regression!$C$6*A92</f>
        <v>10739.836579749479</v>
      </c>
      <c r="AN92" s="27" t="str">
        <f t="shared" si="16"/>
        <v/>
      </c>
      <c r="AO92" s="30">
        <f>INDEX('Seasonal Index'!$E$2:$E$53,AI92)</f>
        <v>1.012031592209933</v>
      </c>
      <c r="AP92" s="34" t="str">
        <f t="shared" si="17"/>
        <v/>
      </c>
      <c r="AQ92" s="16">
        <f>IF(AJ92=1,A92-Regression!$C$15,0)</f>
        <v>0</v>
      </c>
      <c r="AR92" s="16">
        <f>IF(AJ92=1,AK92-Regression!$D$15,0)</f>
        <v>0</v>
      </c>
      <c r="AS92" s="16">
        <f>IF(AJ92=1,AL92-Regression!$E$15,0)</f>
        <v>0</v>
      </c>
      <c r="AT92" s="16">
        <f>IF(AJ92=1,AP92-Regression!$F$15,0)</f>
        <v>0</v>
      </c>
      <c r="AU92" s="19">
        <f>IF(AND(ISNUMBER(AK92),ISNUMBER(AL92)),Regression!$C$38+Regression!$D$38*A92+Regression!$E$38*AK92+Regression!$F$38*AL92,"")</f>
        <v>10824.494453215208</v>
      </c>
      <c r="AV92" s="34">
        <f t="shared" si="18"/>
        <v>10954.730356354974</v>
      </c>
      <c r="AW92" s="13" t="str">
        <f>IF(AJ92=1,"Train",IF(AH92=Inputs!$B$6+1,"Validation",IF(AH92&gt;Inputs!$B$6+1,"Forecast","Not used")))</f>
        <v>Not used</v>
      </c>
      <c r="AX92" s="34">
        <f t="shared" si="19"/>
        <v>7509</v>
      </c>
      <c r="AY92" s="38" t="str">
        <f t="shared" si="20"/>
        <v/>
      </c>
      <c r="AZ92" s="13">
        <f t="shared" si="21"/>
        <v>0</v>
      </c>
      <c r="BB92" s="19">
        <f>Regression!$C$45+Regression!$C$46*A92</f>
        <v>6286.1939466738313</v>
      </c>
      <c r="BC92" s="27" t="str">
        <f t="shared" si="22"/>
        <v/>
      </c>
      <c r="BD92" s="30">
        <f>INDEX('Seasonal Index'!$H$2:$H$53,AI92)</f>
        <v>1.0342738783797232</v>
      </c>
      <c r="BE92" s="34" t="str">
        <f t="shared" si="23"/>
        <v/>
      </c>
      <c r="BF92" s="38" t="str">
        <f t="shared" si="24"/>
        <v/>
      </c>
      <c r="BG92" s="34">
        <f t="shared" si="25"/>
        <v>7509</v>
      </c>
      <c r="BH92" s="13">
        <f t="shared" si="26"/>
        <v>0</v>
      </c>
      <c r="BI92" s="13">
        <f t="shared" si="27"/>
        <v>0</v>
      </c>
    </row>
    <row r="93" spans="1:61" x14ac:dyDescent="0.2">
      <c r="A93" s="15">
        <v>92</v>
      </c>
      <c r="B93" s="35">
        <v>33914</v>
      </c>
      <c r="C93" s="36">
        <v>6923</v>
      </c>
      <c r="D93" s="37"/>
      <c r="F93" s="15">
        <v>365000</v>
      </c>
      <c r="H93" s="15">
        <v>20.515999999999998</v>
      </c>
      <c r="I93" s="15">
        <v>19.192</v>
      </c>
      <c r="J93" s="15">
        <v>1.1200000000000001</v>
      </c>
      <c r="K93" s="15">
        <v>6566.6409999999996</v>
      </c>
      <c r="M93" s="15">
        <v>717</v>
      </c>
      <c r="N93" s="15">
        <v>13.378</v>
      </c>
      <c r="O93" s="15">
        <v>204753</v>
      </c>
      <c r="P93" s="15">
        <v>4255.3</v>
      </c>
      <c r="Q93" s="15">
        <v>815377</v>
      </c>
      <c r="V93" s="15">
        <v>28</v>
      </c>
      <c r="W93" s="15">
        <v>89.1</v>
      </c>
      <c r="AB93" s="15">
        <v>253530</v>
      </c>
      <c r="AD93" s="15">
        <v>0</v>
      </c>
      <c r="AE93" s="15">
        <v>80.2</v>
      </c>
      <c r="AF93" s="15">
        <v>5</v>
      </c>
      <c r="AH93" s="13">
        <f t="shared" si="14"/>
        <v>1992</v>
      </c>
      <c r="AI93" s="13">
        <f t="shared" si="15"/>
        <v>45</v>
      </c>
      <c r="AJ93" s="13">
        <f>IF(AND(ISNUMBER(C93),ISNUMBER(AK93),ISNUMBER(AL93),AH93&gt;=Inputs!$B$5,AH93&lt;=Inputs!$B$6,AH93&lt;&gt;Inputs!$B$7,AH93&lt;&gt;Inputs!$B$8),1,0)</f>
        <v>0</v>
      </c>
      <c r="AK93" s="13">
        <f>IF(INDEX($E93:$AF93,Inputs!$C$10)="","",INDEX($E93:$AF93,Inputs!$C$10))</f>
        <v>204753</v>
      </c>
      <c r="AL93" s="13">
        <f>IF(INDEX($E93:$AF93,Inputs!$C$11)="","",INDEX($E93:$AF93,Inputs!$C$11))</f>
        <v>365000</v>
      </c>
      <c r="AM93" s="19">
        <f>Regression!$C$5+Regression!$C$6*A93</f>
        <v>10738.663904811161</v>
      </c>
      <c r="AN93" s="27" t="str">
        <f t="shared" si="16"/>
        <v/>
      </c>
      <c r="AO93" s="30">
        <f>INDEX('Seasonal Index'!$E$2:$E$53,AI93)</f>
        <v>1.0110407808389756</v>
      </c>
      <c r="AP93" s="34" t="str">
        <f t="shared" si="17"/>
        <v/>
      </c>
      <c r="AQ93" s="16">
        <f>IF(AJ93=1,A93-Regression!$C$15,0)</f>
        <v>0</v>
      </c>
      <c r="AR93" s="16">
        <f>IF(AJ93=1,AK93-Regression!$D$15,0)</f>
        <v>0</v>
      </c>
      <c r="AS93" s="16">
        <f>IF(AJ93=1,AL93-Regression!$E$15,0)</f>
        <v>0</v>
      </c>
      <c r="AT93" s="16">
        <f>IF(AJ93=1,AP93-Regression!$F$15,0)</f>
        <v>0</v>
      </c>
      <c r="AU93" s="19">
        <f>IF(AND(ISNUMBER(AK93),ISNUMBER(AL93)),Regression!$C$38+Regression!$D$38*A93+Regression!$E$38*AK93+Regression!$F$38*AL93,"")</f>
        <v>10828.242222750787</v>
      </c>
      <c r="AV93" s="34">
        <f t="shared" si="18"/>
        <v>10947.794472003521</v>
      </c>
      <c r="AW93" s="13" t="str">
        <f>IF(AJ93=1,"Train",IF(AH93=Inputs!$B$6+1,"Validation",IF(AH93&gt;Inputs!$B$6+1,"Forecast","Not used")))</f>
        <v>Not used</v>
      </c>
      <c r="AX93" s="34">
        <f t="shared" si="19"/>
        <v>6923</v>
      </c>
      <c r="AY93" s="38" t="str">
        <f t="shared" si="20"/>
        <v/>
      </c>
      <c r="AZ93" s="13">
        <f t="shared" si="21"/>
        <v>0</v>
      </c>
      <c r="BB93" s="19">
        <f>Regression!$C$45+Regression!$C$46*A93</f>
        <v>6287.7534462866088</v>
      </c>
      <c r="BC93" s="27" t="str">
        <f t="shared" si="22"/>
        <v/>
      </c>
      <c r="BD93" s="30">
        <f>INDEX('Seasonal Index'!$H$2:$H$53,AI93)</f>
        <v>1.024082102448103</v>
      </c>
      <c r="BE93" s="34" t="str">
        <f t="shared" si="23"/>
        <v/>
      </c>
      <c r="BF93" s="38" t="str">
        <f t="shared" si="24"/>
        <v/>
      </c>
      <c r="BG93" s="34">
        <f t="shared" si="25"/>
        <v>6923</v>
      </c>
      <c r="BH93" s="13">
        <f t="shared" si="26"/>
        <v>0</v>
      </c>
      <c r="BI93" s="13">
        <f t="shared" si="27"/>
        <v>0</v>
      </c>
    </row>
    <row r="94" spans="1:61" x14ac:dyDescent="0.2">
      <c r="A94" s="15">
        <v>93</v>
      </c>
      <c r="B94" s="35">
        <v>33921</v>
      </c>
      <c r="C94" s="36">
        <v>7056</v>
      </c>
      <c r="D94" s="37"/>
      <c r="F94" s="15">
        <v>374000</v>
      </c>
      <c r="H94" s="15">
        <v>20.372</v>
      </c>
      <c r="I94" s="15">
        <v>19.251999999999999</v>
      </c>
      <c r="J94" s="15">
        <v>1.1200000000000001</v>
      </c>
      <c r="K94" s="15">
        <v>6566.6409999999996</v>
      </c>
      <c r="M94" s="15">
        <v>717</v>
      </c>
      <c r="N94" s="15">
        <v>13.378</v>
      </c>
      <c r="O94" s="15">
        <v>204753</v>
      </c>
      <c r="P94" s="15">
        <v>4255.3</v>
      </c>
      <c r="Q94" s="15">
        <v>815377</v>
      </c>
      <c r="V94" s="15">
        <v>28</v>
      </c>
      <c r="W94" s="15">
        <v>89.1</v>
      </c>
      <c r="AB94" s="15">
        <v>253530</v>
      </c>
      <c r="AD94" s="15">
        <v>0</v>
      </c>
      <c r="AE94" s="15">
        <v>101.1</v>
      </c>
      <c r="AF94" s="15">
        <v>2.8</v>
      </c>
      <c r="AH94" s="13">
        <f t="shared" si="14"/>
        <v>1992</v>
      </c>
      <c r="AI94" s="13">
        <f t="shared" si="15"/>
        <v>46</v>
      </c>
      <c r="AJ94" s="13">
        <f>IF(AND(ISNUMBER(C94),ISNUMBER(AK94),ISNUMBER(AL94),AH94&gt;=Inputs!$B$5,AH94&lt;=Inputs!$B$6,AH94&lt;&gt;Inputs!$B$7,AH94&lt;&gt;Inputs!$B$8),1,0)</f>
        <v>0</v>
      </c>
      <c r="AK94" s="13">
        <f>IF(INDEX($E94:$AF94,Inputs!$C$10)="","",INDEX($E94:$AF94,Inputs!$C$10))</f>
        <v>204753</v>
      </c>
      <c r="AL94" s="13">
        <f>IF(INDEX($E94:$AF94,Inputs!$C$11)="","",INDEX($E94:$AF94,Inputs!$C$11))</f>
        <v>374000</v>
      </c>
      <c r="AM94" s="19">
        <f>Regression!$C$5+Regression!$C$6*A94</f>
        <v>10737.491229872841</v>
      </c>
      <c r="AN94" s="27" t="str">
        <f t="shared" si="16"/>
        <v/>
      </c>
      <c r="AO94" s="30">
        <f>INDEX('Seasonal Index'!$E$2:$E$53,AI94)</f>
        <v>0.98635610609281399</v>
      </c>
      <c r="AP94" s="34" t="str">
        <f t="shared" si="17"/>
        <v/>
      </c>
      <c r="AQ94" s="16">
        <f>IF(AJ94=1,A94-Regression!$C$15,0)</f>
        <v>0</v>
      </c>
      <c r="AR94" s="16">
        <f>IF(AJ94=1,AK94-Regression!$D$15,0)</f>
        <v>0</v>
      </c>
      <c r="AS94" s="16">
        <f>IF(AJ94=1,AL94-Regression!$E$15,0)</f>
        <v>0</v>
      </c>
      <c r="AT94" s="16">
        <f>IF(AJ94=1,AP94-Regression!$F$15,0)</f>
        <v>0</v>
      </c>
      <c r="AU94" s="19">
        <f>IF(AND(ISNUMBER(AK94),ISNUMBER(AL94)),Regression!$C$38+Regression!$D$38*A94+Regression!$E$38*AK94+Regression!$F$38*AL94,"")</f>
        <v>10802.784537142039</v>
      </c>
      <c r="AV94" s="34">
        <f t="shared" si="18"/>
        <v>10655.392491015084</v>
      </c>
      <c r="AW94" s="13" t="str">
        <f>IF(AJ94=1,"Train",IF(AH94=Inputs!$B$6+1,"Validation",IF(AH94&gt;Inputs!$B$6+1,"Forecast","Not used")))</f>
        <v>Not used</v>
      </c>
      <c r="AX94" s="34">
        <f t="shared" si="19"/>
        <v>7056</v>
      </c>
      <c r="AY94" s="38" t="str">
        <f t="shared" si="20"/>
        <v/>
      </c>
      <c r="AZ94" s="13">
        <f t="shared" si="21"/>
        <v>0</v>
      </c>
      <c r="BB94" s="19">
        <f>Regression!$C$45+Regression!$C$46*A94</f>
        <v>6289.3129458993853</v>
      </c>
      <c r="BC94" s="27" t="str">
        <f t="shared" si="22"/>
        <v/>
      </c>
      <c r="BD94" s="30">
        <f>INDEX('Seasonal Index'!$H$2:$H$53,AI94)</f>
        <v>0.95418753549545088</v>
      </c>
      <c r="BE94" s="34" t="str">
        <f t="shared" si="23"/>
        <v/>
      </c>
      <c r="BF94" s="38" t="str">
        <f t="shared" si="24"/>
        <v/>
      </c>
      <c r="BG94" s="34">
        <f t="shared" si="25"/>
        <v>7056</v>
      </c>
      <c r="BH94" s="13">
        <f t="shared" si="26"/>
        <v>0</v>
      </c>
      <c r="BI94" s="13">
        <f t="shared" si="27"/>
        <v>0</v>
      </c>
    </row>
    <row r="95" spans="1:61" x14ac:dyDescent="0.2">
      <c r="A95" s="15">
        <v>94</v>
      </c>
      <c r="B95" s="35">
        <v>33928</v>
      </c>
      <c r="C95" s="36">
        <v>7240</v>
      </c>
      <c r="D95" s="37"/>
      <c r="F95" s="15">
        <v>377000</v>
      </c>
      <c r="H95" s="15">
        <v>20.353999999999999</v>
      </c>
      <c r="I95" s="15">
        <v>19.282</v>
      </c>
      <c r="J95" s="15">
        <v>1.1120000000000001</v>
      </c>
      <c r="K95" s="15">
        <v>6566.6409999999996</v>
      </c>
      <c r="M95" s="15">
        <v>717</v>
      </c>
      <c r="N95" s="15">
        <v>13.654999999999999</v>
      </c>
      <c r="O95" s="15">
        <v>190908</v>
      </c>
      <c r="P95" s="15">
        <v>4255.3</v>
      </c>
      <c r="Q95" s="15">
        <v>815377</v>
      </c>
      <c r="V95" s="15">
        <v>28</v>
      </c>
      <c r="W95" s="15">
        <v>89.1</v>
      </c>
      <c r="AB95" s="15">
        <v>253530</v>
      </c>
      <c r="AD95" s="15">
        <v>0</v>
      </c>
      <c r="AE95" s="15">
        <v>117.3</v>
      </c>
      <c r="AF95" s="15">
        <v>0.9</v>
      </c>
      <c r="AH95" s="13">
        <f t="shared" si="14"/>
        <v>1992</v>
      </c>
      <c r="AI95" s="13">
        <f t="shared" si="15"/>
        <v>47</v>
      </c>
      <c r="AJ95" s="13">
        <f>IF(AND(ISNUMBER(C95),ISNUMBER(AK95),ISNUMBER(AL95),AH95&gt;=Inputs!$B$5,AH95&lt;=Inputs!$B$6,AH95&lt;&gt;Inputs!$B$7,AH95&lt;&gt;Inputs!$B$8),1,0)</f>
        <v>0</v>
      </c>
      <c r="AK95" s="13">
        <f>IF(INDEX($E95:$AF95,Inputs!$C$10)="","",INDEX($E95:$AF95,Inputs!$C$10))</f>
        <v>190908</v>
      </c>
      <c r="AL95" s="13">
        <f>IF(INDEX($E95:$AF95,Inputs!$C$11)="","",INDEX($E95:$AF95,Inputs!$C$11))</f>
        <v>377000</v>
      </c>
      <c r="AM95" s="19">
        <f>Regression!$C$5+Regression!$C$6*A95</f>
        <v>10736.318554934522</v>
      </c>
      <c r="AN95" s="27" t="str">
        <f t="shared" si="16"/>
        <v/>
      </c>
      <c r="AO95" s="30">
        <f>INDEX('Seasonal Index'!$E$2:$E$53,AI95)</f>
        <v>0.96578940872914776</v>
      </c>
      <c r="AP95" s="34" t="str">
        <f t="shared" si="17"/>
        <v/>
      </c>
      <c r="AQ95" s="16">
        <f>IF(AJ95=1,A95-Regression!$C$15,0)</f>
        <v>0</v>
      </c>
      <c r="AR95" s="16">
        <f>IF(AJ95=1,AK95-Regression!$D$15,0)</f>
        <v>0</v>
      </c>
      <c r="AS95" s="16">
        <f>IF(AJ95=1,AL95-Regression!$E$15,0)</f>
        <v>0</v>
      </c>
      <c r="AT95" s="16">
        <f>IF(AJ95=1,AP95-Regression!$F$15,0)</f>
        <v>0</v>
      </c>
      <c r="AU95" s="19">
        <f>IF(AND(ISNUMBER(AK95),ISNUMBER(AL95)),Regression!$C$38+Regression!$D$38*A95+Regression!$E$38*AK95+Regression!$F$38*AL95,"")</f>
        <v>10767.994528106708</v>
      </c>
      <c r="AV95" s="34">
        <f t="shared" si="18"/>
        <v>10399.615068498877</v>
      </c>
      <c r="AW95" s="13" t="str">
        <f>IF(AJ95=1,"Train",IF(AH95=Inputs!$B$6+1,"Validation",IF(AH95&gt;Inputs!$B$6+1,"Forecast","Not used")))</f>
        <v>Not used</v>
      </c>
      <c r="AX95" s="34">
        <f t="shared" si="19"/>
        <v>7240</v>
      </c>
      <c r="AY95" s="38" t="str">
        <f t="shared" si="20"/>
        <v/>
      </c>
      <c r="AZ95" s="13">
        <f t="shared" si="21"/>
        <v>0</v>
      </c>
      <c r="BB95" s="19">
        <f>Regression!$C$45+Regression!$C$46*A95</f>
        <v>6290.8724455121619</v>
      </c>
      <c r="BC95" s="27" t="str">
        <f t="shared" si="22"/>
        <v/>
      </c>
      <c r="BD95" s="30">
        <f>INDEX('Seasonal Index'!$H$2:$H$53,AI95)</f>
        <v>0.94653504180541337</v>
      </c>
      <c r="BE95" s="34" t="str">
        <f t="shared" si="23"/>
        <v/>
      </c>
      <c r="BF95" s="38" t="str">
        <f t="shared" si="24"/>
        <v/>
      </c>
      <c r="BG95" s="34">
        <f t="shared" si="25"/>
        <v>7240</v>
      </c>
      <c r="BH95" s="13">
        <f t="shared" si="26"/>
        <v>0</v>
      </c>
      <c r="BI95" s="13">
        <f t="shared" si="27"/>
        <v>0</v>
      </c>
    </row>
    <row r="96" spans="1:61" x14ac:dyDescent="0.2">
      <c r="A96" s="15">
        <v>95</v>
      </c>
      <c r="B96" s="35">
        <v>33935</v>
      </c>
      <c r="C96" s="36">
        <v>7138</v>
      </c>
      <c r="D96" s="37"/>
      <c r="F96" s="15">
        <v>357000</v>
      </c>
      <c r="H96" s="15">
        <v>20.162500000000001</v>
      </c>
      <c r="I96" s="15">
        <v>19.123999999999999</v>
      </c>
      <c r="J96" s="15">
        <v>1.1060000000000001</v>
      </c>
      <c r="K96" s="15">
        <v>6566.6409999999996</v>
      </c>
      <c r="M96" s="15">
        <v>717</v>
      </c>
      <c r="N96" s="15">
        <v>13.654999999999999</v>
      </c>
      <c r="O96" s="15">
        <v>190908</v>
      </c>
      <c r="P96" s="15">
        <v>4255.3</v>
      </c>
      <c r="Q96" s="15">
        <v>815377</v>
      </c>
      <c r="V96" s="15">
        <v>28</v>
      </c>
      <c r="W96" s="15">
        <v>89.1</v>
      </c>
      <c r="AB96" s="15">
        <v>253530</v>
      </c>
      <c r="AD96" s="15">
        <v>1</v>
      </c>
      <c r="AE96" s="15">
        <v>100</v>
      </c>
      <c r="AF96" s="15">
        <v>0</v>
      </c>
      <c r="AH96" s="13">
        <f t="shared" si="14"/>
        <v>1992</v>
      </c>
      <c r="AI96" s="13">
        <f t="shared" si="15"/>
        <v>48</v>
      </c>
      <c r="AJ96" s="13">
        <f>IF(AND(ISNUMBER(C96),ISNUMBER(AK96),ISNUMBER(AL96),AH96&gt;=Inputs!$B$5,AH96&lt;=Inputs!$B$6,AH96&lt;&gt;Inputs!$B$7,AH96&lt;&gt;Inputs!$B$8),1,0)</f>
        <v>0</v>
      </c>
      <c r="AK96" s="13">
        <f>IF(INDEX($E96:$AF96,Inputs!$C$10)="","",INDEX($E96:$AF96,Inputs!$C$10))</f>
        <v>190908</v>
      </c>
      <c r="AL96" s="13">
        <f>IF(INDEX($E96:$AF96,Inputs!$C$11)="","",INDEX($E96:$AF96,Inputs!$C$11))</f>
        <v>357000</v>
      </c>
      <c r="AM96" s="19">
        <f>Regression!$C$5+Regression!$C$6*A96</f>
        <v>10735.145879996204</v>
      </c>
      <c r="AN96" s="27" t="str">
        <f t="shared" si="16"/>
        <v/>
      </c>
      <c r="AO96" s="30">
        <f>INDEX('Seasonal Index'!$E$2:$E$53,AI96)</f>
        <v>0.97475376861810648</v>
      </c>
      <c r="AP96" s="34" t="str">
        <f t="shared" si="17"/>
        <v/>
      </c>
      <c r="AQ96" s="16">
        <f>IF(AJ96=1,A96-Regression!$C$15,0)</f>
        <v>0</v>
      </c>
      <c r="AR96" s="16">
        <f>IF(AJ96=1,AK96-Regression!$D$15,0)</f>
        <v>0</v>
      </c>
      <c r="AS96" s="16">
        <f>IF(AJ96=1,AL96-Regression!$E$15,0)</f>
        <v>0</v>
      </c>
      <c r="AT96" s="16">
        <f>IF(AJ96=1,AP96-Regression!$F$15,0)</f>
        <v>0</v>
      </c>
      <c r="AU96" s="19">
        <f>IF(AND(ISNUMBER(AK96),ISNUMBER(AL96)),Regression!$C$38+Regression!$D$38*A96+Regression!$E$38*AK96+Regression!$F$38*AL96,"")</f>
        <v>10819.533042423918</v>
      </c>
      <c r="AV96" s="34">
        <f t="shared" si="18"/>
        <v>10546.380607790841</v>
      </c>
      <c r="AW96" s="13" t="str">
        <f>IF(AJ96=1,"Train",IF(AH96=Inputs!$B$6+1,"Validation",IF(AH96&gt;Inputs!$B$6+1,"Forecast","Not used")))</f>
        <v>Not used</v>
      </c>
      <c r="AX96" s="34">
        <f t="shared" si="19"/>
        <v>7138</v>
      </c>
      <c r="AY96" s="38" t="str">
        <f t="shared" si="20"/>
        <v/>
      </c>
      <c r="AZ96" s="13">
        <f t="shared" si="21"/>
        <v>0</v>
      </c>
      <c r="BB96" s="19">
        <f>Regression!$C$45+Regression!$C$46*A96</f>
        <v>6292.4319451249385</v>
      </c>
      <c r="BC96" s="27" t="str">
        <f t="shared" si="22"/>
        <v/>
      </c>
      <c r="BD96" s="30">
        <f>INDEX('Seasonal Index'!$H$2:$H$53,AI96)</f>
        <v>0.96645545966881496</v>
      </c>
      <c r="BE96" s="34" t="str">
        <f t="shared" si="23"/>
        <v/>
      </c>
      <c r="BF96" s="38" t="str">
        <f t="shared" si="24"/>
        <v/>
      </c>
      <c r="BG96" s="34">
        <f t="shared" si="25"/>
        <v>7138</v>
      </c>
      <c r="BH96" s="13">
        <f t="shared" si="26"/>
        <v>0</v>
      </c>
      <c r="BI96" s="13">
        <f t="shared" si="27"/>
        <v>0</v>
      </c>
    </row>
    <row r="97" spans="1:61" x14ac:dyDescent="0.2">
      <c r="A97" s="15">
        <v>96</v>
      </c>
      <c r="B97" s="35">
        <v>33942</v>
      </c>
      <c r="C97" s="36">
        <v>7432</v>
      </c>
      <c r="D97" s="37"/>
      <c r="F97" s="15">
        <v>341000</v>
      </c>
      <c r="H97" s="15">
        <v>19.376000000000001</v>
      </c>
      <c r="I97" s="15">
        <v>18.565999999999999</v>
      </c>
      <c r="J97" s="15">
        <v>1.0980000000000001</v>
      </c>
      <c r="K97" s="15">
        <v>6566.6409999999996</v>
      </c>
      <c r="M97" s="15">
        <v>717</v>
      </c>
      <c r="N97" s="15">
        <v>13.654999999999999</v>
      </c>
      <c r="O97" s="15">
        <v>190908</v>
      </c>
      <c r="P97" s="15">
        <v>4255.3</v>
      </c>
      <c r="Q97" s="15">
        <v>815377</v>
      </c>
      <c r="V97" s="15">
        <v>28</v>
      </c>
      <c r="W97" s="15">
        <v>89.1</v>
      </c>
      <c r="AB97" s="15">
        <v>253530</v>
      </c>
      <c r="AD97" s="15">
        <v>0</v>
      </c>
      <c r="AE97" s="15">
        <v>146.80000000000001</v>
      </c>
      <c r="AF97" s="15">
        <v>0.3</v>
      </c>
      <c r="AH97" s="13">
        <f t="shared" si="14"/>
        <v>1992</v>
      </c>
      <c r="AI97" s="13">
        <f t="shared" si="15"/>
        <v>49</v>
      </c>
      <c r="AJ97" s="13">
        <f>IF(AND(ISNUMBER(C97),ISNUMBER(AK97),ISNUMBER(AL97),AH97&gt;=Inputs!$B$5,AH97&lt;=Inputs!$B$6,AH97&lt;&gt;Inputs!$B$7,AH97&lt;&gt;Inputs!$B$8),1,0)</f>
        <v>0</v>
      </c>
      <c r="AK97" s="13">
        <f>IF(INDEX($E97:$AF97,Inputs!$C$10)="","",INDEX($E97:$AF97,Inputs!$C$10))</f>
        <v>190908</v>
      </c>
      <c r="AL97" s="13">
        <f>IF(INDEX($E97:$AF97,Inputs!$C$11)="","",INDEX($E97:$AF97,Inputs!$C$11))</f>
        <v>341000</v>
      </c>
      <c r="AM97" s="19">
        <f>Regression!$C$5+Regression!$C$6*A97</f>
        <v>10733.973205057884</v>
      </c>
      <c r="AN97" s="27" t="str">
        <f t="shared" si="16"/>
        <v/>
      </c>
      <c r="AO97" s="30">
        <f>INDEX('Seasonal Index'!$E$2:$E$53,AI97)</f>
        <v>0.98029372066923559</v>
      </c>
      <c r="AP97" s="34" t="str">
        <f t="shared" si="17"/>
        <v/>
      </c>
      <c r="AQ97" s="16">
        <f>IF(AJ97=1,A97-Regression!$C$15,0)</f>
        <v>0</v>
      </c>
      <c r="AR97" s="16">
        <f>IF(AJ97=1,AK97-Regression!$D$15,0)</f>
        <v>0</v>
      </c>
      <c r="AS97" s="16">
        <f>IF(AJ97=1,AL97-Regression!$E$15,0)</f>
        <v>0</v>
      </c>
      <c r="AT97" s="16">
        <f>IF(AJ97=1,AP97-Regression!$F$15,0)</f>
        <v>0</v>
      </c>
      <c r="AU97" s="19">
        <f>IF(AND(ISNUMBER(AK97),ISNUMBER(AL97)),Regression!$C$38+Regression!$D$38*A97+Regression!$E$38*AK97+Regression!$F$38*AL97,"")</f>
        <v>10860.451391234099</v>
      </c>
      <c r="AV97" s="34">
        <f t="shared" si="18"/>
        <v>10646.432302460251</v>
      </c>
      <c r="AW97" s="13" t="str">
        <f>IF(AJ97=1,"Train",IF(AH97=Inputs!$B$6+1,"Validation",IF(AH97&gt;Inputs!$B$6+1,"Forecast","Not used")))</f>
        <v>Not used</v>
      </c>
      <c r="AX97" s="34">
        <f t="shared" si="19"/>
        <v>7432</v>
      </c>
      <c r="AY97" s="38" t="str">
        <f t="shared" si="20"/>
        <v/>
      </c>
      <c r="AZ97" s="13">
        <f t="shared" si="21"/>
        <v>0</v>
      </c>
      <c r="BB97" s="19">
        <f>Regression!$C$45+Regression!$C$46*A97</f>
        <v>6293.9914447377159</v>
      </c>
      <c r="BC97" s="27" t="str">
        <f t="shared" si="22"/>
        <v/>
      </c>
      <c r="BD97" s="30">
        <f>INDEX('Seasonal Index'!$H$2:$H$53,AI97)</f>
        <v>0.97990885322830168</v>
      </c>
      <c r="BE97" s="34" t="str">
        <f t="shared" si="23"/>
        <v/>
      </c>
      <c r="BF97" s="38" t="str">
        <f t="shared" si="24"/>
        <v/>
      </c>
      <c r="BG97" s="34">
        <f t="shared" si="25"/>
        <v>7432</v>
      </c>
      <c r="BH97" s="13">
        <f t="shared" si="26"/>
        <v>0</v>
      </c>
      <c r="BI97" s="13">
        <f t="shared" si="27"/>
        <v>0</v>
      </c>
    </row>
    <row r="98" spans="1:61" x14ac:dyDescent="0.2">
      <c r="A98" s="15">
        <v>97</v>
      </c>
      <c r="B98" s="35">
        <v>33949</v>
      </c>
      <c r="C98" s="36">
        <v>7354</v>
      </c>
      <c r="D98" s="37"/>
      <c r="F98" s="15">
        <v>350000</v>
      </c>
      <c r="H98" s="15">
        <v>19.013999999999999</v>
      </c>
      <c r="I98" s="15">
        <v>18.122</v>
      </c>
      <c r="J98" s="15">
        <v>1.089</v>
      </c>
      <c r="K98" s="15">
        <v>6566.6409999999996</v>
      </c>
      <c r="M98" s="15">
        <v>803</v>
      </c>
      <c r="N98" s="15">
        <v>13.654999999999999</v>
      </c>
      <c r="O98" s="15">
        <v>190908</v>
      </c>
      <c r="P98" s="15">
        <v>4284.7</v>
      </c>
      <c r="Q98" s="15">
        <v>815377</v>
      </c>
      <c r="V98" s="15">
        <v>28</v>
      </c>
      <c r="W98" s="15">
        <v>90.7</v>
      </c>
      <c r="AB98" s="15">
        <v>253530</v>
      </c>
      <c r="AD98" s="15">
        <v>0</v>
      </c>
      <c r="AE98" s="15">
        <v>171.4</v>
      </c>
      <c r="AF98" s="15">
        <v>0</v>
      </c>
      <c r="AH98" s="13">
        <f t="shared" si="14"/>
        <v>1992</v>
      </c>
      <c r="AI98" s="13">
        <f t="shared" si="15"/>
        <v>50</v>
      </c>
      <c r="AJ98" s="13">
        <f>IF(AND(ISNUMBER(C98),ISNUMBER(AK98),ISNUMBER(AL98),AH98&gt;=Inputs!$B$5,AH98&lt;=Inputs!$B$6,AH98&lt;&gt;Inputs!$B$7,AH98&lt;&gt;Inputs!$B$8),1,0)</f>
        <v>0</v>
      </c>
      <c r="AK98" s="13">
        <f>IF(INDEX($E98:$AF98,Inputs!$C$10)="","",INDEX($E98:$AF98,Inputs!$C$10))</f>
        <v>190908</v>
      </c>
      <c r="AL98" s="13">
        <f>IF(INDEX($E98:$AF98,Inputs!$C$11)="","",INDEX($E98:$AF98,Inputs!$C$11))</f>
        <v>350000</v>
      </c>
      <c r="AM98" s="19">
        <f>Regression!$C$5+Regression!$C$6*A98</f>
        <v>10732.800530119566</v>
      </c>
      <c r="AN98" s="27" t="str">
        <f t="shared" si="16"/>
        <v/>
      </c>
      <c r="AO98" s="30">
        <f>INDEX('Seasonal Index'!$E$2:$E$53,AI98)</f>
        <v>1.00060911532618</v>
      </c>
      <c r="AP98" s="34" t="str">
        <f t="shared" si="17"/>
        <v/>
      </c>
      <c r="AQ98" s="16">
        <f>IF(AJ98=1,A98-Regression!$C$15,0)</f>
        <v>0</v>
      </c>
      <c r="AR98" s="16">
        <f>IF(AJ98=1,AK98-Regression!$D$15,0)</f>
        <v>0</v>
      </c>
      <c r="AS98" s="16">
        <f>IF(AJ98=1,AL98-Regression!$E$15,0)</f>
        <v>0</v>
      </c>
      <c r="AT98" s="16">
        <f>IF(AJ98=1,AP98-Regression!$F$15,0)</f>
        <v>0</v>
      </c>
      <c r="AU98" s="19">
        <f>IF(AND(ISNUMBER(AK98),ISNUMBER(AL98)),Regression!$C$38+Regression!$D$38*A98+Regression!$E$38*AK98+Regression!$F$38*AL98,"")</f>
        <v>10834.993705625351</v>
      </c>
      <c r="AV98" s="34">
        <f t="shared" si="18"/>
        <v>10841.593466350512</v>
      </c>
      <c r="AW98" s="13" t="str">
        <f>IF(AJ98=1,"Train",IF(AH98=Inputs!$B$6+1,"Validation",IF(AH98&gt;Inputs!$B$6+1,"Forecast","Not used")))</f>
        <v>Not used</v>
      </c>
      <c r="AX98" s="34">
        <f t="shared" si="19"/>
        <v>7354</v>
      </c>
      <c r="AY98" s="38" t="str">
        <f t="shared" si="20"/>
        <v/>
      </c>
      <c r="AZ98" s="13">
        <f t="shared" si="21"/>
        <v>0</v>
      </c>
      <c r="BB98" s="19">
        <f>Regression!$C$45+Regression!$C$46*A98</f>
        <v>6295.5509443504925</v>
      </c>
      <c r="BC98" s="27" t="str">
        <f t="shared" si="22"/>
        <v/>
      </c>
      <c r="BD98" s="30">
        <f>INDEX('Seasonal Index'!$H$2:$H$53,AI98)</f>
        <v>0.99765913713107945</v>
      </c>
      <c r="BE98" s="34" t="str">
        <f t="shared" si="23"/>
        <v/>
      </c>
      <c r="BF98" s="38" t="str">
        <f t="shared" si="24"/>
        <v/>
      </c>
      <c r="BG98" s="34">
        <f t="shared" si="25"/>
        <v>7354</v>
      </c>
      <c r="BH98" s="13">
        <f t="shared" si="26"/>
        <v>0</v>
      </c>
      <c r="BI98" s="13">
        <f t="shared" si="27"/>
        <v>0</v>
      </c>
    </row>
    <row r="99" spans="1:61" x14ac:dyDescent="0.2">
      <c r="A99" s="15">
        <v>98</v>
      </c>
      <c r="B99" s="35">
        <v>33956</v>
      </c>
      <c r="C99" s="36">
        <v>7400</v>
      </c>
      <c r="D99" s="37"/>
      <c r="F99" s="15">
        <v>359000</v>
      </c>
      <c r="H99" s="15">
        <v>19.382000000000001</v>
      </c>
      <c r="I99" s="15">
        <v>18.042000000000002</v>
      </c>
      <c r="J99" s="15">
        <v>1.0780000000000001</v>
      </c>
      <c r="K99" s="15">
        <v>6566.6409999999996</v>
      </c>
      <c r="M99" s="15">
        <v>803</v>
      </c>
      <c r="N99" s="15">
        <v>13.218</v>
      </c>
      <c r="O99" s="15">
        <v>194836</v>
      </c>
      <c r="P99" s="15">
        <v>4284.7</v>
      </c>
      <c r="Q99" s="15">
        <v>818575</v>
      </c>
      <c r="V99" s="15">
        <v>28</v>
      </c>
      <c r="W99" s="15">
        <v>90.7</v>
      </c>
      <c r="AB99" s="15">
        <v>253530</v>
      </c>
      <c r="AD99" s="15">
        <v>0</v>
      </c>
      <c r="AE99" s="15">
        <v>150.4</v>
      </c>
      <c r="AF99" s="15">
        <v>0.5</v>
      </c>
      <c r="AH99" s="13">
        <f t="shared" si="14"/>
        <v>1992</v>
      </c>
      <c r="AI99" s="13">
        <f t="shared" si="15"/>
        <v>51</v>
      </c>
      <c r="AJ99" s="13">
        <f>IF(AND(ISNUMBER(C99),ISNUMBER(AK99),ISNUMBER(AL99),AH99&gt;=Inputs!$B$5,AH99&lt;=Inputs!$B$6,AH99&lt;&gt;Inputs!$B$7,AH99&lt;&gt;Inputs!$B$8),1,0)</f>
        <v>0</v>
      </c>
      <c r="AK99" s="13">
        <f>IF(INDEX($E99:$AF99,Inputs!$C$10)="","",INDEX($E99:$AF99,Inputs!$C$10))</f>
        <v>194836</v>
      </c>
      <c r="AL99" s="13">
        <f>IF(INDEX($E99:$AF99,Inputs!$C$11)="","",INDEX($E99:$AF99,Inputs!$C$11))</f>
        <v>359000</v>
      </c>
      <c r="AM99" s="19">
        <f>Regression!$C$5+Regression!$C$6*A99</f>
        <v>10731.627855181247</v>
      </c>
      <c r="AN99" s="27" t="str">
        <f t="shared" si="16"/>
        <v/>
      </c>
      <c r="AO99" s="30">
        <f>INDEX('Seasonal Index'!$E$2:$E$53,AI99)</f>
        <v>1.0219733137822757</v>
      </c>
      <c r="AP99" s="34" t="str">
        <f t="shared" si="17"/>
        <v/>
      </c>
      <c r="AQ99" s="16">
        <f>IF(AJ99=1,A99-Regression!$C$15,0)</f>
        <v>0</v>
      </c>
      <c r="AR99" s="16">
        <f>IF(AJ99=1,AK99-Regression!$D$15,0)</f>
        <v>0</v>
      </c>
      <c r="AS99" s="16">
        <f>IF(AJ99=1,AL99-Regression!$E$15,0)</f>
        <v>0</v>
      </c>
      <c r="AT99" s="16">
        <f>IF(AJ99=1,AP99-Regression!$F$15,0)</f>
        <v>0</v>
      </c>
      <c r="AU99" s="19">
        <f>IF(AND(ISNUMBER(AK99),ISNUMBER(AL99)),Regression!$C$38+Regression!$D$38*A99+Regression!$E$38*AK99+Regression!$F$38*AL99,"")</f>
        <v>10816.703328184678</v>
      </c>
      <c r="AV99" s="34">
        <f t="shared" si="18"/>
        <v>11054.382144504667</v>
      </c>
      <c r="AW99" s="13" t="str">
        <f>IF(AJ99=1,"Train",IF(AH99=Inputs!$B$6+1,"Validation",IF(AH99&gt;Inputs!$B$6+1,"Forecast","Not used")))</f>
        <v>Not used</v>
      </c>
      <c r="AX99" s="34">
        <f t="shared" si="19"/>
        <v>7400</v>
      </c>
      <c r="AY99" s="38" t="str">
        <f t="shared" si="20"/>
        <v/>
      </c>
      <c r="AZ99" s="13">
        <f t="shared" si="21"/>
        <v>0</v>
      </c>
      <c r="BB99" s="19">
        <f>Regression!$C$45+Regression!$C$46*A99</f>
        <v>6297.1104439632691</v>
      </c>
      <c r="BC99" s="27" t="str">
        <f t="shared" si="22"/>
        <v/>
      </c>
      <c r="BD99" s="30">
        <f>INDEX('Seasonal Index'!$H$2:$H$53,AI99)</f>
        <v>1.0395425337611444</v>
      </c>
      <c r="BE99" s="34" t="str">
        <f t="shared" si="23"/>
        <v/>
      </c>
      <c r="BF99" s="38" t="str">
        <f t="shared" si="24"/>
        <v/>
      </c>
      <c r="BG99" s="34">
        <f t="shared" si="25"/>
        <v>7400</v>
      </c>
      <c r="BH99" s="13">
        <f t="shared" si="26"/>
        <v>0</v>
      </c>
      <c r="BI99" s="13">
        <f t="shared" si="27"/>
        <v>0</v>
      </c>
    </row>
    <row r="100" spans="1:61" x14ac:dyDescent="0.2">
      <c r="A100" s="15">
        <v>99</v>
      </c>
      <c r="B100" s="35">
        <v>33963</v>
      </c>
      <c r="C100" s="36">
        <v>7596</v>
      </c>
      <c r="D100" s="37"/>
      <c r="F100" s="15">
        <v>334000</v>
      </c>
      <c r="H100" s="15">
        <v>19.912500000000001</v>
      </c>
      <c r="I100" s="15">
        <v>18.23</v>
      </c>
      <c r="J100" s="15">
        <v>1.0740000000000001</v>
      </c>
      <c r="K100" s="15">
        <v>6566.6409999999996</v>
      </c>
      <c r="M100" s="15">
        <v>803</v>
      </c>
      <c r="N100" s="15">
        <v>13.218</v>
      </c>
      <c r="O100" s="15">
        <v>194836</v>
      </c>
      <c r="P100" s="15">
        <v>4284.7</v>
      </c>
      <c r="Q100" s="15">
        <v>818575</v>
      </c>
      <c r="V100" s="15">
        <v>28</v>
      </c>
      <c r="W100" s="15">
        <v>90.7</v>
      </c>
      <c r="AB100" s="15">
        <v>253530</v>
      </c>
      <c r="AD100" s="15">
        <v>1</v>
      </c>
      <c r="AE100" s="15">
        <v>151.19999999999999</v>
      </c>
      <c r="AF100" s="15">
        <v>1.3</v>
      </c>
      <c r="AH100" s="13">
        <f t="shared" si="14"/>
        <v>1992</v>
      </c>
      <c r="AI100" s="13">
        <f t="shared" si="15"/>
        <v>52</v>
      </c>
      <c r="AJ100" s="13">
        <f>IF(AND(ISNUMBER(C100),ISNUMBER(AK100),ISNUMBER(AL100),AH100&gt;=Inputs!$B$5,AH100&lt;=Inputs!$B$6,AH100&lt;&gt;Inputs!$B$7,AH100&lt;&gt;Inputs!$B$8),1,0)</f>
        <v>0</v>
      </c>
      <c r="AK100" s="13">
        <f>IF(INDEX($E100:$AF100,Inputs!$C$10)="","",INDEX($E100:$AF100,Inputs!$C$10))</f>
        <v>194836</v>
      </c>
      <c r="AL100" s="13">
        <f>IF(INDEX($E100:$AF100,Inputs!$C$11)="","",INDEX($E100:$AF100,Inputs!$C$11))</f>
        <v>334000</v>
      </c>
      <c r="AM100" s="19">
        <f>Regression!$C$5+Regression!$C$6*A100</f>
        <v>10730.455180242927</v>
      </c>
      <c r="AN100" s="27" t="str">
        <f t="shared" si="16"/>
        <v/>
      </c>
      <c r="AO100" s="30">
        <f>INDEX('Seasonal Index'!$E$2:$E$53,AI100)</f>
        <v>0.94105970168970154</v>
      </c>
      <c r="AP100" s="34" t="str">
        <f t="shared" si="17"/>
        <v/>
      </c>
      <c r="AQ100" s="16">
        <f>IF(AJ100=1,A100-Regression!$C$15,0)</f>
        <v>0</v>
      </c>
      <c r="AR100" s="16">
        <f>IF(AJ100=1,AK100-Regression!$D$15,0)</f>
        <v>0</v>
      </c>
      <c r="AS100" s="16">
        <f>IF(AJ100=1,AL100-Regression!$E$15,0)</f>
        <v>0</v>
      </c>
      <c r="AT100" s="16">
        <f>IF(AJ100=1,AP100-Regression!$F$15,0)</f>
        <v>0</v>
      </c>
      <c r="AU100" s="19">
        <f>IF(AND(ISNUMBER(AK100),ISNUMBER(AL100)),Regression!$C$38+Regression!$D$38*A100+Regression!$E$38*AK100+Regression!$F$38*AL100,"")</f>
        <v>10881.517049385671</v>
      </c>
      <c r="AV100" s="34">
        <f t="shared" si="18"/>
        <v>10240.157188426281</v>
      </c>
      <c r="AW100" s="13" t="str">
        <f>IF(AJ100=1,"Train",IF(AH100=Inputs!$B$6+1,"Validation",IF(AH100&gt;Inputs!$B$6+1,"Forecast","Not used")))</f>
        <v>Not used</v>
      </c>
      <c r="AX100" s="34">
        <f t="shared" si="19"/>
        <v>7596</v>
      </c>
      <c r="AY100" s="38" t="str">
        <f t="shared" si="20"/>
        <v/>
      </c>
      <c r="AZ100" s="13">
        <f t="shared" si="21"/>
        <v>0</v>
      </c>
      <c r="BB100" s="19">
        <f>Regression!$C$45+Regression!$C$46*A100</f>
        <v>6298.6699435760456</v>
      </c>
      <c r="BC100" s="27" t="str">
        <f t="shared" si="22"/>
        <v/>
      </c>
      <c r="BD100" s="30">
        <f>INDEX('Seasonal Index'!$H$2:$H$53,AI100)</f>
        <v>0.89289929772275245</v>
      </c>
      <c r="BE100" s="34" t="str">
        <f t="shared" si="23"/>
        <v/>
      </c>
      <c r="BF100" s="38" t="str">
        <f t="shared" si="24"/>
        <v/>
      </c>
      <c r="BG100" s="34">
        <f t="shared" si="25"/>
        <v>7596</v>
      </c>
      <c r="BH100" s="13">
        <f t="shared" si="26"/>
        <v>0</v>
      </c>
      <c r="BI100" s="13">
        <f t="shared" si="27"/>
        <v>0</v>
      </c>
    </row>
    <row r="101" spans="1:61" x14ac:dyDescent="0.2">
      <c r="A101" s="15">
        <v>100</v>
      </c>
      <c r="B101" s="35">
        <v>33970</v>
      </c>
      <c r="C101" s="36">
        <v>7358</v>
      </c>
      <c r="D101" s="37"/>
      <c r="F101" s="15">
        <v>313000</v>
      </c>
      <c r="H101" s="15">
        <v>19.627500000000001</v>
      </c>
      <c r="I101" s="15">
        <v>17.87</v>
      </c>
      <c r="J101" s="15">
        <v>1.069</v>
      </c>
      <c r="K101" s="15">
        <v>6566.6409999999996</v>
      </c>
      <c r="M101" s="15">
        <v>803</v>
      </c>
      <c r="N101" s="15">
        <v>13.218</v>
      </c>
      <c r="O101" s="15">
        <v>194836</v>
      </c>
      <c r="P101" s="15">
        <v>4284.7</v>
      </c>
      <c r="Q101" s="15">
        <v>818575</v>
      </c>
      <c r="V101" s="15">
        <v>28</v>
      </c>
      <c r="W101" s="15">
        <v>90.7</v>
      </c>
      <c r="AB101" s="15">
        <v>253530</v>
      </c>
      <c r="AD101" s="15">
        <v>1</v>
      </c>
      <c r="AE101" s="15">
        <v>144.4</v>
      </c>
      <c r="AF101" s="15">
        <v>2.1</v>
      </c>
      <c r="AH101" s="13">
        <f t="shared" si="14"/>
        <v>1993</v>
      </c>
      <c r="AI101" s="13">
        <f t="shared" si="15"/>
        <v>1</v>
      </c>
      <c r="AJ101" s="13">
        <f>IF(AND(ISNUMBER(C101),ISNUMBER(AK101),ISNUMBER(AL101),AH101&gt;=Inputs!$B$5,AH101&lt;=Inputs!$B$6,AH101&lt;&gt;Inputs!$B$7,AH101&lt;&gt;Inputs!$B$8),1,0)</f>
        <v>0</v>
      </c>
      <c r="AK101" s="13">
        <f>IF(INDEX($E101:$AF101,Inputs!$C$10)="","",INDEX($E101:$AF101,Inputs!$C$10))</f>
        <v>194836</v>
      </c>
      <c r="AL101" s="13">
        <f>IF(INDEX($E101:$AF101,Inputs!$C$11)="","",INDEX($E101:$AF101,Inputs!$C$11))</f>
        <v>313000</v>
      </c>
      <c r="AM101" s="19">
        <f>Regression!$C$5+Regression!$C$6*A101</f>
        <v>10729.282505304609</v>
      </c>
      <c r="AN101" s="27" t="str">
        <f t="shared" si="16"/>
        <v/>
      </c>
      <c r="AO101" s="30">
        <f>INDEX('Seasonal Index'!$E$2:$E$53,AI101)</f>
        <v>0.91465818912124619</v>
      </c>
      <c r="AP101" s="34" t="str">
        <f t="shared" si="17"/>
        <v/>
      </c>
      <c r="AQ101" s="16">
        <f>IF(AJ101=1,A101-Regression!$C$15,0)</f>
        <v>0</v>
      </c>
      <c r="AR101" s="16">
        <f>IF(AJ101=1,AK101-Regression!$D$15,0)</f>
        <v>0</v>
      </c>
      <c r="AS101" s="16">
        <f>IF(AJ101=1,AL101-Regression!$E$15,0)</f>
        <v>0</v>
      </c>
      <c r="AT101" s="16">
        <f>IF(AJ101=1,AP101-Regression!$F$15,0)</f>
        <v>0</v>
      </c>
      <c r="AU101" s="19">
        <f>IF(AND(ISNUMBER(AK101),ISNUMBER(AL101)),Regression!$C$38+Regression!$D$38*A101+Regression!$E$38*AK101+Regression!$F$38*AL101,"")</f>
        <v>10935.710605079639</v>
      </c>
      <c r="AV101" s="34">
        <f t="shared" si="18"/>
        <v>10002.43725879615</v>
      </c>
      <c r="AW101" s="13" t="str">
        <f>IF(AJ101=1,"Train",IF(AH101=Inputs!$B$6+1,"Validation",IF(AH101&gt;Inputs!$B$6+1,"Forecast","Not used")))</f>
        <v>Not used</v>
      </c>
      <c r="AX101" s="34">
        <f t="shared" si="19"/>
        <v>7358</v>
      </c>
      <c r="AY101" s="38" t="str">
        <f t="shared" si="20"/>
        <v/>
      </c>
      <c r="AZ101" s="13">
        <f t="shared" si="21"/>
        <v>0</v>
      </c>
      <c r="BB101" s="19">
        <f>Regression!$C$45+Regression!$C$46*A101</f>
        <v>6300.2294431888222</v>
      </c>
      <c r="BC101" s="27" t="str">
        <f t="shared" si="22"/>
        <v/>
      </c>
      <c r="BD101" s="30">
        <f>INDEX('Seasonal Index'!$H$2:$H$53,AI101)</f>
        <v>0.90693988880451892</v>
      </c>
      <c r="BE101" s="34" t="str">
        <f t="shared" si="23"/>
        <v/>
      </c>
      <c r="BF101" s="38" t="str">
        <f t="shared" si="24"/>
        <v/>
      </c>
      <c r="BG101" s="34">
        <f t="shared" si="25"/>
        <v>7358</v>
      </c>
      <c r="BH101" s="13">
        <f t="shared" si="26"/>
        <v>0</v>
      </c>
      <c r="BI101" s="13">
        <f t="shared" si="27"/>
        <v>0</v>
      </c>
    </row>
    <row r="102" spans="1:61" x14ac:dyDescent="0.2">
      <c r="A102" s="15">
        <v>101</v>
      </c>
      <c r="B102" s="35">
        <v>33977</v>
      </c>
      <c r="C102" s="36">
        <v>6852</v>
      </c>
      <c r="D102" s="37"/>
      <c r="F102" s="15">
        <v>341000</v>
      </c>
      <c r="H102" s="15">
        <v>19.001999999999999</v>
      </c>
      <c r="I102" s="15">
        <v>17.510000000000002</v>
      </c>
      <c r="J102" s="15">
        <v>1.0649999999999999</v>
      </c>
      <c r="K102" s="15">
        <v>6566.6409999999996</v>
      </c>
      <c r="M102" s="15">
        <v>882</v>
      </c>
      <c r="N102" s="15">
        <v>13.218</v>
      </c>
      <c r="O102" s="15">
        <v>194836</v>
      </c>
      <c r="P102" s="15">
        <v>4300.5</v>
      </c>
      <c r="Q102" s="15">
        <v>818575</v>
      </c>
      <c r="V102" s="15">
        <v>28</v>
      </c>
      <c r="W102" s="15">
        <v>89.3</v>
      </c>
      <c r="AB102" s="15">
        <v>253530</v>
      </c>
      <c r="AD102" s="15">
        <v>0</v>
      </c>
      <c r="AE102" s="15">
        <v>142.5</v>
      </c>
      <c r="AF102" s="15">
        <v>0.3</v>
      </c>
      <c r="AH102" s="13">
        <f t="shared" si="14"/>
        <v>1993</v>
      </c>
      <c r="AI102" s="13">
        <f t="shared" si="15"/>
        <v>2</v>
      </c>
      <c r="AJ102" s="13">
        <f>IF(AND(ISNUMBER(C102),ISNUMBER(AK102),ISNUMBER(AL102),AH102&gt;=Inputs!$B$5,AH102&lt;=Inputs!$B$6,AH102&lt;&gt;Inputs!$B$7,AH102&lt;&gt;Inputs!$B$8),1,0)</f>
        <v>0</v>
      </c>
      <c r="AK102" s="13">
        <f>IF(INDEX($E102:$AF102,Inputs!$C$10)="","",INDEX($E102:$AF102,Inputs!$C$10))</f>
        <v>194836</v>
      </c>
      <c r="AL102" s="13">
        <f>IF(INDEX($E102:$AF102,Inputs!$C$11)="","",INDEX($E102:$AF102,Inputs!$C$11))</f>
        <v>341000</v>
      </c>
      <c r="AM102" s="19">
        <f>Regression!$C$5+Regression!$C$6*A102</f>
        <v>10728.109830366289</v>
      </c>
      <c r="AN102" s="27" t="str">
        <f t="shared" si="16"/>
        <v/>
      </c>
      <c r="AO102" s="30">
        <f>INDEX('Seasonal Index'!$E$2:$E$53,AI102)</f>
        <v>0.92112372079680493</v>
      </c>
      <c r="AP102" s="34" t="str">
        <f t="shared" si="17"/>
        <v/>
      </c>
      <c r="AQ102" s="16">
        <f>IF(AJ102=1,A102-Regression!$C$15,0)</f>
        <v>0</v>
      </c>
      <c r="AR102" s="16">
        <f>IF(AJ102=1,AK102-Regression!$D$15,0)</f>
        <v>0</v>
      </c>
      <c r="AS102" s="16">
        <f>IF(AJ102=1,AL102-Regression!$E$15,0)</f>
        <v>0</v>
      </c>
      <c r="AT102" s="16">
        <f>IF(AJ102=1,AP102-Regression!$F$15,0)</f>
        <v>0</v>
      </c>
      <c r="AU102" s="19">
        <f>IF(AND(ISNUMBER(AK102),ISNUMBER(AL102)),Regression!$C$38+Regression!$D$38*A102+Regression!$E$38*AK102+Regression!$F$38*AL102,"")</f>
        <v>10859.807133312503</v>
      </c>
      <c r="AV102" s="34">
        <f t="shared" si="18"/>
        <v>10003.225953772497</v>
      </c>
      <c r="AW102" s="13" t="str">
        <f>IF(AJ102=1,"Train",IF(AH102=Inputs!$B$6+1,"Validation",IF(AH102&gt;Inputs!$B$6+1,"Forecast","Not used")))</f>
        <v>Not used</v>
      </c>
      <c r="AX102" s="34">
        <f t="shared" si="19"/>
        <v>6852</v>
      </c>
      <c r="AY102" s="38" t="str">
        <f t="shared" si="20"/>
        <v/>
      </c>
      <c r="AZ102" s="13">
        <f t="shared" si="21"/>
        <v>0</v>
      </c>
      <c r="BB102" s="19">
        <f>Regression!$C$45+Regression!$C$46*A102</f>
        <v>6301.7889428015997</v>
      </c>
      <c r="BC102" s="27" t="str">
        <f t="shared" si="22"/>
        <v/>
      </c>
      <c r="BD102" s="30">
        <f>INDEX('Seasonal Index'!$H$2:$H$53,AI102)</f>
        <v>0.93580735968008499</v>
      </c>
      <c r="BE102" s="34" t="str">
        <f t="shared" si="23"/>
        <v/>
      </c>
      <c r="BF102" s="38" t="str">
        <f t="shared" si="24"/>
        <v/>
      </c>
      <c r="BG102" s="34">
        <f t="shared" si="25"/>
        <v>6852</v>
      </c>
      <c r="BH102" s="13">
        <f t="shared" si="26"/>
        <v>0</v>
      </c>
      <c r="BI102" s="13">
        <f t="shared" si="27"/>
        <v>0</v>
      </c>
    </row>
    <row r="103" spans="1:61" x14ac:dyDescent="0.2">
      <c r="A103" s="15">
        <v>102</v>
      </c>
      <c r="B103" s="35">
        <v>33984</v>
      </c>
      <c r="C103" s="36">
        <v>6726</v>
      </c>
      <c r="D103" s="37"/>
      <c r="F103" s="15">
        <v>354000</v>
      </c>
      <c r="H103" s="15">
        <v>18.62</v>
      </c>
      <c r="I103" s="15">
        <v>17.052</v>
      </c>
      <c r="J103" s="15">
        <v>1.0660000000000001</v>
      </c>
      <c r="K103" s="15">
        <v>6566.6409999999996</v>
      </c>
      <c r="M103" s="15">
        <v>882</v>
      </c>
      <c r="N103" s="15">
        <v>13.218</v>
      </c>
      <c r="O103" s="15">
        <v>177380</v>
      </c>
      <c r="P103" s="15">
        <v>4300.5</v>
      </c>
      <c r="Q103" s="15">
        <v>818575</v>
      </c>
      <c r="V103" s="15">
        <v>28</v>
      </c>
      <c r="W103" s="15">
        <v>89.3</v>
      </c>
      <c r="AB103" s="15">
        <v>253530</v>
      </c>
      <c r="AD103" s="15">
        <v>0</v>
      </c>
      <c r="AE103" s="15">
        <v>170.4</v>
      </c>
      <c r="AF103" s="15">
        <v>0</v>
      </c>
      <c r="AH103" s="13">
        <f t="shared" si="14"/>
        <v>1993</v>
      </c>
      <c r="AI103" s="13">
        <f t="shared" si="15"/>
        <v>3</v>
      </c>
      <c r="AJ103" s="13">
        <f>IF(AND(ISNUMBER(C103),ISNUMBER(AK103),ISNUMBER(AL103),AH103&gt;=Inputs!$B$5,AH103&lt;=Inputs!$B$6,AH103&lt;&gt;Inputs!$B$7,AH103&lt;&gt;Inputs!$B$8),1,0)</f>
        <v>0</v>
      </c>
      <c r="AK103" s="13">
        <f>IF(INDEX($E103:$AF103,Inputs!$C$10)="","",INDEX($E103:$AF103,Inputs!$C$10))</f>
        <v>177380</v>
      </c>
      <c r="AL103" s="13">
        <f>IF(INDEX($E103:$AF103,Inputs!$C$11)="","",INDEX($E103:$AF103,Inputs!$C$11))</f>
        <v>354000</v>
      </c>
      <c r="AM103" s="19">
        <f>Regression!$C$5+Regression!$C$6*A103</f>
        <v>10726.93715542797</v>
      </c>
      <c r="AN103" s="27" t="str">
        <f t="shared" si="16"/>
        <v/>
      </c>
      <c r="AO103" s="30">
        <f>INDEX('Seasonal Index'!$E$2:$E$53,AI103)</f>
        <v>0.93247570989249473</v>
      </c>
      <c r="AP103" s="34" t="str">
        <f t="shared" si="17"/>
        <v/>
      </c>
      <c r="AQ103" s="16">
        <f>IF(AJ103=1,A103-Regression!$C$15,0)</f>
        <v>0</v>
      </c>
      <c r="AR103" s="16">
        <f>IF(AJ103=1,AK103-Regression!$D$15,0)</f>
        <v>0</v>
      </c>
      <c r="AS103" s="16">
        <f>IF(AJ103=1,AL103-Regression!$E$15,0)</f>
        <v>0</v>
      </c>
      <c r="AT103" s="16">
        <f>IF(AJ103=1,AP103-Regression!$F$15,0)</f>
        <v>0</v>
      </c>
      <c r="AU103" s="19">
        <f>IF(AND(ISNUMBER(AK103),ISNUMBER(AL103)),Regression!$C$38+Regression!$D$38*A103+Regression!$E$38*AK103+Regression!$F$38*AL103,"")</f>
        <v>10791.87782308727</v>
      </c>
      <c r="AV103" s="34">
        <f t="shared" si="18"/>
        <v>10063.163934156373</v>
      </c>
      <c r="AW103" s="13" t="str">
        <f>IF(AJ103=1,"Train",IF(AH103=Inputs!$B$6+1,"Validation",IF(AH103&gt;Inputs!$B$6+1,"Forecast","Not used")))</f>
        <v>Not used</v>
      </c>
      <c r="AX103" s="34">
        <f t="shared" si="19"/>
        <v>6726</v>
      </c>
      <c r="AY103" s="38" t="str">
        <f t="shared" si="20"/>
        <v/>
      </c>
      <c r="AZ103" s="13">
        <f t="shared" si="21"/>
        <v>0</v>
      </c>
      <c r="BB103" s="19">
        <f>Regression!$C$45+Regression!$C$46*A103</f>
        <v>6303.3484424143762</v>
      </c>
      <c r="BC103" s="27" t="str">
        <f t="shared" si="22"/>
        <v/>
      </c>
      <c r="BD103" s="30">
        <f>INDEX('Seasonal Index'!$H$2:$H$53,AI103)</f>
        <v>0.93511463592432087</v>
      </c>
      <c r="BE103" s="34" t="str">
        <f t="shared" si="23"/>
        <v/>
      </c>
      <c r="BF103" s="38" t="str">
        <f t="shared" si="24"/>
        <v/>
      </c>
      <c r="BG103" s="34">
        <f t="shared" si="25"/>
        <v>6726</v>
      </c>
      <c r="BH103" s="13">
        <f t="shared" si="26"/>
        <v>0</v>
      </c>
      <c r="BI103" s="13">
        <f t="shared" si="27"/>
        <v>0</v>
      </c>
    </row>
    <row r="104" spans="1:61" x14ac:dyDescent="0.2">
      <c r="A104" s="15">
        <v>103</v>
      </c>
      <c r="B104" s="35">
        <v>33991</v>
      </c>
      <c r="C104" s="36">
        <v>7131</v>
      </c>
      <c r="D104" s="37"/>
      <c r="F104" s="15">
        <v>352000</v>
      </c>
      <c r="H104" s="15">
        <v>18.608000000000001</v>
      </c>
      <c r="I104" s="15">
        <v>16.978000000000002</v>
      </c>
      <c r="J104" s="15">
        <v>1.0609999999999999</v>
      </c>
      <c r="K104" s="15">
        <v>6566.6409999999996</v>
      </c>
      <c r="M104" s="15">
        <v>882</v>
      </c>
      <c r="N104" s="15">
        <v>13.784000000000001</v>
      </c>
      <c r="O104" s="15">
        <v>177380</v>
      </c>
      <c r="P104" s="15">
        <v>4300.5</v>
      </c>
      <c r="Q104" s="15">
        <v>818575</v>
      </c>
      <c r="V104" s="15">
        <v>28</v>
      </c>
      <c r="W104" s="15">
        <v>89.3</v>
      </c>
      <c r="AB104" s="15">
        <v>253530</v>
      </c>
      <c r="AD104" s="15">
        <v>0</v>
      </c>
      <c r="AE104" s="15">
        <v>160</v>
      </c>
      <c r="AF104" s="15">
        <v>0.2</v>
      </c>
      <c r="AH104" s="13">
        <f t="shared" si="14"/>
        <v>1993</v>
      </c>
      <c r="AI104" s="13">
        <f t="shared" si="15"/>
        <v>4</v>
      </c>
      <c r="AJ104" s="13">
        <f>IF(AND(ISNUMBER(C104),ISNUMBER(AK104),ISNUMBER(AL104),AH104&gt;=Inputs!$B$5,AH104&lt;=Inputs!$B$6,AH104&lt;&gt;Inputs!$B$7,AH104&lt;&gt;Inputs!$B$8),1,0)</f>
        <v>0</v>
      </c>
      <c r="AK104" s="13">
        <f>IF(INDEX($E104:$AF104,Inputs!$C$10)="","",INDEX($E104:$AF104,Inputs!$C$10))</f>
        <v>177380</v>
      </c>
      <c r="AL104" s="13">
        <f>IF(INDEX($E104:$AF104,Inputs!$C$11)="","",INDEX($E104:$AF104,Inputs!$C$11))</f>
        <v>352000</v>
      </c>
      <c r="AM104" s="19">
        <f>Regression!$C$5+Regression!$C$6*A104</f>
        <v>10725.764480489652</v>
      </c>
      <c r="AN104" s="27" t="str">
        <f t="shared" si="16"/>
        <v/>
      </c>
      <c r="AO104" s="30">
        <f>INDEX('Seasonal Index'!$E$2:$E$53,AI104)</f>
        <v>0.95567024426301994</v>
      </c>
      <c r="AP104" s="34" t="str">
        <f t="shared" si="17"/>
        <v/>
      </c>
      <c r="AQ104" s="16">
        <f>IF(AJ104=1,A104-Regression!$C$15,0)</f>
        <v>0</v>
      </c>
      <c r="AR104" s="16">
        <f>IF(AJ104=1,AK104-Regression!$D$15,0)</f>
        <v>0</v>
      </c>
      <c r="AS104" s="16">
        <f>IF(AJ104=1,AL104-Regression!$E$15,0)</f>
        <v>0</v>
      </c>
      <c r="AT104" s="16">
        <f>IF(AJ104=1,AP104-Regression!$F$15,0)</f>
        <v>0</v>
      </c>
      <c r="AU104" s="19">
        <f>IF(AND(ISNUMBER(AK104),ISNUMBER(AL104)),Regression!$C$38+Regression!$D$38*A104+Regression!$E$38*AK104+Regression!$F$38*AL104,"")</f>
        <v>10795.62559262285</v>
      </c>
      <c r="AV104" s="34">
        <f t="shared" si="18"/>
        <v>10317.058147073989</v>
      </c>
      <c r="AW104" s="13" t="str">
        <f>IF(AJ104=1,"Train",IF(AH104=Inputs!$B$6+1,"Validation",IF(AH104&gt;Inputs!$B$6+1,"Forecast","Not used")))</f>
        <v>Not used</v>
      </c>
      <c r="AX104" s="34">
        <f t="shared" si="19"/>
        <v>7131</v>
      </c>
      <c r="AY104" s="38" t="str">
        <f t="shared" si="20"/>
        <v/>
      </c>
      <c r="AZ104" s="13">
        <f t="shared" si="21"/>
        <v>0</v>
      </c>
      <c r="BB104" s="19">
        <f>Regression!$C$45+Regression!$C$46*A104</f>
        <v>6304.9079420271528</v>
      </c>
      <c r="BC104" s="27" t="str">
        <f t="shared" si="22"/>
        <v/>
      </c>
      <c r="BD104" s="30">
        <f>INDEX('Seasonal Index'!$H$2:$H$53,AI104)</f>
        <v>0.94748400224267371</v>
      </c>
      <c r="BE104" s="34" t="str">
        <f t="shared" si="23"/>
        <v/>
      </c>
      <c r="BF104" s="38" t="str">
        <f t="shared" si="24"/>
        <v/>
      </c>
      <c r="BG104" s="34">
        <f t="shared" si="25"/>
        <v>7131</v>
      </c>
      <c r="BH104" s="13">
        <f t="shared" si="26"/>
        <v>0</v>
      </c>
      <c r="BI104" s="13">
        <f t="shared" si="27"/>
        <v>0</v>
      </c>
    </row>
    <row r="105" spans="1:61" x14ac:dyDescent="0.2">
      <c r="A105" s="15">
        <v>104</v>
      </c>
      <c r="B105" s="35">
        <v>33998</v>
      </c>
      <c r="C105" s="36">
        <v>6603</v>
      </c>
      <c r="D105" s="37"/>
      <c r="F105" s="15">
        <v>341000</v>
      </c>
      <c r="H105" s="15">
        <v>19.898</v>
      </c>
      <c r="I105" s="15">
        <v>18.004000000000001</v>
      </c>
      <c r="J105" s="15">
        <v>1.0549999999999999</v>
      </c>
      <c r="K105" s="15">
        <v>6566.6409999999996</v>
      </c>
      <c r="M105" s="15">
        <v>882</v>
      </c>
      <c r="N105" s="15">
        <v>13.784000000000001</v>
      </c>
      <c r="O105" s="15">
        <v>177380</v>
      </c>
      <c r="P105" s="15">
        <v>4300.5</v>
      </c>
      <c r="Q105" s="15">
        <v>818575</v>
      </c>
      <c r="V105" s="15">
        <v>28</v>
      </c>
      <c r="W105" s="15">
        <v>89.3</v>
      </c>
      <c r="AB105" s="15">
        <v>253530</v>
      </c>
      <c r="AD105" s="15">
        <v>0</v>
      </c>
      <c r="AE105" s="15">
        <v>161.6</v>
      </c>
      <c r="AF105" s="15">
        <v>0</v>
      </c>
      <c r="AH105" s="13">
        <f t="shared" si="14"/>
        <v>1993</v>
      </c>
      <c r="AI105" s="13">
        <f t="shared" si="15"/>
        <v>5</v>
      </c>
      <c r="AJ105" s="13">
        <f>IF(AND(ISNUMBER(C105),ISNUMBER(AK105),ISNUMBER(AL105),AH105&gt;=Inputs!$B$5,AH105&lt;=Inputs!$B$6,AH105&lt;&gt;Inputs!$B$7,AH105&lt;&gt;Inputs!$B$8),1,0)</f>
        <v>0</v>
      </c>
      <c r="AK105" s="13">
        <f>IF(INDEX($E105:$AF105,Inputs!$C$10)="","",INDEX($E105:$AF105,Inputs!$C$10))</f>
        <v>177380</v>
      </c>
      <c r="AL105" s="13">
        <f>IF(INDEX($E105:$AF105,Inputs!$C$11)="","",INDEX($E105:$AF105,Inputs!$C$11))</f>
        <v>341000</v>
      </c>
      <c r="AM105" s="19">
        <f>Regression!$C$5+Regression!$C$6*A105</f>
        <v>10724.591805551332</v>
      </c>
      <c r="AN105" s="27" t="str">
        <f t="shared" si="16"/>
        <v/>
      </c>
      <c r="AO105" s="30">
        <f>INDEX('Seasonal Index'!$E$2:$E$53,AI105)</f>
        <v>0.96378521109549831</v>
      </c>
      <c r="AP105" s="34" t="str">
        <f t="shared" si="17"/>
        <v/>
      </c>
      <c r="AQ105" s="16">
        <f>IF(AJ105=1,A105-Regression!$C$15,0)</f>
        <v>0</v>
      </c>
      <c r="AR105" s="16">
        <f>IF(AJ105=1,AK105-Regression!$D$15,0)</f>
        <v>0</v>
      </c>
      <c r="AS105" s="16">
        <f>IF(AJ105=1,AL105-Regression!$E$15,0)</f>
        <v>0</v>
      </c>
      <c r="AT105" s="16">
        <f>IF(AJ105=1,AP105-Regression!$F$15,0)</f>
        <v>0</v>
      </c>
      <c r="AU105" s="19">
        <f>IF(AND(ISNUMBER(AK105),ISNUMBER(AL105)),Regression!$C$38+Regression!$D$38*A105+Regression!$E$38*AK105+Regression!$F$38*AL105,"")</f>
        <v>10823.268734549245</v>
      </c>
      <c r="AV105" s="34">
        <f t="shared" si="18"/>
        <v>10431.306342070851</v>
      </c>
      <c r="AW105" s="13" t="str">
        <f>IF(AJ105=1,"Train",IF(AH105=Inputs!$B$6+1,"Validation",IF(AH105&gt;Inputs!$B$6+1,"Forecast","Not used")))</f>
        <v>Not used</v>
      </c>
      <c r="AX105" s="34">
        <f t="shared" si="19"/>
        <v>6603</v>
      </c>
      <c r="AY105" s="38" t="str">
        <f t="shared" si="20"/>
        <v/>
      </c>
      <c r="AZ105" s="13">
        <f t="shared" si="21"/>
        <v>0</v>
      </c>
      <c r="BB105" s="19">
        <f>Regression!$C$45+Regression!$C$46*A105</f>
        <v>6306.4674416399303</v>
      </c>
      <c r="BC105" s="27" t="str">
        <f t="shared" si="22"/>
        <v/>
      </c>
      <c r="BD105" s="30">
        <f>INDEX('Seasonal Index'!$H$2:$H$53,AI105)</f>
        <v>1.0045556242669631</v>
      </c>
      <c r="BE105" s="34" t="str">
        <f t="shared" si="23"/>
        <v/>
      </c>
      <c r="BF105" s="38" t="str">
        <f t="shared" si="24"/>
        <v/>
      </c>
      <c r="BG105" s="34">
        <f t="shared" si="25"/>
        <v>6603</v>
      </c>
      <c r="BH105" s="13">
        <f t="shared" si="26"/>
        <v>0</v>
      </c>
      <c r="BI105" s="13">
        <f t="shared" si="27"/>
        <v>0</v>
      </c>
    </row>
    <row r="106" spans="1:61" x14ac:dyDescent="0.2">
      <c r="A106" s="15">
        <v>105</v>
      </c>
      <c r="B106" s="35">
        <v>34005</v>
      </c>
      <c r="C106" s="36">
        <v>7322</v>
      </c>
      <c r="D106" s="37"/>
      <c r="F106" s="15">
        <v>340000</v>
      </c>
      <c r="H106" s="15">
        <v>20.22</v>
      </c>
      <c r="I106" s="15">
        <v>18.574999999999999</v>
      </c>
      <c r="J106" s="15">
        <v>1.0549999999999999</v>
      </c>
      <c r="K106" s="15">
        <v>6680.8029999999999</v>
      </c>
      <c r="M106" s="15">
        <v>926</v>
      </c>
      <c r="N106" s="15">
        <v>13.784000000000001</v>
      </c>
      <c r="O106" s="15">
        <v>177380</v>
      </c>
      <c r="P106" s="15">
        <v>4336.3999999999996</v>
      </c>
      <c r="Q106" s="15">
        <v>818575</v>
      </c>
      <c r="V106" s="15">
        <v>28</v>
      </c>
      <c r="W106" s="15">
        <v>90.1</v>
      </c>
      <c r="AB106" s="15">
        <v>253530</v>
      </c>
      <c r="AD106" s="15">
        <v>0</v>
      </c>
      <c r="AE106" s="15">
        <v>165</v>
      </c>
      <c r="AF106" s="15">
        <v>0</v>
      </c>
      <c r="AH106" s="13">
        <f t="shared" si="14"/>
        <v>1993</v>
      </c>
      <c r="AI106" s="13">
        <f t="shared" si="15"/>
        <v>6</v>
      </c>
      <c r="AJ106" s="13">
        <f>IF(AND(ISNUMBER(C106),ISNUMBER(AK106),ISNUMBER(AL106),AH106&gt;=Inputs!$B$5,AH106&lt;=Inputs!$B$6,AH106&lt;&gt;Inputs!$B$7,AH106&lt;&gt;Inputs!$B$8),1,0)</f>
        <v>0</v>
      </c>
      <c r="AK106" s="13">
        <f>IF(INDEX($E106:$AF106,Inputs!$C$10)="","",INDEX($E106:$AF106,Inputs!$C$10))</f>
        <v>177380</v>
      </c>
      <c r="AL106" s="13">
        <f>IF(INDEX($E106:$AF106,Inputs!$C$11)="","",INDEX($E106:$AF106,Inputs!$C$11))</f>
        <v>340000</v>
      </c>
      <c r="AM106" s="19">
        <f>Regression!$C$5+Regression!$C$6*A106</f>
        <v>10723.419130613014</v>
      </c>
      <c r="AN106" s="27" t="str">
        <f t="shared" si="16"/>
        <v/>
      </c>
      <c r="AO106" s="30">
        <f>INDEX('Seasonal Index'!$E$2:$E$53,AI106)</f>
        <v>0.93990301851114999</v>
      </c>
      <c r="AP106" s="34" t="str">
        <f t="shared" si="17"/>
        <v/>
      </c>
      <c r="AQ106" s="16">
        <f>IF(AJ106=1,A106-Regression!$C$15,0)</f>
        <v>0</v>
      </c>
      <c r="AR106" s="16">
        <f>IF(AJ106=1,AK106-Regression!$D$15,0)</f>
        <v>0</v>
      </c>
      <c r="AS106" s="16">
        <f>IF(AJ106=1,AL106-Regression!$E$15,0)</f>
        <v>0</v>
      </c>
      <c r="AT106" s="16">
        <f>IF(AJ106=1,AP106-Regression!$F$15,0)</f>
        <v>0</v>
      </c>
      <c r="AU106" s="19">
        <f>IF(AND(ISNUMBER(AK106),ISNUMBER(AL106)),Regression!$C$38+Regression!$D$38*A106+Regression!$E$38*AK106+Regression!$F$38*AL106,"")</f>
        <v>10824.361462708066</v>
      </c>
      <c r="AV106" s="34">
        <f t="shared" si="18"/>
        <v>10173.850012255078</v>
      </c>
      <c r="AW106" s="13" t="str">
        <f>IF(AJ106=1,"Train",IF(AH106=Inputs!$B$6+1,"Validation",IF(AH106&gt;Inputs!$B$6+1,"Forecast","Not used")))</f>
        <v>Not used</v>
      </c>
      <c r="AX106" s="34">
        <f t="shared" si="19"/>
        <v>7322</v>
      </c>
      <c r="AY106" s="38" t="str">
        <f t="shared" si="20"/>
        <v/>
      </c>
      <c r="AZ106" s="13">
        <f t="shared" si="21"/>
        <v>0</v>
      </c>
      <c r="BB106" s="19">
        <f>Regression!$C$45+Regression!$C$46*A106</f>
        <v>6308.0269412527068</v>
      </c>
      <c r="BC106" s="27" t="str">
        <f t="shared" si="22"/>
        <v/>
      </c>
      <c r="BD106" s="30">
        <f>INDEX('Seasonal Index'!$H$2:$H$53,AI106)</f>
        <v>0.95301266001084362</v>
      </c>
      <c r="BE106" s="34" t="str">
        <f t="shared" si="23"/>
        <v/>
      </c>
      <c r="BF106" s="38" t="str">
        <f t="shared" si="24"/>
        <v/>
      </c>
      <c r="BG106" s="34">
        <f t="shared" si="25"/>
        <v>7322</v>
      </c>
      <c r="BH106" s="13">
        <f t="shared" si="26"/>
        <v>0</v>
      </c>
      <c r="BI106" s="13">
        <f t="shared" si="27"/>
        <v>0</v>
      </c>
    </row>
    <row r="107" spans="1:61" x14ac:dyDescent="0.2">
      <c r="A107" s="15">
        <v>106</v>
      </c>
      <c r="B107" s="35">
        <v>34012</v>
      </c>
      <c r="C107" s="36">
        <v>6779</v>
      </c>
      <c r="D107" s="37"/>
      <c r="F107" s="15">
        <v>319000</v>
      </c>
      <c r="H107" s="15">
        <v>20.128</v>
      </c>
      <c r="I107" s="15">
        <v>18.454000000000001</v>
      </c>
      <c r="J107" s="15">
        <v>1.0620000000000001</v>
      </c>
      <c r="K107" s="15">
        <v>6680.8029999999999</v>
      </c>
      <c r="M107" s="15">
        <v>926</v>
      </c>
      <c r="N107" s="15">
        <v>13.784000000000001</v>
      </c>
      <c r="O107" s="15">
        <v>177380</v>
      </c>
      <c r="P107" s="15">
        <v>4336.3999999999996</v>
      </c>
      <c r="Q107" s="15">
        <v>818575</v>
      </c>
      <c r="V107" s="15">
        <v>28</v>
      </c>
      <c r="W107" s="15">
        <v>90.1</v>
      </c>
      <c r="AB107" s="15">
        <v>253530</v>
      </c>
      <c r="AD107" s="15">
        <v>0</v>
      </c>
      <c r="AE107" s="15">
        <v>158.30000000000001</v>
      </c>
      <c r="AF107" s="15">
        <v>0</v>
      </c>
      <c r="AH107" s="13">
        <f t="shared" si="14"/>
        <v>1993</v>
      </c>
      <c r="AI107" s="13">
        <f t="shared" si="15"/>
        <v>7</v>
      </c>
      <c r="AJ107" s="13">
        <f>IF(AND(ISNUMBER(C107),ISNUMBER(AK107),ISNUMBER(AL107),AH107&gt;=Inputs!$B$5,AH107&lt;=Inputs!$B$6,AH107&lt;&gt;Inputs!$B$7,AH107&lt;&gt;Inputs!$B$8),1,0)</f>
        <v>0</v>
      </c>
      <c r="AK107" s="13">
        <f>IF(INDEX($E107:$AF107,Inputs!$C$10)="","",INDEX($E107:$AF107,Inputs!$C$10))</f>
        <v>177380</v>
      </c>
      <c r="AL107" s="13">
        <f>IF(INDEX($E107:$AF107,Inputs!$C$11)="","",INDEX($E107:$AF107,Inputs!$C$11))</f>
        <v>319000</v>
      </c>
      <c r="AM107" s="19">
        <f>Regression!$C$5+Regression!$C$6*A107</f>
        <v>10722.246455674695</v>
      </c>
      <c r="AN107" s="27" t="str">
        <f t="shared" si="16"/>
        <v/>
      </c>
      <c r="AO107" s="30">
        <f>INDEX('Seasonal Index'!$E$2:$E$53,AI107)</f>
        <v>0.9631620939890071</v>
      </c>
      <c r="AP107" s="34" t="str">
        <f t="shared" si="17"/>
        <v/>
      </c>
      <c r="AQ107" s="16">
        <f>IF(AJ107=1,A107-Regression!$C$15,0)</f>
        <v>0</v>
      </c>
      <c r="AR107" s="16">
        <f>IF(AJ107=1,AK107-Regression!$D$15,0)</f>
        <v>0</v>
      </c>
      <c r="AS107" s="16">
        <f>IF(AJ107=1,AL107-Regression!$E$15,0)</f>
        <v>0</v>
      </c>
      <c r="AT107" s="16">
        <f>IF(AJ107=1,AP107-Regression!$F$15,0)</f>
        <v>0</v>
      </c>
      <c r="AU107" s="19">
        <f>IF(AND(ISNUMBER(AK107),ISNUMBER(AL107)),Regression!$C$38+Regression!$D$38*A107+Regression!$E$38*AK107+Regression!$F$38*AL107,"")</f>
        <v>10878.555018402032</v>
      </c>
      <c r="AV107" s="34">
        <f t="shared" si="18"/>
        <v>10477.811831098723</v>
      </c>
      <c r="AW107" s="13" t="str">
        <f>IF(AJ107=1,"Train",IF(AH107=Inputs!$B$6+1,"Validation",IF(AH107&gt;Inputs!$B$6+1,"Forecast","Not used")))</f>
        <v>Not used</v>
      </c>
      <c r="AX107" s="34">
        <f t="shared" si="19"/>
        <v>6779</v>
      </c>
      <c r="AY107" s="38" t="str">
        <f t="shared" si="20"/>
        <v/>
      </c>
      <c r="AZ107" s="13">
        <f t="shared" si="21"/>
        <v>0</v>
      </c>
      <c r="BB107" s="19">
        <f>Regression!$C$45+Regression!$C$46*A107</f>
        <v>6309.5864408654834</v>
      </c>
      <c r="BC107" s="27" t="str">
        <f t="shared" si="22"/>
        <v/>
      </c>
      <c r="BD107" s="30">
        <f>INDEX('Seasonal Index'!$H$2:$H$53,AI107)</f>
        <v>0.98161870818373353</v>
      </c>
      <c r="BE107" s="34" t="str">
        <f t="shared" si="23"/>
        <v/>
      </c>
      <c r="BF107" s="38" t="str">
        <f t="shared" si="24"/>
        <v/>
      </c>
      <c r="BG107" s="34">
        <f t="shared" si="25"/>
        <v>6779</v>
      </c>
      <c r="BH107" s="13">
        <f t="shared" si="26"/>
        <v>0</v>
      </c>
      <c r="BI107" s="13">
        <f t="shared" si="27"/>
        <v>0</v>
      </c>
    </row>
    <row r="108" spans="1:61" x14ac:dyDescent="0.2">
      <c r="A108" s="15">
        <v>107</v>
      </c>
      <c r="B108" s="35">
        <v>34019</v>
      </c>
      <c r="C108" s="36">
        <v>7325</v>
      </c>
      <c r="D108" s="37"/>
      <c r="F108" s="15">
        <v>321000</v>
      </c>
      <c r="H108" s="15">
        <v>19.504999999999999</v>
      </c>
      <c r="I108" s="15">
        <v>18.047999999999998</v>
      </c>
      <c r="J108" s="15">
        <v>1.0529999999999999</v>
      </c>
      <c r="K108" s="15">
        <v>6680.8029999999999</v>
      </c>
      <c r="M108" s="15">
        <v>926</v>
      </c>
      <c r="N108" s="15">
        <v>13.457000000000001</v>
      </c>
      <c r="O108" s="15">
        <v>180999</v>
      </c>
      <c r="P108" s="15">
        <v>4336.3999999999996</v>
      </c>
      <c r="Q108" s="15">
        <v>818575</v>
      </c>
      <c r="V108" s="15">
        <v>28</v>
      </c>
      <c r="W108" s="15">
        <v>90.1</v>
      </c>
      <c r="AB108" s="15">
        <v>253530</v>
      </c>
      <c r="AD108" s="15">
        <v>0</v>
      </c>
      <c r="AE108" s="15">
        <v>181.6</v>
      </c>
      <c r="AF108" s="15">
        <v>0.4</v>
      </c>
      <c r="AH108" s="13">
        <f t="shared" si="14"/>
        <v>1993</v>
      </c>
      <c r="AI108" s="13">
        <f t="shared" si="15"/>
        <v>8</v>
      </c>
      <c r="AJ108" s="13">
        <f>IF(AND(ISNUMBER(C108),ISNUMBER(AK108),ISNUMBER(AL108),AH108&gt;=Inputs!$B$5,AH108&lt;=Inputs!$B$6,AH108&lt;&gt;Inputs!$B$7,AH108&lt;&gt;Inputs!$B$8),1,0)</f>
        <v>0</v>
      </c>
      <c r="AK108" s="13">
        <f>IF(INDEX($E108:$AF108,Inputs!$C$10)="","",INDEX($E108:$AF108,Inputs!$C$10))</f>
        <v>180999</v>
      </c>
      <c r="AL108" s="13">
        <f>IF(INDEX($E108:$AF108,Inputs!$C$11)="","",INDEX($E108:$AF108,Inputs!$C$11))</f>
        <v>321000</v>
      </c>
      <c r="AM108" s="19">
        <f>Regression!$C$5+Regression!$C$6*A108</f>
        <v>10721.073780736375</v>
      </c>
      <c r="AN108" s="27" t="str">
        <f t="shared" si="16"/>
        <v/>
      </c>
      <c r="AO108" s="30">
        <f>INDEX('Seasonal Index'!$E$2:$E$53,AI108)</f>
        <v>0.97838705647303814</v>
      </c>
      <c r="AP108" s="34" t="str">
        <f t="shared" si="17"/>
        <v/>
      </c>
      <c r="AQ108" s="16">
        <f>IF(AJ108=1,A108-Regression!$C$15,0)</f>
        <v>0</v>
      </c>
      <c r="AR108" s="16">
        <f>IF(AJ108=1,AK108-Regression!$D$15,0)</f>
        <v>0</v>
      </c>
      <c r="AS108" s="16">
        <f>IF(AJ108=1,AL108-Regression!$E$15,0)</f>
        <v>0</v>
      </c>
      <c r="AT108" s="16">
        <f>IF(AJ108=1,AP108-Regression!$F$15,0)</f>
        <v>0</v>
      </c>
      <c r="AU108" s="19">
        <f>IF(AND(ISNUMBER(AK108),ISNUMBER(AL108)),Regression!$C$38+Regression!$D$38*A108+Regression!$E$38*AK108+Regression!$F$38*AL108,"")</f>
        <v>10878.286107221895</v>
      </c>
      <c r="AV108" s="34">
        <f t="shared" si="18"/>
        <v>10643.174323916373</v>
      </c>
      <c r="AW108" s="13" t="str">
        <f>IF(AJ108=1,"Train",IF(AH108=Inputs!$B$6+1,"Validation",IF(AH108&gt;Inputs!$B$6+1,"Forecast","Not used")))</f>
        <v>Not used</v>
      </c>
      <c r="AX108" s="34">
        <f t="shared" si="19"/>
        <v>7325</v>
      </c>
      <c r="AY108" s="38" t="str">
        <f t="shared" si="20"/>
        <v/>
      </c>
      <c r="AZ108" s="13">
        <f t="shared" si="21"/>
        <v>0</v>
      </c>
      <c r="BB108" s="19">
        <f>Regression!$C$45+Regression!$C$46*A108</f>
        <v>6311.1459404782599</v>
      </c>
      <c r="BC108" s="27" t="str">
        <f t="shared" si="22"/>
        <v/>
      </c>
      <c r="BD108" s="30">
        <f>INDEX('Seasonal Index'!$H$2:$H$53,AI108)</f>
        <v>1.0025158987054763</v>
      </c>
      <c r="BE108" s="34" t="str">
        <f t="shared" si="23"/>
        <v/>
      </c>
      <c r="BF108" s="38" t="str">
        <f t="shared" si="24"/>
        <v/>
      </c>
      <c r="BG108" s="34">
        <f t="shared" si="25"/>
        <v>7325</v>
      </c>
      <c r="BH108" s="13">
        <f t="shared" si="26"/>
        <v>0</v>
      </c>
      <c r="BI108" s="13">
        <f t="shared" si="27"/>
        <v>0</v>
      </c>
    </row>
    <row r="109" spans="1:61" x14ac:dyDescent="0.2">
      <c r="A109" s="15">
        <v>108</v>
      </c>
      <c r="B109" s="35">
        <v>34026</v>
      </c>
      <c r="C109" s="36">
        <v>6961</v>
      </c>
      <c r="D109" s="37"/>
      <c r="F109" s="15">
        <v>351000</v>
      </c>
      <c r="H109" s="15">
        <v>20.402000000000001</v>
      </c>
      <c r="I109" s="15">
        <v>18.809999999999999</v>
      </c>
      <c r="J109" s="15">
        <v>1.0469999999999999</v>
      </c>
      <c r="K109" s="15">
        <v>6680.8029999999999</v>
      </c>
      <c r="M109" s="15">
        <v>926</v>
      </c>
      <c r="N109" s="15">
        <v>13.457000000000001</v>
      </c>
      <c r="O109" s="15">
        <v>180999</v>
      </c>
      <c r="P109" s="15">
        <v>4336.3999999999996</v>
      </c>
      <c r="Q109" s="15">
        <v>818575</v>
      </c>
      <c r="V109" s="15">
        <v>28</v>
      </c>
      <c r="W109" s="15">
        <v>90.1</v>
      </c>
      <c r="AB109" s="15">
        <v>253530</v>
      </c>
      <c r="AD109" s="15">
        <v>0</v>
      </c>
      <c r="AE109" s="15">
        <v>187.4</v>
      </c>
      <c r="AF109" s="15">
        <v>1</v>
      </c>
      <c r="AH109" s="13">
        <f t="shared" si="14"/>
        <v>1993</v>
      </c>
      <c r="AI109" s="13">
        <f t="shared" si="15"/>
        <v>9</v>
      </c>
      <c r="AJ109" s="13">
        <f>IF(AND(ISNUMBER(C109),ISNUMBER(AK109),ISNUMBER(AL109),AH109&gt;=Inputs!$B$5,AH109&lt;=Inputs!$B$6,AH109&lt;&gt;Inputs!$B$7,AH109&lt;&gt;Inputs!$B$8),1,0)</f>
        <v>0</v>
      </c>
      <c r="AK109" s="13">
        <f>IF(INDEX($E109:$AF109,Inputs!$C$10)="","",INDEX($E109:$AF109,Inputs!$C$10))</f>
        <v>180999</v>
      </c>
      <c r="AL109" s="13">
        <f>IF(INDEX($E109:$AF109,Inputs!$C$11)="","",INDEX($E109:$AF109,Inputs!$C$11))</f>
        <v>351000</v>
      </c>
      <c r="AM109" s="19">
        <f>Regression!$C$5+Regression!$C$6*A109</f>
        <v>10719.901105798057</v>
      </c>
      <c r="AN109" s="27" t="str">
        <f t="shared" si="16"/>
        <v/>
      </c>
      <c r="AO109" s="30">
        <f>INDEX('Seasonal Index'!$E$2:$E$53,AI109)</f>
        <v>0.98629367627517528</v>
      </c>
      <c r="AP109" s="34" t="str">
        <f t="shared" si="17"/>
        <v/>
      </c>
      <c r="AQ109" s="16">
        <f>IF(AJ109=1,A109-Regression!$C$15,0)</f>
        <v>0</v>
      </c>
      <c r="AR109" s="16">
        <f>IF(AJ109=1,AK109-Regression!$D$15,0)</f>
        <v>0</v>
      </c>
      <c r="AS109" s="16">
        <f>IF(AJ109=1,AL109-Regression!$E$15,0)</f>
        <v>0</v>
      </c>
      <c r="AT109" s="16">
        <f>IF(AJ109=1,AP109-Regression!$F$15,0)</f>
        <v>0</v>
      </c>
      <c r="AU109" s="19">
        <f>IF(AND(ISNUMBER(AK109),ISNUMBER(AL109)),Regression!$C$38+Regression!$D$38*A109+Regression!$E$38*AK109+Regression!$F$38*AL109,"")</f>
        <v>10797.072552701244</v>
      </c>
      <c r="AV109" s="34">
        <f t="shared" si="18"/>
        <v>10649.084381013501</v>
      </c>
      <c r="AW109" s="13" t="str">
        <f>IF(AJ109=1,"Train",IF(AH109=Inputs!$B$6+1,"Validation",IF(AH109&gt;Inputs!$B$6+1,"Forecast","Not used")))</f>
        <v>Not used</v>
      </c>
      <c r="AX109" s="34">
        <f t="shared" si="19"/>
        <v>6961</v>
      </c>
      <c r="AY109" s="38" t="str">
        <f t="shared" si="20"/>
        <v/>
      </c>
      <c r="AZ109" s="13">
        <f t="shared" si="21"/>
        <v>0</v>
      </c>
      <c r="BB109" s="19">
        <f>Regression!$C$45+Regression!$C$46*A109</f>
        <v>6312.7054400910365</v>
      </c>
      <c r="BC109" s="27" t="str">
        <f t="shared" si="22"/>
        <v/>
      </c>
      <c r="BD109" s="30">
        <f>INDEX('Seasonal Index'!$H$2:$H$53,AI109)</f>
        <v>1.0104103597905623</v>
      </c>
      <c r="BE109" s="34" t="str">
        <f t="shared" si="23"/>
        <v/>
      </c>
      <c r="BF109" s="38" t="str">
        <f t="shared" si="24"/>
        <v/>
      </c>
      <c r="BG109" s="34">
        <f t="shared" si="25"/>
        <v>6961</v>
      </c>
      <c r="BH109" s="13">
        <f t="shared" si="26"/>
        <v>0</v>
      </c>
      <c r="BI109" s="13">
        <f t="shared" si="27"/>
        <v>0</v>
      </c>
    </row>
    <row r="110" spans="1:61" x14ac:dyDescent="0.2">
      <c r="A110" s="15">
        <v>109</v>
      </c>
      <c r="B110" s="35">
        <v>34033</v>
      </c>
      <c r="C110" s="36">
        <v>7188</v>
      </c>
      <c r="D110" s="37"/>
      <c r="F110" s="15">
        <v>362000</v>
      </c>
      <c r="H110" s="15">
        <v>20.692</v>
      </c>
      <c r="I110" s="15">
        <v>19.148</v>
      </c>
      <c r="J110" s="15">
        <v>1.042</v>
      </c>
      <c r="K110" s="15">
        <v>6680.8029999999999</v>
      </c>
      <c r="M110" s="15">
        <v>926</v>
      </c>
      <c r="N110" s="15">
        <v>13.457000000000001</v>
      </c>
      <c r="O110" s="15">
        <v>180999</v>
      </c>
      <c r="P110" s="15">
        <v>4336.3999999999996</v>
      </c>
      <c r="Q110" s="15">
        <v>818575</v>
      </c>
      <c r="V110" s="15">
        <v>28</v>
      </c>
      <c r="W110" s="15">
        <v>90.1</v>
      </c>
      <c r="AB110" s="15">
        <v>256922</v>
      </c>
      <c r="AD110" s="15">
        <v>0</v>
      </c>
      <c r="AE110" s="15">
        <v>166</v>
      </c>
      <c r="AF110" s="15">
        <v>0</v>
      </c>
      <c r="AH110" s="13">
        <f t="shared" si="14"/>
        <v>1993</v>
      </c>
      <c r="AI110" s="13">
        <f t="shared" si="15"/>
        <v>10</v>
      </c>
      <c r="AJ110" s="13">
        <f>IF(AND(ISNUMBER(C110),ISNUMBER(AK110),ISNUMBER(AL110),AH110&gt;=Inputs!$B$5,AH110&lt;=Inputs!$B$6,AH110&lt;&gt;Inputs!$B$7,AH110&lt;&gt;Inputs!$B$8),1,0)</f>
        <v>0</v>
      </c>
      <c r="AK110" s="13">
        <f>IF(INDEX($E110:$AF110,Inputs!$C$10)="","",INDEX($E110:$AF110,Inputs!$C$10))</f>
        <v>180999</v>
      </c>
      <c r="AL110" s="13">
        <f>IF(INDEX($E110:$AF110,Inputs!$C$11)="","",INDEX($E110:$AF110,Inputs!$C$11))</f>
        <v>362000</v>
      </c>
      <c r="AM110" s="19">
        <f>Regression!$C$5+Regression!$C$6*A110</f>
        <v>10718.728430859737</v>
      </c>
      <c r="AN110" s="27" t="str">
        <f t="shared" si="16"/>
        <v/>
      </c>
      <c r="AO110" s="30">
        <f>INDEX('Seasonal Index'!$E$2:$E$53,AI110)</f>
        <v>0.99527490721887679</v>
      </c>
      <c r="AP110" s="34" t="str">
        <f t="shared" si="17"/>
        <v/>
      </c>
      <c r="AQ110" s="16">
        <f>IF(AJ110=1,A110-Regression!$C$15,0)</f>
        <v>0</v>
      </c>
      <c r="AR110" s="16">
        <f>IF(AJ110=1,AK110-Regression!$D$15,0)</f>
        <v>0</v>
      </c>
      <c r="AS110" s="16">
        <f>IF(AJ110=1,AL110-Regression!$E$15,0)</f>
        <v>0</v>
      </c>
      <c r="AT110" s="16">
        <f>IF(AJ110=1,AP110-Regression!$F$15,0)</f>
        <v>0</v>
      </c>
      <c r="AU110" s="19">
        <f>IF(AND(ISNUMBER(AK110),ISNUMBER(AL110)),Regression!$C$38+Regression!$D$38*A110+Regression!$E$38*AK110+Regression!$F$38*AL110,"")</f>
        <v>10766.304784338981</v>
      </c>
      <c r="AV110" s="34">
        <f t="shared" si="18"/>
        <v>10715.432995323128</v>
      </c>
      <c r="AW110" s="13" t="str">
        <f>IF(AJ110=1,"Train",IF(AH110=Inputs!$B$6+1,"Validation",IF(AH110&gt;Inputs!$B$6+1,"Forecast","Not used")))</f>
        <v>Not used</v>
      </c>
      <c r="AX110" s="34">
        <f t="shared" si="19"/>
        <v>7188</v>
      </c>
      <c r="AY110" s="38" t="str">
        <f t="shared" si="20"/>
        <v/>
      </c>
      <c r="AZ110" s="13">
        <f t="shared" si="21"/>
        <v>0</v>
      </c>
      <c r="BB110" s="19">
        <f>Regression!$C$45+Regression!$C$46*A110</f>
        <v>6314.264939703814</v>
      </c>
      <c r="BC110" s="27" t="str">
        <f t="shared" si="22"/>
        <v/>
      </c>
      <c r="BD110" s="30">
        <f>INDEX('Seasonal Index'!$H$2:$H$53,AI110)</f>
        <v>1.0119261816291902</v>
      </c>
      <c r="BE110" s="34" t="str">
        <f t="shared" si="23"/>
        <v/>
      </c>
      <c r="BF110" s="38" t="str">
        <f t="shared" si="24"/>
        <v/>
      </c>
      <c r="BG110" s="34">
        <f t="shared" si="25"/>
        <v>7188</v>
      </c>
      <c r="BH110" s="13">
        <f t="shared" si="26"/>
        <v>0</v>
      </c>
      <c r="BI110" s="13">
        <f t="shared" si="27"/>
        <v>0</v>
      </c>
    </row>
    <row r="111" spans="1:61" x14ac:dyDescent="0.2">
      <c r="A111" s="15">
        <v>110</v>
      </c>
      <c r="B111" s="35">
        <v>34040</v>
      </c>
      <c r="C111" s="36">
        <v>7100</v>
      </c>
      <c r="D111" s="37"/>
      <c r="F111" s="15">
        <v>354000</v>
      </c>
      <c r="H111" s="15">
        <v>20.452000000000002</v>
      </c>
      <c r="I111" s="15">
        <v>19.024000000000001</v>
      </c>
      <c r="J111" s="15">
        <v>1.048</v>
      </c>
      <c r="K111" s="15">
        <v>6680.8029999999999</v>
      </c>
      <c r="M111" s="15">
        <v>824</v>
      </c>
      <c r="N111" s="15">
        <v>13.457000000000001</v>
      </c>
      <c r="O111" s="15">
        <v>180999</v>
      </c>
      <c r="P111" s="15">
        <v>4340.7</v>
      </c>
      <c r="Q111" s="15">
        <v>818575</v>
      </c>
      <c r="V111" s="15">
        <v>28</v>
      </c>
      <c r="W111" s="15">
        <v>87.5</v>
      </c>
      <c r="AB111" s="15">
        <v>256922</v>
      </c>
      <c r="AD111" s="15">
        <v>0</v>
      </c>
      <c r="AE111" s="15">
        <v>134.1</v>
      </c>
      <c r="AF111" s="15">
        <v>0.3</v>
      </c>
      <c r="AH111" s="13">
        <f t="shared" si="14"/>
        <v>1993</v>
      </c>
      <c r="AI111" s="13">
        <f t="shared" si="15"/>
        <v>11</v>
      </c>
      <c r="AJ111" s="13">
        <f>IF(AND(ISNUMBER(C111),ISNUMBER(AK111),ISNUMBER(AL111),AH111&gt;=Inputs!$B$5,AH111&lt;=Inputs!$B$6,AH111&lt;&gt;Inputs!$B$7,AH111&lt;&gt;Inputs!$B$8),1,0)</f>
        <v>0</v>
      </c>
      <c r="AK111" s="13">
        <f>IF(INDEX($E111:$AF111,Inputs!$C$10)="","",INDEX($E111:$AF111,Inputs!$C$10))</f>
        <v>180999</v>
      </c>
      <c r="AL111" s="13">
        <f>IF(INDEX($E111:$AF111,Inputs!$C$11)="","",INDEX($E111:$AF111,Inputs!$C$11))</f>
        <v>354000</v>
      </c>
      <c r="AM111" s="19">
        <f>Regression!$C$5+Regression!$C$6*A111</f>
        <v>10717.555755921418</v>
      </c>
      <c r="AN111" s="27" t="str">
        <f t="shared" si="16"/>
        <v/>
      </c>
      <c r="AO111" s="30">
        <f>INDEX('Seasonal Index'!$E$2:$E$53,AI111)</f>
        <v>1.0021277529608945</v>
      </c>
      <c r="AP111" s="34" t="str">
        <f t="shared" si="17"/>
        <v/>
      </c>
      <c r="AQ111" s="16">
        <f>IF(AJ111=1,A111-Regression!$C$15,0)</f>
        <v>0</v>
      </c>
      <c r="AR111" s="16">
        <f>IF(AJ111=1,AK111-Regression!$D$15,0)</f>
        <v>0</v>
      </c>
      <c r="AS111" s="16">
        <f>IF(AJ111=1,AL111-Regression!$E$15,0)</f>
        <v>0</v>
      </c>
      <c r="AT111" s="16">
        <f>IF(AJ111=1,AP111-Regression!$F$15,0)</f>
        <v>0</v>
      </c>
      <c r="AU111" s="19">
        <f>IF(AND(ISNUMBER(AK111),ISNUMBER(AL111)),Regression!$C$38+Regression!$D$38*A111+Regression!$E$38*AK111+Regression!$F$38*AL111,"")</f>
        <v>10785.982802135104</v>
      </c>
      <c r="AV111" s="34">
        <f t="shared" si="18"/>
        <v>10808.932708978504</v>
      </c>
      <c r="AW111" s="13" t="str">
        <f>IF(AJ111=1,"Train",IF(AH111=Inputs!$B$6+1,"Validation",IF(AH111&gt;Inputs!$B$6+1,"Forecast","Not used")))</f>
        <v>Not used</v>
      </c>
      <c r="AX111" s="34">
        <f t="shared" si="19"/>
        <v>7100</v>
      </c>
      <c r="AY111" s="38" t="str">
        <f t="shared" si="20"/>
        <v/>
      </c>
      <c r="AZ111" s="13">
        <f t="shared" si="21"/>
        <v>0</v>
      </c>
      <c r="BB111" s="19">
        <f>Regression!$C$45+Regression!$C$46*A111</f>
        <v>6315.8244393165905</v>
      </c>
      <c r="BC111" s="27" t="str">
        <f t="shared" si="22"/>
        <v/>
      </c>
      <c r="BD111" s="30">
        <f>INDEX('Seasonal Index'!$H$2:$H$53,AI111)</f>
        <v>1.0050201958166503</v>
      </c>
      <c r="BE111" s="34" t="str">
        <f t="shared" si="23"/>
        <v/>
      </c>
      <c r="BF111" s="38" t="str">
        <f t="shared" si="24"/>
        <v/>
      </c>
      <c r="BG111" s="34">
        <f t="shared" si="25"/>
        <v>7100</v>
      </c>
      <c r="BH111" s="13">
        <f t="shared" si="26"/>
        <v>0</v>
      </c>
      <c r="BI111" s="13">
        <f t="shared" si="27"/>
        <v>0</v>
      </c>
    </row>
    <row r="112" spans="1:61" x14ac:dyDescent="0.2">
      <c r="A112" s="15">
        <v>111</v>
      </c>
      <c r="B112" s="35">
        <v>34047</v>
      </c>
      <c r="C112" s="36">
        <v>7239</v>
      </c>
      <c r="D112" s="37"/>
      <c r="F112" s="15">
        <v>346000</v>
      </c>
      <c r="H112" s="15">
        <v>20.14</v>
      </c>
      <c r="I112" s="15">
        <v>18.661999999999999</v>
      </c>
      <c r="J112" s="15">
        <v>1.0580000000000001</v>
      </c>
      <c r="K112" s="15">
        <v>6680.8029999999999</v>
      </c>
      <c r="M112" s="15">
        <v>824</v>
      </c>
      <c r="N112" s="15">
        <v>12.968999999999999</v>
      </c>
      <c r="O112" s="15">
        <v>171680</v>
      </c>
      <c r="P112" s="15">
        <v>4340.7</v>
      </c>
      <c r="Q112" s="15">
        <v>824769</v>
      </c>
      <c r="V112" s="15">
        <v>28</v>
      </c>
      <c r="W112" s="15">
        <v>87.5</v>
      </c>
      <c r="AB112" s="15">
        <v>256922</v>
      </c>
      <c r="AD112" s="15">
        <v>0</v>
      </c>
      <c r="AE112" s="15">
        <v>182.4</v>
      </c>
      <c r="AF112" s="15">
        <v>0</v>
      </c>
      <c r="AH112" s="13">
        <f t="shared" si="14"/>
        <v>1993</v>
      </c>
      <c r="AI112" s="13">
        <f t="shared" si="15"/>
        <v>12</v>
      </c>
      <c r="AJ112" s="13">
        <f>IF(AND(ISNUMBER(C112),ISNUMBER(AK112),ISNUMBER(AL112),AH112&gt;=Inputs!$B$5,AH112&lt;=Inputs!$B$6,AH112&lt;&gt;Inputs!$B$7,AH112&lt;&gt;Inputs!$B$8),1,0)</f>
        <v>0</v>
      </c>
      <c r="AK112" s="13">
        <f>IF(INDEX($E112:$AF112,Inputs!$C$10)="","",INDEX($E112:$AF112,Inputs!$C$10))</f>
        <v>171680</v>
      </c>
      <c r="AL112" s="13">
        <f>IF(INDEX($E112:$AF112,Inputs!$C$11)="","",INDEX($E112:$AF112,Inputs!$C$11))</f>
        <v>346000</v>
      </c>
      <c r="AM112" s="19">
        <f>Regression!$C$5+Regression!$C$6*A112</f>
        <v>10716.3830809831</v>
      </c>
      <c r="AN112" s="27" t="str">
        <f t="shared" si="16"/>
        <v/>
      </c>
      <c r="AO112" s="30">
        <f>INDEX('Seasonal Index'!$E$2:$E$53,AI112)</f>
        <v>0.99255102448152055</v>
      </c>
      <c r="AP112" s="34" t="str">
        <f t="shared" si="17"/>
        <v/>
      </c>
      <c r="AQ112" s="16">
        <f>IF(AJ112=1,A112-Regression!$C$15,0)</f>
        <v>0</v>
      </c>
      <c r="AR112" s="16">
        <f>IF(AJ112=1,AK112-Regression!$D$15,0)</f>
        <v>0</v>
      </c>
      <c r="AS112" s="16">
        <f>IF(AJ112=1,AL112-Regression!$E$15,0)</f>
        <v>0</v>
      </c>
      <c r="AT112" s="16">
        <f>IF(AJ112=1,AP112-Regression!$F$15,0)</f>
        <v>0</v>
      </c>
      <c r="AU112" s="19">
        <f>IF(AND(ISNUMBER(AK112),ISNUMBER(AL112)),Regression!$C$38+Regression!$D$38*A112+Regression!$E$38*AK112+Regression!$F$38*AL112,"")</f>
        <v>10788.656709743269</v>
      </c>
      <c r="AV112" s="34">
        <f t="shared" si="18"/>
        <v>10708.292270035112</v>
      </c>
      <c r="AW112" s="13" t="str">
        <f>IF(AJ112=1,"Train",IF(AH112=Inputs!$B$6+1,"Validation",IF(AH112&gt;Inputs!$B$6+1,"Forecast","Not used")))</f>
        <v>Not used</v>
      </c>
      <c r="AX112" s="34">
        <f t="shared" si="19"/>
        <v>7239</v>
      </c>
      <c r="AY112" s="38" t="str">
        <f t="shared" si="20"/>
        <v/>
      </c>
      <c r="AZ112" s="13">
        <f t="shared" si="21"/>
        <v>0</v>
      </c>
      <c r="BB112" s="19">
        <f>Regression!$C$45+Regression!$C$46*A112</f>
        <v>6317.3839389293671</v>
      </c>
      <c r="BC112" s="27" t="str">
        <f t="shared" si="22"/>
        <v/>
      </c>
      <c r="BD112" s="30">
        <f>INDEX('Seasonal Index'!$H$2:$H$53,AI112)</f>
        <v>1.0030364776411875</v>
      </c>
      <c r="BE112" s="34" t="str">
        <f t="shared" si="23"/>
        <v/>
      </c>
      <c r="BF112" s="38" t="str">
        <f t="shared" si="24"/>
        <v/>
      </c>
      <c r="BG112" s="34">
        <f t="shared" si="25"/>
        <v>7239</v>
      </c>
      <c r="BH112" s="13">
        <f t="shared" si="26"/>
        <v>0</v>
      </c>
      <c r="BI112" s="13">
        <f t="shared" si="27"/>
        <v>0</v>
      </c>
    </row>
    <row r="113" spans="1:61" x14ac:dyDescent="0.2">
      <c r="A113" s="15">
        <v>112</v>
      </c>
      <c r="B113" s="35">
        <v>34054</v>
      </c>
      <c r="C113" s="36">
        <v>7194</v>
      </c>
      <c r="D113" s="37"/>
      <c r="F113" s="15">
        <v>338000</v>
      </c>
      <c r="H113" s="15">
        <v>20.001999999999999</v>
      </c>
      <c r="I113" s="15">
        <v>18.417999999999999</v>
      </c>
      <c r="J113" s="15">
        <v>1.056</v>
      </c>
      <c r="K113" s="15">
        <v>6680.8029999999999</v>
      </c>
      <c r="M113" s="15">
        <v>824</v>
      </c>
      <c r="N113" s="15">
        <v>12.968999999999999</v>
      </c>
      <c r="O113" s="15">
        <v>171680</v>
      </c>
      <c r="P113" s="15">
        <v>4340.7</v>
      </c>
      <c r="Q113" s="15">
        <v>824769</v>
      </c>
      <c r="V113" s="15">
        <v>28</v>
      </c>
      <c r="W113" s="15">
        <v>87.5</v>
      </c>
      <c r="AB113" s="15">
        <v>256922</v>
      </c>
      <c r="AD113" s="15">
        <v>0</v>
      </c>
      <c r="AE113" s="15">
        <v>110.4</v>
      </c>
      <c r="AF113" s="15">
        <v>0.7</v>
      </c>
      <c r="AH113" s="13">
        <f t="shared" si="14"/>
        <v>1993</v>
      </c>
      <c r="AI113" s="13">
        <f t="shared" si="15"/>
        <v>13</v>
      </c>
      <c r="AJ113" s="13">
        <f>IF(AND(ISNUMBER(C113),ISNUMBER(AK113),ISNUMBER(AL113),AH113&gt;=Inputs!$B$5,AH113&lt;=Inputs!$B$6,AH113&lt;&gt;Inputs!$B$7,AH113&lt;&gt;Inputs!$B$8),1,0)</f>
        <v>0</v>
      </c>
      <c r="AK113" s="13">
        <f>IF(INDEX($E113:$AF113,Inputs!$C$10)="","",INDEX($E113:$AF113,Inputs!$C$10))</f>
        <v>171680</v>
      </c>
      <c r="AL113" s="13">
        <f>IF(INDEX($E113:$AF113,Inputs!$C$11)="","",INDEX($E113:$AF113,Inputs!$C$11))</f>
        <v>338000</v>
      </c>
      <c r="AM113" s="19">
        <f>Regression!$C$5+Regression!$C$6*A113</f>
        <v>10715.21040604478</v>
      </c>
      <c r="AN113" s="27" t="str">
        <f t="shared" si="16"/>
        <v/>
      </c>
      <c r="AO113" s="30">
        <f>INDEX('Seasonal Index'!$E$2:$E$53,AI113)</f>
        <v>1.0067199075539344</v>
      </c>
      <c r="AP113" s="34" t="str">
        <f t="shared" si="17"/>
        <v/>
      </c>
      <c r="AQ113" s="16">
        <f>IF(AJ113=1,A113-Regression!$C$15,0)</f>
        <v>0</v>
      </c>
      <c r="AR113" s="16">
        <f>IF(AJ113=1,AK113-Regression!$D$15,0)</f>
        <v>0</v>
      </c>
      <c r="AS113" s="16">
        <f>IF(AJ113=1,AL113-Regression!$E$15,0)</f>
        <v>0</v>
      </c>
      <c r="AT113" s="16">
        <f>IF(AJ113=1,AP113-Regression!$F$15,0)</f>
        <v>0</v>
      </c>
      <c r="AU113" s="19">
        <f>IF(AND(ISNUMBER(AK113),ISNUMBER(AL113)),Regression!$C$38+Regression!$D$38*A113+Regression!$E$38*AK113+Regression!$F$38*AL113,"")</f>
        <v>10808.33472753939</v>
      </c>
      <c r="AV113" s="34">
        <f t="shared" si="18"/>
        <v>10880.965737720433</v>
      </c>
      <c r="AW113" s="13" t="str">
        <f>IF(AJ113=1,"Train",IF(AH113=Inputs!$B$6+1,"Validation",IF(AH113&gt;Inputs!$B$6+1,"Forecast","Not used")))</f>
        <v>Not used</v>
      </c>
      <c r="AX113" s="34">
        <f t="shared" si="19"/>
        <v>7194</v>
      </c>
      <c r="AY113" s="38" t="str">
        <f t="shared" si="20"/>
        <v/>
      </c>
      <c r="AZ113" s="13">
        <f t="shared" si="21"/>
        <v>0</v>
      </c>
      <c r="BB113" s="19">
        <f>Regression!$C$45+Regression!$C$46*A113</f>
        <v>6318.9434385421437</v>
      </c>
      <c r="BC113" s="27" t="str">
        <f t="shared" si="22"/>
        <v/>
      </c>
      <c r="BD113" s="30">
        <f>INDEX('Seasonal Index'!$H$2:$H$53,AI113)</f>
        <v>1.0306249409207193</v>
      </c>
      <c r="BE113" s="34" t="str">
        <f t="shared" si="23"/>
        <v/>
      </c>
      <c r="BF113" s="38" t="str">
        <f t="shared" si="24"/>
        <v/>
      </c>
      <c r="BG113" s="34">
        <f t="shared" si="25"/>
        <v>7194</v>
      </c>
      <c r="BH113" s="13">
        <f t="shared" si="26"/>
        <v>0</v>
      </c>
      <c r="BI113" s="13">
        <f t="shared" si="27"/>
        <v>0</v>
      </c>
    </row>
    <row r="114" spans="1:61" x14ac:dyDescent="0.2">
      <c r="A114" s="15">
        <v>113</v>
      </c>
      <c r="B114" s="35">
        <v>34061</v>
      </c>
      <c r="C114" s="36">
        <v>6964</v>
      </c>
      <c r="D114" s="37"/>
      <c r="F114" s="15">
        <v>366000</v>
      </c>
      <c r="H114" s="15">
        <v>20.437999999999999</v>
      </c>
      <c r="I114" s="15">
        <v>18.731999999999999</v>
      </c>
      <c r="J114" s="15">
        <v>1.0569999999999999</v>
      </c>
      <c r="K114" s="15">
        <v>6680.8029999999999</v>
      </c>
      <c r="M114" s="15">
        <v>824</v>
      </c>
      <c r="N114" s="15">
        <v>12.968999999999999</v>
      </c>
      <c r="O114" s="15">
        <v>171680</v>
      </c>
      <c r="P114" s="15">
        <v>4340.7</v>
      </c>
      <c r="Q114" s="15">
        <v>824769</v>
      </c>
      <c r="V114" s="15">
        <v>28</v>
      </c>
      <c r="W114" s="15">
        <v>87.5</v>
      </c>
      <c r="AB114" s="15">
        <v>256922</v>
      </c>
      <c r="AD114" s="15">
        <v>0</v>
      </c>
      <c r="AE114" s="15">
        <v>102.8</v>
      </c>
      <c r="AF114" s="15">
        <v>1.6</v>
      </c>
      <c r="AH114" s="13">
        <f t="shared" si="14"/>
        <v>1993</v>
      </c>
      <c r="AI114" s="13">
        <f t="shared" si="15"/>
        <v>14</v>
      </c>
      <c r="AJ114" s="13">
        <f>IF(AND(ISNUMBER(C114),ISNUMBER(AK114),ISNUMBER(AL114),AH114&gt;=Inputs!$B$5,AH114&lt;=Inputs!$B$6,AH114&lt;&gt;Inputs!$B$7,AH114&lt;&gt;Inputs!$B$8),1,0)</f>
        <v>0</v>
      </c>
      <c r="AK114" s="13">
        <f>IF(INDEX($E114:$AF114,Inputs!$C$10)="","",INDEX($E114:$AF114,Inputs!$C$10))</f>
        <v>171680</v>
      </c>
      <c r="AL114" s="13">
        <f>IF(INDEX($E114:$AF114,Inputs!$C$11)="","",INDEX($E114:$AF114,Inputs!$C$11))</f>
        <v>366000</v>
      </c>
      <c r="AM114" s="19">
        <f>Regression!$C$5+Regression!$C$6*A114</f>
        <v>10714.037731106462</v>
      </c>
      <c r="AN114" s="27" t="str">
        <f t="shared" si="16"/>
        <v/>
      </c>
      <c r="AO114" s="30">
        <f>INDEX('Seasonal Index'!$E$2:$E$53,AI114)</f>
        <v>0.99471306505019241</v>
      </c>
      <c r="AP114" s="34" t="str">
        <f t="shared" si="17"/>
        <v/>
      </c>
      <c r="AQ114" s="16">
        <f>IF(AJ114=1,A114-Regression!$C$15,0)</f>
        <v>0</v>
      </c>
      <c r="AR114" s="16">
        <f>IF(AJ114=1,AK114-Regression!$D$15,0)</f>
        <v>0</v>
      </c>
      <c r="AS114" s="16">
        <f>IF(AJ114=1,AL114-Regression!$E$15,0)</f>
        <v>0</v>
      </c>
      <c r="AT114" s="16">
        <f>IF(AJ114=1,AP114-Regression!$F$15,0)</f>
        <v>0</v>
      </c>
      <c r="AU114" s="19">
        <f>IF(AND(ISNUMBER(AK114),ISNUMBER(AL114)),Regression!$C$38+Regression!$D$38*A114+Regression!$E$38*AK114+Regression!$F$38*AL114,"")</f>
        <v>10732.431255772253</v>
      </c>
      <c r="AV114" s="34">
        <f t="shared" si="18"/>
        <v>10675.689589869704</v>
      </c>
      <c r="AW114" s="13" t="str">
        <f>IF(AJ114=1,"Train",IF(AH114=Inputs!$B$6+1,"Validation",IF(AH114&gt;Inputs!$B$6+1,"Forecast","Not used")))</f>
        <v>Not used</v>
      </c>
      <c r="AX114" s="34">
        <f t="shared" si="19"/>
        <v>6964</v>
      </c>
      <c r="AY114" s="38" t="str">
        <f t="shared" si="20"/>
        <v/>
      </c>
      <c r="AZ114" s="13">
        <f t="shared" si="21"/>
        <v>0</v>
      </c>
      <c r="BB114" s="19">
        <f>Regression!$C$45+Regression!$C$46*A114</f>
        <v>6320.5029381549211</v>
      </c>
      <c r="BC114" s="27" t="str">
        <f t="shared" si="22"/>
        <v/>
      </c>
      <c r="BD114" s="30">
        <f>INDEX('Seasonal Index'!$H$2:$H$53,AI114)</f>
        <v>0.9999465749058718</v>
      </c>
      <c r="BE114" s="34" t="str">
        <f t="shared" si="23"/>
        <v/>
      </c>
      <c r="BF114" s="38" t="str">
        <f t="shared" si="24"/>
        <v/>
      </c>
      <c r="BG114" s="34">
        <f t="shared" si="25"/>
        <v>6964</v>
      </c>
      <c r="BH114" s="13">
        <f t="shared" si="26"/>
        <v>0</v>
      </c>
      <c r="BI114" s="13">
        <f t="shared" si="27"/>
        <v>0</v>
      </c>
    </row>
    <row r="115" spans="1:61" x14ac:dyDescent="0.2">
      <c r="A115" s="15">
        <v>114</v>
      </c>
      <c r="B115" s="35">
        <v>34068</v>
      </c>
      <c r="C115" s="36">
        <v>6797</v>
      </c>
      <c r="D115" s="37"/>
      <c r="F115" s="15">
        <v>365000</v>
      </c>
      <c r="H115" s="15">
        <v>20.372499999999999</v>
      </c>
      <c r="I115" s="15">
        <v>18.7075</v>
      </c>
      <c r="J115" s="15">
        <v>1.0680000000000001</v>
      </c>
      <c r="K115" s="15">
        <v>6680.8029999999999</v>
      </c>
      <c r="M115" s="15">
        <v>684</v>
      </c>
      <c r="N115" s="15">
        <v>12.968999999999999</v>
      </c>
      <c r="O115" s="15">
        <v>171680</v>
      </c>
      <c r="P115" s="15">
        <v>4355.3</v>
      </c>
      <c r="Q115" s="15">
        <v>824769</v>
      </c>
      <c r="V115" s="15">
        <v>28</v>
      </c>
      <c r="W115" s="15">
        <v>86.8</v>
      </c>
      <c r="AB115" s="15">
        <v>256922</v>
      </c>
      <c r="AD115" s="15">
        <v>0</v>
      </c>
      <c r="AE115" s="15">
        <v>102.2</v>
      </c>
      <c r="AF115" s="15">
        <v>0.1</v>
      </c>
      <c r="AH115" s="13">
        <f t="shared" si="14"/>
        <v>1993</v>
      </c>
      <c r="AI115" s="13">
        <f t="shared" si="15"/>
        <v>15</v>
      </c>
      <c r="AJ115" s="13">
        <f>IF(AND(ISNUMBER(C115),ISNUMBER(AK115),ISNUMBER(AL115),AH115&gt;=Inputs!$B$5,AH115&lt;=Inputs!$B$6,AH115&lt;&gt;Inputs!$B$7,AH115&lt;&gt;Inputs!$B$8),1,0)</f>
        <v>0</v>
      </c>
      <c r="AK115" s="13">
        <f>IF(INDEX($E115:$AF115,Inputs!$C$10)="","",INDEX($E115:$AF115,Inputs!$C$10))</f>
        <v>171680</v>
      </c>
      <c r="AL115" s="13">
        <f>IF(INDEX($E115:$AF115,Inputs!$C$11)="","",INDEX($E115:$AF115,Inputs!$C$11))</f>
        <v>365000</v>
      </c>
      <c r="AM115" s="19">
        <f>Regression!$C$5+Regression!$C$6*A115</f>
        <v>10712.865056168142</v>
      </c>
      <c r="AN115" s="27" t="str">
        <f t="shared" si="16"/>
        <v/>
      </c>
      <c r="AO115" s="30">
        <f>INDEX('Seasonal Index'!$E$2:$E$53,AI115)</f>
        <v>1.0030309157157118</v>
      </c>
      <c r="AP115" s="34" t="str">
        <f t="shared" si="17"/>
        <v/>
      </c>
      <c r="AQ115" s="16">
        <f>IF(AJ115=1,A115-Regression!$C$15,0)</f>
        <v>0</v>
      </c>
      <c r="AR115" s="16">
        <f>IF(AJ115=1,AK115-Regression!$D$15,0)</f>
        <v>0</v>
      </c>
      <c r="AS115" s="16">
        <f>IF(AJ115=1,AL115-Regression!$E$15,0)</f>
        <v>0</v>
      </c>
      <c r="AT115" s="16">
        <f>IF(AJ115=1,AP115-Regression!$F$15,0)</f>
        <v>0</v>
      </c>
      <c r="AU115" s="19">
        <f>IF(AND(ISNUMBER(AK115),ISNUMBER(AL115)),Regression!$C$38+Regression!$D$38*A115+Regression!$E$38*AK115+Regression!$F$38*AL115,"")</f>
        <v>10733.523983931078</v>
      </c>
      <c r="AV115" s="34">
        <f t="shared" si="18"/>
        <v>10766.056390458943</v>
      </c>
      <c r="AW115" s="13" t="str">
        <f>IF(AJ115=1,"Train",IF(AH115=Inputs!$B$6+1,"Validation",IF(AH115&gt;Inputs!$B$6+1,"Forecast","Not used")))</f>
        <v>Not used</v>
      </c>
      <c r="AX115" s="34">
        <f t="shared" si="19"/>
        <v>6797</v>
      </c>
      <c r="AY115" s="38" t="str">
        <f t="shared" si="20"/>
        <v/>
      </c>
      <c r="AZ115" s="13">
        <f t="shared" si="21"/>
        <v>0</v>
      </c>
      <c r="BB115" s="19">
        <f>Regression!$C$45+Regression!$C$46*A115</f>
        <v>6322.0624377676977</v>
      </c>
      <c r="BC115" s="27" t="str">
        <f t="shared" si="22"/>
        <v/>
      </c>
      <c r="BD115" s="30">
        <f>INDEX('Seasonal Index'!$H$2:$H$53,AI115)</f>
        <v>0.99086023336954587</v>
      </c>
      <c r="BE115" s="34" t="str">
        <f t="shared" si="23"/>
        <v/>
      </c>
      <c r="BF115" s="38" t="str">
        <f t="shared" si="24"/>
        <v/>
      </c>
      <c r="BG115" s="34">
        <f t="shared" si="25"/>
        <v>6797</v>
      </c>
      <c r="BH115" s="13">
        <f t="shared" si="26"/>
        <v>0</v>
      </c>
      <c r="BI115" s="13">
        <f t="shared" si="27"/>
        <v>0</v>
      </c>
    </row>
    <row r="116" spans="1:61" x14ac:dyDescent="0.2">
      <c r="A116" s="15">
        <v>115</v>
      </c>
      <c r="B116" s="35">
        <v>34075</v>
      </c>
      <c r="C116" s="36">
        <v>7561</v>
      </c>
      <c r="D116" s="37"/>
      <c r="F116" s="15">
        <v>353000</v>
      </c>
      <c r="H116" s="15">
        <v>20.277999999999999</v>
      </c>
      <c r="I116" s="15">
        <v>18.664999999999999</v>
      </c>
      <c r="J116" s="15">
        <v>1.079</v>
      </c>
      <c r="K116" s="15">
        <v>6680.8029999999999</v>
      </c>
      <c r="M116" s="15">
        <v>684</v>
      </c>
      <c r="N116" s="15">
        <v>13.326000000000001</v>
      </c>
      <c r="O116" s="15">
        <v>162844</v>
      </c>
      <c r="P116" s="15">
        <v>4355.3</v>
      </c>
      <c r="Q116" s="15">
        <v>824769</v>
      </c>
      <c r="V116" s="15">
        <v>28</v>
      </c>
      <c r="W116" s="15">
        <v>86.8</v>
      </c>
      <c r="AB116" s="15">
        <v>256922</v>
      </c>
      <c r="AD116" s="15">
        <v>0</v>
      </c>
      <c r="AE116" s="15">
        <v>71.8</v>
      </c>
      <c r="AF116" s="15">
        <v>3.2</v>
      </c>
      <c r="AH116" s="13">
        <f t="shared" si="14"/>
        <v>1993</v>
      </c>
      <c r="AI116" s="13">
        <f t="shared" si="15"/>
        <v>16</v>
      </c>
      <c r="AJ116" s="13">
        <f>IF(AND(ISNUMBER(C116),ISNUMBER(AK116),ISNUMBER(AL116),AH116&gt;=Inputs!$B$5,AH116&lt;=Inputs!$B$6,AH116&lt;&gt;Inputs!$B$7,AH116&lt;&gt;Inputs!$B$8),1,0)</f>
        <v>0</v>
      </c>
      <c r="AK116" s="13">
        <f>IF(INDEX($E116:$AF116,Inputs!$C$10)="","",INDEX($E116:$AF116,Inputs!$C$10))</f>
        <v>162844</v>
      </c>
      <c r="AL116" s="13">
        <f>IF(INDEX($E116:$AF116,Inputs!$C$11)="","",INDEX($E116:$AF116,Inputs!$C$11))</f>
        <v>353000</v>
      </c>
      <c r="AM116" s="19">
        <f>Regression!$C$5+Regression!$C$6*A116</f>
        <v>10711.692381229823</v>
      </c>
      <c r="AN116" s="27" t="str">
        <f t="shared" si="16"/>
        <v/>
      </c>
      <c r="AO116" s="30">
        <f>INDEX('Seasonal Index'!$E$2:$E$53,AI116)</f>
        <v>1.002097408025427</v>
      </c>
      <c r="AP116" s="34" t="str">
        <f t="shared" si="17"/>
        <v/>
      </c>
      <c r="AQ116" s="16">
        <f>IF(AJ116=1,A116-Regression!$C$15,0)</f>
        <v>0</v>
      </c>
      <c r="AR116" s="16">
        <f>IF(AJ116=1,AK116-Regression!$D$15,0)</f>
        <v>0</v>
      </c>
      <c r="AS116" s="16">
        <f>IF(AJ116=1,AL116-Regression!$E$15,0)</f>
        <v>0</v>
      </c>
      <c r="AT116" s="16">
        <f>IF(AJ116=1,AP116-Regression!$F$15,0)</f>
        <v>0</v>
      </c>
      <c r="AU116" s="19">
        <f>IF(AND(ISNUMBER(AK116),ISNUMBER(AL116)),Regression!$C$38+Regression!$D$38*A116+Regression!$E$38*AK116+Regression!$F$38*AL116,"")</f>
        <v>10747.699373198302</v>
      </c>
      <c r="AV116" s="34">
        <f t="shared" si="18"/>
        <v>10770.241684118526</v>
      </c>
      <c r="AW116" s="13" t="str">
        <f>IF(AJ116=1,"Train",IF(AH116=Inputs!$B$6+1,"Validation",IF(AH116&gt;Inputs!$B$6+1,"Forecast","Not used")))</f>
        <v>Not used</v>
      </c>
      <c r="AX116" s="34">
        <f t="shared" si="19"/>
        <v>7561</v>
      </c>
      <c r="AY116" s="38" t="str">
        <f t="shared" si="20"/>
        <v/>
      </c>
      <c r="AZ116" s="13">
        <f t="shared" si="21"/>
        <v>0</v>
      </c>
      <c r="BB116" s="19">
        <f>Regression!$C$45+Regression!$C$46*A116</f>
        <v>6323.6219373804743</v>
      </c>
      <c r="BC116" s="27" t="str">
        <f t="shared" si="22"/>
        <v/>
      </c>
      <c r="BD116" s="30">
        <f>INDEX('Seasonal Index'!$H$2:$H$53,AI116)</f>
        <v>1.0144500074765384</v>
      </c>
      <c r="BE116" s="34" t="str">
        <f t="shared" si="23"/>
        <v/>
      </c>
      <c r="BF116" s="38" t="str">
        <f t="shared" si="24"/>
        <v/>
      </c>
      <c r="BG116" s="34">
        <f t="shared" si="25"/>
        <v>7561</v>
      </c>
      <c r="BH116" s="13">
        <f t="shared" si="26"/>
        <v>0</v>
      </c>
      <c r="BI116" s="13">
        <f t="shared" si="27"/>
        <v>0</v>
      </c>
    </row>
    <row r="117" spans="1:61" x14ac:dyDescent="0.2">
      <c r="A117" s="15">
        <v>116</v>
      </c>
      <c r="B117" s="35">
        <v>34082</v>
      </c>
      <c r="C117" s="36">
        <v>7392</v>
      </c>
      <c r="D117" s="37"/>
      <c r="F117" s="15">
        <v>351000</v>
      </c>
      <c r="H117" s="15">
        <v>19.95</v>
      </c>
      <c r="I117" s="15">
        <v>18.559999999999999</v>
      </c>
      <c r="J117" s="15">
        <v>1.079</v>
      </c>
      <c r="K117" s="15">
        <v>6680.8029999999999</v>
      </c>
      <c r="M117" s="15">
        <v>684</v>
      </c>
      <c r="N117" s="15">
        <v>13.326000000000001</v>
      </c>
      <c r="O117" s="15">
        <v>162844</v>
      </c>
      <c r="P117" s="15">
        <v>4355.3</v>
      </c>
      <c r="Q117" s="15">
        <v>824769</v>
      </c>
      <c r="V117" s="15">
        <v>28</v>
      </c>
      <c r="W117" s="15">
        <v>86.8</v>
      </c>
      <c r="AB117" s="15">
        <v>256922</v>
      </c>
      <c r="AD117" s="15">
        <v>0</v>
      </c>
      <c r="AE117" s="15">
        <v>67.5</v>
      </c>
      <c r="AF117" s="15">
        <v>4.2</v>
      </c>
      <c r="AH117" s="13">
        <f t="shared" si="14"/>
        <v>1993</v>
      </c>
      <c r="AI117" s="13">
        <f t="shared" si="15"/>
        <v>17</v>
      </c>
      <c r="AJ117" s="13">
        <f>IF(AND(ISNUMBER(C117),ISNUMBER(AK117),ISNUMBER(AL117),AH117&gt;=Inputs!$B$5,AH117&lt;=Inputs!$B$6,AH117&lt;&gt;Inputs!$B$7,AH117&lt;&gt;Inputs!$B$8),1,0)</f>
        <v>0</v>
      </c>
      <c r="AK117" s="13">
        <f>IF(INDEX($E117:$AF117,Inputs!$C$10)="","",INDEX($E117:$AF117,Inputs!$C$10))</f>
        <v>162844</v>
      </c>
      <c r="AL117" s="13">
        <f>IF(INDEX($E117:$AF117,Inputs!$C$11)="","",INDEX($E117:$AF117,Inputs!$C$11))</f>
        <v>351000</v>
      </c>
      <c r="AM117" s="19">
        <f>Regression!$C$5+Regression!$C$6*A117</f>
        <v>10710.519706291505</v>
      </c>
      <c r="AN117" s="27" t="str">
        <f t="shared" si="16"/>
        <v/>
      </c>
      <c r="AO117" s="30">
        <f>INDEX('Seasonal Index'!$E$2:$E$53,AI117)</f>
        <v>0.98572000908513657</v>
      </c>
      <c r="AP117" s="34" t="str">
        <f t="shared" si="17"/>
        <v/>
      </c>
      <c r="AQ117" s="16">
        <f>IF(AJ117=1,A117-Regression!$C$15,0)</f>
        <v>0</v>
      </c>
      <c r="AR117" s="16">
        <f>IF(AJ117=1,AK117-Regression!$D$15,0)</f>
        <v>0</v>
      </c>
      <c r="AS117" s="16">
        <f>IF(AJ117=1,AL117-Regression!$E$15,0)</f>
        <v>0</v>
      </c>
      <c r="AT117" s="16">
        <f>IF(AJ117=1,AP117-Regression!$F$15,0)</f>
        <v>0</v>
      </c>
      <c r="AU117" s="19">
        <f>IF(AND(ISNUMBER(AK117),ISNUMBER(AL117)),Regression!$C$38+Regression!$D$38*A117+Regression!$E$38*AK117+Regression!$F$38*AL117,"")</f>
        <v>10751.447142733883</v>
      </c>
      <c r="AV117" s="34">
        <f t="shared" si="18"/>
        <v>10597.916575214009</v>
      </c>
      <c r="AW117" s="13" t="str">
        <f>IF(AJ117=1,"Train",IF(AH117=Inputs!$B$6+1,"Validation",IF(AH117&gt;Inputs!$B$6+1,"Forecast","Not used")))</f>
        <v>Not used</v>
      </c>
      <c r="AX117" s="34">
        <f t="shared" si="19"/>
        <v>7392</v>
      </c>
      <c r="AY117" s="38" t="str">
        <f t="shared" si="20"/>
        <v/>
      </c>
      <c r="AZ117" s="13">
        <f t="shared" si="21"/>
        <v>0</v>
      </c>
      <c r="BB117" s="19">
        <f>Regression!$C$45+Regression!$C$46*A117</f>
        <v>6325.1814369932508</v>
      </c>
      <c r="BC117" s="27" t="str">
        <f t="shared" si="22"/>
        <v/>
      </c>
      <c r="BD117" s="30">
        <f>INDEX('Seasonal Index'!$H$2:$H$53,AI117)</f>
        <v>0.9921535913252727</v>
      </c>
      <c r="BE117" s="34" t="str">
        <f t="shared" si="23"/>
        <v/>
      </c>
      <c r="BF117" s="38" t="str">
        <f t="shared" si="24"/>
        <v/>
      </c>
      <c r="BG117" s="34">
        <f t="shared" si="25"/>
        <v>7392</v>
      </c>
      <c r="BH117" s="13">
        <f t="shared" si="26"/>
        <v>0</v>
      </c>
      <c r="BI117" s="13">
        <f t="shared" si="27"/>
        <v>0</v>
      </c>
    </row>
    <row r="118" spans="1:61" x14ac:dyDescent="0.2">
      <c r="A118" s="15">
        <v>117</v>
      </c>
      <c r="B118" s="35">
        <v>34089</v>
      </c>
      <c r="C118" s="36">
        <v>7470</v>
      </c>
      <c r="D118" s="37"/>
      <c r="F118" s="15">
        <v>350000</v>
      </c>
      <c r="H118" s="15">
        <v>20.302499999999998</v>
      </c>
      <c r="I118" s="15">
        <v>18.667999999999999</v>
      </c>
      <c r="J118" s="15">
        <v>1.0860000000000001</v>
      </c>
      <c r="K118" s="15">
        <v>6680.8029999999999</v>
      </c>
      <c r="M118" s="15">
        <v>684</v>
      </c>
      <c r="N118" s="15">
        <v>13.326000000000001</v>
      </c>
      <c r="O118" s="15">
        <v>162844</v>
      </c>
      <c r="P118" s="15">
        <v>4355.3</v>
      </c>
      <c r="Q118" s="15">
        <v>824769</v>
      </c>
      <c r="V118" s="15">
        <v>28</v>
      </c>
      <c r="W118" s="15">
        <v>86.8</v>
      </c>
      <c r="AB118" s="15">
        <v>256922</v>
      </c>
      <c r="AD118" s="15">
        <v>0</v>
      </c>
      <c r="AE118" s="15">
        <v>47.7</v>
      </c>
      <c r="AF118" s="15">
        <v>12.4</v>
      </c>
      <c r="AH118" s="13">
        <f t="shared" si="14"/>
        <v>1993</v>
      </c>
      <c r="AI118" s="13">
        <f t="shared" si="15"/>
        <v>18</v>
      </c>
      <c r="AJ118" s="13">
        <f>IF(AND(ISNUMBER(C118),ISNUMBER(AK118),ISNUMBER(AL118),AH118&gt;=Inputs!$B$5,AH118&lt;=Inputs!$B$6,AH118&lt;&gt;Inputs!$B$7,AH118&lt;&gt;Inputs!$B$8),1,0)</f>
        <v>0</v>
      </c>
      <c r="AK118" s="13">
        <f>IF(INDEX($E118:$AF118,Inputs!$C$10)="","",INDEX($E118:$AF118,Inputs!$C$10))</f>
        <v>162844</v>
      </c>
      <c r="AL118" s="13">
        <f>IF(INDEX($E118:$AF118,Inputs!$C$11)="","",INDEX($E118:$AF118,Inputs!$C$11))</f>
        <v>350000</v>
      </c>
      <c r="AM118" s="19">
        <f>Regression!$C$5+Regression!$C$6*A118</f>
        <v>10709.347031353185</v>
      </c>
      <c r="AN118" s="27" t="str">
        <f t="shared" si="16"/>
        <v/>
      </c>
      <c r="AO118" s="30">
        <f>INDEX('Seasonal Index'!$E$2:$E$53,AI118)</f>
        <v>1.0181401500092944</v>
      </c>
      <c r="AP118" s="34" t="str">
        <f t="shared" si="17"/>
        <v/>
      </c>
      <c r="AQ118" s="16">
        <f>IF(AJ118=1,A118-Regression!$C$15,0)</f>
        <v>0</v>
      </c>
      <c r="AR118" s="16">
        <f>IF(AJ118=1,AK118-Regression!$D$15,0)</f>
        <v>0</v>
      </c>
      <c r="AS118" s="16">
        <f>IF(AJ118=1,AL118-Regression!$E$15,0)</f>
        <v>0</v>
      </c>
      <c r="AT118" s="16">
        <f>IF(AJ118=1,AP118-Regression!$F$15,0)</f>
        <v>0</v>
      </c>
      <c r="AU118" s="19">
        <f>IF(AND(ISNUMBER(AK118),ISNUMBER(AL118)),Regression!$C$38+Regression!$D$38*A118+Regression!$E$38*AK118+Regression!$F$38*AL118,"")</f>
        <v>10752.539870892706</v>
      </c>
      <c r="AV118" s="34">
        <f t="shared" si="18"/>
        <v>10947.592557131618</v>
      </c>
      <c r="AW118" s="13" t="str">
        <f>IF(AJ118=1,"Train",IF(AH118=Inputs!$B$6+1,"Validation",IF(AH118&gt;Inputs!$B$6+1,"Forecast","Not used")))</f>
        <v>Not used</v>
      </c>
      <c r="AX118" s="34">
        <f t="shared" si="19"/>
        <v>7470</v>
      </c>
      <c r="AY118" s="38" t="str">
        <f t="shared" si="20"/>
        <v/>
      </c>
      <c r="AZ118" s="13">
        <f t="shared" si="21"/>
        <v>0</v>
      </c>
      <c r="BB118" s="19">
        <f>Regression!$C$45+Regression!$C$46*A118</f>
        <v>6326.7409366060283</v>
      </c>
      <c r="BC118" s="27" t="str">
        <f t="shared" si="22"/>
        <v/>
      </c>
      <c r="BD118" s="30">
        <f>INDEX('Seasonal Index'!$H$2:$H$53,AI118)</f>
        <v>1.0188493846734186</v>
      </c>
      <c r="BE118" s="34" t="str">
        <f t="shared" si="23"/>
        <v/>
      </c>
      <c r="BF118" s="38" t="str">
        <f t="shared" si="24"/>
        <v/>
      </c>
      <c r="BG118" s="34">
        <f t="shared" si="25"/>
        <v>7470</v>
      </c>
      <c r="BH118" s="13">
        <f t="shared" si="26"/>
        <v>0</v>
      </c>
      <c r="BI118" s="13">
        <f t="shared" si="27"/>
        <v>0</v>
      </c>
    </row>
    <row r="119" spans="1:61" x14ac:dyDescent="0.2">
      <c r="A119" s="15">
        <v>118</v>
      </c>
      <c r="B119" s="35">
        <v>34096</v>
      </c>
      <c r="C119" s="36">
        <v>7657</v>
      </c>
      <c r="D119" s="37"/>
      <c r="F119" s="15">
        <v>343000</v>
      </c>
      <c r="H119" s="15">
        <v>20.472000000000001</v>
      </c>
      <c r="I119" s="15">
        <v>18.965</v>
      </c>
      <c r="J119" s="15">
        <v>1.0860000000000001</v>
      </c>
      <c r="K119" s="15">
        <v>6729.4589999999998</v>
      </c>
      <c r="M119" s="15">
        <v>611</v>
      </c>
      <c r="N119" s="15">
        <v>13.326000000000001</v>
      </c>
      <c r="O119" s="15">
        <v>162844</v>
      </c>
      <c r="P119" s="15">
        <v>4352.5</v>
      </c>
      <c r="Q119" s="15">
        <v>824769</v>
      </c>
      <c r="V119" s="15">
        <v>28</v>
      </c>
      <c r="W119" s="15">
        <v>86.6</v>
      </c>
      <c r="AB119" s="15">
        <v>256922</v>
      </c>
      <c r="AD119" s="15">
        <v>0</v>
      </c>
      <c r="AE119" s="15">
        <v>24.4</v>
      </c>
      <c r="AF119" s="15">
        <v>14.3</v>
      </c>
      <c r="AH119" s="13">
        <f t="shared" si="14"/>
        <v>1993</v>
      </c>
      <c r="AI119" s="13">
        <f t="shared" si="15"/>
        <v>19</v>
      </c>
      <c r="AJ119" s="13">
        <f>IF(AND(ISNUMBER(C119),ISNUMBER(AK119),ISNUMBER(AL119),AH119&gt;=Inputs!$B$5,AH119&lt;=Inputs!$B$6,AH119&lt;&gt;Inputs!$B$7,AH119&lt;&gt;Inputs!$B$8),1,0)</f>
        <v>0</v>
      </c>
      <c r="AK119" s="13">
        <f>IF(INDEX($E119:$AF119,Inputs!$C$10)="","",INDEX($E119:$AF119,Inputs!$C$10))</f>
        <v>162844</v>
      </c>
      <c r="AL119" s="13">
        <f>IF(INDEX($E119:$AF119,Inputs!$C$11)="","",INDEX($E119:$AF119,Inputs!$C$11))</f>
        <v>343000</v>
      </c>
      <c r="AM119" s="19">
        <f>Regression!$C$5+Regression!$C$6*A119</f>
        <v>10708.174356414866</v>
      </c>
      <c r="AN119" s="27" t="str">
        <f t="shared" si="16"/>
        <v/>
      </c>
      <c r="AO119" s="30">
        <f>INDEX('Seasonal Index'!$E$2:$E$53,AI119)</f>
        <v>1.0133712391889671</v>
      </c>
      <c r="AP119" s="34" t="str">
        <f t="shared" si="17"/>
        <v/>
      </c>
      <c r="AQ119" s="16">
        <f>IF(AJ119=1,A119-Regression!$C$15,0)</f>
        <v>0</v>
      </c>
      <c r="AR119" s="16">
        <f>IF(AJ119=1,AK119-Regression!$D$15,0)</f>
        <v>0</v>
      </c>
      <c r="AS119" s="16">
        <f>IF(AJ119=1,AL119-Regression!$E$15,0)</f>
        <v>0</v>
      </c>
      <c r="AT119" s="16">
        <f>IF(AJ119=1,AP119-Regression!$F$15,0)</f>
        <v>0</v>
      </c>
      <c r="AU119" s="19">
        <f>IF(AND(ISNUMBER(AK119),ISNUMBER(AL119)),Regression!$C$38+Regression!$D$38*A119+Regression!$E$38*AK119+Regression!$F$38*AL119,"")</f>
        <v>10769.562847312072</v>
      </c>
      <c r="AV119" s="34">
        <f t="shared" si="18"/>
        <v>10913.565248104096</v>
      </c>
      <c r="AW119" s="13" t="str">
        <f>IF(AJ119=1,"Train",IF(AH119=Inputs!$B$6+1,"Validation",IF(AH119&gt;Inputs!$B$6+1,"Forecast","Not used")))</f>
        <v>Not used</v>
      </c>
      <c r="AX119" s="34">
        <f t="shared" si="19"/>
        <v>7657</v>
      </c>
      <c r="AY119" s="38" t="str">
        <f t="shared" si="20"/>
        <v/>
      </c>
      <c r="AZ119" s="13">
        <f t="shared" si="21"/>
        <v>0</v>
      </c>
      <c r="BB119" s="19">
        <f>Regression!$C$45+Regression!$C$46*A119</f>
        <v>6328.3004362188049</v>
      </c>
      <c r="BC119" s="27" t="str">
        <f t="shared" si="22"/>
        <v/>
      </c>
      <c r="BD119" s="30">
        <f>INDEX('Seasonal Index'!$H$2:$H$53,AI119)</f>
        <v>1.0190603733092338</v>
      </c>
      <c r="BE119" s="34" t="str">
        <f t="shared" si="23"/>
        <v/>
      </c>
      <c r="BF119" s="38" t="str">
        <f t="shared" si="24"/>
        <v/>
      </c>
      <c r="BG119" s="34">
        <f t="shared" si="25"/>
        <v>7657</v>
      </c>
      <c r="BH119" s="13">
        <f t="shared" si="26"/>
        <v>0</v>
      </c>
      <c r="BI119" s="13">
        <f t="shared" si="27"/>
        <v>0</v>
      </c>
    </row>
    <row r="120" spans="1:61" x14ac:dyDescent="0.2">
      <c r="A120" s="15">
        <v>119</v>
      </c>
      <c r="B120" s="35">
        <v>34103</v>
      </c>
      <c r="C120" s="36">
        <v>7649</v>
      </c>
      <c r="D120" s="37"/>
      <c r="F120" s="15">
        <v>339000</v>
      </c>
      <c r="H120" s="15">
        <v>20.059999999999999</v>
      </c>
      <c r="I120" s="15">
        <v>18.762</v>
      </c>
      <c r="J120" s="15">
        <v>1.097</v>
      </c>
      <c r="K120" s="15">
        <v>6729.4589999999998</v>
      </c>
      <c r="M120" s="15">
        <v>611</v>
      </c>
      <c r="N120" s="15">
        <v>13.326000000000001</v>
      </c>
      <c r="O120" s="15">
        <v>162844</v>
      </c>
      <c r="P120" s="15">
        <v>4352.5</v>
      </c>
      <c r="Q120" s="15">
        <v>824769</v>
      </c>
      <c r="V120" s="15">
        <v>28</v>
      </c>
      <c r="W120" s="15">
        <v>86.6</v>
      </c>
      <c r="AB120" s="15">
        <v>256922</v>
      </c>
      <c r="AD120" s="15">
        <v>0</v>
      </c>
      <c r="AE120" s="15">
        <v>14.4</v>
      </c>
      <c r="AF120" s="15">
        <v>23.4</v>
      </c>
      <c r="AH120" s="13">
        <f t="shared" si="14"/>
        <v>1993</v>
      </c>
      <c r="AI120" s="13">
        <f t="shared" si="15"/>
        <v>20</v>
      </c>
      <c r="AJ120" s="13">
        <f>IF(AND(ISNUMBER(C120),ISNUMBER(AK120),ISNUMBER(AL120),AH120&gt;=Inputs!$B$5,AH120&lt;=Inputs!$B$6,AH120&lt;&gt;Inputs!$B$7,AH120&lt;&gt;Inputs!$B$8),1,0)</f>
        <v>0</v>
      </c>
      <c r="AK120" s="13">
        <f>IF(INDEX($E120:$AF120,Inputs!$C$10)="","",INDEX($E120:$AF120,Inputs!$C$10))</f>
        <v>162844</v>
      </c>
      <c r="AL120" s="13">
        <f>IF(INDEX($E120:$AF120,Inputs!$C$11)="","",INDEX($E120:$AF120,Inputs!$C$11))</f>
        <v>339000</v>
      </c>
      <c r="AM120" s="19">
        <f>Regression!$C$5+Regression!$C$6*A120</f>
        <v>10707.001681476548</v>
      </c>
      <c r="AN120" s="27" t="str">
        <f t="shared" si="16"/>
        <v/>
      </c>
      <c r="AO120" s="30">
        <f>INDEX('Seasonal Index'!$E$2:$E$53,AI120)</f>
        <v>1.0355119111831677</v>
      </c>
      <c r="AP120" s="34" t="str">
        <f t="shared" si="17"/>
        <v/>
      </c>
      <c r="AQ120" s="16">
        <f>IF(AJ120=1,A120-Regression!$C$15,0)</f>
        <v>0</v>
      </c>
      <c r="AR120" s="16">
        <f>IF(AJ120=1,AK120-Regression!$D$15,0)</f>
        <v>0</v>
      </c>
      <c r="AS120" s="16">
        <f>IF(AJ120=1,AL120-Regression!$E$15,0)</f>
        <v>0</v>
      </c>
      <c r="AT120" s="16">
        <f>IF(AJ120=1,AP120-Regression!$F$15,0)</f>
        <v>0</v>
      </c>
      <c r="AU120" s="19">
        <f>IF(AND(ISNUMBER(AK120),ISNUMBER(AL120)),Regression!$C$38+Regression!$D$38*A120+Regression!$E$38*AK120+Regression!$F$38*AL120,"")</f>
        <v>10778.620699601166</v>
      </c>
      <c r="AV120" s="34">
        <f t="shared" si="18"/>
        <v>11161.390120562455</v>
      </c>
      <c r="AW120" s="13" t="str">
        <f>IF(AJ120=1,"Train",IF(AH120=Inputs!$B$6+1,"Validation",IF(AH120&gt;Inputs!$B$6+1,"Forecast","Not used")))</f>
        <v>Not used</v>
      </c>
      <c r="AX120" s="34">
        <f t="shared" si="19"/>
        <v>7649</v>
      </c>
      <c r="AY120" s="38" t="str">
        <f t="shared" si="20"/>
        <v/>
      </c>
      <c r="AZ120" s="13">
        <f t="shared" si="21"/>
        <v>0</v>
      </c>
      <c r="BB120" s="19">
        <f>Regression!$C$45+Regression!$C$46*A120</f>
        <v>6329.8599358315814</v>
      </c>
      <c r="BC120" s="27" t="str">
        <f t="shared" si="22"/>
        <v/>
      </c>
      <c r="BD120" s="30">
        <f>INDEX('Seasonal Index'!$H$2:$H$53,AI120)</f>
        <v>1.0467644841480233</v>
      </c>
      <c r="BE120" s="34" t="str">
        <f t="shared" si="23"/>
        <v/>
      </c>
      <c r="BF120" s="38" t="str">
        <f t="shared" si="24"/>
        <v/>
      </c>
      <c r="BG120" s="34">
        <f t="shared" si="25"/>
        <v>7649</v>
      </c>
      <c r="BH120" s="13">
        <f t="shared" si="26"/>
        <v>0</v>
      </c>
      <c r="BI120" s="13">
        <f t="shared" si="27"/>
        <v>0</v>
      </c>
    </row>
    <row r="121" spans="1:61" x14ac:dyDescent="0.2">
      <c r="A121" s="15">
        <v>120</v>
      </c>
      <c r="B121" s="35">
        <v>34110</v>
      </c>
      <c r="C121" s="36">
        <v>7295</v>
      </c>
      <c r="D121" s="37"/>
      <c r="F121" s="15">
        <v>345000</v>
      </c>
      <c r="H121" s="15">
        <v>19.428000000000001</v>
      </c>
      <c r="I121" s="15">
        <v>18.148</v>
      </c>
      <c r="J121" s="15">
        <v>1.1060000000000001</v>
      </c>
      <c r="K121" s="15">
        <v>6729.4589999999998</v>
      </c>
      <c r="M121" s="15">
        <v>611</v>
      </c>
      <c r="N121" s="15">
        <v>14.526999999999999</v>
      </c>
      <c r="O121" s="15">
        <v>187869</v>
      </c>
      <c r="P121" s="15">
        <v>4352.5</v>
      </c>
      <c r="Q121" s="15">
        <v>824769</v>
      </c>
      <c r="V121" s="15">
        <v>28</v>
      </c>
      <c r="W121" s="15">
        <v>86.6</v>
      </c>
      <c r="AB121" s="15">
        <v>256922</v>
      </c>
      <c r="AD121" s="15">
        <v>0</v>
      </c>
      <c r="AE121" s="15">
        <v>26.7</v>
      </c>
      <c r="AF121" s="15">
        <v>19.899999999999999</v>
      </c>
      <c r="AH121" s="13">
        <f t="shared" si="14"/>
        <v>1993</v>
      </c>
      <c r="AI121" s="13">
        <f t="shared" si="15"/>
        <v>21</v>
      </c>
      <c r="AJ121" s="13">
        <f>IF(AND(ISNUMBER(C121),ISNUMBER(AK121),ISNUMBER(AL121),AH121&gt;=Inputs!$B$5,AH121&lt;=Inputs!$B$6,AH121&lt;&gt;Inputs!$B$7,AH121&lt;&gt;Inputs!$B$8),1,0)</f>
        <v>0</v>
      </c>
      <c r="AK121" s="13">
        <f>IF(INDEX($E121:$AF121,Inputs!$C$10)="","",INDEX($E121:$AF121,Inputs!$C$10))</f>
        <v>187869</v>
      </c>
      <c r="AL121" s="13">
        <f>IF(INDEX($E121:$AF121,Inputs!$C$11)="","",INDEX($E121:$AF121,Inputs!$C$11))</f>
        <v>345000</v>
      </c>
      <c r="AM121" s="19">
        <f>Regression!$C$5+Regression!$C$6*A121</f>
        <v>10705.829006538228</v>
      </c>
      <c r="AN121" s="27" t="str">
        <f t="shared" si="16"/>
        <v/>
      </c>
      <c r="AO121" s="30">
        <f>INDEX('Seasonal Index'!$E$2:$E$53,AI121)</f>
        <v>1.0352245807811005</v>
      </c>
      <c r="AP121" s="34" t="str">
        <f t="shared" si="17"/>
        <v/>
      </c>
      <c r="AQ121" s="16">
        <f>IF(AJ121=1,A121-Regression!$C$15,0)</f>
        <v>0</v>
      </c>
      <c r="AR121" s="16">
        <f>IF(AJ121=1,AK121-Regression!$D$15,0)</f>
        <v>0</v>
      </c>
      <c r="AS121" s="16">
        <f>IF(AJ121=1,AL121-Regression!$E$15,0)</f>
        <v>0</v>
      </c>
      <c r="AT121" s="16">
        <f>IF(AJ121=1,AP121-Regression!$F$15,0)</f>
        <v>0</v>
      </c>
      <c r="AU121" s="19">
        <f>IF(AND(ISNUMBER(AK121),ISNUMBER(AL121)),Regression!$C$38+Regression!$D$38*A121+Regression!$E$38*AK121+Regression!$F$38*AL121,"")</f>
        <v>10806.790532956218</v>
      </c>
      <c r="AV121" s="34">
        <f t="shared" si="18"/>
        <v>11187.455199068767</v>
      </c>
      <c r="AW121" s="13" t="str">
        <f>IF(AJ121=1,"Train",IF(AH121=Inputs!$B$6+1,"Validation",IF(AH121&gt;Inputs!$B$6+1,"Forecast","Not used")))</f>
        <v>Not used</v>
      </c>
      <c r="AX121" s="34">
        <f t="shared" si="19"/>
        <v>7295</v>
      </c>
      <c r="AY121" s="38" t="str">
        <f t="shared" si="20"/>
        <v/>
      </c>
      <c r="AZ121" s="13">
        <f t="shared" si="21"/>
        <v>0</v>
      </c>
      <c r="BB121" s="19">
        <f>Regression!$C$45+Regression!$C$46*A121</f>
        <v>6331.419435444358</v>
      </c>
      <c r="BC121" s="27" t="str">
        <f t="shared" si="22"/>
        <v/>
      </c>
      <c r="BD121" s="30">
        <f>INDEX('Seasonal Index'!$H$2:$H$53,AI121)</f>
        <v>1.0342763462036404</v>
      </c>
      <c r="BE121" s="34" t="str">
        <f t="shared" si="23"/>
        <v/>
      </c>
      <c r="BF121" s="38" t="str">
        <f t="shared" si="24"/>
        <v/>
      </c>
      <c r="BG121" s="34">
        <f t="shared" si="25"/>
        <v>7295</v>
      </c>
      <c r="BH121" s="13">
        <f t="shared" si="26"/>
        <v>0</v>
      </c>
      <c r="BI121" s="13">
        <f t="shared" si="27"/>
        <v>0</v>
      </c>
    </row>
    <row r="122" spans="1:61" x14ac:dyDescent="0.2">
      <c r="A122" s="15">
        <v>121</v>
      </c>
      <c r="B122" s="35">
        <v>34117</v>
      </c>
      <c r="C122" s="36">
        <v>7364</v>
      </c>
      <c r="D122" s="37"/>
      <c r="F122" s="15">
        <v>342000</v>
      </c>
      <c r="H122" s="15">
        <v>19.838000000000001</v>
      </c>
      <c r="I122" s="15">
        <v>18.248000000000001</v>
      </c>
      <c r="J122" s="15">
        <v>1.1060000000000001</v>
      </c>
      <c r="K122" s="15">
        <v>6729.4589999999998</v>
      </c>
      <c r="M122" s="15">
        <v>611</v>
      </c>
      <c r="N122" s="15">
        <v>14.526999999999999</v>
      </c>
      <c r="O122" s="15">
        <v>187869</v>
      </c>
      <c r="P122" s="15">
        <v>4352.5</v>
      </c>
      <c r="Q122" s="15">
        <v>824769</v>
      </c>
      <c r="V122" s="15">
        <v>28</v>
      </c>
      <c r="W122" s="15">
        <v>86.6</v>
      </c>
      <c r="AB122" s="15">
        <v>256922</v>
      </c>
      <c r="AD122" s="15">
        <v>0</v>
      </c>
      <c r="AE122" s="15">
        <v>9.6</v>
      </c>
      <c r="AF122" s="15">
        <v>19</v>
      </c>
      <c r="AH122" s="13">
        <f t="shared" si="14"/>
        <v>1993</v>
      </c>
      <c r="AI122" s="13">
        <f t="shared" si="15"/>
        <v>22</v>
      </c>
      <c r="AJ122" s="13">
        <f>IF(AND(ISNUMBER(C122),ISNUMBER(AK122),ISNUMBER(AL122),AH122&gt;=Inputs!$B$5,AH122&lt;=Inputs!$B$6,AH122&lt;&gt;Inputs!$B$7,AH122&lt;&gt;Inputs!$B$8),1,0)</f>
        <v>0</v>
      </c>
      <c r="AK122" s="13">
        <f>IF(INDEX($E122:$AF122,Inputs!$C$10)="","",INDEX($E122:$AF122,Inputs!$C$10))</f>
        <v>187869</v>
      </c>
      <c r="AL122" s="13">
        <f>IF(INDEX($E122:$AF122,Inputs!$C$11)="","",INDEX($E122:$AF122,Inputs!$C$11))</f>
        <v>342000</v>
      </c>
      <c r="AM122" s="19">
        <f>Regression!$C$5+Regression!$C$6*A122</f>
        <v>10704.65633159991</v>
      </c>
      <c r="AN122" s="27" t="str">
        <f t="shared" si="16"/>
        <v/>
      </c>
      <c r="AO122" s="30">
        <f>INDEX('Seasonal Index'!$E$2:$E$53,AI122)</f>
        <v>1.0139791701706116</v>
      </c>
      <c r="AP122" s="34" t="str">
        <f t="shared" si="17"/>
        <v/>
      </c>
      <c r="AQ122" s="16">
        <f>IF(AJ122=1,A122-Regression!$C$15,0)</f>
        <v>0</v>
      </c>
      <c r="AR122" s="16">
        <f>IF(AJ122=1,AK122-Regression!$D$15,0)</f>
        <v>0</v>
      </c>
      <c r="AS122" s="16">
        <f>IF(AJ122=1,AL122-Regression!$E$15,0)</f>
        <v>0</v>
      </c>
      <c r="AT122" s="16">
        <f>IF(AJ122=1,AP122-Regression!$F$15,0)</f>
        <v>0</v>
      </c>
      <c r="AU122" s="19">
        <f>IF(AND(ISNUMBER(AK122),ISNUMBER(AL122)),Regression!$C$38+Regression!$D$38*A122+Regression!$E$38*AK122+Regression!$F$38*AL122,"")</f>
        <v>10813.193343868556</v>
      </c>
      <c r="AV122" s="34">
        <f t="shared" si="18"/>
        <v>10964.352813710218</v>
      </c>
      <c r="AW122" s="13" t="str">
        <f>IF(AJ122=1,"Train",IF(AH122=Inputs!$B$6+1,"Validation",IF(AH122&gt;Inputs!$B$6+1,"Forecast","Not used")))</f>
        <v>Not used</v>
      </c>
      <c r="AX122" s="34">
        <f t="shared" si="19"/>
        <v>7364</v>
      </c>
      <c r="AY122" s="38" t="str">
        <f t="shared" si="20"/>
        <v/>
      </c>
      <c r="AZ122" s="13">
        <f t="shared" si="21"/>
        <v>0</v>
      </c>
      <c r="BB122" s="19">
        <f>Regression!$C$45+Regression!$C$46*A122</f>
        <v>6332.9789350571355</v>
      </c>
      <c r="BC122" s="27" t="str">
        <f t="shared" si="22"/>
        <v/>
      </c>
      <c r="BD122" s="30">
        <f>INDEX('Seasonal Index'!$H$2:$H$53,AI122)</f>
        <v>1.0395594903117378</v>
      </c>
      <c r="BE122" s="34" t="str">
        <f t="shared" si="23"/>
        <v/>
      </c>
      <c r="BF122" s="38" t="str">
        <f t="shared" si="24"/>
        <v/>
      </c>
      <c r="BG122" s="34">
        <f t="shared" si="25"/>
        <v>7364</v>
      </c>
      <c r="BH122" s="13">
        <f t="shared" si="26"/>
        <v>0</v>
      </c>
      <c r="BI122" s="13">
        <f t="shared" si="27"/>
        <v>0</v>
      </c>
    </row>
    <row r="123" spans="1:61" x14ac:dyDescent="0.2">
      <c r="A123" s="15">
        <v>122</v>
      </c>
      <c r="B123" s="35">
        <v>34124</v>
      </c>
      <c r="C123" s="36">
        <v>7018</v>
      </c>
      <c r="D123" s="37"/>
      <c r="F123" s="15">
        <v>349000</v>
      </c>
      <c r="H123" s="15">
        <v>19.952500000000001</v>
      </c>
      <c r="I123" s="15">
        <v>18.34</v>
      </c>
      <c r="J123" s="15">
        <v>1.107</v>
      </c>
      <c r="K123" s="15">
        <v>6729.4589999999998</v>
      </c>
      <c r="M123" s="15">
        <v>611</v>
      </c>
      <c r="N123" s="15">
        <v>14.526999999999999</v>
      </c>
      <c r="O123" s="15">
        <v>187869</v>
      </c>
      <c r="P123" s="15">
        <v>4352.5</v>
      </c>
      <c r="Q123" s="15">
        <v>824769</v>
      </c>
      <c r="V123" s="15">
        <v>28</v>
      </c>
      <c r="W123" s="15">
        <v>86.6</v>
      </c>
      <c r="AB123" s="15">
        <v>256922</v>
      </c>
      <c r="AD123" s="15">
        <v>1</v>
      </c>
      <c r="AE123" s="15">
        <v>18.100000000000001</v>
      </c>
      <c r="AF123" s="15">
        <v>29.9</v>
      </c>
      <c r="AH123" s="13">
        <f t="shared" si="14"/>
        <v>1993</v>
      </c>
      <c r="AI123" s="13">
        <f t="shared" si="15"/>
        <v>23</v>
      </c>
      <c r="AJ123" s="13">
        <f>IF(AND(ISNUMBER(C123),ISNUMBER(AK123),ISNUMBER(AL123),AH123&gt;=Inputs!$B$5,AH123&lt;=Inputs!$B$6,AH123&lt;&gt;Inputs!$B$7,AH123&lt;&gt;Inputs!$B$8),1,0)</f>
        <v>0</v>
      </c>
      <c r="AK123" s="13">
        <f>IF(INDEX($E123:$AF123,Inputs!$C$10)="","",INDEX($E123:$AF123,Inputs!$C$10))</f>
        <v>187869</v>
      </c>
      <c r="AL123" s="13">
        <f>IF(INDEX($E123:$AF123,Inputs!$C$11)="","",INDEX($E123:$AF123,Inputs!$C$11))</f>
        <v>349000</v>
      </c>
      <c r="AM123" s="19">
        <f>Regression!$C$5+Regression!$C$6*A123</f>
        <v>10703.48365666159</v>
      </c>
      <c r="AN123" s="27" t="str">
        <f t="shared" si="16"/>
        <v/>
      </c>
      <c r="AO123" s="30">
        <f>INDEX('Seasonal Index'!$E$2:$E$53,AI123)</f>
        <v>1.0375597367919589</v>
      </c>
      <c r="AP123" s="34" t="str">
        <f t="shared" si="17"/>
        <v/>
      </c>
      <c r="AQ123" s="16">
        <f>IF(AJ123=1,A123-Regression!$C$15,0)</f>
        <v>0</v>
      </c>
      <c r="AR123" s="16">
        <f>IF(AJ123=1,AK123-Regression!$D$15,0)</f>
        <v>0</v>
      </c>
      <c r="AS123" s="16">
        <f>IF(AJ123=1,AL123-Regression!$E$15,0)</f>
        <v>0</v>
      </c>
      <c r="AT123" s="16">
        <f>IF(AJ123=1,AP123-Regression!$F$15,0)</f>
        <v>0</v>
      </c>
      <c r="AU123" s="19">
        <f>IF(AND(ISNUMBER(AK123),ISNUMBER(AL123)),Regression!$C$38+Regression!$D$38*A123+Regression!$E$38*AK123+Regression!$F$38*AL123,"")</f>
        <v>10793.04574101332</v>
      </c>
      <c r="AV123" s="34">
        <f t="shared" si="18"/>
        <v>11198.429698229354</v>
      </c>
      <c r="AW123" s="13" t="str">
        <f>IF(AJ123=1,"Train",IF(AH123=Inputs!$B$6+1,"Validation",IF(AH123&gt;Inputs!$B$6+1,"Forecast","Not used")))</f>
        <v>Not used</v>
      </c>
      <c r="AX123" s="34">
        <f t="shared" si="19"/>
        <v>7018</v>
      </c>
      <c r="AY123" s="38" t="str">
        <f t="shared" si="20"/>
        <v/>
      </c>
      <c r="AZ123" s="13">
        <f t="shared" si="21"/>
        <v>0</v>
      </c>
      <c r="BB123" s="19">
        <f>Regression!$C$45+Regression!$C$46*A123</f>
        <v>6334.538434669912</v>
      </c>
      <c r="BC123" s="27" t="str">
        <f t="shared" si="22"/>
        <v/>
      </c>
      <c r="BD123" s="30">
        <f>INDEX('Seasonal Index'!$H$2:$H$53,AI123)</f>
        <v>1.0378992768174384</v>
      </c>
      <c r="BE123" s="34" t="str">
        <f t="shared" si="23"/>
        <v/>
      </c>
      <c r="BF123" s="38" t="str">
        <f t="shared" si="24"/>
        <v/>
      </c>
      <c r="BG123" s="34">
        <f t="shared" si="25"/>
        <v>7018</v>
      </c>
      <c r="BH123" s="13">
        <f t="shared" si="26"/>
        <v>0</v>
      </c>
      <c r="BI123" s="13">
        <f t="shared" si="27"/>
        <v>0</v>
      </c>
    </row>
    <row r="124" spans="1:61" x14ac:dyDescent="0.2">
      <c r="A124" s="15">
        <v>123</v>
      </c>
      <c r="B124" s="35">
        <v>34131</v>
      </c>
      <c r="C124" s="36">
        <v>7740</v>
      </c>
      <c r="D124" s="37"/>
      <c r="F124" s="15">
        <v>343000</v>
      </c>
      <c r="H124" s="15">
        <v>19.434000000000001</v>
      </c>
      <c r="I124" s="15">
        <v>18.058</v>
      </c>
      <c r="J124" s="15">
        <v>1.1040000000000001</v>
      </c>
      <c r="K124" s="15">
        <v>6729.4589999999998</v>
      </c>
      <c r="M124" s="15">
        <v>612</v>
      </c>
      <c r="N124" s="15">
        <v>14.526999999999999</v>
      </c>
      <c r="O124" s="15">
        <v>187869</v>
      </c>
      <c r="P124" s="15">
        <v>4393.3999999999996</v>
      </c>
      <c r="Q124" s="15">
        <v>824769</v>
      </c>
      <c r="V124" s="15">
        <v>28</v>
      </c>
      <c r="W124" s="15">
        <v>89.3</v>
      </c>
      <c r="AB124" s="15">
        <v>256922</v>
      </c>
      <c r="AD124" s="15">
        <v>0</v>
      </c>
      <c r="AE124" s="15">
        <v>7.4</v>
      </c>
      <c r="AF124" s="15">
        <v>57.7</v>
      </c>
      <c r="AH124" s="13">
        <f t="shared" si="14"/>
        <v>1993</v>
      </c>
      <c r="AI124" s="13">
        <f t="shared" si="15"/>
        <v>24</v>
      </c>
      <c r="AJ124" s="13">
        <f>IF(AND(ISNUMBER(C124),ISNUMBER(AK124),ISNUMBER(AL124),AH124&gt;=Inputs!$B$5,AH124&lt;=Inputs!$B$6,AH124&lt;&gt;Inputs!$B$7,AH124&lt;&gt;Inputs!$B$8),1,0)</f>
        <v>0</v>
      </c>
      <c r="AK124" s="13">
        <f>IF(INDEX($E124:$AF124,Inputs!$C$10)="","",INDEX($E124:$AF124,Inputs!$C$10))</f>
        <v>187869</v>
      </c>
      <c r="AL124" s="13">
        <f>IF(INDEX($E124:$AF124,Inputs!$C$11)="","",INDEX($E124:$AF124,Inputs!$C$11))</f>
        <v>343000</v>
      </c>
      <c r="AM124" s="19">
        <f>Regression!$C$5+Regression!$C$6*A124</f>
        <v>10702.310981723271</v>
      </c>
      <c r="AN124" s="27" t="str">
        <f t="shared" si="16"/>
        <v/>
      </c>
      <c r="AO124" s="30">
        <f>INDEX('Seasonal Index'!$E$2:$E$53,AI124)</f>
        <v>1.0344513246808191</v>
      </c>
      <c r="AP124" s="34" t="str">
        <f t="shared" si="17"/>
        <v/>
      </c>
      <c r="AQ124" s="16">
        <f>IF(AJ124=1,A124-Regression!$C$15,0)</f>
        <v>0</v>
      </c>
      <c r="AR124" s="16">
        <f>IF(AJ124=1,AK124-Regression!$D$15,0)</f>
        <v>0</v>
      </c>
      <c r="AS124" s="16">
        <f>IF(AJ124=1,AL124-Regression!$E$15,0)</f>
        <v>0</v>
      </c>
      <c r="AT124" s="16">
        <f>IF(AJ124=1,AP124-Regression!$F$15,0)</f>
        <v>0</v>
      </c>
      <c r="AU124" s="19">
        <f>IF(AND(ISNUMBER(AK124),ISNUMBER(AL124)),Regression!$C$38+Regression!$D$38*A124+Regression!$E$38*AK124+Regression!$F$38*AL124,"")</f>
        <v>10807.41367605593</v>
      </c>
      <c r="AV124" s="34">
        <f t="shared" si="18"/>
        <v>11179.743393569659</v>
      </c>
      <c r="AW124" s="13" t="str">
        <f>IF(AJ124=1,"Train",IF(AH124=Inputs!$B$6+1,"Validation",IF(AH124&gt;Inputs!$B$6+1,"Forecast","Not used")))</f>
        <v>Not used</v>
      </c>
      <c r="AX124" s="34">
        <f t="shared" si="19"/>
        <v>7740</v>
      </c>
      <c r="AY124" s="38" t="str">
        <f t="shared" si="20"/>
        <v/>
      </c>
      <c r="AZ124" s="13">
        <f t="shared" si="21"/>
        <v>0</v>
      </c>
      <c r="BB124" s="19">
        <f>Regression!$C$45+Regression!$C$46*A124</f>
        <v>6336.0979342826886</v>
      </c>
      <c r="BC124" s="27" t="str">
        <f t="shared" si="22"/>
        <v/>
      </c>
      <c r="BD124" s="30">
        <f>INDEX('Seasonal Index'!$H$2:$H$53,AI124)</f>
        <v>1.0351080615346946</v>
      </c>
      <c r="BE124" s="34" t="str">
        <f t="shared" si="23"/>
        <v/>
      </c>
      <c r="BF124" s="38" t="str">
        <f t="shared" si="24"/>
        <v/>
      </c>
      <c r="BG124" s="34">
        <f t="shared" si="25"/>
        <v>7740</v>
      </c>
      <c r="BH124" s="13">
        <f t="shared" si="26"/>
        <v>0</v>
      </c>
      <c r="BI124" s="13">
        <f t="shared" si="27"/>
        <v>0</v>
      </c>
    </row>
    <row r="125" spans="1:61" x14ac:dyDescent="0.2">
      <c r="A125" s="15">
        <v>124</v>
      </c>
      <c r="B125" s="35">
        <v>34138</v>
      </c>
      <c r="C125" s="36">
        <v>7392</v>
      </c>
      <c r="D125" s="37"/>
      <c r="F125" s="15">
        <v>343000</v>
      </c>
      <c r="H125" s="15">
        <v>18.756</v>
      </c>
      <c r="I125" s="15">
        <v>17.314</v>
      </c>
      <c r="J125" s="15">
        <v>1.101</v>
      </c>
      <c r="K125" s="15">
        <v>6729.4589999999998</v>
      </c>
      <c r="M125" s="15">
        <v>612</v>
      </c>
      <c r="N125" s="15">
        <v>14.519</v>
      </c>
      <c r="O125" s="15">
        <v>188737</v>
      </c>
      <c r="P125" s="15">
        <v>4393.3999999999996</v>
      </c>
      <c r="Q125" s="15">
        <v>832774</v>
      </c>
      <c r="V125" s="15">
        <v>28</v>
      </c>
      <c r="W125" s="15">
        <v>89.3</v>
      </c>
      <c r="AB125" s="15">
        <v>256922</v>
      </c>
      <c r="AD125" s="15">
        <v>0</v>
      </c>
      <c r="AE125" s="15">
        <v>0.1</v>
      </c>
      <c r="AF125" s="15">
        <v>65.099999999999994</v>
      </c>
      <c r="AH125" s="13">
        <f t="shared" si="14"/>
        <v>1993</v>
      </c>
      <c r="AI125" s="13">
        <f t="shared" si="15"/>
        <v>25</v>
      </c>
      <c r="AJ125" s="13">
        <f>IF(AND(ISNUMBER(C125),ISNUMBER(AK125),ISNUMBER(AL125),AH125&gt;=Inputs!$B$5,AH125&lt;=Inputs!$B$6,AH125&lt;&gt;Inputs!$B$7,AH125&lt;&gt;Inputs!$B$8),1,0)</f>
        <v>0</v>
      </c>
      <c r="AK125" s="13">
        <f>IF(INDEX($E125:$AF125,Inputs!$C$10)="","",INDEX($E125:$AF125,Inputs!$C$10))</f>
        <v>188737</v>
      </c>
      <c r="AL125" s="13">
        <f>IF(INDEX($E125:$AF125,Inputs!$C$11)="","",INDEX($E125:$AF125,Inputs!$C$11))</f>
        <v>343000</v>
      </c>
      <c r="AM125" s="19">
        <f>Regression!$C$5+Regression!$C$6*A125</f>
        <v>10701.138306784953</v>
      </c>
      <c r="AN125" s="27" t="str">
        <f t="shared" si="16"/>
        <v/>
      </c>
      <c r="AO125" s="30">
        <f>INDEX('Seasonal Index'!$E$2:$E$53,AI125)</f>
        <v>1.0360606930993077</v>
      </c>
      <c r="AP125" s="34" t="str">
        <f t="shared" si="17"/>
        <v/>
      </c>
      <c r="AQ125" s="16">
        <f>IF(AJ125=1,A125-Regression!$C$15,0)</f>
        <v>0</v>
      </c>
      <c r="AR125" s="16">
        <f>IF(AJ125=1,AK125-Regression!$D$15,0)</f>
        <v>0</v>
      </c>
      <c r="AS125" s="16">
        <f>IF(AJ125=1,AL125-Regression!$E$15,0)</f>
        <v>0</v>
      </c>
      <c r="AT125" s="16">
        <f>IF(AJ125=1,AP125-Regression!$F$15,0)</f>
        <v>0</v>
      </c>
      <c r="AU125" s="19">
        <f>IF(AND(ISNUMBER(AK125),ISNUMBER(AL125)),Regression!$C$38+Regression!$D$38*A125+Regression!$E$38*AK125+Regression!$F$38*AL125,"")</f>
        <v>10807.435177372081</v>
      </c>
      <c r="AV125" s="34">
        <f t="shared" si="18"/>
        <v>11197.158780493957</v>
      </c>
      <c r="AW125" s="13" t="str">
        <f>IF(AJ125=1,"Train",IF(AH125=Inputs!$B$6+1,"Validation",IF(AH125&gt;Inputs!$B$6+1,"Forecast","Not used")))</f>
        <v>Not used</v>
      </c>
      <c r="AX125" s="34">
        <f t="shared" si="19"/>
        <v>7392</v>
      </c>
      <c r="AY125" s="38" t="str">
        <f t="shared" si="20"/>
        <v/>
      </c>
      <c r="AZ125" s="13">
        <f t="shared" si="21"/>
        <v>0</v>
      </c>
      <c r="BB125" s="19">
        <f>Regression!$C$45+Regression!$C$46*A125</f>
        <v>6337.6574338954651</v>
      </c>
      <c r="BC125" s="27" t="str">
        <f t="shared" si="22"/>
        <v/>
      </c>
      <c r="BD125" s="30">
        <f>INDEX('Seasonal Index'!$H$2:$H$53,AI125)</f>
        <v>1.0325970785197598</v>
      </c>
      <c r="BE125" s="34" t="str">
        <f t="shared" si="23"/>
        <v/>
      </c>
      <c r="BF125" s="38" t="str">
        <f t="shared" si="24"/>
        <v/>
      </c>
      <c r="BG125" s="34">
        <f t="shared" si="25"/>
        <v>7392</v>
      </c>
      <c r="BH125" s="13">
        <f t="shared" si="26"/>
        <v>0</v>
      </c>
      <c r="BI125" s="13">
        <f t="shared" si="27"/>
        <v>0</v>
      </c>
    </row>
    <row r="126" spans="1:61" x14ac:dyDescent="0.2">
      <c r="A126" s="15">
        <v>125</v>
      </c>
      <c r="B126" s="35">
        <v>34145</v>
      </c>
      <c r="C126" s="36">
        <v>7804</v>
      </c>
      <c r="D126" s="37"/>
      <c r="F126" s="15">
        <v>345000</v>
      </c>
      <c r="H126" s="15">
        <v>18.521999999999998</v>
      </c>
      <c r="I126" s="15">
        <v>17.2</v>
      </c>
      <c r="J126" s="15">
        <v>1.095</v>
      </c>
      <c r="K126" s="15">
        <v>6729.4589999999998</v>
      </c>
      <c r="M126" s="15">
        <v>612</v>
      </c>
      <c r="N126" s="15">
        <v>14.519</v>
      </c>
      <c r="O126" s="15">
        <v>188737</v>
      </c>
      <c r="P126" s="15">
        <v>4393.3999999999996</v>
      </c>
      <c r="Q126" s="15">
        <v>832774</v>
      </c>
      <c r="V126" s="15">
        <v>28</v>
      </c>
      <c r="W126" s="15">
        <v>89.3</v>
      </c>
      <c r="AB126" s="15">
        <v>256922</v>
      </c>
      <c r="AD126" s="15">
        <v>0</v>
      </c>
      <c r="AE126" s="15">
        <v>0</v>
      </c>
      <c r="AF126" s="15">
        <v>72.3</v>
      </c>
      <c r="AH126" s="13">
        <f t="shared" si="14"/>
        <v>1993</v>
      </c>
      <c r="AI126" s="13">
        <f t="shared" si="15"/>
        <v>26</v>
      </c>
      <c r="AJ126" s="13">
        <f>IF(AND(ISNUMBER(C126),ISNUMBER(AK126),ISNUMBER(AL126),AH126&gt;=Inputs!$B$5,AH126&lt;=Inputs!$B$6,AH126&lt;&gt;Inputs!$B$7,AH126&lt;&gt;Inputs!$B$8),1,0)</f>
        <v>0</v>
      </c>
      <c r="AK126" s="13">
        <f>IF(INDEX($E126:$AF126,Inputs!$C$10)="","",INDEX($E126:$AF126,Inputs!$C$10))</f>
        <v>188737</v>
      </c>
      <c r="AL126" s="13">
        <f>IF(INDEX($E126:$AF126,Inputs!$C$11)="","",INDEX($E126:$AF126,Inputs!$C$11))</f>
        <v>345000</v>
      </c>
      <c r="AM126" s="19">
        <f>Regression!$C$5+Regression!$C$6*A126</f>
        <v>10699.965631846633</v>
      </c>
      <c r="AN126" s="27" t="str">
        <f t="shared" si="16"/>
        <v/>
      </c>
      <c r="AO126" s="30">
        <f>INDEX('Seasonal Index'!$E$2:$E$53,AI126)</f>
        <v>1.057751041708793</v>
      </c>
      <c r="AP126" s="34" t="str">
        <f t="shared" si="17"/>
        <v/>
      </c>
      <c r="AQ126" s="16">
        <f>IF(AJ126=1,A126-Regression!$C$15,0)</f>
        <v>0</v>
      </c>
      <c r="AR126" s="16">
        <f>IF(AJ126=1,AK126-Regression!$D$15,0)</f>
        <v>0</v>
      </c>
      <c r="AS126" s="16">
        <f>IF(AJ126=1,AL126-Regression!$E$15,0)</f>
        <v>0</v>
      </c>
      <c r="AT126" s="16">
        <f>IF(AJ126=1,AP126-Regression!$F$15,0)</f>
        <v>0</v>
      </c>
      <c r="AU126" s="19">
        <f>IF(AND(ISNUMBER(AK126),ISNUMBER(AL126)),Regression!$C$38+Regression!$D$38*A126+Regression!$E$38*AK126+Regression!$F$38*AL126,"")</f>
        <v>10800.562781400633</v>
      </c>
      <c r="AV126" s="34">
        <f t="shared" si="18"/>
        <v>11424.306533067738</v>
      </c>
      <c r="AW126" s="13" t="str">
        <f>IF(AJ126=1,"Train",IF(AH126=Inputs!$B$6+1,"Validation",IF(AH126&gt;Inputs!$B$6+1,"Forecast","Not used")))</f>
        <v>Not used</v>
      </c>
      <c r="AX126" s="34">
        <f t="shared" si="19"/>
        <v>7804</v>
      </c>
      <c r="AY126" s="38" t="str">
        <f t="shared" si="20"/>
        <v/>
      </c>
      <c r="AZ126" s="13">
        <f t="shared" si="21"/>
        <v>0</v>
      </c>
      <c r="BB126" s="19">
        <f>Regression!$C$45+Regression!$C$46*A126</f>
        <v>6339.2169335082426</v>
      </c>
      <c r="BC126" s="27" t="str">
        <f t="shared" si="22"/>
        <v/>
      </c>
      <c r="BD126" s="30">
        <f>INDEX('Seasonal Index'!$H$2:$H$53,AI126)</f>
        <v>1.0794606245983969</v>
      </c>
      <c r="BE126" s="34" t="str">
        <f t="shared" si="23"/>
        <v/>
      </c>
      <c r="BF126" s="38" t="str">
        <f t="shared" si="24"/>
        <v/>
      </c>
      <c r="BG126" s="34">
        <f t="shared" si="25"/>
        <v>7804</v>
      </c>
      <c r="BH126" s="13">
        <f t="shared" si="26"/>
        <v>0</v>
      </c>
      <c r="BI126" s="13">
        <f t="shared" si="27"/>
        <v>0</v>
      </c>
    </row>
    <row r="127" spans="1:61" x14ac:dyDescent="0.2">
      <c r="A127" s="15">
        <v>126</v>
      </c>
      <c r="B127" s="35">
        <v>34152</v>
      </c>
      <c r="C127" s="36">
        <v>7868</v>
      </c>
      <c r="D127" s="37"/>
      <c r="F127" s="15">
        <v>340000</v>
      </c>
      <c r="H127" s="15">
        <v>18.614000000000001</v>
      </c>
      <c r="I127" s="15">
        <v>17.149999999999999</v>
      </c>
      <c r="J127" s="15">
        <v>1.089</v>
      </c>
      <c r="K127" s="15">
        <v>6729.4589999999998</v>
      </c>
      <c r="M127" s="15">
        <v>612</v>
      </c>
      <c r="N127" s="15">
        <v>14.519</v>
      </c>
      <c r="O127" s="15">
        <v>188737</v>
      </c>
      <c r="P127" s="15">
        <v>4393.3999999999996</v>
      </c>
      <c r="Q127" s="15">
        <v>832774</v>
      </c>
      <c r="V127" s="15">
        <v>28</v>
      </c>
      <c r="W127" s="15">
        <v>89.3</v>
      </c>
      <c r="AB127" s="15">
        <v>256922</v>
      </c>
      <c r="AD127" s="15">
        <v>0</v>
      </c>
      <c r="AE127" s="15">
        <v>0</v>
      </c>
      <c r="AF127" s="15">
        <v>74.3</v>
      </c>
      <c r="AH127" s="13">
        <f t="shared" si="14"/>
        <v>1993</v>
      </c>
      <c r="AI127" s="13">
        <f t="shared" si="15"/>
        <v>27</v>
      </c>
      <c r="AJ127" s="13">
        <f>IF(AND(ISNUMBER(C127),ISNUMBER(AK127),ISNUMBER(AL127),AH127&gt;=Inputs!$B$5,AH127&lt;=Inputs!$B$6,AH127&lt;&gt;Inputs!$B$7,AH127&lt;&gt;Inputs!$B$8),1,0)</f>
        <v>0</v>
      </c>
      <c r="AK127" s="13">
        <f>IF(INDEX($E127:$AF127,Inputs!$C$10)="","",INDEX($E127:$AF127,Inputs!$C$10))</f>
        <v>188737</v>
      </c>
      <c r="AL127" s="13">
        <f>IF(INDEX($E127:$AF127,Inputs!$C$11)="","",INDEX($E127:$AF127,Inputs!$C$11))</f>
        <v>340000</v>
      </c>
      <c r="AM127" s="19">
        <f>Regression!$C$5+Regression!$C$6*A127</f>
        <v>10698.792956908313</v>
      </c>
      <c r="AN127" s="27" t="str">
        <f t="shared" si="16"/>
        <v/>
      </c>
      <c r="AO127" s="30">
        <f>INDEX('Seasonal Index'!$E$2:$E$53,AI127)</f>
        <v>1.0212618850338866</v>
      </c>
      <c r="AP127" s="34" t="str">
        <f t="shared" si="17"/>
        <v/>
      </c>
      <c r="AQ127" s="16">
        <f>IF(AJ127=1,A127-Regression!$C$15,0)</f>
        <v>0</v>
      </c>
      <c r="AR127" s="16">
        <f>IF(AJ127=1,AK127-Regression!$D$15,0)</f>
        <v>0</v>
      </c>
      <c r="AS127" s="16">
        <f>IF(AJ127=1,AL127-Regression!$E$15,0)</f>
        <v>0</v>
      </c>
      <c r="AT127" s="16">
        <f>IF(AJ127=1,AP127-Regression!$F$15,0)</f>
        <v>0</v>
      </c>
      <c r="AU127" s="19">
        <f>IF(AND(ISNUMBER(AK127),ISNUMBER(AL127)),Regression!$C$38+Regression!$D$38*A127+Regression!$E$38*AK127+Regression!$F$38*AL127,"")</f>
        <v>10812.275675066483</v>
      </c>
      <c r="AV127" s="34">
        <f t="shared" si="18"/>
        <v>11042.165037424435</v>
      </c>
      <c r="AW127" s="13" t="str">
        <f>IF(AJ127=1,"Train",IF(AH127=Inputs!$B$6+1,"Validation",IF(AH127&gt;Inputs!$B$6+1,"Forecast","Not used")))</f>
        <v>Not used</v>
      </c>
      <c r="AX127" s="34">
        <f t="shared" si="19"/>
        <v>7868</v>
      </c>
      <c r="AY127" s="38" t="str">
        <f t="shared" si="20"/>
        <v/>
      </c>
      <c r="AZ127" s="13">
        <f t="shared" si="21"/>
        <v>0</v>
      </c>
      <c r="BB127" s="19">
        <f>Regression!$C$45+Regression!$C$46*A127</f>
        <v>6340.7764331210192</v>
      </c>
      <c r="BC127" s="27" t="str">
        <f t="shared" si="22"/>
        <v/>
      </c>
      <c r="BD127" s="30">
        <f>INDEX('Seasonal Index'!$H$2:$H$53,AI127)</f>
        <v>0.99454601152310251</v>
      </c>
      <c r="BE127" s="34" t="str">
        <f t="shared" si="23"/>
        <v/>
      </c>
      <c r="BF127" s="38" t="str">
        <f t="shared" si="24"/>
        <v/>
      </c>
      <c r="BG127" s="34">
        <f t="shared" si="25"/>
        <v>7868</v>
      </c>
      <c r="BH127" s="13">
        <f t="shared" si="26"/>
        <v>0</v>
      </c>
      <c r="BI127" s="13">
        <f t="shared" si="27"/>
        <v>0</v>
      </c>
    </row>
    <row r="128" spans="1:61" x14ac:dyDescent="0.2">
      <c r="A128" s="15">
        <v>127</v>
      </c>
      <c r="B128" s="35">
        <v>34159</v>
      </c>
      <c r="C128" s="36">
        <v>7578</v>
      </c>
      <c r="D128" s="37"/>
      <c r="F128" s="15">
        <v>334000</v>
      </c>
      <c r="H128" s="15">
        <v>18.015000000000001</v>
      </c>
      <c r="I128" s="15">
        <v>16.797999999999998</v>
      </c>
      <c r="J128" s="15">
        <v>1.0860000000000001</v>
      </c>
      <c r="K128" s="15">
        <v>6729.4589999999998</v>
      </c>
      <c r="M128" s="15">
        <v>637</v>
      </c>
      <c r="N128" s="15">
        <v>14.519</v>
      </c>
      <c r="O128" s="15">
        <v>188737</v>
      </c>
      <c r="P128" s="15">
        <v>4422.3999999999996</v>
      </c>
      <c r="Q128" s="15">
        <v>832774</v>
      </c>
      <c r="V128" s="15">
        <v>28</v>
      </c>
      <c r="W128" s="15">
        <v>91.3</v>
      </c>
      <c r="AB128" s="15">
        <v>256922</v>
      </c>
      <c r="AD128" s="15">
        <v>1</v>
      </c>
      <c r="AE128" s="15">
        <v>0</v>
      </c>
      <c r="AF128" s="15">
        <v>97.4</v>
      </c>
      <c r="AH128" s="13">
        <f t="shared" si="14"/>
        <v>1993</v>
      </c>
      <c r="AI128" s="13">
        <f t="shared" si="15"/>
        <v>28</v>
      </c>
      <c r="AJ128" s="13">
        <f>IF(AND(ISNUMBER(C128),ISNUMBER(AK128),ISNUMBER(AL128),AH128&gt;=Inputs!$B$5,AH128&lt;=Inputs!$B$6,AH128&lt;&gt;Inputs!$B$7,AH128&lt;&gt;Inputs!$B$8),1,0)</f>
        <v>0</v>
      </c>
      <c r="AK128" s="13">
        <f>IF(INDEX($E128:$AF128,Inputs!$C$10)="","",INDEX($E128:$AF128,Inputs!$C$10))</f>
        <v>188737</v>
      </c>
      <c r="AL128" s="13">
        <f>IF(INDEX($E128:$AF128,Inputs!$C$11)="","",INDEX($E128:$AF128,Inputs!$C$11))</f>
        <v>334000</v>
      </c>
      <c r="AM128" s="19">
        <f>Regression!$C$5+Regression!$C$6*A128</f>
        <v>10697.620281969996</v>
      </c>
      <c r="AN128" s="27" t="str">
        <f t="shared" si="16"/>
        <v/>
      </c>
      <c r="AO128" s="30">
        <f>INDEX('Seasonal Index'!$E$2:$E$53,AI128)</f>
        <v>1.0135090248159799</v>
      </c>
      <c r="AP128" s="34" t="str">
        <f t="shared" si="17"/>
        <v/>
      </c>
      <c r="AQ128" s="16">
        <f>IF(AJ128=1,A128-Regression!$C$15,0)</f>
        <v>0</v>
      </c>
      <c r="AR128" s="16">
        <f>IF(AJ128=1,AK128-Regression!$D$15,0)</f>
        <v>0</v>
      </c>
      <c r="AS128" s="16">
        <f>IF(AJ128=1,AL128-Regression!$E$15,0)</f>
        <v>0</v>
      </c>
      <c r="AT128" s="16">
        <f>IF(AJ128=1,AP128-Regression!$F$15,0)</f>
        <v>0</v>
      </c>
      <c r="AU128" s="19">
        <f>IF(AND(ISNUMBER(AK128),ISNUMBER(AL128)),Regression!$C$38+Regression!$D$38*A128+Regression!$E$38*AK128+Regression!$F$38*AL128,"")</f>
        <v>10826.643610109091</v>
      </c>
      <c r="AV128" s="34">
        <f t="shared" si="18"/>
        <v>10972.901007311826</v>
      </c>
      <c r="AW128" s="13" t="str">
        <f>IF(AJ128=1,"Train",IF(AH128=Inputs!$B$6+1,"Validation",IF(AH128&gt;Inputs!$B$6+1,"Forecast","Not used")))</f>
        <v>Not used</v>
      </c>
      <c r="AX128" s="34">
        <f t="shared" si="19"/>
        <v>7578</v>
      </c>
      <c r="AY128" s="38" t="str">
        <f t="shared" si="20"/>
        <v/>
      </c>
      <c r="AZ128" s="13">
        <f t="shared" si="21"/>
        <v>0</v>
      </c>
      <c r="BB128" s="19">
        <f>Regression!$C$45+Regression!$C$46*A128</f>
        <v>6342.3359327337957</v>
      </c>
      <c r="BC128" s="27" t="str">
        <f t="shared" si="22"/>
        <v/>
      </c>
      <c r="BD128" s="30">
        <f>INDEX('Seasonal Index'!$H$2:$H$53,AI128)</f>
        <v>0.99258235973728948</v>
      </c>
      <c r="BE128" s="34" t="str">
        <f t="shared" si="23"/>
        <v/>
      </c>
      <c r="BF128" s="38" t="str">
        <f t="shared" si="24"/>
        <v/>
      </c>
      <c r="BG128" s="34">
        <f t="shared" si="25"/>
        <v>7578</v>
      </c>
      <c r="BH128" s="13">
        <f t="shared" si="26"/>
        <v>0</v>
      </c>
      <c r="BI128" s="13">
        <f t="shared" si="27"/>
        <v>0</v>
      </c>
    </row>
    <row r="129" spans="1:61" x14ac:dyDescent="0.2">
      <c r="A129" s="15">
        <v>128</v>
      </c>
      <c r="B129" s="35">
        <v>34166</v>
      </c>
      <c r="C129" s="36">
        <v>8113</v>
      </c>
      <c r="D129" s="37"/>
      <c r="F129" s="15">
        <v>314000</v>
      </c>
      <c r="H129" s="15">
        <v>17.724</v>
      </c>
      <c r="I129" s="15">
        <v>16.661999999999999</v>
      </c>
      <c r="J129" s="15">
        <v>1.081</v>
      </c>
      <c r="K129" s="15">
        <v>6729.4589999999998</v>
      </c>
      <c r="M129" s="15">
        <v>637</v>
      </c>
      <c r="N129" s="15">
        <v>14.49</v>
      </c>
      <c r="O129" s="15">
        <v>205981</v>
      </c>
      <c r="P129" s="15">
        <v>4422.3999999999996</v>
      </c>
      <c r="Q129" s="15">
        <v>832774</v>
      </c>
      <c r="V129" s="15">
        <v>28</v>
      </c>
      <c r="W129" s="15">
        <v>91.3</v>
      </c>
      <c r="AB129" s="15">
        <v>256922</v>
      </c>
      <c r="AD129" s="15">
        <v>0</v>
      </c>
      <c r="AE129" s="15">
        <v>0</v>
      </c>
      <c r="AF129" s="15">
        <v>93.4</v>
      </c>
      <c r="AH129" s="13">
        <f t="shared" si="14"/>
        <v>1993</v>
      </c>
      <c r="AI129" s="13">
        <f t="shared" si="15"/>
        <v>29</v>
      </c>
      <c r="AJ129" s="13">
        <f>IF(AND(ISNUMBER(C129),ISNUMBER(AK129),ISNUMBER(AL129),AH129&gt;=Inputs!$B$5,AH129&lt;=Inputs!$B$6,AH129&lt;&gt;Inputs!$B$7,AH129&lt;&gt;Inputs!$B$8),1,0)</f>
        <v>0</v>
      </c>
      <c r="AK129" s="13">
        <f>IF(INDEX($E129:$AF129,Inputs!$C$10)="","",INDEX($E129:$AF129,Inputs!$C$10))</f>
        <v>205981</v>
      </c>
      <c r="AL129" s="13">
        <f>IF(INDEX($E129:$AF129,Inputs!$C$11)="","",INDEX($E129:$AF129,Inputs!$C$11))</f>
        <v>314000</v>
      </c>
      <c r="AM129" s="19">
        <f>Regression!$C$5+Regression!$C$6*A129</f>
        <v>10696.447607031676</v>
      </c>
      <c r="AN129" s="27" t="str">
        <f t="shared" si="16"/>
        <v/>
      </c>
      <c r="AO129" s="30">
        <f>INDEX('Seasonal Index'!$E$2:$E$53,AI129)</f>
        <v>1.0519566788647539</v>
      </c>
      <c r="AP129" s="34" t="str">
        <f t="shared" si="17"/>
        <v/>
      </c>
      <c r="AQ129" s="16">
        <f>IF(AJ129=1,A129-Regression!$C$15,0)</f>
        <v>0</v>
      </c>
      <c r="AR129" s="16">
        <f>IF(AJ129=1,AK129-Regression!$D$15,0)</f>
        <v>0</v>
      </c>
      <c r="AS129" s="16">
        <f>IF(AJ129=1,AL129-Regression!$E$15,0)</f>
        <v>0</v>
      </c>
      <c r="AT129" s="16">
        <f>IF(AJ129=1,AP129-Regression!$F$15,0)</f>
        <v>0</v>
      </c>
      <c r="AU129" s="19">
        <f>IF(AND(ISNUMBER(AK129),ISNUMBER(AL129)),Regression!$C$38+Regression!$D$38*A129+Regression!$E$38*AK129+Regression!$F$38*AL129,"")</f>
        <v>10909.646753257846</v>
      </c>
      <c r="AV129" s="34">
        <f t="shared" si="18"/>
        <v>11476.475766144769</v>
      </c>
      <c r="AW129" s="13" t="str">
        <f>IF(AJ129=1,"Train",IF(AH129=Inputs!$B$6+1,"Validation",IF(AH129&gt;Inputs!$B$6+1,"Forecast","Not used")))</f>
        <v>Not used</v>
      </c>
      <c r="AX129" s="34">
        <f t="shared" si="19"/>
        <v>8113</v>
      </c>
      <c r="AY129" s="38" t="str">
        <f t="shared" si="20"/>
        <v/>
      </c>
      <c r="AZ129" s="13">
        <f t="shared" si="21"/>
        <v>0</v>
      </c>
      <c r="BB129" s="19">
        <f>Regression!$C$45+Regression!$C$46*A129</f>
        <v>6343.8954323465723</v>
      </c>
      <c r="BC129" s="27" t="str">
        <f t="shared" si="22"/>
        <v/>
      </c>
      <c r="BD129" s="30">
        <f>INDEX('Seasonal Index'!$H$2:$H$53,AI129)</f>
        <v>1.0486159669304305</v>
      </c>
      <c r="BE129" s="34" t="str">
        <f t="shared" si="23"/>
        <v/>
      </c>
      <c r="BF129" s="38" t="str">
        <f t="shared" si="24"/>
        <v/>
      </c>
      <c r="BG129" s="34">
        <f t="shared" si="25"/>
        <v>8113</v>
      </c>
      <c r="BH129" s="13">
        <f t="shared" si="26"/>
        <v>0</v>
      </c>
      <c r="BI129" s="13">
        <f t="shared" si="27"/>
        <v>0</v>
      </c>
    </row>
    <row r="130" spans="1:61" x14ac:dyDescent="0.2">
      <c r="A130" s="15">
        <v>129</v>
      </c>
      <c r="B130" s="35">
        <v>34173</v>
      </c>
      <c r="C130" s="36">
        <v>7916</v>
      </c>
      <c r="D130" s="37"/>
      <c r="F130" s="15">
        <v>335000</v>
      </c>
      <c r="H130" s="15">
        <v>17.544</v>
      </c>
      <c r="I130" s="15">
        <v>16.678000000000001</v>
      </c>
      <c r="J130" s="15">
        <v>1.075</v>
      </c>
      <c r="K130" s="15">
        <v>6729.4589999999998</v>
      </c>
      <c r="M130" s="15">
        <v>637</v>
      </c>
      <c r="N130" s="15">
        <v>14.49</v>
      </c>
      <c r="O130" s="15">
        <v>205981</v>
      </c>
      <c r="P130" s="15">
        <v>4422.3999999999996</v>
      </c>
      <c r="Q130" s="15">
        <v>832774</v>
      </c>
      <c r="V130" s="15">
        <v>28</v>
      </c>
      <c r="W130" s="15">
        <v>91.3</v>
      </c>
      <c r="AB130" s="15">
        <v>256922</v>
      </c>
      <c r="AD130" s="15">
        <v>0</v>
      </c>
      <c r="AE130" s="15">
        <v>0</v>
      </c>
      <c r="AF130" s="15">
        <v>84.1</v>
      </c>
      <c r="AH130" s="13">
        <f t="shared" ref="AH130:AH193" si="28">YEAR(B130)</f>
        <v>1993</v>
      </c>
      <c r="AI130" s="13">
        <f t="shared" ref="AI130:AI193" si="29">MIN(52,INT((B130-DATE(AH130,1,1))/7)+1)</f>
        <v>30</v>
      </c>
      <c r="AJ130" s="13">
        <f>IF(AND(ISNUMBER(C130),ISNUMBER(AK130),ISNUMBER(AL130),AH130&gt;=Inputs!$B$5,AH130&lt;=Inputs!$B$6,AH130&lt;&gt;Inputs!$B$7,AH130&lt;&gt;Inputs!$B$8),1,0)</f>
        <v>0</v>
      </c>
      <c r="AK130" s="13">
        <f>IF(INDEX($E130:$AF130,Inputs!$C$10)="","",INDEX($E130:$AF130,Inputs!$C$10))</f>
        <v>205981</v>
      </c>
      <c r="AL130" s="13">
        <f>IF(INDEX($E130:$AF130,Inputs!$C$11)="","",INDEX($E130:$AF130,Inputs!$C$11))</f>
        <v>335000</v>
      </c>
      <c r="AM130" s="19">
        <f>Regression!$C$5+Regression!$C$6*A130</f>
        <v>10695.274932093358</v>
      </c>
      <c r="AN130" s="27" t="str">
        <f t="shared" ref="AN130:AN193" si="30">IF(AJ130=1,C130/AM130,"")</f>
        <v/>
      </c>
      <c r="AO130" s="30">
        <f>INDEX('Seasonal Index'!$E$2:$E$53,AI130)</f>
        <v>1.0317130415362794</v>
      </c>
      <c r="AP130" s="34" t="str">
        <f t="shared" ref="AP130:AP193" si="31">IF(AJ130=1,C130/AO130,"")</f>
        <v/>
      </c>
      <c r="AQ130" s="16">
        <f>IF(AJ130=1,A130-Regression!$C$15,0)</f>
        <v>0</v>
      </c>
      <c r="AR130" s="16">
        <f>IF(AJ130=1,AK130-Regression!$D$15,0)</f>
        <v>0</v>
      </c>
      <c r="AS130" s="16">
        <f>IF(AJ130=1,AL130-Regression!$E$15,0)</f>
        <v>0</v>
      </c>
      <c r="AT130" s="16">
        <f>IF(AJ130=1,AP130-Regression!$F$15,0)</f>
        <v>0</v>
      </c>
      <c r="AU130" s="19">
        <f>IF(AND(ISNUMBER(AK130),ISNUMBER(AL130)),Regression!$C$38+Regression!$D$38*A130+Regression!$E$38*AK130+Regression!$F$38*AL130,"")</f>
        <v>10852.32857112801</v>
      </c>
      <c r="AV130" s="34">
        <f t="shared" ref="AV130:AV193" si="32">IF(ISNUMBER(AU130),AU130*AO130,"")</f>
        <v>11196.488917869543</v>
      </c>
      <c r="AW130" s="13" t="str">
        <f>IF(AJ130=1,"Train",IF(AH130=Inputs!$B$6+1,"Validation",IF(AH130&gt;Inputs!$B$6+1,"Forecast","Not used")))</f>
        <v>Not used</v>
      </c>
      <c r="AX130" s="34">
        <f t="shared" ref="AX130:AX193" si="33">IF(ISNUMBER(C130),C130,IF(ISNUMBER(D130),D130,""))</f>
        <v>7916</v>
      </c>
      <c r="AY130" s="38" t="str">
        <f t="shared" ref="AY130:AY193" si="34">IF(AND(AW130="Validation",ISNUMBER(AX130),ISNUMBER(AV130)),ABS(AX130-AV130)/AX130,"")</f>
        <v/>
      </c>
      <c r="AZ130" s="13">
        <f t="shared" ref="AZ130:AZ193" si="35">IF(AJ130=1,AP130-AU130,0)</f>
        <v>0</v>
      </c>
      <c r="BB130" s="19">
        <f>Regression!$C$45+Regression!$C$46*A130</f>
        <v>6345.4549319593498</v>
      </c>
      <c r="BC130" s="27" t="str">
        <f t="shared" ref="BC130:BC193" si="36">IF(AND(AH130&gt;=2022,AH130&lt;=2024),C130/BB130,"")</f>
        <v/>
      </c>
      <c r="BD130" s="30">
        <f>INDEX('Seasonal Index'!$H$2:$H$53,AI130)</f>
        <v>1.0099032328934463</v>
      </c>
      <c r="BE130" s="34" t="str">
        <f t="shared" ref="BE130:BE193" si="37">IF(AH130&gt;=2022,BB130*BD130,"")</f>
        <v/>
      </c>
      <c r="BF130" s="38" t="str">
        <f t="shared" ref="BF130:BF193" si="38">IF(AND(AW130="Validation",ISNUMBER(AX130),ISNUMBER(BE130)),ABS(AX130-BE130)/AX130,"")</f>
        <v/>
      </c>
      <c r="BG130" s="34">
        <f t="shared" ref="BG130:BG193" si="39">IF(ISNUMBER(C130),C130,0)</f>
        <v>7916</v>
      </c>
      <c r="BH130" s="13">
        <f t="shared" ref="BH130:BH193" si="40">IF(ISNUMBER(AY130),AV130-AX130,0)</f>
        <v>0</v>
      </c>
      <c r="BI130" s="13">
        <f t="shared" ref="BI130:BI193" si="41">IF(ISNUMBER(AY130),BE130-AX130,0)</f>
        <v>0</v>
      </c>
    </row>
    <row r="131" spans="1:61" x14ac:dyDescent="0.2">
      <c r="A131" s="15">
        <v>130</v>
      </c>
      <c r="B131" s="35">
        <v>34180</v>
      </c>
      <c r="C131" s="36">
        <v>7336</v>
      </c>
      <c r="D131" s="37"/>
      <c r="F131" s="15">
        <v>415000</v>
      </c>
      <c r="H131" s="15">
        <v>18.184000000000001</v>
      </c>
      <c r="I131" s="15">
        <v>16.952000000000002</v>
      </c>
      <c r="J131" s="15">
        <v>1.069</v>
      </c>
      <c r="K131" s="15">
        <v>6729.4589999999998</v>
      </c>
      <c r="M131" s="15">
        <v>637</v>
      </c>
      <c r="N131" s="15">
        <v>14.49</v>
      </c>
      <c r="O131" s="15">
        <v>205981</v>
      </c>
      <c r="P131" s="15">
        <v>4422.3999999999996</v>
      </c>
      <c r="Q131" s="15">
        <v>832774</v>
      </c>
      <c r="V131" s="15">
        <v>28</v>
      </c>
      <c r="W131" s="15">
        <v>91.3</v>
      </c>
      <c r="AB131" s="15">
        <v>256922</v>
      </c>
      <c r="AD131" s="15">
        <v>0</v>
      </c>
      <c r="AE131" s="15">
        <v>0</v>
      </c>
      <c r="AF131" s="15">
        <v>92.4</v>
      </c>
      <c r="AH131" s="13">
        <f t="shared" si="28"/>
        <v>1993</v>
      </c>
      <c r="AI131" s="13">
        <f t="shared" si="29"/>
        <v>31</v>
      </c>
      <c r="AJ131" s="13">
        <f>IF(AND(ISNUMBER(C131),ISNUMBER(AK131),ISNUMBER(AL131),AH131&gt;=Inputs!$B$5,AH131&lt;=Inputs!$B$6,AH131&lt;&gt;Inputs!$B$7,AH131&lt;&gt;Inputs!$B$8),1,0)</f>
        <v>0</v>
      </c>
      <c r="AK131" s="13">
        <f>IF(INDEX($E131:$AF131,Inputs!$C$10)="","",INDEX($E131:$AF131,Inputs!$C$10))</f>
        <v>205981</v>
      </c>
      <c r="AL131" s="13">
        <f>IF(INDEX($E131:$AF131,Inputs!$C$11)="","",INDEX($E131:$AF131,Inputs!$C$11))</f>
        <v>415000</v>
      </c>
      <c r="AM131" s="19">
        <f>Regression!$C$5+Regression!$C$6*A131</f>
        <v>10694.102257155038</v>
      </c>
      <c r="AN131" s="27" t="str">
        <f t="shared" si="30"/>
        <v/>
      </c>
      <c r="AO131" s="30">
        <f>INDEX('Seasonal Index'!$E$2:$E$53,AI131)</f>
        <v>1.0399732200612197</v>
      </c>
      <c r="AP131" s="34" t="str">
        <f t="shared" si="31"/>
        <v/>
      </c>
      <c r="AQ131" s="16">
        <f>IF(AJ131=1,A131-Regression!$C$15,0)</f>
        <v>0</v>
      </c>
      <c r="AR131" s="16">
        <f>IF(AJ131=1,AK131-Regression!$D$15,0)</f>
        <v>0</v>
      </c>
      <c r="AS131" s="16">
        <f>IF(AJ131=1,AL131-Regression!$E$15,0)</f>
        <v>0</v>
      </c>
      <c r="AT131" s="16">
        <f>IF(AJ131=1,AP131-Regression!$F$15,0)</f>
        <v>0</v>
      </c>
      <c r="AU131" s="19">
        <f>IF(AND(ISNUMBER(AK131),ISNUMBER(AL131)),Regression!$C$38+Regression!$D$38*A131+Regression!$E$38*AK131+Regression!$F$38*AL131,"")</f>
        <v>10638.362947769499</v>
      </c>
      <c r="AV131" s="34">
        <f t="shared" si="32"/>
        <v>11063.612570971816</v>
      </c>
      <c r="AW131" s="13" t="str">
        <f>IF(AJ131=1,"Train",IF(AH131=Inputs!$B$6+1,"Validation",IF(AH131&gt;Inputs!$B$6+1,"Forecast","Not used")))</f>
        <v>Not used</v>
      </c>
      <c r="AX131" s="34">
        <f t="shared" si="33"/>
        <v>7336</v>
      </c>
      <c r="AY131" s="38" t="str">
        <f t="shared" si="34"/>
        <v/>
      </c>
      <c r="AZ131" s="13">
        <f t="shared" si="35"/>
        <v>0</v>
      </c>
      <c r="BB131" s="19">
        <f>Regression!$C$45+Regression!$C$46*A131</f>
        <v>6347.0144315721263</v>
      </c>
      <c r="BC131" s="27" t="str">
        <f t="shared" si="36"/>
        <v/>
      </c>
      <c r="BD131" s="30">
        <f>INDEX('Seasonal Index'!$H$2:$H$53,AI131)</f>
        <v>1.0389647971011076</v>
      </c>
      <c r="BE131" s="34" t="str">
        <f t="shared" si="37"/>
        <v/>
      </c>
      <c r="BF131" s="38" t="str">
        <f t="shared" si="38"/>
        <v/>
      </c>
      <c r="BG131" s="34">
        <f t="shared" si="39"/>
        <v>7336</v>
      </c>
      <c r="BH131" s="13">
        <f t="shared" si="40"/>
        <v>0</v>
      </c>
      <c r="BI131" s="13">
        <f t="shared" si="41"/>
        <v>0</v>
      </c>
    </row>
    <row r="132" spans="1:61" x14ac:dyDescent="0.2">
      <c r="A132" s="15">
        <v>131</v>
      </c>
      <c r="B132" s="35">
        <v>34187</v>
      </c>
      <c r="C132" s="36">
        <v>8033</v>
      </c>
      <c r="D132" s="37"/>
      <c r="F132" s="15">
        <v>356000</v>
      </c>
      <c r="H132" s="15">
        <v>17.673999999999999</v>
      </c>
      <c r="I132" s="15">
        <v>16.597999999999999</v>
      </c>
      <c r="J132" s="15">
        <v>1.0620000000000001</v>
      </c>
      <c r="K132" s="15">
        <v>6808.9390000000003</v>
      </c>
      <c r="M132" s="15">
        <v>695</v>
      </c>
      <c r="N132" s="15">
        <v>14.49</v>
      </c>
      <c r="O132" s="15">
        <v>205981</v>
      </c>
      <c r="P132" s="15">
        <v>4440</v>
      </c>
      <c r="Q132" s="15">
        <v>832774</v>
      </c>
      <c r="V132" s="15">
        <v>28</v>
      </c>
      <c r="W132" s="15">
        <v>92.8</v>
      </c>
      <c r="AB132" s="15">
        <v>256922</v>
      </c>
      <c r="AD132" s="15">
        <v>0</v>
      </c>
      <c r="AE132" s="15">
        <v>0</v>
      </c>
      <c r="AF132" s="15">
        <v>89.8</v>
      </c>
      <c r="AH132" s="13">
        <f t="shared" si="28"/>
        <v>1993</v>
      </c>
      <c r="AI132" s="13">
        <f t="shared" si="29"/>
        <v>32</v>
      </c>
      <c r="AJ132" s="13">
        <f>IF(AND(ISNUMBER(C132),ISNUMBER(AK132),ISNUMBER(AL132),AH132&gt;=Inputs!$B$5,AH132&lt;=Inputs!$B$6,AH132&lt;&gt;Inputs!$B$7,AH132&lt;&gt;Inputs!$B$8),1,0)</f>
        <v>0</v>
      </c>
      <c r="AK132" s="13">
        <f>IF(INDEX($E132:$AF132,Inputs!$C$10)="","",INDEX($E132:$AF132,Inputs!$C$10))</f>
        <v>205981</v>
      </c>
      <c r="AL132" s="13">
        <f>IF(INDEX($E132:$AF132,Inputs!$C$11)="","",INDEX($E132:$AF132,Inputs!$C$11))</f>
        <v>356000</v>
      </c>
      <c r="AM132" s="19">
        <f>Regression!$C$5+Regression!$C$6*A132</f>
        <v>10692.929582216719</v>
      </c>
      <c r="AN132" s="27" t="str">
        <f t="shared" si="30"/>
        <v/>
      </c>
      <c r="AO132" s="30">
        <f>INDEX('Seasonal Index'!$E$2:$E$53,AI132)</f>
        <v>1.040616931741758</v>
      </c>
      <c r="AP132" s="34" t="str">
        <f t="shared" si="31"/>
        <v/>
      </c>
      <c r="AQ132" s="16">
        <f>IF(AJ132=1,A132-Regression!$C$15,0)</f>
        <v>0</v>
      </c>
      <c r="AR132" s="16">
        <f>IF(AJ132=1,AK132-Regression!$D$15,0)</f>
        <v>0</v>
      </c>
      <c r="AS132" s="16">
        <f>IF(AJ132=1,AL132-Regression!$E$15,0)</f>
        <v>0</v>
      </c>
      <c r="AT132" s="16">
        <f>IF(AJ132=1,AP132-Regression!$F$15,0)</f>
        <v>0</v>
      </c>
      <c r="AU132" s="19">
        <f>IF(AND(ISNUMBER(AK132),ISNUMBER(AL132)),Regression!$C$38+Regression!$D$38*A132+Regression!$E$38*AK132+Regression!$F$38*AL132,"")</f>
        <v>10793.448075780239</v>
      </c>
      <c r="AV132" s="34">
        <f t="shared" si="32"/>
        <v>11231.844819532414</v>
      </c>
      <c r="AW132" s="13" t="str">
        <f>IF(AJ132=1,"Train",IF(AH132=Inputs!$B$6+1,"Validation",IF(AH132&gt;Inputs!$B$6+1,"Forecast","Not used")))</f>
        <v>Not used</v>
      </c>
      <c r="AX132" s="34">
        <f t="shared" si="33"/>
        <v>8033</v>
      </c>
      <c r="AY132" s="38" t="str">
        <f t="shared" si="34"/>
        <v/>
      </c>
      <c r="AZ132" s="13">
        <f t="shared" si="35"/>
        <v>0</v>
      </c>
      <c r="BB132" s="19">
        <f>Regression!$C$45+Regression!$C$46*A132</f>
        <v>6348.5739311849029</v>
      </c>
      <c r="BC132" s="27" t="str">
        <f t="shared" si="36"/>
        <v/>
      </c>
      <c r="BD132" s="30">
        <f>INDEX('Seasonal Index'!$H$2:$H$53,AI132)</f>
        <v>1.0332208948643213</v>
      </c>
      <c r="BE132" s="34" t="str">
        <f t="shared" si="37"/>
        <v/>
      </c>
      <c r="BF132" s="38" t="str">
        <f t="shared" si="38"/>
        <v/>
      </c>
      <c r="BG132" s="34">
        <f t="shared" si="39"/>
        <v>8033</v>
      </c>
      <c r="BH132" s="13">
        <f t="shared" si="40"/>
        <v>0</v>
      </c>
      <c r="BI132" s="13">
        <f t="shared" si="41"/>
        <v>0</v>
      </c>
    </row>
    <row r="133" spans="1:61" x14ac:dyDescent="0.2">
      <c r="A133" s="15">
        <v>132</v>
      </c>
      <c r="B133" s="35">
        <v>34194</v>
      </c>
      <c r="C133" s="36">
        <v>7581</v>
      </c>
      <c r="D133" s="37"/>
      <c r="F133" s="15">
        <v>346000</v>
      </c>
      <c r="H133" s="15">
        <v>17.866</v>
      </c>
      <c r="I133" s="15">
        <v>16.608000000000001</v>
      </c>
      <c r="J133" s="15">
        <v>1.06</v>
      </c>
      <c r="K133" s="15">
        <v>6808.9390000000003</v>
      </c>
      <c r="M133" s="15">
        <v>695</v>
      </c>
      <c r="N133" s="15">
        <v>14.49</v>
      </c>
      <c r="O133" s="15">
        <v>205981</v>
      </c>
      <c r="P133" s="15">
        <v>4440</v>
      </c>
      <c r="Q133" s="15">
        <v>832774</v>
      </c>
      <c r="V133" s="15">
        <v>28</v>
      </c>
      <c r="W133" s="15">
        <v>92.8</v>
      </c>
      <c r="AB133" s="15">
        <v>256922</v>
      </c>
      <c r="AD133" s="15">
        <v>0</v>
      </c>
      <c r="AE133" s="15">
        <v>0</v>
      </c>
      <c r="AF133" s="15">
        <v>72.7</v>
      </c>
      <c r="AH133" s="13">
        <f t="shared" si="28"/>
        <v>1993</v>
      </c>
      <c r="AI133" s="13">
        <f t="shared" si="29"/>
        <v>33</v>
      </c>
      <c r="AJ133" s="13">
        <f>IF(AND(ISNUMBER(C133),ISNUMBER(AK133),ISNUMBER(AL133),AH133&gt;=Inputs!$B$5,AH133&lt;=Inputs!$B$6,AH133&lt;&gt;Inputs!$B$7,AH133&lt;&gt;Inputs!$B$8),1,0)</f>
        <v>0</v>
      </c>
      <c r="AK133" s="13">
        <f>IF(INDEX($E133:$AF133,Inputs!$C$10)="","",INDEX($E133:$AF133,Inputs!$C$10))</f>
        <v>205981</v>
      </c>
      <c r="AL133" s="13">
        <f>IF(INDEX($E133:$AF133,Inputs!$C$11)="","",INDEX($E133:$AF133,Inputs!$C$11))</f>
        <v>346000</v>
      </c>
      <c r="AM133" s="19">
        <f>Regression!$C$5+Regression!$C$6*A133</f>
        <v>10691.756907278401</v>
      </c>
      <c r="AN133" s="27" t="str">
        <f t="shared" si="30"/>
        <v/>
      </c>
      <c r="AO133" s="30">
        <f>INDEX('Seasonal Index'!$E$2:$E$53,AI133)</f>
        <v>1.027478065834379</v>
      </c>
      <c r="AP133" s="34" t="str">
        <f t="shared" si="31"/>
        <v/>
      </c>
      <c r="AQ133" s="16">
        <f>IF(AJ133=1,A133-Regression!$C$15,0)</f>
        <v>0</v>
      </c>
      <c r="AR133" s="16">
        <f>IF(AJ133=1,AK133-Regression!$D$15,0)</f>
        <v>0</v>
      </c>
      <c r="AS133" s="16">
        <f>IF(AJ133=1,AL133-Regression!$E$15,0)</f>
        <v>0</v>
      </c>
      <c r="AT133" s="16">
        <f>IF(AJ133=1,AP133-Regression!$F$15,0)</f>
        <v>0</v>
      </c>
      <c r="AU133" s="19">
        <f>IF(AND(ISNUMBER(AK133),ISNUMBER(AL133)),Regression!$C$38+Regression!$D$38*A133+Regression!$E$38*AK133+Regression!$F$38*AL133,"")</f>
        <v>10818.436176329878</v>
      </c>
      <c r="AV133" s="34">
        <f t="shared" si="32"/>
        <v>11115.705877808097</v>
      </c>
      <c r="AW133" s="13" t="str">
        <f>IF(AJ133=1,"Train",IF(AH133=Inputs!$B$6+1,"Validation",IF(AH133&gt;Inputs!$B$6+1,"Forecast","Not used")))</f>
        <v>Not used</v>
      </c>
      <c r="AX133" s="34">
        <f t="shared" si="33"/>
        <v>7581</v>
      </c>
      <c r="AY133" s="38" t="str">
        <f t="shared" si="34"/>
        <v/>
      </c>
      <c r="AZ133" s="13">
        <f t="shared" si="35"/>
        <v>0</v>
      </c>
      <c r="BB133" s="19">
        <f>Regression!$C$45+Regression!$C$46*A133</f>
        <v>6350.1334307976795</v>
      </c>
      <c r="BC133" s="27" t="str">
        <f t="shared" si="36"/>
        <v/>
      </c>
      <c r="BD133" s="30">
        <f>INDEX('Seasonal Index'!$H$2:$H$53,AI133)</f>
        <v>1.0058600109847937</v>
      </c>
      <c r="BE133" s="34" t="str">
        <f t="shared" si="37"/>
        <v/>
      </c>
      <c r="BF133" s="38" t="str">
        <f t="shared" si="38"/>
        <v/>
      </c>
      <c r="BG133" s="34">
        <f t="shared" si="39"/>
        <v>7581</v>
      </c>
      <c r="BH133" s="13">
        <f t="shared" si="40"/>
        <v>0</v>
      </c>
      <c r="BI133" s="13">
        <f t="shared" si="41"/>
        <v>0</v>
      </c>
    </row>
    <row r="134" spans="1:61" x14ac:dyDescent="0.2">
      <c r="A134" s="15">
        <v>133</v>
      </c>
      <c r="B134" s="35">
        <v>34201</v>
      </c>
      <c r="C134" s="36">
        <v>8187</v>
      </c>
      <c r="D134" s="37"/>
      <c r="F134" s="15">
        <v>339000</v>
      </c>
      <c r="H134" s="15">
        <v>17.84</v>
      </c>
      <c r="I134" s="15">
        <v>16.724</v>
      </c>
      <c r="J134" s="15">
        <v>1.0589999999999999</v>
      </c>
      <c r="K134" s="15">
        <v>6808.9390000000003</v>
      </c>
      <c r="M134" s="15">
        <v>695</v>
      </c>
      <c r="N134" s="15">
        <v>14.451000000000001</v>
      </c>
      <c r="O134" s="15">
        <v>199414</v>
      </c>
      <c r="P134" s="15">
        <v>4440</v>
      </c>
      <c r="Q134" s="15">
        <v>832774</v>
      </c>
      <c r="V134" s="15">
        <v>28</v>
      </c>
      <c r="W134" s="15">
        <v>92.8</v>
      </c>
      <c r="AB134" s="15">
        <v>256922</v>
      </c>
      <c r="AD134" s="15">
        <v>0</v>
      </c>
      <c r="AE134" s="15">
        <v>0</v>
      </c>
      <c r="AF134" s="15">
        <v>86.7</v>
      </c>
      <c r="AH134" s="13">
        <f t="shared" si="28"/>
        <v>1993</v>
      </c>
      <c r="AI134" s="13">
        <f t="shared" si="29"/>
        <v>34</v>
      </c>
      <c r="AJ134" s="13">
        <f>IF(AND(ISNUMBER(C134),ISNUMBER(AK134),ISNUMBER(AL134),AH134&gt;=Inputs!$B$5,AH134&lt;=Inputs!$B$6,AH134&lt;&gt;Inputs!$B$7,AH134&lt;&gt;Inputs!$B$8),1,0)</f>
        <v>0</v>
      </c>
      <c r="AK134" s="13">
        <f>IF(INDEX($E134:$AF134,Inputs!$C$10)="","",INDEX($E134:$AF134,Inputs!$C$10))</f>
        <v>199414</v>
      </c>
      <c r="AL134" s="13">
        <f>IF(INDEX($E134:$AF134,Inputs!$C$11)="","",INDEX($E134:$AF134,Inputs!$C$11))</f>
        <v>339000</v>
      </c>
      <c r="AM134" s="19">
        <f>Regression!$C$5+Regression!$C$6*A134</f>
        <v>10690.584232340081</v>
      </c>
      <c r="AN134" s="27" t="str">
        <f t="shared" si="30"/>
        <v/>
      </c>
      <c r="AO134" s="30">
        <f>INDEX('Seasonal Index'!$E$2:$E$53,AI134)</f>
        <v>1.0381639846741464</v>
      </c>
      <c r="AP134" s="34" t="str">
        <f t="shared" si="31"/>
        <v/>
      </c>
      <c r="AQ134" s="16">
        <f>IF(AJ134=1,A134-Regression!$C$15,0)</f>
        <v>0</v>
      </c>
      <c r="AR134" s="16">
        <f>IF(AJ134=1,AK134-Regression!$D$15,0)</f>
        <v>0</v>
      </c>
      <c r="AS134" s="16">
        <f>IF(AJ134=1,AL134-Regression!$E$15,0)</f>
        <v>0</v>
      </c>
      <c r="AT134" s="16">
        <f>IF(AJ134=1,AP134-Regression!$F$15,0)</f>
        <v>0</v>
      </c>
      <c r="AU134" s="19">
        <f>IF(AND(ISNUMBER(AK134),ISNUMBER(AL134)),Regression!$C$38+Regression!$D$38*A134+Regression!$E$38*AK134+Regression!$F$38*AL134,"")</f>
        <v>10823.476537489632</v>
      </c>
      <c r="AV134" s="34">
        <f t="shared" si="32"/>
        <v>11236.543530187369</v>
      </c>
      <c r="AW134" s="13" t="str">
        <f>IF(AJ134=1,"Train",IF(AH134=Inputs!$B$6+1,"Validation",IF(AH134&gt;Inputs!$B$6+1,"Forecast","Not used")))</f>
        <v>Not used</v>
      </c>
      <c r="AX134" s="34">
        <f t="shared" si="33"/>
        <v>8187</v>
      </c>
      <c r="AY134" s="38" t="str">
        <f t="shared" si="34"/>
        <v/>
      </c>
      <c r="AZ134" s="13">
        <f t="shared" si="35"/>
        <v>0</v>
      </c>
      <c r="BB134" s="19">
        <f>Regression!$C$45+Regression!$C$46*A134</f>
        <v>6351.6929304104569</v>
      </c>
      <c r="BC134" s="27" t="str">
        <f t="shared" si="36"/>
        <v/>
      </c>
      <c r="BD134" s="30">
        <f>INDEX('Seasonal Index'!$H$2:$H$53,AI134)</f>
        <v>1.0219588934931323</v>
      </c>
      <c r="BE134" s="34" t="str">
        <f t="shared" si="37"/>
        <v/>
      </c>
      <c r="BF134" s="38" t="str">
        <f t="shared" si="38"/>
        <v/>
      </c>
      <c r="BG134" s="34">
        <f t="shared" si="39"/>
        <v>8187</v>
      </c>
      <c r="BH134" s="13">
        <f t="shared" si="40"/>
        <v>0</v>
      </c>
      <c r="BI134" s="13">
        <f t="shared" si="41"/>
        <v>0</v>
      </c>
    </row>
    <row r="135" spans="1:61" x14ac:dyDescent="0.2">
      <c r="A135" s="15">
        <v>134</v>
      </c>
      <c r="B135" s="35">
        <v>34208</v>
      </c>
      <c r="C135" s="36">
        <v>7629</v>
      </c>
      <c r="D135" s="37"/>
      <c r="F135" s="15">
        <v>342000</v>
      </c>
      <c r="H135" s="15">
        <v>18.494</v>
      </c>
      <c r="I135" s="15">
        <v>16.847999999999999</v>
      </c>
      <c r="J135" s="15">
        <v>1.0649999999999999</v>
      </c>
      <c r="K135" s="15">
        <v>6808.9390000000003</v>
      </c>
      <c r="M135" s="15">
        <v>695</v>
      </c>
      <c r="N135" s="15">
        <v>14.451000000000001</v>
      </c>
      <c r="O135" s="15">
        <v>199414</v>
      </c>
      <c r="P135" s="15">
        <v>4440</v>
      </c>
      <c r="Q135" s="15">
        <v>832774</v>
      </c>
      <c r="V135" s="15">
        <v>28</v>
      </c>
      <c r="W135" s="15">
        <v>92.8</v>
      </c>
      <c r="AB135" s="15">
        <v>256922</v>
      </c>
      <c r="AD135" s="15">
        <v>0</v>
      </c>
      <c r="AE135" s="15">
        <v>0</v>
      </c>
      <c r="AF135" s="15">
        <v>94.7</v>
      </c>
      <c r="AH135" s="13">
        <f t="shared" si="28"/>
        <v>1993</v>
      </c>
      <c r="AI135" s="13">
        <f t="shared" si="29"/>
        <v>35</v>
      </c>
      <c r="AJ135" s="13">
        <f>IF(AND(ISNUMBER(C135),ISNUMBER(AK135),ISNUMBER(AL135),AH135&gt;=Inputs!$B$5,AH135&lt;=Inputs!$B$6,AH135&lt;&gt;Inputs!$B$7,AH135&lt;&gt;Inputs!$B$8),1,0)</f>
        <v>0</v>
      </c>
      <c r="AK135" s="13">
        <f>IF(INDEX($E135:$AF135,Inputs!$C$10)="","",INDEX($E135:$AF135,Inputs!$C$10))</f>
        <v>199414</v>
      </c>
      <c r="AL135" s="13">
        <f>IF(INDEX($E135:$AF135,Inputs!$C$11)="","",INDEX($E135:$AF135,Inputs!$C$11))</f>
        <v>342000</v>
      </c>
      <c r="AM135" s="19">
        <f>Regression!$C$5+Regression!$C$6*A135</f>
        <v>10689.411557401761</v>
      </c>
      <c r="AN135" s="27" t="str">
        <f t="shared" si="30"/>
        <v/>
      </c>
      <c r="AO135" s="30">
        <f>INDEX('Seasonal Index'!$E$2:$E$53,AI135)</f>
        <v>1.0224659586681397</v>
      </c>
      <c r="AP135" s="34" t="str">
        <f t="shared" si="31"/>
        <v/>
      </c>
      <c r="AQ135" s="16">
        <f>IF(AJ135=1,A135-Regression!$C$15,0)</f>
        <v>0</v>
      </c>
      <c r="AR135" s="16">
        <f>IF(AJ135=1,AK135-Regression!$D$15,0)</f>
        <v>0</v>
      </c>
      <c r="AS135" s="16">
        <f>IF(AJ135=1,AL135-Regression!$E$15,0)</f>
        <v>0</v>
      </c>
      <c r="AT135" s="16">
        <f>IF(AJ135=1,AP135-Regression!$F$15,0)</f>
        <v>0</v>
      </c>
      <c r="AU135" s="19">
        <f>IF(AND(ISNUMBER(AK135),ISNUMBER(AL135)),Regression!$C$38+Regression!$D$38*A135+Regression!$E$38*AK135+Regression!$F$38*AL135,"")</f>
        <v>10813.949100141424</v>
      </c>
      <c r="AV135" s="34">
        <f t="shared" si="32"/>
        <v>11056.894833664568</v>
      </c>
      <c r="AW135" s="13" t="str">
        <f>IF(AJ135=1,"Train",IF(AH135=Inputs!$B$6+1,"Validation",IF(AH135&gt;Inputs!$B$6+1,"Forecast","Not used")))</f>
        <v>Not used</v>
      </c>
      <c r="AX135" s="34">
        <f t="shared" si="33"/>
        <v>7629</v>
      </c>
      <c r="AY135" s="38" t="str">
        <f t="shared" si="34"/>
        <v/>
      </c>
      <c r="AZ135" s="13">
        <f t="shared" si="35"/>
        <v>0</v>
      </c>
      <c r="BB135" s="19">
        <f>Regression!$C$45+Regression!$C$46*A135</f>
        <v>6353.2524300232335</v>
      </c>
      <c r="BC135" s="27" t="str">
        <f t="shared" si="36"/>
        <v/>
      </c>
      <c r="BD135" s="30">
        <f>INDEX('Seasonal Index'!$H$2:$H$53,AI135)</f>
        <v>1.0227114090901652</v>
      </c>
      <c r="BE135" s="34" t="str">
        <f t="shared" si="37"/>
        <v/>
      </c>
      <c r="BF135" s="38" t="str">
        <f t="shared" si="38"/>
        <v/>
      </c>
      <c r="BG135" s="34">
        <f t="shared" si="39"/>
        <v>7629</v>
      </c>
      <c r="BH135" s="13">
        <f t="shared" si="40"/>
        <v>0</v>
      </c>
      <c r="BI135" s="13">
        <f t="shared" si="41"/>
        <v>0</v>
      </c>
    </row>
    <row r="136" spans="1:61" x14ac:dyDescent="0.2">
      <c r="A136" s="15">
        <v>135</v>
      </c>
      <c r="B136" s="35">
        <v>34215</v>
      </c>
      <c r="C136" s="36">
        <v>7386</v>
      </c>
      <c r="D136" s="37"/>
      <c r="F136" s="15">
        <v>337000</v>
      </c>
      <c r="H136" s="15">
        <v>18.096</v>
      </c>
      <c r="I136" s="15">
        <v>16.5275</v>
      </c>
      <c r="J136" s="15">
        <v>1.0620000000000001</v>
      </c>
      <c r="K136" s="15">
        <v>6808.9390000000003</v>
      </c>
      <c r="M136" s="15">
        <v>695</v>
      </c>
      <c r="N136" s="15">
        <v>14.451000000000001</v>
      </c>
      <c r="O136" s="15">
        <v>199414</v>
      </c>
      <c r="P136" s="15">
        <v>4440</v>
      </c>
      <c r="Q136" s="15">
        <v>832774</v>
      </c>
      <c r="V136" s="15">
        <v>28</v>
      </c>
      <c r="W136" s="15">
        <v>92.8</v>
      </c>
      <c r="AB136" s="15">
        <v>256922</v>
      </c>
      <c r="AD136" s="15">
        <v>0</v>
      </c>
      <c r="AE136" s="15">
        <v>0</v>
      </c>
      <c r="AF136" s="15">
        <v>87.6</v>
      </c>
      <c r="AH136" s="13">
        <f t="shared" si="28"/>
        <v>1993</v>
      </c>
      <c r="AI136" s="13">
        <f t="shared" si="29"/>
        <v>36</v>
      </c>
      <c r="AJ136" s="13">
        <f>IF(AND(ISNUMBER(C136),ISNUMBER(AK136),ISNUMBER(AL136),AH136&gt;=Inputs!$B$5,AH136&lt;=Inputs!$B$6,AH136&lt;&gt;Inputs!$B$7,AH136&lt;&gt;Inputs!$B$8),1,0)</f>
        <v>0</v>
      </c>
      <c r="AK136" s="13">
        <f>IF(INDEX($E136:$AF136,Inputs!$C$10)="","",INDEX($E136:$AF136,Inputs!$C$10))</f>
        <v>199414</v>
      </c>
      <c r="AL136" s="13">
        <f>IF(INDEX($E136:$AF136,Inputs!$C$11)="","",INDEX($E136:$AF136,Inputs!$C$11))</f>
        <v>337000</v>
      </c>
      <c r="AM136" s="19">
        <f>Regression!$C$5+Regression!$C$6*A136</f>
        <v>10688.238882463444</v>
      </c>
      <c r="AN136" s="27" t="str">
        <f t="shared" si="30"/>
        <v/>
      </c>
      <c r="AO136" s="30">
        <f>INDEX('Seasonal Index'!$E$2:$E$53,AI136)</f>
        <v>1.0036108382806754</v>
      </c>
      <c r="AP136" s="34" t="str">
        <f t="shared" si="31"/>
        <v/>
      </c>
      <c r="AQ136" s="16">
        <f>IF(AJ136=1,A136-Regression!$C$15,0)</f>
        <v>0</v>
      </c>
      <c r="AR136" s="16">
        <f>IF(AJ136=1,AK136-Regression!$D$15,0)</f>
        <v>0</v>
      </c>
      <c r="AS136" s="16">
        <f>IF(AJ136=1,AL136-Regression!$E$15,0)</f>
        <v>0</v>
      </c>
      <c r="AT136" s="16">
        <f>IF(AJ136=1,AP136-Regression!$F$15,0)</f>
        <v>0</v>
      </c>
      <c r="AU136" s="19">
        <f>IF(AND(ISNUMBER(AK136),ISNUMBER(AL136)),Regression!$C$38+Regression!$D$38*A136+Regression!$E$38*AK136+Regression!$F$38*AL136,"")</f>
        <v>10825.661993807276</v>
      </c>
      <c r="AV136" s="34">
        <f t="shared" si="32"/>
        <v>10864.751708548169</v>
      </c>
      <c r="AW136" s="13" t="str">
        <f>IF(AJ136=1,"Train",IF(AH136=Inputs!$B$6+1,"Validation",IF(AH136&gt;Inputs!$B$6+1,"Forecast","Not used")))</f>
        <v>Not used</v>
      </c>
      <c r="AX136" s="34">
        <f t="shared" si="33"/>
        <v>7386</v>
      </c>
      <c r="AY136" s="38" t="str">
        <f t="shared" si="34"/>
        <v/>
      </c>
      <c r="AZ136" s="13">
        <f t="shared" si="35"/>
        <v>0</v>
      </c>
      <c r="BB136" s="19">
        <f>Regression!$C$45+Regression!$C$46*A136</f>
        <v>6354.8119296360101</v>
      </c>
      <c r="BC136" s="27" t="str">
        <f t="shared" si="36"/>
        <v/>
      </c>
      <c r="BD136" s="30">
        <f>INDEX('Seasonal Index'!$H$2:$H$53,AI136)</f>
        <v>0.95792593843145868</v>
      </c>
      <c r="BE136" s="34" t="str">
        <f t="shared" si="37"/>
        <v/>
      </c>
      <c r="BF136" s="38" t="str">
        <f t="shared" si="38"/>
        <v/>
      </c>
      <c r="BG136" s="34">
        <f t="shared" si="39"/>
        <v>7386</v>
      </c>
      <c r="BH136" s="13">
        <f t="shared" si="40"/>
        <v>0</v>
      </c>
      <c r="BI136" s="13">
        <f t="shared" si="41"/>
        <v>0</v>
      </c>
    </row>
    <row r="137" spans="1:61" x14ac:dyDescent="0.2">
      <c r="A137" s="15">
        <v>136</v>
      </c>
      <c r="B137" s="35">
        <v>34222</v>
      </c>
      <c r="C137" s="36">
        <v>7889</v>
      </c>
      <c r="D137" s="37"/>
      <c r="F137" s="15">
        <v>334000</v>
      </c>
      <c r="H137" s="15">
        <v>16.962499999999999</v>
      </c>
      <c r="I137" s="15">
        <v>15.778</v>
      </c>
      <c r="J137" s="15">
        <v>1.0549999999999999</v>
      </c>
      <c r="K137" s="15">
        <v>6808.9390000000003</v>
      </c>
      <c r="M137" s="15">
        <v>741</v>
      </c>
      <c r="N137" s="15">
        <v>14.451000000000001</v>
      </c>
      <c r="O137" s="15">
        <v>199414</v>
      </c>
      <c r="P137" s="15">
        <v>4468.8999999999996</v>
      </c>
      <c r="Q137" s="15">
        <v>832774</v>
      </c>
      <c r="V137" s="15">
        <v>28</v>
      </c>
      <c r="W137" s="15">
        <v>95.1</v>
      </c>
      <c r="AB137" s="15">
        <v>256922</v>
      </c>
      <c r="AD137" s="15">
        <v>1</v>
      </c>
      <c r="AE137" s="15">
        <v>1.4</v>
      </c>
      <c r="AF137" s="15">
        <v>68.3</v>
      </c>
      <c r="AH137" s="13">
        <f t="shared" si="28"/>
        <v>1993</v>
      </c>
      <c r="AI137" s="13">
        <f t="shared" si="29"/>
        <v>37</v>
      </c>
      <c r="AJ137" s="13">
        <f>IF(AND(ISNUMBER(C137),ISNUMBER(AK137),ISNUMBER(AL137),AH137&gt;=Inputs!$B$5,AH137&lt;=Inputs!$B$6,AH137&lt;&gt;Inputs!$B$7,AH137&lt;&gt;Inputs!$B$8),1,0)</f>
        <v>0</v>
      </c>
      <c r="AK137" s="13">
        <f>IF(INDEX($E137:$AF137,Inputs!$C$10)="","",INDEX($E137:$AF137,Inputs!$C$10))</f>
        <v>199414</v>
      </c>
      <c r="AL137" s="13">
        <f>IF(INDEX($E137:$AF137,Inputs!$C$11)="","",INDEX($E137:$AF137,Inputs!$C$11))</f>
        <v>334000</v>
      </c>
      <c r="AM137" s="19">
        <f>Regression!$C$5+Regression!$C$6*A137</f>
        <v>10687.066207525124</v>
      </c>
      <c r="AN137" s="27" t="str">
        <f t="shared" si="30"/>
        <v/>
      </c>
      <c r="AO137" s="30">
        <f>INDEX('Seasonal Index'!$E$2:$E$53,AI137)</f>
        <v>0.98810944012120361</v>
      </c>
      <c r="AP137" s="34" t="str">
        <f t="shared" si="31"/>
        <v/>
      </c>
      <c r="AQ137" s="16">
        <f>IF(AJ137=1,A137-Regression!$C$15,0)</f>
        <v>0</v>
      </c>
      <c r="AR137" s="16">
        <f>IF(AJ137=1,AK137-Regression!$D$15,0)</f>
        <v>0</v>
      </c>
      <c r="AS137" s="16">
        <f>IF(AJ137=1,AL137-Regression!$E$15,0)</f>
        <v>0</v>
      </c>
      <c r="AT137" s="16">
        <f>IF(AJ137=1,AP137-Regression!$F$15,0)</f>
        <v>0</v>
      </c>
      <c r="AU137" s="19">
        <f>IF(AND(ISNUMBER(AK137),ISNUMBER(AL137)),Regression!$C$38+Regression!$D$38*A137+Regression!$E$38*AK137+Regression!$F$38*AL137,"")</f>
        <v>10832.064804719612</v>
      </c>
      <c r="AV137" s="34">
        <f t="shared" si="32"/>
        <v>10703.26548954809</v>
      </c>
      <c r="AW137" s="13" t="str">
        <f>IF(AJ137=1,"Train",IF(AH137=Inputs!$B$6+1,"Validation",IF(AH137&gt;Inputs!$B$6+1,"Forecast","Not used")))</f>
        <v>Not used</v>
      </c>
      <c r="AX137" s="34">
        <f t="shared" si="33"/>
        <v>7889</v>
      </c>
      <c r="AY137" s="38" t="str">
        <f t="shared" si="34"/>
        <v/>
      </c>
      <c r="AZ137" s="13">
        <f t="shared" si="35"/>
        <v>0</v>
      </c>
      <c r="BB137" s="19">
        <f>Regression!$C$45+Regression!$C$46*A137</f>
        <v>6356.3714292487866</v>
      </c>
      <c r="BC137" s="27" t="str">
        <f t="shared" si="36"/>
        <v/>
      </c>
      <c r="BD137" s="30">
        <f>INDEX('Seasonal Index'!$H$2:$H$53,AI137)</f>
        <v>0.96626808296825473</v>
      </c>
      <c r="BE137" s="34" t="str">
        <f t="shared" si="37"/>
        <v/>
      </c>
      <c r="BF137" s="38" t="str">
        <f t="shared" si="38"/>
        <v/>
      </c>
      <c r="BG137" s="34">
        <f t="shared" si="39"/>
        <v>7889</v>
      </c>
      <c r="BH137" s="13">
        <f t="shared" si="40"/>
        <v>0</v>
      </c>
      <c r="BI137" s="13">
        <f t="shared" si="41"/>
        <v>0</v>
      </c>
    </row>
    <row r="138" spans="1:61" x14ac:dyDescent="0.2">
      <c r="A138" s="15">
        <v>137</v>
      </c>
      <c r="B138" s="35">
        <v>34229</v>
      </c>
      <c r="C138" s="36">
        <v>7478</v>
      </c>
      <c r="D138" s="37"/>
      <c r="F138" s="15">
        <v>333000</v>
      </c>
      <c r="H138" s="15">
        <v>16.943999999999999</v>
      </c>
      <c r="I138" s="15">
        <v>15.468</v>
      </c>
      <c r="J138" s="15">
        <v>1.0509999999999999</v>
      </c>
      <c r="K138" s="15">
        <v>6808.9390000000003</v>
      </c>
      <c r="M138" s="15">
        <v>741</v>
      </c>
      <c r="N138" s="15">
        <v>13.584</v>
      </c>
      <c r="O138" s="15">
        <v>209838</v>
      </c>
      <c r="P138" s="15">
        <v>4468.8999999999996</v>
      </c>
      <c r="Q138" s="15">
        <v>843397</v>
      </c>
      <c r="V138" s="15">
        <v>28</v>
      </c>
      <c r="W138" s="15">
        <v>95.1</v>
      </c>
      <c r="AB138" s="15">
        <v>256922</v>
      </c>
      <c r="AD138" s="15">
        <v>0</v>
      </c>
      <c r="AE138" s="15">
        <v>8.1999999999999993</v>
      </c>
      <c r="AF138" s="15">
        <v>44.4</v>
      </c>
      <c r="AH138" s="13">
        <f t="shared" si="28"/>
        <v>1993</v>
      </c>
      <c r="AI138" s="13">
        <f t="shared" si="29"/>
        <v>38</v>
      </c>
      <c r="AJ138" s="13">
        <f>IF(AND(ISNUMBER(C138),ISNUMBER(AK138),ISNUMBER(AL138),AH138&gt;=Inputs!$B$5,AH138&lt;=Inputs!$B$6,AH138&lt;&gt;Inputs!$B$7,AH138&lt;&gt;Inputs!$B$8),1,0)</f>
        <v>0</v>
      </c>
      <c r="AK138" s="13">
        <f>IF(INDEX($E138:$AF138,Inputs!$C$10)="","",INDEX($E138:$AF138,Inputs!$C$10))</f>
        <v>209838</v>
      </c>
      <c r="AL138" s="13">
        <f>IF(INDEX($E138:$AF138,Inputs!$C$11)="","",INDEX($E138:$AF138,Inputs!$C$11))</f>
        <v>333000</v>
      </c>
      <c r="AM138" s="19">
        <f>Regression!$C$5+Regression!$C$6*A138</f>
        <v>10685.893532586806</v>
      </c>
      <c r="AN138" s="27" t="str">
        <f t="shared" si="30"/>
        <v/>
      </c>
      <c r="AO138" s="30">
        <f>INDEX('Seasonal Index'!$E$2:$E$53,AI138)</f>
        <v>1.0099608185275364</v>
      </c>
      <c r="AP138" s="34" t="str">
        <f t="shared" si="31"/>
        <v/>
      </c>
      <c r="AQ138" s="16">
        <f>IF(AJ138=1,A138-Regression!$C$15,0)</f>
        <v>0</v>
      </c>
      <c r="AR138" s="16">
        <f>IF(AJ138=1,AK138-Regression!$D$15,0)</f>
        <v>0</v>
      </c>
      <c r="AS138" s="16">
        <f>IF(AJ138=1,AL138-Regression!$E$15,0)</f>
        <v>0</v>
      </c>
      <c r="AT138" s="16">
        <f>IF(AJ138=1,AP138-Regression!$F$15,0)</f>
        <v>0</v>
      </c>
      <c r="AU138" s="19">
        <f>IF(AND(ISNUMBER(AK138),ISNUMBER(AL138)),Regression!$C$38+Regression!$D$38*A138+Regression!$E$38*AK138+Regression!$F$38*AL138,"")</f>
        <v>10852.177904656448</v>
      </c>
      <c r="AV138" s="34">
        <f t="shared" si="32"/>
        <v>10960.274479393271</v>
      </c>
      <c r="AW138" s="13" t="str">
        <f>IF(AJ138=1,"Train",IF(AH138=Inputs!$B$6+1,"Validation",IF(AH138&gt;Inputs!$B$6+1,"Forecast","Not used")))</f>
        <v>Not used</v>
      </c>
      <c r="AX138" s="34">
        <f t="shared" si="33"/>
        <v>7478</v>
      </c>
      <c r="AY138" s="38" t="str">
        <f t="shared" si="34"/>
        <v/>
      </c>
      <c r="AZ138" s="13">
        <f t="shared" si="35"/>
        <v>0</v>
      </c>
      <c r="BB138" s="19">
        <f>Regression!$C$45+Regression!$C$46*A138</f>
        <v>6357.9309288615641</v>
      </c>
      <c r="BC138" s="27" t="str">
        <f t="shared" si="36"/>
        <v/>
      </c>
      <c r="BD138" s="30">
        <f>INDEX('Seasonal Index'!$H$2:$H$53,AI138)</f>
        <v>1.0093448557066802</v>
      </c>
      <c r="BE138" s="34" t="str">
        <f t="shared" si="37"/>
        <v/>
      </c>
      <c r="BF138" s="38" t="str">
        <f t="shared" si="38"/>
        <v/>
      </c>
      <c r="BG138" s="34">
        <f t="shared" si="39"/>
        <v>7478</v>
      </c>
      <c r="BH138" s="13">
        <f t="shared" si="40"/>
        <v>0</v>
      </c>
      <c r="BI138" s="13">
        <f t="shared" si="41"/>
        <v>0</v>
      </c>
    </row>
    <row r="139" spans="1:61" x14ac:dyDescent="0.2">
      <c r="A139" s="15">
        <v>138</v>
      </c>
      <c r="B139" s="35">
        <v>34236</v>
      </c>
      <c r="C139" s="36">
        <v>7485</v>
      </c>
      <c r="D139" s="37"/>
      <c r="F139" s="15">
        <v>346000</v>
      </c>
      <c r="H139" s="15">
        <v>17.673999999999999</v>
      </c>
      <c r="I139" s="15">
        <v>16.027999999999999</v>
      </c>
      <c r="J139" s="15">
        <v>1.0449999999999999</v>
      </c>
      <c r="K139" s="15">
        <v>6808.9390000000003</v>
      </c>
      <c r="M139" s="15">
        <v>741</v>
      </c>
      <c r="N139" s="15">
        <v>13.584</v>
      </c>
      <c r="O139" s="15">
        <v>209838</v>
      </c>
      <c r="P139" s="15">
        <v>4468.8999999999996</v>
      </c>
      <c r="Q139" s="15">
        <v>843397</v>
      </c>
      <c r="V139" s="15">
        <v>28</v>
      </c>
      <c r="W139" s="15">
        <v>95.1</v>
      </c>
      <c r="AB139" s="15">
        <v>256922</v>
      </c>
      <c r="AD139" s="15">
        <v>0</v>
      </c>
      <c r="AE139" s="15">
        <v>11.3</v>
      </c>
      <c r="AF139" s="15">
        <v>39.5</v>
      </c>
      <c r="AH139" s="13">
        <f t="shared" si="28"/>
        <v>1993</v>
      </c>
      <c r="AI139" s="13">
        <f t="shared" si="29"/>
        <v>39</v>
      </c>
      <c r="AJ139" s="13">
        <f>IF(AND(ISNUMBER(C139),ISNUMBER(AK139),ISNUMBER(AL139),AH139&gt;=Inputs!$B$5,AH139&lt;=Inputs!$B$6,AH139&lt;&gt;Inputs!$B$7,AH139&lt;&gt;Inputs!$B$8),1,0)</f>
        <v>0</v>
      </c>
      <c r="AK139" s="13">
        <f>IF(INDEX($E139:$AF139,Inputs!$C$10)="","",INDEX($E139:$AF139,Inputs!$C$10))</f>
        <v>209838</v>
      </c>
      <c r="AL139" s="13">
        <f>IF(INDEX($E139:$AF139,Inputs!$C$11)="","",INDEX($E139:$AF139,Inputs!$C$11))</f>
        <v>346000</v>
      </c>
      <c r="AM139" s="19">
        <f>Regression!$C$5+Regression!$C$6*A139</f>
        <v>10684.720857648486</v>
      </c>
      <c r="AN139" s="27" t="str">
        <f t="shared" si="30"/>
        <v/>
      </c>
      <c r="AO139" s="30">
        <f>INDEX('Seasonal Index'!$E$2:$E$53,AI139)</f>
        <v>0.98271219728161308</v>
      </c>
      <c r="AP139" s="34" t="str">
        <f t="shared" si="31"/>
        <v/>
      </c>
      <c r="AQ139" s="16">
        <f>IF(AJ139=1,A139-Regression!$C$15,0)</f>
        <v>0</v>
      </c>
      <c r="AR139" s="16">
        <f>IF(AJ139=1,AK139-Regression!$D$15,0)</f>
        <v>0</v>
      </c>
      <c r="AS139" s="16">
        <f>IF(AJ139=1,AL139-Regression!$E$15,0)</f>
        <v>0</v>
      </c>
      <c r="AT139" s="16">
        <f>IF(AJ139=1,AP139-Regression!$F$15,0)</f>
        <v>0</v>
      </c>
      <c r="AU139" s="19">
        <f>IF(AND(ISNUMBER(AK139),ISNUMBER(AL139)),Regression!$C$38+Regression!$D$38*A139+Regression!$E$38*AK139+Regression!$F$38*AL139,"")</f>
        <v>10816.100053540669</v>
      </c>
      <c r="AV139" s="34">
        <f t="shared" si="32"/>
        <v>10629.113449632723</v>
      </c>
      <c r="AW139" s="13" t="str">
        <f>IF(AJ139=1,"Train",IF(AH139=Inputs!$B$6+1,"Validation",IF(AH139&gt;Inputs!$B$6+1,"Forecast","Not used")))</f>
        <v>Not used</v>
      </c>
      <c r="AX139" s="34">
        <f t="shared" si="33"/>
        <v>7485</v>
      </c>
      <c r="AY139" s="38" t="str">
        <f t="shared" si="34"/>
        <v/>
      </c>
      <c r="AZ139" s="13">
        <f t="shared" si="35"/>
        <v>0</v>
      </c>
      <c r="BB139" s="19">
        <f>Regression!$C$45+Regression!$C$46*A139</f>
        <v>6359.4904284743407</v>
      </c>
      <c r="BC139" s="27" t="str">
        <f t="shared" si="36"/>
        <v/>
      </c>
      <c r="BD139" s="30">
        <f>INDEX('Seasonal Index'!$H$2:$H$53,AI139)</f>
        <v>0.98504922299012809</v>
      </c>
      <c r="BE139" s="34" t="str">
        <f t="shared" si="37"/>
        <v/>
      </c>
      <c r="BF139" s="38" t="str">
        <f t="shared" si="38"/>
        <v/>
      </c>
      <c r="BG139" s="34">
        <f t="shared" si="39"/>
        <v>7485</v>
      </c>
      <c r="BH139" s="13">
        <f t="shared" si="40"/>
        <v>0</v>
      </c>
      <c r="BI139" s="13">
        <f t="shared" si="41"/>
        <v>0</v>
      </c>
    </row>
    <row r="140" spans="1:61" x14ac:dyDescent="0.2">
      <c r="A140" s="15">
        <v>139</v>
      </c>
      <c r="B140" s="35">
        <v>34243</v>
      </c>
      <c r="C140" s="36">
        <v>7387</v>
      </c>
      <c r="D140" s="37"/>
      <c r="F140" s="15">
        <v>343000</v>
      </c>
      <c r="H140" s="15">
        <v>18.334</v>
      </c>
      <c r="I140" s="15">
        <v>16.718</v>
      </c>
      <c r="J140" s="15">
        <v>1.0469999999999999</v>
      </c>
      <c r="K140" s="15">
        <v>6808.9390000000003</v>
      </c>
      <c r="M140" s="15">
        <v>741</v>
      </c>
      <c r="N140" s="15">
        <v>13.584</v>
      </c>
      <c r="O140" s="15">
        <v>209838</v>
      </c>
      <c r="P140" s="15">
        <v>4468.8999999999996</v>
      </c>
      <c r="Q140" s="15">
        <v>843397</v>
      </c>
      <c r="V140" s="15">
        <v>28</v>
      </c>
      <c r="W140" s="15">
        <v>95.1</v>
      </c>
      <c r="AB140" s="15">
        <v>256922</v>
      </c>
      <c r="AD140" s="15">
        <v>0</v>
      </c>
      <c r="AE140" s="15">
        <v>27.9</v>
      </c>
      <c r="AF140" s="15">
        <v>40.9</v>
      </c>
      <c r="AH140" s="13">
        <f t="shared" si="28"/>
        <v>1993</v>
      </c>
      <c r="AI140" s="13">
        <f t="shared" si="29"/>
        <v>40</v>
      </c>
      <c r="AJ140" s="13">
        <f>IF(AND(ISNUMBER(C140),ISNUMBER(AK140),ISNUMBER(AL140),AH140&gt;=Inputs!$B$5,AH140&lt;=Inputs!$B$6,AH140&lt;&gt;Inputs!$B$7,AH140&lt;&gt;Inputs!$B$8),1,0)</f>
        <v>0</v>
      </c>
      <c r="AK140" s="13">
        <f>IF(INDEX($E140:$AF140,Inputs!$C$10)="","",INDEX($E140:$AF140,Inputs!$C$10))</f>
        <v>209838</v>
      </c>
      <c r="AL140" s="13">
        <f>IF(INDEX($E140:$AF140,Inputs!$C$11)="","",INDEX($E140:$AF140,Inputs!$C$11))</f>
        <v>343000</v>
      </c>
      <c r="AM140" s="19">
        <f>Regression!$C$5+Regression!$C$6*A140</f>
        <v>10683.548182710167</v>
      </c>
      <c r="AN140" s="27" t="str">
        <f t="shared" si="30"/>
        <v/>
      </c>
      <c r="AO140" s="30">
        <f>INDEX('Seasonal Index'!$E$2:$E$53,AI140)</f>
        <v>1.0036663428040973</v>
      </c>
      <c r="AP140" s="34" t="str">
        <f t="shared" si="31"/>
        <v/>
      </c>
      <c r="AQ140" s="16">
        <f>IF(AJ140=1,A140-Regression!$C$15,0)</f>
        <v>0</v>
      </c>
      <c r="AR140" s="16">
        <f>IF(AJ140=1,AK140-Regression!$D$15,0)</f>
        <v>0</v>
      </c>
      <c r="AS140" s="16">
        <f>IF(AJ140=1,AL140-Regression!$E$15,0)</f>
        <v>0</v>
      </c>
      <c r="AT140" s="16">
        <f>IF(AJ140=1,AP140-Regression!$F$15,0)</f>
        <v>0</v>
      </c>
      <c r="AU140" s="19">
        <f>IF(AND(ISNUMBER(AK140),ISNUMBER(AL140)),Regression!$C$38+Regression!$D$38*A140+Regression!$E$38*AK140+Regression!$F$38*AL140,"")</f>
        <v>10822.502864453007</v>
      </c>
      <c r="AV140" s="34">
        <f t="shared" si="32"/>
        <v>10862.181869952416</v>
      </c>
      <c r="AW140" s="13" t="str">
        <f>IF(AJ140=1,"Train",IF(AH140=Inputs!$B$6+1,"Validation",IF(AH140&gt;Inputs!$B$6+1,"Forecast","Not used")))</f>
        <v>Not used</v>
      </c>
      <c r="AX140" s="34">
        <f t="shared" si="33"/>
        <v>7387</v>
      </c>
      <c r="AY140" s="38" t="str">
        <f t="shared" si="34"/>
        <v/>
      </c>
      <c r="AZ140" s="13">
        <f t="shared" si="35"/>
        <v>0</v>
      </c>
      <c r="BB140" s="19">
        <f>Regression!$C$45+Regression!$C$46*A140</f>
        <v>6361.0499280871172</v>
      </c>
      <c r="BC140" s="27" t="str">
        <f t="shared" si="36"/>
        <v/>
      </c>
      <c r="BD140" s="30">
        <f>INDEX('Seasonal Index'!$H$2:$H$53,AI140)</f>
        <v>1.0034134329008386</v>
      </c>
      <c r="BE140" s="34" t="str">
        <f t="shared" si="37"/>
        <v/>
      </c>
      <c r="BF140" s="38" t="str">
        <f t="shared" si="38"/>
        <v/>
      </c>
      <c r="BG140" s="34">
        <f t="shared" si="39"/>
        <v>7387</v>
      </c>
      <c r="BH140" s="13">
        <f t="shared" si="40"/>
        <v>0</v>
      </c>
      <c r="BI140" s="13">
        <f t="shared" si="41"/>
        <v>0</v>
      </c>
    </row>
    <row r="141" spans="1:61" x14ac:dyDescent="0.2">
      <c r="A141" s="15">
        <v>140</v>
      </c>
      <c r="B141" s="35">
        <v>34250</v>
      </c>
      <c r="C141" s="36">
        <v>7276</v>
      </c>
      <c r="D141" s="37"/>
      <c r="F141" s="15">
        <v>333000</v>
      </c>
      <c r="H141" s="15">
        <v>18.456</v>
      </c>
      <c r="I141" s="15">
        <v>16.904</v>
      </c>
      <c r="J141" s="15">
        <v>1.0920000000000001</v>
      </c>
      <c r="K141" s="15">
        <v>6808.9390000000003</v>
      </c>
      <c r="M141" s="15">
        <v>797</v>
      </c>
      <c r="N141" s="15">
        <v>13.584</v>
      </c>
      <c r="O141" s="15">
        <v>209838</v>
      </c>
      <c r="P141" s="15">
        <v>4481.1000000000004</v>
      </c>
      <c r="Q141" s="15">
        <v>843397</v>
      </c>
      <c r="V141" s="15">
        <v>28</v>
      </c>
      <c r="W141" s="15">
        <v>95.1</v>
      </c>
      <c r="AB141" s="15">
        <v>256922</v>
      </c>
      <c r="AD141" s="15">
        <v>0</v>
      </c>
      <c r="AE141" s="15">
        <v>22</v>
      </c>
      <c r="AF141" s="15">
        <v>27.1</v>
      </c>
      <c r="AH141" s="13">
        <f t="shared" si="28"/>
        <v>1993</v>
      </c>
      <c r="AI141" s="13">
        <f t="shared" si="29"/>
        <v>41</v>
      </c>
      <c r="AJ141" s="13">
        <f>IF(AND(ISNUMBER(C141),ISNUMBER(AK141),ISNUMBER(AL141),AH141&gt;=Inputs!$B$5,AH141&lt;=Inputs!$B$6,AH141&lt;&gt;Inputs!$B$7,AH141&lt;&gt;Inputs!$B$8),1,0)</f>
        <v>0</v>
      </c>
      <c r="AK141" s="13">
        <f>IF(INDEX($E141:$AF141,Inputs!$C$10)="","",INDEX($E141:$AF141,Inputs!$C$10))</f>
        <v>209838</v>
      </c>
      <c r="AL141" s="13">
        <f>IF(INDEX($E141:$AF141,Inputs!$C$11)="","",INDEX($E141:$AF141,Inputs!$C$11))</f>
        <v>333000</v>
      </c>
      <c r="AM141" s="19">
        <f>Regression!$C$5+Regression!$C$6*A141</f>
        <v>10682.375507771849</v>
      </c>
      <c r="AN141" s="27" t="str">
        <f t="shared" si="30"/>
        <v/>
      </c>
      <c r="AO141" s="30">
        <f>INDEX('Seasonal Index'!$E$2:$E$53,AI141)</f>
        <v>0.99583578255044536</v>
      </c>
      <c r="AP141" s="34" t="str">
        <f t="shared" si="31"/>
        <v/>
      </c>
      <c r="AQ141" s="16">
        <f>IF(AJ141=1,A141-Regression!$C$15,0)</f>
        <v>0</v>
      </c>
      <c r="AR141" s="16">
        <f>IF(AJ141=1,AK141-Regression!$D$15,0)</f>
        <v>0</v>
      </c>
      <c r="AS141" s="16">
        <f>IF(AJ141=1,AL141-Regression!$E$15,0)</f>
        <v>0</v>
      </c>
      <c r="AT141" s="16">
        <f>IF(AJ141=1,AP141-Regression!$F$15,0)</f>
        <v>0</v>
      </c>
      <c r="AU141" s="19">
        <f>IF(AND(ISNUMBER(AK141),ISNUMBER(AL141)),Regression!$C$38+Regression!$D$38*A141+Regression!$E$38*AK141+Regression!$F$38*AL141,"")</f>
        <v>10847.490965002644</v>
      </c>
      <c r="AV141" s="34">
        <f t="shared" si="32"/>
        <v>10802.319653842294</v>
      </c>
      <c r="AW141" s="13" t="str">
        <f>IF(AJ141=1,"Train",IF(AH141=Inputs!$B$6+1,"Validation",IF(AH141&gt;Inputs!$B$6+1,"Forecast","Not used")))</f>
        <v>Not used</v>
      </c>
      <c r="AX141" s="34">
        <f t="shared" si="33"/>
        <v>7276</v>
      </c>
      <c r="AY141" s="38" t="str">
        <f t="shared" si="34"/>
        <v/>
      </c>
      <c r="AZ141" s="13">
        <f t="shared" si="35"/>
        <v>0</v>
      </c>
      <c r="BB141" s="19">
        <f>Regression!$C$45+Regression!$C$46*A141</f>
        <v>6362.6094276998938</v>
      </c>
      <c r="BC141" s="27" t="str">
        <f t="shared" si="36"/>
        <v/>
      </c>
      <c r="BD141" s="30">
        <f>INDEX('Seasonal Index'!$H$2:$H$53,AI141)</f>
        <v>0.99351278009710298</v>
      </c>
      <c r="BE141" s="34" t="str">
        <f t="shared" si="37"/>
        <v/>
      </c>
      <c r="BF141" s="38" t="str">
        <f t="shared" si="38"/>
        <v/>
      </c>
      <c r="BG141" s="34">
        <f t="shared" si="39"/>
        <v>7276</v>
      </c>
      <c r="BH141" s="13">
        <f t="shared" si="40"/>
        <v>0</v>
      </c>
      <c r="BI141" s="13">
        <f t="shared" si="41"/>
        <v>0</v>
      </c>
    </row>
    <row r="142" spans="1:61" x14ac:dyDescent="0.2">
      <c r="A142" s="15">
        <v>141</v>
      </c>
      <c r="B142" s="35">
        <v>34257</v>
      </c>
      <c r="C142" s="36">
        <v>7613</v>
      </c>
      <c r="D142" s="37"/>
      <c r="F142" s="15">
        <v>355000</v>
      </c>
      <c r="H142" s="15">
        <v>18.57</v>
      </c>
      <c r="I142" s="15">
        <v>16.956</v>
      </c>
      <c r="J142" s="15">
        <v>1.0900000000000001</v>
      </c>
      <c r="K142" s="15">
        <v>6808.9390000000003</v>
      </c>
      <c r="M142" s="15">
        <v>797</v>
      </c>
      <c r="N142" s="15">
        <v>13.584</v>
      </c>
      <c r="O142" s="15">
        <v>209838</v>
      </c>
      <c r="P142" s="15">
        <v>4481.1000000000004</v>
      </c>
      <c r="Q142" s="15">
        <v>843397</v>
      </c>
      <c r="V142" s="15">
        <v>28</v>
      </c>
      <c r="W142" s="15">
        <v>95.1</v>
      </c>
      <c r="AB142" s="15">
        <v>256922</v>
      </c>
      <c r="AD142" s="15">
        <v>0</v>
      </c>
      <c r="AE142" s="15">
        <v>49.4</v>
      </c>
      <c r="AF142" s="15">
        <v>12.9</v>
      </c>
      <c r="AH142" s="13">
        <f t="shared" si="28"/>
        <v>1993</v>
      </c>
      <c r="AI142" s="13">
        <f t="shared" si="29"/>
        <v>42</v>
      </c>
      <c r="AJ142" s="13">
        <f>IF(AND(ISNUMBER(C142),ISNUMBER(AK142),ISNUMBER(AL142),AH142&gt;=Inputs!$B$5,AH142&lt;=Inputs!$B$6,AH142&lt;&gt;Inputs!$B$7,AH142&lt;&gt;Inputs!$B$8),1,0)</f>
        <v>0</v>
      </c>
      <c r="AK142" s="13">
        <f>IF(INDEX($E142:$AF142,Inputs!$C$10)="","",INDEX($E142:$AF142,Inputs!$C$10))</f>
        <v>209838</v>
      </c>
      <c r="AL142" s="13">
        <f>IF(INDEX($E142:$AF142,Inputs!$C$11)="","",INDEX($E142:$AF142,Inputs!$C$11))</f>
        <v>355000</v>
      </c>
      <c r="AM142" s="19">
        <f>Regression!$C$5+Regression!$C$6*A142</f>
        <v>10681.202832833529</v>
      </c>
      <c r="AN142" s="27" t="str">
        <f t="shared" si="30"/>
        <v/>
      </c>
      <c r="AO142" s="30">
        <f>INDEX('Seasonal Index'!$E$2:$E$53,AI142)</f>
        <v>1.0030736455714442</v>
      </c>
      <c r="AP142" s="34" t="str">
        <f t="shared" si="31"/>
        <v/>
      </c>
      <c r="AQ142" s="16">
        <f>IF(AJ142=1,A142-Regression!$C$15,0)</f>
        <v>0</v>
      </c>
      <c r="AR142" s="16">
        <f>IF(AJ142=1,AK142-Regression!$D$15,0)</f>
        <v>0</v>
      </c>
      <c r="AS142" s="16">
        <f>IF(AJ142=1,AL142-Regression!$E$15,0)</f>
        <v>0</v>
      </c>
      <c r="AT142" s="16">
        <f>IF(AJ142=1,AP142-Regression!$F$15,0)</f>
        <v>0</v>
      </c>
      <c r="AU142" s="19">
        <f>IF(AND(ISNUMBER(AK142),ISNUMBER(AL142)),Regression!$C$38+Regression!$D$38*A142+Regression!$E$38*AK142+Regression!$F$38*AL142,"")</f>
        <v>10787.517741496049</v>
      </c>
      <c r="AV142" s="34">
        <f t="shared" si="32"/>
        <v>10820.674747629075</v>
      </c>
      <c r="AW142" s="13" t="str">
        <f>IF(AJ142=1,"Train",IF(AH142=Inputs!$B$6+1,"Validation",IF(AH142&gt;Inputs!$B$6+1,"Forecast","Not used")))</f>
        <v>Not used</v>
      </c>
      <c r="AX142" s="34">
        <f t="shared" si="33"/>
        <v>7613</v>
      </c>
      <c r="AY142" s="38" t="str">
        <f t="shared" si="34"/>
        <v/>
      </c>
      <c r="AZ142" s="13">
        <f t="shared" si="35"/>
        <v>0</v>
      </c>
      <c r="BB142" s="19">
        <f>Regression!$C$45+Regression!$C$46*A142</f>
        <v>6364.1689273126713</v>
      </c>
      <c r="BC142" s="27" t="str">
        <f t="shared" si="36"/>
        <v/>
      </c>
      <c r="BD142" s="30">
        <f>INDEX('Seasonal Index'!$H$2:$H$53,AI142)</f>
        <v>1.0081501126133556</v>
      </c>
      <c r="BE142" s="34" t="str">
        <f t="shared" si="37"/>
        <v/>
      </c>
      <c r="BF142" s="38" t="str">
        <f t="shared" si="38"/>
        <v/>
      </c>
      <c r="BG142" s="34">
        <f t="shared" si="39"/>
        <v>7613</v>
      </c>
      <c r="BH142" s="13">
        <f t="shared" si="40"/>
        <v>0</v>
      </c>
      <c r="BI142" s="13">
        <f t="shared" si="41"/>
        <v>0</v>
      </c>
    </row>
    <row r="143" spans="1:61" x14ac:dyDescent="0.2">
      <c r="A143" s="15">
        <v>142</v>
      </c>
      <c r="B143" s="35">
        <v>34264</v>
      </c>
      <c r="C143" s="36">
        <v>7704</v>
      </c>
      <c r="D143" s="37"/>
      <c r="F143" s="15">
        <v>359000</v>
      </c>
      <c r="H143" s="15">
        <v>18.123999999999999</v>
      </c>
      <c r="I143" s="15">
        <v>16.614000000000001</v>
      </c>
      <c r="J143" s="15">
        <v>1.093</v>
      </c>
      <c r="K143" s="15">
        <v>6808.9390000000003</v>
      </c>
      <c r="M143" s="15">
        <v>797</v>
      </c>
      <c r="N143" s="15">
        <v>13.99</v>
      </c>
      <c r="O143" s="15">
        <v>209634</v>
      </c>
      <c r="P143" s="15">
        <v>4481.1000000000004</v>
      </c>
      <c r="Q143" s="15">
        <v>843397</v>
      </c>
      <c r="V143" s="15">
        <v>28</v>
      </c>
      <c r="W143" s="15">
        <v>95.1</v>
      </c>
      <c r="AB143" s="15">
        <v>256922</v>
      </c>
      <c r="AD143" s="15">
        <v>0</v>
      </c>
      <c r="AE143" s="15">
        <v>34.700000000000003</v>
      </c>
      <c r="AF143" s="15">
        <v>19.2</v>
      </c>
      <c r="AH143" s="13">
        <f t="shared" si="28"/>
        <v>1993</v>
      </c>
      <c r="AI143" s="13">
        <f t="shared" si="29"/>
        <v>43</v>
      </c>
      <c r="AJ143" s="13">
        <f>IF(AND(ISNUMBER(C143),ISNUMBER(AK143),ISNUMBER(AL143),AH143&gt;=Inputs!$B$5,AH143&lt;=Inputs!$B$6,AH143&lt;&gt;Inputs!$B$7,AH143&lt;&gt;Inputs!$B$8),1,0)</f>
        <v>0</v>
      </c>
      <c r="AK143" s="13">
        <f>IF(INDEX($E143:$AF143,Inputs!$C$10)="","",INDEX($E143:$AF143,Inputs!$C$10))</f>
        <v>209634</v>
      </c>
      <c r="AL143" s="13">
        <f>IF(INDEX($E143:$AF143,Inputs!$C$11)="","",INDEX($E143:$AF143,Inputs!$C$11))</f>
        <v>359000</v>
      </c>
      <c r="AM143" s="19">
        <f>Regression!$C$5+Regression!$C$6*A143</f>
        <v>10680.030157895209</v>
      </c>
      <c r="AN143" s="27" t="str">
        <f t="shared" si="30"/>
        <v/>
      </c>
      <c r="AO143" s="30">
        <f>INDEX('Seasonal Index'!$E$2:$E$53,AI143)</f>
        <v>1.0122408775529341</v>
      </c>
      <c r="AP143" s="34" t="str">
        <f t="shared" si="31"/>
        <v/>
      </c>
      <c r="AQ143" s="16">
        <f>IF(AJ143=1,A143-Regression!$C$15,0)</f>
        <v>0</v>
      </c>
      <c r="AR143" s="16">
        <f>IF(AJ143=1,AK143-Regression!$D$15,0)</f>
        <v>0</v>
      </c>
      <c r="AS143" s="16">
        <f>IF(AJ143=1,AL143-Regression!$E$15,0)</f>
        <v>0</v>
      </c>
      <c r="AT143" s="16">
        <f>IF(AJ143=1,AP143-Regression!$F$15,0)</f>
        <v>0</v>
      </c>
      <c r="AU143" s="19">
        <f>IF(AND(ISNUMBER(AK143),ISNUMBER(AL143)),Regression!$C$38+Regression!$D$38*A143+Regression!$E$38*AK143+Regression!$F$38*AL143,"")</f>
        <v>10774.963029862156</v>
      </c>
      <c r="AV143" s="34">
        <f t="shared" si="32"/>
        <v>10906.85803294809</v>
      </c>
      <c r="AW143" s="13" t="str">
        <f>IF(AJ143=1,"Train",IF(AH143=Inputs!$B$6+1,"Validation",IF(AH143&gt;Inputs!$B$6+1,"Forecast","Not used")))</f>
        <v>Not used</v>
      </c>
      <c r="AX143" s="34">
        <f t="shared" si="33"/>
        <v>7704</v>
      </c>
      <c r="AY143" s="38" t="str">
        <f t="shared" si="34"/>
        <v/>
      </c>
      <c r="AZ143" s="13">
        <f t="shared" si="35"/>
        <v>0</v>
      </c>
      <c r="BB143" s="19">
        <f>Regression!$C$45+Regression!$C$46*A143</f>
        <v>6365.7284269254478</v>
      </c>
      <c r="BC143" s="27" t="str">
        <f t="shared" si="36"/>
        <v/>
      </c>
      <c r="BD143" s="30">
        <f>INDEX('Seasonal Index'!$H$2:$H$53,AI143)</f>
        <v>1.0033758118290406</v>
      </c>
      <c r="BE143" s="34" t="str">
        <f t="shared" si="37"/>
        <v/>
      </c>
      <c r="BF143" s="38" t="str">
        <f t="shared" si="38"/>
        <v/>
      </c>
      <c r="BG143" s="34">
        <f t="shared" si="39"/>
        <v>7704</v>
      </c>
      <c r="BH143" s="13">
        <f t="shared" si="40"/>
        <v>0</v>
      </c>
      <c r="BI143" s="13">
        <f t="shared" si="41"/>
        <v>0</v>
      </c>
    </row>
    <row r="144" spans="1:61" x14ac:dyDescent="0.2">
      <c r="A144" s="15">
        <v>143</v>
      </c>
      <c r="B144" s="35">
        <v>34271</v>
      </c>
      <c r="C144" s="36">
        <v>7788</v>
      </c>
      <c r="D144" s="37"/>
      <c r="F144" s="15">
        <v>354000</v>
      </c>
      <c r="H144" s="15">
        <v>17.367999999999999</v>
      </c>
      <c r="I144" s="15">
        <v>15.858000000000001</v>
      </c>
      <c r="J144" s="15">
        <v>1.0920000000000001</v>
      </c>
      <c r="K144" s="15">
        <v>6808.9390000000003</v>
      </c>
      <c r="M144" s="15">
        <v>797</v>
      </c>
      <c r="N144" s="15">
        <v>13.99</v>
      </c>
      <c r="O144" s="15">
        <v>209634</v>
      </c>
      <c r="P144" s="15">
        <v>4481.1000000000004</v>
      </c>
      <c r="Q144" s="15">
        <v>843397</v>
      </c>
      <c r="V144" s="15">
        <v>28</v>
      </c>
      <c r="W144" s="15">
        <v>95.1</v>
      </c>
      <c r="AB144" s="15">
        <v>256922</v>
      </c>
      <c r="AD144" s="15">
        <v>0</v>
      </c>
      <c r="AE144" s="15">
        <v>55.4</v>
      </c>
      <c r="AF144" s="15">
        <v>6.3</v>
      </c>
      <c r="AH144" s="13">
        <f t="shared" si="28"/>
        <v>1993</v>
      </c>
      <c r="AI144" s="13">
        <f t="shared" si="29"/>
        <v>44</v>
      </c>
      <c r="AJ144" s="13">
        <f>IF(AND(ISNUMBER(C144),ISNUMBER(AK144),ISNUMBER(AL144),AH144&gt;=Inputs!$B$5,AH144&lt;=Inputs!$B$6,AH144&lt;&gt;Inputs!$B$7,AH144&lt;&gt;Inputs!$B$8),1,0)</f>
        <v>0</v>
      </c>
      <c r="AK144" s="13">
        <f>IF(INDEX($E144:$AF144,Inputs!$C$10)="","",INDEX($E144:$AF144,Inputs!$C$10))</f>
        <v>209634</v>
      </c>
      <c r="AL144" s="13">
        <f>IF(INDEX($E144:$AF144,Inputs!$C$11)="","",INDEX($E144:$AF144,Inputs!$C$11))</f>
        <v>354000</v>
      </c>
      <c r="AM144" s="19">
        <f>Regression!$C$5+Regression!$C$6*A144</f>
        <v>10678.857482956892</v>
      </c>
      <c r="AN144" s="27" t="str">
        <f t="shared" si="30"/>
        <v/>
      </c>
      <c r="AO144" s="30">
        <f>INDEX('Seasonal Index'!$E$2:$E$53,AI144)</f>
        <v>1.012031592209933</v>
      </c>
      <c r="AP144" s="34" t="str">
        <f t="shared" si="31"/>
        <v/>
      </c>
      <c r="AQ144" s="16">
        <f>IF(AJ144=1,A144-Regression!$C$15,0)</f>
        <v>0</v>
      </c>
      <c r="AR144" s="16">
        <f>IF(AJ144=1,AK144-Regression!$D$15,0)</f>
        <v>0</v>
      </c>
      <c r="AS144" s="16">
        <f>IF(AJ144=1,AL144-Regression!$E$15,0)</f>
        <v>0</v>
      </c>
      <c r="AT144" s="16">
        <f>IF(AJ144=1,AP144-Regression!$F$15,0)</f>
        <v>0</v>
      </c>
      <c r="AU144" s="19">
        <f>IF(AND(ISNUMBER(AK144),ISNUMBER(AL144)),Regression!$C$38+Regression!$D$38*A144+Regression!$E$38*AK144+Regression!$F$38*AL144,"")</f>
        <v>10786.675923528006</v>
      </c>
      <c r="AV144" s="34">
        <f t="shared" si="32"/>
        <v>10916.456809540598</v>
      </c>
      <c r="AW144" s="13" t="str">
        <f>IF(AJ144=1,"Train",IF(AH144=Inputs!$B$6+1,"Validation",IF(AH144&gt;Inputs!$B$6+1,"Forecast","Not used")))</f>
        <v>Not used</v>
      </c>
      <c r="AX144" s="34">
        <f t="shared" si="33"/>
        <v>7788</v>
      </c>
      <c r="AY144" s="38" t="str">
        <f t="shared" si="34"/>
        <v/>
      </c>
      <c r="AZ144" s="13">
        <f t="shared" si="35"/>
        <v>0</v>
      </c>
      <c r="BB144" s="19">
        <f>Regression!$C$45+Regression!$C$46*A144</f>
        <v>6367.2879265382244</v>
      </c>
      <c r="BC144" s="27" t="str">
        <f t="shared" si="36"/>
        <v/>
      </c>
      <c r="BD144" s="30">
        <f>INDEX('Seasonal Index'!$H$2:$H$53,AI144)</f>
        <v>1.0342738783797232</v>
      </c>
      <c r="BE144" s="34" t="str">
        <f t="shared" si="37"/>
        <v/>
      </c>
      <c r="BF144" s="38" t="str">
        <f t="shared" si="38"/>
        <v/>
      </c>
      <c r="BG144" s="34">
        <f t="shared" si="39"/>
        <v>7788</v>
      </c>
      <c r="BH144" s="13">
        <f t="shared" si="40"/>
        <v>0</v>
      </c>
      <c r="BI144" s="13">
        <f t="shared" si="41"/>
        <v>0</v>
      </c>
    </row>
    <row r="145" spans="1:61" x14ac:dyDescent="0.2">
      <c r="A145" s="15">
        <v>144</v>
      </c>
      <c r="B145" s="35">
        <v>34278</v>
      </c>
      <c r="C145" s="36">
        <v>7640</v>
      </c>
      <c r="D145" s="37"/>
      <c r="F145" s="15">
        <v>348000</v>
      </c>
      <c r="H145" s="15">
        <v>17.294</v>
      </c>
      <c r="I145" s="15">
        <v>15.76</v>
      </c>
      <c r="J145" s="15">
        <v>1.0840000000000001</v>
      </c>
      <c r="K145" s="15">
        <v>6882.098</v>
      </c>
      <c r="M145" s="15">
        <v>848</v>
      </c>
      <c r="N145" s="15">
        <v>13.99</v>
      </c>
      <c r="O145" s="15">
        <v>209634</v>
      </c>
      <c r="P145" s="15">
        <v>4511.5</v>
      </c>
      <c r="Q145" s="15">
        <v>843397</v>
      </c>
      <c r="V145" s="15">
        <v>28</v>
      </c>
      <c r="W145" s="15">
        <v>92.7</v>
      </c>
      <c r="AB145" s="15">
        <v>256922</v>
      </c>
      <c r="AD145" s="15">
        <v>0</v>
      </c>
      <c r="AE145" s="15">
        <v>97.7</v>
      </c>
      <c r="AF145" s="15">
        <v>3</v>
      </c>
      <c r="AH145" s="13">
        <f t="shared" si="28"/>
        <v>1993</v>
      </c>
      <c r="AI145" s="13">
        <f t="shared" si="29"/>
        <v>45</v>
      </c>
      <c r="AJ145" s="13">
        <f>IF(AND(ISNUMBER(C145),ISNUMBER(AK145),ISNUMBER(AL145),AH145&gt;=Inputs!$B$5,AH145&lt;=Inputs!$B$6,AH145&lt;&gt;Inputs!$B$7,AH145&lt;&gt;Inputs!$B$8),1,0)</f>
        <v>0</v>
      </c>
      <c r="AK145" s="13">
        <f>IF(INDEX($E145:$AF145,Inputs!$C$10)="","",INDEX($E145:$AF145,Inputs!$C$10))</f>
        <v>209634</v>
      </c>
      <c r="AL145" s="13">
        <f>IF(INDEX($E145:$AF145,Inputs!$C$11)="","",INDEX($E145:$AF145,Inputs!$C$11))</f>
        <v>348000</v>
      </c>
      <c r="AM145" s="19">
        <f>Regression!$C$5+Regression!$C$6*A145</f>
        <v>10677.684808018572</v>
      </c>
      <c r="AN145" s="27" t="str">
        <f t="shared" si="30"/>
        <v/>
      </c>
      <c r="AO145" s="30">
        <f>INDEX('Seasonal Index'!$E$2:$E$53,AI145)</f>
        <v>1.0110407808389756</v>
      </c>
      <c r="AP145" s="34" t="str">
        <f t="shared" si="31"/>
        <v/>
      </c>
      <c r="AQ145" s="16">
        <f>IF(AJ145=1,A145-Regression!$C$15,0)</f>
        <v>0</v>
      </c>
      <c r="AR145" s="16">
        <f>IF(AJ145=1,AK145-Regression!$D$15,0)</f>
        <v>0</v>
      </c>
      <c r="AS145" s="16">
        <f>IF(AJ145=1,AL145-Regression!$E$15,0)</f>
        <v>0</v>
      </c>
      <c r="AT145" s="16">
        <f>IF(AJ145=1,AP145-Regression!$F$15,0)</f>
        <v>0</v>
      </c>
      <c r="AU145" s="19">
        <f>IF(AND(ISNUMBER(AK145),ISNUMBER(AL145)),Regression!$C$38+Regression!$D$38*A145+Regression!$E$38*AK145+Regression!$F$38*AL145,"")</f>
        <v>10801.043858570616</v>
      </c>
      <c r="AV145" s="34">
        <f t="shared" si="32"/>
        <v>10920.295816645257</v>
      </c>
      <c r="AW145" s="13" t="str">
        <f>IF(AJ145=1,"Train",IF(AH145=Inputs!$B$6+1,"Validation",IF(AH145&gt;Inputs!$B$6+1,"Forecast","Not used")))</f>
        <v>Not used</v>
      </c>
      <c r="AX145" s="34">
        <f t="shared" si="33"/>
        <v>7640</v>
      </c>
      <c r="AY145" s="38" t="str">
        <f t="shared" si="34"/>
        <v/>
      </c>
      <c r="AZ145" s="13">
        <f t="shared" si="35"/>
        <v>0</v>
      </c>
      <c r="BB145" s="19">
        <f>Regression!$C$45+Regression!$C$46*A145</f>
        <v>6368.8474261510009</v>
      </c>
      <c r="BC145" s="27" t="str">
        <f t="shared" si="36"/>
        <v/>
      </c>
      <c r="BD145" s="30">
        <f>INDEX('Seasonal Index'!$H$2:$H$53,AI145)</f>
        <v>1.024082102448103</v>
      </c>
      <c r="BE145" s="34" t="str">
        <f t="shared" si="37"/>
        <v/>
      </c>
      <c r="BF145" s="38" t="str">
        <f t="shared" si="38"/>
        <v/>
      </c>
      <c r="BG145" s="34">
        <f t="shared" si="39"/>
        <v>7640</v>
      </c>
      <c r="BH145" s="13">
        <f t="shared" si="40"/>
        <v>0</v>
      </c>
      <c r="BI145" s="13">
        <f t="shared" si="41"/>
        <v>0</v>
      </c>
    </row>
    <row r="146" spans="1:61" x14ac:dyDescent="0.2">
      <c r="A146" s="15">
        <v>145</v>
      </c>
      <c r="B146" s="35">
        <v>34285</v>
      </c>
      <c r="C146" s="36">
        <v>7552</v>
      </c>
      <c r="D146" s="37"/>
      <c r="F146" s="15">
        <v>350000</v>
      </c>
      <c r="H146" s="15">
        <v>16.713999999999999</v>
      </c>
      <c r="I146" s="15">
        <v>15.22</v>
      </c>
      <c r="J146" s="15">
        <v>1.075</v>
      </c>
      <c r="K146" s="15">
        <v>6882.098</v>
      </c>
      <c r="M146" s="15">
        <v>848</v>
      </c>
      <c r="N146" s="15">
        <v>13.99</v>
      </c>
      <c r="O146" s="15">
        <v>209634</v>
      </c>
      <c r="P146" s="15">
        <v>4511.5</v>
      </c>
      <c r="Q146" s="15">
        <v>843397</v>
      </c>
      <c r="V146" s="15">
        <v>28</v>
      </c>
      <c r="W146" s="15">
        <v>92.7</v>
      </c>
      <c r="AB146" s="15">
        <v>256922</v>
      </c>
      <c r="AD146" s="15">
        <v>0</v>
      </c>
      <c r="AE146" s="15">
        <v>113.4</v>
      </c>
      <c r="AF146" s="15">
        <v>1.5</v>
      </c>
      <c r="AH146" s="13">
        <f t="shared" si="28"/>
        <v>1993</v>
      </c>
      <c r="AI146" s="13">
        <f t="shared" si="29"/>
        <v>46</v>
      </c>
      <c r="AJ146" s="13">
        <f>IF(AND(ISNUMBER(C146),ISNUMBER(AK146),ISNUMBER(AL146),AH146&gt;=Inputs!$B$5,AH146&lt;=Inputs!$B$6,AH146&lt;&gt;Inputs!$B$7,AH146&lt;&gt;Inputs!$B$8),1,0)</f>
        <v>0</v>
      </c>
      <c r="AK146" s="13">
        <f>IF(INDEX($E146:$AF146,Inputs!$C$10)="","",INDEX($E146:$AF146,Inputs!$C$10))</f>
        <v>209634</v>
      </c>
      <c r="AL146" s="13">
        <f>IF(INDEX($E146:$AF146,Inputs!$C$11)="","",INDEX($E146:$AF146,Inputs!$C$11))</f>
        <v>350000</v>
      </c>
      <c r="AM146" s="19">
        <f>Regression!$C$5+Regression!$C$6*A146</f>
        <v>10676.512133080254</v>
      </c>
      <c r="AN146" s="27" t="str">
        <f t="shared" si="30"/>
        <v/>
      </c>
      <c r="AO146" s="30">
        <f>INDEX('Seasonal Index'!$E$2:$E$53,AI146)</f>
        <v>0.98635610609281399</v>
      </c>
      <c r="AP146" s="34" t="str">
        <f t="shared" si="31"/>
        <v/>
      </c>
      <c r="AQ146" s="16">
        <f>IF(AJ146=1,A146-Regression!$C$15,0)</f>
        <v>0</v>
      </c>
      <c r="AR146" s="16">
        <f>IF(AJ146=1,AK146-Regression!$D$15,0)</f>
        <v>0</v>
      </c>
      <c r="AS146" s="16">
        <f>IF(AJ146=1,AL146-Regression!$E$15,0)</f>
        <v>0</v>
      </c>
      <c r="AT146" s="16">
        <f>IF(AJ146=1,AP146-Regression!$F$15,0)</f>
        <v>0</v>
      </c>
      <c r="AU146" s="19">
        <f>IF(AND(ISNUMBER(AK146),ISNUMBER(AL146)),Regression!$C$38+Regression!$D$38*A146+Regression!$E$38*AK146+Regression!$F$38*AL146,"")</f>
        <v>10794.171462599166</v>
      </c>
      <c r="AV146" s="34">
        <f t="shared" si="32"/>
        <v>10646.896932347488</v>
      </c>
      <c r="AW146" s="13" t="str">
        <f>IF(AJ146=1,"Train",IF(AH146=Inputs!$B$6+1,"Validation",IF(AH146&gt;Inputs!$B$6+1,"Forecast","Not used")))</f>
        <v>Not used</v>
      </c>
      <c r="AX146" s="34">
        <f t="shared" si="33"/>
        <v>7552</v>
      </c>
      <c r="AY146" s="38" t="str">
        <f t="shared" si="34"/>
        <v/>
      </c>
      <c r="AZ146" s="13">
        <f t="shared" si="35"/>
        <v>0</v>
      </c>
      <c r="BB146" s="19">
        <f>Regression!$C$45+Regression!$C$46*A146</f>
        <v>6370.4069257637784</v>
      </c>
      <c r="BC146" s="27" t="str">
        <f t="shared" si="36"/>
        <v/>
      </c>
      <c r="BD146" s="30">
        <f>INDEX('Seasonal Index'!$H$2:$H$53,AI146)</f>
        <v>0.95418753549545088</v>
      </c>
      <c r="BE146" s="34" t="str">
        <f t="shared" si="37"/>
        <v/>
      </c>
      <c r="BF146" s="38" t="str">
        <f t="shared" si="38"/>
        <v/>
      </c>
      <c r="BG146" s="34">
        <f t="shared" si="39"/>
        <v>7552</v>
      </c>
      <c r="BH146" s="13">
        <f t="shared" si="40"/>
        <v>0</v>
      </c>
      <c r="BI146" s="13">
        <f t="shared" si="41"/>
        <v>0</v>
      </c>
    </row>
    <row r="147" spans="1:61" x14ac:dyDescent="0.2">
      <c r="A147" s="15">
        <v>146</v>
      </c>
      <c r="B147" s="35">
        <v>34292</v>
      </c>
      <c r="C147" s="36">
        <v>7992</v>
      </c>
      <c r="D147" s="37"/>
      <c r="F147" s="15">
        <v>341000</v>
      </c>
      <c r="H147" s="15">
        <v>16.754000000000001</v>
      </c>
      <c r="I147" s="15">
        <v>15.356</v>
      </c>
      <c r="J147" s="15">
        <v>1.0640000000000001</v>
      </c>
      <c r="K147" s="15">
        <v>6882.098</v>
      </c>
      <c r="M147" s="15">
        <v>848</v>
      </c>
      <c r="N147" s="15">
        <v>14.911</v>
      </c>
      <c r="O147" s="15">
        <v>193765</v>
      </c>
      <c r="P147" s="15">
        <v>4511.5</v>
      </c>
      <c r="Q147" s="15">
        <v>843397</v>
      </c>
      <c r="V147" s="15">
        <v>28</v>
      </c>
      <c r="W147" s="15">
        <v>92.7</v>
      </c>
      <c r="AB147" s="15">
        <v>256922</v>
      </c>
      <c r="AD147" s="15">
        <v>0</v>
      </c>
      <c r="AE147" s="15">
        <v>74.599999999999994</v>
      </c>
      <c r="AF147" s="15">
        <v>4.5999999999999996</v>
      </c>
      <c r="AH147" s="13">
        <f t="shared" si="28"/>
        <v>1993</v>
      </c>
      <c r="AI147" s="13">
        <f t="shared" si="29"/>
        <v>47</v>
      </c>
      <c r="AJ147" s="13">
        <f>IF(AND(ISNUMBER(C147),ISNUMBER(AK147),ISNUMBER(AL147),AH147&gt;=Inputs!$B$5,AH147&lt;=Inputs!$B$6,AH147&lt;&gt;Inputs!$B$7,AH147&lt;&gt;Inputs!$B$8),1,0)</f>
        <v>0</v>
      </c>
      <c r="AK147" s="13">
        <f>IF(INDEX($E147:$AF147,Inputs!$C$10)="","",INDEX($E147:$AF147,Inputs!$C$10))</f>
        <v>193765</v>
      </c>
      <c r="AL147" s="13">
        <f>IF(INDEX($E147:$AF147,Inputs!$C$11)="","",INDEX($E147:$AF147,Inputs!$C$11))</f>
        <v>341000</v>
      </c>
      <c r="AM147" s="19">
        <f>Regression!$C$5+Regression!$C$6*A147</f>
        <v>10675.339458141934</v>
      </c>
      <c r="AN147" s="27" t="str">
        <f t="shared" si="30"/>
        <v/>
      </c>
      <c r="AO147" s="30">
        <f>INDEX('Seasonal Index'!$E$2:$E$53,AI147)</f>
        <v>0.96578940872914776</v>
      </c>
      <c r="AP147" s="34" t="str">
        <f t="shared" si="31"/>
        <v/>
      </c>
      <c r="AQ147" s="16">
        <f>IF(AJ147=1,A147-Regression!$C$15,0)</f>
        <v>0</v>
      </c>
      <c r="AR147" s="16">
        <f>IF(AJ147=1,AK147-Regression!$D$15,0)</f>
        <v>0</v>
      </c>
      <c r="AS147" s="16">
        <f>IF(AJ147=1,AL147-Regression!$E$15,0)</f>
        <v>0</v>
      </c>
      <c r="AT147" s="16">
        <f>IF(AJ147=1,AP147-Regression!$F$15,0)</f>
        <v>0</v>
      </c>
      <c r="AU147" s="19">
        <f>IF(AND(ISNUMBER(AK147),ISNUMBER(AL147)),Regression!$C$38+Regression!$D$38*A147+Regression!$E$38*AK147+Regression!$F$38*AL147,"")</f>
        <v>10787.548815733553</v>
      </c>
      <c r="AV147" s="34">
        <f t="shared" si="32"/>
        <v>10418.500392384127</v>
      </c>
      <c r="AW147" s="13" t="str">
        <f>IF(AJ147=1,"Train",IF(AH147=Inputs!$B$6+1,"Validation",IF(AH147&gt;Inputs!$B$6+1,"Forecast","Not used")))</f>
        <v>Not used</v>
      </c>
      <c r="AX147" s="34">
        <f t="shared" si="33"/>
        <v>7992</v>
      </c>
      <c r="AY147" s="38" t="str">
        <f t="shared" si="34"/>
        <v/>
      </c>
      <c r="AZ147" s="13">
        <f t="shared" si="35"/>
        <v>0</v>
      </c>
      <c r="BB147" s="19">
        <f>Regression!$C$45+Regression!$C$46*A147</f>
        <v>6371.966425376555</v>
      </c>
      <c r="BC147" s="27" t="str">
        <f t="shared" si="36"/>
        <v/>
      </c>
      <c r="BD147" s="30">
        <f>INDEX('Seasonal Index'!$H$2:$H$53,AI147)</f>
        <v>0.94653504180541337</v>
      </c>
      <c r="BE147" s="34" t="str">
        <f t="shared" si="37"/>
        <v/>
      </c>
      <c r="BF147" s="38" t="str">
        <f t="shared" si="38"/>
        <v/>
      </c>
      <c r="BG147" s="34">
        <f t="shared" si="39"/>
        <v>7992</v>
      </c>
      <c r="BH147" s="13">
        <f t="shared" si="40"/>
        <v>0</v>
      </c>
      <c r="BI147" s="13">
        <f t="shared" si="41"/>
        <v>0</v>
      </c>
    </row>
    <row r="148" spans="1:61" x14ac:dyDescent="0.2">
      <c r="A148" s="15">
        <v>147</v>
      </c>
      <c r="B148" s="35">
        <v>34299</v>
      </c>
      <c r="C148" s="36">
        <v>6845</v>
      </c>
      <c r="D148" s="37"/>
      <c r="F148" s="15">
        <v>336000</v>
      </c>
      <c r="H148" s="15">
        <v>16.079999999999998</v>
      </c>
      <c r="I148" s="15">
        <v>14.872</v>
      </c>
      <c r="J148" s="15">
        <v>1.0580000000000001</v>
      </c>
      <c r="K148" s="15">
        <v>6882.098</v>
      </c>
      <c r="M148" s="15">
        <v>848</v>
      </c>
      <c r="N148" s="15">
        <v>14.911</v>
      </c>
      <c r="O148" s="15">
        <v>193765</v>
      </c>
      <c r="P148" s="15">
        <v>4511.5</v>
      </c>
      <c r="Q148" s="15">
        <v>843397</v>
      </c>
      <c r="V148" s="15">
        <v>28</v>
      </c>
      <c r="W148" s="15">
        <v>92.7</v>
      </c>
      <c r="AB148" s="15">
        <v>256922</v>
      </c>
      <c r="AD148" s="15">
        <v>1</v>
      </c>
      <c r="AE148" s="15">
        <v>124</v>
      </c>
      <c r="AF148" s="15">
        <v>0</v>
      </c>
      <c r="AH148" s="13">
        <f t="shared" si="28"/>
        <v>1993</v>
      </c>
      <c r="AI148" s="13">
        <f t="shared" si="29"/>
        <v>48</v>
      </c>
      <c r="AJ148" s="13">
        <f>IF(AND(ISNUMBER(C148),ISNUMBER(AK148),ISNUMBER(AL148),AH148&gt;=Inputs!$B$5,AH148&lt;=Inputs!$B$6,AH148&lt;&gt;Inputs!$B$7,AH148&lt;&gt;Inputs!$B$8),1,0)</f>
        <v>0</v>
      </c>
      <c r="AK148" s="13">
        <f>IF(INDEX($E148:$AF148,Inputs!$C$10)="","",INDEX($E148:$AF148,Inputs!$C$10))</f>
        <v>193765</v>
      </c>
      <c r="AL148" s="13">
        <f>IF(INDEX($E148:$AF148,Inputs!$C$11)="","",INDEX($E148:$AF148,Inputs!$C$11))</f>
        <v>336000</v>
      </c>
      <c r="AM148" s="19">
        <f>Regression!$C$5+Regression!$C$6*A148</f>
        <v>10674.166783203615</v>
      </c>
      <c r="AN148" s="27" t="str">
        <f t="shared" si="30"/>
        <v/>
      </c>
      <c r="AO148" s="30">
        <f>INDEX('Seasonal Index'!$E$2:$E$53,AI148)</f>
        <v>0.97475376861810648</v>
      </c>
      <c r="AP148" s="34" t="str">
        <f t="shared" si="31"/>
        <v/>
      </c>
      <c r="AQ148" s="16">
        <f>IF(AJ148=1,A148-Regression!$C$15,0)</f>
        <v>0</v>
      </c>
      <c r="AR148" s="16">
        <f>IF(AJ148=1,AK148-Regression!$D$15,0)</f>
        <v>0</v>
      </c>
      <c r="AS148" s="16">
        <f>IF(AJ148=1,AL148-Regression!$E$15,0)</f>
        <v>0</v>
      </c>
      <c r="AT148" s="16">
        <f>IF(AJ148=1,AP148-Regression!$F$15,0)</f>
        <v>0</v>
      </c>
      <c r="AU148" s="19">
        <f>IF(AND(ISNUMBER(AK148),ISNUMBER(AL148)),Regression!$C$38+Regression!$D$38*A148+Regression!$E$38*AK148+Regression!$F$38*AL148,"")</f>
        <v>10799.261709399403</v>
      </c>
      <c r="AV148" s="34">
        <f t="shared" si="32"/>
        <v>10526.621049530282</v>
      </c>
      <c r="AW148" s="13" t="str">
        <f>IF(AJ148=1,"Train",IF(AH148=Inputs!$B$6+1,"Validation",IF(AH148&gt;Inputs!$B$6+1,"Forecast","Not used")))</f>
        <v>Not used</v>
      </c>
      <c r="AX148" s="34">
        <f t="shared" si="33"/>
        <v>6845</v>
      </c>
      <c r="AY148" s="38" t="str">
        <f t="shared" si="34"/>
        <v/>
      </c>
      <c r="AZ148" s="13">
        <f t="shared" si="35"/>
        <v>0</v>
      </c>
      <c r="BB148" s="19">
        <f>Regression!$C$45+Regression!$C$46*A148</f>
        <v>6373.5259249893315</v>
      </c>
      <c r="BC148" s="27" t="str">
        <f t="shared" si="36"/>
        <v/>
      </c>
      <c r="BD148" s="30">
        <f>INDEX('Seasonal Index'!$H$2:$H$53,AI148)</f>
        <v>0.96645545966881496</v>
      </c>
      <c r="BE148" s="34" t="str">
        <f t="shared" si="37"/>
        <v/>
      </c>
      <c r="BF148" s="38" t="str">
        <f t="shared" si="38"/>
        <v/>
      </c>
      <c r="BG148" s="34">
        <f t="shared" si="39"/>
        <v>6845</v>
      </c>
      <c r="BH148" s="13">
        <f t="shared" si="40"/>
        <v>0</v>
      </c>
      <c r="BI148" s="13">
        <f t="shared" si="41"/>
        <v>0</v>
      </c>
    </row>
    <row r="149" spans="1:61" x14ac:dyDescent="0.2">
      <c r="A149" s="15">
        <v>148</v>
      </c>
      <c r="B149" s="35">
        <v>34306</v>
      </c>
      <c r="C149" s="36">
        <v>7430</v>
      </c>
      <c r="D149" s="37"/>
      <c r="F149" s="15">
        <v>337000</v>
      </c>
      <c r="H149" s="15">
        <v>15.214</v>
      </c>
      <c r="I149" s="15">
        <v>14.162000000000001</v>
      </c>
      <c r="J149" s="15">
        <v>1.0509999999999999</v>
      </c>
      <c r="K149" s="15">
        <v>6882.098</v>
      </c>
      <c r="M149" s="15">
        <v>848</v>
      </c>
      <c r="N149" s="15">
        <v>14.911</v>
      </c>
      <c r="O149" s="15">
        <v>193765</v>
      </c>
      <c r="P149" s="15">
        <v>4511.5</v>
      </c>
      <c r="Q149" s="15">
        <v>843397</v>
      </c>
      <c r="V149" s="15">
        <v>28</v>
      </c>
      <c r="W149" s="15">
        <v>92.7</v>
      </c>
      <c r="AB149" s="15">
        <v>256922</v>
      </c>
      <c r="AD149" s="15">
        <v>0</v>
      </c>
      <c r="AE149" s="15">
        <v>125.8</v>
      </c>
      <c r="AF149" s="15">
        <v>1</v>
      </c>
      <c r="AH149" s="13">
        <f t="shared" si="28"/>
        <v>1993</v>
      </c>
      <c r="AI149" s="13">
        <f t="shared" si="29"/>
        <v>49</v>
      </c>
      <c r="AJ149" s="13">
        <f>IF(AND(ISNUMBER(C149),ISNUMBER(AK149),ISNUMBER(AL149),AH149&gt;=Inputs!$B$5,AH149&lt;=Inputs!$B$6,AH149&lt;&gt;Inputs!$B$7,AH149&lt;&gt;Inputs!$B$8),1,0)</f>
        <v>0</v>
      </c>
      <c r="AK149" s="13">
        <f>IF(INDEX($E149:$AF149,Inputs!$C$10)="","",INDEX($E149:$AF149,Inputs!$C$10))</f>
        <v>193765</v>
      </c>
      <c r="AL149" s="13">
        <f>IF(INDEX($E149:$AF149,Inputs!$C$11)="","",INDEX($E149:$AF149,Inputs!$C$11))</f>
        <v>337000</v>
      </c>
      <c r="AM149" s="19">
        <f>Regression!$C$5+Regression!$C$6*A149</f>
        <v>10672.994108265297</v>
      </c>
      <c r="AN149" s="27" t="str">
        <f t="shared" si="30"/>
        <v/>
      </c>
      <c r="AO149" s="30">
        <f>INDEX('Seasonal Index'!$E$2:$E$53,AI149)</f>
        <v>0.98029372066923559</v>
      </c>
      <c r="AP149" s="34" t="str">
        <f t="shared" si="31"/>
        <v/>
      </c>
      <c r="AQ149" s="16">
        <f>IF(AJ149=1,A149-Regression!$C$15,0)</f>
        <v>0</v>
      </c>
      <c r="AR149" s="16">
        <f>IF(AJ149=1,AK149-Regression!$D$15,0)</f>
        <v>0</v>
      </c>
      <c r="AS149" s="16">
        <f>IF(AJ149=1,AL149-Regression!$E$15,0)</f>
        <v>0</v>
      </c>
      <c r="AT149" s="16">
        <f>IF(AJ149=1,AP149-Regression!$F$15,0)</f>
        <v>0</v>
      </c>
      <c r="AU149" s="19">
        <f>IF(AND(ISNUMBER(AK149),ISNUMBER(AL149)),Regression!$C$38+Regression!$D$38*A149+Regression!$E$38*AK149+Regression!$F$38*AL149,"")</f>
        <v>10795.044354804711</v>
      </c>
      <c r="AV149" s="34">
        <f t="shared" si="32"/>
        <v>10582.314195360939</v>
      </c>
      <c r="AW149" s="13" t="str">
        <f>IF(AJ149=1,"Train",IF(AH149=Inputs!$B$6+1,"Validation",IF(AH149&gt;Inputs!$B$6+1,"Forecast","Not used")))</f>
        <v>Not used</v>
      </c>
      <c r="AX149" s="34">
        <f t="shared" si="33"/>
        <v>7430</v>
      </c>
      <c r="AY149" s="38" t="str">
        <f t="shared" si="34"/>
        <v/>
      </c>
      <c r="AZ149" s="13">
        <f t="shared" si="35"/>
        <v>0</v>
      </c>
      <c r="BB149" s="19">
        <f>Regression!$C$45+Regression!$C$46*A149</f>
        <v>6375.0854246021081</v>
      </c>
      <c r="BC149" s="27" t="str">
        <f t="shared" si="36"/>
        <v/>
      </c>
      <c r="BD149" s="30">
        <f>INDEX('Seasonal Index'!$H$2:$H$53,AI149)</f>
        <v>0.97990885322830168</v>
      </c>
      <c r="BE149" s="34" t="str">
        <f t="shared" si="37"/>
        <v/>
      </c>
      <c r="BF149" s="38" t="str">
        <f t="shared" si="38"/>
        <v/>
      </c>
      <c r="BG149" s="34">
        <f t="shared" si="39"/>
        <v>7430</v>
      </c>
      <c r="BH149" s="13">
        <f t="shared" si="40"/>
        <v>0</v>
      </c>
      <c r="BI149" s="13">
        <f t="shared" si="41"/>
        <v>0</v>
      </c>
    </row>
    <row r="150" spans="1:61" x14ac:dyDescent="0.2">
      <c r="A150" s="15">
        <v>149</v>
      </c>
      <c r="B150" s="35">
        <v>34313</v>
      </c>
      <c r="C150" s="36">
        <v>8074</v>
      </c>
      <c r="D150" s="37"/>
      <c r="F150" s="15">
        <v>337000</v>
      </c>
      <c r="H150" s="15">
        <v>14.68</v>
      </c>
      <c r="I150" s="15">
        <v>13.726000000000001</v>
      </c>
      <c r="J150" s="15">
        <v>1.036</v>
      </c>
      <c r="K150" s="15">
        <v>6882.098</v>
      </c>
      <c r="M150" s="15">
        <v>860</v>
      </c>
      <c r="N150" s="15">
        <v>14.911</v>
      </c>
      <c r="O150" s="15">
        <v>193765</v>
      </c>
      <c r="P150" s="15">
        <v>4532.8</v>
      </c>
      <c r="Q150" s="15">
        <v>843397</v>
      </c>
      <c r="V150" s="15">
        <v>28</v>
      </c>
      <c r="W150" s="15">
        <v>92.8</v>
      </c>
      <c r="AB150" s="15">
        <v>256922</v>
      </c>
      <c r="AD150" s="15">
        <v>0</v>
      </c>
      <c r="AE150" s="15">
        <v>114.3</v>
      </c>
      <c r="AF150" s="15">
        <v>1.7</v>
      </c>
      <c r="AH150" s="13">
        <f t="shared" si="28"/>
        <v>1993</v>
      </c>
      <c r="AI150" s="13">
        <f t="shared" si="29"/>
        <v>50</v>
      </c>
      <c r="AJ150" s="13">
        <f>IF(AND(ISNUMBER(C150),ISNUMBER(AK150),ISNUMBER(AL150),AH150&gt;=Inputs!$B$5,AH150&lt;=Inputs!$B$6,AH150&lt;&gt;Inputs!$B$7,AH150&lt;&gt;Inputs!$B$8),1,0)</f>
        <v>0</v>
      </c>
      <c r="AK150" s="13">
        <f>IF(INDEX($E150:$AF150,Inputs!$C$10)="","",INDEX($E150:$AF150,Inputs!$C$10))</f>
        <v>193765</v>
      </c>
      <c r="AL150" s="13">
        <f>IF(INDEX($E150:$AF150,Inputs!$C$11)="","",INDEX($E150:$AF150,Inputs!$C$11))</f>
        <v>337000</v>
      </c>
      <c r="AM150" s="19">
        <f>Regression!$C$5+Regression!$C$6*A150</f>
        <v>10671.821433326977</v>
      </c>
      <c r="AN150" s="27" t="str">
        <f t="shared" si="30"/>
        <v/>
      </c>
      <c r="AO150" s="30">
        <f>INDEX('Seasonal Index'!$E$2:$E$53,AI150)</f>
        <v>1.00060911532618</v>
      </c>
      <c r="AP150" s="34" t="str">
        <f t="shared" si="31"/>
        <v/>
      </c>
      <c r="AQ150" s="16">
        <f>IF(AJ150=1,A150-Regression!$C$15,0)</f>
        <v>0</v>
      </c>
      <c r="AR150" s="16">
        <f>IF(AJ150=1,AK150-Regression!$D$15,0)</f>
        <v>0</v>
      </c>
      <c r="AS150" s="16">
        <f>IF(AJ150=1,AL150-Regression!$E$15,0)</f>
        <v>0</v>
      </c>
      <c r="AT150" s="16">
        <f>IF(AJ150=1,AP150-Regression!$F$15,0)</f>
        <v>0</v>
      </c>
      <c r="AU150" s="19">
        <f>IF(AND(ISNUMBER(AK150),ISNUMBER(AL150)),Regression!$C$38+Regression!$D$38*A150+Regression!$E$38*AK150+Regression!$F$38*AL150,"")</f>
        <v>10793.482041586778</v>
      </c>
      <c r="AV150" s="34">
        <f t="shared" si="32"/>
        <v>10800.056516921157</v>
      </c>
      <c r="AW150" s="13" t="str">
        <f>IF(AJ150=1,"Train",IF(AH150=Inputs!$B$6+1,"Validation",IF(AH150&gt;Inputs!$B$6+1,"Forecast","Not used")))</f>
        <v>Not used</v>
      </c>
      <c r="AX150" s="34">
        <f t="shared" si="33"/>
        <v>8074</v>
      </c>
      <c r="AY150" s="38" t="str">
        <f t="shared" si="34"/>
        <v/>
      </c>
      <c r="AZ150" s="13">
        <f t="shared" si="35"/>
        <v>0</v>
      </c>
      <c r="BB150" s="19">
        <f>Regression!$C$45+Regression!$C$46*A150</f>
        <v>6376.6449242148856</v>
      </c>
      <c r="BC150" s="27" t="str">
        <f t="shared" si="36"/>
        <v/>
      </c>
      <c r="BD150" s="30">
        <f>INDEX('Seasonal Index'!$H$2:$H$53,AI150)</f>
        <v>0.99765913713107945</v>
      </c>
      <c r="BE150" s="34" t="str">
        <f t="shared" si="37"/>
        <v/>
      </c>
      <c r="BF150" s="38" t="str">
        <f t="shared" si="38"/>
        <v/>
      </c>
      <c r="BG150" s="34">
        <f t="shared" si="39"/>
        <v>8074</v>
      </c>
      <c r="BH150" s="13">
        <f t="shared" si="40"/>
        <v>0</v>
      </c>
      <c r="BI150" s="13">
        <f t="shared" si="41"/>
        <v>0</v>
      </c>
    </row>
    <row r="151" spans="1:61" x14ac:dyDescent="0.2">
      <c r="A151" s="15">
        <v>150</v>
      </c>
      <c r="B151" s="35">
        <v>34320</v>
      </c>
      <c r="C151" s="36">
        <v>7684</v>
      </c>
      <c r="D151" s="37"/>
      <c r="F151" s="15">
        <v>334000</v>
      </c>
      <c r="H151" s="15">
        <v>14.31</v>
      </c>
      <c r="I151" s="15">
        <v>13.992000000000001</v>
      </c>
      <c r="J151" s="15">
        <v>1.018</v>
      </c>
      <c r="K151" s="15">
        <v>6882.098</v>
      </c>
      <c r="M151" s="15">
        <v>860</v>
      </c>
      <c r="N151" s="15">
        <v>14.882</v>
      </c>
      <c r="O151" s="15">
        <v>197793</v>
      </c>
      <c r="P151" s="15">
        <v>4532.8</v>
      </c>
      <c r="Q151" s="15">
        <v>860654</v>
      </c>
      <c r="V151" s="15">
        <v>28</v>
      </c>
      <c r="W151" s="15">
        <v>92.8</v>
      </c>
      <c r="AB151" s="15">
        <v>256922</v>
      </c>
      <c r="AD151" s="15">
        <v>0</v>
      </c>
      <c r="AE151" s="15">
        <v>148.5</v>
      </c>
      <c r="AF151" s="15">
        <v>0.1</v>
      </c>
      <c r="AH151" s="13">
        <f t="shared" si="28"/>
        <v>1993</v>
      </c>
      <c r="AI151" s="13">
        <f t="shared" si="29"/>
        <v>51</v>
      </c>
      <c r="AJ151" s="13">
        <f>IF(AND(ISNUMBER(C151),ISNUMBER(AK151),ISNUMBER(AL151),AH151&gt;=Inputs!$B$5,AH151&lt;=Inputs!$B$6,AH151&lt;&gt;Inputs!$B$7,AH151&lt;&gt;Inputs!$B$8),1,0)</f>
        <v>0</v>
      </c>
      <c r="AK151" s="13">
        <f>IF(INDEX($E151:$AF151,Inputs!$C$10)="","",INDEX($E151:$AF151,Inputs!$C$10))</f>
        <v>197793</v>
      </c>
      <c r="AL151" s="13">
        <f>IF(INDEX($E151:$AF151,Inputs!$C$11)="","",INDEX($E151:$AF151,Inputs!$C$11))</f>
        <v>334000</v>
      </c>
      <c r="AM151" s="19">
        <f>Regression!$C$5+Regression!$C$6*A151</f>
        <v>10670.648758388657</v>
      </c>
      <c r="AN151" s="27" t="str">
        <f t="shared" si="30"/>
        <v/>
      </c>
      <c r="AO151" s="30">
        <f>INDEX('Seasonal Index'!$E$2:$E$53,AI151)</f>
        <v>1.0219733137822757</v>
      </c>
      <c r="AP151" s="34" t="str">
        <f t="shared" si="31"/>
        <v/>
      </c>
      <c r="AQ151" s="16">
        <f>IF(AJ151=1,A151-Regression!$C$15,0)</f>
        <v>0</v>
      </c>
      <c r="AR151" s="16">
        <f>IF(AJ151=1,AK151-Regression!$D$15,0)</f>
        <v>0</v>
      </c>
      <c r="AS151" s="16">
        <f>IF(AJ151=1,AL151-Regression!$E$15,0)</f>
        <v>0</v>
      </c>
      <c r="AT151" s="16">
        <f>IF(AJ151=1,AP151-Regression!$F$15,0)</f>
        <v>0</v>
      </c>
      <c r="AU151" s="19">
        <f>IF(AND(ISNUMBER(AK151),ISNUMBER(AL151)),Regression!$C$38+Regression!$D$38*A151+Regression!$E$38*AK151+Regression!$F$38*AL151,"")</f>
        <v>10807.234627779413</v>
      </c>
      <c r="AV151" s="34">
        <f t="shared" si="32"/>
        <v>11044.705385374285</v>
      </c>
      <c r="AW151" s="13" t="str">
        <f>IF(AJ151=1,"Train",IF(AH151=Inputs!$B$6+1,"Validation",IF(AH151&gt;Inputs!$B$6+1,"Forecast","Not used")))</f>
        <v>Not used</v>
      </c>
      <c r="AX151" s="34">
        <f t="shared" si="33"/>
        <v>7684</v>
      </c>
      <c r="AY151" s="38" t="str">
        <f t="shared" si="34"/>
        <v/>
      </c>
      <c r="AZ151" s="13">
        <f t="shared" si="35"/>
        <v>0</v>
      </c>
      <c r="BB151" s="19">
        <f>Regression!$C$45+Regression!$C$46*A151</f>
        <v>6378.2044238276621</v>
      </c>
      <c r="BC151" s="27" t="str">
        <f t="shared" si="36"/>
        <v/>
      </c>
      <c r="BD151" s="30">
        <f>INDEX('Seasonal Index'!$H$2:$H$53,AI151)</f>
        <v>1.0395425337611444</v>
      </c>
      <c r="BE151" s="34" t="str">
        <f t="shared" si="37"/>
        <v/>
      </c>
      <c r="BF151" s="38" t="str">
        <f t="shared" si="38"/>
        <v/>
      </c>
      <c r="BG151" s="34">
        <f t="shared" si="39"/>
        <v>7684</v>
      </c>
      <c r="BH151" s="13">
        <f t="shared" si="40"/>
        <v>0</v>
      </c>
      <c r="BI151" s="13">
        <f t="shared" si="41"/>
        <v>0</v>
      </c>
    </row>
    <row r="152" spans="1:61" x14ac:dyDescent="0.2">
      <c r="A152" s="15">
        <v>151</v>
      </c>
      <c r="B152" s="35">
        <v>34327</v>
      </c>
      <c r="C152" s="36">
        <v>7411</v>
      </c>
      <c r="D152" s="37"/>
      <c r="F152" s="15">
        <v>331000</v>
      </c>
      <c r="H152" s="15">
        <v>14.4025</v>
      </c>
      <c r="I152" s="15">
        <v>13.522</v>
      </c>
      <c r="J152" s="15">
        <v>1.0029999999999999</v>
      </c>
      <c r="K152" s="15">
        <v>6882.098</v>
      </c>
      <c r="M152" s="15">
        <v>860</v>
      </c>
      <c r="N152" s="15">
        <v>14.882</v>
      </c>
      <c r="O152" s="15">
        <v>197793</v>
      </c>
      <c r="P152" s="15">
        <v>4532.8</v>
      </c>
      <c r="Q152" s="15">
        <v>860654</v>
      </c>
      <c r="V152" s="15">
        <v>28</v>
      </c>
      <c r="W152" s="15">
        <v>92.8</v>
      </c>
      <c r="AB152" s="15">
        <v>256922</v>
      </c>
      <c r="AD152" s="15">
        <v>1</v>
      </c>
      <c r="AE152" s="15">
        <v>176.5</v>
      </c>
      <c r="AF152" s="15">
        <v>0</v>
      </c>
      <c r="AH152" s="13">
        <f t="shared" si="28"/>
        <v>1993</v>
      </c>
      <c r="AI152" s="13">
        <f t="shared" si="29"/>
        <v>52</v>
      </c>
      <c r="AJ152" s="13">
        <f>IF(AND(ISNUMBER(C152),ISNUMBER(AK152),ISNUMBER(AL152),AH152&gt;=Inputs!$B$5,AH152&lt;=Inputs!$B$6,AH152&lt;&gt;Inputs!$B$7,AH152&lt;&gt;Inputs!$B$8),1,0)</f>
        <v>0</v>
      </c>
      <c r="AK152" s="13">
        <f>IF(INDEX($E152:$AF152,Inputs!$C$10)="","",INDEX($E152:$AF152,Inputs!$C$10))</f>
        <v>197793</v>
      </c>
      <c r="AL152" s="13">
        <f>IF(INDEX($E152:$AF152,Inputs!$C$11)="","",INDEX($E152:$AF152,Inputs!$C$11))</f>
        <v>331000</v>
      </c>
      <c r="AM152" s="19">
        <f>Regression!$C$5+Regression!$C$6*A152</f>
        <v>10669.47608345034</v>
      </c>
      <c r="AN152" s="27" t="str">
        <f t="shared" si="30"/>
        <v/>
      </c>
      <c r="AO152" s="30">
        <f>INDEX('Seasonal Index'!$E$2:$E$53,AI152)</f>
        <v>0.94105970168970154</v>
      </c>
      <c r="AP152" s="34" t="str">
        <f t="shared" si="31"/>
        <v/>
      </c>
      <c r="AQ152" s="16">
        <f>IF(AJ152=1,A152-Regression!$C$15,0)</f>
        <v>0</v>
      </c>
      <c r="AR152" s="16">
        <f>IF(AJ152=1,AK152-Regression!$D$15,0)</f>
        <v>0</v>
      </c>
      <c r="AS152" s="16">
        <f>IF(AJ152=1,AL152-Regression!$E$15,0)</f>
        <v>0</v>
      </c>
      <c r="AT152" s="16">
        <f>IF(AJ152=1,AP152-Regression!$F$15,0)</f>
        <v>0</v>
      </c>
      <c r="AU152" s="19">
        <f>IF(AND(ISNUMBER(AK152),ISNUMBER(AL152)),Regression!$C$38+Regression!$D$38*A152+Regression!$E$38*AK152+Regression!$F$38*AL152,"")</f>
        <v>10813.637438691752</v>
      </c>
      <c r="AV152" s="34">
        <f t="shared" si="32"/>
        <v>10176.27842223585</v>
      </c>
      <c r="AW152" s="13" t="str">
        <f>IF(AJ152=1,"Train",IF(AH152=Inputs!$B$6+1,"Validation",IF(AH152&gt;Inputs!$B$6+1,"Forecast","Not used")))</f>
        <v>Not used</v>
      </c>
      <c r="AX152" s="34">
        <f t="shared" si="33"/>
        <v>7411</v>
      </c>
      <c r="AY152" s="38" t="str">
        <f t="shared" si="34"/>
        <v/>
      </c>
      <c r="AZ152" s="13">
        <f t="shared" si="35"/>
        <v>0</v>
      </c>
      <c r="BB152" s="19">
        <f>Regression!$C$45+Regression!$C$46*A152</f>
        <v>6379.7639234404387</v>
      </c>
      <c r="BC152" s="27" t="str">
        <f t="shared" si="36"/>
        <v/>
      </c>
      <c r="BD152" s="30">
        <f>INDEX('Seasonal Index'!$H$2:$H$53,AI152)</f>
        <v>0.89289929772275245</v>
      </c>
      <c r="BE152" s="34" t="str">
        <f t="shared" si="37"/>
        <v/>
      </c>
      <c r="BF152" s="38" t="str">
        <f t="shared" si="38"/>
        <v/>
      </c>
      <c r="BG152" s="34">
        <f t="shared" si="39"/>
        <v>7411</v>
      </c>
      <c r="BH152" s="13">
        <f t="shared" si="40"/>
        <v>0</v>
      </c>
      <c r="BI152" s="13">
        <f t="shared" si="41"/>
        <v>0</v>
      </c>
    </row>
    <row r="153" spans="1:61" x14ac:dyDescent="0.2">
      <c r="A153" s="15">
        <v>152</v>
      </c>
      <c r="B153" s="35">
        <v>34334</v>
      </c>
      <c r="C153" s="36">
        <v>7567</v>
      </c>
      <c r="D153" s="37"/>
      <c r="F153" s="15">
        <v>290000</v>
      </c>
      <c r="H153" s="15">
        <v>14.21</v>
      </c>
      <c r="I153" s="15">
        <v>13.17</v>
      </c>
      <c r="J153" s="15">
        <v>0.999</v>
      </c>
      <c r="K153" s="15">
        <v>6882.098</v>
      </c>
      <c r="M153" s="15">
        <v>860</v>
      </c>
      <c r="N153" s="15">
        <v>14.882</v>
      </c>
      <c r="O153" s="15">
        <v>197793</v>
      </c>
      <c r="P153" s="15">
        <v>4532.8</v>
      </c>
      <c r="Q153" s="15">
        <v>860654</v>
      </c>
      <c r="V153" s="15">
        <v>28</v>
      </c>
      <c r="W153" s="15">
        <v>92.8</v>
      </c>
      <c r="AB153" s="15">
        <v>256922</v>
      </c>
      <c r="AD153" s="15">
        <v>1</v>
      </c>
      <c r="AE153" s="15">
        <v>203.2</v>
      </c>
      <c r="AF153" s="15">
        <v>0</v>
      </c>
      <c r="AH153" s="13">
        <f t="shared" si="28"/>
        <v>1993</v>
      </c>
      <c r="AI153" s="13">
        <f t="shared" si="29"/>
        <v>52</v>
      </c>
      <c r="AJ153" s="13">
        <f>IF(AND(ISNUMBER(C153),ISNUMBER(AK153),ISNUMBER(AL153),AH153&gt;=Inputs!$B$5,AH153&lt;=Inputs!$B$6,AH153&lt;&gt;Inputs!$B$7,AH153&lt;&gt;Inputs!$B$8),1,0)</f>
        <v>0</v>
      </c>
      <c r="AK153" s="13">
        <f>IF(INDEX($E153:$AF153,Inputs!$C$10)="","",INDEX($E153:$AF153,Inputs!$C$10))</f>
        <v>197793</v>
      </c>
      <c r="AL153" s="13">
        <f>IF(INDEX($E153:$AF153,Inputs!$C$11)="","",INDEX($E153:$AF153,Inputs!$C$11))</f>
        <v>290000</v>
      </c>
      <c r="AM153" s="19">
        <f>Regression!$C$5+Regression!$C$6*A153</f>
        <v>10668.30340851202</v>
      </c>
      <c r="AN153" s="27" t="str">
        <f t="shared" si="30"/>
        <v/>
      </c>
      <c r="AO153" s="30">
        <f>INDEX('Seasonal Index'!$E$2:$E$53,AI153)</f>
        <v>0.94105970168970154</v>
      </c>
      <c r="AP153" s="34" t="str">
        <f t="shared" si="31"/>
        <v/>
      </c>
      <c r="AQ153" s="16">
        <f>IF(AJ153=1,A153-Regression!$C$15,0)</f>
        <v>0</v>
      </c>
      <c r="AR153" s="16">
        <f>IF(AJ153=1,AK153-Regression!$D$15,0)</f>
        <v>0</v>
      </c>
      <c r="AS153" s="16">
        <f>IF(AJ153=1,AL153-Regression!$E$15,0)</f>
        <v>0</v>
      </c>
      <c r="AT153" s="16">
        <f>IF(AJ153=1,AP153-Regression!$F$15,0)</f>
        <v>0</v>
      </c>
      <c r="AU153" s="19">
        <f>IF(AND(ISNUMBER(AK153),ISNUMBER(AL153)),Regression!$C$38+Regression!$D$38*A153+Regression!$E$38*AK153+Regression!$F$38*AL153,"")</f>
        <v>10920.931821920862</v>
      </c>
      <c r="AV153" s="34">
        <f t="shared" si="32"/>
        <v>10277.248842510415</v>
      </c>
      <c r="AW153" s="13" t="str">
        <f>IF(AJ153=1,"Train",IF(AH153=Inputs!$B$6+1,"Validation",IF(AH153&gt;Inputs!$B$6+1,"Forecast","Not used")))</f>
        <v>Not used</v>
      </c>
      <c r="AX153" s="34">
        <f t="shared" si="33"/>
        <v>7567</v>
      </c>
      <c r="AY153" s="38" t="str">
        <f t="shared" si="34"/>
        <v/>
      </c>
      <c r="AZ153" s="13">
        <f t="shared" si="35"/>
        <v>0</v>
      </c>
      <c r="BB153" s="19">
        <f>Regression!$C$45+Regression!$C$46*A153</f>
        <v>6381.3234230532153</v>
      </c>
      <c r="BC153" s="27" t="str">
        <f t="shared" si="36"/>
        <v/>
      </c>
      <c r="BD153" s="30">
        <f>INDEX('Seasonal Index'!$H$2:$H$53,AI153)</f>
        <v>0.89289929772275245</v>
      </c>
      <c r="BE153" s="34" t="str">
        <f t="shared" si="37"/>
        <v/>
      </c>
      <c r="BF153" s="38" t="str">
        <f t="shared" si="38"/>
        <v/>
      </c>
      <c r="BG153" s="34">
        <f t="shared" si="39"/>
        <v>7567</v>
      </c>
      <c r="BH153" s="13">
        <f t="shared" si="40"/>
        <v>0</v>
      </c>
      <c r="BI153" s="13">
        <f t="shared" si="41"/>
        <v>0</v>
      </c>
    </row>
    <row r="154" spans="1:61" x14ac:dyDescent="0.2">
      <c r="A154" s="15">
        <v>153</v>
      </c>
      <c r="B154" s="35">
        <v>34341</v>
      </c>
      <c r="C154" s="36">
        <v>7124</v>
      </c>
      <c r="D154" s="37"/>
      <c r="F154" s="15">
        <v>341000</v>
      </c>
      <c r="H154" s="15">
        <v>15.034000000000001</v>
      </c>
      <c r="I154" s="15">
        <v>14.1775</v>
      </c>
      <c r="J154" s="15">
        <v>0.99199999999999999</v>
      </c>
      <c r="K154" s="15">
        <v>6882.098</v>
      </c>
      <c r="M154" s="15">
        <v>868</v>
      </c>
      <c r="N154" s="15">
        <v>14.882</v>
      </c>
      <c r="O154" s="15">
        <v>197793</v>
      </c>
      <c r="P154" s="15">
        <v>4554.1000000000004</v>
      </c>
      <c r="Q154" s="15">
        <v>860654</v>
      </c>
      <c r="V154" s="15">
        <v>28</v>
      </c>
      <c r="W154" s="15">
        <v>91.8</v>
      </c>
      <c r="AB154" s="15">
        <v>256922</v>
      </c>
      <c r="AD154" s="15">
        <v>1</v>
      </c>
      <c r="AE154" s="15">
        <v>169.5</v>
      </c>
      <c r="AF154" s="15">
        <v>0.3</v>
      </c>
      <c r="AH154" s="13">
        <f t="shared" si="28"/>
        <v>1994</v>
      </c>
      <c r="AI154" s="13">
        <f t="shared" si="29"/>
        <v>1</v>
      </c>
      <c r="AJ154" s="13">
        <f>IF(AND(ISNUMBER(C154),ISNUMBER(AK154),ISNUMBER(AL154),AH154&gt;=Inputs!$B$5,AH154&lt;=Inputs!$B$6,AH154&lt;&gt;Inputs!$B$7,AH154&lt;&gt;Inputs!$B$8),1,0)</f>
        <v>0</v>
      </c>
      <c r="AK154" s="13">
        <f>IF(INDEX($E154:$AF154,Inputs!$C$10)="","",INDEX($E154:$AF154,Inputs!$C$10))</f>
        <v>197793</v>
      </c>
      <c r="AL154" s="13">
        <f>IF(INDEX($E154:$AF154,Inputs!$C$11)="","",INDEX($E154:$AF154,Inputs!$C$11))</f>
        <v>341000</v>
      </c>
      <c r="AM154" s="19">
        <f>Regression!$C$5+Regression!$C$6*A154</f>
        <v>10667.130733573702</v>
      </c>
      <c r="AN154" s="27" t="str">
        <f t="shared" si="30"/>
        <v/>
      </c>
      <c r="AO154" s="30">
        <f>INDEX('Seasonal Index'!$E$2:$E$53,AI154)</f>
        <v>0.91465818912124619</v>
      </c>
      <c r="AP154" s="34" t="str">
        <f t="shared" si="31"/>
        <v/>
      </c>
      <c r="AQ154" s="16">
        <f>IF(AJ154=1,A154-Regression!$C$15,0)</f>
        <v>0</v>
      </c>
      <c r="AR154" s="16">
        <f>IF(AJ154=1,AK154-Regression!$D$15,0)</f>
        <v>0</v>
      </c>
      <c r="AS154" s="16">
        <f>IF(AJ154=1,AL154-Regression!$E$15,0)</f>
        <v>0</v>
      </c>
      <c r="AT154" s="16">
        <f>IF(AJ154=1,AP154-Regression!$F$15,0)</f>
        <v>0</v>
      </c>
      <c r="AU154" s="19">
        <f>IF(AND(ISNUMBER(AK154),ISNUMBER(AL154)),Regression!$C$38+Regression!$D$38*A154+Regression!$E$38*AK154+Regression!$F$38*AL154,"")</f>
        <v>10783.962398488311</v>
      </c>
      <c r="AV154" s="34">
        <f t="shared" si="32"/>
        <v>9863.6395189529285</v>
      </c>
      <c r="AW154" s="13" t="str">
        <f>IF(AJ154=1,"Train",IF(AH154=Inputs!$B$6+1,"Validation",IF(AH154&gt;Inputs!$B$6+1,"Forecast","Not used")))</f>
        <v>Not used</v>
      </c>
      <c r="AX154" s="34">
        <f t="shared" si="33"/>
        <v>7124</v>
      </c>
      <c r="AY154" s="38" t="str">
        <f t="shared" si="34"/>
        <v/>
      </c>
      <c r="AZ154" s="13">
        <f t="shared" si="35"/>
        <v>0</v>
      </c>
      <c r="BB154" s="19">
        <f>Regression!$C$45+Regression!$C$46*A154</f>
        <v>6382.8829226659927</v>
      </c>
      <c r="BC154" s="27" t="str">
        <f t="shared" si="36"/>
        <v/>
      </c>
      <c r="BD154" s="30">
        <f>INDEX('Seasonal Index'!$H$2:$H$53,AI154)</f>
        <v>0.90693988880451892</v>
      </c>
      <c r="BE154" s="34" t="str">
        <f t="shared" si="37"/>
        <v/>
      </c>
      <c r="BF154" s="38" t="str">
        <f t="shared" si="38"/>
        <v/>
      </c>
      <c r="BG154" s="34">
        <f t="shared" si="39"/>
        <v>7124</v>
      </c>
      <c r="BH154" s="13">
        <f t="shared" si="40"/>
        <v>0</v>
      </c>
      <c r="BI154" s="13">
        <f t="shared" si="41"/>
        <v>0</v>
      </c>
    </row>
    <row r="155" spans="1:61" x14ac:dyDescent="0.2">
      <c r="A155" s="15">
        <v>154</v>
      </c>
      <c r="B155" s="35">
        <v>34348</v>
      </c>
      <c r="C155" s="36">
        <v>7124</v>
      </c>
      <c r="D155" s="37"/>
      <c r="F155" s="15">
        <v>343000</v>
      </c>
      <c r="H155" s="15">
        <v>14.666</v>
      </c>
      <c r="I155" s="15">
        <v>14</v>
      </c>
      <c r="J155" s="15">
        <v>0.995</v>
      </c>
      <c r="K155" s="15">
        <v>6882.098</v>
      </c>
      <c r="M155" s="15">
        <v>868</v>
      </c>
      <c r="N155" s="15">
        <v>14.882</v>
      </c>
      <c r="O155" s="15">
        <v>197793</v>
      </c>
      <c r="P155" s="15">
        <v>4554.1000000000004</v>
      </c>
      <c r="Q155" s="15">
        <v>860654</v>
      </c>
      <c r="V155" s="15">
        <v>28</v>
      </c>
      <c r="W155" s="15">
        <v>91.8</v>
      </c>
      <c r="AB155" s="15">
        <v>256922</v>
      </c>
      <c r="AD155" s="15">
        <v>0</v>
      </c>
      <c r="AE155" s="15">
        <v>196</v>
      </c>
      <c r="AF155" s="15">
        <v>0</v>
      </c>
      <c r="AH155" s="13">
        <f t="shared" si="28"/>
        <v>1994</v>
      </c>
      <c r="AI155" s="13">
        <f t="shared" si="29"/>
        <v>2</v>
      </c>
      <c r="AJ155" s="13">
        <f>IF(AND(ISNUMBER(C155),ISNUMBER(AK155),ISNUMBER(AL155),AH155&gt;=Inputs!$B$5,AH155&lt;=Inputs!$B$6,AH155&lt;&gt;Inputs!$B$7,AH155&lt;&gt;Inputs!$B$8),1,0)</f>
        <v>0</v>
      </c>
      <c r="AK155" s="13">
        <f>IF(INDEX($E155:$AF155,Inputs!$C$10)="","",INDEX($E155:$AF155,Inputs!$C$10))</f>
        <v>197793</v>
      </c>
      <c r="AL155" s="13">
        <f>IF(INDEX($E155:$AF155,Inputs!$C$11)="","",INDEX($E155:$AF155,Inputs!$C$11))</f>
        <v>343000</v>
      </c>
      <c r="AM155" s="19">
        <f>Regression!$C$5+Regression!$C$6*A155</f>
        <v>10665.958058635382</v>
      </c>
      <c r="AN155" s="27" t="str">
        <f t="shared" si="30"/>
        <v/>
      </c>
      <c r="AO155" s="30">
        <f>INDEX('Seasonal Index'!$E$2:$E$53,AI155)</f>
        <v>0.92112372079680493</v>
      </c>
      <c r="AP155" s="34" t="str">
        <f t="shared" si="31"/>
        <v/>
      </c>
      <c r="AQ155" s="16">
        <f>IF(AJ155=1,A155-Regression!$C$15,0)</f>
        <v>0</v>
      </c>
      <c r="AR155" s="16">
        <f>IF(AJ155=1,AK155-Regression!$D$15,0)</f>
        <v>0</v>
      </c>
      <c r="AS155" s="16">
        <f>IF(AJ155=1,AL155-Regression!$E$15,0)</f>
        <v>0</v>
      </c>
      <c r="AT155" s="16">
        <f>IF(AJ155=1,AP155-Regression!$F$15,0)</f>
        <v>0</v>
      </c>
      <c r="AU155" s="19">
        <f>IF(AND(ISNUMBER(AK155),ISNUMBER(AL155)),Regression!$C$38+Regression!$D$38*A155+Regression!$E$38*AK155+Regression!$F$38*AL155,"")</f>
        <v>10777.090002516861</v>
      </c>
      <c r="AV155" s="34">
        <f t="shared" si="32"/>
        <v>9927.0332424803782</v>
      </c>
      <c r="AW155" s="13" t="str">
        <f>IF(AJ155=1,"Train",IF(AH155=Inputs!$B$6+1,"Validation",IF(AH155&gt;Inputs!$B$6+1,"Forecast","Not used")))</f>
        <v>Not used</v>
      </c>
      <c r="AX155" s="34">
        <f t="shared" si="33"/>
        <v>7124</v>
      </c>
      <c r="AY155" s="38" t="str">
        <f t="shared" si="34"/>
        <v/>
      </c>
      <c r="AZ155" s="13">
        <f t="shared" si="35"/>
        <v>0</v>
      </c>
      <c r="BB155" s="19">
        <f>Regression!$C$45+Regression!$C$46*A155</f>
        <v>6384.4424222787693</v>
      </c>
      <c r="BC155" s="27" t="str">
        <f t="shared" si="36"/>
        <v/>
      </c>
      <c r="BD155" s="30">
        <f>INDEX('Seasonal Index'!$H$2:$H$53,AI155)</f>
        <v>0.93580735968008499</v>
      </c>
      <c r="BE155" s="34" t="str">
        <f t="shared" si="37"/>
        <v/>
      </c>
      <c r="BF155" s="38" t="str">
        <f t="shared" si="38"/>
        <v/>
      </c>
      <c r="BG155" s="34">
        <f t="shared" si="39"/>
        <v>7124</v>
      </c>
      <c r="BH155" s="13">
        <f t="shared" si="40"/>
        <v>0</v>
      </c>
      <c r="BI155" s="13">
        <f t="shared" si="41"/>
        <v>0</v>
      </c>
    </row>
    <row r="156" spans="1:61" x14ac:dyDescent="0.2">
      <c r="A156" s="15">
        <v>155</v>
      </c>
      <c r="B156" s="35">
        <v>34355</v>
      </c>
      <c r="C156" s="36">
        <v>7157</v>
      </c>
      <c r="D156" s="37"/>
      <c r="F156" s="15">
        <v>355000</v>
      </c>
      <c r="H156" s="15">
        <v>15.023999999999999</v>
      </c>
      <c r="I156" s="15">
        <v>14.215999999999999</v>
      </c>
      <c r="J156" s="15">
        <v>1.0009999999999999</v>
      </c>
      <c r="K156" s="15">
        <v>6882.098</v>
      </c>
      <c r="M156" s="15">
        <v>868</v>
      </c>
      <c r="N156" s="15">
        <v>15.004</v>
      </c>
      <c r="O156" s="15">
        <v>182322</v>
      </c>
      <c r="P156" s="15">
        <v>4554.1000000000004</v>
      </c>
      <c r="Q156" s="15">
        <v>860654</v>
      </c>
      <c r="V156" s="15">
        <v>28</v>
      </c>
      <c r="W156" s="15">
        <v>91.8</v>
      </c>
      <c r="AB156" s="15">
        <v>256922</v>
      </c>
      <c r="AD156" s="15">
        <v>0</v>
      </c>
      <c r="AE156" s="15">
        <v>269.8</v>
      </c>
      <c r="AF156" s="15">
        <v>0</v>
      </c>
      <c r="AH156" s="13">
        <f t="shared" si="28"/>
        <v>1994</v>
      </c>
      <c r="AI156" s="13">
        <f t="shared" si="29"/>
        <v>3</v>
      </c>
      <c r="AJ156" s="13">
        <f>IF(AND(ISNUMBER(C156),ISNUMBER(AK156),ISNUMBER(AL156),AH156&gt;=Inputs!$B$5,AH156&lt;=Inputs!$B$6,AH156&lt;&gt;Inputs!$B$7,AH156&lt;&gt;Inputs!$B$8),1,0)</f>
        <v>0</v>
      </c>
      <c r="AK156" s="13">
        <f>IF(INDEX($E156:$AF156,Inputs!$C$10)="","",INDEX($E156:$AF156,Inputs!$C$10))</f>
        <v>182322</v>
      </c>
      <c r="AL156" s="13">
        <f>IF(INDEX($E156:$AF156,Inputs!$C$11)="","",INDEX($E156:$AF156,Inputs!$C$11))</f>
        <v>355000</v>
      </c>
      <c r="AM156" s="19">
        <f>Regression!$C$5+Regression!$C$6*A156</f>
        <v>10664.785383697063</v>
      </c>
      <c r="AN156" s="27" t="str">
        <f t="shared" si="30"/>
        <v/>
      </c>
      <c r="AO156" s="30">
        <f>INDEX('Seasonal Index'!$E$2:$E$53,AI156)</f>
        <v>0.93247570989249473</v>
      </c>
      <c r="AP156" s="34" t="str">
        <f t="shared" si="31"/>
        <v/>
      </c>
      <c r="AQ156" s="16">
        <f>IF(AJ156=1,A156-Regression!$C$15,0)</f>
        <v>0</v>
      </c>
      <c r="AR156" s="16">
        <f>IF(AJ156=1,AK156-Regression!$D$15,0)</f>
        <v>0</v>
      </c>
      <c r="AS156" s="16">
        <f>IF(AJ156=1,AL156-Regression!$E$15,0)</f>
        <v>0</v>
      </c>
      <c r="AT156" s="16">
        <f>IF(AJ156=1,AP156-Regression!$F$15,0)</f>
        <v>0</v>
      </c>
      <c r="AU156" s="19">
        <f>IF(AND(ISNUMBER(AK156),ISNUMBER(AL156)),Regression!$C$38+Regression!$D$38*A156+Regression!$E$38*AK156+Regression!$F$38*AL156,"")</f>
        <v>10715.437705845989</v>
      </c>
      <c r="AV156" s="34">
        <f t="shared" si="32"/>
        <v>9991.8853815675429</v>
      </c>
      <c r="AW156" s="13" t="str">
        <f>IF(AJ156=1,"Train",IF(AH156=Inputs!$B$6+1,"Validation",IF(AH156&gt;Inputs!$B$6+1,"Forecast","Not used")))</f>
        <v>Not used</v>
      </c>
      <c r="AX156" s="34">
        <f t="shared" si="33"/>
        <v>7157</v>
      </c>
      <c r="AY156" s="38" t="str">
        <f t="shared" si="34"/>
        <v/>
      </c>
      <c r="AZ156" s="13">
        <f t="shared" si="35"/>
        <v>0</v>
      </c>
      <c r="BB156" s="19">
        <f>Regression!$C$45+Regression!$C$46*A156</f>
        <v>6386.0019218915459</v>
      </c>
      <c r="BC156" s="27" t="str">
        <f t="shared" si="36"/>
        <v/>
      </c>
      <c r="BD156" s="30">
        <f>INDEX('Seasonal Index'!$H$2:$H$53,AI156)</f>
        <v>0.93511463592432087</v>
      </c>
      <c r="BE156" s="34" t="str">
        <f t="shared" si="37"/>
        <v/>
      </c>
      <c r="BF156" s="38" t="str">
        <f t="shared" si="38"/>
        <v/>
      </c>
      <c r="BG156" s="34">
        <f t="shared" si="39"/>
        <v>7157</v>
      </c>
      <c r="BH156" s="13">
        <f t="shared" si="40"/>
        <v>0</v>
      </c>
      <c r="BI156" s="13">
        <f t="shared" si="41"/>
        <v>0</v>
      </c>
    </row>
    <row r="157" spans="1:61" x14ac:dyDescent="0.2">
      <c r="A157" s="15">
        <v>156</v>
      </c>
      <c r="B157" s="35">
        <v>34362</v>
      </c>
      <c r="C157" s="36">
        <v>6321</v>
      </c>
      <c r="D157" s="37"/>
      <c r="F157" s="15">
        <v>351000</v>
      </c>
      <c r="H157" s="15">
        <v>15.34</v>
      </c>
      <c r="I157" s="15">
        <v>14.641999999999999</v>
      </c>
      <c r="J157" s="15">
        <v>0.999</v>
      </c>
      <c r="K157" s="15">
        <v>6882.098</v>
      </c>
      <c r="M157" s="15">
        <v>868</v>
      </c>
      <c r="N157" s="15">
        <v>15.004</v>
      </c>
      <c r="O157" s="15">
        <v>182322</v>
      </c>
      <c r="P157" s="15">
        <v>4554.1000000000004</v>
      </c>
      <c r="Q157" s="15">
        <v>860654</v>
      </c>
      <c r="V157" s="15">
        <v>28</v>
      </c>
      <c r="W157" s="15">
        <v>91.8</v>
      </c>
      <c r="AB157" s="15">
        <v>256922</v>
      </c>
      <c r="AD157" s="15">
        <v>0</v>
      </c>
      <c r="AE157" s="15">
        <v>166.9</v>
      </c>
      <c r="AF157" s="15">
        <v>0.9</v>
      </c>
      <c r="AH157" s="13">
        <f t="shared" si="28"/>
        <v>1994</v>
      </c>
      <c r="AI157" s="13">
        <f t="shared" si="29"/>
        <v>4</v>
      </c>
      <c r="AJ157" s="13">
        <f>IF(AND(ISNUMBER(C157),ISNUMBER(AK157),ISNUMBER(AL157),AH157&gt;=Inputs!$B$5,AH157&lt;=Inputs!$B$6,AH157&lt;&gt;Inputs!$B$7,AH157&lt;&gt;Inputs!$B$8),1,0)</f>
        <v>0</v>
      </c>
      <c r="AK157" s="13">
        <f>IF(INDEX($E157:$AF157,Inputs!$C$10)="","",INDEX($E157:$AF157,Inputs!$C$10))</f>
        <v>182322</v>
      </c>
      <c r="AL157" s="13">
        <f>IF(INDEX($E157:$AF157,Inputs!$C$11)="","",INDEX($E157:$AF157,Inputs!$C$11))</f>
        <v>351000</v>
      </c>
      <c r="AM157" s="19">
        <f>Regression!$C$5+Regression!$C$6*A157</f>
        <v>10663.612708758745</v>
      </c>
      <c r="AN157" s="27" t="str">
        <f t="shared" si="30"/>
        <v/>
      </c>
      <c r="AO157" s="30">
        <f>INDEX('Seasonal Index'!$E$2:$E$53,AI157)</f>
        <v>0.95567024426301994</v>
      </c>
      <c r="AP157" s="34" t="str">
        <f t="shared" si="31"/>
        <v/>
      </c>
      <c r="AQ157" s="16">
        <f>IF(AJ157=1,A157-Regression!$C$15,0)</f>
        <v>0</v>
      </c>
      <c r="AR157" s="16">
        <f>IF(AJ157=1,AK157-Regression!$D$15,0)</f>
        <v>0</v>
      </c>
      <c r="AS157" s="16">
        <f>IF(AJ157=1,AL157-Regression!$E$15,0)</f>
        <v>0</v>
      </c>
      <c r="AT157" s="16">
        <f>IF(AJ157=1,AP157-Regression!$F$15,0)</f>
        <v>0</v>
      </c>
      <c r="AU157" s="19">
        <f>IF(AND(ISNUMBER(AK157),ISNUMBER(AL157)),Regression!$C$38+Regression!$D$38*A157+Regression!$E$38*AK157+Regression!$F$38*AL157,"")</f>
        <v>10724.495558135084</v>
      </c>
      <c r="AV157" s="34">
        <f t="shared" si="32"/>
        <v>10249.081289640628</v>
      </c>
      <c r="AW157" s="13" t="str">
        <f>IF(AJ157=1,"Train",IF(AH157=Inputs!$B$6+1,"Validation",IF(AH157&gt;Inputs!$B$6+1,"Forecast","Not used")))</f>
        <v>Not used</v>
      </c>
      <c r="AX157" s="34">
        <f t="shared" si="33"/>
        <v>6321</v>
      </c>
      <c r="AY157" s="38" t="str">
        <f t="shared" si="34"/>
        <v/>
      </c>
      <c r="AZ157" s="13">
        <f t="shared" si="35"/>
        <v>0</v>
      </c>
      <c r="BB157" s="19">
        <f>Regression!$C$45+Regression!$C$46*A157</f>
        <v>6387.5614215043224</v>
      </c>
      <c r="BC157" s="27" t="str">
        <f t="shared" si="36"/>
        <v/>
      </c>
      <c r="BD157" s="30">
        <f>INDEX('Seasonal Index'!$H$2:$H$53,AI157)</f>
        <v>0.94748400224267371</v>
      </c>
      <c r="BE157" s="34" t="str">
        <f t="shared" si="37"/>
        <v/>
      </c>
      <c r="BF157" s="38" t="str">
        <f t="shared" si="38"/>
        <v/>
      </c>
      <c r="BG157" s="34">
        <f t="shared" si="39"/>
        <v>6321</v>
      </c>
      <c r="BH157" s="13">
        <f t="shared" si="40"/>
        <v>0</v>
      </c>
      <c r="BI157" s="13">
        <f t="shared" si="41"/>
        <v>0</v>
      </c>
    </row>
    <row r="158" spans="1:61" x14ac:dyDescent="0.2">
      <c r="A158" s="15">
        <v>157</v>
      </c>
      <c r="B158" s="35">
        <v>34369</v>
      </c>
      <c r="C158" s="36">
        <v>6953</v>
      </c>
      <c r="D158" s="37"/>
      <c r="F158" s="15">
        <v>406000</v>
      </c>
      <c r="H158" s="15">
        <v>15.762</v>
      </c>
      <c r="I158" s="15">
        <v>15.134</v>
      </c>
      <c r="J158" s="15">
        <v>1.0049999999999999</v>
      </c>
      <c r="K158" s="15">
        <v>6882.098</v>
      </c>
      <c r="M158" s="15">
        <v>868</v>
      </c>
      <c r="N158" s="15">
        <v>15.004</v>
      </c>
      <c r="O158" s="15">
        <v>182322</v>
      </c>
      <c r="P158" s="15">
        <v>4554.1000000000004</v>
      </c>
      <c r="Q158" s="15">
        <v>860654</v>
      </c>
      <c r="V158" s="15">
        <v>28</v>
      </c>
      <c r="W158" s="15">
        <v>91.9</v>
      </c>
      <c r="AB158" s="15">
        <v>256922</v>
      </c>
      <c r="AD158" s="15">
        <v>0</v>
      </c>
      <c r="AE158" s="15">
        <v>227.2</v>
      </c>
      <c r="AF158" s="15">
        <v>0</v>
      </c>
      <c r="AH158" s="13">
        <f t="shared" si="28"/>
        <v>1994</v>
      </c>
      <c r="AI158" s="13">
        <f t="shared" si="29"/>
        <v>5</v>
      </c>
      <c r="AJ158" s="13">
        <f>IF(AND(ISNUMBER(C158),ISNUMBER(AK158),ISNUMBER(AL158),AH158&gt;=Inputs!$B$5,AH158&lt;=Inputs!$B$6,AH158&lt;&gt;Inputs!$B$7,AH158&lt;&gt;Inputs!$B$8),1,0)</f>
        <v>0</v>
      </c>
      <c r="AK158" s="13">
        <f>IF(INDEX($E158:$AF158,Inputs!$C$10)="","",INDEX($E158:$AF158,Inputs!$C$10))</f>
        <v>182322</v>
      </c>
      <c r="AL158" s="13">
        <f>IF(INDEX($E158:$AF158,Inputs!$C$11)="","",INDEX($E158:$AF158,Inputs!$C$11))</f>
        <v>406000</v>
      </c>
      <c r="AM158" s="19">
        <f>Regression!$C$5+Regression!$C$6*A158</f>
        <v>10662.440033820425</v>
      </c>
      <c r="AN158" s="27" t="str">
        <f t="shared" si="30"/>
        <v/>
      </c>
      <c r="AO158" s="30">
        <f>INDEX('Seasonal Index'!$E$2:$E$53,AI158)</f>
        <v>0.96378521109549831</v>
      </c>
      <c r="AP158" s="34" t="str">
        <f t="shared" si="31"/>
        <v/>
      </c>
      <c r="AQ158" s="16">
        <f>IF(AJ158=1,A158-Regression!$C$15,0)</f>
        <v>0</v>
      </c>
      <c r="AR158" s="16">
        <f>IF(AJ158=1,AK158-Regression!$D$15,0)</f>
        <v>0</v>
      </c>
      <c r="AS158" s="16">
        <f>IF(AJ158=1,AL158-Regression!$E$15,0)</f>
        <v>0</v>
      </c>
      <c r="AT158" s="16">
        <f>IF(AJ158=1,AP158-Regression!$F$15,0)</f>
        <v>0</v>
      </c>
      <c r="AU158" s="19">
        <f>IF(AND(ISNUMBER(AK158),ISNUMBER(AL158)),Regression!$C$38+Regression!$D$38*A158+Regression!$E$38*AK158+Regression!$F$38*AL158,"")</f>
        <v>10576.905969195504</v>
      </c>
      <c r="AV158" s="34">
        <f t="shared" si="32"/>
        <v>10193.865552258325</v>
      </c>
      <c r="AW158" s="13" t="str">
        <f>IF(AJ158=1,"Train",IF(AH158=Inputs!$B$6+1,"Validation",IF(AH158&gt;Inputs!$B$6+1,"Forecast","Not used")))</f>
        <v>Not used</v>
      </c>
      <c r="AX158" s="34">
        <f t="shared" si="33"/>
        <v>6953</v>
      </c>
      <c r="AY158" s="38" t="str">
        <f t="shared" si="34"/>
        <v/>
      </c>
      <c r="AZ158" s="13">
        <f t="shared" si="35"/>
        <v>0</v>
      </c>
      <c r="BB158" s="19">
        <f>Regression!$C$45+Regression!$C$46*A158</f>
        <v>6389.120921117099</v>
      </c>
      <c r="BC158" s="27" t="str">
        <f t="shared" si="36"/>
        <v/>
      </c>
      <c r="BD158" s="30">
        <f>INDEX('Seasonal Index'!$H$2:$H$53,AI158)</f>
        <v>1.0045556242669631</v>
      </c>
      <c r="BE158" s="34" t="str">
        <f t="shared" si="37"/>
        <v/>
      </c>
      <c r="BF158" s="38" t="str">
        <f t="shared" si="38"/>
        <v/>
      </c>
      <c r="BG158" s="34">
        <f t="shared" si="39"/>
        <v>6953</v>
      </c>
      <c r="BH158" s="13">
        <f t="shared" si="40"/>
        <v>0</v>
      </c>
      <c r="BI158" s="13">
        <f t="shared" si="41"/>
        <v>0</v>
      </c>
    </row>
    <row r="159" spans="1:61" x14ac:dyDescent="0.2">
      <c r="A159" s="15">
        <v>158</v>
      </c>
      <c r="B159" s="35">
        <v>34376</v>
      </c>
      <c r="C159" s="36">
        <v>7487</v>
      </c>
      <c r="D159" s="37"/>
      <c r="F159" s="15">
        <v>361000</v>
      </c>
      <c r="H159" s="15">
        <v>14.874000000000001</v>
      </c>
      <c r="I159" s="15">
        <v>13.907999999999999</v>
      </c>
      <c r="J159" s="15">
        <v>1.0069999999999999</v>
      </c>
      <c r="K159" s="15">
        <v>7013.7380000000003</v>
      </c>
      <c r="M159" s="15">
        <v>857</v>
      </c>
      <c r="N159" s="15">
        <v>15.004</v>
      </c>
      <c r="O159" s="15">
        <v>182322</v>
      </c>
      <c r="P159" s="15">
        <v>4571.1000000000004</v>
      </c>
      <c r="Q159" s="15">
        <v>860654</v>
      </c>
      <c r="V159" s="15">
        <v>28</v>
      </c>
      <c r="W159" s="15">
        <v>91.9</v>
      </c>
      <c r="AB159" s="15">
        <v>256922</v>
      </c>
      <c r="AD159" s="15">
        <v>0</v>
      </c>
      <c r="AE159" s="15">
        <v>194</v>
      </c>
      <c r="AF159" s="15">
        <v>2</v>
      </c>
      <c r="AH159" s="13">
        <f t="shared" si="28"/>
        <v>1994</v>
      </c>
      <c r="AI159" s="13">
        <f t="shared" si="29"/>
        <v>6</v>
      </c>
      <c r="AJ159" s="13">
        <f>IF(AND(ISNUMBER(C159),ISNUMBER(AK159),ISNUMBER(AL159),AH159&gt;=Inputs!$B$5,AH159&lt;=Inputs!$B$6,AH159&lt;&gt;Inputs!$B$7,AH159&lt;&gt;Inputs!$B$8),1,0)</f>
        <v>0</v>
      </c>
      <c r="AK159" s="13">
        <f>IF(INDEX($E159:$AF159,Inputs!$C$10)="","",INDEX($E159:$AF159,Inputs!$C$10))</f>
        <v>182322</v>
      </c>
      <c r="AL159" s="13">
        <f>IF(INDEX($E159:$AF159,Inputs!$C$11)="","",INDEX($E159:$AF159,Inputs!$C$11))</f>
        <v>361000</v>
      </c>
      <c r="AM159" s="19">
        <f>Regression!$C$5+Regression!$C$6*A159</f>
        <v>10661.267358882105</v>
      </c>
      <c r="AN159" s="27" t="str">
        <f t="shared" si="30"/>
        <v/>
      </c>
      <c r="AO159" s="30">
        <f>INDEX('Seasonal Index'!$E$2:$E$53,AI159)</f>
        <v>0.93990301851114999</v>
      </c>
      <c r="AP159" s="34" t="str">
        <f t="shared" si="31"/>
        <v/>
      </c>
      <c r="AQ159" s="16">
        <f>IF(AJ159=1,A159-Regression!$C$15,0)</f>
        <v>0</v>
      </c>
      <c r="AR159" s="16">
        <f>IF(AJ159=1,AK159-Regression!$D$15,0)</f>
        <v>0</v>
      </c>
      <c r="AS159" s="16">
        <f>IF(AJ159=1,AL159-Regression!$E$15,0)</f>
        <v>0</v>
      </c>
      <c r="AT159" s="16">
        <f>IF(AJ159=1,AP159-Regression!$F$15,0)</f>
        <v>0</v>
      </c>
      <c r="AU159" s="19">
        <f>IF(AND(ISNUMBER(AK159),ISNUMBER(AL159)),Regression!$C$38+Regression!$D$38*A159+Regression!$E$38*AK159+Regression!$F$38*AL159,"")</f>
        <v>10694.820517931645</v>
      </c>
      <c r="AV159" s="34">
        <f t="shared" si="32"/>
        <v>10052.094087238933</v>
      </c>
      <c r="AW159" s="13" t="str">
        <f>IF(AJ159=1,"Train",IF(AH159=Inputs!$B$6+1,"Validation",IF(AH159&gt;Inputs!$B$6+1,"Forecast","Not used")))</f>
        <v>Not used</v>
      </c>
      <c r="AX159" s="34">
        <f t="shared" si="33"/>
        <v>7487</v>
      </c>
      <c r="AY159" s="38" t="str">
        <f t="shared" si="34"/>
        <v/>
      </c>
      <c r="AZ159" s="13">
        <f t="shared" si="35"/>
        <v>0</v>
      </c>
      <c r="BB159" s="19">
        <f>Regression!$C$45+Regression!$C$46*A159</f>
        <v>6390.6804207298765</v>
      </c>
      <c r="BC159" s="27" t="str">
        <f t="shared" si="36"/>
        <v/>
      </c>
      <c r="BD159" s="30">
        <f>INDEX('Seasonal Index'!$H$2:$H$53,AI159)</f>
        <v>0.95301266001084362</v>
      </c>
      <c r="BE159" s="34" t="str">
        <f t="shared" si="37"/>
        <v/>
      </c>
      <c r="BF159" s="38" t="str">
        <f t="shared" si="38"/>
        <v/>
      </c>
      <c r="BG159" s="34">
        <f t="shared" si="39"/>
        <v>7487</v>
      </c>
      <c r="BH159" s="13">
        <f t="shared" si="40"/>
        <v>0</v>
      </c>
      <c r="BI159" s="13">
        <f t="shared" si="41"/>
        <v>0</v>
      </c>
    </row>
    <row r="160" spans="1:61" x14ac:dyDescent="0.2">
      <c r="A160" s="15">
        <v>159</v>
      </c>
      <c r="B160" s="35">
        <v>34383</v>
      </c>
      <c r="C160" s="36">
        <v>6993</v>
      </c>
      <c r="D160" s="37"/>
      <c r="F160" s="15">
        <v>354000</v>
      </c>
      <c r="H160" s="15">
        <v>14.128</v>
      </c>
      <c r="I160" s="15">
        <v>13.178000000000001</v>
      </c>
      <c r="J160" s="15">
        <v>1.016</v>
      </c>
      <c r="K160" s="15">
        <v>7013.7380000000003</v>
      </c>
      <c r="M160" s="15">
        <v>857</v>
      </c>
      <c r="N160" s="15">
        <v>15.379</v>
      </c>
      <c r="O160" s="15">
        <v>186828</v>
      </c>
      <c r="P160" s="15">
        <v>4571.1000000000004</v>
      </c>
      <c r="Q160" s="15">
        <v>860654</v>
      </c>
      <c r="V160" s="15">
        <v>28</v>
      </c>
      <c r="W160" s="15">
        <v>91.9</v>
      </c>
      <c r="AB160" s="15">
        <v>256922</v>
      </c>
      <c r="AD160" s="15">
        <v>0</v>
      </c>
      <c r="AE160" s="15">
        <v>172.9</v>
      </c>
      <c r="AF160" s="15">
        <v>0</v>
      </c>
      <c r="AH160" s="13">
        <f t="shared" si="28"/>
        <v>1994</v>
      </c>
      <c r="AI160" s="13">
        <f t="shared" si="29"/>
        <v>7</v>
      </c>
      <c r="AJ160" s="13">
        <f>IF(AND(ISNUMBER(C160),ISNUMBER(AK160),ISNUMBER(AL160),AH160&gt;=Inputs!$B$5,AH160&lt;=Inputs!$B$6,AH160&lt;&gt;Inputs!$B$7,AH160&lt;&gt;Inputs!$B$8),1,0)</f>
        <v>0</v>
      </c>
      <c r="AK160" s="13">
        <f>IF(INDEX($E160:$AF160,Inputs!$C$10)="","",INDEX($E160:$AF160,Inputs!$C$10))</f>
        <v>186828</v>
      </c>
      <c r="AL160" s="13">
        <f>IF(INDEX($E160:$AF160,Inputs!$C$11)="","",INDEX($E160:$AF160,Inputs!$C$11))</f>
        <v>354000</v>
      </c>
      <c r="AM160" s="19">
        <f>Regression!$C$5+Regression!$C$6*A160</f>
        <v>10660.094683943787</v>
      </c>
      <c r="AN160" s="27" t="str">
        <f t="shared" si="30"/>
        <v/>
      </c>
      <c r="AO160" s="30">
        <f>INDEX('Seasonal Index'!$E$2:$E$53,AI160)</f>
        <v>0.9631620939890071</v>
      </c>
      <c r="AP160" s="34" t="str">
        <f t="shared" si="31"/>
        <v/>
      </c>
      <c r="AQ160" s="16">
        <f>IF(AJ160=1,A160-Regression!$C$15,0)</f>
        <v>0</v>
      </c>
      <c r="AR160" s="16">
        <f>IF(AJ160=1,AK160-Regression!$D$15,0)</f>
        <v>0</v>
      </c>
      <c r="AS160" s="16">
        <f>IF(AJ160=1,AL160-Regression!$E$15,0)</f>
        <v>0</v>
      </c>
      <c r="AT160" s="16">
        <f>IF(AJ160=1,AP160-Regression!$F$15,0)</f>
        <v>0</v>
      </c>
      <c r="AU160" s="19">
        <f>IF(AND(ISNUMBER(AK160),ISNUMBER(AL160)),Regression!$C$38+Regression!$D$38*A160+Regression!$E$38*AK160+Regression!$F$38*AL160,"")</f>
        <v>10720.065462427727</v>
      </c>
      <c r="AV160" s="34">
        <f t="shared" si="32"/>
        <v>10325.160698491123</v>
      </c>
      <c r="AW160" s="13" t="str">
        <f>IF(AJ160=1,"Train",IF(AH160=Inputs!$B$6+1,"Validation",IF(AH160&gt;Inputs!$B$6+1,"Forecast","Not used")))</f>
        <v>Not used</v>
      </c>
      <c r="AX160" s="34">
        <f t="shared" si="33"/>
        <v>6993</v>
      </c>
      <c r="AY160" s="38" t="str">
        <f t="shared" si="34"/>
        <v/>
      </c>
      <c r="AZ160" s="13">
        <f t="shared" si="35"/>
        <v>0</v>
      </c>
      <c r="BB160" s="19">
        <f>Regression!$C$45+Regression!$C$46*A160</f>
        <v>6392.239920342653</v>
      </c>
      <c r="BC160" s="27" t="str">
        <f t="shared" si="36"/>
        <v/>
      </c>
      <c r="BD160" s="30">
        <f>INDEX('Seasonal Index'!$H$2:$H$53,AI160)</f>
        <v>0.98161870818373353</v>
      </c>
      <c r="BE160" s="34" t="str">
        <f t="shared" si="37"/>
        <v/>
      </c>
      <c r="BF160" s="38" t="str">
        <f t="shared" si="38"/>
        <v/>
      </c>
      <c r="BG160" s="34">
        <f t="shared" si="39"/>
        <v>6993</v>
      </c>
      <c r="BH160" s="13">
        <f t="shared" si="40"/>
        <v>0</v>
      </c>
      <c r="BI160" s="13">
        <f t="shared" si="41"/>
        <v>0</v>
      </c>
    </row>
    <row r="161" spans="1:61" x14ac:dyDescent="0.2">
      <c r="A161" s="15">
        <v>160</v>
      </c>
      <c r="B161" s="35">
        <v>34390</v>
      </c>
      <c r="C161" s="36">
        <v>7372</v>
      </c>
      <c r="D161" s="37"/>
      <c r="F161" s="15">
        <v>352000</v>
      </c>
      <c r="H161" s="15">
        <v>14.44</v>
      </c>
      <c r="I161" s="15">
        <v>13.236000000000001</v>
      </c>
      <c r="J161" s="15">
        <v>1.0089999999999999</v>
      </c>
      <c r="K161" s="15">
        <v>7013.7380000000003</v>
      </c>
      <c r="M161" s="15">
        <v>857</v>
      </c>
      <c r="N161" s="15">
        <v>15.379</v>
      </c>
      <c r="O161" s="15">
        <v>186828</v>
      </c>
      <c r="P161" s="15">
        <v>4571.1000000000004</v>
      </c>
      <c r="Q161" s="15">
        <v>860654</v>
      </c>
      <c r="V161" s="15">
        <v>28</v>
      </c>
      <c r="W161" s="15">
        <v>91.9</v>
      </c>
      <c r="AB161" s="15">
        <v>256922</v>
      </c>
      <c r="AD161" s="15">
        <v>0</v>
      </c>
      <c r="AE161" s="15">
        <v>144.80000000000001</v>
      </c>
      <c r="AF161" s="15">
        <v>1.7</v>
      </c>
      <c r="AH161" s="13">
        <f t="shared" si="28"/>
        <v>1994</v>
      </c>
      <c r="AI161" s="13">
        <f t="shared" si="29"/>
        <v>8</v>
      </c>
      <c r="AJ161" s="13">
        <f>IF(AND(ISNUMBER(C161),ISNUMBER(AK161),ISNUMBER(AL161),AH161&gt;=Inputs!$B$5,AH161&lt;=Inputs!$B$6,AH161&lt;&gt;Inputs!$B$7,AH161&lt;&gt;Inputs!$B$8),1,0)</f>
        <v>0</v>
      </c>
      <c r="AK161" s="13">
        <f>IF(INDEX($E161:$AF161,Inputs!$C$10)="","",INDEX($E161:$AF161,Inputs!$C$10))</f>
        <v>186828</v>
      </c>
      <c r="AL161" s="13">
        <f>IF(INDEX($E161:$AF161,Inputs!$C$11)="","",INDEX($E161:$AF161,Inputs!$C$11))</f>
        <v>352000</v>
      </c>
      <c r="AM161" s="19">
        <f>Regression!$C$5+Regression!$C$6*A161</f>
        <v>10658.922009005468</v>
      </c>
      <c r="AN161" s="27" t="str">
        <f t="shared" si="30"/>
        <v/>
      </c>
      <c r="AO161" s="30">
        <f>INDEX('Seasonal Index'!$E$2:$E$53,AI161)</f>
        <v>0.97838705647303814</v>
      </c>
      <c r="AP161" s="34" t="str">
        <f t="shared" si="31"/>
        <v/>
      </c>
      <c r="AQ161" s="16">
        <f>IF(AJ161=1,A161-Regression!$C$15,0)</f>
        <v>0</v>
      </c>
      <c r="AR161" s="16">
        <f>IF(AJ161=1,AK161-Regression!$D$15,0)</f>
        <v>0</v>
      </c>
      <c r="AS161" s="16">
        <f>IF(AJ161=1,AL161-Regression!$E$15,0)</f>
        <v>0</v>
      </c>
      <c r="AT161" s="16">
        <f>IF(AJ161=1,AP161-Regression!$F$15,0)</f>
        <v>0</v>
      </c>
      <c r="AU161" s="19">
        <f>IF(AND(ISNUMBER(AK161),ISNUMBER(AL161)),Regression!$C$38+Regression!$D$38*A161+Regression!$E$38*AK161+Regression!$F$38*AL161,"")</f>
        <v>10723.813231963308</v>
      </c>
      <c r="AV161" s="34">
        <f t="shared" si="32"/>
        <v>10492.040062187198</v>
      </c>
      <c r="AW161" s="13" t="str">
        <f>IF(AJ161=1,"Train",IF(AH161=Inputs!$B$6+1,"Validation",IF(AH161&gt;Inputs!$B$6+1,"Forecast","Not used")))</f>
        <v>Not used</v>
      </c>
      <c r="AX161" s="34">
        <f t="shared" si="33"/>
        <v>7372</v>
      </c>
      <c r="AY161" s="38" t="str">
        <f t="shared" si="34"/>
        <v/>
      </c>
      <c r="AZ161" s="13">
        <f t="shared" si="35"/>
        <v>0</v>
      </c>
      <c r="BB161" s="19">
        <f>Regression!$C$45+Regression!$C$46*A161</f>
        <v>6393.7994199554296</v>
      </c>
      <c r="BC161" s="27" t="str">
        <f t="shared" si="36"/>
        <v/>
      </c>
      <c r="BD161" s="30">
        <f>INDEX('Seasonal Index'!$H$2:$H$53,AI161)</f>
        <v>1.0025158987054763</v>
      </c>
      <c r="BE161" s="34" t="str">
        <f t="shared" si="37"/>
        <v/>
      </c>
      <c r="BF161" s="38" t="str">
        <f t="shared" si="38"/>
        <v/>
      </c>
      <c r="BG161" s="34">
        <f t="shared" si="39"/>
        <v>7372</v>
      </c>
      <c r="BH161" s="13">
        <f t="shared" si="40"/>
        <v>0</v>
      </c>
      <c r="BI161" s="13">
        <f t="shared" si="41"/>
        <v>0</v>
      </c>
    </row>
    <row r="162" spans="1:61" x14ac:dyDescent="0.2">
      <c r="A162" s="15">
        <v>161</v>
      </c>
      <c r="B162" s="35">
        <v>34397</v>
      </c>
      <c r="C162" s="36">
        <v>7286</v>
      </c>
      <c r="D162" s="37"/>
      <c r="F162" s="15">
        <v>327000</v>
      </c>
      <c r="H162" s="15">
        <v>14.678000000000001</v>
      </c>
      <c r="I162" s="15">
        <v>13.504</v>
      </c>
      <c r="J162" s="15">
        <v>1.004</v>
      </c>
      <c r="K162" s="15">
        <v>7013.7380000000003</v>
      </c>
      <c r="M162" s="15">
        <v>857</v>
      </c>
      <c r="N162" s="15">
        <v>15.379</v>
      </c>
      <c r="O162" s="15">
        <v>186828</v>
      </c>
      <c r="P162" s="15">
        <v>4571.1000000000004</v>
      </c>
      <c r="Q162" s="15">
        <v>860654</v>
      </c>
      <c r="V162" s="15">
        <v>28</v>
      </c>
      <c r="W162" s="15">
        <v>91.9</v>
      </c>
      <c r="AB162" s="15">
        <v>260282</v>
      </c>
      <c r="AD162" s="15">
        <v>0</v>
      </c>
      <c r="AE162" s="15">
        <v>180.6</v>
      </c>
      <c r="AF162" s="15">
        <v>0</v>
      </c>
      <c r="AH162" s="13">
        <f t="shared" si="28"/>
        <v>1994</v>
      </c>
      <c r="AI162" s="13">
        <f t="shared" si="29"/>
        <v>9</v>
      </c>
      <c r="AJ162" s="13">
        <f>IF(AND(ISNUMBER(C162),ISNUMBER(AK162),ISNUMBER(AL162),AH162&gt;=Inputs!$B$5,AH162&lt;=Inputs!$B$6,AH162&lt;&gt;Inputs!$B$7,AH162&lt;&gt;Inputs!$B$8),1,0)</f>
        <v>0</v>
      </c>
      <c r="AK162" s="13">
        <f>IF(INDEX($E162:$AF162,Inputs!$C$10)="","",INDEX($E162:$AF162,Inputs!$C$10))</f>
        <v>186828</v>
      </c>
      <c r="AL162" s="13">
        <f>IF(INDEX($E162:$AF162,Inputs!$C$11)="","",INDEX($E162:$AF162,Inputs!$C$11))</f>
        <v>327000</v>
      </c>
      <c r="AM162" s="19">
        <f>Regression!$C$5+Regression!$C$6*A162</f>
        <v>10657.74933406715</v>
      </c>
      <c r="AN162" s="27" t="str">
        <f t="shared" si="30"/>
        <v/>
      </c>
      <c r="AO162" s="30">
        <f>INDEX('Seasonal Index'!$E$2:$E$53,AI162)</f>
        <v>0.98629367627517528</v>
      </c>
      <c r="AP162" s="34" t="str">
        <f t="shared" si="31"/>
        <v/>
      </c>
      <c r="AQ162" s="16">
        <f>IF(AJ162=1,A162-Regression!$C$15,0)</f>
        <v>0</v>
      </c>
      <c r="AR162" s="16">
        <f>IF(AJ162=1,AK162-Regression!$D$15,0)</f>
        <v>0</v>
      </c>
      <c r="AS162" s="16">
        <f>IF(AJ162=1,AL162-Regression!$E$15,0)</f>
        <v>0</v>
      </c>
      <c r="AT162" s="16">
        <f>IF(AJ162=1,AP162-Regression!$F$15,0)</f>
        <v>0</v>
      </c>
      <c r="AU162" s="19">
        <f>IF(AND(ISNUMBER(AK162),ISNUMBER(AL162)),Regression!$C$38+Regression!$D$38*A162+Regression!$E$38*AK162+Regression!$F$38*AL162,"")</f>
        <v>10788.626953164301</v>
      </c>
      <c r="AV162" s="34">
        <f t="shared" si="32"/>
        <v>10640.754539597861</v>
      </c>
      <c r="AW162" s="13" t="str">
        <f>IF(AJ162=1,"Train",IF(AH162=Inputs!$B$6+1,"Validation",IF(AH162&gt;Inputs!$B$6+1,"Forecast","Not used")))</f>
        <v>Not used</v>
      </c>
      <c r="AX162" s="34">
        <f t="shared" si="33"/>
        <v>7286</v>
      </c>
      <c r="AY162" s="38" t="str">
        <f t="shared" si="34"/>
        <v/>
      </c>
      <c r="AZ162" s="13">
        <f t="shared" si="35"/>
        <v>0</v>
      </c>
      <c r="BB162" s="19">
        <f>Regression!$C$45+Regression!$C$46*A162</f>
        <v>6395.3589195682061</v>
      </c>
      <c r="BC162" s="27" t="str">
        <f t="shared" si="36"/>
        <v/>
      </c>
      <c r="BD162" s="30">
        <f>INDEX('Seasonal Index'!$H$2:$H$53,AI162)</f>
        <v>1.0104103597905623</v>
      </c>
      <c r="BE162" s="34" t="str">
        <f t="shared" si="37"/>
        <v/>
      </c>
      <c r="BF162" s="38" t="str">
        <f t="shared" si="38"/>
        <v/>
      </c>
      <c r="BG162" s="34">
        <f t="shared" si="39"/>
        <v>7286</v>
      </c>
      <c r="BH162" s="13">
        <f t="shared" si="40"/>
        <v>0</v>
      </c>
      <c r="BI162" s="13">
        <f t="shared" si="41"/>
        <v>0</v>
      </c>
    </row>
    <row r="163" spans="1:61" x14ac:dyDescent="0.2">
      <c r="A163" s="15">
        <v>162</v>
      </c>
      <c r="B163" s="35">
        <v>34404</v>
      </c>
      <c r="C163" s="36">
        <v>7214</v>
      </c>
      <c r="D163" s="37"/>
      <c r="F163" s="15">
        <v>348000</v>
      </c>
      <c r="H163" s="15">
        <v>14.24</v>
      </c>
      <c r="I163" s="15">
        <v>13.302</v>
      </c>
      <c r="J163" s="15">
        <v>1.0069999999999999</v>
      </c>
      <c r="K163" s="15">
        <v>7013.7380000000003</v>
      </c>
      <c r="M163" s="15">
        <v>789</v>
      </c>
      <c r="N163" s="15">
        <v>15.379</v>
      </c>
      <c r="O163" s="15">
        <v>186828</v>
      </c>
      <c r="P163" s="15">
        <v>4585.1000000000004</v>
      </c>
      <c r="Q163" s="15">
        <v>860654</v>
      </c>
      <c r="V163" s="15">
        <v>28</v>
      </c>
      <c r="W163" s="15">
        <v>91.2</v>
      </c>
      <c r="AB163" s="15">
        <v>260282</v>
      </c>
      <c r="AD163" s="15">
        <v>0</v>
      </c>
      <c r="AE163" s="15">
        <v>133.4</v>
      </c>
      <c r="AF163" s="15">
        <v>1.8</v>
      </c>
      <c r="AH163" s="13">
        <f t="shared" si="28"/>
        <v>1994</v>
      </c>
      <c r="AI163" s="13">
        <f t="shared" si="29"/>
        <v>10</v>
      </c>
      <c r="AJ163" s="13">
        <f>IF(AND(ISNUMBER(C163),ISNUMBER(AK163),ISNUMBER(AL163),AH163&gt;=Inputs!$B$5,AH163&lt;=Inputs!$B$6,AH163&lt;&gt;Inputs!$B$7,AH163&lt;&gt;Inputs!$B$8),1,0)</f>
        <v>0</v>
      </c>
      <c r="AK163" s="13">
        <f>IF(INDEX($E163:$AF163,Inputs!$C$10)="","",INDEX($E163:$AF163,Inputs!$C$10))</f>
        <v>186828</v>
      </c>
      <c r="AL163" s="13">
        <f>IF(INDEX($E163:$AF163,Inputs!$C$11)="","",INDEX($E163:$AF163,Inputs!$C$11))</f>
        <v>348000</v>
      </c>
      <c r="AM163" s="19">
        <f>Regression!$C$5+Regression!$C$6*A163</f>
        <v>10656.57665912883</v>
      </c>
      <c r="AN163" s="27" t="str">
        <f t="shared" si="30"/>
        <v/>
      </c>
      <c r="AO163" s="30">
        <f>INDEX('Seasonal Index'!$E$2:$E$53,AI163)</f>
        <v>0.99527490721887679</v>
      </c>
      <c r="AP163" s="34" t="str">
        <f t="shared" si="31"/>
        <v/>
      </c>
      <c r="AQ163" s="16">
        <f>IF(AJ163=1,A163-Regression!$C$15,0)</f>
        <v>0</v>
      </c>
      <c r="AR163" s="16">
        <f>IF(AJ163=1,AK163-Regression!$D$15,0)</f>
        <v>0</v>
      </c>
      <c r="AS163" s="16">
        <f>IF(AJ163=1,AL163-Regression!$E$15,0)</f>
        <v>0</v>
      </c>
      <c r="AT163" s="16">
        <f>IF(AJ163=1,AP163-Regression!$F$15,0)</f>
        <v>0</v>
      </c>
      <c r="AU163" s="19">
        <f>IF(AND(ISNUMBER(AK163),ISNUMBER(AL163)),Regression!$C$38+Regression!$D$38*A163+Regression!$E$38*AK163+Regression!$F$38*AL163,"")</f>
        <v>10731.308771034466</v>
      </c>
      <c r="AV163" s="34">
        <f t="shared" si="32"/>
        <v>10680.602341428446</v>
      </c>
      <c r="AW163" s="13" t="str">
        <f>IF(AJ163=1,"Train",IF(AH163=Inputs!$B$6+1,"Validation",IF(AH163&gt;Inputs!$B$6+1,"Forecast","Not used")))</f>
        <v>Not used</v>
      </c>
      <c r="AX163" s="34">
        <f t="shared" si="33"/>
        <v>7214</v>
      </c>
      <c r="AY163" s="38" t="str">
        <f t="shared" si="34"/>
        <v/>
      </c>
      <c r="AZ163" s="13">
        <f t="shared" si="35"/>
        <v>0</v>
      </c>
      <c r="BB163" s="19">
        <f>Regression!$C$45+Regression!$C$46*A163</f>
        <v>6396.9184191809836</v>
      </c>
      <c r="BC163" s="27" t="str">
        <f t="shared" si="36"/>
        <v/>
      </c>
      <c r="BD163" s="30">
        <f>INDEX('Seasonal Index'!$H$2:$H$53,AI163)</f>
        <v>1.0119261816291902</v>
      </c>
      <c r="BE163" s="34" t="str">
        <f t="shared" si="37"/>
        <v/>
      </c>
      <c r="BF163" s="38" t="str">
        <f t="shared" si="38"/>
        <v/>
      </c>
      <c r="BG163" s="34">
        <f t="shared" si="39"/>
        <v>7214</v>
      </c>
      <c r="BH163" s="13">
        <f t="shared" si="40"/>
        <v>0</v>
      </c>
      <c r="BI163" s="13">
        <f t="shared" si="41"/>
        <v>0</v>
      </c>
    </row>
    <row r="164" spans="1:61" x14ac:dyDescent="0.2">
      <c r="A164" s="15">
        <v>163</v>
      </c>
      <c r="B164" s="35">
        <v>34411</v>
      </c>
      <c r="C164" s="36">
        <v>7521</v>
      </c>
      <c r="D164" s="37"/>
      <c r="F164" s="15">
        <v>341000</v>
      </c>
      <c r="H164" s="15">
        <v>14.816000000000001</v>
      </c>
      <c r="I164" s="15">
        <v>14.182</v>
      </c>
      <c r="J164" s="15">
        <v>1.0049999999999999</v>
      </c>
      <c r="K164" s="15">
        <v>7013.7380000000003</v>
      </c>
      <c r="M164" s="15">
        <v>789</v>
      </c>
      <c r="N164" s="15">
        <v>15.52</v>
      </c>
      <c r="O164" s="15">
        <v>169314</v>
      </c>
      <c r="P164" s="15">
        <v>4585.1000000000004</v>
      </c>
      <c r="Q164" s="15">
        <v>886169</v>
      </c>
      <c r="V164" s="15">
        <v>28</v>
      </c>
      <c r="W164" s="15">
        <v>91.2</v>
      </c>
      <c r="AB164" s="15">
        <v>260282</v>
      </c>
      <c r="AD164" s="15">
        <v>0</v>
      </c>
      <c r="AE164" s="15">
        <v>124.5</v>
      </c>
      <c r="AF164" s="15">
        <v>0.4</v>
      </c>
      <c r="AH164" s="13">
        <f t="shared" si="28"/>
        <v>1994</v>
      </c>
      <c r="AI164" s="13">
        <f t="shared" si="29"/>
        <v>11</v>
      </c>
      <c r="AJ164" s="13">
        <f>IF(AND(ISNUMBER(C164),ISNUMBER(AK164),ISNUMBER(AL164),AH164&gt;=Inputs!$B$5,AH164&lt;=Inputs!$B$6,AH164&lt;&gt;Inputs!$B$7,AH164&lt;&gt;Inputs!$B$8),1,0)</f>
        <v>0</v>
      </c>
      <c r="AK164" s="13">
        <f>IF(INDEX($E164:$AF164,Inputs!$C$10)="","",INDEX($E164:$AF164,Inputs!$C$10))</f>
        <v>169314</v>
      </c>
      <c r="AL164" s="13">
        <f>IF(INDEX($E164:$AF164,Inputs!$C$11)="","",INDEX($E164:$AF164,Inputs!$C$11))</f>
        <v>341000</v>
      </c>
      <c r="AM164" s="19">
        <f>Regression!$C$5+Regression!$C$6*A164</f>
        <v>10655.403984190511</v>
      </c>
      <c r="AN164" s="27" t="str">
        <f t="shared" si="30"/>
        <v/>
      </c>
      <c r="AO164" s="30">
        <f>INDEX('Seasonal Index'!$E$2:$E$53,AI164)</f>
        <v>1.0021277529608945</v>
      </c>
      <c r="AP164" s="34" t="str">
        <f t="shared" si="31"/>
        <v/>
      </c>
      <c r="AQ164" s="16">
        <f>IF(AJ164=1,A164-Regression!$C$15,0)</f>
        <v>0</v>
      </c>
      <c r="AR164" s="16">
        <f>IF(AJ164=1,AK164-Regression!$D$15,0)</f>
        <v>0</v>
      </c>
      <c r="AS164" s="16">
        <f>IF(AJ164=1,AL164-Regression!$E$15,0)</f>
        <v>0</v>
      </c>
      <c r="AT164" s="16">
        <f>IF(AJ164=1,AP164-Regression!$F$15,0)</f>
        <v>0</v>
      </c>
      <c r="AU164" s="19">
        <f>IF(AND(ISNUMBER(AK164),ISNUMBER(AL164)),Regression!$C$38+Regression!$D$38*A164+Regression!$E$38*AK164+Regression!$F$38*AL164,"")</f>
        <v>10716.37445741929</v>
      </c>
      <c r="AV164" s="34">
        <f t="shared" si="32"/>
        <v>10739.176254901118</v>
      </c>
      <c r="AW164" s="13" t="str">
        <f>IF(AJ164=1,"Train",IF(AH164=Inputs!$B$6+1,"Validation",IF(AH164&gt;Inputs!$B$6+1,"Forecast","Not used")))</f>
        <v>Not used</v>
      </c>
      <c r="AX164" s="34">
        <f t="shared" si="33"/>
        <v>7521</v>
      </c>
      <c r="AY164" s="38" t="str">
        <f t="shared" si="34"/>
        <v/>
      </c>
      <c r="AZ164" s="13">
        <f t="shared" si="35"/>
        <v>0</v>
      </c>
      <c r="BB164" s="19">
        <f>Regression!$C$45+Regression!$C$46*A164</f>
        <v>6398.4779187937602</v>
      </c>
      <c r="BC164" s="27" t="str">
        <f t="shared" si="36"/>
        <v/>
      </c>
      <c r="BD164" s="30">
        <f>INDEX('Seasonal Index'!$H$2:$H$53,AI164)</f>
        <v>1.0050201958166503</v>
      </c>
      <c r="BE164" s="34" t="str">
        <f t="shared" si="37"/>
        <v/>
      </c>
      <c r="BF164" s="38" t="str">
        <f t="shared" si="38"/>
        <v/>
      </c>
      <c r="BG164" s="34">
        <f t="shared" si="39"/>
        <v>7521</v>
      </c>
      <c r="BH164" s="13">
        <f t="shared" si="40"/>
        <v>0</v>
      </c>
      <c r="BI164" s="13">
        <f t="shared" si="41"/>
        <v>0</v>
      </c>
    </row>
    <row r="165" spans="1:61" x14ac:dyDescent="0.2">
      <c r="A165" s="15">
        <v>164</v>
      </c>
      <c r="B165" s="35">
        <v>34418</v>
      </c>
      <c r="C165" s="36">
        <v>7481</v>
      </c>
      <c r="D165" s="37"/>
      <c r="F165" s="15">
        <v>332000</v>
      </c>
      <c r="H165" s="15">
        <v>15.15</v>
      </c>
      <c r="I165" s="15">
        <v>14.592000000000001</v>
      </c>
      <c r="J165" s="15">
        <v>1.0069999999999999</v>
      </c>
      <c r="K165" s="15">
        <v>7013.7380000000003</v>
      </c>
      <c r="M165" s="15">
        <v>789</v>
      </c>
      <c r="N165" s="15">
        <v>15.52</v>
      </c>
      <c r="O165" s="15">
        <v>169314</v>
      </c>
      <c r="P165" s="15">
        <v>4585.1000000000004</v>
      </c>
      <c r="Q165" s="15">
        <v>886169</v>
      </c>
      <c r="V165" s="15">
        <v>28</v>
      </c>
      <c r="W165" s="15">
        <v>91.2</v>
      </c>
      <c r="AB165" s="15">
        <v>260282</v>
      </c>
      <c r="AD165" s="15">
        <v>0</v>
      </c>
      <c r="AE165" s="15">
        <v>93.5</v>
      </c>
      <c r="AF165" s="15">
        <v>5.3</v>
      </c>
      <c r="AH165" s="13">
        <f t="shared" si="28"/>
        <v>1994</v>
      </c>
      <c r="AI165" s="13">
        <f t="shared" si="29"/>
        <v>12</v>
      </c>
      <c r="AJ165" s="13">
        <f>IF(AND(ISNUMBER(C165),ISNUMBER(AK165),ISNUMBER(AL165),AH165&gt;=Inputs!$B$5,AH165&lt;=Inputs!$B$6,AH165&lt;&gt;Inputs!$B$7,AH165&lt;&gt;Inputs!$B$8),1,0)</f>
        <v>0</v>
      </c>
      <c r="AK165" s="13">
        <f>IF(INDEX($E165:$AF165,Inputs!$C$10)="","",INDEX($E165:$AF165,Inputs!$C$10))</f>
        <v>169314</v>
      </c>
      <c r="AL165" s="13">
        <f>IF(INDEX($E165:$AF165,Inputs!$C$11)="","",INDEX($E165:$AF165,Inputs!$C$11))</f>
        <v>332000</v>
      </c>
      <c r="AM165" s="19">
        <f>Regression!$C$5+Regression!$C$6*A165</f>
        <v>10654.231309252193</v>
      </c>
      <c r="AN165" s="27" t="str">
        <f t="shared" si="30"/>
        <v/>
      </c>
      <c r="AO165" s="30">
        <f>INDEX('Seasonal Index'!$E$2:$E$53,AI165)</f>
        <v>0.99255102448152055</v>
      </c>
      <c r="AP165" s="34" t="str">
        <f t="shared" si="31"/>
        <v/>
      </c>
      <c r="AQ165" s="16">
        <f>IF(AJ165=1,A165-Regression!$C$15,0)</f>
        <v>0</v>
      </c>
      <c r="AR165" s="16">
        <f>IF(AJ165=1,AK165-Regression!$D$15,0)</f>
        <v>0</v>
      </c>
      <c r="AS165" s="16">
        <f>IF(AJ165=1,AL165-Regression!$E$15,0)</f>
        <v>0</v>
      </c>
      <c r="AT165" s="16">
        <f>IF(AJ165=1,AP165-Regression!$F$15,0)</f>
        <v>0</v>
      </c>
      <c r="AU165" s="19">
        <f>IF(AND(ISNUMBER(AK165),ISNUMBER(AL165)),Regression!$C$38+Regression!$D$38*A165+Regression!$E$38*AK165+Regression!$F$38*AL165,"")</f>
        <v>10738.707516592169</v>
      </c>
      <c r="AV165" s="34">
        <f t="shared" si="32"/>
        <v>10658.715147200963</v>
      </c>
      <c r="AW165" s="13" t="str">
        <f>IF(AJ165=1,"Train",IF(AH165=Inputs!$B$6+1,"Validation",IF(AH165&gt;Inputs!$B$6+1,"Forecast","Not used")))</f>
        <v>Not used</v>
      </c>
      <c r="AX165" s="34">
        <f t="shared" si="33"/>
        <v>7481</v>
      </c>
      <c r="AY165" s="38" t="str">
        <f t="shared" si="34"/>
        <v/>
      </c>
      <c r="AZ165" s="13">
        <f t="shared" si="35"/>
        <v>0</v>
      </c>
      <c r="BB165" s="19">
        <f>Regression!$C$45+Regression!$C$46*A165</f>
        <v>6400.0374184065367</v>
      </c>
      <c r="BC165" s="27" t="str">
        <f t="shared" si="36"/>
        <v/>
      </c>
      <c r="BD165" s="30">
        <f>INDEX('Seasonal Index'!$H$2:$H$53,AI165)</f>
        <v>1.0030364776411875</v>
      </c>
      <c r="BE165" s="34" t="str">
        <f t="shared" si="37"/>
        <v/>
      </c>
      <c r="BF165" s="38" t="str">
        <f t="shared" si="38"/>
        <v/>
      </c>
      <c r="BG165" s="34">
        <f t="shared" si="39"/>
        <v>7481</v>
      </c>
      <c r="BH165" s="13">
        <f t="shared" si="40"/>
        <v>0</v>
      </c>
      <c r="BI165" s="13">
        <f t="shared" si="41"/>
        <v>0</v>
      </c>
    </row>
    <row r="166" spans="1:61" x14ac:dyDescent="0.2">
      <c r="A166" s="15">
        <v>165</v>
      </c>
      <c r="B166" s="35">
        <v>34425</v>
      </c>
      <c r="C166" s="36">
        <v>7398</v>
      </c>
      <c r="D166" s="37"/>
      <c r="F166" s="15">
        <v>322000</v>
      </c>
      <c r="H166" s="15">
        <v>14.435</v>
      </c>
      <c r="I166" s="15">
        <v>13.4025</v>
      </c>
      <c r="J166" s="15">
        <v>1.012</v>
      </c>
      <c r="K166" s="15">
        <v>7013.7380000000003</v>
      </c>
      <c r="M166" s="15">
        <v>789</v>
      </c>
      <c r="N166" s="15">
        <v>15.52</v>
      </c>
      <c r="O166" s="15">
        <v>169314</v>
      </c>
      <c r="P166" s="15">
        <v>4585.1000000000004</v>
      </c>
      <c r="Q166" s="15">
        <v>886169</v>
      </c>
      <c r="V166" s="15">
        <v>28</v>
      </c>
      <c r="W166" s="15">
        <v>91.2</v>
      </c>
      <c r="AB166" s="15">
        <v>260282</v>
      </c>
      <c r="AD166" s="15">
        <v>0</v>
      </c>
      <c r="AE166" s="15">
        <v>112.1</v>
      </c>
      <c r="AF166" s="15">
        <v>1.8</v>
      </c>
      <c r="AH166" s="13">
        <f t="shared" si="28"/>
        <v>1994</v>
      </c>
      <c r="AI166" s="13">
        <f t="shared" si="29"/>
        <v>13</v>
      </c>
      <c r="AJ166" s="13">
        <f>IF(AND(ISNUMBER(C166),ISNUMBER(AK166),ISNUMBER(AL166),AH166&gt;=Inputs!$B$5,AH166&lt;=Inputs!$B$6,AH166&lt;&gt;Inputs!$B$7,AH166&lt;&gt;Inputs!$B$8),1,0)</f>
        <v>0</v>
      </c>
      <c r="AK166" s="13">
        <f>IF(INDEX($E166:$AF166,Inputs!$C$10)="","",INDEX($E166:$AF166,Inputs!$C$10))</f>
        <v>169314</v>
      </c>
      <c r="AL166" s="13">
        <f>IF(INDEX($E166:$AF166,Inputs!$C$11)="","",INDEX($E166:$AF166,Inputs!$C$11))</f>
        <v>322000</v>
      </c>
      <c r="AM166" s="19">
        <f>Regression!$C$5+Regression!$C$6*A166</f>
        <v>10653.058634313873</v>
      </c>
      <c r="AN166" s="27" t="str">
        <f t="shared" si="30"/>
        <v/>
      </c>
      <c r="AO166" s="30">
        <f>INDEX('Seasonal Index'!$E$2:$E$53,AI166)</f>
        <v>1.0067199075539344</v>
      </c>
      <c r="AP166" s="34" t="str">
        <f t="shared" si="31"/>
        <v/>
      </c>
      <c r="AQ166" s="16">
        <f>IF(AJ166=1,A166-Regression!$C$15,0)</f>
        <v>0</v>
      </c>
      <c r="AR166" s="16">
        <f>IF(AJ166=1,AK166-Regression!$D$15,0)</f>
        <v>0</v>
      </c>
      <c r="AS166" s="16">
        <f>IF(AJ166=1,AL166-Regression!$E$15,0)</f>
        <v>0</v>
      </c>
      <c r="AT166" s="16">
        <f>IF(AJ166=1,AP166-Regression!$F$15,0)</f>
        <v>0</v>
      </c>
      <c r="AU166" s="19">
        <f>IF(AND(ISNUMBER(AK166),ISNUMBER(AL166)),Regression!$C$38+Regression!$D$38*A166+Regression!$E$38*AK166+Regression!$F$38*AL166,"")</f>
        <v>10763.695617141808</v>
      </c>
      <c r="AV166" s="34">
        <f t="shared" si="32"/>
        <v>10836.02665662769</v>
      </c>
      <c r="AW166" s="13" t="str">
        <f>IF(AJ166=1,"Train",IF(AH166=Inputs!$B$6+1,"Validation",IF(AH166&gt;Inputs!$B$6+1,"Forecast","Not used")))</f>
        <v>Not used</v>
      </c>
      <c r="AX166" s="34">
        <f t="shared" si="33"/>
        <v>7398</v>
      </c>
      <c r="AY166" s="38" t="str">
        <f t="shared" si="34"/>
        <v/>
      </c>
      <c r="AZ166" s="13">
        <f t="shared" si="35"/>
        <v>0</v>
      </c>
      <c r="BB166" s="19">
        <f>Regression!$C$45+Regression!$C$46*A166</f>
        <v>6401.5969180193133</v>
      </c>
      <c r="BC166" s="27" t="str">
        <f t="shared" si="36"/>
        <v/>
      </c>
      <c r="BD166" s="30">
        <f>INDEX('Seasonal Index'!$H$2:$H$53,AI166)</f>
        <v>1.0306249409207193</v>
      </c>
      <c r="BE166" s="34" t="str">
        <f t="shared" si="37"/>
        <v/>
      </c>
      <c r="BF166" s="38" t="str">
        <f t="shared" si="38"/>
        <v/>
      </c>
      <c r="BG166" s="34">
        <f t="shared" si="39"/>
        <v>7398</v>
      </c>
      <c r="BH166" s="13">
        <f t="shared" si="40"/>
        <v>0</v>
      </c>
      <c r="BI166" s="13">
        <f t="shared" si="41"/>
        <v>0</v>
      </c>
    </row>
    <row r="167" spans="1:61" x14ac:dyDescent="0.2">
      <c r="A167" s="15">
        <v>166</v>
      </c>
      <c r="B167" s="35">
        <v>34432</v>
      </c>
      <c r="C167" s="36">
        <v>7187</v>
      </c>
      <c r="D167" s="37"/>
      <c r="F167" s="15">
        <v>342000</v>
      </c>
      <c r="H167" s="15">
        <v>15.654</v>
      </c>
      <c r="I167" s="15">
        <v>14.34</v>
      </c>
      <c r="J167" s="15">
        <v>1.0109999999999999</v>
      </c>
      <c r="K167" s="15">
        <v>7013.7380000000003</v>
      </c>
      <c r="M167" s="15">
        <v>754</v>
      </c>
      <c r="N167" s="15">
        <v>15.52</v>
      </c>
      <c r="O167" s="15">
        <v>169314</v>
      </c>
      <c r="P167" s="15">
        <v>4632.6000000000004</v>
      </c>
      <c r="Q167" s="15">
        <v>886169</v>
      </c>
      <c r="V167" s="15">
        <v>28</v>
      </c>
      <c r="W167" s="15">
        <v>89.8</v>
      </c>
      <c r="AB167" s="15">
        <v>260282</v>
      </c>
      <c r="AD167" s="15">
        <v>0</v>
      </c>
      <c r="AE167" s="15">
        <v>94.5</v>
      </c>
      <c r="AF167" s="15">
        <v>1.2</v>
      </c>
      <c r="AH167" s="13">
        <f t="shared" si="28"/>
        <v>1994</v>
      </c>
      <c r="AI167" s="13">
        <f t="shared" si="29"/>
        <v>14</v>
      </c>
      <c r="AJ167" s="13">
        <f>IF(AND(ISNUMBER(C167),ISNUMBER(AK167),ISNUMBER(AL167),AH167&gt;=Inputs!$B$5,AH167&lt;=Inputs!$B$6,AH167&lt;&gt;Inputs!$B$7,AH167&lt;&gt;Inputs!$B$8),1,0)</f>
        <v>0</v>
      </c>
      <c r="AK167" s="13">
        <f>IF(INDEX($E167:$AF167,Inputs!$C$10)="","",INDEX($E167:$AF167,Inputs!$C$10))</f>
        <v>169314</v>
      </c>
      <c r="AL167" s="13">
        <f>IF(INDEX($E167:$AF167,Inputs!$C$11)="","",INDEX($E167:$AF167,Inputs!$C$11))</f>
        <v>342000</v>
      </c>
      <c r="AM167" s="19">
        <f>Regression!$C$5+Regression!$C$6*A167</f>
        <v>10651.885959375555</v>
      </c>
      <c r="AN167" s="27" t="str">
        <f t="shared" si="30"/>
        <v/>
      </c>
      <c r="AO167" s="30">
        <f>INDEX('Seasonal Index'!$E$2:$E$53,AI167)</f>
        <v>0.99471306505019241</v>
      </c>
      <c r="AP167" s="34" t="str">
        <f t="shared" si="31"/>
        <v/>
      </c>
      <c r="AQ167" s="16">
        <f>IF(AJ167=1,A167-Regression!$C$15,0)</f>
        <v>0</v>
      </c>
      <c r="AR167" s="16">
        <f>IF(AJ167=1,AK167-Regression!$D$15,0)</f>
        <v>0</v>
      </c>
      <c r="AS167" s="16">
        <f>IF(AJ167=1,AL167-Regression!$E$15,0)</f>
        <v>0</v>
      </c>
      <c r="AT167" s="16">
        <f>IF(AJ167=1,AP167-Regression!$F$15,0)</f>
        <v>0</v>
      </c>
      <c r="AU167" s="19">
        <f>IF(AND(ISNUMBER(AK167),ISNUMBER(AL167)),Regression!$C$38+Regression!$D$38*A167+Regression!$E$38*AK167+Regression!$F$38*AL167,"")</f>
        <v>10709.032476388727</v>
      </c>
      <c r="AV167" s="34">
        <f t="shared" si="32"/>
        <v>10652.414518310683</v>
      </c>
      <c r="AW167" s="13" t="str">
        <f>IF(AJ167=1,"Train",IF(AH167=Inputs!$B$6+1,"Validation",IF(AH167&gt;Inputs!$B$6+1,"Forecast","Not used")))</f>
        <v>Not used</v>
      </c>
      <c r="AX167" s="34">
        <f t="shared" si="33"/>
        <v>7187</v>
      </c>
      <c r="AY167" s="38" t="str">
        <f t="shared" si="34"/>
        <v/>
      </c>
      <c r="AZ167" s="13">
        <f t="shared" si="35"/>
        <v>0</v>
      </c>
      <c r="BB167" s="19">
        <f>Regression!$C$45+Regression!$C$46*A167</f>
        <v>6403.1564176320908</v>
      </c>
      <c r="BC167" s="27" t="str">
        <f t="shared" si="36"/>
        <v/>
      </c>
      <c r="BD167" s="30">
        <f>INDEX('Seasonal Index'!$H$2:$H$53,AI167)</f>
        <v>0.9999465749058718</v>
      </c>
      <c r="BE167" s="34" t="str">
        <f t="shared" si="37"/>
        <v/>
      </c>
      <c r="BF167" s="38" t="str">
        <f t="shared" si="38"/>
        <v/>
      </c>
      <c r="BG167" s="34">
        <f t="shared" si="39"/>
        <v>7187</v>
      </c>
      <c r="BH167" s="13">
        <f t="shared" si="40"/>
        <v>0</v>
      </c>
      <c r="BI167" s="13">
        <f t="shared" si="41"/>
        <v>0</v>
      </c>
    </row>
    <row r="168" spans="1:61" x14ac:dyDescent="0.2">
      <c r="A168" s="15">
        <v>167</v>
      </c>
      <c r="B168" s="35">
        <v>34439</v>
      </c>
      <c r="C168" s="36">
        <v>7720</v>
      </c>
      <c r="D168" s="37"/>
      <c r="F168" s="15">
        <v>349000</v>
      </c>
      <c r="H168" s="15">
        <v>16.068000000000001</v>
      </c>
      <c r="I168" s="15">
        <v>15.007999999999999</v>
      </c>
      <c r="J168" s="15">
        <v>1.028</v>
      </c>
      <c r="K168" s="15">
        <v>7013.7380000000003</v>
      </c>
      <c r="M168" s="15">
        <v>754</v>
      </c>
      <c r="N168" s="15">
        <v>15.52</v>
      </c>
      <c r="O168" s="15">
        <v>166444</v>
      </c>
      <c r="P168" s="15">
        <v>4632.6000000000004</v>
      </c>
      <c r="Q168" s="15">
        <v>886169</v>
      </c>
      <c r="V168" s="15">
        <v>28</v>
      </c>
      <c r="W168" s="15">
        <v>89.8</v>
      </c>
      <c r="AB168" s="15">
        <v>260282</v>
      </c>
      <c r="AD168" s="15">
        <v>0</v>
      </c>
      <c r="AE168" s="15">
        <v>53.2</v>
      </c>
      <c r="AF168" s="15">
        <v>11.5</v>
      </c>
      <c r="AH168" s="13">
        <f t="shared" si="28"/>
        <v>1994</v>
      </c>
      <c r="AI168" s="13">
        <f t="shared" si="29"/>
        <v>15</v>
      </c>
      <c r="AJ168" s="13">
        <f>IF(AND(ISNUMBER(C168),ISNUMBER(AK168),ISNUMBER(AL168),AH168&gt;=Inputs!$B$5,AH168&lt;=Inputs!$B$6,AH168&lt;&gt;Inputs!$B$7,AH168&lt;&gt;Inputs!$B$8),1,0)</f>
        <v>0</v>
      </c>
      <c r="AK168" s="13">
        <f>IF(INDEX($E168:$AF168,Inputs!$C$10)="","",INDEX($E168:$AF168,Inputs!$C$10))</f>
        <v>166444</v>
      </c>
      <c r="AL168" s="13">
        <f>IF(INDEX($E168:$AF168,Inputs!$C$11)="","",INDEX($E168:$AF168,Inputs!$C$11))</f>
        <v>349000</v>
      </c>
      <c r="AM168" s="19">
        <f>Regression!$C$5+Regression!$C$6*A168</f>
        <v>10650.713284437235</v>
      </c>
      <c r="AN168" s="27" t="str">
        <f t="shared" si="30"/>
        <v/>
      </c>
      <c r="AO168" s="30">
        <f>INDEX('Seasonal Index'!$E$2:$E$53,AI168)</f>
        <v>1.0030309157157118</v>
      </c>
      <c r="AP168" s="34" t="str">
        <f t="shared" si="31"/>
        <v/>
      </c>
      <c r="AQ168" s="16">
        <f>IF(AJ168=1,A168-Regression!$C$15,0)</f>
        <v>0</v>
      </c>
      <c r="AR168" s="16">
        <f>IF(AJ168=1,AK168-Regression!$D$15,0)</f>
        <v>0</v>
      </c>
      <c r="AS168" s="16">
        <f>IF(AJ168=1,AL168-Regression!$E$15,0)</f>
        <v>0</v>
      </c>
      <c r="AT168" s="16">
        <f>IF(AJ168=1,AP168-Regression!$F$15,0)</f>
        <v>0</v>
      </c>
      <c r="AU168" s="19">
        <f>IF(AND(ISNUMBER(AK168),ISNUMBER(AL168)),Regression!$C$38+Regression!$D$38*A168+Regression!$E$38*AK168+Regression!$F$38*AL168,"")</f>
        <v>10683.648067412725</v>
      </c>
      <c r="AV168" s="34">
        <f t="shared" si="32"/>
        <v>10716.02930424138</v>
      </c>
      <c r="AW168" s="13" t="str">
        <f>IF(AJ168=1,"Train",IF(AH168=Inputs!$B$6+1,"Validation",IF(AH168&gt;Inputs!$B$6+1,"Forecast","Not used")))</f>
        <v>Not used</v>
      </c>
      <c r="AX168" s="34">
        <f t="shared" si="33"/>
        <v>7720</v>
      </c>
      <c r="AY168" s="38" t="str">
        <f t="shared" si="34"/>
        <v/>
      </c>
      <c r="AZ168" s="13">
        <f t="shared" si="35"/>
        <v>0</v>
      </c>
      <c r="BB168" s="19">
        <f>Regression!$C$45+Regression!$C$46*A168</f>
        <v>6404.7159172448673</v>
      </c>
      <c r="BC168" s="27" t="str">
        <f t="shared" si="36"/>
        <v/>
      </c>
      <c r="BD168" s="30">
        <f>INDEX('Seasonal Index'!$H$2:$H$53,AI168)</f>
        <v>0.99086023336954587</v>
      </c>
      <c r="BE168" s="34" t="str">
        <f t="shared" si="37"/>
        <v/>
      </c>
      <c r="BF168" s="38" t="str">
        <f t="shared" si="38"/>
        <v/>
      </c>
      <c r="BG168" s="34">
        <f t="shared" si="39"/>
        <v>7720</v>
      </c>
      <c r="BH168" s="13">
        <f t="shared" si="40"/>
        <v>0</v>
      </c>
      <c r="BI168" s="13">
        <f t="shared" si="41"/>
        <v>0</v>
      </c>
    </row>
    <row r="169" spans="1:61" x14ac:dyDescent="0.2">
      <c r="A169" s="15">
        <v>168</v>
      </c>
      <c r="B169" s="35">
        <v>34446</v>
      </c>
      <c r="C169" s="36">
        <v>7042</v>
      </c>
      <c r="D169" s="37"/>
      <c r="F169" s="15">
        <v>354000</v>
      </c>
      <c r="H169" s="15">
        <v>17.024000000000001</v>
      </c>
      <c r="I169" s="15">
        <v>15.564</v>
      </c>
      <c r="J169" s="15">
        <v>1.0329999999999999</v>
      </c>
      <c r="K169" s="15">
        <v>7013.7380000000003</v>
      </c>
      <c r="M169" s="15">
        <v>754</v>
      </c>
      <c r="N169" s="15">
        <v>15.301</v>
      </c>
      <c r="O169" s="15">
        <v>166444</v>
      </c>
      <c r="P169" s="15">
        <v>4632.6000000000004</v>
      </c>
      <c r="Q169" s="15">
        <v>886169</v>
      </c>
      <c r="V169" s="15">
        <v>28</v>
      </c>
      <c r="W169" s="15">
        <v>89.8</v>
      </c>
      <c r="AB169" s="15">
        <v>260282</v>
      </c>
      <c r="AD169" s="15">
        <v>0</v>
      </c>
      <c r="AE169" s="15">
        <v>44</v>
      </c>
      <c r="AF169" s="15">
        <v>9.5</v>
      </c>
      <c r="AH169" s="13">
        <f t="shared" si="28"/>
        <v>1994</v>
      </c>
      <c r="AI169" s="13">
        <f t="shared" si="29"/>
        <v>16</v>
      </c>
      <c r="AJ169" s="13">
        <f>IF(AND(ISNUMBER(C169),ISNUMBER(AK169),ISNUMBER(AL169),AH169&gt;=Inputs!$B$5,AH169&lt;=Inputs!$B$6,AH169&lt;&gt;Inputs!$B$7,AH169&lt;&gt;Inputs!$B$8),1,0)</f>
        <v>0</v>
      </c>
      <c r="AK169" s="13">
        <f>IF(INDEX($E169:$AF169,Inputs!$C$10)="","",INDEX($E169:$AF169,Inputs!$C$10))</f>
        <v>166444</v>
      </c>
      <c r="AL169" s="13">
        <f>IF(INDEX($E169:$AF169,Inputs!$C$11)="","",INDEX($E169:$AF169,Inputs!$C$11))</f>
        <v>354000</v>
      </c>
      <c r="AM169" s="19">
        <f>Regression!$C$5+Regression!$C$6*A169</f>
        <v>10649.540609498916</v>
      </c>
      <c r="AN169" s="27" t="str">
        <f t="shared" si="30"/>
        <v/>
      </c>
      <c r="AO169" s="30">
        <f>INDEX('Seasonal Index'!$E$2:$E$53,AI169)</f>
        <v>1.002097408025427</v>
      </c>
      <c r="AP169" s="34" t="str">
        <f t="shared" si="31"/>
        <v/>
      </c>
      <c r="AQ169" s="16">
        <f>IF(AJ169=1,A169-Regression!$C$15,0)</f>
        <v>0</v>
      </c>
      <c r="AR169" s="16">
        <f>IF(AJ169=1,AK169-Regression!$D$15,0)</f>
        <v>0</v>
      </c>
      <c r="AS169" s="16">
        <f>IF(AJ169=1,AL169-Regression!$E$15,0)</f>
        <v>0</v>
      </c>
      <c r="AT169" s="16">
        <f>IF(AJ169=1,AP169-Regression!$F$15,0)</f>
        <v>0</v>
      </c>
      <c r="AU169" s="19">
        <f>IF(AND(ISNUMBER(AK169),ISNUMBER(AL169)),Regression!$C$38+Regression!$D$38*A169+Regression!$E$38*AK169+Regression!$F$38*AL169,"")</f>
        <v>10668.810547311004</v>
      </c>
      <c r="AV169" s="34">
        <f t="shared" si="32"/>
        <v>10691.187396174695</v>
      </c>
      <c r="AW169" s="13" t="str">
        <f>IF(AJ169=1,"Train",IF(AH169=Inputs!$B$6+1,"Validation",IF(AH169&gt;Inputs!$B$6+1,"Forecast","Not used")))</f>
        <v>Not used</v>
      </c>
      <c r="AX169" s="34">
        <f t="shared" si="33"/>
        <v>7042</v>
      </c>
      <c r="AY169" s="38" t="str">
        <f t="shared" si="34"/>
        <v/>
      </c>
      <c r="AZ169" s="13">
        <f t="shared" si="35"/>
        <v>0</v>
      </c>
      <c r="BB169" s="19">
        <f>Regression!$C$45+Regression!$C$46*A169</f>
        <v>6406.2754168576439</v>
      </c>
      <c r="BC169" s="27" t="str">
        <f t="shared" si="36"/>
        <v/>
      </c>
      <c r="BD169" s="30">
        <f>INDEX('Seasonal Index'!$H$2:$H$53,AI169)</f>
        <v>1.0144500074765384</v>
      </c>
      <c r="BE169" s="34" t="str">
        <f t="shared" si="37"/>
        <v/>
      </c>
      <c r="BF169" s="38" t="str">
        <f t="shared" si="38"/>
        <v/>
      </c>
      <c r="BG169" s="34">
        <f t="shared" si="39"/>
        <v>7042</v>
      </c>
      <c r="BH169" s="13">
        <f t="shared" si="40"/>
        <v>0</v>
      </c>
      <c r="BI169" s="13">
        <f t="shared" si="41"/>
        <v>0</v>
      </c>
    </row>
    <row r="170" spans="1:61" x14ac:dyDescent="0.2">
      <c r="A170" s="15">
        <v>169</v>
      </c>
      <c r="B170" s="35">
        <v>34453</v>
      </c>
      <c r="C170" s="36">
        <v>7892</v>
      </c>
      <c r="D170" s="37"/>
      <c r="F170" s="15">
        <v>331000</v>
      </c>
      <c r="H170" s="15">
        <v>16.934000000000001</v>
      </c>
      <c r="I170" s="15">
        <v>15.836</v>
      </c>
      <c r="J170" s="15">
        <v>1.0369999999999999</v>
      </c>
      <c r="K170" s="15">
        <v>7013.7380000000003</v>
      </c>
      <c r="M170" s="15">
        <v>754</v>
      </c>
      <c r="N170" s="15">
        <v>15.301</v>
      </c>
      <c r="O170" s="15">
        <v>166444</v>
      </c>
      <c r="P170" s="15">
        <v>4632.6000000000004</v>
      </c>
      <c r="Q170" s="15">
        <v>886169</v>
      </c>
      <c r="V170" s="15">
        <v>27</v>
      </c>
      <c r="W170" s="15">
        <v>89.8</v>
      </c>
      <c r="AB170" s="15">
        <v>260282</v>
      </c>
      <c r="AD170" s="15">
        <v>0</v>
      </c>
      <c r="AE170" s="15">
        <v>39.799999999999997</v>
      </c>
      <c r="AF170" s="15">
        <v>19.7</v>
      </c>
      <c r="AH170" s="13">
        <f t="shared" si="28"/>
        <v>1994</v>
      </c>
      <c r="AI170" s="13">
        <f t="shared" si="29"/>
        <v>17</v>
      </c>
      <c r="AJ170" s="13">
        <f>IF(AND(ISNUMBER(C170),ISNUMBER(AK170),ISNUMBER(AL170),AH170&gt;=Inputs!$B$5,AH170&lt;=Inputs!$B$6,AH170&lt;&gt;Inputs!$B$7,AH170&lt;&gt;Inputs!$B$8),1,0)</f>
        <v>0</v>
      </c>
      <c r="AK170" s="13">
        <f>IF(INDEX($E170:$AF170,Inputs!$C$10)="","",INDEX($E170:$AF170,Inputs!$C$10))</f>
        <v>166444</v>
      </c>
      <c r="AL170" s="13">
        <f>IF(INDEX($E170:$AF170,Inputs!$C$11)="","",INDEX($E170:$AF170,Inputs!$C$11))</f>
        <v>331000</v>
      </c>
      <c r="AM170" s="19">
        <f>Regression!$C$5+Regression!$C$6*A170</f>
        <v>10648.367934560598</v>
      </c>
      <c r="AN170" s="27" t="str">
        <f t="shared" si="30"/>
        <v/>
      </c>
      <c r="AO170" s="30">
        <f>INDEX('Seasonal Index'!$E$2:$E$53,AI170)</f>
        <v>0.98572000908513657</v>
      </c>
      <c r="AP170" s="34" t="str">
        <f t="shared" si="31"/>
        <v/>
      </c>
      <c r="AQ170" s="16">
        <f>IF(AJ170=1,A170-Regression!$C$15,0)</f>
        <v>0</v>
      </c>
      <c r="AR170" s="16">
        <f>IF(AJ170=1,AK170-Regression!$D$15,0)</f>
        <v>0</v>
      </c>
      <c r="AS170" s="16">
        <f>IF(AJ170=1,AL170-Regression!$E$15,0)</f>
        <v>0</v>
      </c>
      <c r="AT170" s="16">
        <f>IF(AJ170=1,AP170-Regression!$F$15,0)</f>
        <v>0</v>
      </c>
      <c r="AU170" s="19">
        <f>IF(AND(ISNUMBER(AK170),ISNUMBER(AL170)),Regression!$C$38+Regression!$D$38*A170+Regression!$E$38*AK170+Regression!$F$38*AL170,"")</f>
        <v>10728.314185758485</v>
      </c>
      <c r="AV170" s="34">
        <f t="shared" si="32"/>
        <v>10575.113956654053</v>
      </c>
      <c r="AW170" s="13" t="str">
        <f>IF(AJ170=1,"Train",IF(AH170=Inputs!$B$6+1,"Validation",IF(AH170&gt;Inputs!$B$6+1,"Forecast","Not used")))</f>
        <v>Not used</v>
      </c>
      <c r="AX170" s="34">
        <f t="shared" si="33"/>
        <v>7892</v>
      </c>
      <c r="AY170" s="38" t="str">
        <f t="shared" si="34"/>
        <v/>
      </c>
      <c r="AZ170" s="13">
        <f t="shared" si="35"/>
        <v>0</v>
      </c>
      <c r="BB170" s="19">
        <f>Regression!$C$45+Regression!$C$46*A170</f>
        <v>6407.8349164704205</v>
      </c>
      <c r="BC170" s="27" t="str">
        <f t="shared" si="36"/>
        <v/>
      </c>
      <c r="BD170" s="30">
        <f>INDEX('Seasonal Index'!$H$2:$H$53,AI170)</f>
        <v>0.9921535913252727</v>
      </c>
      <c r="BE170" s="34" t="str">
        <f t="shared" si="37"/>
        <v/>
      </c>
      <c r="BF170" s="38" t="str">
        <f t="shared" si="38"/>
        <v/>
      </c>
      <c r="BG170" s="34">
        <f t="shared" si="39"/>
        <v>7892</v>
      </c>
      <c r="BH170" s="13">
        <f t="shared" si="40"/>
        <v>0</v>
      </c>
      <c r="BI170" s="13">
        <f t="shared" si="41"/>
        <v>0</v>
      </c>
    </row>
    <row r="171" spans="1:61" x14ac:dyDescent="0.2">
      <c r="A171" s="15">
        <v>170</v>
      </c>
      <c r="B171" s="35">
        <v>34460</v>
      </c>
      <c r="C171" s="36">
        <v>6824</v>
      </c>
      <c r="D171" s="37"/>
      <c r="F171" s="15">
        <v>344000</v>
      </c>
      <c r="H171" s="15">
        <v>17.196000000000002</v>
      </c>
      <c r="I171" s="15">
        <v>15.994999999999999</v>
      </c>
      <c r="J171" s="15">
        <v>1.04</v>
      </c>
      <c r="K171" s="15">
        <v>7115.652</v>
      </c>
      <c r="M171" s="15">
        <v>735</v>
      </c>
      <c r="N171" s="15">
        <v>15.301</v>
      </c>
      <c r="O171" s="15">
        <v>166444</v>
      </c>
      <c r="P171" s="15">
        <v>4646</v>
      </c>
      <c r="Q171" s="15">
        <v>886169</v>
      </c>
      <c r="V171" s="15">
        <v>27</v>
      </c>
      <c r="W171" s="15">
        <v>88.7</v>
      </c>
      <c r="AB171" s="15">
        <v>260282</v>
      </c>
      <c r="AD171" s="15">
        <v>0</v>
      </c>
      <c r="AE171" s="15">
        <v>50.6</v>
      </c>
      <c r="AF171" s="15">
        <v>7.6</v>
      </c>
      <c r="AH171" s="13">
        <f t="shared" si="28"/>
        <v>1994</v>
      </c>
      <c r="AI171" s="13">
        <f t="shared" si="29"/>
        <v>18</v>
      </c>
      <c r="AJ171" s="13">
        <f>IF(AND(ISNUMBER(C171),ISNUMBER(AK171),ISNUMBER(AL171),AH171&gt;=Inputs!$B$5,AH171&lt;=Inputs!$B$6,AH171&lt;&gt;Inputs!$B$7,AH171&lt;&gt;Inputs!$B$8),1,0)</f>
        <v>0</v>
      </c>
      <c r="AK171" s="13">
        <f>IF(INDEX($E171:$AF171,Inputs!$C$10)="","",INDEX($E171:$AF171,Inputs!$C$10))</f>
        <v>166444</v>
      </c>
      <c r="AL171" s="13">
        <f>IF(INDEX($E171:$AF171,Inputs!$C$11)="","",INDEX($E171:$AF171,Inputs!$C$11))</f>
        <v>344000</v>
      </c>
      <c r="AM171" s="19">
        <f>Regression!$C$5+Regression!$C$6*A171</f>
        <v>10647.195259622278</v>
      </c>
      <c r="AN171" s="27" t="str">
        <f t="shared" si="30"/>
        <v/>
      </c>
      <c r="AO171" s="30">
        <f>INDEX('Seasonal Index'!$E$2:$E$53,AI171)</f>
        <v>1.0181401500092944</v>
      </c>
      <c r="AP171" s="34" t="str">
        <f t="shared" si="31"/>
        <v/>
      </c>
      <c r="AQ171" s="16">
        <f>IF(AJ171=1,A171-Regression!$C$15,0)</f>
        <v>0</v>
      </c>
      <c r="AR171" s="16">
        <f>IF(AJ171=1,AK171-Regression!$D$15,0)</f>
        <v>0</v>
      </c>
      <c r="AS171" s="16">
        <f>IF(AJ171=1,AL171-Regression!$E$15,0)</f>
        <v>0</v>
      </c>
      <c r="AT171" s="16">
        <f>IF(AJ171=1,AP171-Regression!$F$15,0)</f>
        <v>0</v>
      </c>
      <c r="AU171" s="19">
        <f>IF(AND(ISNUMBER(AK171),ISNUMBER(AL171)),Regression!$C$38+Regression!$D$38*A171+Regression!$E$38*AK171+Regression!$F$38*AL171,"")</f>
        <v>10692.236334642708</v>
      </c>
      <c r="AV171" s="34">
        <f t="shared" si="32"/>
        <v>10886.195105687955</v>
      </c>
      <c r="AW171" s="13" t="str">
        <f>IF(AJ171=1,"Train",IF(AH171=Inputs!$B$6+1,"Validation",IF(AH171&gt;Inputs!$B$6+1,"Forecast","Not used")))</f>
        <v>Not used</v>
      </c>
      <c r="AX171" s="34">
        <f t="shared" si="33"/>
        <v>6824</v>
      </c>
      <c r="AY171" s="38" t="str">
        <f t="shared" si="34"/>
        <v/>
      </c>
      <c r="AZ171" s="13">
        <f t="shared" si="35"/>
        <v>0</v>
      </c>
      <c r="BB171" s="19">
        <f>Regression!$C$45+Regression!$C$46*A171</f>
        <v>6409.3944160831979</v>
      </c>
      <c r="BC171" s="27" t="str">
        <f t="shared" si="36"/>
        <v/>
      </c>
      <c r="BD171" s="30">
        <f>INDEX('Seasonal Index'!$H$2:$H$53,AI171)</f>
        <v>1.0188493846734186</v>
      </c>
      <c r="BE171" s="34" t="str">
        <f t="shared" si="37"/>
        <v/>
      </c>
      <c r="BF171" s="38" t="str">
        <f t="shared" si="38"/>
        <v/>
      </c>
      <c r="BG171" s="34">
        <f t="shared" si="39"/>
        <v>6824</v>
      </c>
      <c r="BH171" s="13">
        <f t="shared" si="40"/>
        <v>0</v>
      </c>
      <c r="BI171" s="13">
        <f t="shared" si="41"/>
        <v>0</v>
      </c>
    </row>
    <row r="172" spans="1:61" x14ac:dyDescent="0.2">
      <c r="A172" s="15">
        <v>171</v>
      </c>
      <c r="B172" s="35">
        <v>34467</v>
      </c>
      <c r="C172" s="36">
        <v>7552</v>
      </c>
      <c r="D172" s="37"/>
      <c r="F172" s="15">
        <v>371000</v>
      </c>
      <c r="H172" s="15">
        <v>17.93</v>
      </c>
      <c r="I172" s="15">
        <v>16.286000000000001</v>
      </c>
      <c r="J172" s="15">
        <v>1.0449999999999999</v>
      </c>
      <c r="K172" s="15">
        <v>7115.652</v>
      </c>
      <c r="M172" s="15">
        <v>735</v>
      </c>
      <c r="N172" s="15">
        <v>15.301</v>
      </c>
      <c r="O172" s="15">
        <v>166444</v>
      </c>
      <c r="P172" s="15">
        <v>4646</v>
      </c>
      <c r="Q172" s="15">
        <v>886169</v>
      </c>
      <c r="V172" s="15">
        <v>27</v>
      </c>
      <c r="W172" s="15">
        <v>88.7</v>
      </c>
      <c r="AB172" s="15">
        <v>260282</v>
      </c>
      <c r="AD172" s="15">
        <v>0</v>
      </c>
      <c r="AE172" s="15">
        <v>34.6</v>
      </c>
      <c r="AF172" s="15">
        <v>20.100000000000001</v>
      </c>
      <c r="AH172" s="13">
        <f t="shared" si="28"/>
        <v>1994</v>
      </c>
      <c r="AI172" s="13">
        <f t="shared" si="29"/>
        <v>19</v>
      </c>
      <c r="AJ172" s="13">
        <f>IF(AND(ISNUMBER(C172),ISNUMBER(AK172),ISNUMBER(AL172),AH172&gt;=Inputs!$B$5,AH172&lt;=Inputs!$B$6,AH172&lt;&gt;Inputs!$B$7,AH172&lt;&gt;Inputs!$B$8),1,0)</f>
        <v>0</v>
      </c>
      <c r="AK172" s="13">
        <f>IF(INDEX($E172:$AF172,Inputs!$C$10)="","",INDEX($E172:$AF172,Inputs!$C$10))</f>
        <v>166444</v>
      </c>
      <c r="AL172" s="13">
        <f>IF(INDEX($E172:$AF172,Inputs!$C$11)="","",INDEX($E172:$AF172,Inputs!$C$11))</f>
        <v>371000</v>
      </c>
      <c r="AM172" s="19">
        <f>Regression!$C$5+Regression!$C$6*A172</f>
        <v>10646.022584683958</v>
      </c>
      <c r="AN172" s="27" t="str">
        <f t="shared" si="30"/>
        <v/>
      </c>
      <c r="AO172" s="30">
        <f>INDEX('Seasonal Index'!$E$2:$E$53,AI172)</f>
        <v>1.0133712391889671</v>
      </c>
      <c r="AP172" s="34" t="str">
        <f t="shared" si="31"/>
        <v/>
      </c>
      <c r="AQ172" s="16">
        <f>IF(AJ172=1,A172-Regression!$C$15,0)</f>
        <v>0</v>
      </c>
      <c r="AR172" s="16">
        <f>IF(AJ172=1,AK172-Regression!$D$15,0)</f>
        <v>0</v>
      </c>
      <c r="AS172" s="16">
        <f>IF(AJ172=1,AL172-Regression!$E$15,0)</f>
        <v>0</v>
      </c>
      <c r="AT172" s="16">
        <f>IF(AJ172=1,AP172-Regression!$F$15,0)</f>
        <v>0</v>
      </c>
      <c r="AU172" s="19">
        <f>IF(AND(ISNUMBER(AK172),ISNUMBER(AL172)),Regression!$C$38+Regression!$D$38*A172+Regression!$E$38*AK172+Regression!$F$38*AL172,"")</f>
        <v>10618.987904252328</v>
      </c>
      <c r="AV172" s="34">
        <f t="shared" si="32"/>
        <v>10760.976931464835</v>
      </c>
      <c r="AW172" s="13" t="str">
        <f>IF(AJ172=1,"Train",IF(AH172=Inputs!$B$6+1,"Validation",IF(AH172&gt;Inputs!$B$6+1,"Forecast","Not used")))</f>
        <v>Not used</v>
      </c>
      <c r="AX172" s="34">
        <f t="shared" si="33"/>
        <v>7552</v>
      </c>
      <c r="AY172" s="38" t="str">
        <f t="shared" si="34"/>
        <v/>
      </c>
      <c r="AZ172" s="13">
        <f t="shared" si="35"/>
        <v>0</v>
      </c>
      <c r="BB172" s="19">
        <f>Regression!$C$45+Regression!$C$46*A172</f>
        <v>6410.9539156959745</v>
      </c>
      <c r="BC172" s="27" t="str">
        <f t="shared" si="36"/>
        <v/>
      </c>
      <c r="BD172" s="30">
        <f>INDEX('Seasonal Index'!$H$2:$H$53,AI172)</f>
        <v>1.0190603733092338</v>
      </c>
      <c r="BE172" s="34" t="str">
        <f t="shared" si="37"/>
        <v/>
      </c>
      <c r="BF172" s="38" t="str">
        <f t="shared" si="38"/>
        <v/>
      </c>
      <c r="BG172" s="34">
        <f t="shared" si="39"/>
        <v>7552</v>
      </c>
      <c r="BH172" s="13">
        <f t="shared" si="40"/>
        <v>0</v>
      </c>
      <c r="BI172" s="13">
        <f t="shared" si="41"/>
        <v>0</v>
      </c>
    </row>
    <row r="173" spans="1:61" x14ac:dyDescent="0.2">
      <c r="A173" s="15">
        <v>172</v>
      </c>
      <c r="B173" s="35">
        <v>34474</v>
      </c>
      <c r="C173" s="36">
        <v>7938</v>
      </c>
      <c r="D173" s="37"/>
      <c r="F173" s="15">
        <v>360000</v>
      </c>
      <c r="H173" s="15">
        <v>18.207999999999998</v>
      </c>
      <c r="I173" s="15">
        <v>16.084</v>
      </c>
      <c r="J173" s="15">
        <v>1.046</v>
      </c>
      <c r="K173" s="15">
        <v>7115.652</v>
      </c>
      <c r="M173" s="15">
        <v>735</v>
      </c>
      <c r="N173" s="15">
        <v>16.013000000000002</v>
      </c>
      <c r="O173" s="15">
        <v>196190</v>
      </c>
      <c r="P173" s="15">
        <v>4646</v>
      </c>
      <c r="Q173" s="15">
        <v>886169</v>
      </c>
      <c r="V173" s="15">
        <v>27</v>
      </c>
      <c r="W173" s="15">
        <v>88.7</v>
      </c>
      <c r="AB173" s="15">
        <v>260282</v>
      </c>
      <c r="AD173" s="15">
        <v>0</v>
      </c>
      <c r="AE173" s="15">
        <v>39.5</v>
      </c>
      <c r="AF173" s="15">
        <v>16.600000000000001</v>
      </c>
      <c r="AH173" s="13">
        <f t="shared" si="28"/>
        <v>1994</v>
      </c>
      <c r="AI173" s="13">
        <f t="shared" si="29"/>
        <v>20</v>
      </c>
      <c r="AJ173" s="13">
        <f>IF(AND(ISNUMBER(C173),ISNUMBER(AK173),ISNUMBER(AL173),AH173&gt;=Inputs!$B$5,AH173&lt;=Inputs!$B$6,AH173&lt;&gt;Inputs!$B$7,AH173&lt;&gt;Inputs!$B$8),1,0)</f>
        <v>0</v>
      </c>
      <c r="AK173" s="13">
        <f>IF(INDEX($E173:$AF173,Inputs!$C$10)="","",INDEX($E173:$AF173,Inputs!$C$10))</f>
        <v>196190</v>
      </c>
      <c r="AL173" s="13">
        <f>IF(INDEX($E173:$AF173,Inputs!$C$11)="","",INDEX($E173:$AF173,Inputs!$C$11))</f>
        <v>360000</v>
      </c>
      <c r="AM173" s="19">
        <f>Regression!$C$5+Regression!$C$6*A173</f>
        <v>10644.849909745641</v>
      </c>
      <c r="AN173" s="27" t="str">
        <f t="shared" si="30"/>
        <v/>
      </c>
      <c r="AO173" s="30">
        <f>INDEX('Seasonal Index'!$E$2:$E$53,AI173)</f>
        <v>1.0355119111831677</v>
      </c>
      <c r="AP173" s="34" t="str">
        <f t="shared" si="31"/>
        <v/>
      </c>
      <c r="AQ173" s="16">
        <f>IF(AJ173=1,A173-Regression!$C$15,0)</f>
        <v>0</v>
      </c>
      <c r="AR173" s="16">
        <f>IF(AJ173=1,AK173-Regression!$D$15,0)</f>
        <v>0</v>
      </c>
      <c r="AS173" s="16">
        <f>IF(AJ173=1,AL173-Regression!$E$15,0)</f>
        <v>0</v>
      </c>
      <c r="AT173" s="16">
        <f>IF(AJ173=1,AP173-Regression!$F$15,0)</f>
        <v>0</v>
      </c>
      <c r="AU173" s="19">
        <f>IF(AND(ISNUMBER(AK173),ISNUMBER(AL173)),Regression!$C$38+Regression!$D$38*A173+Regression!$E$38*AK173+Regression!$F$38*AL173,"")</f>
        <v>10700.907713380249</v>
      </c>
      <c r="AV173" s="34">
        <f t="shared" si="32"/>
        <v>11080.917397677082</v>
      </c>
      <c r="AW173" s="13" t="str">
        <f>IF(AJ173=1,"Train",IF(AH173=Inputs!$B$6+1,"Validation",IF(AH173&gt;Inputs!$B$6+1,"Forecast","Not used")))</f>
        <v>Not used</v>
      </c>
      <c r="AX173" s="34">
        <f t="shared" si="33"/>
        <v>7938</v>
      </c>
      <c r="AY173" s="38" t="str">
        <f t="shared" si="34"/>
        <v/>
      </c>
      <c r="AZ173" s="13">
        <f t="shared" si="35"/>
        <v>0</v>
      </c>
      <c r="BB173" s="19">
        <f>Regression!$C$45+Regression!$C$46*A173</f>
        <v>6412.5134153087511</v>
      </c>
      <c r="BC173" s="27" t="str">
        <f t="shared" si="36"/>
        <v/>
      </c>
      <c r="BD173" s="30">
        <f>INDEX('Seasonal Index'!$H$2:$H$53,AI173)</f>
        <v>1.0467644841480233</v>
      </c>
      <c r="BE173" s="34" t="str">
        <f t="shared" si="37"/>
        <v/>
      </c>
      <c r="BF173" s="38" t="str">
        <f t="shared" si="38"/>
        <v/>
      </c>
      <c r="BG173" s="34">
        <f t="shared" si="39"/>
        <v>7938</v>
      </c>
      <c r="BH173" s="13">
        <f t="shared" si="40"/>
        <v>0</v>
      </c>
      <c r="BI173" s="13">
        <f t="shared" si="41"/>
        <v>0</v>
      </c>
    </row>
    <row r="174" spans="1:61" x14ac:dyDescent="0.2">
      <c r="A174" s="15">
        <v>173</v>
      </c>
      <c r="B174" s="35">
        <v>34481</v>
      </c>
      <c r="C174" s="36">
        <v>8028</v>
      </c>
      <c r="D174" s="37"/>
      <c r="F174" s="15">
        <v>357000</v>
      </c>
      <c r="H174" s="15">
        <v>18.14</v>
      </c>
      <c r="I174" s="15">
        <v>16.350000000000001</v>
      </c>
      <c r="J174" s="15">
        <v>1.05</v>
      </c>
      <c r="K174" s="15">
        <v>7115.652</v>
      </c>
      <c r="M174" s="15">
        <v>735</v>
      </c>
      <c r="N174" s="15">
        <v>16.013000000000002</v>
      </c>
      <c r="O174" s="15">
        <v>196190</v>
      </c>
      <c r="P174" s="15">
        <v>4646</v>
      </c>
      <c r="Q174" s="15">
        <v>886169</v>
      </c>
      <c r="V174" s="15">
        <v>27</v>
      </c>
      <c r="W174" s="15">
        <v>88.7</v>
      </c>
      <c r="AB174" s="15">
        <v>260282</v>
      </c>
      <c r="AD174" s="15">
        <v>0</v>
      </c>
      <c r="AE174" s="15">
        <v>13.8</v>
      </c>
      <c r="AF174" s="15">
        <v>23.1</v>
      </c>
      <c r="AH174" s="13">
        <f t="shared" si="28"/>
        <v>1994</v>
      </c>
      <c r="AI174" s="13">
        <f t="shared" si="29"/>
        <v>21</v>
      </c>
      <c r="AJ174" s="13">
        <f>IF(AND(ISNUMBER(C174),ISNUMBER(AK174),ISNUMBER(AL174),AH174&gt;=Inputs!$B$5,AH174&lt;=Inputs!$B$6,AH174&lt;&gt;Inputs!$B$7,AH174&lt;&gt;Inputs!$B$8),1,0)</f>
        <v>0</v>
      </c>
      <c r="AK174" s="13">
        <f>IF(INDEX($E174:$AF174,Inputs!$C$10)="","",INDEX($E174:$AF174,Inputs!$C$10))</f>
        <v>196190</v>
      </c>
      <c r="AL174" s="13">
        <f>IF(INDEX($E174:$AF174,Inputs!$C$11)="","",INDEX($E174:$AF174,Inputs!$C$11))</f>
        <v>357000</v>
      </c>
      <c r="AM174" s="19">
        <f>Regression!$C$5+Regression!$C$6*A174</f>
        <v>10643.677234807321</v>
      </c>
      <c r="AN174" s="27" t="str">
        <f t="shared" si="30"/>
        <v/>
      </c>
      <c r="AO174" s="30">
        <f>INDEX('Seasonal Index'!$E$2:$E$53,AI174)</f>
        <v>1.0352245807811005</v>
      </c>
      <c r="AP174" s="34" t="str">
        <f t="shared" si="31"/>
        <v/>
      </c>
      <c r="AQ174" s="16">
        <f>IF(AJ174=1,A174-Regression!$C$15,0)</f>
        <v>0</v>
      </c>
      <c r="AR174" s="16">
        <f>IF(AJ174=1,AK174-Regression!$D$15,0)</f>
        <v>0</v>
      </c>
      <c r="AS174" s="16">
        <f>IF(AJ174=1,AL174-Regression!$E$15,0)</f>
        <v>0</v>
      </c>
      <c r="AT174" s="16">
        <f>IF(AJ174=1,AP174-Regression!$F$15,0)</f>
        <v>0</v>
      </c>
      <c r="AU174" s="19">
        <f>IF(AND(ISNUMBER(AK174),ISNUMBER(AL174)),Regression!$C$38+Regression!$D$38*A174+Regression!$E$38*AK174+Regression!$F$38*AL174,"")</f>
        <v>10707.310524292585</v>
      </c>
      <c r="AV174" s="34">
        <f t="shared" si="32"/>
        <v>11084.471048803856</v>
      </c>
      <c r="AW174" s="13" t="str">
        <f>IF(AJ174=1,"Train",IF(AH174=Inputs!$B$6+1,"Validation",IF(AH174&gt;Inputs!$B$6+1,"Forecast","Not used")))</f>
        <v>Not used</v>
      </c>
      <c r="AX174" s="34">
        <f t="shared" si="33"/>
        <v>8028</v>
      </c>
      <c r="AY174" s="38" t="str">
        <f t="shared" si="34"/>
        <v/>
      </c>
      <c r="AZ174" s="13">
        <f t="shared" si="35"/>
        <v>0</v>
      </c>
      <c r="BB174" s="19">
        <f>Regression!$C$45+Regression!$C$46*A174</f>
        <v>6414.0729149215276</v>
      </c>
      <c r="BC174" s="27" t="str">
        <f t="shared" si="36"/>
        <v/>
      </c>
      <c r="BD174" s="30">
        <f>INDEX('Seasonal Index'!$H$2:$H$53,AI174)</f>
        <v>1.0342763462036404</v>
      </c>
      <c r="BE174" s="34" t="str">
        <f t="shared" si="37"/>
        <v/>
      </c>
      <c r="BF174" s="38" t="str">
        <f t="shared" si="38"/>
        <v/>
      </c>
      <c r="BG174" s="34">
        <f t="shared" si="39"/>
        <v>8028</v>
      </c>
      <c r="BH174" s="13">
        <f t="shared" si="40"/>
        <v>0</v>
      </c>
      <c r="BI174" s="13">
        <f t="shared" si="41"/>
        <v>0</v>
      </c>
    </row>
    <row r="175" spans="1:61" x14ac:dyDescent="0.2">
      <c r="A175" s="15">
        <v>174</v>
      </c>
      <c r="B175" s="35">
        <v>34488</v>
      </c>
      <c r="C175" s="36">
        <v>7461</v>
      </c>
      <c r="D175" s="37"/>
      <c r="F175" s="15">
        <v>348000</v>
      </c>
      <c r="H175" s="15">
        <v>18.237500000000001</v>
      </c>
      <c r="I175" s="15">
        <v>16.265000000000001</v>
      </c>
      <c r="J175" s="15">
        <v>1.056</v>
      </c>
      <c r="K175" s="15">
        <v>7115.652</v>
      </c>
      <c r="M175" s="15">
        <v>735</v>
      </c>
      <c r="N175" s="15">
        <v>16.013000000000002</v>
      </c>
      <c r="O175" s="15">
        <v>196190</v>
      </c>
      <c r="P175" s="15">
        <v>4646</v>
      </c>
      <c r="Q175" s="15">
        <v>886169</v>
      </c>
      <c r="V175" s="15">
        <v>27</v>
      </c>
      <c r="W175" s="15">
        <v>88.7</v>
      </c>
      <c r="AB175" s="15">
        <v>260282</v>
      </c>
      <c r="AD175" s="15">
        <v>1</v>
      </c>
      <c r="AE175" s="15">
        <v>8.1</v>
      </c>
      <c r="AF175" s="15">
        <v>39.9</v>
      </c>
      <c r="AH175" s="13">
        <f t="shared" si="28"/>
        <v>1994</v>
      </c>
      <c r="AI175" s="13">
        <f t="shared" si="29"/>
        <v>22</v>
      </c>
      <c r="AJ175" s="13">
        <f>IF(AND(ISNUMBER(C175),ISNUMBER(AK175),ISNUMBER(AL175),AH175&gt;=Inputs!$B$5,AH175&lt;=Inputs!$B$6,AH175&lt;&gt;Inputs!$B$7,AH175&lt;&gt;Inputs!$B$8),1,0)</f>
        <v>0</v>
      </c>
      <c r="AK175" s="13">
        <f>IF(INDEX($E175:$AF175,Inputs!$C$10)="","",INDEX($E175:$AF175,Inputs!$C$10))</f>
        <v>196190</v>
      </c>
      <c r="AL175" s="13">
        <f>IF(INDEX($E175:$AF175,Inputs!$C$11)="","",INDEX($E175:$AF175,Inputs!$C$11))</f>
        <v>348000</v>
      </c>
      <c r="AM175" s="19">
        <f>Regression!$C$5+Regression!$C$6*A175</f>
        <v>10642.504559869001</v>
      </c>
      <c r="AN175" s="27" t="str">
        <f t="shared" si="30"/>
        <v/>
      </c>
      <c r="AO175" s="30">
        <f>INDEX('Seasonal Index'!$E$2:$E$53,AI175)</f>
        <v>1.0139791701706116</v>
      </c>
      <c r="AP175" s="34" t="str">
        <f t="shared" si="31"/>
        <v/>
      </c>
      <c r="AQ175" s="16">
        <f>IF(AJ175=1,A175-Regression!$C$15,0)</f>
        <v>0</v>
      </c>
      <c r="AR175" s="16">
        <f>IF(AJ175=1,AK175-Regression!$D$15,0)</f>
        <v>0</v>
      </c>
      <c r="AS175" s="16">
        <f>IF(AJ175=1,AL175-Regression!$E$15,0)</f>
        <v>0</v>
      </c>
      <c r="AT175" s="16">
        <f>IF(AJ175=1,AP175-Regression!$F$15,0)</f>
        <v>0</v>
      </c>
      <c r="AU175" s="19">
        <f>IF(AND(ISNUMBER(AK175),ISNUMBER(AL175)),Regression!$C$38+Regression!$D$38*A175+Regression!$E$38*AK175+Regression!$F$38*AL175,"")</f>
        <v>10729.643583465469</v>
      </c>
      <c r="AV175" s="34">
        <f t="shared" si="32"/>
        <v>10879.635096988744</v>
      </c>
      <c r="AW175" s="13" t="str">
        <f>IF(AJ175=1,"Train",IF(AH175=Inputs!$B$6+1,"Validation",IF(AH175&gt;Inputs!$B$6+1,"Forecast","Not used")))</f>
        <v>Not used</v>
      </c>
      <c r="AX175" s="34">
        <f t="shared" si="33"/>
        <v>7461</v>
      </c>
      <c r="AY175" s="38" t="str">
        <f t="shared" si="34"/>
        <v/>
      </c>
      <c r="AZ175" s="13">
        <f t="shared" si="35"/>
        <v>0</v>
      </c>
      <c r="BB175" s="19">
        <f>Regression!$C$45+Regression!$C$46*A175</f>
        <v>6415.6324145343051</v>
      </c>
      <c r="BC175" s="27" t="str">
        <f t="shared" si="36"/>
        <v/>
      </c>
      <c r="BD175" s="30">
        <f>INDEX('Seasonal Index'!$H$2:$H$53,AI175)</f>
        <v>1.0395594903117378</v>
      </c>
      <c r="BE175" s="34" t="str">
        <f t="shared" si="37"/>
        <v/>
      </c>
      <c r="BF175" s="38" t="str">
        <f t="shared" si="38"/>
        <v/>
      </c>
      <c r="BG175" s="34">
        <f t="shared" si="39"/>
        <v>7461</v>
      </c>
      <c r="BH175" s="13">
        <f t="shared" si="40"/>
        <v>0</v>
      </c>
      <c r="BI175" s="13">
        <f t="shared" si="41"/>
        <v>0</v>
      </c>
    </row>
    <row r="176" spans="1:61" x14ac:dyDescent="0.2">
      <c r="A176" s="15">
        <v>175</v>
      </c>
      <c r="B176" s="35">
        <v>34495</v>
      </c>
      <c r="C176" s="36">
        <v>7770</v>
      </c>
      <c r="D176" s="37"/>
      <c r="F176" s="15">
        <v>345000</v>
      </c>
      <c r="H176" s="15">
        <v>18.262</v>
      </c>
      <c r="I176" s="15">
        <v>16.058</v>
      </c>
      <c r="J176" s="15">
        <v>1.0649999999999999</v>
      </c>
      <c r="K176" s="15">
        <v>7115.652</v>
      </c>
      <c r="M176" s="15">
        <v>723</v>
      </c>
      <c r="N176" s="15">
        <v>16.013000000000002</v>
      </c>
      <c r="O176" s="15">
        <v>196190</v>
      </c>
      <c r="P176" s="15">
        <v>4671.1000000000004</v>
      </c>
      <c r="Q176" s="15">
        <v>886169</v>
      </c>
      <c r="V176" s="15">
        <v>27</v>
      </c>
      <c r="W176" s="15">
        <v>87.6</v>
      </c>
      <c r="AB176" s="15">
        <v>260282</v>
      </c>
      <c r="AD176" s="15">
        <v>0</v>
      </c>
      <c r="AE176" s="15">
        <v>2.6</v>
      </c>
      <c r="AF176" s="15">
        <v>49</v>
      </c>
      <c r="AH176" s="13">
        <f t="shared" si="28"/>
        <v>1994</v>
      </c>
      <c r="AI176" s="13">
        <f t="shared" si="29"/>
        <v>23</v>
      </c>
      <c r="AJ176" s="13">
        <f>IF(AND(ISNUMBER(C176),ISNUMBER(AK176),ISNUMBER(AL176),AH176&gt;=Inputs!$B$5,AH176&lt;=Inputs!$B$6,AH176&lt;&gt;Inputs!$B$7,AH176&lt;&gt;Inputs!$B$8),1,0)</f>
        <v>0</v>
      </c>
      <c r="AK176" s="13">
        <f>IF(INDEX($E176:$AF176,Inputs!$C$10)="","",INDEX($E176:$AF176,Inputs!$C$10))</f>
        <v>196190</v>
      </c>
      <c r="AL176" s="13">
        <f>IF(INDEX($E176:$AF176,Inputs!$C$11)="","",INDEX($E176:$AF176,Inputs!$C$11))</f>
        <v>345000</v>
      </c>
      <c r="AM176" s="19">
        <f>Regression!$C$5+Regression!$C$6*A176</f>
        <v>10641.331884930683</v>
      </c>
      <c r="AN176" s="27" t="str">
        <f t="shared" si="30"/>
        <v/>
      </c>
      <c r="AO176" s="30">
        <f>INDEX('Seasonal Index'!$E$2:$E$53,AI176)</f>
        <v>1.0375597367919589</v>
      </c>
      <c r="AP176" s="34" t="str">
        <f t="shared" si="31"/>
        <v/>
      </c>
      <c r="AQ176" s="16">
        <f>IF(AJ176=1,A176-Regression!$C$15,0)</f>
        <v>0</v>
      </c>
      <c r="AR176" s="16">
        <f>IF(AJ176=1,AK176-Regression!$D$15,0)</f>
        <v>0</v>
      </c>
      <c r="AS176" s="16">
        <f>IF(AJ176=1,AL176-Regression!$E$15,0)</f>
        <v>0</v>
      </c>
      <c r="AT176" s="16">
        <f>IF(AJ176=1,AP176-Regression!$F$15,0)</f>
        <v>0</v>
      </c>
      <c r="AU176" s="19">
        <f>IF(AND(ISNUMBER(AK176),ISNUMBER(AL176)),Regression!$C$38+Regression!$D$38*A176+Regression!$E$38*AK176+Regression!$F$38*AL176,"")</f>
        <v>10736.046394377805</v>
      </c>
      <c r="AV176" s="34">
        <f t="shared" si="32"/>
        <v>11139.289471136895</v>
      </c>
      <c r="AW176" s="13" t="str">
        <f>IF(AJ176=1,"Train",IF(AH176=Inputs!$B$6+1,"Validation",IF(AH176&gt;Inputs!$B$6+1,"Forecast","Not used")))</f>
        <v>Not used</v>
      </c>
      <c r="AX176" s="34">
        <f t="shared" si="33"/>
        <v>7770</v>
      </c>
      <c r="AY176" s="38" t="str">
        <f t="shared" si="34"/>
        <v/>
      </c>
      <c r="AZ176" s="13">
        <f t="shared" si="35"/>
        <v>0</v>
      </c>
      <c r="BB176" s="19">
        <f>Regression!$C$45+Regression!$C$46*A176</f>
        <v>6417.1919141470817</v>
      </c>
      <c r="BC176" s="27" t="str">
        <f t="shared" si="36"/>
        <v/>
      </c>
      <c r="BD176" s="30">
        <f>INDEX('Seasonal Index'!$H$2:$H$53,AI176)</f>
        <v>1.0378992768174384</v>
      </c>
      <c r="BE176" s="34" t="str">
        <f t="shared" si="37"/>
        <v/>
      </c>
      <c r="BF176" s="38" t="str">
        <f t="shared" si="38"/>
        <v/>
      </c>
      <c r="BG176" s="34">
        <f t="shared" si="39"/>
        <v>7770</v>
      </c>
      <c r="BH176" s="13">
        <f t="shared" si="40"/>
        <v>0</v>
      </c>
      <c r="BI176" s="13">
        <f t="shared" si="41"/>
        <v>0</v>
      </c>
    </row>
    <row r="177" spans="1:61" x14ac:dyDescent="0.2">
      <c r="A177" s="15">
        <v>176</v>
      </c>
      <c r="B177" s="35">
        <v>34502</v>
      </c>
      <c r="C177" s="36">
        <v>7650</v>
      </c>
      <c r="D177" s="37"/>
      <c r="F177" s="15">
        <v>338000</v>
      </c>
      <c r="H177" s="15">
        <v>19.611999999999998</v>
      </c>
      <c r="I177" s="15">
        <v>16.673999999999999</v>
      </c>
      <c r="J177" s="15">
        <v>1.073</v>
      </c>
      <c r="K177" s="15">
        <v>7115.652</v>
      </c>
      <c r="M177" s="15">
        <v>723</v>
      </c>
      <c r="N177" s="15">
        <v>14.577</v>
      </c>
      <c r="O177" s="15">
        <v>195407</v>
      </c>
      <c r="P177" s="15">
        <v>4671.1000000000004</v>
      </c>
      <c r="Q177" s="15">
        <v>912689</v>
      </c>
      <c r="V177" s="15">
        <v>27</v>
      </c>
      <c r="W177" s="15">
        <v>87.6</v>
      </c>
      <c r="AB177" s="15">
        <v>260282</v>
      </c>
      <c r="AD177" s="15">
        <v>0</v>
      </c>
      <c r="AE177" s="15">
        <v>0.2</v>
      </c>
      <c r="AF177" s="15">
        <v>68.099999999999994</v>
      </c>
      <c r="AH177" s="13">
        <f t="shared" si="28"/>
        <v>1994</v>
      </c>
      <c r="AI177" s="13">
        <f t="shared" si="29"/>
        <v>24</v>
      </c>
      <c r="AJ177" s="13">
        <f>IF(AND(ISNUMBER(C177),ISNUMBER(AK177),ISNUMBER(AL177),AH177&gt;=Inputs!$B$5,AH177&lt;=Inputs!$B$6,AH177&lt;&gt;Inputs!$B$7,AH177&lt;&gt;Inputs!$B$8),1,0)</f>
        <v>0</v>
      </c>
      <c r="AK177" s="13">
        <f>IF(INDEX($E177:$AF177,Inputs!$C$10)="","",INDEX($E177:$AF177,Inputs!$C$10))</f>
        <v>195407</v>
      </c>
      <c r="AL177" s="13">
        <f>IF(INDEX($E177:$AF177,Inputs!$C$11)="","",INDEX($E177:$AF177,Inputs!$C$11))</f>
        <v>338000</v>
      </c>
      <c r="AM177" s="19">
        <f>Regression!$C$5+Regression!$C$6*A177</f>
        <v>10640.159209992364</v>
      </c>
      <c r="AN177" s="27" t="str">
        <f t="shared" si="30"/>
        <v/>
      </c>
      <c r="AO177" s="30">
        <f>INDEX('Seasonal Index'!$E$2:$E$53,AI177)</f>
        <v>1.0344513246808191</v>
      </c>
      <c r="AP177" s="34" t="str">
        <f t="shared" si="31"/>
        <v/>
      </c>
      <c r="AQ177" s="16">
        <f>IF(AJ177=1,A177-Regression!$C$15,0)</f>
        <v>0</v>
      </c>
      <c r="AR177" s="16">
        <f>IF(AJ177=1,AK177-Regression!$D$15,0)</f>
        <v>0</v>
      </c>
      <c r="AS177" s="16">
        <f>IF(AJ177=1,AL177-Regression!$E$15,0)</f>
        <v>0</v>
      </c>
      <c r="AT177" s="16">
        <f>IF(AJ177=1,AP177-Regression!$F$15,0)</f>
        <v>0</v>
      </c>
      <c r="AU177" s="19">
        <f>IF(AND(ISNUMBER(AK177),ISNUMBER(AL177)),Regression!$C$38+Regression!$D$38*A177+Regression!$E$38*AK177+Regression!$F$38*AL177,"")</f>
        <v>10751.640653308472</v>
      </c>
      <c r="AV177" s="34">
        <f t="shared" si="32"/>
        <v>11122.048916307096</v>
      </c>
      <c r="AW177" s="13" t="str">
        <f>IF(AJ177=1,"Train",IF(AH177=Inputs!$B$6+1,"Validation",IF(AH177&gt;Inputs!$B$6+1,"Forecast","Not used")))</f>
        <v>Not used</v>
      </c>
      <c r="AX177" s="34">
        <f t="shared" si="33"/>
        <v>7650</v>
      </c>
      <c r="AY177" s="38" t="str">
        <f t="shared" si="34"/>
        <v/>
      </c>
      <c r="AZ177" s="13">
        <f t="shared" si="35"/>
        <v>0</v>
      </c>
      <c r="BB177" s="19">
        <f>Regression!$C$45+Regression!$C$46*A177</f>
        <v>6418.7514137598582</v>
      </c>
      <c r="BC177" s="27" t="str">
        <f t="shared" si="36"/>
        <v/>
      </c>
      <c r="BD177" s="30">
        <f>INDEX('Seasonal Index'!$H$2:$H$53,AI177)</f>
        <v>1.0351080615346946</v>
      </c>
      <c r="BE177" s="34" t="str">
        <f t="shared" si="37"/>
        <v/>
      </c>
      <c r="BF177" s="38" t="str">
        <f t="shared" si="38"/>
        <v/>
      </c>
      <c r="BG177" s="34">
        <f t="shared" si="39"/>
        <v>7650</v>
      </c>
      <c r="BH177" s="13">
        <f t="shared" si="40"/>
        <v>0</v>
      </c>
      <c r="BI177" s="13">
        <f t="shared" si="41"/>
        <v>0</v>
      </c>
    </row>
    <row r="178" spans="1:61" x14ac:dyDescent="0.2">
      <c r="A178" s="15">
        <v>177</v>
      </c>
      <c r="B178" s="35">
        <v>34509</v>
      </c>
      <c r="C178" s="36">
        <v>7909</v>
      </c>
      <c r="D178" s="37"/>
      <c r="F178" s="15">
        <v>336000</v>
      </c>
      <c r="H178" s="15">
        <v>19.802</v>
      </c>
      <c r="I178" s="15">
        <v>17.437999999999999</v>
      </c>
      <c r="J178" s="15">
        <v>1.079</v>
      </c>
      <c r="K178" s="15">
        <v>7115.652</v>
      </c>
      <c r="M178" s="15">
        <v>723</v>
      </c>
      <c r="N178" s="15">
        <v>14.577</v>
      </c>
      <c r="O178" s="15">
        <v>195407</v>
      </c>
      <c r="P178" s="15">
        <v>4671.1000000000004</v>
      </c>
      <c r="Q178" s="15">
        <v>912689</v>
      </c>
      <c r="V178" s="15">
        <v>27</v>
      </c>
      <c r="W178" s="15">
        <v>87.6</v>
      </c>
      <c r="AB178" s="15">
        <v>260282</v>
      </c>
      <c r="AD178" s="15">
        <v>0</v>
      </c>
      <c r="AE178" s="15">
        <v>0</v>
      </c>
      <c r="AF178" s="15">
        <v>79.599999999999994</v>
      </c>
      <c r="AH178" s="13">
        <f t="shared" si="28"/>
        <v>1994</v>
      </c>
      <c r="AI178" s="13">
        <f t="shared" si="29"/>
        <v>25</v>
      </c>
      <c r="AJ178" s="13">
        <f>IF(AND(ISNUMBER(C178),ISNUMBER(AK178),ISNUMBER(AL178),AH178&gt;=Inputs!$B$5,AH178&lt;=Inputs!$B$6,AH178&lt;&gt;Inputs!$B$7,AH178&lt;&gt;Inputs!$B$8),1,0)</f>
        <v>0</v>
      </c>
      <c r="AK178" s="13">
        <f>IF(INDEX($E178:$AF178,Inputs!$C$10)="","",INDEX($E178:$AF178,Inputs!$C$10))</f>
        <v>195407</v>
      </c>
      <c r="AL178" s="13">
        <f>IF(INDEX($E178:$AF178,Inputs!$C$11)="","",INDEX($E178:$AF178,Inputs!$C$11))</f>
        <v>336000</v>
      </c>
      <c r="AM178" s="19">
        <f>Regression!$C$5+Regression!$C$6*A178</f>
        <v>10638.986535054046</v>
      </c>
      <c r="AN178" s="27" t="str">
        <f t="shared" si="30"/>
        <v/>
      </c>
      <c r="AO178" s="30">
        <f>INDEX('Seasonal Index'!$E$2:$E$53,AI178)</f>
        <v>1.0360606930993077</v>
      </c>
      <c r="AP178" s="34" t="str">
        <f t="shared" si="31"/>
        <v/>
      </c>
      <c r="AQ178" s="16">
        <f>IF(AJ178=1,A178-Regression!$C$15,0)</f>
        <v>0</v>
      </c>
      <c r="AR178" s="16">
        <f>IF(AJ178=1,AK178-Regression!$D$15,0)</f>
        <v>0</v>
      </c>
      <c r="AS178" s="16">
        <f>IF(AJ178=1,AL178-Regression!$E$15,0)</f>
        <v>0</v>
      </c>
      <c r="AT178" s="16">
        <f>IF(AJ178=1,AP178-Regression!$F$15,0)</f>
        <v>0</v>
      </c>
      <c r="AU178" s="19">
        <f>IF(AND(ISNUMBER(AK178),ISNUMBER(AL178)),Regression!$C$38+Regression!$D$38*A178+Regression!$E$38*AK178+Regression!$F$38*AL178,"")</f>
        <v>10755.388422844053</v>
      </c>
      <c r="AV178" s="34">
        <f t="shared" si="32"/>
        <v>11143.23518392408</v>
      </c>
      <c r="AW178" s="13" t="str">
        <f>IF(AJ178=1,"Train",IF(AH178=Inputs!$B$6+1,"Validation",IF(AH178&gt;Inputs!$B$6+1,"Forecast","Not used")))</f>
        <v>Not used</v>
      </c>
      <c r="AX178" s="34">
        <f t="shared" si="33"/>
        <v>7909</v>
      </c>
      <c r="AY178" s="38" t="str">
        <f t="shared" si="34"/>
        <v/>
      </c>
      <c r="AZ178" s="13">
        <f t="shared" si="35"/>
        <v>0</v>
      </c>
      <c r="BB178" s="19">
        <f>Regression!$C$45+Regression!$C$46*A178</f>
        <v>6420.3109133726348</v>
      </c>
      <c r="BC178" s="27" t="str">
        <f t="shared" si="36"/>
        <v/>
      </c>
      <c r="BD178" s="30">
        <f>INDEX('Seasonal Index'!$H$2:$H$53,AI178)</f>
        <v>1.0325970785197598</v>
      </c>
      <c r="BE178" s="34" t="str">
        <f t="shared" si="37"/>
        <v/>
      </c>
      <c r="BF178" s="38" t="str">
        <f t="shared" si="38"/>
        <v/>
      </c>
      <c r="BG178" s="34">
        <f t="shared" si="39"/>
        <v>7909</v>
      </c>
      <c r="BH178" s="13">
        <f t="shared" si="40"/>
        <v>0</v>
      </c>
      <c r="BI178" s="13">
        <f t="shared" si="41"/>
        <v>0</v>
      </c>
    </row>
    <row r="179" spans="1:61" x14ac:dyDescent="0.2">
      <c r="A179" s="15">
        <v>178</v>
      </c>
      <c r="B179" s="35">
        <v>34516</v>
      </c>
      <c r="C179" s="36">
        <v>7930</v>
      </c>
      <c r="D179" s="37"/>
      <c r="F179" s="15">
        <v>341000</v>
      </c>
      <c r="H179" s="15">
        <v>19.161999999999999</v>
      </c>
      <c r="I179" s="15">
        <v>17.341999999999999</v>
      </c>
      <c r="J179" s="15">
        <v>1.095</v>
      </c>
      <c r="K179" s="15">
        <v>7115.652</v>
      </c>
      <c r="M179" s="15">
        <v>723</v>
      </c>
      <c r="N179" s="15">
        <v>14.577</v>
      </c>
      <c r="O179" s="15">
        <v>195407</v>
      </c>
      <c r="P179" s="15">
        <v>4671.1000000000004</v>
      </c>
      <c r="Q179" s="15">
        <v>912689</v>
      </c>
      <c r="V179" s="15">
        <v>27</v>
      </c>
      <c r="W179" s="15">
        <v>87.6</v>
      </c>
      <c r="AB179" s="15">
        <v>260282</v>
      </c>
      <c r="AD179" s="15">
        <v>0</v>
      </c>
      <c r="AE179" s="15">
        <v>0</v>
      </c>
      <c r="AF179" s="15">
        <v>84.5</v>
      </c>
      <c r="AH179" s="13">
        <f t="shared" si="28"/>
        <v>1994</v>
      </c>
      <c r="AI179" s="13">
        <f t="shared" si="29"/>
        <v>26</v>
      </c>
      <c r="AJ179" s="13">
        <f>IF(AND(ISNUMBER(C179),ISNUMBER(AK179),ISNUMBER(AL179),AH179&gt;=Inputs!$B$5,AH179&lt;=Inputs!$B$6,AH179&lt;&gt;Inputs!$B$7,AH179&lt;&gt;Inputs!$B$8),1,0)</f>
        <v>0</v>
      </c>
      <c r="AK179" s="13">
        <f>IF(INDEX($E179:$AF179,Inputs!$C$10)="","",INDEX($E179:$AF179,Inputs!$C$10))</f>
        <v>195407</v>
      </c>
      <c r="AL179" s="13">
        <f>IF(INDEX($E179:$AF179,Inputs!$C$11)="","",INDEX($E179:$AF179,Inputs!$C$11))</f>
        <v>341000</v>
      </c>
      <c r="AM179" s="19">
        <f>Regression!$C$5+Regression!$C$6*A179</f>
        <v>10637.813860115726</v>
      </c>
      <c r="AN179" s="27" t="str">
        <f t="shared" si="30"/>
        <v/>
      </c>
      <c r="AO179" s="30">
        <f>INDEX('Seasonal Index'!$E$2:$E$53,AI179)</f>
        <v>1.057751041708793</v>
      </c>
      <c r="AP179" s="34" t="str">
        <f t="shared" si="31"/>
        <v/>
      </c>
      <c r="AQ179" s="16">
        <f>IF(AJ179=1,A179-Regression!$C$15,0)</f>
        <v>0</v>
      </c>
      <c r="AR179" s="16">
        <f>IF(AJ179=1,AK179-Regression!$D$15,0)</f>
        <v>0</v>
      </c>
      <c r="AS179" s="16">
        <f>IF(AJ179=1,AL179-Regression!$E$15,0)</f>
        <v>0</v>
      </c>
      <c r="AT179" s="16">
        <f>IF(AJ179=1,AP179-Regression!$F$15,0)</f>
        <v>0</v>
      </c>
      <c r="AU179" s="19">
        <f>IF(AND(ISNUMBER(AK179),ISNUMBER(AL179)),Regression!$C$38+Regression!$D$38*A179+Regression!$E$38*AK179+Regression!$F$38*AL179,"")</f>
        <v>10740.550902742332</v>
      </c>
      <c r="AV179" s="34">
        <f t="shared" si="32"/>
        <v>11360.828905902019</v>
      </c>
      <c r="AW179" s="13" t="str">
        <f>IF(AJ179=1,"Train",IF(AH179=Inputs!$B$6+1,"Validation",IF(AH179&gt;Inputs!$B$6+1,"Forecast","Not used")))</f>
        <v>Not used</v>
      </c>
      <c r="AX179" s="34">
        <f t="shared" si="33"/>
        <v>7930</v>
      </c>
      <c r="AY179" s="38" t="str">
        <f t="shared" si="34"/>
        <v/>
      </c>
      <c r="AZ179" s="13">
        <f t="shared" si="35"/>
        <v>0</v>
      </c>
      <c r="BB179" s="19">
        <f>Regression!$C$45+Regression!$C$46*A179</f>
        <v>6421.8704129854123</v>
      </c>
      <c r="BC179" s="27" t="str">
        <f t="shared" si="36"/>
        <v/>
      </c>
      <c r="BD179" s="30">
        <f>INDEX('Seasonal Index'!$H$2:$H$53,AI179)</f>
        <v>1.0794606245983969</v>
      </c>
      <c r="BE179" s="34" t="str">
        <f t="shared" si="37"/>
        <v/>
      </c>
      <c r="BF179" s="38" t="str">
        <f t="shared" si="38"/>
        <v/>
      </c>
      <c r="BG179" s="34">
        <f t="shared" si="39"/>
        <v>7930</v>
      </c>
      <c r="BH179" s="13">
        <f t="shared" si="40"/>
        <v>0</v>
      </c>
      <c r="BI179" s="13">
        <f t="shared" si="41"/>
        <v>0</v>
      </c>
    </row>
    <row r="180" spans="1:61" x14ac:dyDescent="0.2">
      <c r="A180" s="15">
        <v>179</v>
      </c>
      <c r="B180" s="35">
        <v>34523</v>
      </c>
      <c r="C180" s="36">
        <v>7562</v>
      </c>
      <c r="D180" s="37"/>
      <c r="F180" s="15">
        <v>334000</v>
      </c>
      <c r="H180" s="15">
        <v>19.387499999999999</v>
      </c>
      <c r="I180" s="15">
        <v>17.062000000000001</v>
      </c>
      <c r="J180" s="15">
        <v>1.097</v>
      </c>
      <c r="K180" s="15">
        <v>7115.652</v>
      </c>
      <c r="M180" s="15">
        <v>716</v>
      </c>
      <c r="N180" s="15">
        <v>14.577</v>
      </c>
      <c r="O180" s="15">
        <v>195407</v>
      </c>
      <c r="P180" s="15">
        <v>4669.5</v>
      </c>
      <c r="Q180" s="15">
        <v>912689</v>
      </c>
      <c r="V180" s="15">
        <v>27</v>
      </c>
      <c r="W180" s="15">
        <v>92.4</v>
      </c>
      <c r="AB180" s="15">
        <v>260282</v>
      </c>
      <c r="AD180" s="15">
        <v>1</v>
      </c>
      <c r="AE180" s="15">
        <v>0</v>
      </c>
      <c r="AF180" s="15">
        <v>80.400000000000006</v>
      </c>
      <c r="AH180" s="13">
        <f t="shared" si="28"/>
        <v>1994</v>
      </c>
      <c r="AI180" s="13">
        <f t="shared" si="29"/>
        <v>27</v>
      </c>
      <c r="AJ180" s="13">
        <f>IF(AND(ISNUMBER(C180),ISNUMBER(AK180),ISNUMBER(AL180),AH180&gt;=Inputs!$B$5,AH180&lt;=Inputs!$B$6,AH180&lt;&gt;Inputs!$B$7,AH180&lt;&gt;Inputs!$B$8),1,0)</f>
        <v>0</v>
      </c>
      <c r="AK180" s="13">
        <f>IF(INDEX($E180:$AF180,Inputs!$C$10)="","",INDEX($E180:$AF180,Inputs!$C$10))</f>
        <v>195407</v>
      </c>
      <c r="AL180" s="13">
        <f>IF(INDEX($E180:$AF180,Inputs!$C$11)="","",INDEX($E180:$AF180,Inputs!$C$11))</f>
        <v>334000</v>
      </c>
      <c r="AM180" s="19">
        <f>Regression!$C$5+Regression!$C$6*A180</f>
        <v>10636.641185177406</v>
      </c>
      <c r="AN180" s="27" t="str">
        <f t="shared" si="30"/>
        <v/>
      </c>
      <c r="AO180" s="30">
        <f>INDEX('Seasonal Index'!$E$2:$E$53,AI180)</f>
        <v>1.0212618850338866</v>
      </c>
      <c r="AP180" s="34" t="str">
        <f t="shared" si="31"/>
        <v/>
      </c>
      <c r="AQ180" s="16">
        <f>IF(AJ180=1,A180-Regression!$C$15,0)</f>
        <v>0</v>
      </c>
      <c r="AR180" s="16">
        <f>IF(AJ180=1,AK180-Regression!$D$15,0)</f>
        <v>0</v>
      </c>
      <c r="AS180" s="16">
        <f>IF(AJ180=1,AL180-Regression!$E$15,0)</f>
        <v>0</v>
      </c>
      <c r="AT180" s="16">
        <f>IF(AJ180=1,AP180-Regression!$F$15,0)</f>
        <v>0</v>
      </c>
      <c r="AU180" s="19">
        <f>IF(AND(ISNUMBER(AK180),ISNUMBER(AL180)),Regression!$C$38+Regression!$D$38*A180+Regression!$E$38*AK180+Regression!$F$38*AL180,"")</f>
        <v>10757.573879161699</v>
      </c>
      <c r="AV180" s="34">
        <f t="shared" si="32"/>
        <v>10986.300178223975</v>
      </c>
      <c r="AW180" s="13" t="str">
        <f>IF(AJ180=1,"Train",IF(AH180=Inputs!$B$6+1,"Validation",IF(AH180&gt;Inputs!$B$6+1,"Forecast","Not used")))</f>
        <v>Not used</v>
      </c>
      <c r="AX180" s="34">
        <f t="shared" si="33"/>
        <v>7562</v>
      </c>
      <c r="AY180" s="38" t="str">
        <f t="shared" si="34"/>
        <v/>
      </c>
      <c r="AZ180" s="13">
        <f t="shared" si="35"/>
        <v>0</v>
      </c>
      <c r="BB180" s="19">
        <f>Regression!$C$45+Regression!$C$46*A180</f>
        <v>6423.4299125981888</v>
      </c>
      <c r="BC180" s="27" t="str">
        <f t="shared" si="36"/>
        <v/>
      </c>
      <c r="BD180" s="30">
        <f>INDEX('Seasonal Index'!$H$2:$H$53,AI180)</f>
        <v>0.99454601152310251</v>
      </c>
      <c r="BE180" s="34" t="str">
        <f t="shared" si="37"/>
        <v/>
      </c>
      <c r="BF180" s="38" t="str">
        <f t="shared" si="38"/>
        <v/>
      </c>
      <c r="BG180" s="34">
        <f t="shared" si="39"/>
        <v>7562</v>
      </c>
      <c r="BH180" s="13">
        <f t="shared" si="40"/>
        <v>0</v>
      </c>
      <c r="BI180" s="13">
        <f t="shared" si="41"/>
        <v>0</v>
      </c>
    </row>
    <row r="181" spans="1:61" x14ac:dyDescent="0.2">
      <c r="A181" s="15">
        <v>180</v>
      </c>
      <c r="B181" s="35">
        <v>34530</v>
      </c>
      <c r="C181" s="36">
        <v>8006</v>
      </c>
      <c r="D181" s="37"/>
      <c r="F181" s="15">
        <v>341000</v>
      </c>
      <c r="H181" s="15">
        <v>20.155999999999999</v>
      </c>
      <c r="I181" s="15">
        <v>18.091999999999999</v>
      </c>
      <c r="J181" s="15">
        <v>1.103</v>
      </c>
      <c r="K181" s="15">
        <v>7115.652</v>
      </c>
      <c r="M181" s="15">
        <v>716</v>
      </c>
      <c r="N181" s="15">
        <v>14.577</v>
      </c>
      <c r="O181" s="15">
        <v>195407</v>
      </c>
      <c r="P181" s="15">
        <v>4669.5</v>
      </c>
      <c r="Q181" s="15">
        <v>912689</v>
      </c>
      <c r="V181" s="15">
        <v>27</v>
      </c>
      <c r="W181" s="15">
        <v>92.4</v>
      </c>
      <c r="AB181" s="15">
        <v>260282</v>
      </c>
      <c r="AD181" s="15">
        <v>0</v>
      </c>
      <c r="AE181" s="15">
        <v>0</v>
      </c>
      <c r="AF181" s="15">
        <v>75.099999999999994</v>
      </c>
      <c r="AH181" s="13">
        <f t="shared" si="28"/>
        <v>1994</v>
      </c>
      <c r="AI181" s="13">
        <f t="shared" si="29"/>
        <v>28</v>
      </c>
      <c r="AJ181" s="13">
        <f>IF(AND(ISNUMBER(C181),ISNUMBER(AK181),ISNUMBER(AL181),AH181&gt;=Inputs!$B$5,AH181&lt;=Inputs!$B$6,AH181&lt;&gt;Inputs!$B$7,AH181&lt;&gt;Inputs!$B$8),1,0)</f>
        <v>0</v>
      </c>
      <c r="AK181" s="13">
        <f>IF(INDEX($E181:$AF181,Inputs!$C$10)="","",INDEX($E181:$AF181,Inputs!$C$10))</f>
        <v>195407</v>
      </c>
      <c r="AL181" s="13">
        <f>IF(INDEX($E181:$AF181,Inputs!$C$11)="","",INDEX($E181:$AF181,Inputs!$C$11))</f>
        <v>341000</v>
      </c>
      <c r="AM181" s="19">
        <f>Regression!$C$5+Regression!$C$6*A181</f>
        <v>10635.468510239089</v>
      </c>
      <c r="AN181" s="27" t="str">
        <f t="shared" si="30"/>
        <v/>
      </c>
      <c r="AO181" s="30">
        <f>INDEX('Seasonal Index'!$E$2:$E$53,AI181)</f>
        <v>1.0135090248159799</v>
      </c>
      <c r="AP181" s="34" t="str">
        <f t="shared" si="31"/>
        <v/>
      </c>
      <c r="AQ181" s="16">
        <f>IF(AJ181=1,A181-Regression!$C$15,0)</f>
        <v>0</v>
      </c>
      <c r="AR181" s="16">
        <f>IF(AJ181=1,AK181-Regression!$D$15,0)</f>
        <v>0</v>
      </c>
      <c r="AS181" s="16">
        <f>IF(AJ181=1,AL181-Regression!$E$15,0)</f>
        <v>0</v>
      </c>
      <c r="AT181" s="16">
        <f>IF(AJ181=1,AP181-Regression!$F$15,0)</f>
        <v>0</v>
      </c>
      <c r="AU181" s="19">
        <f>IF(AND(ISNUMBER(AK181),ISNUMBER(AL181)),Regression!$C$38+Regression!$D$38*A181+Regression!$E$38*AK181+Regression!$F$38*AL181,"")</f>
        <v>10737.426276306463</v>
      </c>
      <c r="AV181" s="34">
        <f t="shared" si="32"/>
        <v>10882.478434332843</v>
      </c>
      <c r="AW181" s="13" t="str">
        <f>IF(AJ181=1,"Train",IF(AH181=Inputs!$B$6+1,"Validation",IF(AH181&gt;Inputs!$B$6+1,"Forecast","Not used")))</f>
        <v>Not used</v>
      </c>
      <c r="AX181" s="34">
        <f t="shared" si="33"/>
        <v>8006</v>
      </c>
      <c r="AY181" s="38" t="str">
        <f t="shared" si="34"/>
        <v/>
      </c>
      <c r="AZ181" s="13">
        <f t="shared" si="35"/>
        <v>0</v>
      </c>
      <c r="BB181" s="19">
        <f>Regression!$C$45+Regression!$C$46*A181</f>
        <v>6424.9894122109654</v>
      </c>
      <c r="BC181" s="27" t="str">
        <f t="shared" si="36"/>
        <v/>
      </c>
      <c r="BD181" s="30">
        <f>INDEX('Seasonal Index'!$H$2:$H$53,AI181)</f>
        <v>0.99258235973728948</v>
      </c>
      <c r="BE181" s="34" t="str">
        <f t="shared" si="37"/>
        <v/>
      </c>
      <c r="BF181" s="38" t="str">
        <f t="shared" si="38"/>
        <v/>
      </c>
      <c r="BG181" s="34">
        <f t="shared" si="39"/>
        <v>8006</v>
      </c>
      <c r="BH181" s="13">
        <f t="shared" si="40"/>
        <v>0</v>
      </c>
      <c r="BI181" s="13">
        <f t="shared" si="41"/>
        <v>0</v>
      </c>
    </row>
    <row r="182" spans="1:61" x14ac:dyDescent="0.2">
      <c r="A182" s="15">
        <v>181</v>
      </c>
      <c r="B182" s="35">
        <v>34537</v>
      </c>
      <c r="C182" s="36">
        <v>7523</v>
      </c>
      <c r="D182" s="37"/>
      <c r="F182" s="15">
        <v>359000</v>
      </c>
      <c r="H182" s="15">
        <v>19.385999999999999</v>
      </c>
      <c r="I182" s="15">
        <v>17.416</v>
      </c>
      <c r="J182" s="15">
        <v>1.109</v>
      </c>
      <c r="K182" s="15">
        <v>7115.652</v>
      </c>
      <c r="M182" s="15">
        <v>716</v>
      </c>
      <c r="N182" s="15">
        <v>15.109</v>
      </c>
      <c r="O182" s="15">
        <v>206594</v>
      </c>
      <c r="P182" s="15">
        <v>4669.5</v>
      </c>
      <c r="Q182" s="15">
        <v>912689</v>
      </c>
      <c r="V182" s="15">
        <v>27</v>
      </c>
      <c r="W182" s="15">
        <v>92.4</v>
      </c>
      <c r="AB182" s="15">
        <v>260282</v>
      </c>
      <c r="AD182" s="15">
        <v>0</v>
      </c>
      <c r="AE182" s="15">
        <v>0</v>
      </c>
      <c r="AF182" s="15">
        <v>86.7</v>
      </c>
      <c r="AH182" s="13">
        <f t="shared" si="28"/>
        <v>1994</v>
      </c>
      <c r="AI182" s="13">
        <f t="shared" si="29"/>
        <v>29</v>
      </c>
      <c r="AJ182" s="13">
        <f>IF(AND(ISNUMBER(C182),ISNUMBER(AK182),ISNUMBER(AL182),AH182&gt;=Inputs!$B$5,AH182&lt;=Inputs!$B$6,AH182&lt;&gt;Inputs!$B$7,AH182&lt;&gt;Inputs!$B$8),1,0)</f>
        <v>0</v>
      </c>
      <c r="AK182" s="13">
        <f>IF(INDEX($E182:$AF182,Inputs!$C$10)="","",INDEX($E182:$AF182,Inputs!$C$10))</f>
        <v>206594</v>
      </c>
      <c r="AL182" s="13">
        <f>IF(INDEX($E182:$AF182,Inputs!$C$11)="","",INDEX($E182:$AF182,Inputs!$C$11))</f>
        <v>359000</v>
      </c>
      <c r="AM182" s="19">
        <f>Regression!$C$5+Regression!$C$6*A182</f>
        <v>10634.295835300769</v>
      </c>
      <c r="AN182" s="27" t="str">
        <f t="shared" si="30"/>
        <v/>
      </c>
      <c r="AO182" s="30">
        <f>INDEX('Seasonal Index'!$E$2:$E$53,AI182)</f>
        <v>1.0519566788647539</v>
      </c>
      <c r="AP182" s="34" t="str">
        <f t="shared" si="31"/>
        <v/>
      </c>
      <c r="AQ182" s="16">
        <f>IF(AJ182=1,A182-Regression!$C$15,0)</f>
        <v>0</v>
      </c>
      <c r="AR182" s="16">
        <f>IF(AJ182=1,AK182-Regression!$D$15,0)</f>
        <v>0</v>
      </c>
      <c r="AS182" s="16">
        <f>IF(AJ182=1,AL182-Regression!$E$15,0)</f>
        <v>0</v>
      </c>
      <c r="AT182" s="16">
        <f>IF(AJ182=1,AP182-Regression!$F$15,0)</f>
        <v>0</v>
      </c>
      <c r="AU182" s="19">
        <f>IF(AND(ISNUMBER(AK182),ISNUMBER(AL182)),Regression!$C$38+Regression!$D$38*A182+Regression!$E$38*AK182+Regression!$F$38*AL182,"")</f>
        <v>10708.485814151165</v>
      </c>
      <c r="AV182" s="34">
        <f t="shared" si="32"/>
        <v>11264.863172724788</v>
      </c>
      <c r="AW182" s="13" t="str">
        <f>IF(AJ182=1,"Train",IF(AH182=Inputs!$B$6+1,"Validation",IF(AH182&gt;Inputs!$B$6+1,"Forecast","Not used")))</f>
        <v>Not used</v>
      </c>
      <c r="AX182" s="34">
        <f t="shared" si="33"/>
        <v>7523</v>
      </c>
      <c r="AY182" s="38" t="str">
        <f t="shared" si="34"/>
        <v/>
      </c>
      <c r="AZ182" s="13">
        <f t="shared" si="35"/>
        <v>0</v>
      </c>
      <c r="BB182" s="19">
        <f>Regression!$C$45+Regression!$C$46*A182</f>
        <v>6426.5489118237419</v>
      </c>
      <c r="BC182" s="27" t="str">
        <f t="shared" si="36"/>
        <v/>
      </c>
      <c r="BD182" s="30">
        <f>INDEX('Seasonal Index'!$H$2:$H$53,AI182)</f>
        <v>1.0486159669304305</v>
      </c>
      <c r="BE182" s="34" t="str">
        <f t="shared" si="37"/>
        <v/>
      </c>
      <c r="BF182" s="38" t="str">
        <f t="shared" si="38"/>
        <v/>
      </c>
      <c r="BG182" s="34">
        <f t="shared" si="39"/>
        <v>7523</v>
      </c>
      <c r="BH182" s="13">
        <f t="shared" si="40"/>
        <v>0</v>
      </c>
      <c r="BI182" s="13">
        <f t="shared" si="41"/>
        <v>0</v>
      </c>
    </row>
    <row r="183" spans="1:61" x14ac:dyDescent="0.2">
      <c r="A183" s="15">
        <v>182</v>
      </c>
      <c r="B183" s="35">
        <v>34544</v>
      </c>
      <c r="C183" s="36">
        <v>7581</v>
      </c>
      <c r="D183" s="37"/>
      <c r="F183" s="15">
        <v>345000</v>
      </c>
      <c r="H183" s="15">
        <v>19.661999999999999</v>
      </c>
      <c r="I183" s="15">
        <v>17.818000000000001</v>
      </c>
      <c r="J183" s="15">
        <v>1.1140000000000001</v>
      </c>
      <c r="K183" s="15">
        <v>7115.652</v>
      </c>
      <c r="M183" s="15">
        <v>716</v>
      </c>
      <c r="N183" s="15">
        <v>15.109</v>
      </c>
      <c r="O183" s="15">
        <v>206594</v>
      </c>
      <c r="P183" s="15">
        <v>4669.5</v>
      </c>
      <c r="Q183" s="15">
        <v>912689</v>
      </c>
      <c r="V183" s="15">
        <v>27</v>
      </c>
      <c r="W183" s="15">
        <v>92.4</v>
      </c>
      <c r="AB183" s="15">
        <v>260282</v>
      </c>
      <c r="AD183" s="15">
        <v>0</v>
      </c>
      <c r="AE183" s="15">
        <v>0</v>
      </c>
      <c r="AF183" s="15">
        <v>80.5</v>
      </c>
      <c r="AH183" s="13">
        <f t="shared" si="28"/>
        <v>1994</v>
      </c>
      <c r="AI183" s="13">
        <f t="shared" si="29"/>
        <v>30</v>
      </c>
      <c r="AJ183" s="13">
        <f>IF(AND(ISNUMBER(C183),ISNUMBER(AK183),ISNUMBER(AL183),AH183&gt;=Inputs!$B$5,AH183&lt;=Inputs!$B$6,AH183&lt;&gt;Inputs!$B$7,AH183&lt;&gt;Inputs!$B$8),1,0)</f>
        <v>0</v>
      </c>
      <c r="AK183" s="13">
        <f>IF(INDEX($E183:$AF183,Inputs!$C$10)="","",INDEX($E183:$AF183,Inputs!$C$10))</f>
        <v>206594</v>
      </c>
      <c r="AL183" s="13">
        <f>IF(INDEX($E183:$AF183,Inputs!$C$11)="","",INDEX($E183:$AF183,Inputs!$C$11))</f>
        <v>345000</v>
      </c>
      <c r="AM183" s="19">
        <f>Regression!$C$5+Regression!$C$6*A183</f>
        <v>10633.123160362451</v>
      </c>
      <c r="AN183" s="27" t="str">
        <f t="shared" si="30"/>
        <v/>
      </c>
      <c r="AO183" s="30">
        <f>INDEX('Seasonal Index'!$E$2:$E$53,AI183)</f>
        <v>1.0317130415362794</v>
      </c>
      <c r="AP183" s="34" t="str">
        <f t="shared" si="31"/>
        <v/>
      </c>
      <c r="AQ183" s="16">
        <f>IF(AJ183=1,A183-Regression!$C$15,0)</f>
        <v>0</v>
      </c>
      <c r="AR183" s="16">
        <f>IF(AJ183=1,AK183-Regression!$D$15,0)</f>
        <v>0</v>
      </c>
      <c r="AS183" s="16">
        <f>IF(AJ183=1,AL183-Regression!$E$15,0)</f>
        <v>0</v>
      </c>
      <c r="AT183" s="16">
        <f>IF(AJ183=1,AP183-Regression!$F$15,0)</f>
        <v>0</v>
      </c>
      <c r="AU183" s="19">
        <f>IF(AND(ISNUMBER(AK183),ISNUMBER(AL183)),Regression!$C$38+Regression!$D$38*A183+Regression!$E$38*AK183+Regression!$F$38*AL183,"")</f>
        <v>10744.094080207829</v>
      </c>
      <c r="AV183" s="34">
        <f t="shared" si="32"/>
        <v>11084.821982043153</v>
      </c>
      <c r="AW183" s="13" t="str">
        <f>IF(AJ183=1,"Train",IF(AH183=Inputs!$B$6+1,"Validation",IF(AH183&gt;Inputs!$B$6+1,"Forecast","Not used")))</f>
        <v>Not used</v>
      </c>
      <c r="AX183" s="34">
        <f t="shared" si="33"/>
        <v>7581</v>
      </c>
      <c r="AY183" s="38" t="str">
        <f t="shared" si="34"/>
        <v/>
      </c>
      <c r="AZ183" s="13">
        <f t="shared" si="35"/>
        <v>0</v>
      </c>
      <c r="BB183" s="19">
        <f>Regression!$C$45+Regression!$C$46*A183</f>
        <v>6428.1084114365194</v>
      </c>
      <c r="BC183" s="27" t="str">
        <f t="shared" si="36"/>
        <v/>
      </c>
      <c r="BD183" s="30">
        <f>INDEX('Seasonal Index'!$H$2:$H$53,AI183)</f>
        <v>1.0099032328934463</v>
      </c>
      <c r="BE183" s="34" t="str">
        <f t="shared" si="37"/>
        <v/>
      </c>
      <c r="BF183" s="38" t="str">
        <f t="shared" si="38"/>
        <v/>
      </c>
      <c r="BG183" s="34">
        <f t="shared" si="39"/>
        <v>7581</v>
      </c>
      <c r="BH183" s="13">
        <f t="shared" si="40"/>
        <v>0</v>
      </c>
      <c r="BI183" s="13">
        <f t="shared" si="41"/>
        <v>0</v>
      </c>
    </row>
    <row r="184" spans="1:61" x14ac:dyDescent="0.2">
      <c r="A184" s="15">
        <v>183</v>
      </c>
      <c r="B184" s="35">
        <v>34551</v>
      </c>
      <c r="C184" s="36">
        <v>7638</v>
      </c>
      <c r="D184" s="37"/>
      <c r="F184" s="15">
        <v>332000</v>
      </c>
      <c r="H184" s="15">
        <v>20.088000000000001</v>
      </c>
      <c r="I184" s="15">
        <v>18.440000000000001</v>
      </c>
      <c r="J184" s="15">
        <v>1.1299999999999999</v>
      </c>
      <c r="K184" s="15">
        <v>7246.9309999999996</v>
      </c>
      <c r="M184" s="15">
        <v>756</v>
      </c>
      <c r="N184" s="15">
        <v>15.109</v>
      </c>
      <c r="O184" s="15">
        <v>206594</v>
      </c>
      <c r="P184" s="15">
        <v>4708.8999999999996</v>
      </c>
      <c r="Q184" s="15">
        <v>912689</v>
      </c>
      <c r="V184" s="15">
        <v>27</v>
      </c>
      <c r="W184" s="15">
        <v>95.4</v>
      </c>
      <c r="AB184" s="15">
        <v>260282</v>
      </c>
      <c r="AD184" s="15">
        <v>0</v>
      </c>
      <c r="AE184" s="15">
        <v>0.6</v>
      </c>
      <c r="AF184" s="15">
        <v>74.599999999999994</v>
      </c>
      <c r="AH184" s="13">
        <f t="shared" si="28"/>
        <v>1994</v>
      </c>
      <c r="AI184" s="13">
        <f t="shared" si="29"/>
        <v>31</v>
      </c>
      <c r="AJ184" s="13">
        <f>IF(AND(ISNUMBER(C184),ISNUMBER(AK184),ISNUMBER(AL184),AH184&gt;=Inputs!$B$5,AH184&lt;=Inputs!$B$6,AH184&lt;&gt;Inputs!$B$7,AH184&lt;&gt;Inputs!$B$8),1,0)</f>
        <v>0</v>
      </c>
      <c r="AK184" s="13">
        <f>IF(INDEX($E184:$AF184,Inputs!$C$10)="","",INDEX($E184:$AF184,Inputs!$C$10))</f>
        <v>206594</v>
      </c>
      <c r="AL184" s="13">
        <f>IF(INDEX($E184:$AF184,Inputs!$C$11)="","",INDEX($E184:$AF184,Inputs!$C$11))</f>
        <v>332000</v>
      </c>
      <c r="AM184" s="19">
        <f>Regression!$C$5+Regression!$C$6*A184</f>
        <v>10631.950485424131</v>
      </c>
      <c r="AN184" s="27" t="str">
        <f t="shared" si="30"/>
        <v/>
      </c>
      <c r="AO184" s="30">
        <f>INDEX('Seasonal Index'!$E$2:$E$53,AI184)</f>
        <v>1.0399732200612197</v>
      </c>
      <c r="AP184" s="34" t="str">
        <f t="shared" si="31"/>
        <v/>
      </c>
      <c r="AQ184" s="16">
        <f>IF(AJ184=1,A184-Regression!$C$15,0)</f>
        <v>0</v>
      </c>
      <c r="AR184" s="16">
        <f>IF(AJ184=1,AK184-Regression!$D$15,0)</f>
        <v>0</v>
      </c>
      <c r="AS184" s="16">
        <f>IF(AJ184=1,AL184-Regression!$E$15,0)</f>
        <v>0</v>
      </c>
      <c r="AT184" s="16">
        <f>IF(AJ184=1,AP184-Regression!$F$15,0)</f>
        <v>0</v>
      </c>
      <c r="AU184" s="19">
        <f>IF(AND(ISNUMBER(AK184),ISNUMBER(AL184)),Regression!$C$38+Regression!$D$38*A184+Regression!$E$38*AK184+Regression!$F$38*AL184,"")</f>
        <v>10777.047304887737</v>
      </c>
      <c r="AV184" s="34">
        <f t="shared" si="32"/>
        <v>11207.840588416189</v>
      </c>
      <c r="AW184" s="13" t="str">
        <f>IF(AJ184=1,"Train",IF(AH184=Inputs!$B$6+1,"Validation",IF(AH184&gt;Inputs!$B$6+1,"Forecast","Not used")))</f>
        <v>Not used</v>
      </c>
      <c r="AX184" s="34">
        <f t="shared" si="33"/>
        <v>7638</v>
      </c>
      <c r="AY184" s="38" t="str">
        <f t="shared" si="34"/>
        <v/>
      </c>
      <c r="AZ184" s="13">
        <f t="shared" si="35"/>
        <v>0</v>
      </c>
      <c r="BB184" s="19">
        <f>Regression!$C$45+Regression!$C$46*A184</f>
        <v>6429.667911049296</v>
      </c>
      <c r="BC184" s="27" t="str">
        <f t="shared" si="36"/>
        <v/>
      </c>
      <c r="BD184" s="30">
        <f>INDEX('Seasonal Index'!$H$2:$H$53,AI184)</f>
        <v>1.0389647971011076</v>
      </c>
      <c r="BE184" s="34" t="str">
        <f t="shared" si="37"/>
        <v/>
      </c>
      <c r="BF184" s="38" t="str">
        <f t="shared" si="38"/>
        <v/>
      </c>
      <c r="BG184" s="34">
        <f t="shared" si="39"/>
        <v>7638</v>
      </c>
      <c r="BH184" s="13">
        <f t="shared" si="40"/>
        <v>0</v>
      </c>
      <c r="BI184" s="13">
        <f t="shared" si="41"/>
        <v>0</v>
      </c>
    </row>
    <row r="185" spans="1:61" x14ac:dyDescent="0.2">
      <c r="A185" s="15">
        <v>184</v>
      </c>
      <c r="B185" s="35">
        <v>34558</v>
      </c>
      <c r="C185" s="36">
        <v>8187</v>
      </c>
      <c r="D185" s="37"/>
      <c r="F185" s="15">
        <v>338000</v>
      </c>
      <c r="H185" s="15">
        <v>18.876000000000001</v>
      </c>
      <c r="I185" s="15">
        <v>17.507999999999999</v>
      </c>
      <c r="J185" s="15">
        <v>1.157</v>
      </c>
      <c r="K185" s="15">
        <v>7246.9309999999996</v>
      </c>
      <c r="M185" s="15">
        <v>756</v>
      </c>
      <c r="N185" s="15">
        <v>15.109</v>
      </c>
      <c r="O185" s="15">
        <v>206594</v>
      </c>
      <c r="P185" s="15">
        <v>4708.8999999999996</v>
      </c>
      <c r="Q185" s="15">
        <v>912689</v>
      </c>
      <c r="V185" s="15">
        <v>27</v>
      </c>
      <c r="W185" s="15">
        <v>95.4</v>
      </c>
      <c r="AB185" s="15">
        <v>260282</v>
      </c>
      <c r="AD185" s="15">
        <v>0</v>
      </c>
      <c r="AE185" s="15">
        <v>0.1</v>
      </c>
      <c r="AF185" s="15">
        <v>65.8</v>
      </c>
      <c r="AH185" s="13">
        <f t="shared" si="28"/>
        <v>1994</v>
      </c>
      <c r="AI185" s="13">
        <f t="shared" si="29"/>
        <v>32</v>
      </c>
      <c r="AJ185" s="13">
        <f>IF(AND(ISNUMBER(C185),ISNUMBER(AK185),ISNUMBER(AL185),AH185&gt;=Inputs!$B$5,AH185&lt;=Inputs!$B$6,AH185&lt;&gt;Inputs!$B$7,AH185&lt;&gt;Inputs!$B$8),1,0)</f>
        <v>0</v>
      </c>
      <c r="AK185" s="13">
        <f>IF(INDEX($E185:$AF185,Inputs!$C$10)="","",INDEX($E185:$AF185,Inputs!$C$10))</f>
        <v>206594</v>
      </c>
      <c r="AL185" s="13">
        <f>IF(INDEX($E185:$AF185,Inputs!$C$11)="","",INDEX($E185:$AF185,Inputs!$C$11))</f>
        <v>338000</v>
      </c>
      <c r="AM185" s="19">
        <f>Regression!$C$5+Regression!$C$6*A185</f>
        <v>10630.777810485812</v>
      </c>
      <c r="AN185" s="27" t="str">
        <f t="shared" si="30"/>
        <v/>
      </c>
      <c r="AO185" s="30">
        <f>INDEX('Seasonal Index'!$E$2:$E$53,AI185)</f>
        <v>1.040616931741758</v>
      </c>
      <c r="AP185" s="34" t="str">
        <f t="shared" si="31"/>
        <v/>
      </c>
      <c r="AQ185" s="16">
        <f>IF(AJ185=1,A185-Regression!$C$15,0)</f>
        <v>0</v>
      </c>
      <c r="AR185" s="16">
        <f>IF(AJ185=1,AK185-Regression!$D$15,0)</f>
        <v>0</v>
      </c>
      <c r="AS185" s="16">
        <f>IF(AJ185=1,AL185-Regression!$E$15,0)</f>
        <v>0</v>
      </c>
      <c r="AT185" s="16">
        <f>IF(AJ185=1,AP185-Regression!$F$15,0)</f>
        <v>0</v>
      </c>
      <c r="AU185" s="19">
        <f>IF(AND(ISNUMBER(AK185),ISNUMBER(AL185)),Regression!$C$38+Regression!$D$38*A185+Regression!$E$38*AK185+Regression!$F$38*AL185,"")</f>
        <v>10759.55474340926</v>
      </c>
      <c r="AV185" s="34">
        <f t="shared" si="32"/>
        <v>11196.574843994022</v>
      </c>
      <c r="AW185" s="13" t="str">
        <f>IF(AJ185=1,"Train",IF(AH185=Inputs!$B$6+1,"Validation",IF(AH185&gt;Inputs!$B$6+1,"Forecast","Not used")))</f>
        <v>Not used</v>
      </c>
      <c r="AX185" s="34">
        <f t="shared" si="33"/>
        <v>8187</v>
      </c>
      <c r="AY185" s="38" t="str">
        <f t="shared" si="34"/>
        <v/>
      </c>
      <c r="AZ185" s="13">
        <f t="shared" si="35"/>
        <v>0</v>
      </c>
      <c r="BB185" s="19">
        <f>Regression!$C$45+Regression!$C$46*A185</f>
        <v>6431.2274106620725</v>
      </c>
      <c r="BC185" s="27" t="str">
        <f t="shared" si="36"/>
        <v/>
      </c>
      <c r="BD185" s="30">
        <f>INDEX('Seasonal Index'!$H$2:$H$53,AI185)</f>
        <v>1.0332208948643213</v>
      </c>
      <c r="BE185" s="34" t="str">
        <f t="shared" si="37"/>
        <v/>
      </c>
      <c r="BF185" s="38" t="str">
        <f t="shared" si="38"/>
        <v/>
      </c>
      <c r="BG185" s="34">
        <f t="shared" si="39"/>
        <v>8187</v>
      </c>
      <c r="BH185" s="13">
        <f t="shared" si="40"/>
        <v>0</v>
      </c>
      <c r="BI185" s="13">
        <f t="shared" si="41"/>
        <v>0</v>
      </c>
    </row>
    <row r="186" spans="1:61" x14ac:dyDescent="0.2">
      <c r="A186" s="15">
        <v>185</v>
      </c>
      <c r="B186" s="35">
        <v>34565</v>
      </c>
      <c r="C186" s="36">
        <v>7836</v>
      </c>
      <c r="D186" s="37"/>
      <c r="F186" s="15">
        <v>335000</v>
      </c>
      <c r="H186" s="15">
        <v>17.850000000000001</v>
      </c>
      <c r="I186" s="15">
        <v>16.428000000000001</v>
      </c>
      <c r="J186" s="15">
        <v>1.161</v>
      </c>
      <c r="K186" s="15">
        <v>7246.9309999999996</v>
      </c>
      <c r="M186" s="15">
        <v>756</v>
      </c>
      <c r="N186" s="15">
        <v>14.875</v>
      </c>
      <c r="O186" s="15">
        <v>207280</v>
      </c>
      <c r="P186" s="15">
        <v>4708.8999999999996</v>
      </c>
      <c r="Q186" s="15">
        <v>912689</v>
      </c>
      <c r="V186" s="15">
        <v>27</v>
      </c>
      <c r="W186" s="15">
        <v>95.4</v>
      </c>
      <c r="AB186" s="15">
        <v>260282</v>
      </c>
      <c r="AD186" s="15">
        <v>0</v>
      </c>
      <c r="AE186" s="15">
        <v>0</v>
      </c>
      <c r="AF186" s="15">
        <v>78.8</v>
      </c>
      <c r="AH186" s="13">
        <f t="shared" si="28"/>
        <v>1994</v>
      </c>
      <c r="AI186" s="13">
        <f t="shared" si="29"/>
        <v>33</v>
      </c>
      <c r="AJ186" s="13">
        <f>IF(AND(ISNUMBER(C186),ISNUMBER(AK186),ISNUMBER(AL186),AH186&gt;=Inputs!$B$5,AH186&lt;=Inputs!$B$6,AH186&lt;&gt;Inputs!$B$7,AH186&lt;&gt;Inputs!$B$8),1,0)</f>
        <v>0</v>
      </c>
      <c r="AK186" s="13">
        <f>IF(INDEX($E186:$AF186,Inputs!$C$10)="","",INDEX($E186:$AF186,Inputs!$C$10))</f>
        <v>207280</v>
      </c>
      <c r="AL186" s="13">
        <f>IF(INDEX($E186:$AF186,Inputs!$C$11)="","",INDEX($E186:$AF186,Inputs!$C$11))</f>
        <v>335000</v>
      </c>
      <c r="AM186" s="19">
        <f>Regression!$C$5+Regression!$C$6*A186</f>
        <v>10629.605135547494</v>
      </c>
      <c r="AN186" s="27" t="str">
        <f t="shared" si="30"/>
        <v/>
      </c>
      <c r="AO186" s="30">
        <f>INDEX('Seasonal Index'!$E$2:$E$53,AI186)</f>
        <v>1.027478065834379</v>
      </c>
      <c r="AP186" s="34" t="str">
        <f t="shared" si="31"/>
        <v/>
      </c>
      <c r="AQ186" s="16">
        <f>IF(AJ186=1,A186-Regression!$C$15,0)</f>
        <v>0</v>
      </c>
      <c r="AR186" s="16">
        <f>IF(AJ186=1,AK186-Regression!$D$15,0)</f>
        <v>0</v>
      </c>
      <c r="AS186" s="16">
        <f>IF(AJ186=1,AL186-Regression!$E$15,0)</f>
        <v>0</v>
      </c>
      <c r="AT186" s="16">
        <f>IF(AJ186=1,AP186-Regression!$F$15,0)</f>
        <v>0</v>
      </c>
      <c r="AU186" s="19">
        <f>IF(AND(ISNUMBER(AK186),ISNUMBER(AL186)),Regression!$C$38+Regression!$D$38*A186+Regression!$E$38*AK186+Regression!$F$38*AL186,"")</f>
        <v>10767.20927871144</v>
      </c>
      <c r="AV186" s="34">
        <f t="shared" si="32"/>
        <v>11063.071364124409</v>
      </c>
      <c r="AW186" s="13" t="str">
        <f>IF(AJ186=1,"Train",IF(AH186=Inputs!$B$6+1,"Validation",IF(AH186&gt;Inputs!$B$6+1,"Forecast","Not used")))</f>
        <v>Not used</v>
      </c>
      <c r="AX186" s="34">
        <f t="shared" si="33"/>
        <v>7836</v>
      </c>
      <c r="AY186" s="38" t="str">
        <f t="shared" si="34"/>
        <v/>
      </c>
      <c r="AZ186" s="13">
        <f t="shared" si="35"/>
        <v>0</v>
      </c>
      <c r="BB186" s="19">
        <f>Regression!$C$45+Regression!$C$46*A186</f>
        <v>6432.7869102748491</v>
      </c>
      <c r="BC186" s="27" t="str">
        <f t="shared" si="36"/>
        <v/>
      </c>
      <c r="BD186" s="30">
        <f>INDEX('Seasonal Index'!$H$2:$H$53,AI186)</f>
        <v>1.0058600109847937</v>
      </c>
      <c r="BE186" s="34" t="str">
        <f t="shared" si="37"/>
        <v/>
      </c>
      <c r="BF186" s="38" t="str">
        <f t="shared" si="38"/>
        <v/>
      </c>
      <c r="BG186" s="34">
        <f t="shared" si="39"/>
        <v>7836</v>
      </c>
      <c r="BH186" s="13">
        <f t="shared" si="40"/>
        <v>0</v>
      </c>
      <c r="BI186" s="13">
        <f t="shared" si="41"/>
        <v>0</v>
      </c>
    </row>
    <row r="187" spans="1:61" x14ac:dyDescent="0.2">
      <c r="A187" s="15">
        <v>186</v>
      </c>
      <c r="B187" s="35">
        <v>34572</v>
      </c>
      <c r="C187" s="36">
        <v>7750</v>
      </c>
      <c r="D187" s="37"/>
      <c r="F187" s="15">
        <v>331000</v>
      </c>
      <c r="H187" s="15">
        <v>17.225999999999999</v>
      </c>
      <c r="I187" s="15">
        <v>15.59</v>
      </c>
      <c r="J187" s="15">
        <v>1.165</v>
      </c>
      <c r="K187" s="15">
        <v>7246.9309999999996</v>
      </c>
      <c r="M187" s="15">
        <v>756</v>
      </c>
      <c r="N187" s="15">
        <v>14.875</v>
      </c>
      <c r="O187" s="15">
        <v>207280</v>
      </c>
      <c r="P187" s="15">
        <v>4708.8999999999996</v>
      </c>
      <c r="Q187" s="15">
        <v>912689</v>
      </c>
      <c r="V187" s="15">
        <v>27</v>
      </c>
      <c r="W187" s="15">
        <v>95.4</v>
      </c>
      <c r="AB187" s="15">
        <v>260282</v>
      </c>
      <c r="AD187" s="15">
        <v>0</v>
      </c>
      <c r="AE187" s="15">
        <v>0.1</v>
      </c>
      <c r="AF187" s="15">
        <v>65.099999999999994</v>
      </c>
      <c r="AH187" s="13">
        <f t="shared" si="28"/>
        <v>1994</v>
      </c>
      <c r="AI187" s="13">
        <f t="shared" si="29"/>
        <v>34</v>
      </c>
      <c r="AJ187" s="13">
        <f>IF(AND(ISNUMBER(C187),ISNUMBER(AK187),ISNUMBER(AL187),AH187&gt;=Inputs!$B$5,AH187&lt;=Inputs!$B$6,AH187&lt;&gt;Inputs!$B$7,AH187&lt;&gt;Inputs!$B$8),1,0)</f>
        <v>0</v>
      </c>
      <c r="AK187" s="13">
        <f>IF(INDEX($E187:$AF187,Inputs!$C$10)="","",INDEX($E187:$AF187,Inputs!$C$10))</f>
        <v>207280</v>
      </c>
      <c r="AL187" s="13">
        <f>IF(INDEX($E187:$AF187,Inputs!$C$11)="","",INDEX($E187:$AF187,Inputs!$C$11))</f>
        <v>331000</v>
      </c>
      <c r="AM187" s="19">
        <f>Regression!$C$5+Regression!$C$6*A187</f>
        <v>10628.432460609174</v>
      </c>
      <c r="AN187" s="27" t="str">
        <f t="shared" si="30"/>
        <v/>
      </c>
      <c r="AO187" s="30">
        <f>INDEX('Seasonal Index'!$E$2:$E$53,AI187)</f>
        <v>1.0381639846741464</v>
      </c>
      <c r="AP187" s="34" t="str">
        <f t="shared" si="31"/>
        <v/>
      </c>
      <c r="AQ187" s="16">
        <f>IF(AJ187=1,A187-Regression!$C$15,0)</f>
        <v>0</v>
      </c>
      <c r="AR187" s="16">
        <f>IF(AJ187=1,AK187-Regression!$D$15,0)</f>
        <v>0</v>
      </c>
      <c r="AS187" s="16">
        <f>IF(AJ187=1,AL187-Regression!$E$15,0)</f>
        <v>0</v>
      </c>
      <c r="AT187" s="16">
        <f>IF(AJ187=1,AP187-Regression!$F$15,0)</f>
        <v>0</v>
      </c>
      <c r="AU187" s="19">
        <f>IF(AND(ISNUMBER(AK187),ISNUMBER(AL187)),Regression!$C$38+Regression!$D$38*A187+Regression!$E$38*AK187+Regression!$F$38*AL187,"")</f>
        <v>10776.267131000535</v>
      </c>
      <c r="AV187" s="34">
        <f t="shared" si="32"/>
        <v>11187.532424632547</v>
      </c>
      <c r="AW187" s="13" t="str">
        <f>IF(AJ187=1,"Train",IF(AH187=Inputs!$B$6+1,"Validation",IF(AH187&gt;Inputs!$B$6+1,"Forecast","Not used")))</f>
        <v>Not used</v>
      </c>
      <c r="AX187" s="34">
        <f t="shared" si="33"/>
        <v>7750</v>
      </c>
      <c r="AY187" s="38" t="str">
        <f t="shared" si="34"/>
        <v/>
      </c>
      <c r="AZ187" s="13">
        <f t="shared" si="35"/>
        <v>0</v>
      </c>
      <c r="BB187" s="19">
        <f>Regression!$C$45+Regression!$C$46*A187</f>
        <v>6434.3464098876266</v>
      </c>
      <c r="BC187" s="27" t="str">
        <f t="shared" si="36"/>
        <v/>
      </c>
      <c r="BD187" s="30">
        <f>INDEX('Seasonal Index'!$H$2:$H$53,AI187)</f>
        <v>1.0219588934931323</v>
      </c>
      <c r="BE187" s="34" t="str">
        <f t="shared" si="37"/>
        <v/>
      </c>
      <c r="BF187" s="38" t="str">
        <f t="shared" si="38"/>
        <v/>
      </c>
      <c r="BG187" s="34">
        <f t="shared" si="39"/>
        <v>7750</v>
      </c>
      <c r="BH187" s="13">
        <f t="shared" si="40"/>
        <v>0</v>
      </c>
      <c r="BI187" s="13">
        <f t="shared" si="41"/>
        <v>0</v>
      </c>
    </row>
    <row r="188" spans="1:61" x14ac:dyDescent="0.2">
      <c r="A188" s="15">
        <v>187</v>
      </c>
      <c r="B188" s="35">
        <v>34579</v>
      </c>
      <c r="C188" s="36">
        <v>8061</v>
      </c>
      <c r="D188" s="37"/>
      <c r="F188" s="15">
        <v>341000</v>
      </c>
      <c r="H188" s="15">
        <v>17.521999999999998</v>
      </c>
      <c r="I188" s="15">
        <v>15.93</v>
      </c>
      <c r="J188" s="15">
        <v>1.161</v>
      </c>
      <c r="K188" s="15">
        <v>7246.9309999999996</v>
      </c>
      <c r="M188" s="15">
        <v>756</v>
      </c>
      <c r="N188" s="15">
        <v>14.875</v>
      </c>
      <c r="O188" s="15">
        <v>207280</v>
      </c>
      <c r="P188" s="15">
        <v>4708.8999999999996</v>
      </c>
      <c r="Q188" s="15">
        <v>912689</v>
      </c>
      <c r="V188" s="15">
        <v>27</v>
      </c>
      <c r="W188" s="15">
        <v>95.4</v>
      </c>
      <c r="AB188" s="15">
        <v>260282</v>
      </c>
      <c r="AD188" s="15">
        <v>0</v>
      </c>
      <c r="AE188" s="15">
        <v>1.9</v>
      </c>
      <c r="AF188" s="15">
        <v>61.1</v>
      </c>
      <c r="AH188" s="13">
        <f t="shared" si="28"/>
        <v>1994</v>
      </c>
      <c r="AI188" s="13">
        <f t="shared" si="29"/>
        <v>35</v>
      </c>
      <c r="AJ188" s="13">
        <f>IF(AND(ISNUMBER(C188),ISNUMBER(AK188),ISNUMBER(AL188),AH188&gt;=Inputs!$B$5,AH188&lt;=Inputs!$B$6,AH188&lt;&gt;Inputs!$B$7,AH188&lt;&gt;Inputs!$B$8),1,0)</f>
        <v>0</v>
      </c>
      <c r="AK188" s="13">
        <f>IF(INDEX($E188:$AF188,Inputs!$C$10)="","",INDEX($E188:$AF188,Inputs!$C$10))</f>
        <v>207280</v>
      </c>
      <c r="AL188" s="13">
        <f>IF(INDEX($E188:$AF188,Inputs!$C$11)="","",INDEX($E188:$AF188,Inputs!$C$11))</f>
        <v>341000</v>
      </c>
      <c r="AM188" s="19">
        <f>Regression!$C$5+Regression!$C$6*A188</f>
        <v>10627.259785670854</v>
      </c>
      <c r="AN188" s="27" t="str">
        <f t="shared" si="30"/>
        <v/>
      </c>
      <c r="AO188" s="30">
        <f>INDEX('Seasonal Index'!$E$2:$E$53,AI188)</f>
        <v>1.0224659586681397</v>
      </c>
      <c r="AP188" s="34" t="str">
        <f t="shared" si="31"/>
        <v/>
      </c>
      <c r="AQ188" s="16">
        <f>IF(AJ188=1,A188-Regression!$C$15,0)</f>
        <v>0</v>
      </c>
      <c r="AR188" s="16">
        <f>IF(AJ188=1,AK188-Regression!$D$15,0)</f>
        <v>0</v>
      </c>
      <c r="AS188" s="16">
        <f>IF(AJ188=1,AL188-Regression!$E$15,0)</f>
        <v>0</v>
      </c>
      <c r="AT188" s="16">
        <f>IF(AJ188=1,AP188-Regression!$F$15,0)</f>
        <v>0</v>
      </c>
      <c r="AU188" s="19">
        <f>IF(AND(ISNUMBER(AK188),ISNUMBER(AL188)),Regression!$C$38+Regression!$D$38*A188+Regression!$E$38*AK188+Regression!$F$38*AL188,"")</f>
        <v>10748.154404015027</v>
      </c>
      <c r="AV188" s="34">
        <f t="shared" si="32"/>
        <v>10989.621996614413</v>
      </c>
      <c r="AW188" s="13" t="str">
        <f>IF(AJ188=1,"Train",IF(AH188=Inputs!$B$6+1,"Validation",IF(AH188&gt;Inputs!$B$6+1,"Forecast","Not used")))</f>
        <v>Not used</v>
      </c>
      <c r="AX188" s="34">
        <f t="shared" si="33"/>
        <v>8061</v>
      </c>
      <c r="AY188" s="38" t="str">
        <f t="shared" si="34"/>
        <v/>
      </c>
      <c r="AZ188" s="13">
        <f t="shared" si="35"/>
        <v>0</v>
      </c>
      <c r="BB188" s="19">
        <f>Regression!$C$45+Regression!$C$46*A188</f>
        <v>6435.9059095004031</v>
      </c>
      <c r="BC188" s="27" t="str">
        <f t="shared" si="36"/>
        <v/>
      </c>
      <c r="BD188" s="30">
        <f>INDEX('Seasonal Index'!$H$2:$H$53,AI188)</f>
        <v>1.0227114090901652</v>
      </c>
      <c r="BE188" s="34" t="str">
        <f t="shared" si="37"/>
        <v/>
      </c>
      <c r="BF188" s="38" t="str">
        <f t="shared" si="38"/>
        <v/>
      </c>
      <c r="BG188" s="34">
        <f t="shared" si="39"/>
        <v>8061</v>
      </c>
      <c r="BH188" s="13">
        <f t="shared" si="40"/>
        <v>0</v>
      </c>
      <c r="BI188" s="13">
        <f t="shared" si="41"/>
        <v>0</v>
      </c>
    </row>
    <row r="189" spans="1:61" x14ac:dyDescent="0.2">
      <c r="A189" s="15">
        <v>188</v>
      </c>
      <c r="B189" s="35">
        <v>34586</v>
      </c>
      <c r="C189" s="36">
        <v>6955</v>
      </c>
      <c r="D189" s="37"/>
      <c r="F189" s="15">
        <v>339000</v>
      </c>
      <c r="H189" s="15">
        <v>17.6525</v>
      </c>
      <c r="I189" s="15">
        <v>15.912000000000001</v>
      </c>
      <c r="J189" s="15">
        <v>1.1559999999999999</v>
      </c>
      <c r="K189" s="15">
        <v>7246.9309999999996</v>
      </c>
      <c r="M189" s="15">
        <v>771</v>
      </c>
      <c r="N189" s="15">
        <v>14.875</v>
      </c>
      <c r="O189" s="15">
        <v>207280</v>
      </c>
      <c r="P189" s="15">
        <v>4720.6000000000004</v>
      </c>
      <c r="Q189" s="15">
        <v>912689</v>
      </c>
      <c r="V189" s="15">
        <v>27</v>
      </c>
      <c r="W189" s="15">
        <v>95.8</v>
      </c>
      <c r="AB189" s="15">
        <v>260282</v>
      </c>
      <c r="AD189" s="15">
        <v>1</v>
      </c>
      <c r="AE189" s="15">
        <v>2.9</v>
      </c>
      <c r="AF189" s="15">
        <v>47</v>
      </c>
      <c r="AH189" s="13">
        <f t="shared" si="28"/>
        <v>1994</v>
      </c>
      <c r="AI189" s="13">
        <f t="shared" si="29"/>
        <v>36</v>
      </c>
      <c r="AJ189" s="13">
        <f>IF(AND(ISNUMBER(C189),ISNUMBER(AK189),ISNUMBER(AL189),AH189&gt;=Inputs!$B$5,AH189&lt;=Inputs!$B$6,AH189&lt;&gt;Inputs!$B$7,AH189&lt;&gt;Inputs!$B$8),1,0)</f>
        <v>0</v>
      </c>
      <c r="AK189" s="13">
        <f>IF(INDEX($E189:$AF189,Inputs!$C$10)="","",INDEX($E189:$AF189,Inputs!$C$10))</f>
        <v>207280</v>
      </c>
      <c r="AL189" s="13">
        <f>IF(INDEX($E189:$AF189,Inputs!$C$11)="","",INDEX($E189:$AF189,Inputs!$C$11))</f>
        <v>339000</v>
      </c>
      <c r="AM189" s="19">
        <f>Regression!$C$5+Regression!$C$6*A189</f>
        <v>10626.087110732537</v>
      </c>
      <c r="AN189" s="27" t="str">
        <f t="shared" si="30"/>
        <v/>
      </c>
      <c r="AO189" s="30">
        <f>INDEX('Seasonal Index'!$E$2:$E$53,AI189)</f>
        <v>1.0036108382806754</v>
      </c>
      <c r="AP189" s="34" t="str">
        <f t="shared" si="31"/>
        <v/>
      </c>
      <c r="AQ189" s="16">
        <f>IF(AJ189=1,A189-Regression!$C$15,0)</f>
        <v>0</v>
      </c>
      <c r="AR189" s="16">
        <f>IF(AJ189=1,AK189-Regression!$D$15,0)</f>
        <v>0</v>
      </c>
      <c r="AS189" s="16">
        <f>IF(AJ189=1,AL189-Regression!$E$15,0)</f>
        <v>0</v>
      </c>
      <c r="AT189" s="16">
        <f>IF(AJ189=1,AP189-Regression!$F$15,0)</f>
        <v>0</v>
      </c>
      <c r="AU189" s="19">
        <f>IF(AND(ISNUMBER(AK189),ISNUMBER(AL189)),Regression!$C$38+Regression!$D$38*A189+Regression!$E$38*AK189+Regression!$F$38*AL189,"")</f>
        <v>10751.902173550608</v>
      </c>
      <c r="AV189" s="34">
        <f t="shared" si="32"/>
        <v>10790.725553508943</v>
      </c>
      <c r="AW189" s="13" t="str">
        <f>IF(AJ189=1,"Train",IF(AH189=Inputs!$B$6+1,"Validation",IF(AH189&gt;Inputs!$B$6+1,"Forecast","Not used")))</f>
        <v>Not used</v>
      </c>
      <c r="AX189" s="34">
        <f t="shared" si="33"/>
        <v>6955</v>
      </c>
      <c r="AY189" s="38" t="str">
        <f t="shared" si="34"/>
        <v/>
      </c>
      <c r="AZ189" s="13">
        <f t="shared" si="35"/>
        <v>0</v>
      </c>
      <c r="BB189" s="19">
        <f>Regression!$C$45+Regression!$C$46*A189</f>
        <v>6437.4654091131797</v>
      </c>
      <c r="BC189" s="27" t="str">
        <f t="shared" si="36"/>
        <v/>
      </c>
      <c r="BD189" s="30">
        <f>INDEX('Seasonal Index'!$H$2:$H$53,AI189)</f>
        <v>0.95792593843145868</v>
      </c>
      <c r="BE189" s="34" t="str">
        <f t="shared" si="37"/>
        <v/>
      </c>
      <c r="BF189" s="38" t="str">
        <f t="shared" si="38"/>
        <v/>
      </c>
      <c r="BG189" s="34">
        <f t="shared" si="39"/>
        <v>6955</v>
      </c>
      <c r="BH189" s="13">
        <f t="shared" si="40"/>
        <v>0</v>
      </c>
      <c r="BI189" s="13">
        <f t="shared" si="41"/>
        <v>0</v>
      </c>
    </row>
    <row r="190" spans="1:61" x14ac:dyDescent="0.2">
      <c r="A190" s="15">
        <v>189</v>
      </c>
      <c r="B190" s="35">
        <v>34593</v>
      </c>
      <c r="C190" s="36">
        <v>7601</v>
      </c>
      <c r="D190" s="37"/>
      <c r="F190" s="15">
        <v>331000</v>
      </c>
      <c r="H190" s="15">
        <v>16.934000000000001</v>
      </c>
      <c r="I190" s="15">
        <v>15.452</v>
      </c>
      <c r="J190" s="15">
        <v>1.1499999999999999</v>
      </c>
      <c r="K190" s="15">
        <v>7246.9309999999996</v>
      </c>
      <c r="M190" s="15">
        <v>771</v>
      </c>
      <c r="N190" s="15">
        <v>15.359</v>
      </c>
      <c r="O190" s="15">
        <v>214778</v>
      </c>
      <c r="P190" s="15">
        <v>4720.6000000000004</v>
      </c>
      <c r="Q190" s="15">
        <v>946409</v>
      </c>
      <c r="V190" s="15">
        <v>27</v>
      </c>
      <c r="W190" s="15">
        <v>95.8</v>
      </c>
      <c r="AB190" s="15">
        <v>260282</v>
      </c>
      <c r="AD190" s="15">
        <v>0</v>
      </c>
      <c r="AE190" s="15">
        <v>1.3</v>
      </c>
      <c r="AF190" s="15">
        <v>56.1</v>
      </c>
      <c r="AH190" s="13">
        <f t="shared" si="28"/>
        <v>1994</v>
      </c>
      <c r="AI190" s="13">
        <f t="shared" si="29"/>
        <v>37</v>
      </c>
      <c r="AJ190" s="13">
        <f>IF(AND(ISNUMBER(C190),ISNUMBER(AK190),ISNUMBER(AL190),AH190&gt;=Inputs!$B$5,AH190&lt;=Inputs!$B$6,AH190&lt;&gt;Inputs!$B$7,AH190&lt;&gt;Inputs!$B$8),1,0)</f>
        <v>0</v>
      </c>
      <c r="AK190" s="13">
        <f>IF(INDEX($E190:$AF190,Inputs!$C$10)="","",INDEX($E190:$AF190,Inputs!$C$10))</f>
        <v>214778</v>
      </c>
      <c r="AL190" s="13">
        <f>IF(INDEX($E190:$AF190,Inputs!$C$11)="","",INDEX($E190:$AF190,Inputs!$C$11))</f>
        <v>331000</v>
      </c>
      <c r="AM190" s="19">
        <f>Regression!$C$5+Regression!$C$6*A190</f>
        <v>10624.914435794217</v>
      </c>
      <c r="AN190" s="27" t="str">
        <f t="shared" si="30"/>
        <v/>
      </c>
      <c r="AO190" s="30">
        <f>INDEX('Seasonal Index'!$E$2:$E$53,AI190)</f>
        <v>0.98810944012120361</v>
      </c>
      <c r="AP190" s="34" t="str">
        <f t="shared" si="31"/>
        <v/>
      </c>
      <c r="AQ190" s="16">
        <f>IF(AJ190=1,A190-Regression!$C$15,0)</f>
        <v>0</v>
      </c>
      <c r="AR190" s="16">
        <f>IF(AJ190=1,AK190-Regression!$D$15,0)</f>
        <v>0</v>
      </c>
      <c r="AS190" s="16">
        <f>IF(AJ190=1,AL190-Regression!$E$15,0)</f>
        <v>0</v>
      </c>
      <c r="AT190" s="16">
        <f>IF(AJ190=1,AP190-Regression!$F$15,0)</f>
        <v>0</v>
      </c>
      <c r="AU190" s="19">
        <f>IF(AND(ISNUMBER(AK190),ISNUMBER(AL190)),Regression!$C$38+Regression!$D$38*A190+Regression!$E$38*AK190+Regression!$F$38*AL190,"")</f>
        <v>10785.261575421129</v>
      </c>
      <c r="AV190" s="34">
        <f t="shared" si="32"/>
        <v>10657.018776850102</v>
      </c>
      <c r="AW190" s="13" t="str">
        <f>IF(AJ190=1,"Train",IF(AH190=Inputs!$B$6+1,"Validation",IF(AH190&gt;Inputs!$B$6+1,"Forecast","Not used")))</f>
        <v>Not used</v>
      </c>
      <c r="AX190" s="34">
        <f t="shared" si="33"/>
        <v>7601</v>
      </c>
      <c r="AY190" s="38" t="str">
        <f t="shared" si="34"/>
        <v/>
      </c>
      <c r="AZ190" s="13">
        <f t="shared" si="35"/>
        <v>0</v>
      </c>
      <c r="BB190" s="19">
        <f>Regression!$C$45+Regression!$C$46*A190</f>
        <v>6439.0249087259563</v>
      </c>
      <c r="BC190" s="27" t="str">
        <f t="shared" si="36"/>
        <v/>
      </c>
      <c r="BD190" s="30">
        <f>INDEX('Seasonal Index'!$H$2:$H$53,AI190)</f>
        <v>0.96626808296825473</v>
      </c>
      <c r="BE190" s="34" t="str">
        <f t="shared" si="37"/>
        <v/>
      </c>
      <c r="BF190" s="38" t="str">
        <f t="shared" si="38"/>
        <v/>
      </c>
      <c r="BG190" s="34">
        <f t="shared" si="39"/>
        <v>7601</v>
      </c>
      <c r="BH190" s="13">
        <f t="shared" si="40"/>
        <v>0</v>
      </c>
      <c r="BI190" s="13">
        <f t="shared" si="41"/>
        <v>0</v>
      </c>
    </row>
    <row r="191" spans="1:61" x14ac:dyDescent="0.2">
      <c r="A191" s="15">
        <v>190</v>
      </c>
      <c r="B191" s="35">
        <v>34600</v>
      </c>
      <c r="C191" s="36">
        <v>7763</v>
      </c>
      <c r="D191" s="37"/>
      <c r="F191" s="15">
        <v>326000</v>
      </c>
      <c r="H191" s="15">
        <v>17.384</v>
      </c>
      <c r="I191" s="15">
        <v>15.846</v>
      </c>
      <c r="J191" s="15">
        <v>1.1399999999999999</v>
      </c>
      <c r="K191" s="15">
        <v>7246.9309999999996</v>
      </c>
      <c r="M191" s="15">
        <v>771</v>
      </c>
      <c r="N191" s="15">
        <v>15.359</v>
      </c>
      <c r="O191" s="15">
        <v>214778</v>
      </c>
      <c r="P191" s="15">
        <v>4720.6000000000004</v>
      </c>
      <c r="Q191" s="15">
        <v>946409</v>
      </c>
      <c r="V191" s="15">
        <v>27</v>
      </c>
      <c r="W191" s="15">
        <v>95.8</v>
      </c>
      <c r="AB191" s="15">
        <v>260282</v>
      </c>
      <c r="AD191" s="15">
        <v>0</v>
      </c>
      <c r="AE191" s="15">
        <v>2</v>
      </c>
      <c r="AF191" s="15">
        <v>36.9</v>
      </c>
      <c r="AH191" s="13">
        <f t="shared" si="28"/>
        <v>1994</v>
      </c>
      <c r="AI191" s="13">
        <f t="shared" si="29"/>
        <v>38</v>
      </c>
      <c r="AJ191" s="13">
        <f>IF(AND(ISNUMBER(C191),ISNUMBER(AK191),ISNUMBER(AL191),AH191&gt;=Inputs!$B$5,AH191&lt;=Inputs!$B$6,AH191&lt;&gt;Inputs!$B$7,AH191&lt;&gt;Inputs!$B$8),1,0)</f>
        <v>0</v>
      </c>
      <c r="AK191" s="13">
        <f>IF(INDEX($E191:$AF191,Inputs!$C$10)="","",INDEX($E191:$AF191,Inputs!$C$10))</f>
        <v>214778</v>
      </c>
      <c r="AL191" s="13">
        <f>IF(INDEX($E191:$AF191,Inputs!$C$11)="","",INDEX($E191:$AF191,Inputs!$C$11))</f>
        <v>326000</v>
      </c>
      <c r="AM191" s="19">
        <f>Regression!$C$5+Regression!$C$6*A191</f>
        <v>10623.741760855899</v>
      </c>
      <c r="AN191" s="27" t="str">
        <f t="shared" si="30"/>
        <v/>
      </c>
      <c r="AO191" s="30">
        <f>INDEX('Seasonal Index'!$E$2:$E$53,AI191)</f>
        <v>1.0099608185275364</v>
      </c>
      <c r="AP191" s="34" t="str">
        <f t="shared" si="31"/>
        <v/>
      </c>
      <c r="AQ191" s="16">
        <f>IF(AJ191=1,A191-Regression!$C$15,0)</f>
        <v>0</v>
      </c>
      <c r="AR191" s="16">
        <f>IF(AJ191=1,AK191-Regression!$D$15,0)</f>
        <v>0</v>
      </c>
      <c r="AS191" s="16">
        <f>IF(AJ191=1,AL191-Regression!$E$15,0)</f>
        <v>0</v>
      </c>
      <c r="AT191" s="16">
        <f>IF(AJ191=1,AP191-Regression!$F$15,0)</f>
        <v>0</v>
      </c>
      <c r="AU191" s="19">
        <f>IF(AND(ISNUMBER(AK191),ISNUMBER(AL191)),Regression!$C$38+Regression!$D$38*A191+Regression!$E$38*AK191+Regression!$F$38*AL191,"")</f>
        <v>10796.974469086979</v>
      </c>
      <c r="AV191" s="34">
        <f t="shared" si="32"/>
        <v>10904.521172419998</v>
      </c>
      <c r="AW191" s="13" t="str">
        <f>IF(AJ191=1,"Train",IF(AH191=Inputs!$B$6+1,"Validation",IF(AH191&gt;Inputs!$B$6+1,"Forecast","Not used")))</f>
        <v>Not used</v>
      </c>
      <c r="AX191" s="34">
        <f t="shared" si="33"/>
        <v>7763</v>
      </c>
      <c r="AY191" s="38" t="str">
        <f t="shared" si="34"/>
        <v/>
      </c>
      <c r="AZ191" s="13">
        <f t="shared" si="35"/>
        <v>0</v>
      </c>
      <c r="BB191" s="19">
        <f>Regression!$C$45+Regression!$C$46*A191</f>
        <v>6440.5844083387337</v>
      </c>
      <c r="BC191" s="27" t="str">
        <f t="shared" si="36"/>
        <v/>
      </c>
      <c r="BD191" s="30">
        <f>INDEX('Seasonal Index'!$H$2:$H$53,AI191)</f>
        <v>1.0093448557066802</v>
      </c>
      <c r="BE191" s="34" t="str">
        <f t="shared" si="37"/>
        <v/>
      </c>
      <c r="BF191" s="38" t="str">
        <f t="shared" si="38"/>
        <v/>
      </c>
      <c r="BG191" s="34">
        <f t="shared" si="39"/>
        <v>7763</v>
      </c>
      <c r="BH191" s="13">
        <f t="shared" si="40"/>
        <v>0</v>
      </c>
      <c r="BI191" s="13">
        <f t="shared" si="41"/>
        <v>0</v>
      </c>
    </row>
    <row r="192" spans="1:61" x14ac:dyDescent="0.2">
      <c r="A192" s="15">
        <v>191</v>
      </c>
      <c r="B192" s="35">
        <v>34607</v>
      </c>
      <c r="C192" s="36">
        <v>7733</v>
      </c>
      <c r="D192" s="37"/>
      <c r="F192" s="15">
        <v>325000</v>
      </c>
      <c r="H192" s="15">
        <v>17.834</v>
      </c>
      <c r="I192" s="15">
        <v>16.346</v>
      </c>
      <c r="J192" s="15">
        <v>1.129</v>
      </c>
      <c r="K192" s="15">
        <v>7246.9309999999996</v>
      </c>
      <c r="M192" s="15">
        <v>771</v>
      </c>
      <c r="N192" s="15">
        <v>15.359</v>
      </c>
      <c r="O192" s="15">
        <v>214778</v>
      </c>
      <c r="P192" s="15">
        <v>4720.6000000000004</v>
      </c>
      <c r="Q192" s="15">
        <v>946409</v>
      </c>
      <c r="V192" s="15">
        <v>27</v>
      </c>
      <c r="W192" s="15">
        <v>95.8</v>
      </c>
      <c r="AB192" s="15">
        <v>260282</v>
      </c>
      <c r="AD192" s="15">
        <v>0</v>
      </c>
      <c r="AE192" s="15">
        <v>11</v>
      </c>
      <c r="AF192" s="15">
        <v>30.8</v>
      </c>
      <c r="AH192" s="13">
        <f t="shared" si="28"/>
        <v>1994</v>
      </c>
      <c r="AI192" s="13">
        <f t="shared" si="29"/>
        <v>39</v>
      </c>
      <c r="AJ192" s="13">
        <f>IF(AND(ISNUMBER(C192),ISNUMBER(AK192),ISNUMBER(AL192),AH192&gt;=Inputs!$B$5,AH192&lt;=Inputs!$B$6,AH192&lt;&gt;Inputs!$B$7,AH192&lt;&gt;Inputs!$B$8),1,0)</f>
        <v>0</v>
      </c>
      <c r="AK192" s="13">
        <f>IF(INDEX($E192:$AF192,Inputs!$C$10)="","",INDEX($E192:$AF192,Inputs!$C$10))</f>
        <v>214778</v>
      </c>
      <c r="AL192" s="13">
        <f>IF(INDEX($E192:$AF192,Inputs!$C$11)="","",INDEX($E192:$AF192,Inputs!$C$11))</f>
        <v>325000</v>
      </c>
      <c r="AM192" s="19">
        <f>Regression!$C$5+Regression!$C$6*A192</f>
        <v>10622.569085917579</v>
      </c>
      <c r="AN192" s="27" t="str">
        <f t="shared" si="30"/>
        <v/>
      </c>
      <c r="AO192" s="30">
        <f>INDEX('Seasonal Index'!$E$2:$E$53,AI192)</f>
        <v>0.98271219728161308</v>
      </c>
      <c r="AP192" s="34" t="str">
        <f t="shared" si="31"/>
        <v/>
      </c>
      <c r="AQ192" s="16">
        <f>IF(AJ192=1,A192-Regression!$C$15,0)</f>
        <v>0</v>
      </c>
      <c r="AR192" s="16">
        <f>IF(AJ192=1,AK192-Regression!$D$15,0)</f>
        <v>0</v>
      </c>
      <c r="AS192" s="16">
        <f>IF(AJ192=1,AL192-Regression!$E$15,0)</f>
        <v>0</v>
      </c>
      <c r="AT192" s="16">
        <f>IF(AJ192=1,AP192-Regression!$F$15,0)</f>
        <v>0</v>
      </c>
      <c r="AU192" s="19">
        <f>IF(AND(ISNUMBER(AK192),ISNUMBER(AL192)),Regression!$C$38+Regression!$D$38*A192+Regression!$E$38*AK192+Regression!$F$38*AL192,"")</f>
        <v>10798.067197245802</v>
      </c>
      <c r="AV192" s="34">
        <f t="shared" si="32"/>
        <v>10611.392341799932</v>
      </c>
      <c r="AW192" s="13" t="str">
        <f>IF(AJ192=1,"Train",IF(AH192=Inputs!$B$6+1,"Validation",IF(AH192&gt;Inputs!$B$6+1,"Forecast","Not used")))</f>
        <v>Not used</v>
      </c>
      <c r="AX192" s="34">
        <f t="shared" si="33"/>
        <v>7733</v>
      </c>
      <c r="AY192" s="38" t="str">
        <f t="shared" si="34"/>
        <v/>
      </c>
      <c r="AZ192" s="13">
        <f t="shared" si="35"/>
        <v>0</v>
      </c>
      <c r="BB192" s="19">
        <f>Regression!$C$45+Regression!$C$46*A192</f>
        <v>6442.1439079515103</v>
      </c>
      <c r="BC192" s="27" t="str">
        <f t="shared" si="36"/>
        <v/>
      </c>
      <c r="BD192" s="30">
        <f>INDEX('Seasonal Index'!$H$2:$H$53,AI192)</f>
        <v>0.98504922299012809</v>
      </c>
      <c r="BE192" s="34" t="str">
        <f t="shared" si="37"/>
        <v/>
      </c>
      <c r="BF192" s="38" t="str">
        <f t="shared" si="38"/>
        <v/>
      </c>
      <c r="BG192" s="34">
        <f t="shared" si="39"/>
        <v>7733</v>
      </c>
      <c r="BH192" s="13">
        <f t="shared" si="40"/>
        <v>0</v>
      </c>
      <c r="BI192" s="13">
        <f t="shared" si="41"/>
        <v>0</v>
      </c>
    </row>
    <row r="193" spans="1:61" x14ac:dyDescent="0.2">
      <c r="A193" s="15">
        <v>192</v>
      </c>
      <c r="B193" s="35">
        <v>34614</v>
      </c>
      <c r="C193" s="36">
        <v>7515</v>
      </c>
      <c r="D193" s="37"/>
      <c r="F193" s="15">
        <v>330000</v>
      </c>
      <c r="H193" s="15">
        <v>18.13</v>
      </c>
      <c r="I193" s="15">
        <v>16.722000000000001</v>
      </c>
      <c r="J193" s="15">
        <v>1.1200000000000001</v>
      </c>
      <c r="K193" s="15">
        <v>7246.9309999999996</v>
      </c>
      <c r="M193" s="15">
        <v>766</v>
      </c>
      <c r="N193" s="15">
        <v>15.359</v>
      </c>
      <c r="O193" s="15">
        <v>214778</v>
      </c>
      <c r="P193" s="15">
        <v>4762.6000000000004</v>
      </c>
      <c r="Q193" s="15">
        <v>946409</v>
      </c>
      <c r="V193" s="15">
        <v>27</v>
      </c>
      <c r="W193" s="15">
        <v>95.5</v>
      </c>
      <c r="AB193" s="15">
        <v>260282</v>
      </c>
      <c r="AD193" s="15">
        <v>0</v>
      </c>
      <c r="AE193" s="15">
        <v>31</v>
      </c>
      <c r="AF193" s="15">
        <v>22.7</v>
      </c>
      <c r="AH193" s="13">
        <f t="shared" si="28"/>
        <v>1994</v>
      </c>
      <c r="AI193" s="13">
        <f t="shared" si="29"/>
        <v>40</v>
      </c>
      <c r="AJ193" s="13">
        <f>IF(AND(ISNUMBER(C193),ISNUMBER(AK193),ISNUMBER(AL193),AH193&gt;=Inputs!$B$5,AH193&lt;=Inputs!$B$6,AH193&lt;&gt;Inputs!$B$7,AH193&lt;&gt;Inputs!$B$8),1,0)</f>
        <v>0</v>
      </c>
      <c r="AK193" s="13">
        <f>IF(INDEX($E193:$AF193,Inputs!$C$10)="","",INDEX($E193:$AF193,Inputs!$C$10))</f>
        <v>214778</v>
      </c>
      <c r="AL193" s="13">
        <f>IF(INDEX($E193:$AF193,Inputs!$C$11)="","",INDEX($E193:$AF193,Inputs!$C$11))</f>
        <v>330000</v>
      </c>
      <c r="AM193" s="19">
        <f>Regression!$C$5+Regression!$C$6*A193</f>
        <v>10621.39641097926</v>
      </c>
      <c r="AN193" s="27" t="str">
        <f t="shared" si="30"/>
        <v/>
      </c>
      <c r="AO193" s="30">
        <f>INDEX('Seasonal Index'!$E$2:$E$53,AI193)</f>
        <v>1.0036663428040973</v>
      </c>
      <c r="AP193" s="34" t="str">
        <f t="shared" si="31"/>
        <v/>
      </c>
      <c r="AQ193" s="16">
        <f>IF(AJ193=1,A193-Regression!$C$15,0)</f>
        <v>0</v>
      </c>
      <c r="AR193" s="16">
        <f>IF(AJ193=1,AK193-Regression!$D$15,0)</f>
        <v>0</v>
      </c>
      <c r="AS193" s="16">
        <f>IF(AJ193=1,AL193-Regression!$E$15,0)</f>
        <v>0</v>
      </c>
      <c r="AT193" s="16">
        <f>IF(AJ193=1,AP193-Regression!$F$15,0)</f>
        <v>0</v>
      </c>
      <c r="AU193" s="19">
        <f>IF(AND(ISNUMBER(AK193),ISNUMBER(AL193)),Regression!$C$38+Regression!$D$38*A193+Regression!$E$38*AK193+Regression!$F$38*AL193,"")</f>
        <v>10783.229677144082</v>
      </c>
      <c r="AV193" s="34">
        <f t="shared" si="32"/>
        <v>10822.764693675806</v>
      </c>
      <c r="AW193" s="13" t="str">
        <f>IF(AJ193=1,"Train",IF(AH193=Inputs!$B$6+1,"Validation",IF(AH193&gt;Inputs!$B$6+1,"Forecast","Not used")))</f>
        <v>Not used</v>
      </c>
      <c r="AX193" s="34">
        <f t="shared" si="33"/>
        <v>7515</v>
      </c>
      <c r="AY193" s="38" t="str">
        <f t="shared" si="34"/>
        <v/>
      </c>
      <c r="AZ193" s="13">
        <f t="shared" si="35"/>
        <v>0</v>
      </c>
      <c r="BB193" s="19">
        <f>Regression!$C$45+Regression!$C$46*A193</f>
        <v>6443.7034075642869</v>
      </c>
      <c r="BC193" s="27" t="str">
        <f t="shared" si="36"/>
        <v/>
      </c>
      <c r="BD193" s="30">
        <f>INDEX('Seasonal Index'!$H$2:$H$53,AI193)</f>
        <v>1.0034134329008386</v>
      </c>
      <c r="BE193" s="34" t="str">
        <f t="shared" si="37"/>
        <v/>
      </c>
      <c r="BF193" s="38" t="str">
        <f t="shared" si="38"/>
        <v/>
      </c>
      <c r="BG193" s="34">
        <f t="shared" si="39"/>
        <v>7515</v>
      </c>
      <c r="BH193" s="13">
        <f t="shared" si="40"/>
        <v>0</v>
      </c>
      <c r="BI193" s="13">
        <f t="shared" si="41"/>
        <v>0</v>
      </c>
    </row>
    <row r="194" spans="1:61" x14ac:dyDescent="0.2">
      <c r="A194" s="15">
        <v>193</v>
      </c>
      <c r="B194" s="35">
        <v>34621</v>
      </c>
      <c r="C194" s="36">
        <v>7562</v>
      </c>
      <c r="D194" s="37"/>
      <c r="F194" s="15">
        <v>341000</v>
      </c>
      <c r="H194" s="15">
        <v>17.366</v>
      </c>
      <c r="I194" s="15">
        <v>16.074000000000002</v>
      </c>
      <c r="J194" s="15">
        <v>1.1140000000000001</v>
      </c>
      <c r="K194" s="15">
        <v>7246.9309999999996</v>
      </c>
      <c r="M194" s="15">
        <v>766</v>
      </c>
      <c r="N194" s="15">
        <v>15.359</v>
      </c>
      <c r="O194" s="15">
        <v>214778</v>
      </c>
      <c r="P194" s="15">
        <v>4762.6000000000004</v>
      </c>
      <c r="Q194" s="15">
        <v>946409</v>
      </c>
      <c r="V194" s="15">
        <v>27</v>
      </c>
      <c r="W194" s="15">
        <v>95.5</v>
      </c>
      <c r="AB194" s="15">
        <v>260282</v>
      </c>
      <c r="AD194" s="15">
        <v>0</v>
      </c>
      <c r="AE194" s="15">
        <v>39.299999999999997</v>
      </c>
      <c r="AF194" s="15">
        <v>8.9</v>
      </c>
      <c r="AH194" s="13">
        <f t="shared" ref="AH194:AH257" si="42">YEAR(B194)</f>
        <v>1994</v>
      </c>
      <c r="AI194" s="13">
        <f t="shared" ref="AI194:AI257" si="43">MIN(52,INT((B194-DATE(AH194,1,1))/7)+1)</f>
        <v>41</v>
      </c>
      <c r="AJ194" s="13">
        <f>IF(AND(ISNUMBER(C194),ISNUMBER(AK194),ISNUMBER(AL194),AH194&gt;=Inputs!$B$5,AH194&lt;=Inputs!$B$6,AH194&lt;&gt;Inputs!$B$7,AH194&lt;&gt;Inputs!$B$8),1,0)</f>
        <v>0</v>
      </c>
      <c r="AK194" s="13">
        <f>IF(INDEX($E194:$AF194,Inputs!$C$10)="","",INDEX($E194:$AF194,Inputs!$C$10))</f>
        <v>214778</v>
      </c>
      <c r="AL194" s="13">
        <f>IF(INDEX($E194:$AF194,Inputs!$C$11)="","",INDEX($E194:$AF194,Inputs!$C$11))</f>
        <v>341000</v>
      </c>
      <c r="AM194" s="19">
        <f>Regression!$C$5+Regression!$C$6*A194</f>
        <v>10620.223736040942</v>
      </c>
      <c r="AN194" s="27" t="str">
        <f t="shared" ref="AN194:AN257" si="44">IF(AJ194=1,C194/AM194,"")</f>
        <v/>
      </c>
      <c r="AO194" s="30">
        <f>INDEX('Seasonal Index'!$E$2:$E$53,AI194)</f>
        <v>0.99583578255044536</v>
      </c>
      <c r="AP194" s="34" t="str">
        <f t="shared" ref="AP194:AP257" si="45">IF(AJ194=1,C194/AO194,"")</f>
        <v/>
      </c>
      <c r="AQ194" s="16">
        <f>IF(AJ194=1,A194-Regression!$C$15,0)</f>
        <v>0</v>
      </c>
      <c r="AR194" s="16">
        <f>IF(AJ194=1,AK194-Regression!$D$15,0)</f>
        <v>0</v>
      </c>
      <c r="AS194" s="16">
        <f>IF(AJ194=1,AL194-Regression!$E$15,0)</f>
        <v>0</v>
      </c>
      <c r="AT194" s="16">
        <f>IF(AJ194=1,AP194-Regression!$F$15,0)</f>
        <v>0</v>
      </c>
      <c r="AU194" s="19">
        <f>IF(AND(ISNUMBER(AK194),ISNUMBER(AL194)),Regression!$C$38+Regression!$D$38*A194+Regression!$E$38*AK194+Regression!$F$38*AL194,"")</f>
        <v>10752.461908781819</v>
      </c>
      <c r="AV194" s="34">
        <f t="shared" ref="AV194:AV257" si="46">IF(ISNUMBER(AU194),AU194*AO194,"")</f>
        <v>10707.686319275599</v>
      </c>
      <c r="AW194" s="13" t="str">
        <f>IF(AJ194=1,"Train",IF(AH194=Inputs!$B$6+1,"Validation",IF(AH194&gt;Inputs!$B$6+1,"Forecast","Not used")))</f>
        <v>Not used</v>
      </c>
      <c r="AX194" s="34">
        <f t="shared" ref="AX194:AX257" si="47">IF(ISNUMBER(C194),C194,IF(ISNUMBER(D194),D194,""))</f>
        <v>7562</v>
      </c>
      <c r="AY194" s="38" t="str">
        <f t="shared" ref="AY194:AY257" si="48">IF(AND(AW194="Validation",ISNUMBER(AX194),ISNUMBER(AV194)),ABS(AX194-AV194)/AX194,"")</f>
        <v/>
      </c>
      <c r="AZ194" s="13">
        <f t="shared" ref="AZ194:AZ257" si="49">IF(AJ194=1,AP194-AU194,0)</f>
        <v>0</v>
      </c>
      <c r="BB194" s="19">
        <f>Regression!$C$45+Regression!$C$46*A194</f>
        <v>6445.2629071770634</v>
      </c>
      <c r="BC194" s="27" t="str">
        <f t="shared" ref="BC194:BC257" si="50">IF(AND(AH194&gt;=2022,AH194&lt;=2024),C194/BB194,"")</f>
        <v/>
      </c>
      <c r="BD194" s="30">
        <f>INDEX('Seasonal Index'!$H$2:$H$53,AI194)</f>
        <v>0.99351278009710298</v>
      </c>
      <c r="BE194" s="34" t="str">
        <f t="shared" ref="BE194:BE257" si="51">IF(AH194&gt;=2022,BB194*BD194,"")</f>
        <v/>
      </c>
      <c r="BF194" s="38" t="str">
        <f t="shared" ref="BF194:BF257" si="52">IF(AND(AW194="Validation",ISNUMBER(AX194),ISNUMBER(BE194)),ABS(AX194-BE194)/AX194,"")</f>
        <v/>
      </c>
      <c r="BG194" s="34">
        <f t="shared" ref="BG194:BG257" si="53">IF(ISNUMBER(C194),C194,0)</f>
        <v>7562</v>
      </c>
      <c r="BH194" s="13">
        <f t="shared" ref="BH194:BH257" si="54">IF(ISNUMBER(AY194),AV194-AX194,0)</f>
        <v>0</v>
      </c>
      <c r="BI194" s="13">
        <f t="shared" ref="BI194:BI257" si="55">IF(ISNUMBER(AY194),BE194-AX194,0)</f>
        <v>0</v>
      </c>
    </row>
    <row r="195" spans="1:61" x14ac:dyDescent="0.2">
      <c r="A195" s="15">
        <v>194</v>
      </c>
      <c r="B195" s="35">
        <v>34628</v>
      </c>
      <c r="C195" s="36">
        <v>8143</v>
      </c>
      <c r="D195" s="37"/>
      <c r="F195" s="15">
        <v>335000</v>
      </c>
      <c r="H195" s="15">
        <v>17.352</v>
      </c>
      <c r="I195" s="15">
        <v>16.207999999999998</v>
      </c>
      <c r="J195" s="15">
        <v>1.1060000000000001</v>
      </c>
      <c r="K195" s="15">
        <v>7246.9309999999996</v>
      </c>
      <c r="M195" s="15">
        <v>766</v>
      </c>
      <c r="N195" s="15">
        <v>15.273999999999999</v>
      </c>
      <c r="O195" s="15">
        <v>215045</v>
      </c>
      <c r="P195" s="15">
        <v>4762.6000000000004</v>
      </c>
      <c r="Q195" s="15">
        <v>946409</v>
      </c>
      <c r="V195" s="15">
        <v>27</v>
      </c>
      <c r="W195" s="15">
        <v>95.5</v>
      </c>
      <c r="AB195" s="15">
        <v>260282</v>
      </c>
      <c r="AD195" s="15">
        <v>0</v>
      </c>
      <c r="AE195" s="15">
        <v>27.7</v>
      </c>
      <c r="AF195" s="15">
        <v>14.3</v>
      </c>
      <c r="AH195" s="13">
        <f t="shared" si="42"/>
        <v>1994</v>
      </c>
      <c r="AI195" s="13">
        <f t="shared" si="43"/>
        <v>42</v>
      </c>
      <c r="AJ195" s="13">
        <f>IF(AND(ISNUMBER(C195),ISNUMBER(AK195),ISNUMBER(AL195),AH195&gt;=Inputs!$B$5,AH195&lt;=Inputs!$B$6,AH195&lt;&gt;Inputs!$B$7,AH195&lt;&gt;Inputs!$B$8),1,0)</f>
        <v>0</v>
      </c>
      <c r="AK195" s="13">
        <f>IF(INDEX($E195:$AF195,Inputs!$C$10)="","",INDEX($E195:$AF195,Inputs!$C$10))</f>
        <v>215045</v>
      </c>
      <c r="AL195" s="13">
        <f>IF(INDEX($E195:$AF195,Inputs!$C$11)="","",INDEX($E195:$AF195,Inputs!$C$11))</f>
        <v>335000</v>
      </c>
      <c r="AM195" s="19">
        <f>Regression!$C$5+Regression!$C$6*A195</f>
        <v>10619.051061102622</v>
      </c>
      <c r="AN195" s="27" t="str">
        <f t="shared" si="44"/>
        <v/>
      </c>
      <c r="AO195" s="30">
        <f>INDEX('Seasonal Index'!$E$2:$E$53,AI195)</f>
        <v>1.0030736455714442</v>
      </c>
      <c r="AP195" s="34" t="str">
        <f t="shared" si="45"/>
        <v/>
      </c>
      <c r="AQ195" s="16">
        <f>IF(AJ195=1,A195-Regression!$C$15,0)</f>
        <v>0</v>
      </c>
      <c r="AR195" s="16">
        <f>IF(AJ195=1,AK195-Regression!$D$15,0)</f>
        <v>0</v>
      </c>
      <c r="AS195" s="16">
        <f>IF(AJ195=1,AL195-Regression!$E$15,0)</f>
        <v>0</v>
      </c>
      <c r="AT195" s="16">
        <f>IF(AJ195=1,AP195-Regression!$F$15,0)</f>
        <v>0</v>
      </c>
      <c r="AU195" s="19">
        <f>IF(AND(ISNUMBER(AK195),ISNUMBER(AL195)),Regression!$C$38+Regression!$D$38*A195+Regression!$E$38*AK195+Regression!$F$38*AL195,"")</f>
        <v>10767.317031014059</v>
      </c>
      <c r="AV195" s="34">
        <f t="shared" si="46"/>
        <v>10800.411947322771</v>
      </c>
      <c r="AW195" s="13" t="str">
        <f>IF(AJ195=1,"Train",IF(AH195=Inputs!$B$6+1,"Validation",IF(AH195&gt;Inputs!$B$6+1,"Forecast","Not used")))</f>
        <v>Not used</v>
      </c>
      <c r="AX195" s="34">
        <f t="shared" si="47"/>
        <v>8143</v>
      </c>
      <c r="AY195" s="38" t="str">
        <f t="shared" si="48"/>
        <v/>
      </c>
      <c r="AZ195" s="13">
        <f t="shared" si="49"/>
        <v>0</v>
      </c>
      <c r="BB195" s="19">
        <f>Regression!$C$45+Regression!$C$46*A195</f>
        <v>6446.8224067898409</v>
      </c>
      <c r="BC195" s="27" t="str">
        <f t="shared" si="50"/>
        <v/>
      </c>
      <c r="BD195" s="30">
        <f>INDEX('Seasonal Index'!$H$2:$H$53,AI195)</f>
        <v>1.0081501126133556</v>
      </c>
      <c r="BE195" s="34" t="str">
        <f t="shared" si="51"/>
        <v/>
      </c>
      <c r="BF195" s="38" t="str">
        <f t="shared" si="52"/>
        <v/>
      </c>
      <c r="BG195" s="34">
        <f t="shared" si="53"/>
        <v>8143</v>
      </c>
      <c r="BH195" s="13">
        <f t="shared" si="54"/>
        <v>0</v>
      </c>
      <c r="BI195" s="13">
        <f t="shared" si="55"/>
        <v>0</v>
      </c>
    </row>
    <row r="196" spans="1:61" x14ac:dyDescent="0.2">
      <c r="A196" s="15">
        <v>195</v>
      </c>
      <c r="B196" s="35">
        <v>34635</v>
      </c>
      <c r="C196" s="36">
        <v>8204</v>
      </c>
      <c r="D196" s="37"/>
      <c r="F196" s="15">
        <v>330000</v>
      </c>
      <c r="H196" s="15">
        <v>17.928000000000001</v>
      </c>
      <c r="I196" s="15">
        <v>16.82</v>
      </c>
      <c r="J196" s="15">
        <v>1.107</v>
      </c>
      <c r="K196" s="15">
        <v>7246.9309999999996</v>
      </c>
      <c r="M196" s="15">
        <v>766</v>
      </c>
      <c r="N196" s="15">
        <v>15.273999999999999</v>
      </c>
      <c r="O196" s="15">
        <v>215045</v>
      </c>
      <c r="P196" s="15">
        <v>4762.6000000000004</v>
      </c>
      <c r="Q196" s="15">
        <v>946409</v>
      </c>
      <c r="V196" s="15">
        <v>27</v>
      </c>
      <c r="W196" s="15">
        <v>95.5</v>
      </c>
      <c r="AB196" s="15">
        <v>260282</v>
      </c>
      <c r="AD196" s="15">
        <v>0</v>
      </c>
      <c r="AE196" s="15">
        <v>56.2</v>
      </c>
      <c r="AF196" s="15">
        <v>6.9</v>
      </c>
      <c r="AH196" s="13">
        <f t="shared" si="42"/>
        <v>1994</v>
      </c>
      <c r="AI196" s="13">
        <f t="shared" si="43"/>
        <v>43</v>
      </c>
      <c r="AJ196" s="13">
        <f>IF(AND(ISNUMBER(C196),ISNUMBER(AK196),ISNUMBER(AL196),AH196&gt;=Inputs!$B$5,AH196&lt;=Inputs!$B$6,AH196&lt;&gt;Inputs!$B$7,AH196&lt;&gt;Inputs!$B$8),1,0)</f>
        <v>0</v>
      </c>
      <c r="AK196" s="13">
        <f>IF(INDEX($E196:$AF196,Inputs!$C$10)="","",INDEX($E196:$AF196,Inputs!$C$10))</f>
        <v>215045</v>
      </c>
      <c r="AL196" s="13">
        <f>IF(INDEX($E196:$AF196,Inputs!$C$11)="","",INDEX($E196:$AF196,Inputs!$C$11))</f>
        <v>330000</v>
      </c>
      <c r="AM196" s="19">
        <f>Regression!$C$5+Regression!$C$6*A196</f>
        <v>10617.878386164302</v>
      </c>
      <c r="AN196" s="27" t="str">
        <f t="shared" si="44"/>
        <v/>
      </c>
      <c r="AO196" s="30">
        <f>INDEX('Seasonal Index'!$E$2:$E$53,AI196)</f>
        <v>1.0122408775529341</v>
      </c>
      <c r="AP196" s="34" t="str">
        <f t="shared" si="45"/>
        <v/>
      </c>
      <c r="AQ196" s="16">
        <f>IF(AJ196=1,A196-Regression!$C$15,0)</f>
        <v>0</v>
      </c>
      <c r="AR196" s="16">
        <f>IF(AJ196=1,AK196-Regression!$D$15,0)</f>
        <v>0</v>
      </c>
      <c r="AS196" s="16">
        <f>IF(AJ196=1,AL196-Regression!$E$15,0)</f>
        <v>0</v>
      </c>
      <c r="AT196" s="16">
        <f>IF(AJ196=1,AP196-Regression!$F$15,0)</f>
        <v>0</v>
      </c>
      <c r="AU196" s="19">
        <f>IF(AND(ISNUMBER(AK196),ISNUMBER(AL196)),Regression!$C$38+Regression!$D$38*A196+Regression!$E$38*AK196+Regression!$F$38*AL196,"")</f>
        <v>10779.029924679911</v>
      </c>
      <c r="AV196" s="34">
        <f t="shared" si="46"/>
        <v>10910.974710127331</v>
      </c>
      <c r="AW196" s="13" t="str">
        <f>IF(AJ196=1,"Train",IF(AH196=Inputs!$B$6+1,"Validation",IF(AH196&gt;Inputs!$B$6+1,"Forecast","Not used")))</f>
        <v>Not used</v>
      </c>
      <c r="AX196" s="34">
        <f t="shared" si="47"/>
        <v>8204</v>
      </c>
      <c r="AY196" s="38" t="str">
        <f t="shared" si="48"/>
        <v/>
      </c>
      <c r="AZ196" s="13">
        <f t="shared" si="49"/>
        <v>0</v>
      </c>
      <c r="BB196" s="19">
        <f>Regression!$C$45+Regression!$C$46*A196</f>
        <v>6448.3819064026175</v>
      </c>
      <c r="BC196" s="27" t="str">
        <f t="shared" si="50"/>
        <v/>
      </c>
      <c r="BD196" s="30">
        <f>INDEX('Seasonal Index'!$H$2:$H$53,AI196)</f>
        <v>1.0033758118290406</v>
      </c>
      <c r="BE196" s="34" t="str">
        <f t="shared" si="51"/>
        <v/>
      </c>
      <c r="BF196" s="38" t="str">
        <f t="shared" si="52"/>
        <v/>
      </c>
      <c r="BG196" s="34">
        <f t="shared" si="53"/>
        <v>8204</v>
      </c>
      <c r="BH196" s="13">
        <f t="shared" si="54"/>
        <v>0</v>
      </c>
      <c r="BI196" s="13">
        <f t="shared" si="55"/>
        <v>0</v>
      </c>
    </row>
    <row r="197" spans="1:61" x14ac:dyDescent="0.2">
      <c r="A197" s="15">
        <v>196</v>
      </c>
      <c r="B197" s="35">
        <v>34642</v>
      </c>
      <c r="C197" s="36">
        <v>7432</v>
      </c>
      <c r="D197" s="37"/>
      <c r="F197" s="15">
        <v>331000</v>
      </c>
      <c r="H197" s="15">
        <v>18.690000000000001</v>
      </c>
      <c r="I197" s="15">
        <v>17.582000000000001</v>
      </c>
      <c r="J197" s="15">
        <v>1.121</v>
      </c>
      <c r="K197" s="15">
        <v>7246.9309999999996</v>
      </c>
      <c r="M197" s="15">
        <v>766</v>
      </c>
      <c r="N197" s="15">
        <v>15.273999999999999</v>
      </c>
      <c r="O197" s="15">
        <v>215045</v>
      </c>
      <c r="P197" s="15">
        <v>4762.6000000000004</v>
      </c>
      <c r="Q197" s="15">
        <v>946409</v>
      </c>
      <c r="V197" s="15">
        <v>27</v>
      </c>
      <c r="W197" s="15">
        <v>95.5</v>
      </c>
      <c r="AB197" s="15">
        <v>260282</v>
      </c>
      <c r="AD197" s="15">
        <v>0</v>
      </c>
      <c r="AE197" s="15">
        <v>52.4</v>
      </c>
      <c r="AF197" s="15">
        <v>7.1</v>
      </c>
      <c r="AH197" s="13">
        <f t="shared" si="42"/>
        <v>1994</v>
      </c>
      <c r="AI197" s="13">
        <f t="shared" si="43"/>
        <v>44</v>
      </c>
      <c r="AJ197" s="13">
        <f>IF(AND(ISNUMBER(C197),ISNUMBER(AK197),ISNUMBER(AL197),AH197&gt;=Inputs!$B$5,AH197&lt;=Inputs!$B$6,AH197&lt;&gt;Inputs!$B$7,AH197&lt;&gt;Inputs!$B$8),1,0)</f>
        <v>0</v>
      </c>
      <c r="AK197" s="13">
        <f>IF(INDEX($E197:$AF197,Inputs!$C$10)="","",INDEX($E197:$AF197,Inputs!$C$10))</f>
        <v>215045</v>
      </c>
      <c r="AL197" s="13">
        <f>IF(INDEX($E197:$AF197,Inputs!$C$11)="","",INDEX($E197:$AF197,Inputs!$C$11))</f>
        <v>331000</v>
      </c>
      <c r="AM197" s="19">
        <f>Regression!$C$5+Regression!$C$6*A197</f>
        <v>10616.705711225984</v>
      </c>
      <c r="AN197" s="27" t="str">
        <f t="shared" si="44"/>
        <v/>
      </c>
      <c r="AO197" s="30">
        <f>INDEX('Seasonal Index'!$E$2:$E$53,AI197)</f>
        <v>1.012031592209933</v>
      </c>
      <c r="AP197" s="34" t="str">
        <f t="shared" si="45"/>
        <v/>
      </c>
      <c r="AQ197" s="16">
        <f>IF(AJ197=1,A197-Regression!$C$15,0)</f>
        <v>0</v>
      </c>
      <c r="AR197" s="16">
        <f>IF(AJ197=1,AK197-Regression!$D$15,0)</f>
        <v>0</v>
      </c>
      <c r="AS197" s="16">
        <f>IF(AJ197=1,AL197-Regression!$E$15,0)</f>
        <v>0</v>
      </c>
      <c r="AT197" s="16">
        <f>IF(AJ197=1,AP197-Regression!$F$15,0)</f>
        <v>0</v>
      </c>
      <c r="AU197" s="19">
        <f>IF(AND(ISNUMBER(AK197),ISNUMBER(AL197)),Regression!$C$38+Regression!$D$38*A197+Regression!$E$38*AK197+Regression!$F$38*AL197,"")</f>
        <v>10774.81257008522</v>
      </c>
      <c r="AV197" s="34">
        <f t="shared" si="46"/>
        <v>10904.450721066945</v>
      </c>
      <c r="AW197" s="13" t="str">
        <f>IF(AJ197=1,"Train",IF(AH197=Inputs!$B$6+1,"Validation",IF(AH197&gt;Inputs!$B$6+1,"Forecast","Not used")))</f>
        <v>Not used</v>
      </c>
      <c r="AX197" s="34">
        <f t="shared" si="47"/>
        <v>7432</v>
      </c>
      <c r="AY197" s="38" t="str">
        <f t="shared" si="48"/>
        <v/>
      </c>
      <c r="AZ197" s="13">
        <f t="shared" si="49"/>
        <v>0</v>
      </c>
      <c r="BB197" s="19">
        <f>Regression!$C$45+Regression!$C$46*A197</f>
        <v>6449.941406015394</v>
      </c>
      <c r="BC197" s="27" t="str">
        <f t="shared" si="50"/>
        <v/>
      </c>
      <c r="BD197" s="30">
        <f>INDEX('Seasonal Index'!$H$2:$H$53,AI197)</f>
        <v>1.0342738783797232</v>
      </c>
      <c r="BE197" s="34" t="str">
        <f t="shared" si="51"/>
        <v/>
      </c>
      <c r="BF197" s="38" t="str">
        <f t="shared" si="52"/>
        <v/>
      </c>
      <c r="BG197" s="34">
        <f t="shared" si="53"/>
        <v>7432</v>
      </c>
      <c r="BH197" s="13">
        <f t="shared" si="54"/>
        <v>0</v>
      </c>
      <c r="BI197" s="13">
        <f t="shared" si="55"/>
        <v>0</v>
      </c>
    </row>
    <row r="198" spans="1:61" x14ac:dyDescent="0.2">
      <c r="A198" s="15">
        <v>197</v>
      </c>
      <c r="B198" s="35">
        <v>34649</v>
      </c>
      <c r="C198" s="36">
        <v>7377</v>
      </c>
      <c r="D198" s="37"/>
      <c r="F198" s="15">
        <v>328000</v>
      </c>
      <c r="H198" s="15">
        <v>18.25</v>
      </c>
      <c r="I198" s="15">
        <v>17.457999999999998</v>
      </c>
      <c r="J198" s="15">
        <v>1.123</v>
      </c>
      <c r="K198" s="15">
        <v>7331.0749999999998</v>
      </c>
      <c r="M198" s="15">
        <v>809</v>
      </c>
      <c r="N198" s="15">
        <v>15.273999999999999</v>
      </c>
      <c r="O198" s="15">
        <v>215045</v>
      </c>
      <c r="P198" s="15">
        <v>4775</v>
      </c>
      <c r="Q198" s="15">
        <v>946409</v>
      </c>
      <c r="V198" s="15">
        <v>27</v>
      </c>
      <c r="W198" s="15">
        <v>96.4</v>
      </c>
      <c r="AB198" s="15">
        <v>260282</v>
      </c>
      <c r="AD198" s="15">
        <v>0</v>
      </c>
      <c r="AE198" s="15">
        <v>65.900000000000006</v>
      </c>
      <c r="AF198" s="15">
        <v>4.7</v>
      </c>
      <c r="AH198" s="13">
        <f t="shared" si="42"/>
        <v>1994</v>
      </c>
      <c r="AI198" s="13">
        <f t="shared" si="43"/>
        <v>45</v>
      </c>
      <c r="AJ198" s="13">
        <f>IF(AND(ISNUMBER(C198),ISNUMBER(AK198),ISNUMBER(AL198),AH198&gt;=Inputs!$B$5,AH198&lt;=Inputs!$B$6,AH198&lt;&gt;Inputs!$B$7,AH198&lt;&gt;Inputs!$B$8),1,0)</f>
        <v>0</v>
      </c>
      <c r="AK198" s="13">
        <f>IF(INDEX($E198:$AF198,Inputs!$C$10)="","",INDEX($E198:$AF198,Inputs!$C$10))</f>
        <v>215045</v>
      </c>
      <c r="AL198" s="13">
        <f>IF(INDEX($E198:$AF198,Inputs!$C$11)="","",INDEX($E198:$AF198,Inputs!$C$11))</f>
        <v>328000</v>
      </c>
      <c r="AM198" s="19">
        <f>Regression!$C$5+Regression!$C$6*A198</f>
        <v>10615.533036287665</v>
      </c>
      <c r="AN198" s="27" t="str">
        <f t="shared" si="44"/>
        <v/>
      </c>
      <c r="AO198" s="30">
        <f>INDEX('Seasonal Index'!$E$2:$E$53,AI198)</f>
        <v>1.0110407808389756</v>
      </c>
      <c r="AP198" s="34" t="str">
        <f t="shared" si="45"/>
        <v/>
      </c>
      <c r="AQ198" s="16">
        <f>IF(AJ198=1,A198-Regression!$C$15,0)</f>
        <v>0</v>
      </c>
      <c r="AR198" s="16">
        <f>IF(AJ198=1,AK198-Regression!$D$15,0)</f>
        <v>0</v>
      </c>
      <c r="AS198" s="16">
        <f>IF(AJ198=1,AL198-Regression!$E$15,0)</f>
        <v>0</v>
      </c>
      <c r="AT198" s="16">
        <f>IF(AJ198=1,AP198-Regression!$F$15,0)</f>
        <v>0</v>
      </c>
      <c r="AU198" s="19">
        <f>IF(AND(ISNUMBER(AK198),ISNUMBER(AL198)),Regression!$C$38+Regression!$D$38*A198+Regression!$E$38*AK198+Regression!$F$38*AL198,"")</f>
        <v>10781.215380997555</v>
      </c>
      <c r="AV198" s="34">
        <f t="shared" si="46"/>
        <v>10900.248417196943</v>
      </c>
      <c r="AW198" s="13" t="str">
        <f>IF(AJ198=1,"Train",IF(AH198=Inputs!$B$6+1,"Validation",IF(AH198&gt;Inputs!$B$6+1,"Forecast","Not used")))</f>
        <v>Not used</v>
      </c>
      <c r="AX198" s="34">
        <f t="shared" si="47"/>
        <v>7377</v>
      </c>
      <c r="AY198" s="38" t="str">
        <f t="shared" si="48"/>
        <v/>
      </c>
      <c r="AZ198" s="13">
        <f t="shared" si="49"/>
        <v>0</v>
      </c>
      <c r="BB198" s="19">
        <f>Regression!$C$45+Regression!$C$46*A198</f>
        <v>6451.5009056281706</v>
      </c>
      <c r="BC198" s="27" t="str">
        <f t="shared" si="50"/>
        <v/>
      </c>
      <c r="BD198" s="30">
        <f>INDEX('Seasonal Index'!$H$2:$H$53,AI198)</f>
        <v>1.024082102448103</v>
      </c>
      <c r="BE198" s="34" t="str">
        <f t="shared" si="51"/>
        <v/>
      </c>
      <c r="BF198" s="38" t="str">
        <f t="shared" si="52"/>
        <v/>
      </c>
      <c r="BG198" s="34">
        <f t="shared" si="53"/>
        <v>7377</v>
      </c>
      <c r="BH198" s="13">
        <f t="shared" si="54"/>
        <v>0</v>
      </c>
      <c r="BI198" s="13">
        <f t="shared" si="55"/>
        <v>0</v>
      </c>
    </row>
    <row r="199" spans="1:61" x14ac:dyDescent="0.2">
      <c r="A199" s="15">
        <v>198</v>
      </c>
      <c r="B199" s="35">
        <v>34656</v>
      </c>
      <c r="C199" s="36">
        <v>7929</v>
      </c>
      <c r="D199" s="37"/>
      <c r="F199" s="15">
        <v>329000</v>
      </c>
      <c r="H199" s="15">
        <v>17.507999999999999</v>
      </c>
      <c r="I199" s="15">
        <v>16.802</v>
      </c>
      <c r="J199" s="15">
        <v>1.1220000000000001</v>
      </c>
      <c r="K199" s="15">
        <v>7331.0749999999998</v>
      </c>
      <c r="M199" s="15">
        <v>809</v>
      </c>
      <c r="N199" s="15">
        <v>15.894</v>
      </c>
      <c r="O199" s="15">
        <v>200511</v>
      </c>
      <c r="P199" s="15">
        <v>4775</v>
      </c>
      <c r="Q199" s="15">
        <v>946409</v>
      </c>
      <c r="V199" s="15">
        <v>27</v>
      </c>
      <c r="W199" s="15">
        <v>96.4</v>
      </c>
      <c r="AB199" s="15">
        <v>260282</v>
      </c>
      <c r="AD199" s="15">
        <v>0</v>
      </c>
      <c r="AE199" s="15">
        <v>77.5</v>
      </c>
      <c r="AF199" s="15">
        <v>3.2</v>
      </c>
      <c r="AH199" s="13">
        <f t="shared" si="42"/>
        <v>1994</v>
      </c>
      <c r="AI199" s="13">
        <f t="shared" si="43"/>
        <v>46</v>
      </c>
      <c r="AJ199" s="13">
        <f>IF(AND(ISNUMBER(C199),ISNUMBER(AK199),ISNUMBER(AL199),AH199&gt;=Inputs!$B$5,AH199&lt;=Inputs!$B$6,AH199&lt;&gt;Inputs!$B$7,AH199&lt;&gt;Inputs!$B$8),1,0)</f>
        <v>0</v>
      </c>
      <c r="AK199" s="13">
        <f>IF(INDEX($E199:$AF199,Inputs!$C$10)="","",INDEX($E199:$AF199,Inputs!$C$10))</f>
        <v>200511</v>
      </c>
      <c r="AL199" s="13">
        <f>IF(INDEX($E199:$AF199,Inputs!$C$11)="","",INDEX($E199:$AF199,Inputs!$C$11))</f>
        <v>329000</v>
      </c>
      <c r="AM199" s="19">
        <f>Regression!$C$5+Regression!$C$6*A199</f>
        <v>10614.360361349347</v>
      </c>
      <c r="AN199" s="27" t="str">
        <f t="shared" si="44"/>
        <v/>
      </c>
      <c r="AO199" s="30">
        <f>INDEX('Seasonal Index'!$E$2:$E$53,AI199)</f>
        <v>0.98635610609281399</v>
      </c>
      <c r="AP199" s="34" t="str">
        <f t="shared" si="45"/>
        <v/>
      </c>
      <c r="AQ199" s="16">
        <f>IF(AJ199=1,A199-Regression!$C$15,0)</f>
        <v>0</v>
      </c>
      <c r="AR199" s="16">
        <f>IF(AJ199=1,AK199-Regression!$D$15,0)</f>
        <v>0</v>
      </c>
      <c r="AS199" s="16">
        <f>IF(AJ199=1,AL199-Regression!$E$15,0)</f>
        <v>0</v>
      </c>
      <c r="AT199" s="16">
        <f>IF(AJ199=1,AP199-Regression!$F$15,0)</f>
        <v>0</v>
      </c>
      <c r="AU199" s="19">
        <f>IF(AND(ISNUMBER(AK199),ISNUMBER(AL199)),Regression!$C$38+Regression!$D$38*A199+Regression!$E$38*AK199+Regression!$F$38*AL199,"")</f>
        <v>10750.478256312534</v>
      </c>
      <c r="AV199" s="34">
        <f t="shared" si="46"/>
        <v>10603.799871531895</v>
      </c>
      <c r="AW199" s="13" t="str">
        <f>IF(AJ199=1,"Train",IF(AH199=Inputs!$B$6+1,"Validation",IF(AH199&gt;Inputs!$B$6+1,"Forecast","Not used")))</f>
        <v>Not used</v>
      </c>
      <c r="AX199" s="34">
        <f t="shared" si="47"/>
        <v>7929</v>
      </c>
      <c r="AY199" s="38" t="str">
        <f t="shared" si="48"/>
        <v/>
      </c>
      <c r="AZ199" s="13">
        <f t="shared" si="49"/>
        <v>0</v>
      </c>
      <c r="BB199" s="19">
        <f>Regression!$C$45+Regression!$C$46*A199</f>
        <v>6453.0604052409481</v>
      </c>
      <c r="BC199" s="27" t="str">
        <f t="shared" si="50"/>
        <v/>
      </c>
      <c r="BD199" s="30">
        <f>INDEX('Seasonal Index'!$H$2:$H$53,AI199)</f>
        <v>0.95418753549545088</v>
      </c>
      <c r="BE199" s="34" t="str">
        <f t="shared" si="51"/>
        <v/>
      </c>
      <c r="BF199" s="38" t="str">
        <f t="shared" si="52"/>
        <v/>
      </c>
      <c r="BG199" s="34">
        <f t="shared" si="53"/>
        <v>7929</v>
      </c>
      <c r="BH199" s="13">
        <f t="shared" si="54"/>
        <v>0</v>
      </c>
      <c r="BI199" s="13">
        <f t="shared" si="55"/>
        <v>0</v>
      </c>
    </row>
    <row r="200" spans="1:61" x14ac:dyDescent="0.2">
      <c r="A200" s="15">
        <v>199</v>
      </c>
      <c r="B200" s="35">
        <v>34663</v>
      </c>
      <c r="C200" s="36">
        <v>7431</v>
      </c>
      <c r="D200" s="37"/>
      <c r="F200" s="15">
        <v>326000</v>
      </c>
      <c r="H200" s="15">
        <v>17.726666666666699</v>
      </c>
      <c r="I200" s="15">
        <v>17.056000000000001</v>
      </c>
      <c r="J200" s="15">
        <v>1.113</v>
      </c>
      <c r="K200" s="15">
        <v>7331.0749999999998</v>
      </c>
      <c r="M200" s="15">
        <v>809</v>
      </c>
      <c r="N200" s="15">
        <v>15.894</v>
      </c>
      <c r="O200" s="15">
        <v>200511</v>
      </c>
      <c r="P200" s="15">
        <v>4775</v>
      </c>
      <c r="Q200" s="15">
        <v>946409</v>
      </c>
      <c r="V200" s="15">
        <v>27</v>
      </c>
      <c r="W200" s="15">
        <v>96.4</v>
      </c>
      <c r="AB200" s="15">
        <v>260282</v>
      </c>
      <c r="AD200" s="15">
        <v>1</v>
      </c>
      <c r="AE200" s="15">
        <v>107.2</v>
      </c>
      <c r="AF200" s="15">
        <v>2.6</v>
      </c>
      <c r="AH200" s="13">
        <f t="shared" si="42"/>
        <v>1994</v>
      </c>
      <c r="AI200" s="13">
        <f t="shared" si="43"/>
        <v>47</v>
      </c>
      <c r="AJ200" s="13">
        <f>IF(AND(ISNUMBER(C200),ISNUMBER(AK200),ISNUMBER(AL200),AH200&gt;=Inputs!$B$5,AH200&lt;=Inputs!$B$6,AH200&lt;&gt;Inputs!$B$7,AH200&lt;&gt;Inputs!$B$8),1,0)</f>
        <v>0</v>
      </c>
      <c r="AK200" s="13">
        <f>IF(INDEX($E200:$AF200,Inputs!$C$10)="","",INDEX($E200:$AF200,Inputs!$C$10))</f>
        <v>200511</v>
      </c>
      <c r="AL200" s="13">
        <f>IF(INDEX($E200:$AF200,Inputs!$C$11)="","",INDEX($E200:$AF200,Inputs!$C$11))</f>
        <v>326000</v>
      </c>
      <c r="AM200" s="19">
        <f>Regression!$C$5+Regression!$C$6*A200</f>
        <v>10613.187686411027</v>
      </c>
      <c r="AN200" s="27" t="str">
        <f t="shared" si="44"/>
        <v/>
      </c>
      <c r="AO200" s="30">
        <f>INDEX('Seasonal Index'!$E$2:$E$53,AI200)</f>
        <v>0.96578940872914776</v>
      </c>
      <c r="AP200" s="34" t="str">
        <f t="shared" si="45"/>
        <v/>
      </c>
      <c r="AQ200" s="16">
        <f>IF(AJ200=1,A200-Regression!$C$15,0)</f>
        <v>0</v>
      </c>
      <c r="AR200" s="16">
        <f>IF(AJ200=1,AK200-Regression!$D$15,0)</f>
        <v>0</v>
      </c>
      <c r="AS200" s="16">
        <f>IF(AJ200=1,AL200-Regression!$E$15,0)</f>
        <v>0</v>
      </c>
      <c r="AT200" s="16">
        <f>IF(AJ200=1,AP200-Regression!$F$15,0)</f>
        <v>0</v>
      </c>
      <c r="AU200" s="19">
        <f>IF(AND(ISNUMBER(AK200),ISNUMBER(AL200)),Regression!$C$38+Regression!$D$38*A200+Regression!$E$38*AK200+Regression!$F$38*AL200,"")</f>
        <v>10756.881067224871</v>
      </c>
      <c r="AV200" s="34">
        <f t="shared" si="46"/>
        <v>10388.881805684872</v>
      </c>
      <c r="AW200" s="13" t="str">
        <f>IF(AJ200=1,"Train",IF(AH200=Inputs!$B$6+1,"Validation",IF(AH200&gt;Inputs!$B$6+1,"Forecast","Not used")))</f>
        <v>Not used</v>
      </c>
      <c r="AX200" s="34">
        <f t="shared" si="47"/>
        <v>7431</v>
      </c>
      <c r="AY200" s="38" t="str">
        <f t="shared" si="48"/>
        <v/>
      </c>
      <c r="AZ200" s="13">
        <f t="shared" si="49"/>
        <v>0</v>
      </c>
      <c r="BB200" s="19">
        <f>Regression!$C$45+Regression!$C$46*A200</f>
        <v>6454.6199048537246</v>
      </c>
      <c r="BC200" s="27" t="str">
        <f t="shared" si="50"/>
        <v/>
      </c>
      <c r="BD200" s="30">
        <f>INDEX('Seasonal Index'!$H$2:$H$53,AI200)</f>
        <v>0.94653504180541337</v>
      </c>
      <c r="BE200" s="34" t="str">
        <f t="shared" si="51"/>
        <v/>
      </c>
      <c r="BF200" s="38" t="str">
        <f t="shared" si="52"/>
        <v/>
      </c>
      <c r="BG200" s="34">
        <f t="shared" si="53"/>
        <v>7431</v>
      </c>
      <c r="BH200" s="13">
        <f t="shared" si="54"/>
        <v>0</v>
      </c>
      <c r="BI200" s="13">
        <f t="shared" si="55"/>
        <v>0</v>
      </c>
    </row>
    <row r="201" spans="1:61" x14ac:dyDescent="0.2">
      <c r="A201" s="15">
        <v>200</v>
      </c>
      <c r="B201" s="35">
        <v>34670</v>
      </c>
      <c r="C201" s="36">
        <v>7593</v>
      </c>
      <c r="D201" s="37"/>
      <c r="F201" s="15">
        <v>329000</v>
      </c>
      <c r="H201" s="15">
        <v>17.78</v>
      </c>
      <c r="I201" s="15">
        <v>16.846</v>
      </c>
      <c r="J201" s="15">
        <v>1.105</v>
      </c>
      <c r="K201" s="15">
        <v>7331.0749999999998</v>
      </c>
      <c r="M201" s="15">
        <v>809</v>
      </c>
      <c r="N201" s="15">
        <v>15.894</v>
      </c>
      <c r="O201" s="15">
        <v>200511</v>
      </c>
      <c r="P201" s="15">
        <v>4775</v>
      </c>
      <c r="Q201" s="15">
        <v>946409</v>
      </c>
      <c r="V201" s="15">
        <v>27</v>
      </c>
      <c r="W201" s="15">
        <v>96.4</v>
      </c>
      <c r="AB201" s="15">
        <v>260282</v>
      </c>
      <c r="AD201" s="15">
        <v>0</v>
      </c>
      <c r="AE201" s="15">
        <v>120</v>
      </c>
      <c r="AF201" s="15">
        <v>3.4</v>
      </c>
      <c r="AH201" s="13">
        <f t="shared" si="42"/>
        <v>1994</v>
      </c>
      <c r="AI201" s="13">
        <f t="shared" si="43"/>
        <v>48</v>
      </c>
      <c r="AJ201" s="13">
        <f>IF(AND(ISNUMBER(C201),ISNUMBER(AK201),ISNUMBER(AL201),AH201&gt;=Inputs!$B$5,AH201&lt;=Inputs!$B$6,AH201&lt;&gt;Inputs!$B$7,AH201&lt;&gt;Inputs!$B$8),1,0)</f>
        <v>0</v>
      </c>
      <c r="AK201" s="13">
        <f>IF(INDEX($E201:$AF201,Inputs!$C$10)="","",INDEX($E201:$AF201,Inputs!$C$10))</f>
        <v>200511</v>
      </c>
      <c r="AL201" s="13">
        <f>IF(INDEX($E201:$AF201,Inputs!$C$11)="","",INDEX($E201:$AF201,Inputs!$C$11))</f>
        <v>329000</v>
      </c>
      <c r="AM201" s="19">
        <f>Regression!$C$5+Regression!$C$6*A201</f>
        <v>10612.015011472708</v>
      </c>
      <c r="AN201" s="27" t="str">
        <f t="shared" si="44"/>
        <v/>
      </c>
      <c r="AO201" s="30">
        <f>INDEX('Seasonal Index'!$E$2:$E$53,AI201)</f>
        <v>0.97475376861810648</v>
      </c>
      <c r="AP201" s="34" t="str">
        <f t="shared" si="45"/>
        <v/>
      </c>
      <c r="AQ201" s="16">
        <f>IF(AJ201=1,A201-Regression!$C$15,0)</f>
        <v>0</v>
      </c>
      <c r="AR201" s="16">
        <f>IF(AJ201=1,AK201-Regression!$D$15,0)</f>
        <v>0</v>
      </c>
      <c r="AS201" s="16">
        <f>IF(AJ201=1,AL201-Regression!$E$15,0)</f>
        <v>0</v>
      </c>
      <c r="AT201" s="16">
        <f>IF(AJ201=1,AP201-Regression!$F$15,0)</f>
        <v>0</v>
      </c>
      <c r="AU201" s="19">
        <f>IF(AND(ISNUMBER(AK201),ISNUMBER(AL201)),Regression!$C$38+Regression!$D$38*A201+Regression!$E$38*AK201+Regression!$F$38*AL201,"")</f>
        <v>10747.353629876667</v>
      </c>
      <c r="AV201" s="34">
        <f t="shared" si="46"/>
        <v>10476.023453393767</v>
      </c>
      <c r="AW201" s="13" t="str">
        <f>IF(AJ201=1,"Train",IF(AH201=Inputs!$B$6+1,"Validation",IF(AH201&gt;Inputs!$B$6+1,"Forecast","Not used")))</f>
        <v>Not used</v>
      </c>
      <c r="AX201" s="34">
        <f t="shared" si="47"/>
        <v>7593</v>
      </c>
      <c r="AY201" s="38" t="str">
        <f t="shared" si="48"/>
        <v/>
      </c>
      <c r="AZ201" s="13">
        <f t="shared" si="49"/>
        <v>0</v>
      </c>
      <c r="BB201" s="19">
        <f>Regression!$C$45+Regression!$C$46*A201</f>
        <v>6456.1794044665012</v>
      </c>
      <c r="BC201" s="27" t="str">
        <f t="shared" si="50"/>
        <v/>
      </c>
      <c r="BD201" s="30">
        <f>INDEX('Seasonal Index'!$H$2:$H$53,AI201)</f>
        <v>0.96645545966881496</v>
      </c>
      <c r="BE201" s="34" t="str">
        <f t="shared" si="51"/>
        <v/>
      </c>
      <c r="BF201" s="38" t="str">
        <f t="shared" si="52"/>
        <v/>
      </c>
      <c r="BG201" s="34">
        <f t="shared" si="53"/>
        <v>7593</v>
      </c>
      <c r="BH201" s="13">
        <f t="shared" si="54"/>
        <v>0</v>
      </c>
      <c r="BI201" s="13">
        <f t="shared" si="55"/>
        <v>0</v>
      </c>
    </row>
    <row r="202" spans="1:61" x14ac:dyDescent="0.2">
      <c r="A202" s="15">
        <v>201</v>
      </c>
      <c r="B202" s="35">
        <v>34677</v>
      </c>
      <c r="C202" s="36">
        <v>8229</v>
      </c>
      <c r="D202" s="37"/>
      <c r="F202" s="15">
        <v>324000</v>
      </c>
      <c r="H202" s="15">
        <v>16.986000000000001</v>
      </c>
      <c r="I202" s="15">
        <v>16.004000000000001</v>
      </c>
      <c r="J202" s="15">
        <v>1.103</v>
      </c>
      <c r="K202" s="15">
        <v>7331.0749999999998</v>
      </c>
      <c r="M202" s="15">
        <v>822</v>
      </c>
      <c r="N202" s="15">
        <v>15.894</v>
      </c>
      <c r="O202" s="15">
        <v>200511</v>
      </c>
      <c r="P202" s="15">
        <v>4812.8999999999996</v>
      </c>
      <c r="Q202" s="15">
        <v>946409</v>
      </c>
      <c r="V202" s="15">
        <v>27</v>
      </c>
      <c r="W202" s="15">
        <v>94.4</v>
      </c>
      <c r="AB202" s="15">
        <v>260282</v>
      </c>
      <c r="AD202" s="15">
        <v>0</v>
      </c>
      <c r="AE202" s="15">
        <v>96.3</v>
      </c>
      <c r="AF202" s="15">
        <v>3.3</v>
      </c>
      <c r="AH202" s="13">
        <f t="shared" si="42"/>
        <v>1994</v>
      </c>
      <c r="AI202" s="13">
        <f t="shared" si="43"/>
        <v>49</v>
      </c>
      <c r="AJ202" s="13">
        <f>IF(AND(ISNUMBER(C202),ISNUMBER(AK202),ISNUMBER(AL202),AH202&gt;=Inputs!$B$5,AH202&lt;=Inputs!$B$6,AH202&lt;&gt;Inputs!$B$7,AH202&lt;&gt;Inputs!$B$8),1,0)</f>
        <v>0</v>
      </c>
      <c r="AK202" s="13">
        <f>IF(INDEX($E202:$AF202,Inputs!$C$10)="","",INDEX($E202:$AF202,Inputs!$C$10))</f>
        <v>200511</v>
      </c>
      <c r="AL202" s="13">
        <f>IF(INDEX($E202:$AF202,Inputs!$C$11)="","",INDEX($E202:$AF202,Inputs!$C$11))</f>
        <v>324000</v>
      </c>
      <c r="AM202" s="19">
        <f>Regression!$C$5+Regression!$C$6*A202</f>
        <v>10610.84233653439</v>
      </c>
      <c r="AN202" s="27" t="str">
        <f t="shared" si="44"/>
        <v/>
      </c>
      <c r="AO202" s="30">
        <f>INDEX('Seasonal Index'!$E$2:$E$53,AI202)</f>
        <v>0.98029372066923559</v>
      </c>
      <c r="AP202" s="34" t="str">
        <f t="shared" si="45"/>
        <v/>
      </c>
      <c r="AQ202" s="16">
        <f>IF(AJ202=1,A202-Regression!$C$15,0)</f>
        <v>0</v>
      </c>
      <c r="AR202" s="16">
        <f>IF(AJ202=1,AK202-Regression!$D$15,0)</f>
        <v>0</v>
      </c>
      <c r="AS202" s="16">
        <f>IF(AJ202=1,AL202-Regression!$E$15,0)</f>
        <v>0</v>
      </c>
      <c r="AT202" s="16">
        <f>IF(AJ202=1,AP202-Regression!$F$15,0)</f>
        <v>0</v>
      </c>
      <c r="AU202" s="19">
        <f>IF(AND(ISNUMBER(AK202),ISNUMBER(AL202)),Regression!$C$38+Regression!$D$38*A202+Regression!$E$38*AK202+Regression!$F$38*AL202,"")</f>
        <v>10759.066523542517</v>
      </c>
      <c r="AV202" s="34">
        <f t="shared" si="46"/>
        <v>10547.045353291311</v>
      </c>
      <c r="AW202" s="13" t="str">
        <f>IF(AJ202=1,"Train",IF(AH202=Inputs!$B$6+1,"Validation",IF(AH202&gt;Inputs!$B$6+1,"Forecast","Not used")))</f>
        <v>Not used</v>
      </c>
      <c r="AX202" s="34">
        <f t="shared" si="47"/>
        <v>8229</v>
      </c>
      <c r="AY202" s="38" t="str">
        <f t="shared" si="48"/>
        <v/>
      </c>
      <c r="AZ202" s="13">
        <f t="shared" si="49"/>
        <v>0</v>
      </c>
      <c r="BB202" s="19">
        <f>Regression!$C$45+Regression!$C$46*A202</f>
        <v>6457.7389040792777</v>
      </c>
      <c r="BC202" s="27" t="str">
        <f t="shared" si="50"/>
        <v/>
      </c>
      <c r="BD202" s="30">
        <f>INDEX('Seasonal Index'!$H$2:$H$53,AI202)</f>
        <v>0.97990885322830168</v>
      </c>
      <c r="BE202" s="34" t="str">
        <f t="shared" si="51"/>
        <v/>
      </c>
      <c r="BF202" s="38" t="str">
        <f t="shared" si="52"/>
        <v/>
      </c>
      <c r="BG202" s="34">
        <f t="shared" si="53"/>
        <v>8229</v>
      </c>
      <c r="BH202" s="13">
        <f t="shared" si="54"/>
        <v>0</v>
      </c>
      <c r="BI202" s="13">
        <f t="shared" si="55"/>
        <v>0</v>
      </c>
    </row>
    <row r="203" spans="1:61" x14ac:dyDescent="0.2">
      <c r="A203" s="15">
        <v>202</v>
      </c>
      <c r="B203" s="35">
        <v>34684</v>
      </c>
      <c r="C203" s="36">
        <v>7933</v>
      </c>
      <c r="D203" s="37"/>
      <c r="F203" s="15">
        <v>329000</v>
      </c>
      <c r="H203" s="15">
        <v>16.86</v>
      </c>
      <c r="I203" s="15">
        <v>15.724</v>
      </c>
      <c r="J203" s="15">
        <v>1.095</v>
      </c>
      <c r="K203" s="15">
        <v>7331.0749999999998</v>
      </c>
      <c r="M203" s="15">
        <v>822</v>
      </c>
      <c r="N203" s="15">
        <v>15.89</v>
      </c>
      <c r="O203" s="15">
        <v>202864</v>
      </c>
      <c r="P203" s="15">
        <v>4812.8999999999996</v>
      </c>
      <c r="Q203" s="15">
        <v>980405</v>
      </c>
      <c r="V203" s="15">
        <v>27</v>
      </c>
      <c r="W203" s="15">
        <v>94.4</v>
      </c>
      <c r="AB203" s="15">
        <v>260282</v>
      </c>
      <c r="AD203" s="15">
        <v>0</v>
      </c>
      <c r="AE203" s="15">
        <v>157.69999999999999</v>
      </c>
      <c r="AF203" s="15">
        <v>0.8</v>
      </c>
      <c r="AH203" s="13">
        <f t="shared" si="42"/>
        <v>1994</v>
      </c>
      <c r="AI203" s="13">
        <f t="shared" si="43"/>
        <v>50</v>
      </c>
      <c r="AJ203" s="13">
        <f>IF(AND(ISNUMBER(C203),ISNUMBER(AK203),ISNUMBER(AL203),AH203&gt;=Inputs!$B$5,AH203&lt;=Inputs!$B$6,AH203&lt;&gt;Inputs!$B$7,AH203&lt;&gt;Inputs!$B$8),1,0)</f>
        <v>0</v>
      </c>
      <c r="AK203" s="13">
        <f>IF(INDEX($E203:$AF203,Inputs!$C$10)="","",INDEX($E203:$AF203,Inputs!$C$10))</f>
        <v>202864</v>
      </c>
      <c r="AL203" s="13">
        <f>IF(INDEX($E203:$AF203,Inputs!$C$11)="","",INDEX($E203:$AF203,Inputs!$C$11))</f>
        <v>329000</v>
      </c>
      <c r="AM203" s="19">
        <f>Regression!$C$5+Regression!$C$6*A203</f>
        <v>10609.66966159607</v>
      </c>
      <c r="AN203" s="27" t="str">
        <f t="shared" si="44"/>
        <v/>
      </c>
      <c r="AO203" s="30">
        <f>INDEX('Seasonal Index'!$E$2:$E$53,AI203)</f>
        <v>1.00060911532618</v>
      </c>
      <c r="AP203" s="34" t="str">
        <f t="shared" si="45"/>
        <v/>
      </c>
      <c r="AQ203" s="16">
        <f>IF(AJ203=1,A203-Regression!$C$15,0)</f>
        <v>0</v>
      </c>
      <c r="AR203" s="16">
        <f>IF(AJ203=1,AK203-Regression!$D$15,0)</f>
        <v>0</v>
      </c>
      <c r="AS203" s="16">
        <f>IF(AJ203=1,AL203-Regression!$E$15,0)</f>
        <v>0</v>
      </c>
      <c r="AT203" s="16">
        <f>IF(AJ203=1,AP203-Regression!$F$15,0)</f>
        <v>0</v>
      </c>
      <c r="AU203" s="19">
        <f>IF(AND(ISNUMBER(AK203),ISNUMBER(AL203)),Regression!$C$38+Regression!$D$38*A203+Regression!$E$38*AK203+Regression!$F$38*AL203,"")</f>
        <v>10748.522454591377</v>
      </c>
      <c r="AV203" s="34">
        <f t="shared" si="46"/>
        <v>10755.069544352258</v>
      </c>
      <c r="AW203" s="13" t="str">
        <f>IF(AJ203=1,"Train",IF(AH203=Inputs!$B$6+1,"Validation",IF(AH203&gt;Inputs!$B$6+1,"Forecast","Not used")))</f>
        <v>Not used</v>
      </c>
      <c r="AX203" s="34">
        <f t="shared" si="47"/>
        <v>7933</v>
      </c>
      <c r="AY203" s="38" t="str">
        <f t="shared" si="48"/>
        <v/>
      </c>
      <c r="AZ203" s="13">
        <f t="shared" si="49"/>
        <v>0</v>
      </c>
      <c r="BB203" s="19">
        <f>Regression!$C$45+Regression!$C$46*A203</f>
        <v>6459.2984036920552</v>
      </c>
      <c r="BC203" s="27" t="str">
        <f t="shared" si="50"/>
        <v/>
      </c>
      <c r="BD203" s="30">
        <f>INDEX('Seasonal Index'!$H$2:$H$53,AI203)</f>
        <v>0.99765913713107945</v>
      </c>
      <c r="BE203" s="34" t="str">
        <f t="shared" si="51"/>
        <v/>
      </c>
      <c r="BF203" s="38" t="str">
        <f t="shared" si="52"/>
        <v/>
      </c>
      <c r="BG203" s="34">
        <f t="shared" si="53"/>
        <v>7933</v>
      </c>
      <c r="BH203" s="13">
        <f t="shared" si="54"/>
        <v>0</v>
      </c>
      <c r="BI203" s="13">
        <f t="shared" si="55"/>
        <v>0</v>
      </c>
    </row>
    <row r="204" spans="1:61" x14ac:dyDescent="0.2">
      <c r="A204" s="15">
        <v>203</v>
      </c>
      <c r="B204" s="35">
        <v>34691</v>
      </c>
      <c r="C204" s="36">
        <v>8278</v>
      </c>
      <c r="D204" s="37"/>
      <c r="F204" s="15">
        <v>330000</v>
      </c>
      <c r="H204" s="15">
        <v>17.103999999999999</v>
      </c>
      <c r="I204" s="15">
        <v>15.622</v>
      </c>
      <c r="J204" s="15">
        <v>1.087</v>
      </c>
      <c r="K204" s="15">
        <v>7331.0749999999998</v>
      </c>
      <c r="M204" s="15">
        <v>822</v>
      </c>
      <c r="N204" s="15">
        <v>15.89</v>
      </c>
      <c r="O204" s="15">
        <v>202864</v>
      </c>
      <c r="P204" s="15">
        <v>4812.8999999999996</v>
      </c>
      <c r="Q204" s="15">
        <v>980405</v>
      </c>
      <c r="V204" s="15">
        <v>27</v>
      </c>
      <c r="W204" s="15">
        <v>94.4</v>
      </c>
      <c r="AB204" s="15">
        <v>260282</v>
      </c>
      <c r="AD204" s="15">
        <v>0</v>
      </c>
      <c r="AE204" s="15">
        <v>135.30000000000001</v>
      </c>
      <c r="AF204" s="15">
        <v>0</v>
      </c>
      <c r="AH204" s="13">
        <f t="shared" si="42"/>
        <v>1994</v>
      </c>
      <c r="AI204" s="13">
        <f t="shared" si="43"/>
        <v>51</v>
      </c>
      <c r="AJ204" s="13">
        <f>IF(AND(ISNUMBER(C204),ISNUMBER(AK204),ISNUMBER(AL204),AH204&gt;=Inputs!$B$5,AH204&lt;=Inputs!$B$6,AH204&lt;&gt;Inputs!$B$7,AH204&lt;&gt;Inputs!$B$8),1,0)</f>
        <v>0</v>
      </c>
      <c r="AK204" s="13">
        <f>IF(INDEX($E204:$AF204,Inputs!$C$10)="","",INDEX($E204:$AF204,Inputs!$C$10))</f>
        <v>202864</v>
      </c>
      <c r="AL204" s="13">
        <f>IF(INDEX($E204:$AF204,Inputs!$C$11)="","",INDEX($E204:$AF204,Inputs!$C$11))</f>
        <v>330000</v>
      </c>
      <c r="AM204" s="19">
        <f>Regression!$C$5+Regression!$C$6*A204</f>
        <v>10608.49698665775</v>
      </c>
      <c r="AN204" s="27" t="str">
        <f t="shared" si="44"/>
        <v/>
      </c>
      <c r="AO204" s="30">
        <f>INDEX('Seasonal Index'!$E$2:$E$53,AI204)</f>
        <v>1.0219733137822757</v>
      </c>
      <c r="AP204" s="34" t="str">
        <f t="shared" si="45"/>
        <v/>
      </c>
      <c r="AQ204" s="16">
        <f>IF(AJ204=1,A204-Regression!$C$15,0)</f>
        <v>0</v>
      </c>
      <c r="AR204" s="16">
        <f>IF(AJ204=1,AK204-Regression!$D$15,0)</f>
        <v>0</v>
      </c>
      <c r="AS204" s="16">
        <f>IF(AJ204=1,AL204-Regression!$E$15,0)</f>
        <v>0</v>
      </c>
      <c r="AT204" s="16">
        <f>IF(AJ204=1,AP204-Regression!$F$15,0)</f>
        <v>0</v>
      </c>
      <c r="AU204" s="19">
        <f>IF(AND(ISNUMBER(AK204),ISNUMBER(AL204)),Regression!$C$38+Regression!$D$38*A204+Regression!$E$38*AK204+Regression!$F$38*AL204,"")</f>
        <v>10744.305099996685</v>
      </c>
      <c r="AV204" s="34">
        <f t="shared" si="46"/>
        <v>10980.393087331418</v>
      </c>
      <c r="AW204" s="13" t="str">
        <f>IF(AJ204=1,"Train",IF(AH204=Inputs!$B$6+1,"Validation",IF(AH204&gt;Inputs!$B$6+1,"Forecast","Not used")))</f>
        <v>Not used</v>
      </c>
      <c r="AX204" s="34">
        <f t="shared" si="47"/>
        <v>8278</v>
      </c>
      <c r="AY204" s="38" t="str">
        <f t="shared" si="48"/>
        <v/>
      </c>
      <c r="AZ204" s="13">
        <f t="shared" si="49"/>
        <v>0</v>
      </c>
      <c r="BB204" s="19">
        <f>Regression!$C$45+Regression!$C$46*A204</f>
        <v>6460.8579033048318</v>
      </c>
      <c r="BC204" s="27" t="str">
        <f t="shared" si="50"/>
        <v/>
      </c>
      <c r="BD204" s="30">
        <f>INDEX('Seasonal Index'!$H$2:$H$53,AI204)</f>
        <v>1.0395425337611444</v>
      </c>
      <c r="BE204" s="34" t="str">
        <f t="shared" si="51"/>
        <v/>
      </c>
      <c r="BF204" s="38" t="str">
        <f t="shared" si="52"/>
        <v/>
      </c>
      <c r="BG204" s="34">
        <f t="shared" si="53"/>
        <v>8278</v>
      </c>
      <c r="BH204" s="13">
        <f t="shared" si="54"/>
        <v>0</v>
      </c>
      <c r="BI204" s="13">
        <f t="shared" si="55"/>
        <v>0</v>
      </c>
    </row>
    <row r="205" spans="1:61" x14ac:dyDescent="0.2">
      <c r="A205" s="15">
        <v>204</v>
      </c>
      <c r="B205" s="35">
        <v>34698</v>
      </c>
      <c r="C205" s="36">
        <v>7718</v>
      </c>
      <c r="D205" s="37"/>
      <c r="F205" s="15">
        <v>314000</v>
      </c>
      <c r="H205" s="15">
        <v>17.7075</v>
      </c>
      <c r="I205" s="15">
        <v>16.186666666666699</v>
      </c>
      <c r="J205" s="15">
        <v>1.077</v>
      </c>
      <c r="K205" s="15">
        <v>7331.0749999999998</v>
      </c>
      <c r="M205" s="15">
        <v>822</v>
      </c>
      <c r="N205" s="15">
        <v>15.89</v>
      </c>
      <c r="O205" s="15">
        <v>202864</v>
      </c>
      <c r="P205" s="15">
        <v>4812.8999999999996</v>
      </c>
      <c r="Q205" s="15">
        <v>980405</v>
      </c>
      <c r="V205" s="15">
        <v>27</v>
      </c>
      <c r="W205" s="15">
        <v>94.4</v>
      </c>
      <c r="AB205" s="15">
        <v>260282</v>
      </c>
      <c r="AD205" s="15">
        <v>1</v>
      </c>
      <c r="AE205" s="15">
        <v>145.19999999999999</v>
      </c>
      <c r="AF205" s="15">
        <v>0</v>
      </c>
      <c r="AH205" s="13">
        <f t="shared" si="42"/>
        <v>1994</v>
      </c>
      <c r="AI205" s="13">
        <f t="shared" si="43"/>
        <v>52</v>
      </c>
      <c r="AJ205" s="13">
        <f>IF(AND(ISNUMBER(C205),ISNUMBER(AK205),ISNUMBER(AL205),AH205&gt;=Inputs!$B$5,AH205&lt;=Inputs!$B$6,AH205&lt;&gt;Inputs!$B$7,AH205&lt;&gt;Inputs!$B$8),1,0)</f>
        <v>0</v>
      </c>
      <c r="AK205" s="13">
        <f>IF(INDEX($E205:$AF205,Inputs!$C$10)="","",INDEX($E205:$AF205,Inputs!$C$10))</f>
        <v>202864</v>
      </c>
      <c r="AL205" s="13">
        <f>IF(INDEX($E205:$AF205,Inputs!$C$11)="","",INDEX($E205:$AF205,Inputs!$C$11))</f>
        <v>314000</v>
      </c>
      <c r="AM205" s="19">
        <f>Regression!$C$5+Regression!$C$6*A205</f>
        <v>10607.324311719432</v>
      </c>
      <c r="AN205" s="27" t="str">
        <f t="shared" si="44"/>
        <v/>
      </c>
      <c r="AO205" s="30">
        <f>INDEX('Seasonal Index'!$E$2:$E$53,AI205)</f>
        <v>0.94105970168970154</v>
      </c>
      <c r="AP205" s="34" t="str">
        <f t="shared" si="45"/>
        <v/>
      </c>
      <c r="AQ205" s="16">
        <f>IF(AJ205=1,A205-Regression!$C$15,0)</f>
        <v>0</v>
      </c>
      <c r="AR205" s="16">
        <f>IF(AJ205=1,AK205-Regression!$D$15,0)</f>
        <v>0</v>
      </c>
      <c r="AS205" s="16">
        <f>IF(AJ205=1,AL205-Regression!$E$15,0)</f>
        <v>0</v>
      </c>
      <c r="AT205" s="16">
        <f>IF(AJ205=1,AP205-Regression!$F$15,0)</f>
        <v>0</v>
      </c>
      <c r="AU205" s="19">
        <f>IF(AND(ISNUMBER(AK205),ISNUMBER(AL205)),Regression!$C$38+Regression!$D$38*A205+Regression!$E$38*AK205+Regression!$F$38*AL205,"")</f>
        <v>10785.223448806864</v>
      </c>
      <c r="AV205" s="34">
        <f t="shared" si="46"/>
        <v>10149.539161390961</v>
      </c>
      <c r="AW205" s="13" t="str">
        <f>IF(AJ205=1,"Train",IF(AH205=Inputs!$B$6+1,"Validation",IF(AH205&gt;Inputs!$B$6+1,"Forecast","Not used")))</f>
        <v>Not used</v>
      </c>
      <c r="AX205" s="34">
        <f t="shared" si="47"/>
        <v>7718</v>
      </c>
      <c r="AY205" s="38" t="str">
        <f t="shared" si="48"/>
        <v/>
      </c>
      <c r="AZ205" s="13">
        <f t="shared" si="49"/>
        <v>0</v>
      </c>
      <c r="BB205" s="19">
        <f>Regression!$C$45+Regression!$C$46*A205</f>
        <v>6462.4174029176083</v>
      </c>
      <c r="BC205" s="27" t="str">
        <f t="shared" si="50"/>
        <v/>
      </c>
      <c r="BD205" s="30">
        <f>INDEX('Seasonal Index'!$H$2:$H$53,AI205)</f>
        <v>0.89289929772275245</v>
      </c>
      <c r="BE205" s="34" t="str">
        <f t="shared" si="51"/>
        <v/>
      </c>
      <c r="BF205" s="38" t="str">
        <f t="shared" si="52"/>
        <v/>
      </c>
      <c r="BG205" s="34">
        <f t="shared" si="53"/>
        <v>7718</v>
      </c>
      <c r="BH205" s="13">
        <f t="shared" si="54"/>
        <v>0</v>
      </c>
      <c r="BI205" s="13">
        <f t="shared" si="55"/>
        <v>0</v>
      </c>
    </row>
    <row r="206" spans="1:61" x14ac:dyDescent="0.2">
      <c r="A206" s="15">
        <v>205</v>
      </c>
      <c r="B206" s="35">
        <v>34705</v>
      </c>
      <c r="C206" s="36">
        <v>7134</v>
      </c>
      <c r="D206" s="37"/>
      <c r="F206" s="15">
        <v>319000</v>
      </c>
      <c r="H206" s="15">
        <v>17.614999999999998</v>
      </c>
      <c r="I206" s="15">
        <v>16.072500000000002</v>
      </c>
      <c r="J206" s="15">
        <v>1.079</v>
      </c>
      <c r="K206" s="15">
        <v>7331.0749999999998</v>
      </c>
      <c r="M206" s="15">
        <v>835</v>
      </c>
      <c r="N206" s="15">
        <v>15.89</v>
      </c>
      <c r="O206" s="15">
        <v>202864</v>
      </c>
      <c r="P206" s="15">
        <v>4825.6000000000004</v>
      </c>
      <c r="Q206" s="15">
        <v>980405</v>
      </c>
      <c r="V206" s="15">
        <v>27</v>
      </c>
      <c r="W206" s="15">
        <v>89.8</v>
      </c>
      <c r="AB206" s="15">
        <v>260282</v>
      </c>
      <c r="AD206" s="15">
        <v>1</v>
      </c>
      <c r="AE206" s="15">
        <v>198</v>
      </c>
      <c r="AF206" s="15">
        <v>0</v>
      </c>
      <c r="AH206" s="13">
        <f t="shared" si="42"/>
        <v>1995</v>
      </c>
      <c r="AI206" s="13">
        <f t="shared" si="43"/>
        <v>1</v>
      </c>
      <c r="AJ206" s="13">
        <f>IF(AND(ISNUMBER(C206),ISNUMBER(AK206),ISNUMBER(AL206),AH206&gt;=Inputs!$B$5,AH206&lt;=Inputs!$B$6,AH206&lt;&gt;Inputs!$B$7,AH206&lt;&gt;Inputs!$B$8),1,0)</f>
        <v>0</v>
      </c>
      <c r="AK206" s="13">
        <f>IF(INDEX($E206:$AF206,Inputs!$C$10)="","",INDEX($E206:$AF206,Inputs!$C$10))</f>
        <v>202864</v>
      </c>
      <c r="AL206" s="13">
        <f>IF(INDEX($E206:$AF206,Inputs!$C$11)="","",INDEX($E206:$AF206,Inputs!$C$11))</f>
        <v>319000</v>
      </c>
      <c r="AM206" s="19">
        <f>Regression!$C$5+Regression!$C$6*A206</f>
        <v>10606.151636781113</v>
      </c>
      <c r="AN206" s="27" t="str">
        <f t="shared" si="44"/>
        <v/>
      </c>
      <c r="AO206" s="30">
        <f>INDEX('Seasonal Index'!$E$2:$E$53,AI206)</f>
        <v>0.91465818912124619</v>
      </c>
      <c r="AP206" s="34" t="str">
        <f t="shared" si="45"/>
        <v/>
      </c>
      <c r="AQ206" s="16">
        <f>IF(AJ206=1,A206-Regression!$C$15,0)</f>
        <v>0</v>
      </c>
      <c r="AR206" s="16">
        <f>IF(AJ206=1,AK206-Regression!$D$15,0)</f>
        <v>0</v>
      </c>
      <c r="AS206" s="16">
        <f>IF(AJ206=1,AL206-Regression!$E$15,0)</f>
        <v>0</v>
      </c>
      <c r="AT206" s="16">
        <f>IF(AJ206=1,AP206-Regression!$F$15,0)</f>
        <v>0</v>
      </c>
      <c r="AU206" s="19">
        <f>IF(AND(ISNUMBER(AK206),ISNUMBER(AL206)),Regression!$C$38+Regression!$D$38*A206+Regression!$E$38*AK206+Regression!$F$38*AL206,"")</f>
        <v>10770.385928705145</v>
      </c>
      <c r="AV206" s="34">
        <f t="shared" si="46"/>
        <v>9851.2216896863993</v>
      </c>
      <c r="AW206" s="13" t="str">
        <f>IF(AJ206=1,"Train",IF(AH206=Inputs!$B$6+1,"Validation",IF(AH206&gt;Inputs!$B$6+1,"Forecast","Not used")))</f>
        <v>Not used</v>
      </c>
      <c r="AX206" s="34">
        <f t="shared" si="47"/>
        <v>7134</v>
      </c>
      <c r="AY206" s="38" t="str">
        <f t="shared" si="48"/>
        <v/>
      </c>
      <c r="AZ206" s="13">
        <f t="shared" si="49"/>
        <v>0</v>
      </c>
      <c r="BB206" s="19">
        <f>Regression!$C$45+Regression!$C$46*A206</f>
        <v>6463.9769025303849</v>
      </c>
      <c r="BC206" s="27" t="str">
        <f t="shared" si="50"/>
        <v/>
      </c>
      <c r="BD206" s="30">
        <f>INDEX('Seasonal Index'!$H$2:$H$53,AI206)</f>
        <v>0.90693988880451892</v>
      </c>
      <c r="BE206" s="34" t="str">
        <f t="shared" si="51"/>
        <v/>
      </c>
      <c r="BF206" s="38" t="str">
        <f t="shared" si="52"/>
        <v/>
      </c>
      <c r="BG206" s="34">
        <f t="shared" si="53"/>
        <v>7134</v>
      </c>
      <c r="BH206" s="13">
        <f t="shared" si="54"/>
        <v>0</v>
      </c>
      <c r="BI206" s="13">
        <f t="shared" si="55"/>
        <v>0</v>
      </c>
    </row>
    <row r="207" spans="1:61" x14ac:dyDescent="0.2">
      <c r="A207" s="15">
        <v>206</v>
      </c>
      <c r="B207" s="35">
        <v>34712</v>
      </c>
      <c r="C207" s="36">
        <v>7534</v>
      </c>
      <c r="D207" s="37"/>
      <c r="F207" s="15">
        <v>338000</v>
      </c>
      <c r="H207" s="15">
        <v>17.552</v>
      </c>
      <c r="I207" s="15">
        <v>16.231999999999999</v>
      </c>
      <c r="J207" s="15">
        <v>1.0860000000000001</v>
      </c>
      <c r="K207" s="15">
        <v>7331.0749999999998</v>
      </c>
      <c r="M207" s="15">
        <v>835</v>
      </c>
      <c r="N207" s="15">
        <v>15.89</v>
      </c>
      <c r="O207" s="15">
        <v>202864</v>
      </c>
      <c r="P207" s="15">
        <v>4825.6000000000004</v>
      </c>
      <c r="Q207" s="15">
        <v>980405</v>
      </c>
      <c r="V207" s="15">
        <v>27</v>
      </c>
      <c r="W207" s="15">
        <v>89.8</v>
      </c>
      <c r="AB207" s="15">
        <v>260282</v>
      </c>
      <c r="AD207" s="15">
        <v>0</v>
      </c>
      <c r="AE207" s="15">
        <v>148</v>
      </c>
      <c r="AF207" s="15">
        <v>2.2000000000000002</v>
      </c>
      <c r="AH207" s="13">
        <f t="shared" si="42"/>
        <v>1995</v>
      </c>
      <c r="AI207" s="13">
        <f t="shared" si="43"/>
        <v>2</v>
      </c>
      <c r="AJ207" s="13">
        <f>IF(AND(ISNUMBER(C207),ISNUMBER(AK207),ISNUMBER(AL207),AH207&gt;=Inputs!$B$5,AH207&lt;=Inputs!$B$6,AH207&lt;&gt;Inputs!$B$7,AH207&lt;&gt;Inputs!$B$8),1,0)</f>
        <v>0</v>
      </c>
      <c r="AK207" s="13">
        <f>IF(INDEX($E207:$AF207,Inputs!$C$10)="","",INDEX($E207:$AF207,Inputs!$C$10))</f>
        <v>202864</v>
      </c>
      <c r="AL207" s="13">
        <f>IF(INDEX($E207:$AF207,Inputs!$C$11)="","",INDEX($E207:$AF207,Inputs!$C$11))</f>
        <v>338000</v>
      </c>
      <c r="AM207" s="19">
        <f>Regression!$C$5+Regression!$C$6*A207</f>
        <v>10604.978961842795</v>
      </c>
      <c r="AN207" s="27" t="str">
        <f t="shared" si="44"/>
        <v/>
      </c>
      <c r="AO207" s="30">
        <f>INDEX('Seasonal Index'!$E$2:$E$53,AI207)</f>
        <v>0.92112372079680493</v>
      </c>
      <c r="AP207" s="34" t="str">
        <f t="shared" si="45"/>
        <v/>
      </c>
      <c r="AQ207" s="16">
        <f>IF(AJ207=1,A207-Regression!$C$15,0)</f>
        <v>0</v>
      </c>
      <c r="AR207" s="16">
        <f>IF(AJ207=1,AK207-Regression!$D$15,0)</f>
        <v>0</v>
      </c>
      <c r="AS207" s="16">
        <f>IF(AJ207=1,AL207-Regression!$E$15,0)</f>
        <v>0</v>
      </c>
      <c r="AT207" s="16">
        <f>IF(AJ207=1,AP207-Regression!$F$15,0)</f>
        <v>0</v>
      </c>
      <c r="AU207" s="19">
        <f>IF(AND(ISNUMBER(AK207),ISNUMBER(AL207)),Regression!$C$38+Regression!$D$38*A207+Regression!$E$38*AK207+Regression!$F$38*AL207,"")</f>
        <v>10718.377829328823</v>
      </c>
      <c r="AV207" s="34">
        <f t="shared" si="46"/>
        <v>9872.9520670573474</v>
      </c>
      <c r="AW207" s="13" t="str">
        <f>IF(AJ207=1,"Train",IF(AH207=Inputs!$B$6+1,"Validation",IF(AH207&gt;Inputs!$B$6+1,"Forecast","Not used")))</f>
        <v>Not used</v>
      </c>
      <c r="AX207" s="34">
        <f t="shared" si="47"/>
        <v>7534</v>
      </c>
      <c r="AY207" s="38" t="str">
        <f t="shared" si="48"/>
        <v/>
      </c>
      <c r="AZ207" s="13">
        <f t="shared" si="49"/>
        <v>0</v>
      </c>
      <c r="BB207" s="19">
        <f>Regression!$C$45+Regression!$C$46*A207</f>
        <v>6465.5364021431615</v>
      </c>
      <c r="BC207" s="27" t="str">
        <f t="shared" si="50"/>
        <v/>
      </c>
      <c r="BD207" s="30">
        <f>INDEX('Seasonal Index'!$H$2:$H$53,AI207)</f>
        <v>0.93580735968008499</v>
      </c>
      <c r="BE207" s="34" t="str">
        <f t="shared" si="51"/>
        <v/>
      </c>
      <c r="BF207" s="38" t="str">
        <f t="shared" si="52"/>
        <v/>
      </c>
      <c r="BG207" s="34">
        <f t="shared" si="53"/>
        <v>7534</v>
      </c>
      <c r="BH207" s="13">
        <f t="shared" si="54"/>
        <v>0</v>
      </c>
      <c r="BI207" s="13">
        <f t="shared" si="55"/>
        <v>0</v>
      </c>
    </row>
    <row r="208" spans="1:61" x14ac:dyDescent="0.2">
      <c r="A208" s="15">
        <v>207</v>
      </c>
      <c r="B208" s="35">
        <v>34719</v>
      </c>
      <c r="C208" s="36">
        <v>7260</v>
      </c>
      <c r="D208" s="37"/>
      <c r="F208" s="15">
        <v>347000</v>
      </c>
      <c r="H208" s="15">
        <v>18.448</v>
      </c>
      <c r="I208" s="15">
        <v>16.884</v>
      </c>
      <c r="J208" s="15">
        <v>1.0780000000000001</v>
      </c>
      <c r="K208" s="15">
        <v>7331.0749999999998</v>
      </c>
      <c r="M208" s="15">
        <v>835</v>
      </c>
      <c r="N208" s="15">
        <v>15.584</v>
      </c>
      <c r="O208" s="15">
        <v>190074</v>
      </c>
      <c r="P208" s="15">
        <v>4825.6000000000004</v>
      </c>
      <c r="Q208" s="15">
        <v>980405</v>
      </c>
      <c r="V208" s="15">
        <v>27</v>
      </c>
      <c r="W208" s="15">
        <v>89.8</v>
      </c>
      <c r="AB208" s="15">
        <v>260282</v>
      </c>
      <c r="AD208" s="15">
        <v>0</v>
      </c>
      <c r="AE208" s="15">
        <v>125.3</v>
      </c>
      <c r="AF208" s="15">
        <v>0</v>
      </c>
      <c r="AH208" s="13">
        <f t="shared" si="42"/>
        <v>1995</v>
      </c>
      <c r="AI208" s="13">
        <f t="shared" si="43"/>
        <v>3</v>
      </c>
      <c r="AJ208" s="13">
        <f>IF(AND(ISNUMBER(C208),ISNUMBER(AK208),ISNUMBER(AL208),AH208&gt;=Inputs!$B$5,AH208&lt;=Inputs!$B$6,AH208&lt;&gt;Inputs!$B$7,AH208&lt;&gt;Inputs!$B$8),1,0)</f>
        <v>0</v>
      </c>
      <c r="AK208" s="13">
        <f>IF(INDEX($E208:$AF208,Inputs!$C$10)="","",INDEX($E208:$AF208,Inputs!$C$10))</f>
        <v>190074</v>
      </c>
      <c r="AL208" s="13">
        <f>IF(INDEX($E208:$AF208,Inputs!$C$11)="","",INDEX($E208:$AF208,Inputs!$C$11))</f>
        <v>347000</v>
      </c>
      <c r="AM208" s="19">
        <f>Regression!$C$5+Regression!$C$6*A208</f>
        <v>10603.806286904475</v>
      </c>
      <c r="AN208" s="27" t="str">
        <f t="shared" si="44"/>
        <v/>
      </c>
      <c r="AO208" s="30">
        <f>INDEX('Seasonal Index'!$E$2:$E$53,AI208)</f>
        <v>0.93247570989249473</v>
      </c>
      <c r="AP208" s="34" t="str">
        <f t="shared" si="45"/>
        <v/>
      </c>
      <c r="AQ208" s="16">
        <f>IF(AJ208=1,A208-Regression!$C$15,0)</f>
        <v>0</v>
      </c>
      <c r="AR208" s="16">
        <f>IF(AJ208=1,AK208-Regression!$D$15,0)</f>
        <v>0</v>
      </c>
      <c r="AS208" s="16">
        <f>IF(AJ208=1,AL208-Regression!$E$15,0)</f>
        <v>0</v>
      </c>
      <c r="AT208" s="16">
        <f>IF(AJ208=1,AP208-Regression!$F$15,0)</f>
        <v>0</v>
      </c>
      <c r="AU208" s="19">
        <f>IF(AND(ISNUMBER(AK208),ISNUMBER(AL208)),Regression!$C$38+Regression!$D$38*A208+Regression!$E$38*AK208+Regression!$F$38*AL208,"")</f>
        <v>10669.582600066895</v>
      </c>
      <c r="AV208" s="34">
        <f t="shared" si="46"/>
        <v>9949.1266092539881</v>
      </c>
      <c r="AW208" s="13" t="str">
        <f>IF(AJ208=1,"Train",IF(AH208=Inputs!$B$6+1,"Validation",IF(AH208&gt;Inputs!$B$6+1,"Forecast","Not used")))</f>
        <v>Not used</v>
      </c>
      <c r="AX208" s="34">
        <f t="shared" si="47"/>
        <v>7260</v>
      </c>
      <c r="AY208" s="38" t="str">
        <f t="shared" si="48"/>
        <v/>
      </c>
      <c r="AZ208" s="13">
        <f t="shared" si="49"/>
        <v>0</v>
      </c>
      <c r="BB208" s="19">
        <f>Regression!$C$45+Regression!$C$46*A208</f>
        <v>6467.0959017559389</v>
      </c>
      <c r="BC208" s="27" t="str">
        <f t="shared" si="50"/>
        <v/>
      </c>
      <c r="BD208" s="30">
        <f>INDEX('Seasonal Index'!$H$2:$H$53,AI208)</f>
        <v>0.93511463592432087</v>
      </c>
      <c r="BE208" s="34" t="str">
        <f t="shared" si="51"/>
        <v/>
      </c>
      <c r="BF208" s="38" t="str">
        <f t="shared" si="52"/>
        <v/>
      </c>
      <c r="BG208" s="34">
        <f t="shared" si="53"/>
        <v>7260</v>
      </c>
      <c r="BH208" s="13">
        <f t="shared" si="54"/>
        <v>0</v>
      </c>
      <c r="BI208" s="13">
        <f t="shared" si="55"/>
        <v>0</v>
      </c>
    </row>
    <row r="209" spans="1:61" x14ac:dyDescent="0.2">
      <c r="A209" s="15">
        <v>208</v>
      </c>
      <c r="B209" s="35">
        <v>34726</v>
      </c>
      <c r="C209" s="36">
        <v>6976</v>
      </c>
      <c r="D209" s="37"/>
      <c r="F209" s="15">
        <v>325000</v>
      </c>
      <c r="H209" s="15">
        <v>18.338000000000001</v>
      </c>
      <c r="I209" s="15">
        <v>16.847999999999999</v>
      </c>
      <c r="J209" s="15">
        <v>1.083</v>
      </c>
      <c r="K209" s="15">
        <v>7331.0749999999998</v>
      </c>
      <c r="M209" s="15">
        <v>835</v>
      </c>
      <c r="N209" s="15">
        <v>15.584</v>
      </c>
      <c r="O209" s="15">
        <v>190074</v>
      </c>
      <c r="P209" s="15">
        <v>4825.6000000000004</v>
      </c>
      <c r="Q209" s="15">
        <v>980405</v>
      </c>
      <c r="V209" s="15">
        <v>27</v>
      </c>
      <c r="W209" s="15">
        <v>89.8</v>
      </c>
      <c r="AB209" s="15">
        <v>260282</v>
      </c>
      <c r="AD209" s="15">
        <v>0</v>
      </c>
      <c r="AE209" s="15">
        <v>179</v>
      </c>
      <c r="AF209" s="15">
        <v>0</v>
      </c>
      <c r="AH209" s="13">
        <f t="shared" si="42"/>
        <v>1995</v>
      </c>
      <c r="AI209" s="13">
        <f t="shared" si="43"/>
        <v>4</v>
      </c>
      <c r="AJ209" s="13">
        <f>IF(AND(ISNUMBER(C209),ISNUMBER(AK209),ISNUMBER(AL209),AH209&gt;=Inputs!$B$5,AH209&lt;=Inputs!$B$6,AH209&lt;&gt;Inputs!$B$7,AH209&lt;&gt;Inputs!$B$8),1,0)</f>
        <v>0</v>
      </c>
      <c r="AK209" s="13">
        <f>IF(INDEX($E209:$AF209,Inputs!$C$10)="","",INDEX($E209:$AF209,Inputs!$C$10))</f>
        <v>190074</v>
      </c>
      <c r="AL209" s="13">
        <f>IF(INDEX($E209:$AF209,Inputs!$C$11)="","",INDEX($E209:$AF209,Inputs!$C$11))</f>
        <v>325000</v>
      </c>
      <c r="AM209" s="19">
        <f>Regression!$C$5+Regression!$C$6*A209</f>
        <v>10602.633611966156</v>
      </c>
      <c r="AN209" s="27" t="str">
        <f t="shared" si="44"/>
        <v/>
      </c>
      <c r="AO209" s="30">
        <f>INDEX('Seasonal Index'!$E$2:$E$53,AI209)</f>
        <v>0.95567024426301994</v>
      </c>
      <c r="AP209" s="34" t="str">
        <f t="shared" si="45"/>
        <v/>
      </c>
      <c r="AQ209" s="16">
        <f>IF(AJ209=1,A209-Regression!$C$15,0)</f>
        <v>0</v>
      </c>
      <c r="AR209" s="16">
        <f>IF(AJ209=1,AK209-Regression!$D$15,0)</f>
        <v>0</v>
      </c>
      <c r="AS209" s="16">
        <f>IF(AJ209=1,AL209-Regression!$E$15,0)</f>
        <v>0</v>
      </c>
      <c r="AT209" s="16">
        <f>IF(AJ209=1,AP209-Regression!$F$15,0)</f>
        <v>0</v>
      </c>
      <c r="AU209" s="19">
        <f>IF(AND(ISNUMBER(AK209),ISNUMBER(AL209)),Regression!$C$38+Regression!$D$38*A209+Regression!$E$38*AK209+Regression!$F$38*AL209,"")</f>
        <v>10726.431197137617</v>
      </c>
      <c r="AV209" s="34">
        <f t="shared" si="46"/>
        <v>10250.931122238984</v>
      </c>
      <c r="AW209" s="13" t="str">
        <f>IF(AJ209=1,"Train",IF(AH209=Inputs!$B$6+1,"Validation",IF(AH209&gt;Inputs!$B$6+1,"Forecast","Not used")))</f>
        <v>Not used</v>
      </c>
      <c r="AX209" s="34">
        <f t="shared" si="47"/>
        <v>6976</v>
      </c>
      <c r="AY209" s="38" t="str">
        <f t="shared" si="48"/>
        <v/>
      </c>
      <c r="AZ209" s="13">
        <f t="shared" si="49"/>
        <v>0</v>
      </c>
      <c r="BB209" s="19">
        <f>Regression!$C$45+Regression!$C$46*A209</f>
        <v>6468.6554013687155</v>
      </c>
      <c r="BC209" s="27" t="str">
        <f t="shared" si="50"/>
        <v/>
      </c>
      <c r="BD209" s="30">
        <f>INDEX('Seasonal Index'!$H$2:$H$53,AI209)</f>
        <v>0.94748400224267371</v>
      </c>
      <c r="BE209" s="34" t="str">
        <f t="shared" si="51"/>
        <v/>
      </c>
      <c r="BF209" s="38" t="str">
        <f t="shared" si="52"/>
        <v/>
      </c>
      <c r="BG209" s="34">
        <f t="shared" si="53"/>
        <v>6976</v>
      </c>
      <c r="BH209" s="13">
        <f t="shared" si="54"/>
        <v>0</v>
      </c>
      <c r="BI209" s="13">
        <f t="shared" si="55"/>
        <v>0</v>
      </c>
    </row>
    <row r="210" spans="1:61" x14ac:dyDescent="0.2">
      <c r="A210" s="15">
        <v>209</v>
      </c>
      <c r="B210" s="35">
        <v>34733</v>
      </c>
      <c r="C210" s="36">
        <v>7267</v>
      </c>
      <c r="D210" s="37"/>
      <c r="F210" s="15">
        <v>324000</v>
      </c>
      <c r="H210" s="15">
        <v>18.495999999999999</v>
      </c>
      <c r="I210" s="15">
        <v>16.986000000000001</v>
      </c>
      <c r="J210" s="15">
        <v>1.083</v>
      </c>
      <c r="K210" s="15">
        <v>7331.0749999999998</v>
      </c>
      <c r="M210" s="15">
        <v>835</v>
      </c>
      <c r="N210" s="15">
        <v>15.584</v>
      </c>
      <c r="O210" s="15">
        <v>190074</v>
      </c>
      <c r="P210" s="15">
        <v>4825.6000000000004</v>
      </c>
      <c r="Q210" s="15">
        <v>980405</v>
      </c>
      <c r="V210" s="15">
        <v>27</v>
      </c>
      <c r="W210" s="15">
        <v>89.8</v>
      </c>
      <c r="AB210" s="15">
        <v>260282</v>
      </c>
      <c r="AD210" s="15">
        <v>0</v>
      </c>
      <c r="AE210" s="15">
        <v>152.9</v>
      </c>
      <c r="AF210" s="15">
        <v>0.1</v>
      </c>
      <c r="AH210" s="13">
        <f t="shared" si="42"/>
        <v>1995</v>
      </c>
      <c r="AI210" s="13">
        <f t="shared" si="43"/>
        <v>5</v>
      </c>
      <c r="AJ210" s="13">
        <f>IF(AND(ISNUMBER(C210),ISNUMBER(AK210),ISNUMBER(AL210),AH210&gt;=Inputs!$B$5,AH210&lt;=Inputs!$B$6,AH210&lt;&gt;Inputs!$B$7,AH210&lt;&gt;Inputs!$B$8),1,0)</f>
        <v>0</v>
      </c>
      <c r="AK210" s="13">
        <f>IF(INDEX($E210:$AF210,Inputs!$C$10)="","",INDEX($E210:$AF210,Inputs!$C$10))</f>
        <v>190074</v>
      </c>
      <c r="AL210" s="13">
        <f>IF(INDEX($E210:$AF210,Inputs!$C$11)="","",INDEX($E210:$AF210,Inputs!$C$11))</f>
        <v>324000</v>
      </c>
      <c r="AM210" s="19">
        <f>Regression!$C$5+Regression!$C$6*A210</f>
        <v>10601.460937027838</v>
      </c>
      <c r="AN210" s="27" t="str">
        <f t="shared" si="44"/>
        <v/>
      </c>
      <c r="AO210" s="30">
        <f>INDEX('Seasonal Index'!$E$2:$E$53,AI210)</f>
        <v>0.96378521109549831</v>
      </c>
      <c r="AP210" s="34" t="str">
        <f t="shared" si="45"/>
        <v/>
      </c>
      <c r="AQ210" s="16">
        <f>IF(AJ210=1,A210-Regression!$C$15,0)</f>
        <v>0</v>
      </c>
      <c r="AR210" s="16">
        <f>IF(AJ210=1,AK210-Regression!$D$15,0)</f>
        <v>0</v>
      </c>
      <c r="AS210" s="16">
        <f>IF(AJ210=1,AL210-Regression!$E$15,0)</f>
        <v>0</v>
      </c>
      <c r="AT210" s="16">
        <f>IF(AJ210=1,AP210-Regression!$F$15,0)</f>
        <v>0</v>
      </c>
      <c r="AU210" s="19">
        <f>IF(AND(ISNUMBER(AK210),ISNUMBER(AL210)),Regression!$C$38+Regression!$D$38*A210+Regression!$E$38*AK210+Regression!$F$38*AL210,"")</f>
        <v>10727.52392529644</v>
      </c>
      <c r="AV210" s="34">
        <f t="shared" si="46"/>
        <v>10339.028910873838</v>
      </c>
      <c r="AW210" s="13" t="str">
        <f>IF(AJ210=1,"Train",IF(AH210=Inputs!$B$6+1,"Validation",IF(AH210&gt;Inputs!$B$6+1,"Forecast","Not used")))</f>
        <v>Not used</v>
      </c>
      <c r="AX210" s="34">
        <f t="shared" si="47"/>
        <v>7267</v>
      </c>
      <c r="AY210" s="38" t="str">
        <f t="shared" si="48"/>
        <v/>
      </c>
      <c r="AZ210" s="13">
        <f t="shared" si="49"/>
        <v>0</v>
      </c>
      <c r="BB210" s="19">
        <f>Regression!$C$45+Regression!$C$46*A210</f>
        <v>6470.2149009814921</v>
      </c>
      <c r="BC210" s="27" t="str">
        <f t="shared" si="50"/>
        <v/>
      </c>
      <c r="BD210" s="30">
        <f>INDEX('Seasonal Index'!$H$2:$H$53,AI210)</f>
        <v>1.0045556242669631</v>
      </c>
      <c r="BE210" s="34" t="str">
        <f t="shared" si="51"/>
        <v/>
      </c>
      <c r="BF210" s="38" t="str">
        <f t="shared" si="52"/>
        <v/>
      </c>
      <c r="BG210" s="34">
        <f t="shared" si="53"/>
        <v>7267</v>
      </c>
      <c r="BH210" s="13">
        <f t="shared" si="54"/>
        <v>0</v>
      </c>
      <c r="BI210" s="13">
        <f t="shared" si="55"/>
        <v>0</v>
      </c>
    </row>
    <row r="211" spans="1:61" x14ac:dyDescent="0.2">
      <c r="A211" s="15">
        <v>210</v>
      </c>
      <c r="B211" s="35">
        <v>34740</v>
      </c>
      <c r="C211" s="36">
        <v>7132</v>
      </c>
      <c r="D211" s="37"/>
      <c r="F211" s="15">
        <v>324000</v>
      </c>
      <c r="H211" s="15">
        <v>18.423999999999999</v>
      </c>
      <c r="I211" s="15">
        <v>16.972000000000001</v>
      </c>
      <c r="J211" s="15">
        <v>1.0760000000000001</v>
      </c>
      <c r="K211" s="15">
        <v>7455.2879999999996</v>
      </c>
      <c r="M211" s="15">
        <v>816</v>
      </c>
      <c r="N211" s="15">
        <v>15.584</v>
      </c>
      <c r="O211" s="15">
        <v>190074</v>
      </c>
      <c r="P211" s="15">
        <v>4841.6000000000004</v>
      </c>
      <c r="Q211" s="15">
        <v>980405</v>
      </c>
      <c r="V211" s="15">
        <v>27</v>
      </c>
      <c r="W211" s="15">
        <v>92.7</v>
      </c>
      <c r="AB211" s="15">
        <v>260282</v>
      </c>
      <c r="AD211" s="15">
        <v>0</v>
      </c>
      <c r="AE211" s="15">
        <v>210.1</v>
      </c>
      <c r="AF211" s="15">
        <v>0.4</v>
      </c>
      <c r="AH211" s="13">
        <f t="shared" si="42"/>
        <v>1995</v>
      </c>
      <c r="AI211" s="13">
        <f t="shared" si="43"/>
        <v>6</v>
      </c>
      <c r="AJ211" s="13">
        <f>IF(AND(ISNUMBER(C211),ISNUMBER(AK211),ISNUMBER(AL211),AH211&gt;=Inputs!$B$5,AH211&lt;=Inputs!$B$6,AH211&lt;&gt;Inputs!$B$7,AH211&lt;&gt;Inputs!$B$8),1,0)</f>
        <v>0</v>
      </c>
      <c r="AK211" s="13">
        <f>IF(INDEX($E211:$AF211,Inputs!$C$10)="","",INDEX($E211:$AF211,Inputs!$C$10))</f>
        <v>190074</v>
      </c>
      <c r="AL211" s="13">
        <f>IF(INDEX($E211:$AF211,Inputs!$C$11)="","",INDEX($E211:$AF211,Inputs!$C$11))</f>
        <v>324000</v>
      </c>
      <c r="AM211" s="19">
        <f>Regression!$C$5+Regression!$C$6*A211</f>
        <v>10600.288262089518</v>
      </c>
      <c r="AN211" s="27" t="str">
        <f t="shared" si="44"/>
        <v/>
      </c>
      <c r="AO211" s="30">
        <f>INDEX('Seasonal Index'!$E$2:$E$53,AI211)</f>
        <v>0.93990301851114999</v>
      </c>
      <c r="AP211" s="34" t="str">
        <f t="shared" si="45"/>
        <v/>
      </c>
      <c r="AQ211" s="16">
        <f>IF(AJ211=1,A211-Regression!$C$15,0)</f>
        <v>0</v>
      </c>
      <c r="AR211" s="16">
        <f>IF(AJ211=1,AK211-Regression!$D$15,0)</f>
        <v>0</v>
      </c>
      <c r="AS211" s="16">
        <f>IF(AJ211=1,AL211-Regression!$E$15,0)</f>
        <v>0</v>
      </c>
      <c r="AT211" s="16">
        <f>IF(AJ211=1,AP211-Regression!$F$15,0)</f>
        <v>0</v>
      </c>
      <c r="AU211" s="19">
        <f>IF(AND(ISNUMBER(AK211),ISNUMBER(AL211)),Regression!$C$38+Regression!$D$38*A211+Regression!$E$38*AK211+Regression!$F$38*AL211,"")</f>
        <v>10725.961612078505</v>
      </c>
      <c r="AV211" s="34">
        <f t="shared" si="46"/>
        <v>10081.363695627308</v>
      </c>
      <c r="AW211" s="13" t="str">
        <f>IF(AJ211=1,"Train",IF(AH211=Inputs!$B$6+1,"Validation",IF(AH211&gt;Inputs!$B$6+1,"Forecast","Not used")))</f>
        <v>Not used</v>
      </c>
      <c r="AX211" s="34">
        <f t="shared" si="47"/>
        <v>7132</v>
      </c>
      <c r="AY211" s="38" t="str">
        <f t="shared" si="48"/>
        <v/>
      </c>
      <c r="AZ211" s="13">
        <f t="shared" si="49"/>
        <v>0</v>
      </c>
      <c r="BB211" s="19">
        <f>Regression!$C$45+Regression!$C$46*A211</f>
        <v>6471.7744005942695</v>
      </c>
      <c r="BC211" s="27" t="str">
        <f t="shared" si="50"/>
        <v/>
      </c>
      <c r="BD211" s="30">
        <f>INDEX('Seasonal Index'!$H$2:$H$53,AI211)</f>
        <v>0.95301266001084362</v>
      </c>
      <c r="BE211" s="34" t="str">
        <f t="shared" si="51"/>
        <v/>
      </c>
      <c r="BF211" s="38" t="str">
        <f t="shared" si="52"/>
        <v/>
      </c>
      <c r="BG211" s="34">
        <f t="shared" si="53"/>
        <v>7132</v>
      </c>
      <c r="BH211" s="13">
        <f t="shared" si="54"/>
        <v>0</v>
      </c>
      <c r="BI211" s="13">
        <f t="shared" si="55"/>
        <v>0</v>
      </c>
    </row>
    <row r="212" spans="1:61" x14ac:dyDescent="0.2">
      <c r="A212" s="15">
        <v>211</v>
      </c>
      <c r="B212" s="35">
        <v>34747</v>
      </c>
      <c r="C212" s="36">
        <v>7398</v>
      </c>
      <c r="D212" s="37"/>
      <c r="F212" s="15">
        <v>348000</v>
      </c>
      <c r="H212" s="15">
        <v>18.552</v>
      </c>
      <c r="I212" s="15">
        <v>17.102</v>
      </c>
      <c r="J212" s="15">
        <v>1.0740000000000001</v>
      </c>
      <c r="K212" s="15">
        <v>7455.2879999999996</v>
      </c>
      <c r="M212" s="15">
        <v>816</v>
      </c>
      <c r="N212" s="15">
        <v>14.801</v>
      </c>
      <c r="O212" s="15">
        <v>193087</v>
      </c>
      <c r="P212" s="15">
        <v>4841.6000000000004</v>
      </c>
      <c r="Q212" s="15">
        <v>980405</v>
      </c>
      <c r="V212" s="15">
        <v>27</v>
      </c>
      <c r="W212" s="15">
        <v>92.7</v>
      </c>
      <c r="AB212" s="15">
        <v>260282</v>
      </c>
      <c r="AD212" s="15">
        <v>0</v>
      </c>
      <c r="AE212" s="15">
        <v>181.1</v>
      </c>
      <c r="AF212" s="15">
        <v>0.8</v>
      </c>
      <c r="AH212" s="13">
        <f t="shared" si="42"/>
        <v>1995</v>
      </c>
      <c r="AI212" s="13">
        <f t="shared" si="43"/>
        <v>7</v>
      </c>
      <c r="AJ212" s="13">
        <f>IF(AND(ISNUMBER(C212),ISNUMBER(AK212),ISNUMBER(AL212),AH212&gt;=Inputs!$B$5,AH212&lt;=Inputs!$B$6,AH212&lt;&gt;Inputs!$B$7,AH212&lt;&gt;Inputs!$B$8),1,0)</f>
        <v>0</v>
      </c>
      <c r="AK212" s="13">
        <f>IF(INDEX($E212:$AF212,Inputs!$C$10)="","",INDEX($E212:$AF212,Inputs!$C$10))</f>
        <v>193087</v>
      </c>
      <c r="AL212" s="13">
        <f>IF(INDEX($E212:$AF212,Inputs!$C$11)="","",INDEX($E212:$AF212,Inputs!$C$11))</f>
        <v>348000</v>
      </c>
      <c r="AM212" s="19">
        <f>Regression!$C$5+Regression!$C$6*A212</f>
        <v>10599.115587151198</v>
      </c>
      <c r="AN212" s="27" t="str">
        <f t="shared" si="44"/>
        <v/>
      </c>
      <c r="AO212" s="30">
        <f>INDEX('Seasonal Index'!$E$2:$E$53,AI212)</f>
        <v>0.9631620939890071</v>
      </c>
      <c r="AP212" s="34" t="str">
        <f t="shared" si="45"/>
        <v/>
      </c>
      <c r="AQ212" s="16">
        <f>IF(AJ212=1,A212-Regression!$C$15,0)</f>
        <v>0</v>
      </c>
      <c r="AR212" s="16">
        <f>IF(AJ212=1,AK212-Regression!$D$15,0)</f>
        <v>0</v>
      </c>
      <c r="AS212" s="16">
        <f>IF(AJ212=1,AL212-Regression!$E$15,0)</f>
        <v>0</v>
      </c>
      <c r="AT212" s="16">
        <f>IF(AJ212=1,AP212-Regression!$F$15,0)</f>
        <v>0</v>
      </c>
      <c r="AU212" s="19">
        <f>IF(AND(ISNUMBER(AK212),ISNUMBER(AL212)),Regression!$C$38+Regression!$D$38*A212+Regression!$E$38*AK212+Regression!$F$38*AL212,"")</f>
        <v>10666.176039909644</v>
      </c>
      <c r="AV212" s="34">
        <f t="shared" si="46"/>
        <v>10273.256449454748</v>
      </c>
      <c r="AW212" s="13" t="str">
        <f>IF(AJ212=1,"Train",IF(AH212=Inputs!$B$6+1,"Validation",IF(AH212&gt;Inputs!$B$6+1,"Forecast","Not used")))</f>
        <v>Not used</v>
      </c>
      <c r="AX212" s="34">
        <f t="shared" si="47"/>
        <v>7398</v>
      </c>
      <c r="AY212" s="38" t="str">
        <f t="shared" si="48"/>
        <v/>
      </c>
      <c r="AZ212" s="13">
        <f t="shared" si="49"/>
        <v>0</v>
      </c>
      <c r="BB212" s="19">
        <f>Regression!$C$45+Regression!$C$46*A212</f>
        <v>6473.3339002070461</v>
      </c>
      <c r="BC212" s="27" t="str">
        <f t="shared" si="50"/>
        <v/>
      </c>
      <c r="BD212" s="30">
        <f>INDEX('Seasonal Index'!$H$2:$H$53,AI212)</f>
        <v>0.98161870818373353</v>
      </c>
      <c r="BE212" s="34" t="str">
        <f t="shared" si="51"/>
        <v/>
      </c>
      <c r="BF212" s="38" t="str">
        <f t="shared" si="52"/>
        <v/>
      </c>
      <c r="BG212" s="34">
        <f t="shared" si="53"/>
        <v>7398</v>
      </c>
      <c r="BH212" s="13">
        <f t="shared" si="54"/>
        <v>0</v>
      </c>
      <c r="BI212" s="13">
        <f t="shared" si="55"/>
        <v>0</v>
      </c>
    </row>
    <row r="213" spans="1:61" x14ac:dyDescent="0.2">
      <c r="A213" s="15">
        <v>212</v>
      </c>
      <c r="B213" s="35">
        <v>34754</v>
      </c>
      <c r="C213" s="36">
        <v>7670</v>
      </c>
      <c r="D213" s="37"/>
      <c r="F213" s="15">
        <v>343000</v>
      </c>
      <c r="H213" s="15">
        <v>18.747499999999999</v>
      </c>
      <c r="I213" s="15">
        <v>17.178000000000001</v>
      </c>
      <c r="J213" s="15">
        <v>1.0669999999999999</v>
      </c>
      <c r="K213" s="15">
        <v>7455.2879999999996</v>
      </c>
      <c r="M213" s="15">
        <v>816</v>
      </c>
      <c r="N213" s="15">
        <v>14.801</v>
      </c>
      <c r="O213" s="15">
        <v>193087</v>
      </c>
      <c r="P213" s="15">
        <v>4841.6000000000004</v>
      </c>
      <c r="Q213" s="15">
        <v>980405</v>
      </c>
      <c r="V213" s="15">
        <v>27</v>
      </c>
      <c r="W213" s="15">
        <v>92.7</v>
      </c>
      <c r="AB213" s="15">
        <v>260282</v>
      </c>
      <c r="AD213" s="15">
        <v>0</v>
      </c>
      <c r="AE213" s="15">
        <v>128.6</v>
      </c>
      <c r="AF213" s="15">
        <v>0.2</v>
      </c>
      <c r="AH213" s="13">
        <f t="shared" si="42"/>
        <v>1995</v>
      </c>
      <c r="AI213" s="13">
        <f t="shared" si="43"/>
        <v>8</v>
      </c>
      <c r="AJ213" s="13">
        <f>IF(AND(ISNUMBER(C213),ISNUMBER(AK213),ISNUMBER(AL213),AH213&gt;=Inputs!$B$5,AH213&lt;=Inputs!$B$6,AH213&lt;&gt;Inputs!$B$7,AH213&lt;&gt;Inputs!$B$8),1,0)</f>
        <v>0</v>
      </c>
      <c r="AK213" s="13">
        <f>IF(INDEX($E213:$AF213,Inputs!$C$10)="","",INDEX($E213:$AF213,Inputs!$C$10))</f>
        <v>193087</v>
      </c>
      <c r="AL213" s="13">
        <f>IF(INDEX($E213:$AF213,Inputs!$C$11)="","",INDEX($E213:$AF213,Inputs!$C$11))</f>
        <v>343000</v>
      </c>
      <c r="AM213" s="19">
        <f>Regression!$C$5+Regression!$C$6*A213</f>
        <v>10597.94291221288</v>
      </c>
      <c r="AN213" s="27" t="str">
        <f t="shared" si="44"/>
        <v/>
      </c>
      <c r="AO213" s="30">
        <f>INDEX('Seasonal Index'!$E$2:$E$53,AI213)</f>
        <v>0.97838705647303814</v>
      </c>
      <c r="AP213" s="34" t="str">
        <f t="shared" si="45"/>
        <v/>
      </c>
      <c r="AQ213" s="16">
        <f>IF(AJ213=1,A213-Regression!$C$15,0)</f>
        <v>0</v>
      </c>
      <c r="AR213" s="16">
        <f>IF(AJ213=1,AK213-Regression!$D$15,0)</f>
        <v>0</v>
      </c>
      <c r="AS213" s="16">
        <f>IF(AJ213=1,AL213-Regression!$E$15,0)</f>
        <v>0</v>
      </c>
      <c r="AT213" s="16">
        <f>IF(AJ213=1,AP213-Regression!$F$15,0)</f>
        <v>0</v>
      </c>
      <c r="AU213" s="19">
        <f>IF(AND(ISNUMBER(AK213),ISNUMBER(AL213)),Regression!$C$38+Regression!$D$38*A213+Regression!$E$38*AK213+Regression!$F$38*AL213,"")</f>
        <v>10677.888933575496</v>
      </c>
      <c r="AV213" s="34">
        <f t="shared" si="46"/>
        <v>10447.108323066957</v>
      </c>
      <c r="AW213" s="13" t="str">
        <f>IF(AJ213=1,"Train",IF(AH213=Inputs!$B$6+1,"Validation",IF(AH213&gt;Inputs!$B$6+1,"Forecast","Not used")))</f>
        <v>Not used</v>
      </c>
      <c r="AX213" s="34">
        <f t="shared" si="47"/>
        <v>7670</v>
      </c>
      <c r="AY213" s="38" t="str">
        <f t="shared" si="48"/>
        <v/>
      </c>
      <c r="AZ213" s="13">
        <f t="shared" si="49"/>
        <v>0</v>
      </c>
      <c r="BB213" s="19">
        <f>Regression!$C$45+Regression!$C$46*A213</f>
        <v>6474.8933998198227</v>
      </c>
      <c r="BC213" s="27" t="str">
        <f t="shared" si="50"/>
        <v/>
      </c>
      <c r="BD213" s="30">
        <f>INDEX('Seasonal Index'!$H$2:$H$53,AI213)</f>
        <v>1.0025158987054763</v>
      </c>
      <c r="BE213" s="34" t="str">
        <f t="shared" si="51"/>
        <v/>
      </c>
      <c r="BF213" s="38" t="str">
        <f t="shared" si="52"/>
        <v/>
      </c>
      <c r="BG213" s="34">
        <f t="shared" si="53"/>
        <v>7670</v>
      </c>
      <c r="BH213" s="13">
        <f t="shared" si="54"/>
        <v>0</v>
      </c>
      <c r="BI213" s="13">
        <f t="shared" si="55"/>
        <v>0</v>
      </c>
    </row>
    <row r="214" spans="1:61" x14ac:dyDescent="0.2">
      <c r="A214" s="15">
        <v>213</v>
      </c>
      <c r="B214" s="35">
        <v>34761</v>
      </c>
      <c r="C214" s="36">
        <v>7194</v>
      </c>
      <c r="D214" s="37"/>
      <c r="F214" s="15">
        <v>336000</v>
      </c>
      <c r="H214" s="15">
        <v>18.5</v>
      </c>
      <c r="I214" s="15">
        <v>16.931999999999999</v>
      </c>
      <c r="J214" s="15">
        <v>1.073</v>
      </c>
      <c r="K214" s="15">
        <v>7455.2879999999996</v>
      </c>
      <c r="M214" s="15">
        <v>816</v>
      </c>
      <c r="N214" s="15">
        <v>14.801</v>
      </c>
      <c r="O214" s="15">
        <v>193087</v>
      </c>
      <c r="P214" s="15">
        <v>4841.6000000000004</v>
      </c>
      <c r="Q214" s="15">
        <v>980405</v>
      </c>
      <c r="S214" s="15">
        <v>2483</v>
      </c>
      <c r="V214" s="15">
        <v>27</v>
      </c>
      <c r="W214" s="15">
        <v>92.7</v>
      </c>
      <c r="AB214" s="15">
        <v>263455</v>
      </c>
      <c r="AD214" s="15">
        <v>0</v>
      </c>
      <c r="AE214" s="15">
        <v>149.6</v>
      </c>
      <c r="AF214" s="15">
        <v>0.7</v>
      </c>
      <c r="AH214" s="13">
        <f t="shared" si="42"/>
        <v>1995</v>
      </c>
      <c r="AI214" s="13">
        <f t="shared" si="43"/>
        <v>9</v>
      </c>
      <c r="AJ214" s="13">
        <f>IF(AND(ISNUMBER(C214),ISNUMBER(AK214),ISNUMBER(AL214),AH214&gt;=Inputs!$B$5,AH214&lt;=Inputs!$B$6,AH214&lt;&gt;Inputs!$B$7,AH214&lt;&gt;Inputs!$B$8),1,0)</f>
        <v>0</v>
      </c>
      <c r="AK214" s="13">
        <f>IF(INDEX($E214:$AF214,Inputs!$C$10)="","",INDEX($E214:$AF214,Inputs!$C$10))</f>
        <v>193087</v>
      </c>
      <c r="AL214" s="13">
        <f>IF(INDEX($E214:$AF214,Inputs!$C$11)="","",INDEX($E214:$AF214,Inputs!$C$11))</f>
        <v>336000</v>
      </c>
      <c r="AM214" s="19">
        <f>Regression!$C$5+Regression!$C$6*A214</f>
        <v>10596.770237274561</v>
      </c>
      <c r="AN214" s="27" t="str">
        <f t="shared" si="44"/>
        <v/>
      </c>
      <c r="AO214" s="30">
        <f>INDEX('Seasonal Index'!$E$2:$E$53,AI214)</f>
        <v>0.98629367627517528</v>
      </c>
      <c r="AP214" s="34" t="str">
        <f t="shared" si="45"/>
        <v/>
      </c>
      <c r="AQ214" s="16">
        <f>IF(AJ214=1,A214-Regression!$C$15,0)</f>
        <v>0</v>
      </c>
      <c r="AR214" s="16">
        <f>IF(AJ214=1,AK214-Regression!$D$15,0)</f>
        <v>0</v>
      </c>
      <c r="AS214" s="16">
        <f>IF(AJ214=1,AL214-Regression!$E$15,0)</f>
        <v>0</v>
      </c>
      <c r="AT214" s="16">
        <f>IF(AJ214=1,AP214-Regression!$F$15,0)</f>
        <v>0</v>
      </c>
      <c r="AU214" s="19">
        <f>IF(AND(ISNUMBER(AK214),ISNUMBER(AL214)),Regression!$C$38+Regression!$D$38*A214+Regression!$E$38*AK214+Regression!$F$38*AL214,"")</f>
        <v>10694.91190999486</v>
      </c>
      <c r="AV214" s="34">
        <f t="shared" si="46"/>
        <v>10548.323985147987</v>
      </c>
      <c r="AW214" s="13" t="str">
        <f>IF(AJ214=1,"Train",IF(AH214=Inputs!$B$6+1,"Validation",IF(AH214&gt;Inputs!$B$6+1,"Forecast","Not used")))</f>
        <v>Not used</v>
      </c>
      <c r="AX214" s="34">
        <f t="shared" si="47"/>
        <v>7194</v>
      </c>
      <c r="AY214" s="38" t="str">
        <f t="shared" si="48"/>
        <v/>
      </c>
      <c r="AZ214" s="13">
        <f t="shared" si="49"/>
        <v>0</v>
      </c>
      <c r="BB214" s="19">
        <f>Regression!$C$45+Regression!$C$46*A214</f>
        <v>6476.4528994325992</v>
      </c>
      <c r="BC214" s="27" t="str">
        <f t="shared" si="50"/>
        <v/>
      </c>
      <c r="BD214" s="30">
        <f>INDEX('Seasonal Index'!$H$2:$H$53,AI214)</f>
        <v>1.0104103597905623</v>
      </c>
      <c r="BE214" s="34" t="str">
        <f t="shared" si="51"/>
        <v/>
      </c>
      <c r="BF214" s="38" t="str">
        <f t="shared" si="52"/>
        <v/>
      </c>
      <c r="BG214" s="34">
        <f t="shared" si="53"/>
        <v>7194</v>
      </c>
      <c r="BH214" s="13">
        <f t="shared" si="54"/>
        <v>0</v>
      </c>
      <c r="BI214" s="13">
        <f t="shared" si="55"/>
        <v>0</v>
      </c>
    </row>
    <row r="215" spans="1:61" x14ac:dyDescent="0.2">
      <c r="A215" s="15">
        <v>214</v>
      </c>
      <c r="B215" s="35">
        <v>34768</v>
      </c>
      <c r="C215" s="36">
        <v>7548</v>
      </c>
      <c r="D215" s="37"/>
      <c r="F215" s="15">
        <v>339000</v>
      </c>
      <c r="H215" s="15">
        <v>18.27</v>
      </c>
      <c r="I215" s="15">
        <v>16.696000000000002</v>
      </c>
      <c r="J215" s="15">
        <v>1.0760000000000001</v>
      </c>
      <c r="K215" s="15">
        <v>7455.2879999999996</v>
      </c>
      <c r="M215" s="15">
        <v>748</v>
      </c>
      <c r="N215" s="15">
        <v>14.801</v>
      </c>
      <c r="O215" s="15">
        <v>193087</v>
      </c>
      <c r="P215" s="15">
        <v>4851.2</v>
      </c>
      <c r="Q215" s="15">
        <v>980405</v>
      </c>
      <c r="S215" s="15">
        <v>2483</v>
      </c>
      <c r="V215" s="15">
        <v>27</v>
      </c>
      <c r="W215" s="15">
        <v>92.6</v>
      </c>
      <c r="AB215" s="15">
        <v>263455</v>
      </c>
      <c r="AD215" s="15">
        <v>0</v>
      </c>
      <c r="AE215" s="15">
        <v>141.1</v>
      </c>
      <c r="AF215" s="15">
        <v>0.8</v>
      </c>
      <c r="AH215" s="13">
        <f t="shared" si="42"/>
        <v>1995</v>
      </c>
      <c r="AI215" s="13">
        <f t="shared" si="43"/>
        <v>10</v>
      </c>
      <c r="AJ215" s="13">
        <f>IF(AND(ISNUMBER(C215),ISNUMBER(AK215),ISNUMBER(AL215),AH215&gt;=Inputs!$B$5,AH215&lt;=Inputs!$B$6,AH215&lt;&gt;Inputs!$B$7,AH215&lt;&gt;Inputs!$B$8),1,0)</f>
        <v>0</v>
      </c>
      <c r="AK215" s="13">
        <f>IF(INDEX($E215:$AF215,Inputs!$C$10)="","",INDEX($E215:$AF215,Inputs!$C$10))</f>
        <v>193087</v>
      </c>
      <c r="AL215" s="13">
        <f>IF(INDEX($E215:$AF215,Inputs!$C$11)="","",INDEX($E215:$AF215,Inputs!$C$11))</f>
        <v>339000</v>
      </c>
      <c r="AM215" s="19">
        <f>Regression!$C$5+Regression!$C$6*A215</f>
        <v>10595.597562336243</v>
      </c>
      <c r="AN215" s="27" t="str">
        <f t="shared" si="44"/>
        <v/>
      </c>
      <c r="AO215" s="30">
        <f>INDEX('Seasonal Index'!$E$2:$E$53,AI215)</f>
        <v>0.99527490721887679</v>
      </c>
      <c r="AP215" s="34" t="str">
        <f t="shared" si="45"/>
        <v/>
      </c>
      <c r="AQ215" s="16">
        <f>IF(AJ215=1,A215-Regression!$C$15,0)</f>
        <v>0</v>
      </c>
      <c r="AR215" s="16">
        <f>IF(AJ215=1,AK215-Regression!$D$15,0)</f>
        <v>0</v>
      </c>
      <c r="AS215" s="16">
        <f>IF(AJ215=1,AL215-Regression!$E$15,0)</f>
        <v>0</v>
      </c>
      <c r="AT215" s="16">
        <f>IF(AJ215=1,AP215-Regression!$F$15,0)</f>
        <v>0</v>
      </c>
      <c r="AU215" s="19">
        <f>IF(AND(ISNUMBER(AK215),ISNUMBER(AL215)),Regression!$C$38+Regression!$D$38*A215+Regression!$E$38*AK215+Regression!$F$38*AL215,"")</f>
        <v>10685.384472646656</v>
      </c>
      <c r="AV215" s="34">
        <f t="shared" si="46"/>
        <v>10634.895039611427</v>
      </c>
      <c r="AW215" s="13" t="str">
        <f>IF(AJ215=1,"Train",IF(AH215=Inputs!$B$6+1,"Validation",IF(AH215&gt;Inputs!$B$6+1,"Forecast","Not used")))</f>
        <v>Not used</v>
      </c>
      <c r="AX215" s="34">
        <f t="shared" si="47"/>
        <v>7548</v>
      </c>
      <c r="AY215" s="38" t="str">
        <f t="shared" si="48"/>
        <v/>
      </c>
      <c r="AZ215" s="13">
        <f t="shared" si="49"/>
        <v>0</v>
      </c>
      <c r="BB215" s="19">
        <f>Regression!$C$45+Regression!$C$46*A215</f>
        <v>6478.0123990453758</v>
      </c>
      <c r="BC215" s="27" t="str">
        <f t="shared" si="50"/>
        <v/>
      </c>
      <c r="BD215" s="30">
        <f>INDEX('Seasonal Index'!$H$2:$H$53,AI215)</f>
        <v>1.0119261816291902</v>
      </c>
      <c r="BE215" s="34" t="str">
        <f t="shared" si="51"/>
        <v/>
      </c>
      <c r="BF215" s="38" t="str">
        <f t="shared" si="52"/>
        <v/>
      </c>
      <c r="BG215" s="34">
        <f t="shared" si="53"/>
        <v>7548</v>
      </c>
      <c r="BH215" s="13">
        <f t="shared" si="54"/>
        <v>0</v>
      </c>
      <c r="BI215" s="13">
        <f t="shared" si="55"/>
        <v>0</v>
      </c>
    </row>
    <row r="216" spans="1:61" x14ac:dyDescent="0.2">
      <c r="A216" s="15">
        <v>215</v>
      </c>
      <c r="B216" s="35">
        <v>34775</v>
      </c>
      <c r="C216" s="36">
        <v>7834</v>
      </c>
      <c r="D216" s="37"/>
      <c r="F216" s="15">
        <v>347000</v>
      </c>
      <c r="H216" s="15">
        <v>18.132000000000001</v>
      </c>
      <c r="I216" s="15">
        <v>16.411999999999999</v>
      </c>
      <c r="J216" s="15">
        <v>1.069</v>
      </c>
      <c r="K216" s="15">
        <v>7455.2879999999996</v>
      </c>
      <c r="M216" s="15">
        <v>748</v>
      </c>
      <c r="N216" s="15">
        <v>14.861000000000001</v>
      </c>
      <c r="O216" s="15">
        <v>193087</v>
      </c>
      <c r="P216" s="15">
        <v>4851.2</v>
      </c>
      <c r="Q216" s="15">
        <v>1021168</v>
      </c>
      <c r="S216" s="15">
        <v>2483</v>
      </c>
      <c r="V216" s="15">
        <v>27</v>
      </c>
      <c r="W216" s="15">
        <v>92.6</v>
      </c>
      <c r="AB216" s="15">
        <v>263455</v>
      </c>
      <c r="AD216" s="15">
        <v>0</v>
      </c>
      <c r="AE216" s="15">
        <v>91.9</v>
      </c>
      <c r="AF216" s="15">
        <v>0.3</v>
      </c>
      <c r="AH216" s="13">
        <f t="shared" si="42"/>
        <v>1995</v>
      </c>
      <c r="AI216" s="13">
        <f t="shared" si="43"/>
        <v>11</v>
      </c>
      <c r="AJ216" s="13">
        <f>IF(AND(ISNUMBER(C216),ISNUMBER(AK216),ISNUMBER(AL216),AH216&gt;=Inputs!$B$5,AH216&lt;=Inputs!$B$6,AH216&lt;&gt;Inputs!$B$7,AH216&lt;&gt;Inputs!$B$8),1,0)</f>
        <v>0</v>
      </c>
      <c r="AK216" s="13">
        <f>IF(INDEX($E216:$AF216,Inputs!$C$10)="","",INDEX($E216:$AF216,Inputs!$C$10))</f>
        <v>193087</v>
      </c>
      <c r="AL216" s="13">
        <f>IF(INDEX($E216:$AF216,Inputs!$C$11)="","",INDEX($E216:$AF216,Inputs!$C$11))</f>
        <v>347000</v>
      </c>
      <c r="AM216" s="19">
        <f>Regression!$C$5+Regression!$C$6*A216</f>
        <v>10594.424887397923</v>
      </c>
      <c r="AN216" s="27" t="str">
        <f t="shared" si="44"/>
        <v/>
      </c>
      <c r="AO216" s="30">
        <f>INDEX('Seasonal Index'!$E$2:$E$53,AI216)</f>
        <v>1.0021277529608945</v>
      </c>
      <c r="AP216" s="34" t="str">
        <f t="shared" si="45"/>
        <v/>
      </c>
      <c r="AQ216" s="16">
        <f>IF(AJ216=1,A216-Regression!$C$15,0)</f>
        <v>0</v>
      </c>
      <c r="AR216" s="16">
        <f>IF(AJ216=1,AK216-Regression!$D$15,0)</f>
        <v>0</v>
      </c>
      <c r="AS216" s="16">
        <f>IF(AJ216=1,AL216-Regression!$E$15,0)</f>
        <v>0</v>
      </c>
      <c r="AT216" s="16">
        <f>IF(AJ216=1,AP216-Regression!$F$15,0)</f>
        <v>0</v>
      </c>
      <c r="AU216" s="19">
        <f>IF(AND(ISNUMBER(AK216),ISNUMBER(AL216)),Regression!$C$38+Regression!$D$38*A216+Regression!$E$38*AK216+Regression!$F$38*AL216,"")</f>
        <v>10662.581828414663</v>
      </c>
      <c r="AV216" s="34">
        <f t="shared" si="46"/>
        <v>10685.269168470852</v>
      </c>
      <c r="AW216" s="13" t="str">
        <f>IF(AJ216=1,"Train",IF(AH216=Inputs!$B$6+1,"Validation",IF(AH216&gt;Inputs!$B$6+1,"Forecast","Not used")))</f>
        <v>Not used</v>
      </c>
      <c r="AX216" s="34">
        <f t="shared" si="47"/>
        <v>7834</v>
      </c>
      <c r="AY216" s="38" t="str">
        <f t="shared" si="48"/>
        <v/>
      </c>
      <c r="AZ216" s="13">
        <f t="shared" si="49"/>
        <v>0</v>
      </c>
      <c r="BB216" s="19">
        <f>Regression!$C$45+Regression!$C$46*A216</f>
        <v>6479.5718986581533</v>
      </c>
      <c r="BC216" s="27" t="str">
        <f t="shared" si="50"/>
        <v/>
      </c>
      <c r="BD216" s="30">
        <f>INDEX('Seasonal Index'!$H$2:$H$53,AI216)</f>
        <v>1.0050201958166503</v>
      </c>
      <c r="BE216" s="34" t="str">
        <f t="shared" si="51"/>
        <v/>
      </c>
      <c r="BF216" s="38" t="str">
        <f t="shared" si="52"/>
        <v/>
      </c>
      <c r="BG216" s="34">
        <f t="shared" si="53"/>
        <v>7834</v>
      </c>
      <c r="BH216" s="13">
        <f t="shared" si="54"/>
        <v>0</v>
      </c>
      <c r="BI216" s="13">
        <f t="shared" si="55"/>
        <v>0</v>
      </c>
    </row>
    <row r="217" spans="1:61" x14ac:dyDescent="0.2">
      <c r="A217" s="15">
        <v>216</v>
      </c>
      <c r="B217" s="35">
        <v>34782</v>
      </c>
      <c r="C217" s="36">
        <v>7797</v>
      </c>
      <c r="D217" s="37"/>
      <c r="F217" s="15">
        <v>343000</v>
      </c>
      <c r="H217" s="15">
        <v>18.692</v>
      </c>
      <c r="I217" s="15">
        <v>17.167999999999999</v>
      </c>
      <c r="J217" s="15">
        <v>1.0680000000000001</v>
      </c>
      <c r="K217" s="15">
        <v>7455.2879999999996</v>
      </c>
      <c r="M217" s="15">
        <v>748</v>
      </c>
      <c r="N217" s="15">
        <v>14.861000000000001</v>
      </c>
      <c r="O217" s="15">
        <v>193838</v>
      </c>
      <c r="P217" s="15">
        <v>4851.2</v>
      </c>
      <c r="Q217" s="15">
        <v>1021168</v>
      </c>
      <c r="S217" s="15">
        <v>2483</v>
      </c>
      <c r="V217" s="15">
        <v>27</v>
      </c>
      <c r="W217" s="15">
        <v>92.6</v>
      </c>
      <c r="AB217" s="15">
        <v>263455</v>
      </c>
      <c r="AD217" s="15">
        <v>0</v>
      </c>
      <c r="AE217" s="15">
        <v>88.9</v>
      </c>
      <c r="AF217" s="15">
        <v>6.7</v>
      </c>
      <c r="AH217" s="13">
        <f t="shared" si="42"/>
        <v>1995</v>
      </c>
      <c r="AI217" s="13">
        <f t="shared" si="43"/>
        <v>12</v>
      </c>
      <c r="AJ217" s="13">
        <f>IF(AND(ISNUMBER(C217),ISNUMBER(AK217),ISNUMBER(AL217),AH217&gt;=Inputs!$B$5,AH217&lt;=Inputs!$B$6,AH217&lt;&gt;Inputs!$B$7,AH217&lt;&gt;Inputs!$B$8),1,0)</f>
        <v>0</v>
      </c>
      <c r="AK217" s="13">
        <f>IF(INDEX($E217:$AF217,Inputs!$C$10)="","",INDEX($E217:$AF217,Inputs!$C$10))</f>
        <v>193838</v>
      </c>
      <c r="AL217" s="13">
        <f>IF(INDEX($E217:$AF217,Inputs!$C$11)="","",INDEX($E217:$AF217,Inputs!$C$11))</f>
        <v>343000</v>
      </c>
      <c r="AM217" s="19">
        <f>Regression!$C$5+Regression!$C$6*A217</f>
        <v>10593.252212459603</v>
      </c>
      <c r="AN217" s="27" t="str">
        <f t="shared" si="44"/>
        <v/>
      </c>
      <c r="AO217" s="30">
        <f>INDEX('Seasonal Index'!$E$2:$E$53,AI217)</f>
        <v>0.99255102448152055</v>
      </c>
      <c r="AP217" s="34" t="str">
        <f t="shared" si="45"/>
        <v/>
      </c>
      <c r="AQ217" s="16">
        <f>IF(AJ217=1,A217-Regression!$C$15,0)</f>
        <v>0</v>
      </c>
      <c r="AR217" s="16">
        <f>IF(AJ217=1,AK217-Regression!$D$15,0)</f>
        <v>0</v>
      </c>
      <c r="AS217" s="16">
        <f>IF(AJ217=1,AL217-Regression!$E$15,0)</f>
        <v>0</v>
      </c>
      <c r="AT217" s="16">
        <f>IF(AJ217=1,AP217-Regression!$F$15,0)</f>
        <v>0</v>
      </c>
      <c r="AU217" s="19">
        <f>IF(AND(ISNUMBER(AK217),ISNUMBER(AL217)),Regression!$C$38+Regression!$D$38*A217+Regression!$E$38*AK217+Regression!$F$38*AL217,"")</f>
        <v>10673.010008716545</v>
      </c>
      <c r="AV217" s="34">
        <f t="shared" si="46"/>
        <v>10593.507018453129</v>
      </c>
      <c r="AW217" s="13" t="str">
        <f>IF(AJ217=1,"Train",IF(AH217=Inputs!$B$6+1,"Validation",IF(AH217&gt;Inputs!$B$6+1,"Forecast","Not used")))</f>
        <v>Not used</v>
      </c>
      <c r="AX217" s="34">
        <f t="shared" si="47"/>
        <v>7797</v>
      </c>
      <c r="AY217" s="38" t="str">
        <f t="shared" si="48"/>
        <v/>
      </c>
      <c r="AZ217" s="13">
        <f t="shared" si="49"/>
        <v>0</v>
      </c>
      <c r="BB217" s="19">
        <f>Regression!$C$45+Regression!$C$46*A217</f>
        <v>6481.1313982709298</v>
      </c>
      <c r="BC217" s="27" t="str">
        <f t="shared" si="50"/>
        <v/>
      </c>
      <c r="BD217" s="30">
        <f>INDEX('Seasonal Index'!$H$2:$H$53,AI217)</f>
        <v>1.0030364776411875</v>
      </c>
      <c r="BE217" s="34" t="str">
        <f t="shared" si="51"/>
        <v/>
      </c>
      <c r="BF217" s="38" t="str">
        <f t="shared" si="52"/>
        <v/>
      </c>
      <c r="BG217" s="34">
        <f t="shared" si="53"/>
        <v>7797</v>
      </c>
      <c r="BH217" s="13">
        <f t="shared" si="54"/>
        <v>0</v>
      </c>
      <c r="BI217" s="13">
        <f t="shared" si="55"/>
        <v>0</v>
      </c>
    </row>
    <row r="218" spans="1:61" x14ac:dyDescent="0.2">
      <c r="A218" s="15">
        <v>217</v>
      </c>
      <c r="B218" s="35">
        <v>34789</v>
      </c>
      <c r="C218" s="36">
        <v>8195</v>
      </c>
      <c r="D218" s="37"/>
      <c r="F218" s="15">
        <v>332000</v>
      </c>
      <c r="H218" s="15">
        <v>19.117999999999999</v>
      </c>
      <c r="I218" s="15">
        <v>17.937999999999999</v>
      </c>
      <c r="J218" s="15">
        <v>1.075</v>
      </c>
      <c r="K218" s="15">
        <v>7455.2879999999996</v>
      </c>
      <c r="M218" s="15">
        <v>748</v>
      </c>
      <c r="N218" s="15">
        <v>14.861000000000001</v>
      </c>
      <c r="O218" s="15">
        <v>193838</v>
      </c>
      <c r="P218" s="15">
        <v>4851.2</v>
      </c>
      <c r="Q218" s="15">
        <v>1021168</v>
      </c>
      <c r="S218" s="15">
        <v>2483</v>
      </c>
      <c r="V218" s="15">
        <v>27</v>
      </c>
      <c r="W218" s="15">
        <v>92.6</v>
      </c>
      <c r="AB218" s="15">
        <v>263455</v>
      </c>
      <c r="AD218" s="15">
        <v>0</v>
      </c>
      <c r="AE218" s="15">
        <v>101.2</v>
      </c>
      <c r="AF218" s="15">
        <v>3.9</v>
      </c>
      <c r="AH218" s="13">
        <f t="shared" si="42"/>
        <v>1995</v>
      </c>
      <c r="AI218" s="13">
        <f t="shared" si="43"/>
        <v>13</v>
      </c>
      <c r="AJ218" s="13">
        <f>IF(AND(ISNUMBER(C218),ISNUMBER(AK218),ISNUMBER(AL218),AH218&gt;=Inputs!$B$5,AH218&lt;=Inputs!$B$6,AH218&lt;&gt;Inputs!$B$7,AH218&lt;&gt;Inputs!$B$8),1,0)</f>
        <v>0</v>
      </c>
      <c r="AK218" s="13">
        <f>IF(INDEX($E218:$AF218,Inputs!$C$10)="","",INDEX($E218:$AF218,Inputs!$C$10))</f>
        <v>193838</v>
      </c>
      <c r="AL218" s="13">
        <f>IF(INDEX($E218:$AF218,Inputs!$C$11)="","",INDEX($E218:$AF218,Inputs!$C$11))</f>
        <v>332000</v>
      </c>
      <c r="AM218" s="19">
        <f>Regression!$C$5+Regression!$C$6*A218</f>
        <v>10592.079537521286</v>
      </c>
      <c r="AN218" s="27" t="str">
        <f t="shared" si="44"/>
        <v/>
      </c>
      <c r="AO218" s="30">
        <f>INDEX('Seasonal Index'!$E$2:$E$53,AI218)</f>
        <v>1.0067199075539344</v>
      </c>
      <c r="AP218" s="34" t="str">
        <f t="shared" si="45"/>
        <v/>
      </c>
      <c r="AQ218" s="16">
        <f>IF(AJ218=1,A218-Regression!$C$15,0)</f>
        <v>0</v>
      </c>
      <c r="AR218" s="16">
        <f>IF(AJ218=1,AK218-Regression!$D$15,0)</f>
        <v>0</v>
      </c>
      <c r="AS218" s="16">
        <f>IF(AJ218=1,AL218-Regression!$E$15,0)</f>
        <v>0</v>
      </c>
      <c r="AT218" s="16">
        <f>IF(AJ218=1,AP218-Regression!$F$15,0)</f>
        <v>0</v>
      </c>
      <c r="AU218" s="19">
        <f>IF(AND(ISNUMBER(AK218),ISNUMBER(AL218)),Regression!$C$38+Regression!$D$38*A218+Regression!$E$38*AK218+Regression!$F$38*AL218,"")</f>
        <v>10700.653150642938</v>
      </c>
      <c r="AV218" s="34">
        <f t="shared" si="46"/>
        <v>10772.560550581975</v>
      </c>
      <c r="AW218" s="13" t="str">
        <f>IF(AJ218=1,"Train",IF(AH218=Inputs!$B$6+1,"Validation",IF(AH218&gt;Inputs!$B$6+1,"Forecast","Not used")))</f>
        <v>Not used</v>
      </c>
      <c r="AX218" s="34">
        <f t="shared" si="47"/>
        <v>8195</v>
      </c>
      <c r="AY218" s="38" t="str">
        <f t="shared" si="48"/>
        <v/>
      </c>
      <c r="AZ218" s="13">
        <f t="shared" si="49"/>
        <v>0</v>
      </c>
      <c r="BB218" s="19">
        <f>Regression!$C$45+Regression!$C$46*A218</f>
        <v>6482.6908978837064</v>
      </c>
      <c r="BC218" s="27" t="str">
        <f t="shared" si="50"/>
        <v/>
      </c>
      <c r="BD218" s="30">
        <f>INDEX('Seasonal Index'!$H$2:$H$53,AI218)</f>
        <v>1.0306249409207193</v>
      </c>
      <c r="BE218" s="34" t="str">
        <f t="shared" si="51"/>
        <v/>
      </c>
      <c r="BF218" s="38" t="str">
        <f t="shared" si="52"/>
        <v/>
      </c>
      <c r="BG218" s="34">
        <f t="shared" si="53"/>
        <v>8195</v>
      </c>
      <c r="BH218" s="13">
        <f t="shared" si="54"/>
        <v>0</v>
      </c>
      <c r="BI218" s="13">
        <f t="shared" si="55"/>
        <v>0</v>
      </c>
    </row>
    <row r="219" spans="1:61" x14ac:dyDescent="0.2">
      <c r="A219" s="15">
        <v>218</v>
      </c>
      <c r="B219" s="35">
        <v>34796</v>
      </c>
      <c r="C219" s="36">
        <v>7588</v>
      </c>
      <c r="D219" s="37"/>
      <c r="F219" s="15">
        <v>335000</v>
      </c>
      <c r="H219" s="15">
        <v>19.428000000000001</v>
      </c>
      <c r="I219" s="15">
        <v>18.242000000000001</v>
      </c>
      <c r="J219" s="15">
        <v>1.087</v>
      </c>
      <c r="K219" s="15">
        <v>7455.2879999999996</v>
      </c>
      <c r="M219" s="15">
        <v>713</v>
      </c>
      <c r="N219" s="15">
        <v>14.861000000000001</v>
      </c>
      <c r="O219" s="15">
        <v>193838</v>
      </c>
      <c r="P219" s="15">
        <v>4850.8</v>
      </c>
      <c r="Q219" s="15">
        <v>1021168</v>
      </c>
      <c r="S219" s="15">
        <v>2483</v>
      </c>
      <c r="V219" s="15">
        <v>27</v>
      </c>
      <c r="W219" s="15">
        <v>89.6</v>
      </c>
      <c r="AB219" s="15">
        <v>263455</v>
      </c>
      <c r="AD219" s="15">
        <v>0</v>
      </c>
      <c r="AE219" s="15">
        <v>95.4</v>
      </c>
      <c r="AF219" s="15">
        <v>0.1</v>
      </c>
      <c r="AH219" s="13">
        <f t="shared" si="42"/>
        <v>1995</v>
      </c>
      <c r="AI219" s="13">
        <f t="shared" si="43"/>
        <v>14</v>
      </c>
      <c r="AJ219" s="13">
        <f>IF(AND(ISNUMBER(C219),ISNUMBER(AK219),ISNUMBER(AL219),AH219&gt;=Inputs!$B$5,AH219&lt;=Inputs!$B$6,AH219&lt;&gt;Inputs!$B$7,AH219&lt;&gt;Inputs!$B$8),1,0)</f>
        <v>0</v>
      </c>
      <c r="AK219" s="13">
        <f>IF(INDEX($E219:$AF219,Inputs!$C$10)="","",INDEX($E219:$AF219,Inputs!$C$10))</f>
        <v>193838</v>
      </c>
      <c r="AL219" s="13">
        <f>IF(INDEX($E219:$AF219,Inputs!$C$11)="","",INDEX($E219:$AF219,Inputs!$C$11))</f>
        <v>335000</v>
      </c>
      <c r="AM219" s="19">
        <f>Regression!$C$5+Regression!$C$6*A219</f>
        <v>10590.906862582966</v>
      </c>
      <c r="AN219" s="27" t="str">
        <f t="shared" si="44"/>
        <v/>
      </c>
      <c r="AO219" s="30">
        <f>INDEX('Seasonal Index'!$E$2:$E$53,AI219)</f>
        <v>0.99471306505019241</v>
      </c>
      <c r="AP219" s="34" t="str">
        <f t="shared" si="45"/>
        <v/>
      </c>
      <c r="AQ219" s="16">
        <f>IF(AJ219=1,A219-Regression!$C$15,0)</f>
        <v>0</v>
      </c>
      <c r="AR219" s="16">
        <f>IF(AJ219=1,AK219-Regression!$D$15,0)</f>
        <v>0</v>
      </c>
      <c r="AS219" s="16">
        <f>IF(AJ219=1,AL219-Regression!$E$15,0)</f>
        <v>0</v>
      </c>
      <c r="AT219" s="16">
        <f>IF(AJ219=1,AP219-Regression!$F$15,0)</f>
        <v>0</v>
      </c>
      <c r="AU219" s="19">
        <f>IF(AND(ISNUMBER(AK219),ISNUMBER(AL219)),Regression!$C$38+Regression!$D$38*A219+Regression!$E$38*AK219+Regression!$F$38*AL219,"")</f>
        <v>10691.125713294732</v>
      </c>
      <c r="AV219" s="34">
        <f t="shared" si="46"/>
        <v>10634.602427108328</v>
      </c>
      <c r="AW219" s="13" t="str">
        <f>IF(AJ219=1,"Train",IF(AH219=Inputs!$B$6+1,"Validation",IF(AH219&gt;Inputs!$B$6+1,"Forecast","Not used")))</f>
        <v>Not used</v>
      </c>
      <c r="AX219" s="34">
        <f t="shared" si="47"/>
        <v>7588</v>
      </c>
      <c r="AY219" s="38" t="str">
        <f t="shared" si="48"/>
        <v/>
      </c>
      <c r="AZ219" s="13">
        <f t="shared" si="49"/>
        <v>0</v>
      </c>
      <c r="BB219" s="19">
        <f>Regression!$C$45+Regression!$C$46*A219</f>
        <v>6484.2503974964829</v>
      </c>
      <c r="BC219" s="27" t="str">
        <f t="shared" si="50"/>
        <v/>
      </c>
      <c r="BD219" s="30">
        <f>INDEX('Seasonal Index'!$H$2:$H$53,AI219)</f>
        <v>0.9999465749058718</v>
      </c>
      <c r="BE219" s="34" t="str">
        <f t="shared" si="51"/>
        <v/>
      </c>
      <c r="BF219" s="38" t="str">
        <f t="shared" si="52"/>
        <v/>
      </c>
      <c r="BG219" s="34">
        <f t="shared" si="53"/>
        <v>7588</v>
      </c>
      <c r="BH219" s="13">
        <f t="shared" si="54"/>
        <v>0</v>
      </c>
      <c r="BI219" s="13">
        <f t="shared" si="55"/>
        <v>0</v>
      </c>
    </row>
    <row r="220" spans="1:61" x14ac:dyDescent="0.2">
      <c r="A220" s="15">
        <v>219</v>
      </c>
      <c r="B220" s="35">
        <v>34803</v>
      </c>
      <c r="C220" s="36">
        <v>7543</v>
      </c>
      <c r="D220" s="37"/>
      <c r="F220" s="15">
        <v>347000</v>
      </c>
      <c r="H220" s="15">
        <v>19.5275</v>
      </c>
      <c r="I220" s="15">
        <v>18.372499999999999</v>
      </c>
      <c r="J220" s="15">
        <v>1.103</v>
      </c>
      <c r="K220" s="15">
        <v>7455.2879999999996</v>
      </c>
      <c r="M220" s="15">
        <v>713</v>
      </c>
      <c r="N220" s="15">
        <v>14.861000000000001</v>
      </c>
      <c r="O220" s="15">
        <v>193838</v>
      </c>
      <c r="P220" s="15">
        <v>4850.8</v>
      </c>
      <c r="Q220" s="15">
        <v>1021168</v>
      </c>
      <c r="S220" s="15">
        <v>2483</v>
      </c>
      <c r="V220" s="15">
        <v>27</v>
      </c>
      <c r="W220" s="15">
        <v>89.6</v>
      </c>
      <c r="AB220" s="15">
        <v>263455</v>
      </c>
      <c r="AD220" s="15">
        <v>0</v>
      </c>
      <c r="AE220" s="15">
        <v>74.8</v>
      </c>
      <c r="AF220" s="15">
        <v>4.8</v>
      </c>
      <c r="AH220" s="13">
        <f t="shared" si="42"/>
        <v>1995</v>
      </c>
      <c r="AI220" s="13">
        <f t="shared" si="43"/>
        <v>15</v>
      </c>
      <c r="AJ220" s="13">
        <f>IF(AND(ISNUMBER(C220),ISNUMBER(AK220),ISNUMBER(AL220),AH220&gt;=Inputs!$B$5,AH220&lt;=Inputs!$B$6,AH220&lt;&gt;Inputs!$B$7,AH220&lt;&gt;Inputs!$B$8),1,0)</f>
        <v>0</v>
      </c>
      <c r="AK220" s="13">
        <f>IF(INDEX($E220:$AF220,Inputs!$C$10)="","",INDEX($E220:$AF220,Inputs!$C$10))</f>
        <v>193838</v>
      </c>
      <c r="AL220" s="13">
        <f>IF(INDEX($E220:$AF220,Inputs!$C$11)="","",INDEX($E220:$AF220,Inputs!$C$11))</f>
        <v>347000</v>
      </c>
      <c r="AM220" s="19">
        <f>Regression!$C$5+Regression!$C$6*A220</f>
        <v>10589.734187644646</v>
      </c>
      <c r="AN220" s="27" t="str">
        <f t="shared" si="44"/>
        <v/>
      </c>
      <c r="AO220" s="30">
        <f>INDEX('Seasonal Index'!$E$2:$E$53,AI220)</f>
        <v>1.0030309157157118</v>
      </c>
      <c r="AP220" s="34" t="str">
        <f t="shared" si="45"/>
        <v/>
      </c>
      <c r="AQ220" s="16">
        <f>IF(AJ220=1,A220-Regression!$C$15,0)</f>
        <v>0</v>
      </c>
      <c r="AR220" s="16">
        <f>IF(AJ220=1,AK220-Regression!$D$15,0)</f>
        <v>0</v>
      </c>
      <c r="AS220" s="16">
        <f>IF(AJ220=1,AL220-Regression!$E$15,0)</f>
        <v>0</v>
      </c>
      <c r="AT220" s="16">
        <f>IF(AJ220=1,AP220-Regression!$F$15,0)</f>
        <v>0</v>
      </c>
      <c r="AU220" s="19">
        <f>IF(AND(ISNUMBER(AK220),ISNUMBER(AL220)),Regression!$C$38+Regression!$D$38*A220+Regression!$E$38*AK220+Regression!$F$38*AL220,"")</f>
        <v>10657.702903555712</v>
      </c>
      <c r="AV220" s="34">
        <f t="shared" si="46"/>
        <v>10690.005502779486</v>
      </c>
      <c r="AW220" s="13" t="str">
        <f>IF(AJ220=1,"Train",IF(AH220=Inputs!$B$6+1,"Validation",IF(AH220&gt;Inputs!$B$6+1,"Forecast","Not used")))</f>
        <v>Not used</v>
      </c>
      <c r="AX220" s="34">
        <f t="shared" si="47"/>
        <v>7543</v>
      </c>
      <c r="AY220" s="38" t="str">
        <f t="shared" si="48"/>
        <v/>
      </c>
      <c r="AZ220" s="13">
        <f t="shared" si="49"/>
        <v>0</v>
      </c>
      <c r="BB220" s="19">
        <f>Regression!$C$45+Regression!$C$46*A220</f>
        <v>6485.8098971092604</v>
      </c>
      <c r="BC220" s="27" t="str">
        <f t="shared" si="50"/>
        <v/>
      </c>
      <c r="BD220" s="30">
        <f>INDEX('Seasonal Index'!$H$2:$H$53,AI220)</f>
        <v>0.99086023336954587</v>
      </c>
      <c r="BE220" s="34" t="str">
        <f t="shared" si="51"/>
        <v/>
      </c>
      <c r="BF220" s="38" t="str">
        <f t="shared" si="52"/>
        <v/>
      </c>
      <c r="BG220" s="34">
        <f t="shared" si="53"/>
        <v>7543</v>
      </c>
      <c r="BH220" s="13">
        <f t="shared" si="54"/>
        <v>0</v>
      </c>
      <c r="BI220" s="13">
        <f t="shared" si="55"/>
        <v>0</v>
      </c>
    </row>
    <row r="221" spans="1:61" x14ac:dyDescent="0.2">
      <c r="A221" s="15">
        <v>220</v>
      </c>
      <c r="B221" s="35">
        <v>34810</v>
      </c>
      <c r="C221" s="36">
        <v>8156</v>
      </c>
      <c r="D221" s="37"/>
      <c r="F221" s="15">
        <v>355000</v>
      </c>
      <c r="H221" s="15">
        <v>20.263999999999999</v>
      </c>
      <c r="I221" s="15">
        <v>18.9025</v>
      </c>
      <c r="J221" s="15">
        <v>1.117</v>
      </c>
      <c r="K221" s="15">
        <v>7455.2879999999996</v>
      </c>
      <c r="M221" s="15">
        <v>713</v>
      </c>
      <c r="N221" s="15">
        <v>15.256</v>
      </c>
      <c r="O221" s="15">
        <v>171053</v>
      </c>
      <c r="P221" s="15">
        <v>4850.8</v>
      </c>
      <c r="Q221" s="15">
        <v>1021168</v>
      </c>
      <c r="S221" s="15">
        <v>2483</v>
      </c>
      <c r="V221" s="15">
        <v>27</v>
      </c>
      <c r="W221" s="15">
        <v>89.6</v>
      </c>
      <c r="AB221" s="15">
        <v>263455</v>
      </c>
      <c r="AD221" s="15">
        <v>0</v>
      </c>
      <c r="AE221" s="15">
        <v>66.2</v>
      </c>
      <c r="AF221" s="15">
        <v>15.3</v>
      </c>
      <c r="AH221" s="13">
        <f t="shared" si="42"/>
        <v>1995</v>
      </c>
      <c r="AI221" s="13">
        <f t="shared" si="43"/>
        <v>16</v>
      </c>
      <c r="AJ221" s="13">
        <f>IF(AND(ISNUMBER(C221),ISNUMBER(AK221),ISNUMBER(AL221),AH221&gt;=Inputs!$B$5,AH221&lt;=Inputs!$B$6,AH221&lt;&gt;Inputs!$B$7,AH221&lt;&gt;Inputs!$B$8),1,0)</f>
        <v>0</v>
      </c>
      <c r="AK221" s="13">
        <f>IF(INDEX($E221:$AF221,Inputs!$C$10)="","",INDEX($E221:$AF221,Inputs!$C$10))</f>
        <v>171053</v>
      </c>
      <c r="AL221" s="13">
        <f>IF(INDEX($E221:$AF221,Inputs!$C$11)="","",INDEX($E221:$AF221,Inputs!$C$11))</f>
        <v>355000</v>
      </c>
      <c r="AM221" s="19">
        <f>Regression!$C$5+Regression!$C$6*A221</f>
        <v>10588.561512706328</v>
      </c>
      <c r="AN221" s="27" t="str">
        <f t="shared" si="44"/>
        <v/>
      </c>
      <c r="AO221" s="30">
        <f>INDEX('Seasonal Index'!$E$2:$E$53,AI221)</f>
        <v>1.002097408025427</v>
      </c>
      <c r="AP221" s="34" t="str">
        <f t="shared" si="45"/>
        <v/>
      </c>
      <c r="AQ221" s="16">
        <f>IF(AJ221=1,A221-Regression!$C$15,0)</f>
        <v>0</v>
      </c>
      <c r="AR221" s="16">
        <f>IF(AJ221=1,AK221-Regression!$D$15,0)</f>
        <v>0</v>
      </c>
      <c r="AS221" s="16">
        <f>IF(AJ221=1,AL221-Regression!$E$15,0)</f>
        <v>0</v>
      </c>
      <c r="AT221" s="16">
        <f>IF(AJ221=1,AP221-Regression!$F$15,0)</f>
        <v>0</v>
      </c>
      <c r="AU221" s="19">
        <f>IF(AND(ISNUMBER(AK221),ISNUMBER(AL221)),Regression!$C$38+Regression!$D$38*A221+Regression!$E$38*AK221+Regression!$F$38*AL221,"")</f>
        <v>10593.325127803959</v>
      </c>
      <c r="AV221" s="34">
        <f t="shared" si="46"/>
        <v>10615.543652942972</v>
      </c>
      <c r="AW221" s="13" t="str">
        <f>IF(AJ221=1,"Train",IF(AH221=Inputs!$B$6+1,"Validation",IF(AH221&gt;Inputs!$B$6+1,"Forecast","Not used")))</f>
        <v>Not used</v>
      </c>
      <c r="AX221" s="34">
        <f t="shared" si="47"/>
        <v>8156</v>
      </c>
      <c r="AY221" s="38" t="str">
        <f t="shared" si="48"/>
        <v/>
      </c>
      <c r="AZ221" s="13">
        <f t="shared" si="49"/>
        <v>0</v>
      </c>
      <c r="BB221" s="19">
        <f>Regression!$C$45+Regression!$C$46*A221</f>
        <v>6487.369396722037</v>
      </c>
      <c r="BC221" s="27" t="str">
        <f t="shared" si="50"/>
        <v/>
      </c>
      <c r="BD221" s="30">
        <f>INDEX('Seasonal Index'!$H$2:$H$53,AI221)</f>
        <v>1.0144500074765384</v>
      </c>
      <c r="BE221" s="34" t="str">
        <f t="shared" si="51"/>
        <v/>
      </c>
      <c r="BF221" s="38" t="str">
        <f t="shared" si="52"/>
        <v/>
      </c>
      <c r="BG221" s="34">
        <f t="shared" si="53"/>
        <v>8156</v>
      </c>
      <c r="BH221" s="13">
        <f t="shared" si="54"/>
        <v>0</v>
      </c>
      <c r="BI221" s="13">
        <f t="shared" si="55"/>
        <v>0</v>
      </c>
    </row>
    <row r="222" spans="1:61" x14ac:dyDescent="0.2">
      <c r="A222" s="15">
        <v>221</v>
      </c>
      <c r="B222" s="35">
        <v>34817</v>
      </c>
      <c r="C222" s="36">
        <v>7731</v>
      </c>
      <c r="D222" s="37"/>
      <c r="F222" s="15">
        <v>349000</v>
      </c>
      <c r="H222" s="15">
        <v>20.292000000000002</v>
      </c>
      <c r="I222" s="15">
        <v>19.071999999999999</v>
      </c>
      <c r="J222" s="15">
        <v>1.1379999999999999</v>
      </c>
      <c r="K222" s="15">
        <v>7455.2879999999996</v>
      </c>
      <c r="M222" s="15">
        <v>713</v>
      </c>
      <c r="N222" s="15">
        <v>15.256</v>
      </c>
      <c r="O222" s="15">
        <v>171053</v>
      </c>
      <c r="P222" s="15">
        <v>4850.8</v>
      </c>
      <c r="Q222" s="15">
        <v>1021168</v>
      </c>
      <c r="S222" s="15">
        <v>2483</v>
      </c>
      <c r="V222" s="15">
        <v>27</v>
      </c>
      <c r="W222" s="15">
        <v>89.6</v>
      </c>
      <c r="AB222" s="15">
        <v>263455</v>
      </c>
      <c r="AD222" s="15">
        <v>0</v>
      </c>
      <c r="AE222" s="15">
        <v>54.8</v>
      </c>
      <c r="AF222" s="15">
        <v>5.9</v>
      </c>
      <c r="AH222" s="13">
        <f t="shared" si="42"/>
        <v>1995</v>
      </c>
      <c r="AI222" s="13">
        <f t="shared" si="43"/>
        <v>17</v>
      </c>
      <c r="AJ222" s="13">
        <f>IF(AND(ISNUMBER(C222),ISNUMBER(AK222),ISNUMBER(AL222),AH222&gt;=Inputs!$B$5,AH222&lt;=Inputs!$B$6,AH222&lt;&gt;Inputs!$B$7,AH222&lt;&gt;Inputs!$B$8),1,0)</f>
        <v>0</v>
      </c>
      <c r="AK222" s="13">
        <f>IF(INDEX($E222:$AF222,Inputs!$C$10)="","",INDEX($E222:$AF222,Inputs!$C$10))</f>
        <v>171053</v>
      </c>
      <c r="AL222" s="13">
        <f>IF(INDEX($E222:$AF222,Inputs!$C$11)="","",INDEX($E222:$AF222,Inputs!$C$11))</f>
        <v>349000</v>
      </c>
      <c r="AM222" s="19">
        <f>Regression!$C$5+Regression!$C$6*A222</f>
        <v>10587.388837768009</v>
      </c>
      <c r="AN222" s="27" t="str">
        <f t="shared" si="44"/>
        <v/>
      </c>
      <c r="AO222" s="30">
        <f>INDEX('Seasonal Index'!$E$2:$E$53,AI222)</f>
        <v>0.98572000908513657</v>
      </c>
      <c r="AP222" s="34" t="str">
        <f t="shared" si="45"/>
        <v/>
      </c>
      <c r="AQ222" s="16">
        <f>IF(AJ222=1,A222-Regression!$C$15,0)</f>
        <v>0</v>
      </c>
      <c r="AR222" s="16">
        <f>IF(AJ222=1,AK222-Regression!$D$15,0)</f>
        <v>0</v>
      </c>
      <c r="AS222" s="16">
        <f>IF(AJ222=1,AL222-Regression!$E$15,0)</f>
        <v>0</v>
      </c>
      <c r="AT222" s="16">
        <f>IF(AJ222=1,AP222-Regression!$F$15,0)</f>
        <v>0</v>
      </c>
      <c r="AU222" s="19">
        <f>IF(AND(ISNUMBER(AK222),ISNUMBER(AL222)),Regression!$C$38+Regression!$D$38*A222+Regression!$E$38*AK222+Regression!$F$38*AL222,"")</f>
        <v>10607.693062846569</v>
      </c>
      <c r="AV222" s="34">
        <f t="shared" si="46"/>
        <v>10456.21530228146</v>
      </c>
      <c r="AW222" s="13" t="str">
        <f>IF(AJ222=1,"Train",IF(AH222=Inputs!$B$6+1,"Validation",IF(AH222&gt;Inputs!$B$6+1,"Forecast","Not used")))</f>
        <v>Not used</v>
      </c>
      <c r="AX222" s="34">
        <f t="shared" si="47"/>
        <v>7731</v>
      </c>
      <c r="AY222" s="38" t="str">
        <f t="shared" si="48"/>
        <v/>
      </c>
      <c r="AZ222" s="13">
        <f t="shared" si="49"/>
        <v>0</v>
      </c>
      <c r="BB222" s="19">
        <f>Regression!$C$45+Regression!$C$46*A222</f>
        <v>6488.9288963348135</v>
      </c>
      <c r="BC222" s="27" t="str">
        <f t="shared" si="50"/>
        <v/>
      </c>
      <c r="BD222" s="30">
        <f>INDEX('Seasonal Index'!$H$2:$H$53,AI222)</f>
        <v>0.9921535913252727</v>
      </c>
      <c r="BE222" s="34" t="str">
        <f t="shared" si="51"/>
        <v/>
      </c>
      <c r="BF222" s="38" t="str">
        <f t="shared" si="52"/>
        <v/>
      </c>
      <c r="BG222" s="34">
        <f t="shared" si="53"/>
        <v>7731</v>
      </c>
      <c r="BH222" s="13">
        <f t="shared" si="54"/>
        <v>0</v>
      </c>
      <c r="BI222" s="13">
        <f t="shared" si="55"/>
        <v>0</v>
      </c>
    </row>
    <row r="223" spans="1:61" x14ac:dyDescent="0.2">
      <c r="A223" s="15">
        <v>222</v>
      </c>
      <c r="B223" s="35">
        <v>34824</v>
      </c>
      <c r="C223" s="36">
        <v>7539</v>
      </c>
      <c r="D223" s="37"/>
      <c r="F223" s="15">
        <v>365000</v>
      </c>
      <c r="H223" s="15">
        <v>20.244</v>
      </c>
      <c r="I223" s="15">
        <v>18.814</v>
      </c>
      <c r="J223" s="15">
        <v>1.1479999999999999</v>
      </c>
      <c r="K223" s="15">
        <v>7455.2879999999996</v>
      </c>
      <c r="M223" s="15">
        <v>713</v>
      </c>
      <c r="N223" s="15">
        <v>15.256</v>
      </c>
      <c r="O223" s="15">
        <v>171053</v>
      </c>
      <c r="P223" s="15">
        <v>4850.8</v>
      </c>
      <c r="Q223" s="15">
        <v>1021168</v>
      </c>
      <c r="S223" s="15">
        <v>2483</v>
      </c>
      <c r="V223" s="15">
        <v>27</v>
      </c>
      <c r="W223" s="15">
        <v>87.9</v>
      </c>
      <c r="AB223" s="15">
        <v>263455</v>
      </c>
      <c r="AD223" s="15">
        <v>0</v>
      </c>
      <c r="AE223" s="15">
        <v>55.4</v>
      </c>
      <c r="AF223" s="15">
        <v>13.1</v>
      </c>
      <c r="AH223" s="13">
        <f t="shared" si="42"/>
        <v>1995</v>
      </c>
      <c r="AI223" s="13">
        <f t="shared" si="43"/>
        <v>18</v>
      </c>
      <c r="AJ223" s="13">
        <f>IF(AND(ISNUMBER(C223),ISNUMBER(AK223),ISNUMBER(AL223),AH223&gt;=Inputs!$B$5,AH223&lt;=Inputs!$B$6,AH223&lt;&gt;Inputs!$B$7,AH223&lt;&gt;Inputs!$B$8),1,0)</f>
        <v>0</v>
      </c>
      <c r="AK223" s="13">
        <f>IF(INDEX($E223:$AF223,Inputs!$C$10)="","",INDEX($E223:$AF223,Inputs!$C$10))</f>
        <v>171053</v>
      </c>
      <c r="AL223" s="13">
        <f>IF(INDEX($E223:$AF223,Inputs!$C$11)="","",INDEX($E223:$AF223,Inputs!$C$11))</f>
        <v>365000</v>
      </c>
      <c r="AM223" s="19">
        <f>Regression!$C$5+Regression!$C$6*A223</f>
        <v>10586.216162829691</v>
      </c>
      <c r="AN223" s="27" t="str">
        <f t="shared" si="44"/>
        <v/>
      </c>
      <c r="AO223" s="30">
        <f>INDEX('Seasonal Index'!$E$2:$E$53,AI223)</f>
        <v>1.0181401500092944</v>
      </c>
      <c r="AP223" s="34" t="str">
        <f t="shared" si="45"/>
        <v/>
      </c>
      <c r="AQ223" s="16">
        <f>IF(AJ223=1,A223-Regression!$C$15,0)</f>
        <v>0</v>
      </c>
      <c r="AR223" s="16">
        <f>IF(AJ223=1,AK223-Regression!$D$15,0)</f>
        <v>0</v>
      </c>
      <c r="AS223" s="16">
        <f>IF(AJ223=1,AL223-Regression!$E$15,0)</f>
        <v>0</v>
      </c>
      <c r="AT223" s="16">
        <f>IF(AJ223=1,AP223-Regression!$F$15,0)</f>
        <v>0</v>
      </c>
      <c r="AU223" s="19">
        <f>IF(AND(ISNUMBER(AK223),ISNUMBER(AL223)),Regression!$C$38+Regression!$D$38*A223+Regression!$E$38*AK223+Regression!$F$38*AL223,"")</f>
        <v>10563.650087600519</v>
      </c>
      <c r="AV223" s="34">
        <f t="shared" si="46"/>
        <v>10755.276284835289</v>
      </c>
      <c r="AW223" s="13" t="str">
        <f>IF(AJ223=1,"Train",IF(AH223=Inputs!$B$6+1,"Validation",IF(AH223&gt;Inputs!$B$6+1,"Forecast","Not used")))</f>
        <v>Not used</v>
      </c>
      <c r="AX223" s="34">
        <f t="shared" si="47"/>
        <v>7539</v>
      </c>
      <c r="AY223" s="38" t="str">
        <f t="shared" si="48"/>
        <v/>
      </c>
      <c r="AZ223" s="13">
        <f t="shared" si="49"/>
        <v>0</v>
      </c>
      <c r="BB223" s="19">
        <f>Regression!$C$45+Regression!$C$46*A223</f>
        <v>6490.4883959475901</v>
      </c>
      <c r="BC223" s="27" t="str">
        <f t="shared" si="50"/>
        <v/>
      </c>
      <c r="BD223" s="30">
        <f>INDEX('Seasonal Index'!$H$2:$H$53,AI223)</f>
        <v>1.0188493846734186</v>
      </c>
      <c r="BE223" s="34" t="str">
        <f t="shared" si="51"/>
        <v/>
      </c>
      <c r="BF223" s="38" t="str">
        <f t="shared" si="52"/>
        <v/>
      </c>
      <c r="BG223" s="34">
        <f t="shared" si="53"/>
        <v>7539</v>
      </c>
      <c r="BH223" s="13">
        <f t="shared" si="54"/>
        <v>0</v>
      </c>
      <c r="BI223" s="13">
        <f t="shared" si="55"/>
        <v>0</v>
      </c>
    </row>
    <row r="224" spans="1:61" x14ac:dyDescent="0.2">
      <c r="A224" s="15">
        <v>223</v>
      </c>
      <c r="B224" s="35">
        <v>34831</v>
      </c>
      <c r="C224" s="36">
        <v>8052</v>
      </c>
      <c r="D224" s="37"/>
      <c r="F224" s="15">
        <v>364000</v>
      </c>
      <c r="H224" s="15">
        <v>19.739999999999998</v>
      </c>
      <c r="I224" s="15">
        <v>18.262</v>
      </c>
      <c r="J224" s="15">
        <v>1.169</v>
      </c>
      <c r="K224" s="15">
        <v>7522.2889999999998</v>
      </c>
      <c r="M224" s="15">
        <v>665</v>
      </c>
      <c r="N224" s="15">
        <v>15.256</v>
      </c>
      <c r="O224" s="15">
        <v>171053</v>
      </c>
      <c r="P224" s="15">
        <v>4885.3999999999996</v>
      </c>
      <c r="Q224" s="15">
        <v>1021168</v>
      </c>
      <c r="S224" s="15">
        <v>2483</v>
      </c>
      <c r="V224" s="15">
        <v>27</v>
      </c>
      <c r="W224" s="15">
        <v>87.9</v>
      </c>
      <c r="AB224" s="15">
        <v>263455</v>
      </c>
      <c r="AD224" s="15">
        <v>0</v>
      </c>
      <c r="AE224" s="15">
        <v>38.9</v>
      </c>
      <c r="AF224" s="15">
        <v>23.3</v>
      </c>
      <c r="AH224" s="13">
        <f t="shared" si="42"/>
        <v>1995</v>
      </c>
      <c r="AI224" s="13">
        <f t="shared" si="43"/>
        <v>19</v>
      </c>
      <c r="AJ224" s="13">
        <f>IF(AND(ISNUMBER(C224),ISNUMBER(AK224),ISNUMBER(AL224),AH224&gt;=Inputs!$B$5,AH224&lt;=Inputs!$B$6,AH224&lt;&gt;Inputs!$B$7,AH224&lt;&gt;Inputs!$B$8),1,0)</f>
        <v>0</v>
      </c>
      <c r="AK224" s="13">
        <f>IF(INDEX($E224:$AF224,Inputs!$C$10)="","",INDEX($E224:$AF224,Inputs!$C$10))</f>
        <v>171053</v>
      </c>
      <c r="AL224" s="13">
        <f>IF(INDEX($E224:$AF224,Inputs!$C$11)="","",INDEX($E224:$AF224,Inputs!$C$11))</f>
        <v>364000</v>
      </c>
      <c r="AM224" s="19">
        <f>Regression!$C$5+Regression!$C$6*A224</f>
        <v>10585.043487891371</v>
      </c>
      <c r="AN224" s="27" t="str">
        <f t="shared" si="44"/>
        <v/>
      </c>
      <c r="AO224" s="30">
        <f>INDEX('Seasonal Index'!$E$2:$E$53,AI224)</f>
        <v>1.0133712391889671</v>
      </c>
      <c r="AP224" s="34" t="str">
        <f t="shared" si="45"/>
        <v/>
      </c>
      <c r="AQ224" s="16">
        <f>IF(AJ224=1,A224-Regression!$C$15,0)</f>
        <v>0</v>
      </c>
      <c r="AR224" s="16">
        <f>IF(AJ224=1,AK224-Regression!$D$15,0)</f>
        <v>0</v>
      </c>
      <c r="AS224" s="16">
        <f>IF(AJ224=1,AL224-Regression!$E$15,0)</f>
        <v>0</v>
      </c>
      <c r="AT224" s="16">
        <f>IF(AJ224=1,AP224-Regression!$F$15,0)</f>
        <v>0</v>
      </c>
      <c r="AU224" s="19">
        <f>IF(AND(ISNUMBER(AK224),ISNUMBER(AL224)),Regression!$C$38+Regression!$D$38*A224+Regression!$E$38*AK224+Regression!$F$38*AL224,"")</f>
        <v>10564.742815759342</v>
      </c>
      <c r="AV224" s="34">
        <f t="shared" si="46"/>
        <v>10706.006518918783</v>
      </c>
      <c r="AW224" s="13" t="str">
        <f>IF(AJ224=1,"Train",IF(AH224=Inputs!$B$6+1,"Validation",IF(AH224&gt;Inputs!$B$6+1,"Forecast","Not used")))</f>
        <v>Not used</v>
      </c>
      <c r="AX224" s="34">
        <f t="shared" si="47"/>
        <v>8052</v>
      </c>
      <c r="AY224" s="38" t="str">
        <f t="shared" si="48"/>
        <v/>
      </c>
      <c r="AZ224" s="13">
        <f t="shared" si="49"/>
        <v>0</v>
      </c>
      <c r="BB224" s="19">
        <f>Regression!$C$45+Regression!$C$46*A224</f>
        <v>6492.0478955603676</v>
      </c>
      <c r="BC224" s="27" t="str">
        <f t="shared" si="50"/>
        <v/>
      </c>
      <c r="BD224" s="30">
        <f>INDEX('Seasonal Index'!$H$2:$H$53,AI224)</f>
        <v>1.0190603733092338</v>
      </c>
      <c r="BE224" s="34" t="str">
        <f t="shared" si="51"/>
        <v/>
      </c>
      <c r="BF224" s="38" t="str">
        <f t="shared" si="52"/>
        <v/>
      </c>
      <c r="BG224" s="34">
        <f t="shared" si="53"/>
        <v>8052</v>
      </c>
      <c r="BH224" s="13">
        <f t="shared" si="54"/>
        <v>0</v>
      </c>
      <c r="BI224" s="13">
        <f t="shared" si="55"/>
        <v>0</v>
      </c>
    </row>
    <row r="225" spans="1:61" x14ac:dyDescent="0.2">
      <c r="A225" s="15">
        <v>224</v>
      </c>
      <c r="B225" s="35">
        <v>34838</v>
      </c>
      <c r="C225" s="36">
        <v>8183</v>
      </c>
      <c r="D225" s="37"/>
      <c r="F225" s="15">
        <v>366000</v>
      </c>
      <c r="H225" s="15">
        <v>19.981999999999999</v>
      </c>
      <c r="I225" s="15">
        <v>18.423999999999999</v>
      </c>
      <c r="J225" s="15">
        <v>1.179</v>
      </c>
      <c r="K225" s="15">
        <v>7522.2889999999998</v>
      </c>
      <c r="M225" s="15">
        <v>665</v>
      </c>
      <c r="N225" s="15">
        <v>14.378</v>
      </c>
      <c r="O225" s="15">
        <v>201227</v>
      </c>
      <c r="P225" s="15">
        <v>4885.3999999999996</v>
      </c>
      <c r="Q225" s="15">
        <v>1021168</v>
      </c>
      <c r="S225" s="15">
        <v>2483</v>
      </c>
      <c r="V225" s="15">
        <v>27</v>
      </c>
      <c r="W225" s="15">
        <v>87.9</v>
      </c>
      <c r="AB225" s="15">
        <v>263455</v>
      </c>
      <c r="AD225" s="15">
        <v>0</v>
      </c>
      <c r="AE225" s="15">
        <v>25.8</v>
      </c>
      <c r="AF225" s="15">
        <v>32.5</v>
      </c>
      <c r="AH225" s="13">
        <f t="shared" si="42"/>
        <v>1995</v>
      </c>
      <c r="AI225" s="13">
        <f t="shared" si="43"/>
        <v>20</v>
      </c>
      <c r="AJ225" s="13">
        <f>IF(AND(ISNUMBER(C225),ISNUMBER(AK225),ISNUMBER(AL225),AH225&gt;=Inputs!$B$5,AH225&lt;=Inputs!$B$6,AH225&lt;&gt;Inputs!$B$7,AH225&lt;&gt;Inputs!$B$8),1,0)</f>
        <v>0</v>
      </c>
      <c r="AK225" s="13">
        <f>IF(INDEX($E225:$AF225,Inputs!$C$10)="","",INDEX($E225:$AF225,Inputs!$C$10))</f>
        <v>201227</v>
      </c>
      <c r="AL225" s="13">
        <f>IF(INDEX($E225:$AF225,Inputs!$C$11)="","",INDEX($E225:$AF225,Inputs!$C$11))</f>
        <v>366000</v>
      </c>
      <c r="AM225" s="19">
        <f>Regression!$C$5+Regression!$C$6*A225</f>
        <v>10583.870812953051</v>
      </c>
      <c r="AN225" s="27" t="str">
        <f t="shared" si="44"/>
        <v/>
      </c>
      <c r="AO225" s="30">
        <f>INDEX('Seasonal Index'!$E$2:$E$53,AI225)</f>
        <v>1.0355119111831677</v>
      </c>
      <c r="AP225" s="34" t="str">
        <f t="shared" si="45"/>
        <v/>
      </c>
      <c r="AQ225" s="16">
        <f>IF(AJ225=1,A225-Regression!$C$15,0)</f>
        <v>0</v>
      </c>
      <c r="AR225" s="16">
        <f>IF(AJ225=1,AK225-Regression!$D$15,0)</f>
        <v>0</v>
      </c>
      <c r="AS225" s="16">
        <f>IF(AJ225=1,AL225-Regression!$E$15,0)</f>
        <v>0</v>
      </c>
      <c r="AT225" s="16">
        <f>IF(AJ225=1,AP225-Regression!$F$15,0)</f>
        <v>0</v>
      </c>
      <c r="AU225" s="19">
        <f>IF(AND(ISNUMBER(AK225),ISNUMBER(AL225)),Regression!$C$38+Regression!$D$38*A225+Regression!$E$38*AK225+Regression!$F$38*AL225,"")</f>
        <v>10612.928046229728</v>
      </c>
      <c r="AV225" s="34">
        <f t="shared" si="46"/>
        <v>10989.813404400787</v>
      </c>
      <c r="AW225" s="13" t="str">
        <f>IF(AJ225=1,"Train",IF(AH225=Inputs!$B$6+1,"Validation",IF(AH225&gt;Inputs!$B$6+1,"Forecast","Not used")))</f>
        <v>Not used</v>
      </c>
      <c r="AX225" s="34">
        <f t="shared" si="47"/>
        <v>8183</v>
      </c>
      <c r="AY225" s="38" t="str">
        <f t="shared" si="48"/>
        <v/>
      </c>
      <c r="AZ225" s="13">
        <f t="shared" si="49"/>
        <v>0</v>
      </c>
      <c r="BB225" s="19">
        <f>Regression!$C$45+Regression!$C$46*A225</f>
        <v>6493.6073951731441</v>
      </c>
      <c r="BC225" s="27" t="str">
        <f t="shared" si="50"/>
        <v/>
      </c>
      <c r="BD225" s="30">
        <f>INDEX('Seasonal Index'!$H$2:$H$53,AI225)</f>
        <v>1.0467644841480233</v>
      </c>
      <c r="BE225" s="34" t="str">
        <f t="shared" si="51"/>
        <v/>
      </c>
      <c r="BF225" s="38" t="str">
        <f t="shared" si="52"/>
        <v/>
      </c>
      <c r="BG225" s="34">
        <f t="shared" si="53"/>
        <v>8183</v>
      </c>
      <c r="BH225" s="13">
        <f t="shared" si="54"/>
        <v>0</v>
      </c>
      <c r="BI225" s="13">
        <f t="shared" si="55"/>
        <v>0</v>
      </c>
    </row>
    <row r="226" spans="1:61" x14ac:dyDescent="0.2">
      <c r="A226" s="15">
        <v>225</v>
      </c>
      <c r="B226" s="35">
        <v>34845</v>
      </c>
      <c r="C226" s="36">
        <v>7797</v>
      </c>
      <c r="D226" s="37"/>
      <c r="F226" s="15">
        <v>377000</v>
      </c>
      <c r="H226" s="15">
        <v>19.366</v>
      </c>
      <c r="I226" s="15">
        <v>18.242000000000001</v>
      </c>
      <c r="J226" s="15">
        <v>1.1970000000000001</v>
      </c>
      <c r="K226" s="15">
        <v>7522.2889999999998</v>
      </c>
      <c r="M226" s="15">
        <v>665</v>
      </c>
      <c r="N226" s="15">
        <v>14.378</v>
      </c>
      <c r="O226" s="15">
        <v>201227</v>
      </c>
      <c r="P226" s="15">
        <v>4885.3999999999996</v>
      </c>
      <c r="Q226" s="15">
        <v>1021168</v>
      </c>
      <c r="S226" s="15">
        <v>2483</v>
      </c>
      <c r="V226" s="15">
        <v>27</v>
      </c>
      <c r="W226" s="15">
        <v>87.9</v>
      </c>
      <c r="AB226" s="15">
        <v>263455</v>
      </c>
      <c r="AD226" s="15">
        <v>0</v>
      </c>
      <c r="AE226" s="15">
        <v>20.399999999999999</v>
      </c>
      <c r="AF226" s="15">
        <v>25.8</v>
      </c>
      <c r="AH226" s="13">
        <f t="shared" si="42"/>
        <v>1995</v>
      </c>
      <c r="AI226" s="13">
        <f t="shared" si="43"/>
        <v>21</v>
      </c>
      <c r="AJ226" s="13">
        <f>IF(AND(ISNUMBER(C226),ISNUMBER(AK226),ISNUMBER(AL226),AH226&gt;=Inputs!$B$5,AH226&lt;=Inputs!$B$6,AH226&lt;&gt;Inputs!$B$7,AH226&lt;&gt;Inputs!$B$8),1,0)</f>
        <v>0</v>
      </c>
      <c r="AK226" s="13">
        <f>IF(INDEX($E226:$AF226,Inputs!$C$10)="","",INDEX($E226:$AF226,Inputs!$C$10))</f>
        <v>201227</v>
      </c>
      <c r="AL226" s="13">
        <f>IF(INDEX($E226:$AF226,Inputs!$C$11)="","",INDEX($E226:$AF226,Inputs!$C$11))</f>
        <v>377000</v>
      </c>
      <c r="AM226" s="19">
        <f>Regression!$C$5+Regression!$C$6*A226</f>
        <v>10582.698138014734</v>
      </c>
      <c r="AN226" s="27" t="str">
        <f t="shared" si="44"/>
        <v/>
      </c>
      <c r="AO226" s="30">
        <f>INDEX('Seasonal Index'!$E$2:$E$53,AI226)</f>
        <v>1.0352245807811005</v>
      </c>
      <c r="AP226" s="34" t="str">
        <f t="shared" si="45"/>
        <v/>
      </c>
      <c r="AQ226" s="16">
        <f>IF(AJ226=1,A226-Regression!$C$15,0)</f>
        <v>0</v>
      </c>
      <c r="AR226" s="16">
        <f>IF(AJ226=1,AK226-Regression!$D$15,0)</f>
        <v>0</v>
      </c>
      <c r="AS226" s="16">
        <f>IF(AJ226=1,AL226-Regression!$E$15,0)</f>
        <v>0</v>
      </c>
      <c r="AT226" s="16">
        <f>IF(AJ226=1,AP226-Regression!$F$15,0)</f>
        <v>0</v>
      </c>
      <c r="AU226" s="19">
        <f>IF(AND(ISNUMBER(AK226),ISNUMBER(AL226)),Regression!$C$38+Regression!$D$38*A226+Regression!$E$38*AK226+Regression!$F$38*AL226,"")</f>
        <v>10582.160277867464</v>
      </c>
      <c r="AV226" s="34">
        <f t="shared" si="46"/>
        <v>10954.912437413759</v>
      </c>
      <c r="AW226" s="13" t="str">
        <f>IF(AJ226=1,"Train",IF(AH226=Inputs!$B$6+1,"Validation",IF(AH226&gt;Inputs!$B$6+1,"Forecast","Not used")))</f>
        <v>Not used</v>
      </c>
      <c r="AX226" s="34">
        <f t="shared" si="47"/>
        <v>7797</v>
      </c>
      <c r="AY226" s="38" t="str">
        <f t="shared" si="48"/>
        <v/>
      </c>
      <c r="AZ226" s="13">
        <f t="shared" si="49"/>
        <v>0</v>
      </c>
      <c r="BB226" s="19">
        <f>Regression!$C$45+Regression!$C$46*A226</f>
        <v>6495.1668947859207</v>
      </c>
      <c r="BC226" s="27" t="str">
        <f t="shared" si="50"/>
        <v/>
      </c>
      <c r="BD226" s="30">
        <f>INDEX('Seasonal Index'!$H$2:$H$53,AI226)</f>
        <v>1.0342763462036404</v>
      </c>
      <c r="BE226" s="34" t="str">
        <f t="shared" si="51"/>
        <v/>
      </c>
      <c r="BF226" s="38" t="str">
        <f t="shared" si="52"/>
        <v/>
      </c>
      <c r="BG226" s="34">
        <f t="shared" si="53"/>
        <v>7797</v>
      </c>
      <c r="BH226" s="13">
        <f t="shared" si="54"/>
        <v>0</v>
      </c>
      <c r="BI226" s="13">
        <f t="shared" si="55"/>
        <v>0</v>
      </c>
    </row>
    <row r="227" spans="1:61" x14ac:dyDescent="0.2">
      <c r="A227" s="15">
        <v>226</v>
      </c>
      <c r="B227" s="35">
        <v>34852</v>
      </c>
      <c r="C227" s="36">
        <v>8460</v>
      </c>
      <c r="D227" s="37"/>
      <c r="F227" s="15">
        <v>374000</v>
      </c>
      <c r="H227" s="15">
        <v>18.922499999999999</v>
      </c>
      <c r="I227" s="15">
        <v>17.6525</v>
      </c>
      <c r="J227" s="15">
        <v>1.1990000000000001</v>
      </c>
      <c r="K227" s="15">
        <v>7522.2889999999998</v>
      </c>
      <c r="M227" s="15">
        <v>665</v>
      </c>
      <c r="N227" s="15">
        <v>14.378</v>
      </c>
      <c r="O227" s="15">
        <v>201227</v>
      </c>
      <c r="P227" s="15">
        <v>4885.3999999999996</v>
      </c>
      <c r="Q227" s="15">
        <v>1021168</v>
      </c>
      <c r="S227" s="15">
        <v>2483</v>
      </c>
      <c r="V227" s="15">
        <v>27</v>
      </c>
      <c r="W227" s="15">
        <v>87.9</v>
      </c>
      <c r="AB227" s="15">
        <v>263455</v>
      </c>
      <c r="AD227" s="15">
        <v>1</v>
      </c>
      <c r="AE227" s="15">
        <v>6.6</v>
      </c>
      <c r="AF227" s="15">
        <v>38.299999999999997</v>
      </c>
      <c r="AH227" s="13">
        <f t="shared" si="42"/>
        <v>1995</v>
      </c>
      <c r="AI227" s="13">
        <f t="shared" si="43"/>
        <v>22</v>
      </c>
      <c r="AJ227" s="13">
        <f>IF(AND(ISNUMBER(C227),ISNUMBER(AK227),ISNUMBER(AL227),AH227&gt;=Inputs!$B$5,AH227&lt;=Inputs!$B$6,AH227&lt;&gt;Inputs!$B$7,AH227&lt;&gt;Inputs!$B$8),1,0)</f>
        <v>0</v>
      </c>
      <c r="AK227" s="13">
        <f>IF(INDEX($E227:$AF227,Inputs!$C$10)="","",INDEX($E227:$AF227,Inputs!$C$10))</f>
        <v>201227</v>
      </c>
      <c r="AL227" s="13">
        <f>IF(INDEX($E227:$AF227,Inputs!$C$11)="","",INDEX($E227:$AF227,Inputs!$C$11))</f>
        <v>374000</v>
      </c>
      <c r="AM227" s="19">
        <f>Regression!$C$5+Regression!$C$6*A227</f>
        <v>10581.525463076414</v>
      </c>
      <c r="AN227" s="27" t="str">
        <f t="shared" si="44"/>
        <v/>
      </c>
      <c r="AO227" s="30">
        <f>INDEX('Seasonal Index'!$E$2:$E$53,AI227)</f>
        <v>1.0139791701706116</v>
      </c>
      <c r="AP227" s="34" t="str">
        <f t="shared" si="45"/>
        <v/>
      </c>
      <c r="AQ227" s="16">
        <f>IF(AJ227=1,A227-Regression!$C$15,0)</f>
        <v>0</v>
      </c>
      <c r="AR227" s="16">
        <f>IF(AJ227=1,AK227-Regression!$D$15,0)</f>
        <v>0</v>
      </c>
      <c r="AS227" s="16">
        <f>IF(AJ227=1,AL227-Regression!$E$15,0)</f>
        <v>0</v>
      </c>
      <c r="AT227" s="16">
        <f>IF(AJ227=1,AP227-Regression!$F$15,0)</f>
        <v>0</v>
      </c>
      <c r="AU227" s="19">
        <f>IF(AND(ISNUMBER(AK227),ISNUMBER(AL227)),Regression!$C$38+Regression!$D$38*A227+Regression!$E$38*AK227+Regression!$F$38*AL227,"")</f>
        <v>10588.563088779803</v>
      </c>
      <c r="AV227" s="34">
        <f t="shared" si="46"/>
        <v>10736.582414060113</v>
      </c>
      <c r="AW227" s="13" t="str">
        <f>IF(AJ227=1,"Train",IF(AH227=Inputs!$B$6+1,"Validation",IF(AH227&gt;Inputs!$B$6+1,"Forecast","Not used")))</f>
        <v>Not used</v>
      </c>
      <c r="AX227" s="34">
        <f t="shared" si="47"/>
        <v>8460</v>
      </c>
      <c r="AY227" s="38" t="str">
        <f t="shared" si="48"/>
        <v/>
      </c>
      <c r="AZ227" s="13">
        <f t="shared" si="49"/>
        <v>0</v>
      </c>
      <c r="BB227" s="19">
        <f>Regression!$C$45+Regression!$C$46*A227</f>
        <v>6496.7263943986973</v>
      </c>
      <c r="BC227" s="27" t="str">
        <f t="shared" si="50"/>
        <v/>
      </c>
      <c r="BD227" s="30">
        <f>INDEX('Seasonal Index'!$H$2:$H$53,AI227)</f>
        <v>1.0395594903117378</v>
      </c>
      <c r="BE227" s="34" t="str">
        <f t="shared" si="51"/>
        <v/>
      </c>
      <c r="BF227" s="38" t="str">
        <f t="shared" si="52"/>
        <v/>
      </c>
      <c r="BG227" s="34">
        <f t="shared" si="53"/>
        <v>8460</v>
      </c>
      <c r="BH227" s="13">
        <f t="shared" si="54"/>
        <v>0</v>
      </c>
      <c r="BI227" s="13">
        <f t="shared" si="55"/>
        <v>0</v>
      </c>
    </row>
    <row r="228" spans="1:61" x14ac:dyDescent="0.2">
      <c r="A228" s="15">
        <v>227</v>
      </c>
      <c r="B228" s="35">
        <v>34859</v>
      </c>
      <c r="C228" s="36">
        <v>8055</v>
      </c>
      <c r="D228" s="37"/>
      <c r="F228" s="15">
        <v>362000</v>
      </c>
      <c r="H228" s="15">
        <v>19.052</v>
      </c>
      <c r="I228" s="15">
        <v>17.984000000000002</v>
      </c>
      <c r="J228" s="15">
        <v>1.1990000000000001</v>
      </c>
      <c r="K228" s="15">
        <v>7522.2889999999998</v>
      </c>
      <c r="M228" s="15">
        <v>678</v>
      </c>
      <c r="N228" s="15">
        <v>14.378</v>
      </c>
      <c r="O228" s="15">
        <v>201227</v>
      </c>
      <c r="P228" s="15">
        <v>4890.2</v>
      </c>
      <c r="Q228" s="15">
        <v>1021168</v>
      </c>
      <c r="S228" s="15">
        <v>2483</v>
      </c>
      <c r="V228" s="15">
        <v>27</v>
      </c>
      <c r="W228" s="15">
        <v>86.7</v>
      </c>
      <c r="AB228" s="15">
        <v>263455</v>
      </c>
      <c r="AD228" s="15">
        <v>0</v>
      </c>
      <c r="AE228" s="15">
        <v>4.7</v>
      </c>
      <c r="AF228" s="15">
        <v>49.5</v>
      </c>
      <c r="AH228" s="13">
        <f t="shared" si="42"/>
        <v>1995</v>
      </c>
      <c r="AI228" s="13">
        <f t="shared" si="43"/>
        <v>23</v>
      </c>
      <c r="AJ228" s="13">
        <f>IF(AND(ISNUMBER(C228),ISNUMBER(AK228),ISNUMBER(AL228),AH228&gt;=Inputs!$B$5,AH228&lt;=Inputs!$B$6,AH228&lt;&gt;Inputs!$B$7,AH228&lt;&gt;Inputs!$B$8),1,0)</f>
        <v>0</v>
      </c>
      <c r="AK228" s="13">
        <f>IF(INDEX($E228:$AF228,Inputs!$C$10)="","",INDEX($E228:$AF228,Inputs!$C$10))</f>
        <v>201227</v>
      </c>
      <c r="AL228" s="13">
        <f>IF(INDEX($E228:$AF228,Inputs!$C$11)="","",INDEX($E228:$AF228,Inputs!$C$11))</f>
        <v>362000</v>
      </c>
      <c r="AM228" s="19">
        <f>Regression!$C$5+Regression!$C$6*A228</f>
        <v>10580.352788138094</v>
      </c>
      <c r="AN228" s="27" t="str">
        <f t="shared" si="44"/>
        <v/>
      </c>
      <c r="AO228" s="30">
        <f>INDEX('Seasonal Index'!$E$2:$E$53,AI228)</f>
        <v>1.0375597367919589</v>
      </c>
      <c r="AP228" s="34" t="str">
        <f t="shared" si="45"/>
        <v/>
      </c>
      <c r="AQ228" s="16">
        <f>IF(AJ228=1,A228-Regression!$C$15,0)</f>
        <v>0</v>
      </c>
      <c r="AR228" s="16">
        <f>IF(AJ228=1,AK228-Regression!$D$15,0)</f>
        <v>0</v>
      </c>
      <c r="AS228" s="16">
        <f>IF(AJ228=1,AL228-Regression!$E$15,0)</f>
        <v>0</v>
      </c>
      <c r="AT228" s="16">
        <f>IF(AJ228=1,AP228-Regression!$F$15,0)</f>
        <v>0</v>
      </c>
      <c r="AU228" s="19">
        <f>IF(AND(ISNUMBER(AK228),ISNUMBER(AL228)),Regression!$C$38+Regression!$D$38*A228+Regression!$E$38*AK228+Regression!$F$38*AL228,"")</f>
        <v>10618.861272082953</v>
      </c>
      <c r="AV228" s="34">
        <f t="shared" si="46"/>
        <v>11017.702906492716</v>
      </c>
      <c r="AW228" s="13" t="str">
        <f>IF(AJ228=1,"Train",IF(AH228=Inputs!$B$6+1,"Validation",IF(AH228&gt;Inputs!$B$6+1,"Forecast","Not used")))</f>
        <v>Not used</v>
      </c>
      <c r="AX228" s="34">
        <f t="shared" si="47"/>
        <v>8055</v>
      </c>
      <c r="AY228" s="38" t="str">
        <f t="shared" si="48"/>
        <v/>
      </c>
      <c r="AZ228" s="13">
        <f t="shared" si="49"/>
        <v>0</v>
      </c>
      <c r="BB228" s="19">
        <f>Regression!$C$45+Regression!$C$46*A228</f>
        <v>6498.2858940114747</v>
      </c>
      <c r="BC228" s="27" t="str">
        <f t="shared" si="50"/>
        <v/>
      </c>
      <c r="BD228" s="30">
        <f>INDEX('Seasonal Index'!$H$2:$H$53,AI228)</f>
        <v>1.0378992768174384</v>
      </c>
      <c r="BE228" s="34" t="str">
        <f t="shared" si="51"/>
        <v/>
      </c>
      <c r="BF228" s="38" t="str">
        <f t="shared" si="52"/>
        <v/>
      </c>
      <c r="BG228" s="34">
        <f t="shared" si="53"/>
        <v>8055</v>
      </c>
      <c r="BH228" s="13">
        <f t="shared" si="54"/>
        <v>0</v>
      </c>
      <c r="BI228" s="13">
        <f t="shared" si="55"/>
        <v>0</v>
      </c>
    </row>
    <row r="229" spans="1:61" x14ac:dyDescent="0.2">
      <c r="A229" s="15">
        <v>228</v>
      </c>
      <c r="B229" s="35">
        <v>34866</v>
      </c>
      <c r="C229" s="36">
        <v>7971</v>
      </c>
      <c r="D229" s="37"/>
      <c r="F229" s="15">
        <v>367000</v>
      </c>
      <c r="H229" s="15">
        <v>18.91</v>
      </c>
      <c r="I229" s="15">
        <v>17.757999999999999</v>
      </c>
      <c r="J229" s="15">
        <v>1.196</v>
      </c>
      <c r="K229" s="15">
        <v>7522.2889999999998</v>
      </c>
      <c r="M229" s="15">
        <v>678</v>
      </c>
      <c r="N229" s="15">
        <v>14.805999999999999</v>
      </c>
      <c r="O229" s="15">
        <v>198213</v>
      </c>
      <c r="P229" s="15">
        <v>4890.2</v>
      </c>
      <c r="Q229" s="15">
        <v>1058385</v>
      </c>
      <c r="S229" s="15">
        <v>2483</v>
      </c>
      <c r="V229" s="15">
        <v>27</v>
      </c>
      <c r="W229" s="15">
        <v>86.7</v>
      </c>
      <c r="AB229" s="15">
        <v>263455</v>
      </c>
      <c r="AD229" s="15">
        <v>0</v>
      </c>
      <c r="AE229" s="15">
        <v>4.9000000000000004</v>
      </c>
      <c r="AF229" s="15">
        <v>41.5</v>
      </c>
      <c r="AH229" s="13">
        <f t="shared" si="42"/>
        <v>1995</v>
      </c>
      <c r="AI229" s="13">
        <f t="shared" si="43"/>
        <v>24</v>
      </c>
      <c r="AJ229" s="13">
        <f>IF(AND(ISNUMBER(C229),ISNUMBER(AK229),ISNUMBER(AL229),AH229&gt;=Inputs!$B$5,AH229&lt;=Inputs!$B$6,AH229&lt;&gt;Inputs!$B$7,AH229&lt;&gt;Inputs!$B$8),1,0)</f>
        <v>0</v>
      </c>
      <c r="AK229" s="13">
        <f>IF(INDEX($E229:$AF229,Inputs!$C$10)="","",INDEX($E229:$AF229,Inputs!$C$10))</f>
        <v>198213</v>
      </c>
      <c r="AL229" s="13">
        <f>IF(INDEX($E229:$AF229,Inputs!$C$11)="","",INDEX($E229:$AF229,Inputs!$C$11))</f>
        <v>367000</v>
      </c>
      <c r="AM229" s="19">
        <f>Regression!$C$5+Regression!$C$6*A229</f>
        <v>10579.180113199776</v>
      </c>
      <c r="AN229" s="27" t="str">
        <f t="shared" si="44"/>
        <v/>
      </c>
      <c r="AO229" s="30">
        <f>INDEX('Seasonal Index'!$E$2:$E$53,AI229)</f>
        <v>1.0344513246808191</v>
      </c>
      <c r="AP229" s="34" t="str">
        <f t="shared" si="45"/>
        <v/>
      </c>
      <c r="AQ229" s="16">
        <f>IF(AJ229=1,A229-Regression!$C$15,0)</f>
        <v>0</v>
      </c>
      <c r="AR229" s="16">
        <f>IF(AJ229=1,AK229-Regression!$D$15,0)</f>
        <v>0</v>
      </c>
      <c r="AS229" s="16">
        <f>IF(AJ229=1,AL229-Regression!$E$15,0)</f>
        <v>0</v>
      </c>
      <c r="AT229" s="16">
        <f>IF(AJ229=1,AP229-Regression!$F$15,0)</f>
        <v>0</v>
      </c>
      <c r="AU229" s="19">
        <f>IF(AND(ISNUMBER(AK229),ISNUMBER(AL229)),Regression!$C$38+Regression!$D$38*A229+Regression!$E$38*AK229+Regression!$F$38*AL229,"")</f>
        <v>10598.524193218866</v>
      </c>
      <c r="AV229" s="34">
        <f t="shared" si="46"/>
        <v>10963.657391336965</v>
      </c>
      <c r="AW229" s="13" t="str">
        <f>IF(AJ229=1,"Train",IF(AH229=Inputs!$B$6+1,"Validation",IF(AH229&gt;Inputs!$B$6+1,"Forecast","Not used")))</f>
        <v>Not used</v>
      </c>
      <c r="AX229" s="34">
        <f t="shared" si="47"/>
        <v>7971</v>
      </c>
      <c r="AY229" s="38" t="str">
        <f t="shared" si="48"/>
        <v/>
      </c>
      <c r="AZ229" s="13">
        <f t="shared" si="49"/>
        <v>0</v>
      </c>
      <c r="BB229" s="19">
        <f>Regression!$C$45+Regression!$C$46*A229</f>
        <v>6499.8453936242513</v>
      </c>
      <c r="BC229" s="27" t="str">
        <f t="shared" si="50"/>
        <v/>
      </c>
      <c r="BD229" s="30">
        <f>INDEX('Seasonal Index'!$H$2:$H$53,AI229)</f>
        <v>1.0351080615346946</v>
      </c>
      <c r="BE229" s="34" t="str">
        <f t="shared" si="51"/>
        <v/>
      </c>
      <c r="BF229" s="38" t="str">
        <f t="shared" si="52"/>
        <v/>
      </c>
      <c r="BG229" s="34">
        <f t="shared" si="53"/>
        <v>7971</v>
      </c>
      <c r="BH229" s="13">
        <f t="shared" si="54"/>
        <v>0</v>
      </c>
      <c r="BI229" s="13">
        <f t="shared" si="55"/>
        <v>0</v>
      </c>
    </row>
    <row r="230" spans="1:61" x14ac:dyDescent="0.2">
      <c r="A230" s="15">
        <v>229</v>
      </c>
      <c r="B230" s="35">
        <v>34873</v>
      </c>
      <c r="C230" s="36">
        <v>8489</v>
      </c>
      <c r="D230" s="37"/>
      <c r="F230" s="15">
        <v>378000</v>
      </c>
      <c r="H230" s="15">
        <v>17.88</v>
      </c>
      <c r="I230" s="15">
        <v>16.672000000000001</v>
      </c>
      <c r="J230" s="15">
        <v>1.1890000000000001</v>
      </c>
      <c r="K230" s="15">
        <v>7522.2889999999998</v>
      </c>
      <c r="M230" s="15">
        <v>678</v>
      </c>
      <c r="N230" s="15">
        <v>14.805999999999999</v>
      </c>
      <c r="O230" s="15">
        <v>198213</v>
      </c>
      <c r="P230" s="15">
        <v>4890.2</v>
      </c>
      <c r="Q230" s="15">
        <v>1058385</v>
      </c>
      <c r="S230" s="15">
        <v>2483</v>
      </c>
      <c r="V230" s="15">
        <v>27</v>
      </c>
      <c r="W230" s="15">
        <v>86.7</v>
      </c>
      <c r="AB230" s="15">
        <v>263455</v>
      </c>
      <c r="AD230" s="15">
        <v>0</v>
      </c>
      <c r="AE230" s="15">
        <v>0.9</v>
      </c>
      <c r="AF230" s="15">
        <v>63</v>
      </c>
      <c r="AH230" s="13">
        <f t="shared" si="42"/>
        <v>1995</v>
      </c>
      <c r="AI230" s="13">
        <f t="shared" si="43"/>
        <v>25</v>
      </c>
      <c r="AJ230" s="13">
        <f>IF(AND(ISNUMBER(C230),ISNUMBER(AK230),ISNUMBER(AL230),AH230&gt;=Inputs!$B$5,AH230&lt;=Inputs!$B$6,AH230&lt;&gt;Inputs!$B$7,AH230&lt;&gt;Inputs!$B$8),1,0)</f>
        <v>0</v>
      </c>
      <c r="AK230" s="13">
        <f>IF(INDEX($E230:$AF230,Inputs!$C$10)="","",INDEX($E230:$AF230,Inputs!$C$10))</f>
        <v>198213</v>
      </c>
      <c r="AL230" s="13">
        <f>IF(INDEX($E230:$AF230,Inputs!$C$11)="","",INDEX($E230:$AF230,Inputs!$C$11))</f>
        <v>378000</v>
      </c>
      <c r="AM230" s="19">
        <f>Regression!$C$5+Regression!$C$6*A230</f>
        <v>10578.007438261457</v>
      </c>
      <c r="AN230" s="27" t="str">
        <f t="shared" si="44"/>
        <v/>
      </c>
      <c r="AO230" s="30">
        <f>INDEX('Seasonal Index'!$E$2:$E$53,AI230)</f>
        <v>1.0360606930993077</v>
      </c>
      <c r="AP230" s="34" t="str">
        <f t="shared" si="45"/>
        <v/>
      </c>
      <c r="AQ230" s="16">
        <f>IF(AJ230=1,A230-Regression!$C$15,0)</f>
        <v>0</v>
      </c>
      <c r="AR230" s="16">
        <f>IF(AJ230=1,AK230-Regression!$D$15,0)</f>
        <v>0</v>
      </c>
      <c r="AS230" s="16">
        <f>IF(AJ230=1,AL230-Regression!$E$15,0)</f>
        <v>0</v>
      </c>
      <c r="AT230" s="16">
        <f>IF(AJ230=1,AP230-Regression!$F$15,0)</f>
        <v>0</v>
      </c>
      <c r="AU230" s="19">
        <f>IF(AND(ISNUMBER(AK230),ISNUMBER(AL230)),Regression!$C$38+Regression!$D$38*A230+Regression!$E$38*AK230+Regression!$F$38*AL230,"")</f>
        <v>10567.756424856601</v>
      </c>
      <c r="AV230" s="34">
        <f t="shared" si="46"/>
        <v>10948.837046041592</v>
      </c>
      <c r="AW230" s="13" t="str">
        <f>IF(AJ230=1,"Train",IF(AH230=Inputs!$B$6+1,"Validation",IF(AH230&gt;Inputs!$B$6+1,"Forecast","Not used")))</f>
        <v>Not used</v>
      </c>
      <c r="AX230" s="34">
        <f t="shared" si="47"/>
        <v>8489</v>
      </c>
      <c r="AY230" s="38" t="str">
        <f t="shared" si="48"/>
        <v/>
      </c>
      <c r="AZ230" s="13">
        <f t="shared" si="49"/>
        <v>0</v>
      </c>
      <c r="BB230" s="19">
        <f>Regression!$C$45+Regression!$C$46*A230</f>
        <v>6501.4048932370279</v>
      </c>
      <c r="BC230" s="27" t="str">
        <f t="shared" si="50"/>
        <v/>
      </c>
      <c r="BD230" s="30">
        <f>INDEX('Seasonal Index'!$H$2:$H$53,AI230)</f>
        <v>1.0325970785197598</v>
      </c>
      <c r="BE230" s="34" t="str">
        <f t="shared" si="51"/>
        <v/>
      </c>
      <c r="BF230" s="38" t="str">
        <f t="shared" si="52"/>
        <v/>
      </c>
      <c r="BG230" s="34">
        <f t="shared" si="53"/>
        <v>8489</v>
      </c>
      <c r="BH230" s="13">
        <f t="shared" si="54"/>
        <v>0</v>
      </c>
      <c r="BI230" s="13">
        <f t="shared" si="55"/>
        <v>0</v>
      </c>
    </row>
    <row r="231" spans="1:61" x14ac:dyDescent="0.2">
      <c r="A231" s="15">
        <v>230</v>
      </c>
      <c r="B231" s="35">
        <v>34880</v>
      </c>
      <c r="C231" s="36">
        <v>8238</v>
      </c>
      <c r="D231" s="37"/>
      <c r="F231" s="15">
        <v>358000</v>
      </c>
      <c r="H231" s="15">
        <v>17.713999999999999</v>
      </c>
      <c r="I231" s="15">
        <v>16.641999999999999</v>
      </c>
      <c r="J231" s="15">
        <v>1.1819999999999999</v>
      </c>
      <c r="K231" s="15">
        <v>7522.2889999999998</v>
      </c>
      <c r="M231" s="15">
        <v>678</v>
      </c>
      <c r="N231" s="15">
        <v>14.805999999999999</v>
      </c>
      <c r="O231" s="15">
        <v>198213</v>
      </c>
      <c r="P231" s="15">
        <v>4890.2</v>
      </c>
      <c r="Q231" s="15">
        <v>1058385</v>
      </c>
      <c r="S231" s="15">
        <v>2483</v>
      </c>
      <c r="V231" s="15">
        <v>27</v>
      </c>
      <c r="W231" s="15">
        <v>86.7</v>
      </c>
      <c r="AB231" s="15">
        <v>263455</v>
      </c>
      <c r="AD231" s="15">
        <v>0</v>
      </c>
      <c r="AE231" s="15">
        <v>0.7</v>
      </c>
      <c r="AF231" s="15">
        <v>65.400000000000006</v>
      </c>
      <c r="AH231" s="13">
        <f t="shared" si="42"/>
        <v>1995</v>
      </c>
      <c r="AI231" s="13">
        <f t="shared" si="43"/>
        <v>26</v>
      </c>
      <c r="AJ231" s="13">
        <f>IF(AND(ISNUMBER(C231),ISNUMBER(AK231),ISNUMBER(AL231),AH231&gt;=Inputs!$B$5,AH231&lt;=Inputs!$B$6,AH231&lt;&gt;Inputs!$B$7,AH231&lt;&gt;Inputs!$B$8),1,0)</f>
        <v>0</v>
      </c>
      <c r="AK231" s="13">
        <f>IF(INDEX($E231:$AF231,Inputs!$C$10)="","",INDEX($E231:$AF231,Inputs!$C$10))</f>
        <v>198213</v>
      </c>
      <c r="AL231" s="13">
        <f>IF(INDEX($E231:$AF231,Inputs!$C$11)="","",INDEX($E231:$AF231,Inputs!$C$11))</f>
        <v>358000</v>
      </c>
      <c r="AM231" s="19">
        <f>Regression!$C$5+Regression!$C$6*A231</f>
        <v>10576.834763323139</v>
      </c>
      <c r="AN231" s="27" t="str">
        <f t="shared" si="44"/>
        <v/>
      </c>
      <c r="AO231" s="30">
        <f>INDEX('Seasonal Index'!$E$2:$E$53,AI231)</f>
        <v>1.057751041708793</v>
      </c>
      <c r="AP231" s="34" t="str">
        <f t="shared" si="45"/>
        <v/>
      </c>
      <c r="AQ231" s="16">
        <f>IF(AJ231=1,A231-Regression!$C$15,0)</f>
        <v>0</v>
      </c>
      <c r="AR231" s="16">
        <f>IF(AJ231=1,AK231-Regression!$D$15,0)</f>
        <v>0</v>
      </c>
      <c r="AS231" s="16">
        <f>IF(AJ231=1,AL231-Regression!$E$15,0)</f>
        <v>0</v>
      </c>
      <c r="AT231" s="16">
        <f>IF(AJ231=1,AP231-Regression!$F$15,0)</f>
        <v>0</v>
      </c>
      <c r="AU231" s="19">
        <f>IF(AND(ISNUMBER(AK231),ISNUMBER(AL231)),Regression!$C$38+Regression!$D$38*A231+Regression!$E$38*AK231+Regression!$F$38*AL231,"")</f>
        <v>10619.294939173813</v>
      </c>
      <c r="AV231" s="34">
        <f t="shared" si="46"/>
        <v>11232.570284124015</v>
      </c>
      <c r="AW231" s="13" t="str">
        <f>IF(AJ231=1,"Train",IF(AH231=Inputs!$B$6+1,"Validation",IF(AH231&gt;Inputs!$B$6+1,"Forecast","Not used")))</f>
        <v>Not used</v>
      </c>
      <c r="AX231" s="34">
        <f t="shared" si="47"/>
        <v>8238</v>
      </c>
      <c r="AY231" s="38" t="str">
        <f t="shared" si="48"/>
        <v/>
      </c>
      <c r="AZ231" s="13">
        <f t="shared" si="49"/>
        <v>0</v>
      </c>
      <c r="BB231" s="19">
        <f>Regression!$C$45+Regression!$C$46*A231</f>
        <v>6502.9643928498044</v>
      </c>
      <c r="BC231" s="27" t="str">
        <f t="shared" si="50"/>
        <v/>
      </c>
      <c r="BD231" s="30">
        <f>INDEX('Seasonal Index'!$H$2:$H$53,AI231)</f>
        <v>1.0794606245983969</v>
      </c>
      <c r="BE231" s="34" t="str">
        <f t="shared" si="51"/>
        <v/>
      </c>
      <c r="BF231" s="38" t="str">
        <f t="shared" si="52"/>
        <v/>
      </c>
      <c r="BG231" s="34">
        <f t="shared" si="53"/>
        <v>8238</v>
      </c>
      <c r="BH231" s="13">
        <f t="shared" si="54"/>
        <v>0</v>
      </c>
      <c r="BI231" s="13">
        <f t="shared" si="55"/>
        <v>0</v>
      </c>
    </row>
    <row r="232" spans="1:61" x14ac:dyDescent="0.2">
      <c r="A232" s="15">
        <v>231</v>
      </c>
      <c r="B232" s="35">
        <v>34887</v>
      </c>
      <c r="C232" s="36">
        <v>7996</v>
      </c>
      <c r="D232" s="37"/>
      <c r="F232" s="15">
        <v>355000</v>
      </c>
      <c r="H232" s="15">
        <v>17.274999999999999</v>
      </c>
      <c r="I232" s="15">
        <v>16.106000000000002</v>
      </c>
      <c r="J232" s="15">
        <v>1.175</v>
      </c>
      <c r="K232" s="15">
        <v>7522.2889999999998</v>
      </c>
      <c r="M232" s="15">
        <v>679</v>
      </c>
      <c r="N232" s="15">
        <v>14.805999999999999</v>
      </c>
      <c r="O232" s="15">
        <v>198213</v>
      </c>
      <c r="P232" s="15">
        <v>4933.1000000000004</v>
      </c>
      <c r="Q232" s="15">
        <v>1058385</v>
      </c>
      <c r="S232" s="15">
        <v>2483</v>
      </c>
      <c r="V232" s="15">
        <v>27</v>
      </c>
      <c r="W232" s="15">
        <v>90.5</v>
      </c>
      <c r="AB232" s="15">
        <v>263455</v>
      </c>
      <c r="AD232" s="15">
        <v>1</v>
      </c>
      <c r="AE232" s="15">
        <v>0</v>
      </c>
      <c r="AF232" s="15">
        <v>65.2</v>
      </c>
      <c r="AH232" s="13">
        <f t="shared" si="42"/>
        <v>1995</v>
      </c>
      <c r="AI232" s="13">
        <f t="shared" si="43"/>
        <v>27</v>
      </c>
      <c r="AJ232" s="13">
        <f>IF(AND(ISNUMBER(C232),ISNUMBER(AK232),ISNUMBER(AL232),AH232&gt;=Inputs!$B$5,AH232&lt;=Inputs!$B$6,AH232&lt;&gt;Inputs!$B$7,AH232&lt;&gt;Inputs!$B$8),1,0)</f>
        <v>0</v>
      </c>
      <c r="AK232" s="13">
        <f>IF(INDEX($E232:$AF232,Inputs!$C$10)="","",INDEX($E232:$AF232,Inputs!$C$10))</f>
        <v>198213</v>
      </c>
      <c r="AL232" s="13">
        <f>IF(INDEX($E232:$AF232,Inputs!$C$11)="","",INDEX($E232:$AF232,Inputs!$C$11))</f>
        <v>355000</v>
      </c>
      <c r="AM232" s="19">
        <f>Regression!$C$5+Regression!$C$6*A232</f>
        <v>10575.662088384819</v>
      </c>
      <c r="AN232" s="27" t="str">
        <f t="shared" si="44"/>
        <v/>
      </c>
      <c r="AO232" s="30">
        <f>INDEX('Seasonal Index'!$E$2:$E$53,AI232)</f>
        <v>1.0212618850338866</v>
      </c>
      <c r="AP232" s="34" t="str">
        <f t="shared" si="45"/>
        <v/>
      </c>
      <c r="AQ232" s="16">
        <f>IF(AJ232=1,A232-Regression!$C$15,0)</f>
        <v>0</v>
      </c>
      <c r="AR232" s="16">
        <f>IF(AJ232=1,AK232-Regression!$D$15,0)</f>
        <v>0</v>
      </c>
      <c r="AS232" s="16">
        <f>IF(AJ232=1,AL232-Regression!$E$15,0)</f>
        <v>0</v>
      </c>
      <c r="AT232" s="16">
        <f>IF(AJ232=1,AP232-Regression!$F$15,0)</f>
        <v>0</v>
      </c>
      <c r="AU232" s="19">
        <f>IF(AND(ISNUMBER(AK232),ISNUMBER(AL232)),Regression!$C$38+Regression!$D$38*A232+Regression!$E$38*AK232+Regression!$F$38*AL232,"")</f>
        <v>10625.697750086149</v>
      </c>
      <c r="AV232" s="34">
        <f t="shared" si="46"/>
        <v>10851.620114053308</v>
      </c>
      <c r="AW232" s="13" t="str">
        <f>IF(AJ232=1,"Train",IF(AH232=Inputs!$B$6+1,"Validation",IF(AH232&gt;Inputs!$B$6+1,"Forecast","Not used")))</f>
        <v>Not used</v>
      </c>
      <c r="AX232" s="34">
        <f t="shared" si="47"/>
        <v>7996</v>
      </c>
      <c r="AY232" s="38" t="str">
        <f t="shared" si="48"/>
        <v/>
      </c>
      <c r="AZ232" s="13">
        <f t="shared" si="49"/>
        <v>0</v>
      </c>
      <c r="BB232" s="19">
        <f>Regression!$C$45+Regression!$C$46*A232</f>
        <v>6504.5238924625819</v>
      </c>
      <c r="BC232" s="27" t="str">
        <f t="shared" si="50"/>
        <v/>
      </c>
      <c r="BD232" s="30">
        <f>INDEX('Seasonal Index'!$H$2:$H$53,AI232)</f>
        <v>0.99454601152310251</v>
      </c>
      <c r="BE232" s="34" t="str">
        <f t="shared" si="51"/>
        <v/>
      </c>
      <c r="BF232" s="38" t="str">
        <f t="shared" si="52"/>
        <v/>
      </c>
      <c r="BG232" s="34">
        <f t="shared" si="53"/>
        <v>7996</v>
      </c>
      <c r="BH232" s="13">
        <f t="shared" si="54"/>
        <v>0</v>
      </c>
      <c r="BI232" s="13">
        <f t="shared" si="55"/>
        <v>0</v>
      </c>
    </row>
    <row r="233" spans="1:61" x14ac:dyDescent="0.2">
      <c r="A233" s="15">
        <v>232</v>
      </c>
      <c r="B233" s="35">
        <v>34894</v>
      </c>
      <c r="C233" s="36">
        <v>7866</v>
      </c>
      <c r="D233" s="37"/>
      <c r="F233" s="15">
        <v>372000</v>
      </c>
      <c r="H233" s="15">
        <v>17.344000000000001</v>
      </c>
      <c r="I233" s="15">
        <v>15.923999999999999</v>
      </c>
      <c r="J233" s="15">
        <v>1.165</v>
      </c>
      <c r="K233" s="15">
        <v>7522.2889999999998</v>
      </c>
      <c r="M233" s="15">
        <v>679</v>
      </c>
      <c r="N233" s="15">
        <v>14.805999999999999</v>
      </c>
      <c r="O233" s="15">
        <v>198213</v>
      </c>
      <c r="P233" s="15">
        <v>4933.1000000000004</v>
      </c>
      <c r="Q233" s="15">
        <v>1058385</v>
      </c>
      <c r="S233" s="15">
        <v>2483</v>
      </c>
      <c r="V233" s="15">
        <v>27</v>
      </c>
      <c r="W233" s="15">
        <v>90.5</v>
      </c>
      <c r="AB233" s="15">
        <v>263455</v>
      </c>
      <c r="AD233" s="15">
        <v>0</v>
      </c>
      <c r="AE233" s="15">
        <v>0</v>
      </c>
      <c r="AF233" s="15">
        <v>99.2</v>
      </c>
      <c r="AH233" s="13">
        <f t="shared" si="42"/>
        <v>1995</v>
      </c>
      <c r="AI233" s="13">
        <f t="shared" si="43"/>
        <v>28</v>
      </c>
      <c r="AJ233" s="13">
        <f>IF(AND(ISNUMBER(C233),ISNUMBER(AK233),ISNUMBER(AL233),AH233&gt;=Inputs!$B$5,AH233&lt;=Inputs!$B$6,AH233&lt;&gt;Inputs!$B$7,AH233&lt;&gt;Inputs!$B$8),1,0)</f>
        <v>0</v>
      </c>
      <c r="AK233" s="13">
        <f>IF(INDEX($E233:$AF233,Inputs!$C$10)="","",INDEX($E233:$AF233,Inputs!$C$10))</f>
        <v>198213</v>
      </c>
      <c r="AL233" s="13">
        <f>IF(INDEX($E233:$AF233,Inputs!$C$11)="","",INDEX($E233:$AF233,Inputs!$C$11))</f>
        <v>372000</v>
      </c>
      <c r="AM233" s="19">
        <f>Regression!$C$5+Regression!$C$6*A233</f>
        <v>10574.489413446499</v>
      </c>
      <c r="AN233" s="27" t="str">
        <f t="shared" si="44"/>
        <v/>
      </c>
      <c r="AO233" s="30">
        <f>INDEX('Seasonal Index'!$E$2:$E$53,AI233)</f>
        <v>1.0135090248159799</v>
      </c>
      <c r="AP233" s="34" t="str">
        <f t="shared" si="45"/>
        <v/>
      </c>
      <c r="AQ233" s="16">
        <f>IF(AJ233=1,A233-Regression!$C$15,0)</f>
        <v>0</v>
      </c>
      <c r="AR233" s="16">
        <f>IF(AJ233=1,AK233-Regression!$D$15,0)</f>
        <v>0</v>
      </c>
      <c r="AS233" s="16">
        <f>IF(AJ233=1,AL233-Regression!$E$15,0)</f>
        <v>0</v>
      </c>
      <c r="AT233" s="16">
        <f>IF(AJ233=1,AP233-Regression!$F$15,0)</f>
        <v>0</v>
      </c>
      <c r="AU233" s="19">
        <f>IF(AND(ISNUMBER(AK233),ISNUMBER(AL233)),Regression!$C$38+Regression!$D$38*A233+Regression!$E$38*AK233+Regression!$F$38*AL233,"")</f>
        <v>10578.999733463341</v>
      </c>
      <c r="AV233" s="34">
        <f t="shared" si="46"/>
        <v>10721.911703390942</v>
      </c>
      <c r="AW233" s="13" t="str">
        <f>IF(AJ233=1,"Train",IF(AH233=Inputs!$B$6+1,"Validation",IF(AH233&gt;Inputs!$B$6+1,"Forecast","Not used")))</f>
        <v>Not used</v>
      </c>
      <c r="AX233" s="34">
        <f t="shared" si="47"/>
        <v>7866</v>
      </c>
      <c r="AY233" s="38" t="str">
        <f t="shared" si="48"/>
        <v/>
      </c>
      <c r="AZ233" s="13">
        <f t="shared" si="49"/>
        <v>0</v>
      </c>
      <c r="BB233" s="19">
        <f>Regression!$C$45+Regression!$C$46*A233</f>
        <v>6506.0833920753585</v>
      </c>
      <c r="BC233" s="27" t="str">
        <f t="shared" si="50"/>
        <v/>
      </c>
      <c r="BD233" s="30">
        <f>INDEX('Seasonal Index'!$H$2:$H$53,AI233)</f>
        <v>0.99258235973728948</v>
      </c>
      <c r="BE233" s="34" t="str">
        <f t="shared" si="51"/>
        <v/>
      </c>
      <c r="BF233" s="38" t="str">
        <f t="shared" si="52"/>
        <v/>
      </c>
      <c r="BG233" s="34">
        <f t="shared" si="53"/>
        <v>7866</v>
      </c>
      <c r="BH233" s="13">
        <f t="shared" si="54"/>
        <v>0</v>
      </c>
      <c r="BI233" s="13">
        <f t="shared" si="55"/>
        <v>0</v>
      </c>
    </row>
    <row r="234" spans="1:61" x14ac:dyDescent="0.2">
      <c r="A234" s="15">
        <v>233</v>
      </c>
      <c r="B234" s="35">
        <v>34901</v>
      </c>
      <c r="C234" s="36">
        <v>8483</v>
      </c>
      <c r="D234" s="37"/>
      <c r="F234" s="15">
        <v>389000</v>
      </c>
      <c r="H234" s="15">
        <v>17.207999999999998</v>
      </c>
      <c r="I234" s="15">
        <v>15.648</v>
      </c>
      <c r="J234" s="15">
        <v>1.153</v>
      </c>
      <c r="K234" s="15">
        <v>7522.2889999999998</v>
      </c>
      <c r="M234" s="15">
        <v>679</v>
      </c>
      <c r="N234" s="15">
        <v>15.407</v>
      </c>
      <c r="O234" s="15">
        <v>212586</v>
      </c>
      <c r="P234" s="15">
        <v>4933.1000000000004</v>
      </c>
      <c r="Q234" s="15">
        <v>1058385</v>
      </c>
      <c r="S234" s="15">
        <v>2483</v>
      </c>
      <c r="V234" s="15">
        <v>27</v>
      </c>
      <c r="W234" s="15">
        <v>90.5</v>
      </c>
      <c r="AB234" s="15">
        <v>263455</v>
      </c>
      <c r="AD234" s="15">
        <v>0</v>
      </c>
      <c r="AE234" s="15">
        <v>0</v>
      </c>
      <c r="AF234" s="15">
        <v>106.5</v>
      </c>
      <c r="AH234" s="13">
        <f t="shared" si="42"/>
        <v>1995</v>
      </c>
      <c r="AI234" s="13">
        <f t="shared" si="43"/>
        <v>29</v>
      </c>
      <c r="AJ234" s="13">
        <f>IF(AND(ISNUMBER(C234),ISNUMBER(AK234),ISNUMBER(AL234),AH234&gt;=Inputs!$B$5,AH234&lt;=Inputs!$B$6,AH234&lt;&gt;Inputs!$B$7,AH234&lt;&gt;Inputs!$B$8),1,0)</f>
        <v>0</v>
      </c>
      <c r="AK234" s="13">
        <f>IF(INDEX($E234:$AF234,Inputs!$C$10)="","",INDEX($E234:$AF234,Inputs!$C$10))</f>
        <v>212586</v>
      </c>
      <c r="AL234" s="13">
        <f>IF(INDEX($E234:$AF234,Inputs!$C$11)="","",INDEX($E234:$AF234,Inputs!$C$11))</f>
        <v>389000</v>
      </c>
      <c r="AM234" s="19">
        <f>Regression!$C$5+Regression!$C$6*A234</f>
        <v>10573.316738508182</v>
      </c>
      <c r="AN234" s="27" t="str">
        <f t="shared" si="44"/>
        <v/>
      </c>
      <c r="AO234" s="30">
        <f>INDEX('Seasonal Index'!$E$2:$E$53,AI234)</f>
        <v>1.0519566788647539</v>
      </c>
      <c r="AP234" s="34" t="str">
        <f t="shared" si="45"/>
        <v/>
      </c>
      <c r="AQ234" s="16">
        <f>IF(AJ234=1,A234-Regression!$C$15,0)</f>
        <v>0</v>
      </c>
      <c r="AR234" s="16">
        <f>IF(AJ234=1,AK234-Regression!$D$15,0)</f>
        <v>0</v>
      </c>
      <c r="AS234" s="16">
        <f>IF(AJ234=1,AL234-Regression!$E$15,0)</f>
        <v>0</v>
      </c>
      <c r="AT234" s="16">
        <f>IF(AJ234=1,AP234-Regression!$F$15,0)</f>
        <v>0</v>
      </c>
      <c r="AU234" s="19">
        <f>IF(AND(ISNUMBER(AK234),ISNUMBER(AL234)),Regression!$C$38+Regression!$D$38*A234+Regression!$E$38*AK234+Regression!$F$38*AL234,"")</f>
        <v>10558.527714880191</v>
      </c>
      <c r="AV234" s="34">
        <f t="shared" si="46"/>
        <v>11107.113748646823</v>
      </c>
      <c r="AW234" s="13" t="str">
        <f>IF(AJ234=1,"Train",IF(AH234=Inputs!$B$6+1,"Validation",IF(AH234&gt;Inputs!$B$6+1,"Forecast","Not used")))</f>
        <v>Not used</v>
      </c>
      <c r="AX234" s="34">
        <f t="shared" si="47"/>
        <v>8483</v>
      </c>
      <c r="AY234" s="38" t="str">
        <f t="shared" si="48"/>
        <v/>
      </c>
      <c r="AZ234" s="13">
        <f t="shared" si="49"/>
        <v>0</v>
      </c>
      <c r="BB234" s="19">
        <f>Regression!$C$45+Regression!$C$46*A234</f>
        <v>6507.642891688135</v>
      </c>
      <c r="BC234" s="27" t="str">
        <f t="shared" si="50"/>
        <v/>
      </c>
      <c r="BD234" s="30">
        <f>INDEX('Seasonal Index'!$H$2:$H$53,AI234)</f>
        <v>1.0486159669304305</v>
      </c>
      <c r="BE234" s="34" t="str">
        <f t="shared" si="51"/>
        <v/>
      </c>
      <c r="BF234" s="38" t="str">
        <f t="shared" si="52"/>
        <v/>
      </c>
      <c r="BG234" s="34">
        <f t="shared" si="53"/>
        <v>8483</v>
      </c>
      <c r="BH234" s="13">
        <f t="shared" si="54"/>
        <v>0</v>
      </c>
      <c r="BI234" s="13">
        <f t="shared" si="55"/>
        <v>0</v>
      </c>
    </row>
    <row r="235" spans="1:61" x14ac:dyDescent="0.2">
      <c r="A235" s="15">
        <v>234</v>
      </c>
      <c r="B235" s="35">
        <v>34908</v>
      </c>
      <c r="C235" s="36">
        <v>8213</v>
      </c>
      <c r="D235" s="37"/>
      <c r="F235" s="15">
        <v>390000</v>
      </c>
      <c r="H235" s="15">
        <v>17.405999999999999</v>
      </c>
      <c r="I235" s="15">
        <v>15.754</v>
      </c>
      <c r="J235" s="15">
        <v>1.1439999999999999</v>
      </c>
      <c r="K235" s="15">
        <v>7522.2889999999998</v>
      </c>
      <c r="M235" s="15">
        <v>679</v>
      </c>
      <c r="N235" s="15">
        <v>15.407</v>
      </c>
      <c r="O235" s="15">
        <v>212586</v>
      </c>
      <c r="P235" s="15">
        <v>4933.1000000000004</v>
      </c>
      <c r="Q235" s="15">
        <v>1058385</v>
      </c>
      <c r="S235" s="15">
        <v>2483</v>
      </c>
      <c r="V235" s="15">
        <v>27</v>
      </c>
      <c r="W235" s="15">
        <v>90.5</v>
      </c>
      <c r="AB235" s="15">
        <v>263455</v>
      </c>
      <c r="AD235" s="15">
        <v>0</v>
      </c>
      <c r="AE235" s="15">
        <v>0</v>
      </c>
      <c r="AF235" s="15">
        <v>112.5</v>
      </c>
      <c r="AH235" s="13">
        <f t="shared" si="42"/>
        <v>1995</v>
      </c>
      <c r="AI235" s="13">
        <f t="shared" si="43"/>
        <v>30</v>
      </c>
      <c r="AJ235" s="13">
        <f>IF(AND(ISNUMBER(C235),ISNUMBER(AK235),ISNUMBER(AL235),AH235&gt;=Inputs!$B$5,AH235&lt;=Inputs!$B$6,AH235&lt;&gt;Inputs!$B$7,AH235&lt;&gt;Inputs!$B$8),1,0)</f>
        <v>0</v>
      </c>
      <c r="AK235" s="13">
        <f>IF(INDEX($E235:$AF235,Inputs!$C$10)="","",INDEX($E235:$AF235,Inputs!$C$10))</f>
        <v>212586</v>
      </c>
      <c r="AL235" s="13">
        <f>IF(INDEX($E235:$AF235,Inputs!$C$11)="","",INDEX($E235:$AF235,Inputs!$C$11))</f>
        <v>390000</v>
      </c>
      <c r="AM235" s="19">
        <f>Regression!$C$5+Regression!$C$6*A235</f>
        <v>10572.144063569862</v>
      </c>
      <c r="AN235" s="27" t="str">
        <f t="shared" si="44"/>
        <v/>
      </c>
      <c r="AO235" s="30">
        <f>INDEX('Seasonal Index'!$E$2:$E$53,AI235)</f>
        <v>1.0317130415362794</v>
      </c>
      <c r="AP235" s="34" t="str">
        <f t="shared" si="45"/>
        <v/>
      </c>
      <c r="AQ235" s="16">
        <f>IF(AJ235=1,A235-Regression!$C$15,0)</f>
        <v>0</v>
      </c>
      <c r="AR235" s="16">
        <f>IF(AJ235=1,AK235-Regression!$D$15,0)</f>
        <v>0</v>
      </c>
      <c r="AS235" s="16">
        <f>IF(AJ235=1,AL235-Regression!$E$15,0)</f>
        <v>0</v>
      </c>
      <c r="AT235" s="16">
        <f>IF(AJ235=1,AP235-Regression!$F$15,0)</f>
        <v>0</v>
      </c>
      <c r="AU235" s="19">
        <f>IF(AND(ISNUMBER(AK235),ISNUMBER(AL235)),Regression!$C$38+Regression!$D$38*A235+Regression!$E$38*AK235+Regression!$F$38*AL235,"")</f>
        <v>10554.310360285497</v>
      </c>
      <c r="AV235" s="34">
        <f t="shared" si="46"/>
        <v>10889.019643128015</v>
      </c>
      <c r="AW235" s="13" t="str">
        <f>IF(AJ235=1,"Train",IF(AH235=Inputs!$B$6+1,"Validation",IF(AH235&gt;Inputs!$B$6+1,"Forecast","Not used")))</f>
        <v>Not used</v>
      </c>
      <c r="AX235" s="34">
        <f t="shared" si="47"/>
        <v>8213</v>
      </c>
      <c r="AY235" s="38" t="str">
        <f t="shared" si="48"/>
        <v/>
      </c>
      <c r="AZ235" s="13">
        <f t="shared" si="49"/>
        <v>0</v>
      </c>
      <c r="BB235" s="19">
        <f>Regression!$C$45+Regression!$C$46*A235</f>
        <v>6509.2023913009116</v>
      </c>
      <c r="BC235" s="27" t="str">
        <f t="shared" si="50"/>
        <v/>
      </c>
      <c r="BD235" s="30">
        <f>INDEX('Seasonal Index'!$H$2:$H$53,AI235)</f>
        <v>1.0099032328934463</v>
      </c>
      <c r="BE235" s="34" t="str">
        <f t="shared" si="51"/>
        <v/>
      </c>
      <c r="BF235" s="38" t="str">
        <f t="shared" si="52"/>
        <v/>
      </c>
      <c r="BG235" s="34">
        <f t="shared" si="53"/>
        <v>8213</v>
      </c>
      <c r="BH235" s="13">
        <f t="shared" si="54"/>
        <v>0</v>
      </c>
      <c r="BI235" s="13">
        <f t="shared" si="55"/>
        <v>0</v>
      </c>
    </row>
    <row r="236" spans="1:61" x14ac:dyDescent="0.2">
      <c r="A236" s="15">
        <v>235</v>
      </c>
      <c r="B236" s="35">
        <v>34915</v>
      </c>
      <c r="C236" s="36">
        <v>8402</v>
      </c>
      <c r="D236" s="37"/>
      <c r="F236" s="15">
        <v>351000</v>
      </c>
      <c r="H236" s="15">
        <v>17.724</v>
      </c>
      <c r="I236" s="15">
        <v>16.015999999999998</v>
      </c>
      <c r="J236" s="15">
        <v>1.1319999999999999</v>
      </c>
      <c r="K236" s="15">
        <v>7522.2889999999998</v>
      </c>
      <c r="M236" s="15">
        <v>679</v>
      </c>
      <c r="N236" s="15">
        <v>15.407</v>
      </c>
      <c r="O236" s="15">
        <v>212586</v>
      </c>
      <c r="P236" s="15">
        <v>4933.1000000000004</v>
      </c>
      <c r="Q236" s="15">
        <v>1058385</v>
      </c>
      <c r="S236" s="15">
        <v>2483</v>
      </c>
      <c r="V236" s="15">
        <v>27</v>
      </c>
      <c r="W236" s="15">
        <v>90.5</v>
      </c>
      <c r="AB236" s="15">
        <v>263455</v>
      </c>
      <c r="AD236" s="15">
        <v>0</v>
      </c>
      <c r="AE236" s="15">
        <v>0</v>
      </c>
      <c r="AF236" s="15">
        <v>108.7</v>
      </c>
      <c r="AH236" s="13">
        <f t="shared" si="42"/>
        <v>1995</v>
      </c>
      <c r="AI236" s="13">
        <f t="shared" si="43"/>
        <v>31</v>
      </c>
      <c r="AJ236" s="13">
        <f>IF(AND(ISNUMBER(C236),ISNUMBER(AK236),ISNUMBER(AL236),AH236&gt;=Inputs!$B$5,AH236&lt;=Inputs!$B$6,AH236&lt;&gt;Inputs!$B$7,AH236&lt;&gt;Inputs!$B$8),1,0)</f>
        <v>0</v>
      </c>
      <c r="AK236" s="13">
        <f>IF(INDEX($E236:$AF236,Inputs!$C$10)="","",INDEX($E236:$AF236,Inputs!$C$10))</f>
        <v>212586</v>
      </c>
      <c r="AL236" s="13">
        <f>IF(INDEX($E236:$AF236,Inputs!$C$11)="","",INDEX($E236:$AF236,Inputs!$C$11))</f>
        <v>351000</v>
      </c>
      <c r="AM236" s="19">
        <f>Regression!$C$5+Regression!$C$6*A236</f>
        <v>10570.971388631542</v>
      </c>
      <c r="AN236" s="27" t="str">
        <f t="shared" si="44"/>
        <v/>
      </c>
      <c r="AO236" s="30">
        <f>INDEX('Seasonal Index'!$E$2:$E$53,AI236)</f>
        <v>1.0399732200612197</v>
      </c>
      <c r="AP236" s="34" t="str">
        <f t="shared" si="45"/>
        <v/>
      </c>
      <c r="AQ236" s="16">
        <f>IF(AJ236=1,A236-Regression!$C$15,0)</f>
        <v>0</v>
      </c>
      <c r="AR236" s="16">
        <f>IF(AJ236=1,AK236-Regression!$D$15,0)</f>
        <v>0</v>
      </c>
      <c r="AS236" s="16">
        <f>IF(AJ236=1,AL236-Regression!$E$15,0)</f>
        <v>0</v>
      </c>
      <c r="AT236" s="16">
        <f>IF(AJ236=1,AP236-Regression!$F$15,0)</f>
        <v>0</v>
      </c>
      <c r="AU236" s="19">
        <f>IF(AND(ISNUMBER(AK236),ISNUMBER(AL236)),Regression!$C$38+Regression!$D$38*A236+Regression!$E$38*AK236+Regression!$F$38*AL236,"")</f>
        <v>10656.294660761094</v>
      </c>
      <c r="AV236" s="34">
        <f t="shared" si="46"/>
        <v>11082.261072272899</v>
      </c>
      <c r="AW236" s="13" t="str">
        <f>IF(AJ236=1,"Train",IF(AH236=Inputs!$B$6+1,"Validation",IF(AH236&gt;Inputs!$B$6+1,"Forecast","Not used")))</f>
        <v>Not used</v>
      </c>
      <c r="AX236" s="34">
        <f t="shared" si="47"/>
        <v>8402</v>
      </c>
      <c r="AY236" s="38" t="str">
        <f t="shared" si="48"/>
        <v/>
      </c>
      <c r="AZ236" s="13">
        <f t="shared" si="49"/>
        <v>0</v>
      </c>
      <c r="BB236" s="19">
        <f>Regression!$C$45+Regression!$C$46*A236</f>
        <v>6510.7618909136891</v>
      </c>
      <c r="BC236" s="27" t="str">
        <f t="shared" si="50"/>
        <v/>
      </c>
      <c r="BD236" s="30">
        <f>INDEX('Seasonal Index'!$H$2:$H$53,AI236)</f>
        <v>1.0389647971011076</v>
      </c>
      <c r="BE236" s="34" t="str">
        <f t="shared" si="51"/>
        <v/>
      </c>
      <c r="BF236" s="38" t="str">
        <f t="shared" si="52"/>
        <v/>
      </c>
      <c r="BG236" s="34">
        <f t="shared" si="53"/>
        <v>8402</v>
      </c>
      <c r="BH236" s="13">
        <f t="shared" si="54"/>
        <v>0</v>
      </c>
      <c r="BI236" s="13">
        <f t="shared" si="55"/>
        <v>0</v>
      </c>
    </row>
    <row r="237" spans="1:61" x14ac:dyDescent="0.2">
      <c r="A237" s="15">
        <v>236</v>
      </c>
      <c r="B237" s="35">
        <v>34922</v>
      </c>
      <c r="C237" s="36">
        <v>7628</v>
      </c>
      <c r="D237" s="37"/>
      <c r="F237" s="15">
        <v>351000</v>
      </c>
      <c r="H237" s="15">
        <v>17.809999999999999</v>
      </c>
      <c r="I237" s="15">
        <v>16.068000000000001</v>
      </c>
      <c r="J237" s="15">
        <v>1.127</v>
      </c>
      <c r="K237" s="15">
        <v>7580.9970000000003</v>
      </c>
      <c r="M237" s="15">
        <v>674</v>
      </c>
      <c r="N237" s="15">
        <v>15.407</v>
      </c>
      <c r="O237" s="15">
        <v>212586</v>
      </c>
      <c r="P237" s="15">
        <v>4977.5</v>
      </c>
      <c r="Q237" s="15">
        <v>1058385</v>
      </c>
      <c r="S237" s="15">
        <v>2483</v>
      </c>
      <c r="V237" s="15">
        <v>27</v>
      </c>
      <c r="W237" s="15">
        <v>94</v>
      </c>
      <c r="AB237" s="15">
        <v>263455</v>
      </c>
      <c r="AD237" s="15">
        <v>0</v>
      </c>
      <c r="AE237" s="15">
        <v>0</v>
      </c>
      <c r="AF237" s="15">
        <v>93.9</v>
      </c>
      <c r="AH237" s="13">
        <f t="shared" si="42"/>
        <v>1995</v>
      </c>
      <c r="AI237" s="13">
        <f t="shared" si="43"/>
        <v>32</v>
      </c>
      <c r="AJ237" s="13">
        <f>IF(AND(ISNUMBER(C237),ISNUMBER(AK237),ISNUMBER(AL237),AH237&gt;=Inputs!$B$5,AH237&lt;=Inputs!$B$6,AH237&lt;&gt;Inputs!$B$7,AH237&lt;&gt;Inputs!$B$8),1,0)</f>
        <v>0</v>
      </c>
      <c r="AK237" s="13">
        <f>IF(INDEX($E237:$AF237,Inputs!$C$10)="","",INDEX($E237:$AF237,Inputs!$C$10))</f>
        <v>212586</v>
      </c>
      <c r="AL237" s="13">
        <f>IF(INDEX($E237:$AF237,Inputs!$C$11)="","",INDEX($E237:$AF237,Inputs!$C$11))</f>
        <v>351000</v>
      </c>
      <c r="AM237" s="19">
        <f>Regression!$C$5+Regression!$C$6*A237</f>
        <v>10569.798713693224</v>
      </c>
      <c r="AN237" s="27" t="str">
        <f t="shared" si="44"/>
        <v/>
      </c>
      <c r="AO237" s="30">
        <f>INDEX('Seasonal Index'!$E$2:$E$53,AI237)</f>
        <v>1.040616931741758</v>
      </c>
      <c r="AP237" s="34" t="str">
        <f t="shared" si="45"/>
        <v/>
      </c>
      <c r="AQ237" s="16">
        <f>IF(AJ237=1,A237-Regression!$C$15,0)</f>
        <v>0</v>
      </c>
      <c r="AR237" s="16">
        <f>IF(AJ237=1,AK237-Regression!$D$15,0)</f>
        <v>0</v>
      </c>
      <c r="AS237" s="16">
        <f>IF(AJ237=1,AL237-Regression!$E$15,0)</f>
        <v>0</v>
      </c>
      <c r="AT237" s="16">
        <f>IF(AJ237=1,AP237-Regression!$F$15,0)</f>
        <v>0</v>
      </c>
      <c r="AU237" s="19">
        <f>IF(AND(ISNUMBER(AK237),ISNUMBER(AL237)),Regression!$C$38+Regression!$D$38*A237+Regression!$E$38*AK237+Regression!$F$38*AL237,"")</f>
        <v>10654.732347543159</v>
      </c>
      <c r="AV237" s="34">
        <f t="shared" si="46"/>
        <v>11087.49488403002</v>
      </c>
      <c r="AW237" s="13" t="str">
        <f>IF(AJ237=1,"Train",IF(AH237=Inputs!$B$6+1,"Validation",IF(AH237&gt;Inputs!$B$6+1,"Forecast","Not used")))</f>
        <v>Not used</v>
      </c>
      <c r="AX237" s="34">
        <f t="shared" si="47"/>
        <v>7628</v>
      </c>
      <c r="AY237" s="38" t="str">
        <f t="shared" si="48"/>
        <v/>
      </c>
      <c r="AZ237" s="13">
        <f t="shared" si="49"/>
        <v>0</v>
      </c>
      <c r="BB237" s="19">
        <f>Regression!$C$45+Regression!$C$46*A237</f>
        <v>6512.3213905264656</v>
      </c>
      <c r="BC237" s="27" t="str">
        <f t="shared" si="50"/>
        <v/>
      </c>
      <c r="BD237" s="30">
        <f>INDEX('Seasonal Index'!$H$2:$H$53,AI237)</f>
        <v>1.0332208948643213</v>
      </c>
      <c r="BE237" s="34" t="str">
        <f t="shared" si="51"/>
        <v/>
      </c>
      <c r="BF237" s="38" t="str">
        <f t="shared" si="52"/>
        <v/>
      </c>
      <c r="BG237" s="34">
        <f t="shared" si="53"/>
        <v>7628</v>
      </c>
      <c r="BH237" s="13">
        <f t="shared" si="54"/>
        <v>0</v>
      </c>
      <c r="BI237" s="13">
        <f t="shared" si="55"/>
        <v>0</v>
      </c>
    </row>
    <row r="238" spans="1:61" x14ac:dyDescent="0.2">
      <c r="A238" s="15">
        <v>237</v>
      </c>
      <c r="B238" s="35">
        <v>34929</v>
      </c>
      <c r="C238" s="36">
        <v>8411</v>
      </c>
      <c r="D238" s="37"/>
      <c r="F238" s="15">
        <v>353000</v>
      </c>
      <c r="H238" s="15">
        <v>17.597999999999999</v>
      </c>
      <c r="I238" s="15">
        <v>15.888</v>
      </c>
      <c r="J238" s="15">
        <v>1.125</v>
      </c>
      <c r="K238" s="15">
        <v>7580.9970000000003</v>
      </c>
      <c r="M238" s="15">
        <v>674</v>
      </c>
      <c r="N238" s="15">
        <v>14.7</v>
      </c>
      <c r="O238" s="15">
        <v>211370</v>
      </c>
      <c r="P238" s="15">
        <v>4977.5</v>
      </c>
      <c r="Q238" s="15">
        <v>1058385</v>
      </c>
      <c r="S238" s="15">
        <v>2483</v>
      </c>
      <c r="V238" s="15">
        <v>27</v>
      </c>
      <c r="W238" s="15">
        <v>94</v>
      </c>
      <c r="AB238" s="15">
        <v>263455</v>
      </c>
      <c r="AD238" s="15">
        <v>0</v>
      </c>
      <c r="AE238" s="15">
        <v>0</v>
      </c>
      <c r="AF238" s="15">
        <v>114.6</v>
      </c>
      <c r="AH238" s="13">
        <f t="shared" si="42"/>
        <v>1995</v>
      </c>
      <c r="AI238" s="13">
        <f t="shared" si="43"/>
        <v>33</v>
      </c>
      <c r="AJ238" s="13">
        <f>IF(AND(ISNUMBER(C238),ISNUMBER(AK238),ISNUMBER(AL238),AH238&gt;=Inputs!$B$5,AH238&lt;=Inputs!$B$6,AH238&lt;&gt;Inputs!$B$7,AH238&lt;&gt;Inputs!$B$8),1,0)</f>
        <v>0</v>
      </c>
      <c r="AK238" s="13">
        <f>IF(INDEX($E238:$AF238,Inputs!$C$10)="","",INDEX($E238:$AF238,Inputs!$C$10))</f>
        <v>211370</v>
      </c>
      <c r="AL238" s="13">
        <f>IF(INDEX($E238:$AF238,Inputs!$C$11)="","",INDEX($E238:$AF238,Inputs!$C$11))</f>
        <v>353000</v>
      </c>
      <c r="AM238" s="19">
        <f>Regression!$C$5+Regression!$C$6*A238</f>
        <v>10568.626038754905</v>
      </c>
      <c r="AN238" s="27" t="str">
        <f t="shared" si="44"/>
        <v/>
      </c>
      <c r="AO238" s="30">
        <f>INDEX('Seasonal Index'!$E$2:$E$53,AI238)</f>
        <v>1.027478065834379</v>
      </c>
      <c r="AP238" s="34" t="str">
        <f t="shared" si="45"/>
        <v/>
      </c>
      <c r="AQ238" s="16">
        <f>IF(AJ238=1,A238-Regression!$C$15,0)</f>
        <v>0</v>
      </c>
      <c r="AR238" s="16">
        <f>IF(AJ238=1,AK238-Regression!$D$15,0)</f>
        <v>0</v>
      </c>
      <c r="AS238" s="16">
        <f>IF(AJ238=1,AL238-Regression!$E$15,0)</f>
        <v>0</v>
      </c>
      <c r="AT238" s="16">
        <f>IF(AJ238=1,AP238-Regression!$F$15,0)</f>
        <v>0</v>
      </c>
      <c r="AU238" s="19">
        <f>IF(AND(ISNUMBER(AK238),ISNUMBER(AL238)),Regression!$C$38+Regression!$D$38*A238+Regression!$E$38*AK238+Regression!$F$38*AL238,"")</f>
        <v>10645.641151487091</v>
      </c>
      <c r="AV238" s="34">
        <f t="shared" si="46"/>
        <v>10938.162779896827</v>
      </c>
      <c r="AW238" s="13" t="str">
        <f>IF(AJ238=1,"Train",IF(AH238=Inputs!$B$6+1,"Validation",IF(AH238&gt;Inputs!$B$6+1,"Forecast","Not used")))</f>
        <v>Not used</v>
      </c>
      <c r="AX238" s="34">
        <f t="shared" si="47"/>
        <v>8411</v>
      </c>
      <c r="AY238" s="38" t="str">
        <f t="shared" si="48"/>
        <v/>
      </c>
      <c r="AZ238" s="13">
        <f t="shared" si="49"/>
        <v>0</v>
      </c>
      <c r="BB238" s="19">
        <f>Regression!$C$45+Regression!$C$46*A238</f>
        <v>6513.8808901392422</v>
      </c>
      <c r="BC238" s="27" t="str">
        <f t="shared" si="50"/>
        <v/>
      </c>
      <c r="BD238" s="30">
        <f>INDEX('Seasonal Index'!$H$2:$H$53,AI238)</f>
        <v>1.0058600109847937</v>
      </c>
      <c r="BE238" s="34" t="str">
        <f t="shared" si="51"/>
        <v/>
      </c>
      <c r="BF238" s="38" t="str">
        <f t="shared" si="52"/>
        <v/>
      </c>
      <c r="BG238" s="34">
        <f t="shared" si="53"/>
        <v>8411</v>
      </c>
      <c r="BH238" s="13">
        <f t="shared" si="54"/>
        <v>0</v>
      </c>
      <c r="BI238" s="13">
        <f t="shared" si="55"/>
        <v>0</v>
      </c>
    </row>
    <row r="239" spans="1:61" x14ac:dyDescent="0.2">
      <c r="A239" s="15">
        <v>238</v>
      </c>
      <c r="B239" s="35">
        <v>34936</v>
      </c>
      <c r="C239" s="36">
        <v>8206</v>
      </c>
      <c r="D239" s="37"/>
      <c r="F239" s="15">
        <v>362000</v>
      </c>
      <c r="H239" s="15">
        <v>19.02</v>
      </c>
      <c r="I239" s="15">
        <v>16.286000000000001</v>
      </c>
      <c r="J239" s="15">
        <v>1.1240000000000001</v>
      </c>
      <c r="K239" s="15">
        <v>7580.9970000000003</v>
      </c>
      <c r="M239" s="15">
        <v>674</v>
      </c>
      <c r="N239" s="15">
        <v>14.7</v>
      </c>
      <c r="O239" s="15">
        <v>211370</v>
      </c>
      <c r="P239" s="15">
        <v>4977.5</v>
      </c>
      <c r="Q239" s="15">
        <v>1058385</v>
      </c>
      <c r="S239" s="15">
        <v>2483</v>
      </c>
      <c r="V239" s="15">
        <v>27</v>
      </c>
      <c r="W239" s="15">
        <v>94</v>
      </c>
      <c r="AB239" s="15">
        <v>263455</v>
      </c>
      <c r="AD239" s="15">
        <v>0</v>
      </c>
      <c r="AE239" s="15">
        <v>0</v>
      </c>
      <c r="AF239" s="15">
        <v>92.1</v>
      </c>
      <c r="AH239" s="13">
        <f t="shared" si="42"/>
        <v>1995</v>
      </c>
      <c r="AI239" s="13">
        <f t="shared" si="43"/>
        <v>34</v>
      </c>
      <c r="AJ239" s="13">
        <f>IF(AND(ISNUMBER(C239),ISNUMBER(AK239),ISNUMBER(AL239),AH239&gt;=Inputs!$B$5,AH239&lt;=Inputs!$B$6,AH239&lt;&gt;Inputs!$B$7,AH239&lt;&gt;Inputs!$B$8),1,0)</f>
        <v>0</v>
      </c>
      <c r="AK239" s="13">
        <f>IF(INDEX($E239:$AF239,Inputs!$C$10)="","",INDEX($E239:$AF239,Inputs!$C$10))</f>
        <v>211370</v>
      </c>
      <c r="AL239" s="13">
        <f>IF(INDEX($E239:$AF239,Inputs!$C$11)="","",INDEX($E239:$AF239,Inputs!$C$11))</f>
        <v>362000</v>
      </c>
      <c r="AM239" s="19">
        <f>Regression!$C$5+Regression!$C$6*A239</f>
        <v>10567.453363816587</v>
      </c>
      <c r="AN239" s="27" t="str">
        <f t="shared" si="44"/>
        <v/>
      </c>
      <c r="AO239" s="30">
        <f>INDEX('Seasonal Index'!$E$2:$E$53,AI239)</f>
        <v>1.0381639846741464</v>
      </c>
      <c r="AP239" s="34" t="str">
        <f t="shared" si="45"/>
        <v/>
      </c>
      <c r="AQ239" s="16">
        <f>IF(AJ239=1,A239-Regression!$C$15,0)</f>
        <v>0</v>
      </c>
      <c r="AR239" s="16">
        <f>IF(AJ239=1,AK239-Regression!$D$15,0)</f>
        <v>0</v>
      </c>
      <c r="AS239" s="16">
        <f>IF(AJ239=1,AL239-Regression!$E$15,0)</f>
        <v>0</v>
      </c>
      <c r="AT239" s="16">
        <f>IF(AJ239=1,AP239-Regression!$F$15,0)</f>
        <v>0</v>
      </c>
      <c r="AU239" s="19">
        <f>IF(AND(ISNUMBER(AK239),ISNUMBER(AL239)),Regression!$C$38+Regression!$D$38*A239+Regression!$E$38*AK239+Regression!$F$38*AL239,"")</f>
        <v>10620.183465878341</v>
      </c>
      <c r="AV239" s="34">
        <f t="shared" si="46"/>
        <v>11025.491984906745</v>
      </c>
      <c r="AW239" s="13" t="str">
        <f>IF(AJ239=1,"Train",IF(AH239=Inputs!$B$6+1,"Validation",IF(AH239&gt;Inputs!$B$6+1,"Forecast","Not used")))</f>
        <v>Not used</v>
      </c>
      <c r="AX239" s="34">
        <f t="shared" si="47"/>
        <v>8206</v>
      </c>
      <c r="AY239" s="38" t="str">
        <f t="shared" si="48"/>
        <v/>
      </c>
      <c r="AZ239" s="13">
        <f t="shared" si="49"/>
        <v>0</v>
      </c>
      <c r="BB239" s="19">
        <f>Regression!$C$45+Regression!$C$46*A239</f>
        <v>6515.4403897520187</v>
      </c>
      <c r="BC239" s="27" t="str">
        <f t="shared" si="50"/>
        <v/>
      </c>
      <c r="BD239" s="30">
        <f>INDEX('Seasonal Index'!$H$2:$H$53,AI239)</f>
        <v>1.0219588934931323</v>
      </c>
      <c r="BE239" s="34" t="str">
        <f t="shared" si="51"/>
        <v/>
      </c>
      <c r="BF239" s="38" t="str">
        <f t="shared" si="52"/>
        <v/>
      </c>
      <c r="BG239" s="34">
        <f t="shared" si="53"/>
        <v>8206</v>
      </c>
      <c r="BH239" s="13">
        <f t="shared" si="54"/>
        <v>0</v>
      </c>
      <c r="BI239" s="13">
        <f t="shared" si="55"/>
        <v>0</v>
      </c>
    </row>
    <row r="240" spans="1:61" x14ac:dyDescent="0.2">
      <c r="A240" s="15">
        <v>239</v>
      </c>
      <c r="B240" s="35">
        <v>34943</v>
      </c>
      <c r="C240" s="36">
        <v>7825</v>
      </c>
      <c r="D240" s="37"/>
      <c r="F240" s="15">
        <v>359000</v>
      </c>
      <c r="H240" s="15">
        <v>17.884</v>
      </c>
      <c r="I240" s="15">
        <v>16.215</v>
      </c>
      <c r="J240" s="15">
        <v>1.117</v>
      </c>
      <c r="K240" s="15">
        <v>7580.9970000000003</v>
      </c>
      <c r="M240" s="15">
        <v>674</v>
      </c>
      <c r="N240" s="15">
        <v>14.7</v>
      </c>
      <c r="O240" s="15">
        <v>211370</v>
      </c>
      <c r="P240" s="15">
        <v>4977.5</v>
      </c>
      <c r="Q240" s="15">
        <v>1058385</v>
      </c>
      <c r="S240" s="15">
        <v>2483</v>
      </c>
      <c r="V240" s="15">
        <v>27</v>
      </c>
      <c r="W240" s="15">
        <v>94</v>
      </c>
      <c r="AB240" s="15">
        <v>263455</v>
      </c>
      <c r="AD240" s="15">
        <v>0</v>
      </c>
      <c r="AE240" s="15">
        <v>0</v>
      </c>
      <c r="AF240" s="15">
        <v>98.9</v>
      </c>
      <c r="AH240" s="13">
        <f t="shared" si="42"/>
        <v>1995</v>
      </c>
      <c r="AI240" s="13">
        <f t="shared" si="43"/>
        <v>35</v>
      </c>
      <c r="AJ240" s="13">
        <f>IF(AND(ISNUMBER(C240),ISNUMBER(AK240),ISNUMBER(AL240),AH240&gt;=Inputs!$B$5,AH240&lt;=Inputs!$B$6,AH240&lt;&gt;Inputs!$B$7,AH240&lt;&gt;Inputs!$B$8),1,0)</f>
        <v>0</v>
      </c>
      <c r="AK240" s="13">
        <f>IF(INDEX($E240:$AF240,Inputs!$C$10)="","",INDEX($E240:$AF240,Inputs!$C$10))</f>
        <v>211370</v>
      </c>
      <c r="AL240" s="13">
        <f>IF(INDEX($E240:$AF240,Inputs!$C$11)="","",INDEX($E240:$AF240,Inputs!$C$11))</f>
        <v>359000</v>
      </c>
      <c r="AM240" s="19">
        <f>Regression!$C$5+Regression!$C$6*A240</f>
        <v>10566.280688878267</v>
      </c>
      <c r="AN240" s="27" t="str">
        <f t="shared" si="44"/>
        <v/>
      </c>
      <c r="AO240" s="30">
        <f>INDEX('Seasonal Index'!$E$2:$E$53,AI240)</f>
        <v>1.0224659586681397</v>
      </c>
      <c r="AP240" s="34" t="str">
        <f t="shared" si="45"/>
        <v/>
      </c>
      <c r="AQ240" s="16">
        <f>IF(AJ240=1,A240-Regression!$C$15,0)</f>
        <v>0</v>
      </c>
      <c r="AR240" s="16">
        <f>IF(AJ240=1,AK240-Regression!$D$15,0)</f>
        <v>0</v>
      </c>
      <c r="AS240" s="16">
        <f>IF(AJ240=1,AL240-Regression!$E$15,0)</f>
        <v>0</v>
      </c>
      <c r="AT240" s="16">
        <f>IF(AJ240=1,AP240-Regression!$F$15,0)</f>
        <v>0</v>
      </c>
      <c r="AU240" s="19">
        <f>IF(AND(ISNUMBER(AK240),ISNUMBER(AL240)),Regression!$C$38+Regression!$D$38*A240+Regression!$E$38*AK240+Regression!$F$38*AL240,"")</f>
        <v>10626.586276790678</v>
      </c>
      <c r="AV240" s="34">
        <f t="shared" si="46"/>
        <v>10865.322724868478</v>
      </c>
      <c r="AW240" s="13" t="str">
        <f>IF(AJ240=1,"Train",IF(AH240=Inputs!$B$6+1,"Validation",IF(AH240&gt;Inputs!$B$6+1,"Forecast","Not used")))</f>
        <v>Not used</v>
      </c>
      <c r="AX240" s="34">
        <f t="shared" si="47"/>
        <v>7825</v>
      </c>
      <c r="AY240" s="38" t="str">
        <f t="shared" si="48"/>
        <v/>
      </c>
      <c r="AZ240" s="13">
        <f t="shared" si="49"/>
        <v>0</v>
      </c>
      <c r="BB240" s="19">
        <f>Regression!$C$45+Regression!$C$46*A240</f>
        <v>6516.9998893647962</v>
      </c>
      <c r="BC240" s="27" t="str">
        <f t="shared" si="50"/>
        <v/>
      </c>
      <c r="BD240" s="30">
        <f>INDEX('Seasonal Index'!$H$2:$H$53,AI240)</f>
        <v>1.0227114090901652</v>
      </c>
      <c r="BE240" s="34" t="str">
        <f t="shared" si="51"/>
        <v/>
      </c>
      <c r="BF240" s="38" t="str">
        <f t="shared" si="52"/>
        <v/>
      </c>
      <c r="BG240" s="34">
        <f t="shared" si="53"/>
        <v>7825</v>
      </c>
      <c r="BH240" s="13">
        <f t="shared" si="54"/>
        <v>0</v>
      </c>
      <c r="BI240" s="13">
        <f t="shared" si="55"/>
        <v>0</v>
      </c>
    </row>
    <row r="241" spans="1:61" x14ac:dyDescent="0.2">
      <c r="A241" s="15">
        <v>240</v>
      </c>
      <c r="B241" s="35">
        <v>34950</v>
      </c>
      <c r="C241" s="36">
        <v>8078</v>
      </c>
      <c r="D241" s="37"/>
      <c r="F241" s="15">
        <v>355000</v>
      </c>
      <c r="H241" s="15">
        <v>18.3675</v>
      </c>
      <c r="I241" s="15">
        <v>16.692</v>
      </c>
      <c r="J241" s="15">
        <v>1.113</v>
      </c>
      <c r="K241" s="15">
        <v>7580.9970000000003</v>
      </c>
      <c r="M241" s="15">
        <v>723</v>
      </c>
      <c r="N241" s="15">
        <v>14.7</v>
      </c>
      <c r="O241" s="15">
        <v>211370</v>
      </c>
      <c r="P241" s="15">
        <v>4970.2</v>
      </c>
      <c r="Q241" s="15">
        <v>1058385</v>
      </c>
      <c r="S241" s="15">
        <v>2483</v>
      </c>
      <c r="V241" s="15">
        <v>27</v>
      </c>
      <c r="W241" s="15">
        <v>95.6</v>
      </c>
      <c r="AB241" s="15">
        <v>263455</v>
      </c>
      <c r="AD241" s="15">
        <v>1</v>
      </c>
      <c r="AE241" s="15">
        <v>0.9</v>
      </c>
      <c r="AF241" s="15">
        <v>80</v>
      </c>
      <c r="AH241" s="13">
        <f t="shared" si="42"/>
        <v>1995</v>
      </c>
      <c r="AI241" s="13">
        <f t="shared" si="43"/>
        <v>36</v>
      </c>
      <c r="AJ241" s="13">
        <f>IF(AND(ISNUMBER(C241),ISNUMBER(AK241),ISNUMBER(AL241),AH241&gt;=Inputs!$B$5,AH241&lt;=Inputs!$B$6,AH241&lt;&gt;Inputs!$B$7,AH241&lt;&gt;Inputs!$B$8),1,0)</f>
        <v>0</v>
      </c>
      <c r="AK241" s="13">
        <f>IF(INDEX($E241:$AF241,Inputs!$C$10)="","",INDEX($E241:$AF241,Inputs!$C$10))</f>
        <v>211370</v>
      </c>
      <c r="AL241" s="13">
        <f>IF(INDEX($E241:$AF241,Inputs!$C$11)="","",INDEX($E241:$AF241,Inputs!$C$11))</f>
        <v>355000</v>
      </c>
      <c r="AM241" s="19">
        <f>Regression!$C$5+Regression!$C$6*A241</f>
        <v>10565.108013939947</v>
      </c>
      <c r="AN241" s="27" t="str">
        <f t="shared" si="44"/>
        <v/>
      </c>
      <c r="AO241" s="30">
        <f>INDEX('Seasonal Index'!$E$2:$E$53,AI241)</f>
        <v>1.0036108382806754</v>
      </c>
      <c r="AP241" s="34" t="str">
        <f t="shared" si="45"/>
        <v/>
      </c>
      <c r="AQ241" s="16">
        <f>IF(AJ241=1,A241-Regression!$C$15,0)</f>
        <v>0</v>
      </c>
      <c r="AR241" s="16">
        <f>IF(AJ241=1,AK241-Regression!$D$15,0)</f>
        <v>0</v>
      </c>
      <c r="AS241" s="16">
        <f>IF(AJ241=1,AL241-Regression!$E$15,0)</f>
        <v>0</v>
      </c>
      <c r="AT241" s="16">
        <f>IF(AJ241=1,AP241-Regression!$F$15,0)</f>
        <v>0</v>
      </c>
      <c r="AU241" s="19">
        <f>IF(AND(ISNUMBER(AK241),ISNUMBER(AL241)),Regression!$C$38+Regression!$D$38*A241+Regression!$E$38*AK241+Regression!$F$38*AL241,"")</f>
        <v>10635.644129079772</v>
      </c>
      <c r="AV241" s="34">
        <f t="shared" si="46"/>
        <v>10674.047720040695</v>
      </c>
      <c r="AW241" s="13" t="str">
        <f>IF(AJ241=1,"Train",IF(AH241=Inputs!$B$6+1,"Validation",IF(AH241&gt;Inputs!$B$6+1,"Forecast","Not used")))</f>
        <v>Not used</v>
      </c>
      <c r="AX241" s="34">
        <f t="shared" si="47"/>
        <v>8078</v>
      </c>
      <c r="AY241" s="38" t="str">
        <f t="shared" si="48"/>
        <v/>
      </c>
      <c r="AZ241" s="13">
        <f t="shared" si="49"/>
        <v>0</v>
      </c>
      <c r="BB241" s="19">
        <f>Regression!$C$45+Regression!$C$46*A241</f>
        <v>6518.5593889775728</v>
      </c>
      <c r="BC241" s="27" t="str">
        <f t="shared" si="50"/>
        <v/>
      </c>
      <c r="BD241" s="30">
        <f>INDEX('Seasonal Index'!$H$2:$H$53,AI241)</f>
        <v>0.95792593843145868</v>
      </c>
      <c r="BE241" s="34" t="str">
        <f t="shared" si="51"/>
        <v/>
      </c>
      <c r="BF241" s="38" t="str">
        <f t="shared" si="52"/>
        <v/>
      </c>
      <c r="BG241" s="34">
        <f t="shared" si="53"/>
        <v>8078</v>
      </c>
      <c r="BH241" s="13">
        <f t="shared" si="54"/>
        <v>0</v>
      </c>
      <c r="BI241" s="13">
        <f t="shared" si="55"/>
        <v>0</v>
      </c>
    </row>
    <row r="242" spans="1:61" x14ac:dyDescent="0.2">
      <c r="A242" s="15">
        <v>241</v>
      </c>
      <c r="B242" s="35">
        <v>34957</v>
      </c>
      <c r="C242" s="36">
        <v>8249</v>
      </c>
      <c r="D242" s="37"/>
      <c r="F242" s="15">
        <v>371000</v>
      </c>
      <c r="H242" s="15">
        <v>18.718</v>
      </c>
      <c r="I242" s="15">
        <v>16.936</v>
      </c>
      <c r="J242" s="15">
        <v>1.111</v>
      </c>
      <c r="K242" s="15">
        <v>7580.9970000000003</v>
      </c>
      <c r="M242" s="15">
        <v>723</v>
      </c>
      <c r="N242" s="15">
        <v>14.7</v>
      </c>
      <c r="O242" s="15">
        <v>217188</v>
      </c>
      <c r="P242" s="15">
        <v>4970.2</v>
      </c>
      <c r="Q242" s="15">
        <v>1095019</v>
      </c>
      <c r="S242" s="15">
        <v>2483</v>
      </c>
      <c r="V242" s="15">
        <v>27</v>
      </c>
      <c r="W242" s="15">
        <v>95.6</v>
      </c>
      <c r="AB242" s="15">
        <v>263455</v>
      </c>
      <c r="AD242" s="15">
        <v>0</v>
      </c>
      <c r="AE242" s="15">
        <v>2.4</v>
      </c>
      <c r="AF242" s="15">
        <v>62.9</v>
      </c>
      <c r="AH242" s="13">
        <f t="shared" si="42"/>
        <v>1995</v>
      </c>
      <c r="AI242" s="13">
        <f t="shared" si="43"/>
        <v>37</v>
      </c>
      <c r="AJ242" s="13">
        <f>IF(AND(ISNUMBER(C242),ISNUMBER(AK242),ISNUMBER(AL242),AH242&gt;=Inputs!$B$5,AH242&lt;=Inputs!$B$6,AH242&lt;&gt;Inputs!$B$7,AH242&lt;&gt;Inputs!$B$8),1,0)</f>
        <v>0</v>
      </c>
      <c r="AK242" s="13">
        <f>IF(INDEX($E242:$AF242,Inputs!$C$10)="","",INDEX($E242:$AF242,Inputs!$C$10))</f>
        <v>217188</v>
      </c>
      <c r="AL242" s="13">
        <f>IF(INDEX($E242:$AF242,Inputs!$C$11)="","",INDEX($E242:$AF242,Inputs!$C$11))</f>
        <v>371000</v>
      </c>
      <c r="AM242" s="19">
        <f>Regression!$C$5+Regression!$C$6*A242</f>
        <v>10563.935339001629</v>
      </c>
      <c r="AN242" s="27" t="str">
        <f t="shared" si="44"/>
        <v/>
      </c>
      <c r="AO242" s="30">
        <f>INDEX('Seasonal Index'!$E$2:$E$53,AI242)</f>
        <v>0.98810944012120361</v>
      </c>
      <c r="AP242" s="34" t="str">
        <f t="shared" si="45"/>
        <v/>
      </c>
      <c r="AQ242" s="16">
        <f>IF(AJ242=1,A242-Regression!$C$15,0)</f>
        <v>0</v>
      </c>
      <c r="AR242" s="16">
        <f>IF(AJ242=1,AK242-Regression!$D$15,0)</f>
        <v>0</v>
      </c>
      <c r="AS242" s="16">
        <f>IF(AJ242=1,AL242-Regression!$E$15,0)</f>
        <v>0</v>
      </c>
      <c r="AT242" s="16">
        <f>IF(AJ242=1,AP242-Regression!$F$15,0)</f>
        <v>0</v>
      </c>
      <c r="AU242" s="19">
        <f>IF(AND(ISNUMBER(AK242),ISNUMBER(AL242)),Regression!$C$38+Regression!$D$38*A242+Regression!$E$38*AK242+Regression!$F$38*AL242,"")</f>
        <v>10602.217090422793</v>
      </c>
      <c r="AV242" s="34">
        <f t="shared" si="46"/>
        <v>10476.150793261122</v>
      </c>
      <c r="AW242" s="13" t="str">
        <f>IF(AJ242=1,"Train",IF(AH242=Inputs!$B$6+1,"Validation",IF(AH242&gt;Inputs!$B$6+1,"Forecast","Not used")))</f>
        <v>Not used</v>
      </c>
      <c r="AX242" s="34">
        <f t="shared" si="47"/>
        <v>8249</v>
      </c>
      <c r="AY242" s="38" t="str">
        <f t="shared" si="48"/>
        <v/>
      </c>
      <c r="AZ242" s="13">
        <f t="shared" si="49"/>
        <v>0</v>
      </c>
      <c r="BB242" s="19">
        <f>Regression!$C$45+Regression!$C$46*A242</f>
        <v>6520.1188885903493</v>
      </c>
      <c r="BC242" s="27" t="str">
        <f t="shared" si="50"/>
        <v/>
      </c>
      <c r="BD242" s="30">
        <f>INDEX('Seasonal Index'!$H$2:$H$53,AI242)</f>
        <v>0.96626808296825473</v>
      </c>
      <c r="BE242" s="34" t="str">
        <f t="shared" si="51"/>
        <v/>
      </c>
      <c r="BF242" s="38" t="str">
        <f t="shared" si="52"/>
        <v/>
      </c>
      <c r="BG242" s="34">
        <f t="shared" si="53"/>
        <v>8249</v>
      </c>
      <c r="BH242" s="13">
        <f t="shared" si="54"/>
        <v>0</v>
      </c>
      <c r="BI242" s="13">
        <f t="shared" si="55"/>
        <v>0</v>
      </c>
    </row>
    <row r="243" spans="1:61" x14ac:dyDescent="0.2">
      <c r="A243" s="15">
        <v>242</v>
      </c>
      <c r="B243" s="35">
        <v>34964</v>
      </c>
      <c r="C243" s="36">
        <v>7821</v>
      </c>
      <c r="D243" s="37"/>
      <c r="F243" s="15">
        <v>376000</v>
      </c>
      <c r="H243" s="15">
        <v>18.324000000000002</v>
      </c>
      <c r="I243" s="15">
        <v>16.891999999999999</v>
      </c>
      <c r="J243" s="15">
        <v>1.1100000000000001</v>
      </c>
      <c r="K243" s="15">
        <v>7580.9970000000003</v>
      </c>
      <c r="M243" s="15">
        <v>723</v>
      </c>
      <c r="N243" s="15">
        <v>15.368</v>
      </c>
      <c r="O243" s="15">
        <v>217188</v>
      </c>
      <c r="P243" s="15">
        <v>4970.2</v>
      </c>
      <c r="Q243" s="15">
        <v>1095019</v>
      </c>
      <c r="S243" s="15">
        <v>2483</v>
      </c>
      <c r="V243" s="15">
        <v>27</v>
      </c>
      <c r="W243" s="15">
        <v>95.6</v>
      </c>
      <c r="AB243" s="15">
        <v>263455</v>
      </c>
      <c r="AD243" s="15">
        <v>0</v>
      </c>
      <c r="AE243" s="15">
        <v>10.4</v>
      </c>
      <c r="AF243" s="15">
        <v>44.2</v>
      </c>
      <c r="AH243" s="13">
        <f t="shared" si="42"/>
        <v>1995</v>
      </c>
      <c r="AI243" s="13">
        <f t="shared" si="43"/>
        <v>38</v>
      </c>
      <c r="AJ243" s="13">
        <f>IF(AND(ISNUMBER(C243),ISNUMBER(AK243),ISNUMBER(AL243),AH243&gt;=Inputs!$B$5,AH243&lt;=Inputs!$B$6,AH243&lt;&gt;Inputs!$B$7,AH243&lt;&gt;Inputs!$B$8),1,0)</f>
        <v>0</v>
      </c>
      <c r="AK243" s="13">
        <f>IF(INDEX($E243:$AF243,Inputs!$C$10)="","",INDEX($E243:$AF243,Inputs!$C$10))</f>
        <v>217188</v>
      </c>
      <c r="AL243" s="13">
        <f>IF(INDEX($E243:$AF243,Inputs!$C$11)="","",INDEX($E243:$AF243,Inputs!$C$11))</f>
        <v>376000</v>
      </c>
      <c r="AM243" s="19">
        <f>Regression!$C$5+Regression!$C$6*A243</f>
        <v>10562.76266406331</v>
      </c>
      <c r="AN243" s="27" t="str">
        <f t="shared" si="44"/>
        <v/>
      </c>
      <c r="AO243" s="30">
        <f>INDEX('Seasonal Index'!$E$2:$E$53,AI243)</f>
        <v>1.0099608185275364</v>
      </c>
      <c r="AP243" s="34" t="str">
        <f t="shared" si="45"/>
        <v/>
      </c>
      <c r="AQ243" s="16">
        <f>IF(AJ243=1,A243-Regression!$C$15,0)</f>
        <v>0</v>
      </c>
      <c r="AR243" s="16">
        <f>IF(AJ243=1,AK243-Regression!$D$15,0)</f>
        <v>0</v>
      </c>
      <c r="AS243" s="16">
        <f>IF(AJ243=1,AL243-Regression!$E$15,0)</f>
        <v>0</v>
      </c>
      <c r="AT243" s="16">
        <f>IF(AJ243=1,AP243-Regression!$F$15,0)</f>
        <v>0</v>
      </c>
      <c r="AU243" s="19">
        <f>IF(AND(ISNUMBER(AK243),ISNUMBER(AL243)),Regression!$C$38+Regression!$D$38*A243+Regression!$E$38*AK243+Regression!$F$38*AL243,"")</f>
        <v>10587.379570321074</v>
      </c>
      <c r="AV243" s="34">
        <f t="shared" si="46"/>
        <v>10692.838536903189</v>
      </c>
      <c r="AW243" s="13" t="str">
        <f>IF(AJ243=1,"Train",IF(AH243=Inputs!$B$6+1,"Validation",IF(AH243&gt;Inputs!$B$6+1,"Forecast","Not used")))</f>
        <v>Not used</v>
      </c>
      <c r="AX243" s="34">
        <f t="shared" si="47"/>
        <v>7821</v>
      </c>
      <c r="AY243" s="38" t="str">
        <f t="shared" si="48"/>
        <v/>
      </c>
      <c r="AZ243" s="13">
        <f t="shared" si="49"/>
        <v>0</v>
      </c>
      <c r="BB243" s="19">
        <f>Regression!$C$45+Regression!$C$46*A243</f>
        <v>6521.6783882031259</v>
      </c>
      <c r="BC243" s="27" t="str">
        <f t="shared" si="50"/>
        <v/>
      </c>
      <c r="BD243" s="30">
        <f>INDEX('Seasonal Index'!$H$2:$H$53,AI243)</f>
        <v>1.0093448557066802</v>
      </c>
      <c r="BE243" s="34" t="str">
        <f t="shared" si="51"/>
        <v/>
      </c>
      <c r="BF243" s="38" t="str">
        <f t="shared" si="52"/>
        <v/>
      </c>
      <c r="BG243" s="34">
        <f t="shared" si="53"/>
        <v>7821</v>
      </c>
      <c r="BH243" s="13">
        <f t="shared" si="54"/>
        <v>0</v>
      </c>
      <c r="BI243" s="13">
        <f t="shared" si="55"/>
        <v>0</v>
      </c>
    </row>
    <row r="244" spans="1:61" x14ac:dyDescent="0.2">
      <c r="A244" s="15">
        <v>243</v>
      </c>
      <c r="B244" s="35">
        <v>34971</v>
      </c>
      <c r="C244" s="36">
        <v>7257</v>
      </c>
      <c r="D244" s="37"/>
      <c r="F244" s="15">
        <v>353000</v>
      </c>
      <c r="H244" s="15">
        <v>17.55</v>
      </c>
      <c r="I244" s="15">
        <v>16.367999999999999</v>
      </c>
      <c r="J244" s="15">
        <v>1.109</v>
      </c>
      <c r="K244" s="15">
        <v>7580.9970000000003</v>
      </c>
      <c r="M244" s="15">
        <v>723</v>
      </c>
      <c r="N244" s="15">
        <v>15.368</v>
      </c>
      <c r="O244" s="15">
        <v>217188</v>
      </c>
      <c r="P244" s="15">
        <v>4970.2</v>
      </c>
      <c r="Q244" s="15">
        <v>1095019</v>
      </c>
      <c r="S244" s="15">
        <v>2483</v>
      </c>
      <c r="V244" s="15">
        <v>27</v>
      </c>
      <c r="W244" s="15">
        <v>95.6</v>
      </c>
      <c r="AB244" s="15">
        <v>263455</v>
      </c>
      <c r="AD244" s="15">
        <v>0</v>
      </c>
      <c r="AE244" s="15">
        <v>20.3</v>
      </c>
      <c r="AF244" s="15">
        <v>20.100000000000001</v>
      </c>
      <c r="AH244" s="13">
        <f t="shared" si="42"/>
        <v>1995</v>
      </c>
      <c r="AI244" s="13">
        <f t="shared" si="43"/>
        <v>39</v>
      </c>
      <c r="AJ244" s="13">
        <f>IF(AND(ISNUMBER(C244),ISNUMBER(AK244),ISNUMBER(AL244),AH244&gt;=Inputs!$B$5,AH244&lt;=Inputs!$B$6,AH244&lt;&gt;Inputs!$B$7,AH244&lt;&gt;Inputs!$B$8),1,0)</f>
        <v>0</v>
      </c>
      <c r="AK244" s="13">
        <f>IF(INDEX($E244:$AF244,Inputs!$C$10)="","",INDEX($E244:$AF244,Inputs!$C$10))</f>
        <v>217188</v>
      </c>
      <c r="AL244" s="13">
        <f>IF(INDEX($E244:$AF244,Inputs!$C$11)="","",INDEX($E244:$AF244,Inputs!$C$11))</f>
        <v>353000</v>
      </c>
      <c r="AM244" s="19">
        <f>Regression!$C$5+Regression!$C$6*A244</f>
        <v>10561.58998912499</v>
      </c>
      <c r="AN244" s="27" t="str">
        <f t="shared" si="44"/>
        <v/>
      </c>
      <c r="AO244" s="30">
        <f>INDEX('Seasonal Index'!$E$2:$E$53,AI244)</f>
        <v>0.98271219728161308</v>
      </c>
      <c r="AP244" s="34" t="str">
        <f t="shared" si="45"/>
        <v/>
      </c>
      <c r="AQ244" s="16">
        <f>IF(AJ244=1,A244-Regression!$C$15,0)</f>
        <v>0</v>
      </c>
      <c r="AR244" s="16">
        <f>IF(AJ244=1,AK244-Regression!$D$15,0)</f>
        <v>0</v>
      </c>
      <c r="AS244" s="16">
        <f>IF(AJ244=1,AL244-Regression!$E$15,0)</f>
        <v>0</v>
      </c>
      <c r="AT244" s="16">
        <f>IF(AJ244=1,AP244-Regression!$F$15,0)</f>
        <v>0</v>
      </c>
      <c r="AU244" s="19">
        <f>IF(AND(ISNUMBER(AK244),ISNUMBER(AL244)),Regression!$C$38+Regression!$D$38*A244+Regression!$E$38*AK244+Regression!$F$38*AL244,"")</f>
        <v>10646.883208768553</v>
      </c>
      <c r="AV244" s="34">
        <f t="shared" si="46"/>
        <v>10462.821992289657</v>
      </c>
      <c r="AW244" s="13" t="str">
        <f>IF(AJ244=1,"Train",IF(AH244=Inputs!$B$6+1,"Validation",IF(AH244&gt;Inputs!$B$6+1,"Forecast","Not used")))</f>
        <v>Not used</v>
      </c>
      <c r="AX244" s="34">
        <f t="shared" si="47"/>
        <v>7257</v>
      </c>
      <c r="AY244" s="38" t="str">
        <f t="shared" si="48"/>
        <v/>
      </c>
      <c r="AZ244" s="13">
        <f t="shared" si="49"/>
        <v>0</v>
      </c>
      <c r="BB244" s="19">
        <f>Regression!$C$45+Regression!$C$46*A244</f>
        <v>6523.2378878159034</v>
      </c>
      <c r="BC244" s="27" t="str">
        <f t="shared" si="50"/>
        <v/>
      </c>
      <c r="BD244" s="30">
        <f>INDEX('Seasonal Index'!$H$2:$H$53,AI244)</f>
        <v>0.98504922299012809</v>
      </c>
      <c r="BE244" s="34" t="str">
        <f t="shared" si="51"/>
        <v/>
      </c>
      <c r="BF244" s="38" t="str">
        <f t="shared" si="52"/>
        <v/>
      </c>
      <c r="BG244" s="34">
        <f t="shared" si="53"/>
        <v>7257</v>
      </c>
      <c r="BH244" s="13">
        <f t="shared" si="54"/>
        <v>0</v>
      </c>
      <c r="BI244" s="13">
        <f t="shared" si="55"/>
        <v>0</v>
      </c>
    </row>
    <row r="245" spans="1:61" x14ac:dyDescent="0.2">
      <c r="A245" s="15">
        <v>244</v>
      </c>
      <c r="B245" s="35">
        <v>34978</v>
      </c>
      <c r="C245" s="36">
        <v>8106</v>
      </c>
      <c r="D245" s="37"/>
      <c r="F245" s="15">
        <v>355000</v>
      </c>
      <c r="H245" s="15">
        <v>17.288</v>
      </c>
      <c r="I245" s="15">
        <v>16.225999999999999</v>
      </c>
      <c r="J245" s="15">
        <v>1.105</v>
      </c>
      <c r="K245" s="15">
        <v>7580.9970000000003</v>
      </c>
      <c r="M245" s="15">
        <v>745</v>
      </c>
      <c r="N245" s="15">
        <v>15.368</v>
      </c>
      <c r="O245" s="15">
        <v>217188</v>
      </c>
      <c r="P245" s="15">
        <v>5005.3</v>
      </c>
      <c r="Q245" s="15">
        <v>1095019</v>
      </c>
      <c r="S245" s="15">
        <v>2483</v>
      </c>
      <c r="V245" s="15">
        <v>27</v>
      </c>
      <c r="W245" s="15">
        <v>94</v>
      </c>
      <c r="AB245" s="15">
        <v>263455</v>
      </c>
      <c r="AD245" s="15">
        <v>0</v>
      </c>
      <c r="AE245" s="15">
        <v>7.3</v>
      </c>
      <c r="AF245" s="15">
        <v>34.700000000000003</v>
      </c>
      <c r="AH245" s="13">
        <f t="shared" si="42"/>
        <v>1995</v>
      </c>
      <c r="AI245" s="13">
        <f t="shared" si="43"/>
        <v>40</v>
      </c>
      <c r="AJ245" s="13">
        <f>IF(AND(ISNUMBER(C245),ISNUMBER(AK245),ISNUMBER(AL245),AH245&gt;=Inputs!$B$5,AH245&lt;=Inputs!$B$6,AH245&lt;&gt;Inputs!$B$7,AH245&lt;&gt;Inputs!$B$8),1,0)</f>
        <v>0</v>
      </c>
      <c r="AK245" s="13">
        <f>IF(INDEX($E245:$AF245,Inputs!$C$10)="","",INDEX($E245:$AF245,Inputs!$C$10))</f>
        <v>217188</v>
      </c>
      <c r="AL245" s="13">
        <f>IF(INDEX($E245:$AF245,Inputs!$C$11)="","",INDEX($E245:$AF245,Inputs!$C$11))</f>
        <v>355000</v>
      </c>
      <c r="AM245" s="19">
        <f>Regression!$C$5+Regression!$C$6*A245</f>
        <v>10560.417314186672</v>
      </c>
      <c r="AN245" s="27" t="str">
        <f t="shared" si="44"/>
        <v/>
      </c>
      <c r="AO245" s="30">
        <f>INDEX('Seasonal Index'!$E$2:$E$53,AI245)</f>
        <v>1.0036663428040973</v>
      </c>
      <c r="AP245" s="34" t="str">
        <f t="shared" si="45"/>
        <v/>
      </c>
      <c r="AQ245" s="16">
        <f>IF(AJ245=1,A245-Regression!$C$15,0)</f>
        <v>0</v>
      </c>
      <c r="AR245" s="16">
        <f>IF(AJ245=1,AK245-Regression!$D$15,0)</f>
        <v>0</v>
      </c>
      <c r="AS245" s="16">
        <f>IF(AJ245=1,AL245-Regression!$E$15,0)</f>
        <v>0</v>
      </c>
      <c r="AT245" s="16">
        <f>IF(AJ245=1,AP245-Regression!$F$15,0)</f>
        <v>0</v>
      </c>
      <c r="AU245" s="19">
        <f>IF(AND(ISNUMBER(AK245),ISNUMBER(AL245)),Regression!$C$38+Regression!$D$38*A245+Regression!$E$38*AK245+Regression!$F$38*AL245,"")</f>
        <v>10640.010812797105</v>
      </c>
      <c r="AV245" s="34">
        <f t="shared" si="46"/>
        <v>10679.020739876121</v>
      </c>
      <c r="AW245" s="13" t="str">
        <f>IF(AJ245=1,"Train",IF(AH245=Inputs!$B$6+1,"Validation",IF(AH245&gt;Inputs!$B$6+1,"Forecast","Not used")))</f>
        <v>Not used</v>
      </c>
      <c r="AX245" s="34">
        <f t="shared" si="47"/>
        <v>8106</v>
      </c>
      <c r="AY245" s="38" t="str">
        <f t="shared" si="48"/>
        <v/>
      </c>
      <c r="AZ245" s="13">
        <f t="shared" si="49"/>
        <v>0</v>
      </c>
      <c r="BB245" s="19">
        <f>Regression!$C$45+Regression!$C$46*A245</f>
        <v>6524.7973874286799</v>
      </c>
      <c r="BC245" s="27" t="str">
        <f t="shared" si="50"/>
        <v/>
      </c>
      <c r="BD245" s="30">
        <f>INDEX('Seasonal Index'!$H$2:$H$53,AI245)</f>
        <v>1.0034134329008386</v>
      </c>
      <c r="BE245" s="34" t="str">
        <f t="shared" si="51"/>
        <v/>
      </c>
      <c r="BF245" s="38" t="str">
        <f t="shared" si="52"/>
        <v/>
      </c>
      <c r="BG245" s="34">
        <f t="shared" si="53"/>
        <v>8106</v>
      </c>
      <c r="BH245" s="13">
        <f t="shared" si="54"/>
        <v>0</v>
      </c>
      <c r="BI245" s="13">
        <f t="shared" si="55"/>
        <v>0</v>
      </c>
    </row>
    <row r="246" spans="1:61" x14ac:dyDescent="0.2">
      <c r="A246" s="15">
        <v>245</v>
      </c>
      <c r="B246" s="35">
        <v>34985</v>
      </c>
      <c r="C246" s="36">
        <v>7879</v>
      </c>
      <c r="D246" s="37"/>
      <c r="F246" s="15">
        <v>374000</v>
      </c>
      <c r="H246" s="15">
        <v>17.277999999999999</v>
      </c>
      <c r="I246" s="15">
        <v>15.976000000000001</v>
      </c>
      <c r="J246" s="15">
        <v>1.097</v>
      </c>
      <c r="K246" s="15">
        <v>7580.9970000000003</v>
      </c>
      <c r="M246" s="15">
        <v>745</v>
      </c>
      <c r="N246" s="15">
        <v>15.368</v>
      </c>
      <c r="O246" s="15">
        <v>217188</v>
      </c>
      <c r="P246" s="15">
        <v>5005.3</v>
      </c>
      <c r="Q246" s="15">
        <v>1095019</v>
      </c>
      <c r="S246" s="15">
        <v>2483</v>
      </c>
      <c r="V246" s="15">
        <v>27</v>
      </c>
      <c r="W246" s="15">
        <v>94</v>
      </c>
      <c r="AB246" s="15">
        <v>263455</v>
      </c>
      <c r="AD246" s="15">
        <v>0</v>
      </c>
      <c r="AE246" s="15">
        <v>13.2</v>
      </c>
      <c r="AF246" s="15">
        <v>15.5</v>
      </c>
      <c r="AH246" s="13">
        <f t="shared" si="42"/>
        <v>1995</v>
      </c>
      <c r="AI246" s="13">
        <f t="shared" si="43"/>
        <v>41</v>
      </c>
      <c r="AJ246" s="13">
        <f>IF(AND(ISNUMBER(C246),ISNUMBER(AK246),ISNUMBER(AL246),AH246&gt;=Inputs!$B$5,AH246&lt;=Inputs!$B$6,AH246&lt;&gt;Inputs!$B$7,AH246&lt;&gt;Inputs!$B$8),1,0)</f>
        <v>0</v>
      </c>
      <c r="AK246" s="13">
        <f>IF(INDEX($E246:$AF246,Inputs!$C$10)="","",INDEX($E246:$AF246,Inputs!$C$10))</f>
        <v>217188</v>
      </c>
      <c r="AL246" s="13">
        <f>IF(INDEX($E246:$AF246,Inputs!$C$11)="","",INDEX($E246:$AF246,Inputs!$C$11))</f>
        <v>374000</v>
      </c>
      <c r="AM246" s="19">
        <f>Regression!$C$5+Regression!$C$6*A246</f>
        <v>10559.244639248353</v>
      </c>
      <c r="AN246" s="27" t="str">
        <f t="shared" si="44"/>
        <v/>
      </c>
      <c r="AO246" s="30">
        <f>INDEX('Seasonal Index'!$E$2:$E$53,AI246)</f>
        <v>0.99583578255044536</v>
      </c>
      <c r="AP246" s="34" t="str">
        <f t="shared" si="45"/>
        <v/>
      </c>
      <c r="AQ246" s="16">
        <f>IF(AJ246=1,A246-Regression!$C$15,0)</f>
        <v>0</v>
      </c>
      <c r="AR246" s="16">
        <f>IF(AJ246=1,AK246-Regression!$D$15,0)</f>
        <v>0</v>
      </c>
      <c r="AS246" s="16">
        <f>IF(AJ246=1,AL246-Regression!$E$15,0)</f>
        <v>0</v>
      </c>
      <c r="AT246" s="16">
        <f>IF(AJ246=1,AP246-Regression!$F$15,0)</f>
        <v>0</v>
      </c>
      <c r="AU246" s="19">
        <f>IF(AND(ISNUMBER(AK246),ISNUMBER(AL246)),Regression!$C$38+Regression!$D$38*A246+Regression!$E$38*AK246+Regression!$F$38*AL246,"")</f>
        <v>10588.002713420785</v>
      </c>
      <c r="AV246" s="34">
        <f t="shared" si="46"/>
        <v>10543.911967765625</v>
      </c>
      <c r="AW246" s="13" t="str">
        <f>IF(AJ246=1,"Train",IF(AH246=Inputs!$B$6+1,"Validation",IF(AH246&gt;Inputs!$B$6+1,"Forecast","Not used")))</f>
        <v>Not used</v>
      </c>
      <c r="AX246" s="34">
        <f t="shared" si="47"/>
        <v>7879</v>
      </c>
      <c r="AY246" s="38" t="str">
        <f t="shared" si="48"/>
        <v/>
      </c>
      <c r="AZ246" s="13">
        <f t="shared" si="49"/>
        <v>0</v>
      </c>
      <c r="BB246" s="19">
        <f>Regression!$C$45+Regression!$C$46*A246</f>
        <v>6526.3568870414565</v>
      </c>
      <c r="BC246" s="27" t="str">
        <f t="shared" si="50"/>
        <v/>
      </c>
      <c r="BD246" s="30">
        <f>INDEX('Seasonal Index'!$H$2:$H$53,AI246)</f>
        <v>0.99351278009710298</v>
      </c>
      <c r="BE246" s="34" t="str">
        <f t="shared" si="51"/>
        <v/>
      </c>
      <c r="BF246" s="38" t="str">
        <f t="shared" si="52"/>
        <v/>
      </c>
      <c r="BG246" s="34">
        <f t="shared" si="53"/>
        <v>7879</v>
      </c>
      <c r="BH246" s="13">
        <f t="shared" si="54"/>
        <v>0</v>
      </c>
      <c r="BI246" s="13">
        <f t="shared" si="55"/>
        <v>0</v>
      </c>
    </row>
    <row r="247" spans="1:61" x14ac:dyDescent="0.2">
      <c r="A247" s="15">
        <v>246</v>
      </c>
      <c r="B247" s="35">
        <v>34992</v>
      </c>
      <c r="C247" s="36">
        <v>7712</v>
      </c>
      <c r="D247" s="37"/>
      <c r="F247" s="15">
        <v>369000</v>
      </c>
      <c r="H247" s="15">
        <v>17.507999999999999</v>
      </c>
      <c r="I247" s="15">
        <v>15.962</v>
      </c>
      <c r="J247" s="15">
        <v>1.087</v>
      </c>
      <c r="K247" s="15">
        <v>7580.9970000000003</v>
      </c>
      <c r="M247" s="15">
        <v>745</v>
      </c>
      <c r="N247" s="15">
        <v>15.337999999999999</v>
      </c>
      <c r="O247" s="15">
        <v>219216</v>
      </c>
      <c r="P247" s="15">
        <v>5005.3</v>
      </c>
      <c r="Q247" s="15">
        <v>1095019</v>
      </c>
      <c r="S247" s="15">
        <v>2483</v>
      </c>
      <c r="V247" s="15">
        <v>27</v>
      </c>
      <c r="W247" s="15">
        <v>94</v>
      </c>
      <c r="AB247" s="15">
        <v>263455</v>
      </c>
      <c r="AD247" s="15">
        <v>0</v>
      </c>
      <c r="AE247" s="15">
        <v>36.5</v>
      </c>
      <c r="AF247" s="15">
        <v>12.1</v>
      </c>
      <c r="AH247" s="13">
        <f t="shared" si="42"/>
        <v>1995</v>
      </c>
      <c r="AI247" s="13">
        <f t="shared" si="43"/>
        <v>42</v>
      </c>
      <c r="AJ247" s="13">
        <f>IF(AND(ISNUMBER(C247),ISNUMBER(AK247),ISNUMBER(AL247),AH247&gt;=Inputs!$B$5,AH247&lt;=Inputs!$B$6,AH247&lt;&gt;Inputs!$B$7,AH247&lt;&gt;Inputs!$B$8),1,0)</f>
        <v>0</v>
      </c>
      <c r="AK247" s="13">
        <f>IF(INDEX($E247:$AF247,Inputs!$C$10)="","",INDEX($E247:$AF247,Inputs!$C$10))</f>
        <v>219216</v>
      </c>
      <c r="AL247" s="13">
        <f>IF(INDEX($E247:$AF247,Inputs!$C$11)="","",INDEX($E247:$AF247,Inputs!$C$11))</f>
        <v>369000</v>
      </c>
      <c r="AM247" s="19">
        <f>Regression!$C$5+Regression!$C$6*A247</f>
        <v>10558.071964310035</v>
      </c>
      <c r="AN247" s="27" t="str">
        <f t="shared" si="44"/>
        <v/>
      </c>
      <c r="AO247" s="30">
        <f>INDEX('Seasonal Index'!$E$2:$E$53,AI247)</f>
        <v>1.0030736455714442</v>
      </c>
      <c r="AP247" s="34" t="str">
        <f t="shared" si="45"/>
        <v/>
      </c>
      <c r="AQ247" s="16">
        <f>IF(AJ247=1,A247-Regression!$C$15,0)</f>
        <v>0</v>
      </c>
      <c r="AR247" s="16">
        <f>IF(AJ247=1,AK247-Regression!$D$15,0)</f>
        <v>0</v>
      </c>
      <c r="AS247" s="16">
        <f>IF(AJ247=1,AL247-Regression!$E$15,0)</f>
        <v>0</v>
      </c>
      <c r="AT247" s="16">
        <f>IF(AJ247=1,AP247-Regression!$F$15,0)</f>
        <v>0</v>
      </c>
      <c r="AU247" s="19">
        <f>IF(AND(ISNUMBER(AK247),ISNUMBER(AL247)),Regression!$C$38+Regression!$D$38*A247+Regression!$E$38*AK247+Regression!$F$38*AL247,"")</f>
        <v>10603.416040122496</v>
      </c>
      <c r="AV247" s="34">
        <f t="shared" si="46"/>
        <v>10636.007182876399</v>
      </c>
      <c r="AW247" s="13" t="str">
        <f>IF(AJ247=1,"Train",IF(AH247=Inputs!$B$6+1,"Validation",IF(AH247&gt;Inputs!$B$6+1,"Forecast","Not used")))</f>
        <v>Not used</v>
      </c>
      <c r="AX247" s="34">
        <f t="shared" si="47"/>
        <v>7712</v>
      </c>
      <c r="AY247" s="38" t="str">
        <f t="shared" si="48"/>
        <v/>
      </c>
      <c r="AZ247" s="13">
        <f t="shared" si="49"/>
        <v>0</v>
      </c>
      <c r="BB247" s="19">
        <f>Regression!$C$45+Regression!$C$46*A247</f>
        <v>6527.9163866542331</v>
      </c>
      <c r="BC247" s="27" t="str">
        <f t="shared" si="50"/>
        <v/>
      </c>
      <c r="BD247" s="30">
        <f>INDEX('Seasonal Index'!$H$2:$H$53,AI247)</f>
        <v>1.0081501126133556</v>
      </c>
      <c r="BE247" s="34" t="str">
        <f t="shared" si="51"/>
        <v/>
      </c>
      <c r="BF247" s="38" t="str">
        <f t="shared" si="52"/>
        <v/>
      </c>
      <c r="BG247" s="34">
        <f t="shared" si="53"/>
        <v>7712</v>
      </c>
      <c r="BH247" s="13">
        <f t="shared" si="54"/>
        <v>0</v>
      </c>
      <c r="BI247" s="13">
        <f t="shared" si="55"/>
        <v>0</v>
      </c>
    </row>
    <row r="248" spans="1:61" x14ac:dyDescent="0.2">
      <c r="A248" s="15">
        <v>247</v>
      </c>
      <c r="B248" s="35">
        <v>34999</v>
      </c>
      <c r="C248" s="36">
        <v>8103</v>
      </c>
      <c r="D248" s="37"/>
      <c r="F248" s="15">
        <v>366000</v>
      </c>
      <c r="H248" s="15">
        <v>17.564</v>
      </c>
      <c r="I248" s="15">
        <v>16.117999999999999</v>
      </c>
      <c r="J248" s="15">
        <v>1.079</v>
      </c>
      <c r="K248" s="15">
        <v>7580.9970000000003</v>
      </c>
      <c r="M248" s="15">
        <v>745</v>
      </c>
      <c r="N248" s="15">
        <v>15.337999999999999</v>
      </c>
      <c r="O248" s="15">
        <v>219216</v>
      </c>
      <c r="P248" s="15">
        <v>5005.3</v>
      </c>
      <c r="Q248" s="15">
        <v>1095019</v>
      </c>
      <c r="S248" s="15">
        <v>2483</v>
      </c>
      <c r="V248" s="15">
        <v>27</v>
      </c>
      <c r="W248" s="15">
        <v>94</v>
      </c>
      <c r="AB248" s="15">
        <v>263455</v>
      </c>
      <c r="AD248" s="15">
        <v>0</v>
      </c>
      <c r="AE248" s="15">
        <v>45</v>
      </c>
      <c r="AF248" s="15">
        <v>10.9</v>
      </c>
      <c r="AH248" s="13">
        <f t="shared" si="42"/>
        <v>1995</v>
      </c>
      <c r="AI248" s="13">
        <f t="shared" si="43"/>
        <v>43</v>
      </c>
      <c r="AJ248" s="13">
        <f>IF(AND(ISNUMBER(C248),ISNUMBER(AK248),ISNUMBER(AL248),AH248&gt;=Inputs!$B$5,AH248&lt;=Inputs!$B$6,AH248&lt;&gt;Inputs!$B$7,AH248&lt;&gt;Inputs!$B$8),1,0)</f>
        <v>0</v>
      </c>
      <c r="AK248" s="13">
        <f>IF(INDEX($E248:$AF248,Inputs!$C$10)="","",INDEX($E248:$AF248,Inputs!$C$10))</f>
        <v>219216</v>
      </c>
      <c r="AL248" s="13">
        <f>IF(INDEX($E248:$AF248,Inputs!$C$11)="","",INDEX($E248:$AF248,Inputs!$C$11))</f>
        <v>366000</v>
      </c>
      <c r="AM248" s="19">
        <f>Regression!$C$5+Regression!$C$6*A248</f>
        <v>10556.899289371715</v>
      </c>
      <c r="AN248" s="27" t="str">
        <f t="shared" si="44"/>
        <v/>
      </c>
      <c r="AO248" s="30">
        <f>INDEX('Seasonal Index'!$E$2:$E$53,AI248)</f>
        <v>1.0122408775529341</v>
      </c>
      <c r="AP248" s="34" t="str">
        <f t="shared" si="45"/>
        <v/>
      </c>
      <c r="AQ248" s="16">
        <f>IF(AJ248=1,A248-Regression!$C$15,0)</f>
        <v>0</v>
      </c>
      <c r="AR248" s="16">
        <f>IF(AJ248=1,AK248-Regression!$D$15,0)</f>
        <v>0</v>
      </c>
      <c r="AS248" s="16">
        <f>IF(AJ248=1,AL248-Regression!$E$15,0)</f>
        <v>0</v>
      </c>
      <c r="AT248" s="16">
        <f>IF(AJ248=1,AP248-Regression!$F$15,0)</f>
        <v>0</v>
      </c>
      <c r="AU248" s="19">
        <f>IF(AND(ISNUMBER(AK248),ISNUMBER(AL248)),Regression!$C$38+Regression!$D$38*A248+Regression!$E$38*AK248+Regression!$F$38*AL248,"")</f>
        <v>10609.818851034832</v>
      </c>
      <c r="AV248" s="34">
        <f t="shared" si="46"/>
        <v>10739.692344449162</v>
      </c>
      <c r="AW248" s="13" t="str">
        <f>IF(AJ248=1,"Train",IF(AH248=Inputs!$B$6+1,"Validation",IF(AH248&gt;Inputs!$B$6+1,"Forecast","Not used")))</f>
        <v>Not used</v>
      </c>
      <c r="AX248" s="34">
        <f t="shared" si="47"/>
        <v>8103</v>
      </c>
      <c r="AY248" s="38" t="str">
        <f t="shared" si="48"/>
        <v/>
      </c>
      <c r="AZ248" s="13">
        <f t="shared" si="49"/>
        <v>0</v>
      </c>
      <c r="BB248" s="19">
        <f>Regression!$C$45+Regression!$C$46*A248</f>
        <v>6529.4758862670105</v>
      </c>
      <c r="BC248" s="27" t="str">
        <f t="shared" si="50"/>
        <v/>
      </c>
      <c r="BD248" s="30">
        <f>INDEX('Seasonal Index'!$H$2:$H$53,AI248)</f>
        <v>1.0033758118290406</v>
      </c>
      <c r="BE248" s="34" t="str">
        <f t="shared" si="51"/>
        <v/>
      </c>
      <c r="BF248" s="38" t="str">
        <f t="shared" si="52"/>
        <v/>
      </c>
      <c r="BG248" s="34">
        <f t="shared" si="53"/>
        <v>8103</v>
      </c>
      <c r="BH248" s="13">
        <f t="shared" si="54"/>
        <v>0</v>
      </c>
      <c r="BI248" s="13">
        <f t="shared" si="55"/>
        <v>0</v>
      </c>
    </row>
    <row r="249" spans="1:61" x14ac:dyDescent="0.2">
      <c r="A249" s="15">
        <v>248</v>
      </c>
      <c r="B249" s="35">
        <v>35006</v>
      </c>
      <c r="C249" s="36">
        <v>7449</v>
      </c>
      <c r="D249" s="37"/>
      <c r="F249" s="15">
        <v>377000</v>
      </c>
      <c r="H249" s="15">
        <v>17.79</v>
      </c>
      <c r="I249" s="15">
        <v>16.654</v>
      </c>
      <c r="J249" s="15">
        <v>1.0680000000000001</v>
      </c>
      <c r="K249" s="15">
        <v>7580.9970000000003</v>
      </c>
      <c r="M249" s="15">
        <v>745</v>
      </c>
      <c r="N249" s="15">
        <v>15.337999999999999</v>
      </c>
      <c r="O249" s="15">
        <v>219216</v>
      </c>
      <c r="P249" s="15">
        <v>5005.3</v>
      </c>
      <c r="Q249" s="15">
        <v>1095019</v>
      </c>
      <c r="S249" s="15">
        <v>2483</v>
      </c>
      <c r="V249" s="15">
        <v>27</v>
      </c>
      <c r="W249" s="15">
        <v>94</v>
      </c>
      <c r="AB249" s="15">
        <v>263455</v>
      </c>
      <c r="AD249" s="15">
        <v>0</v>
      </c>
      <c r="AE249" s="15">
        <v>59.4</v>
      </c>
      <c r="AF249" s="15">
        <v>5.8</v>
      </c>
      <c r="AH249" s="13">
        <f t="shared" si="42"/>
        <v>1995</v>
      </c>
      <c r="AI249" s="13">
        <f t="shared" si="43"/>
        <v>44</v>
      </c>
      <c r="AJ249" s="13">
        <f>IF(AND(ISNUMBER(C249),ISNUMBER(AK249),ISNUMBER(AL249),AH249&gt;=Inputs!$B$5,AH249&lt;=Inputs!$B$6,AH249&lt;&gt;Inputs!$B$7,AH249&lt;&gt;Inputs!$B$8),1,0)</f>
        <v>0</v>
      </c>
      <c r="AK249" s="13">
        <f>IF(INDEX($E249:$AF249,Inputs!$C$10)="","",INDEX($E249:$AF249,Inputs!$C$10))</f>
        <v>219216</v>
      </c>
      <c r="AL249" s="13">
        <f>IF(INDEX($E249:$AF249,Inputs!$C$11)="","",INDEX($E249:$AF249,Inputs!$C$11))</f>
        <v>377000</v>
      </c>
      <c r="AM249" s="19">
        <f>Regression!$C$5+Regression!$C$6*A249</f>
        <v>10555.726614433395</v>
      </c>
      <c r="AN249" s="27" t="str">
        <f t="shared" si="44"/>
        <v/>
      </c>
      <c r="AO249" s="30">
        <f>INDEX('Seasonal Index'!$E$2:$E$53,AI249)</f>
        <v>1.012031592209933</v>
      </c>
      <c r="AP249" s="34" t="str">
        <f t="shared" si="45"/>
        <v/>
      </c>
      <c r="AQ249" s="16">
        <f>IF(AJ249=1,A249-Regression!$C$15,0)</f>
        <v>0</v>
      </c>
      <c r="AR249" s="16">
        <f>IF(AJ249=1,AK249-Regression!$D$15,0)</f>
        <v>0</v>
      </c>
      <c r="AS249" s="16">
        <f>IF(AJ249=1,AL249-Regression!$E$15,0)</f>
        <v>0</v>
      </c>
      <c r="AT249" s="16">
        <f>IF(AJ249=1,AP249-Regression!$F$15,0)</f>
        <v>0</v>
      </c>
      <c r="AU249" s="19">
        <f>IF(AND(ISNUMBER(AK249),ISNUMBER(AL249)),Regression!$C$38+Regression!$D$38*A249+Regression!$E$38*AK249+Regression!$F$38*AL249,"")</f>
        <v>10579.051082672568</v>
      </c>
      <c r="AV249" s="34">
        <f t="shared" si="46"/>
        <v>10706.333911267335</v>
      </c>
      <c r="AW249" s="13" t="str">
        <f>IF(AJ249=1,"Train",IF(AH249=Inputs!$B$6+1,"Validation",IF(AH249&gt;Inputs!$B$6+1,"Forecast","Not used")))</f>
        <v>Not used</v>
      </c>
      <c r="AX249" s="34">
        <f t="shared" si="47"/>
        <v>7449</v>
      </c>
      <c r="AY249" s="38" t="str">
        <f t="shared" si="48"/>
        <v/>
      </c>
      <c r="AZ249" s="13">
        <f t="shared" si="49"/>
        <v>0</v>
      </c>
      <c r="BB249" s="19">
        <f>Regression!$C$45+Regression!$C$46*A249</f>
        <v>6531.0353858797871</v>
      </c>
      <c r="BC249" s="27" t="str">
        <f t="shared" si="50"/>
        <v/>
      </c>
      <c r="BD249" s="30">
        <f>INDEX('Seasonal Index'!$H$2:$H$53,AI249)</f>
        <v>1.0342738783797232</v>
      </c>
      <c r="BE249" s="34" t="str">
        <f t="shared" si="51"/>
        <v/>
      </c>
      <c r="BF249" s="38" t="str">
        <f t="shared" si="52"/>
        <v/>
      </c>
      <c r="BG249" s="34">
        <f t="shared" si="53"/>
        <v>7449</v>
      </c>
      <c r="BH249" s="13">
        <f t="shared" si="54"/>
        <v>0</v>
      </c>
      <c r="BI249" s="13">
        <f t="shared" si="55"/>
        <v>0</v>
      </c>
    </row>
    <row r="250" spans="1:61" x14ac:dyDescent="0.2">
      <c r="A250" s="15">
        <v>249</v>
      </c>
      <c r="B250" s="35">
        <v>35013</v>
      </c>
      <c r="C250" s="36">
        <v>8477</v>
      </c>
      <c r="D250" s="37"/>
      <c r="F250" s="15">
        <v>380000</v>
      </c>
      <c r="H250" s="15">
        <v>17.756</v>
      </c>
      <c r="I250" s="15">
        <v>16.792000000000002</v>
      </c>
      <c r="J250" s="15">
        <v>1.0649999999999999</v>
      </c>
      <c r="K250" s="15">
        <v>7683.125</v>
      </c>
      <c r="M250" s="15">
        <v>765</v>
      </c>
      <c r="N250" s="15">
        <v>15.337999999999999</v>
      </c>
      <c r="O250" s="15">
        <v>219216</v>
      </c>
      <c r="P250" s="15">
        <v>5020.5</v>
      </c>
      <c r="Q250" s="15">
        <v>1095019</v>
      </c>
      <c r="S250" s="15">
        <v>2483</v>
      </c>
      <c r="V250" s="15">
        <v>27</v>
      </c>
      <c r="W250" s="15">
        <v>94</v>
      </c>
      <c r="AB250" s="15">
        <v>263455</v>
      </c>
      <c r="AD250" s="15">
        <v>0</v>
      </c>
      <c r="AE250" s="15">
        <v>112.8</v>
      </c>
      <c r="AF250" s="15">
        <v>4.5</v>
      </c>
      <c r="AH250" s="13">
        <f t="shared" si="42"/>
        <v>1995</v>
      </c>
      <c r="AI250" s="13">
        <f t="shared" si="43"/>
        <v>45</v>
      </c>
      <c r="AJ250" s="13">
        <f>IF(AND(ISNUMBER(C250),ISNUMBER(AK250),ISNUMBER(AL250),AH250&gt;=Inputs!$B$5,AH250&lt;=Inputs!$B$6,AH250&lt;&gt;Inputs!$B$7,AH250&lt;&gt;Inputs!$B$8),1,0)</f>
        <v>0</v>
      </c>
      <c r="AK250" s="13">
        <f>IF(INDEX($E250:$AF250,Inputs!$C$10)="","",INDEX($E250:$AF250,Inputs!$C$10))</f>
        <v>219216</v>
      </c>
      <c r="AL250" s="13">
        <f>IF(INDEX($E250:$AF250,Inputs!$C$11)="","",INDEX($E250:$AF250,Inputs!$C$11))</f>
        <v>380000</v>
      </c>
      <c r="AM250" s="19">
        <f>Regression!$C$5+Regression!$C$6*A250</f>
        <v>10554.553939495077</v>
      </c>
      <c r="AN250" s="27" t="str">
        <f t="shared" si="44"/>
        <v/>
      </c>
      <c r="AO250" s="30">
        <f>INDEX('Seasonal Index'!$E$2:$E$53,AI250)</f>
        <v>1.0110407808389756</v>
      </c>
      <c r="AP250" s="34" t="str">
        <f t="shared" si="45"/>
        <v/>
      </c>
      <c r="AQ250" s="16">
        <f>IF(AJ250=1,A250-Regression!$C$15,0)</f>
        <v>0</v>
      </c>
      <c r="AR250" s="16">
        <f>IF(AJ250=1,AK250-Regression!$D$15,0)</f>
        <v>0</v>
      </c>
      <c r="AS250" s="16">
        <f>IF(AJ250=1,AL250-Regression!$E$15,0)</f>
        <v>0</v>
      </c>
      <c r="AT250" s="16">
        <f>IF(AJ250=1,AP250-Regression!$F$15,0)</f>
        <v>0</v>
      </c>
      <c r="AU250" s="19">
        <f>IF(AND(ISNUMBER(AK250),ISNUMBER(AL250)),Regression!$C$38+Regression!$D$38*A250+Regression!$E$38*AK250+Regression!$F$38*AL250,"")</f>
        <v>10569.523645324365</v>
      </c>
      <c r="AV250" s="34">
        <f t="shared" si="46"/>
        <v>10686.219439464763</v>
      </c>
      <c r="AW250" s="13" t="str">
        <f>IF(AJ250=1,"Train",IF(AH250=Inputs!$B$6+1,"Validation",IF(AH250&gt;Inputs!$B$6+1,"Forecast","Not used")))</f>
        <v>Not used</v>
      </c>
      <c r="AX250" s="34">
        <f t="shared" si="47"/>
        <v>8477</v>
      </c>
      <c r="AY250" s="38" t="str">
        <f t="shared" si="48"/>
        <v/>
      </c>
      <c r="AZ250" s="13">
        <f t="shared" si="49"/>
        <v>0</v>
      </c>
      <c r="BB250" s="19">
        <f>Regression!$C$45+Regression!$C$46*A250</f>
        <v>6532.5948854925637</v>
      </c>
      <c r="BC250" s="27" t="str">
        <f t="shared" si="50"/>
        <v/>
      </c>
      <c r="BD250" s="30">
        <f>INDEX('Seasonal Index'!$H$2:$H$53,AI250)</f>
        <v>1.024082102448103</v>
      </c>
      <c r="BE250" s="34" t="str">
        <f t="shared" si="51"/>
        <v/>
      </c>
      <c r="BF250" s="38" t="str">
        <f t="shared" si="52"/>
        <v/>
      </c>
      <c r="BG250" s="34">
        <f t="shared" si="53"/>
        <v>8477</v>
      </c>
      <c r="BH250" s="13">
        <f t="shared" si="54"/>
        <v>0</v>
      </c>
      <c r="BI250" s="13">
        <f t="shared" si="55"/>
        <v>0</v>
      </c>
    </row>
    <row r="251" spans="1:61" x14ac:dyDescent="0.2">
      <c r="A251" s="15">
        <v>250</v>
      </c>
      <c r="B251" s="35">
        <v>35020</v>
      </c>
      <c r="C251" s="36">
        <v>8021</v>
      </c>
      <c r="D251" s="37"/>
      <c r="F251" s="15">
        <v>370000</v>
      </c>
      <c r="H251" s="15">
        <v>18.062000000000001</v>
      </c>
      <c r="I251" s="15">
        <v>16.75</v>
      </c>
      <c r="J251" s="15">
        <v>1.0629999999999999</v>
      </c>
      <c r="K251" s="15">
        <v>7683.125</v>
      </c>
      <c r="M251" s="15">
        <v>765</v>
      </c>
      <c r="N251" s="15">
        <v>14.861000000000001</v>
      </c>
      <c r="O251" s="15">
        <v>203866</v>
      </c>
      <c r="P251" s="15">
        <v>5020.5</v>
      </c>
      <c r="Q251" s="15">
        <v>1095019</v>
      </c>
      <c r="S251" s="15">
        <v>2483</v>
      </c>
      <c r="V251" s="15">
        <v>27</v>
      </c>
      <c r="W251" s="15">
        <v>94</v>
      </c>
      <c r="AB251" s="15">
        <v>263455</v>
      </c>
      <c r="AD251" s="15">
        <v>0</v>
      </c>
      <c r="AE251" s="15">
        <v>126.4</v>
      </c>
      <c r="AF251" s="15">
        <v>0.1</v>
      </c>
      <c r="AH251" s="13">
        <f t="shared" si="42"/>
        <v>1995</v>
      </c>
      <c r="AI251" s="13">
        <f t="shared" si="43"/>
        <v>46</v>
      </c>
      <c r="AJ251" s="13">
        <f>IF(AND(ISNUMBER(C251),ISNUMBER(AK251),ISNUMBER(AL251),AH251&gt;=Inputs!$B$5,AH251&lt;=Inputs!$B$6,AH251&lt;&gt;Inputs!$B$7,AH251&lt;&gt;Inputs!$B$8),1,0)</f>
        <v>0</v>
      </c>
      <c r="AK251" s="13">
        <f>IF(INDEX($E251:$AF251,Inputs!$C$10)="","",INDEX($E251:$AF251,Inputs!$C$10))</f>
        <v>203866</v>
      </c>
      <c r="AL251" s="13">
        <f>IF(INDEX($E251:$AF251,Inputs!$C$11)="","",INDEX($E251:$AF251,Inputs!$C$11))</f>
        <v>370000</v>
      </c>
      <c r="AM251" s="19">
        <f>Regression!$C$5+Regression!$C$6*A251</f>
        <v>10553.381264556758</v>
      </c>
      <c r="AN251" s="27" t="str">
        <f t="shared" si="44"/>
        <v/>
      </c>
      <c r="AO251" s="30">
        <f>INDEX('Seasonal Index'!$E$2:$E$53,AI251)</f>
        <v>0.98635610609281399</v>
      </c>
      <c r="AP251" s="34" t="str">
        <f t="shared" si="45"/>
        <v/>
      </c>
      <c r="AQ251" s="16">
        <f>IF(AJ251=1,A251-Regression!$C$15,0)</f>
        <v>0</v>
      </c>
      <c r="AR251" s="16">
        <f>IF(AJ251=1,AK251-Regression!$D$15,0)</f>
        <v>0</v>
      </c>
      <c r="AS251" s="16">
        <f>IF(AJ251=1,AL251-Regression!$E$15,0)</f>
        <v>0</v>
      </c>
      <c r="AT251" s="16">
        <f>IF(AJ251=1,AP251-Regression!$F$15,0)</f>
        <v>0</v>
      </c>
      <c r="AU251" s="19">
        <f>IF(AND(ISNUMBER(AK251),ISNUMBER(AL251)),Regression!$C$38+Regression!$D$38*A251+Regression!$E$38*AK251+Regression!$F$38*AL251,"")</f>
        <v>10566.503044147938</v>
      </c>
      <c r="AV251" s="34">
        <f t="shared" si="46"/>
        <v>10422.334797643625</v>
      </c>
      <c r="AW251" s="13" t="str">
        <f>IF(AJ251=1,"Train",IF(AH251=Inputs!$B$6+1,"Validation",IF(AH251&gt;Inputs!$B$6+1,"Forecast","Not used")))</f>
        <v>Not used</v>
      </c>
      <c r="AX251" s="34">
        <f t="shared" si="47"/>
        <v>8021</v>
      </c>
      <c r="AY251" s="38" t="str">
        <f t="shared" si="48"/>
        <v/>
      </c>
      <c r="AZ251" s="13">
        <f t="shared" si="49"/>
        <v>0</v>
      </c>
      <c r="BB251" s="19">
        <f>Regression!$C$45+Regression!$C$46*A251</f>
        <v>6534.1543851053402</v>
      </c>
      <c r="BC251" s="27" t="str">
        <f t="shared" si="50"/>
        <v/>
      </c>
      <c r="BD251" s="30">
        <f>INDEX('Seasonal Index'!$H$2:$H$53,AI251)</f>
        <v>0.95418753549545088</v>
      </c>
      <c r="BE251" s="34" t="str">
        <f t="shared" si="51"/>
        <v/>
      </c>
      <c r="BF251" s="38" t="str">
        <f t="shared" si="52"/>
        <v/>
      </c>
      <c r="BG251" s="34">
        <f t="shared" si="53"/>
        <v>8021</v>
      </c>
      <c r="BH251" s="13">
        <f t="shared" si="54"/>
        <v>0</v>
      </c>
      <c r="BI251" s="13">
        <f t="shared" si="55"/>
        <v>0</v>
      </c>
    </row>
    <row r="252" spans="1:61" x14ac:dyDescent="0.2">
      <c r="A252" s="15">
        <v>251</v>
      </c>
      <c r="B252" s="35">
        <v>35027</v>
      </c>
      <c r="C252" s="36">
        <v>7840</v>
      </c>
      <c r="D252" s="37"/>
      <c r="F252" s="15">
        <v>379000</v>
      </c>
      <c r="H252" s="15">
        <v>17.9866666666667</v>
      </c>
      <c r="I252" s="15">
        <v>16.821999999999999</v>
      </c>
      <c r="J252" s="15">
        <v>1.06</v>
      </c>
      <c r="K252" s="15">
        <v>7683.125</v>
      </c>
      <c r="M252" s="15">
        <v>765</v>
      </c>
      <c r="N252" s="15">
        <v>14.861000000000001</v>
      </c>
      <c r="O252" s="15">
        <v>203866</v>
      </c>
      <c r="P252" s="15">
        <v>5020.5</v>
      </c>
      <c r="Q252" s="15">
        <v>1095019</v>
      </c>
      <c r="S252" s="15">
        <v>2483</v>
      </c>
      <c r="V252" s="15">
        <v>27</v>
      </c>
      <c r="W252" s="15">
        <v>94</v>
      </c>
      <c r="AB252" s="15">
        <v>263455</v>
      </c>
      <c r="AD252" s="15">
        <v>1</v>
      </c>
      <c r="AE252" s="15">
        <v>113.4</v>
      </c>
      <c r="AF252" s="15">
        <v>1.1000000000000001</v>
      </c>
      <c r="AH252" s="13">
        <f t="shared" si="42"/>
        <v>1995</v>
      </c>
      <c r="AI252" s="13">
        <f t="shared" si="43"/>
        <v>47</v>
      </c>
      <c r="AJ252" s="13">
        <f>IF(AND(ISNUMBER(C252),ISNUMBER(AK252),ISNUMBER(AL252),AH252&gt;=Inputs!$B$5,AH252&lt;=Inputs!$B$6,AH252&lt;&gt;Inputs!$B$7,AH252&lt;&gt;Inputs!$B$8),1,0)</f>
        <v>0</v>
      </c>
      <c r="AK252" s="13">
        <f>IF(INDEX($E252:$AF252,Inputs!$C$10)="","",INDEX($E252:$AF252,Inputs!$C$10))</f>
        <v>203866</v>
      </c>
      <c r="AL252" s="13">
        <f>IF(INDEX($E252:$AF252,Inputs!$C$11)="","",INDEX($E252:$AF252,Inputs!$C$11))</f>
        <v>379000</v>
      </c>
      <c r="AM252" s="19">
        <f>Regression!$C$5+Regression!$C$6*A252</f>
        <v>10552.20858961844</v>
      </c>
      <c r="AN252" s="27" t="str">
        <f t="shared" si="44"/>
        <v/>
      </c>
      <c r="AO252" s="30">
        <f>INDEX('Seasonal Index'!$E$2:$E$53,AI252)</f>
        <v>0.96578940872914776</v>
      </c>
      <c r="AP252" s="34" t="str">
        <f t="shared" si="45"/>
        <v/>
      </c>
      <c r="AQ252" s="16">
        <f>IF(AJ252=1,A252-Regression!$C$15,0)</f>
        <v>0</v>
      </c>
      <c r="AR252" s="16">
        <f>IF(AJ252=1,AK252-Regression!$D$15,0)</f>
        <v>0</v>
      </c>
      <c r="AS252" s="16">
        <f>IF(AJ252=1,AL252-Regression!$E$15,0)</f>
        <v>0</v>
      </c>
      <c r="AT252" s="16">
        <f>IF(AJ252=1,AP252-Regression!$F$15,0)</f>
        <v>0</v>
      </c>
      <c r="AU252" s="19">
        <f>IF(AND(ISNUMBER(AK252),ISNUMBER(AL252)),Regression!$C$38+Regression!$D$38*A252+Regression!$E$38*AK252+Regression!$F$38*AL252,"")</f>
        <v>10541.04535853919</v>
      </c>
      <c r="AV252" s="34">
        <f t="shared" si="46"/>
        <v>10180.429964210691</v>
      </c>
      <c r="AW252" s="13" t="str">
        <f>IF(AJ252=1,"Train",IF(AH252=Inputs!$B$6+1,"Validation",IF(AH252&gt;Inputs!$B$6+1,"Forecast","Not used")))</f>
        <v>Not used</v>
      </c>
      <c r="AX252" s="34">
        <f t="shared" si="47"/>
        <v>7840</v>
      </c>
      <c r="AY252" s="38" t="str">
        <f t="shared" si="48"/>
        <v/>
      </c>
      <c r="AZ252" s="13">
        <f t="shared" si="49"/>
        <v>0</v>
      </c>
      <c r="BB252" s="19">
        <f>Regression!$C$45+Regression!$C$46*A252</f>
        <v>6535.7138847181177</v>
      </c>
      <c r="BC252" s="27" t="str">
        <f t="shared" si="50"/>
        <v/>
      </c>
      <c r="BD252" s="30">
        <f>INDEX('Seasonal Index'!$H$2:$H$53,AI252)</f>
        <v>0.94653504180541337</v>
      </c>
      <c r="BE252" s="34" t="str">
        <f t="shared" si="51"/>
        <v/>
      </c>
      <c r="BF252" s="38" t="str">
        <f t="shared" si="52"/>
        <v/>
      </c>
      <c r="BG252" s="34">
        <f t="shared" si="53"/>
        <v>7840</v>
      </c>
      <c r="BH252" s="13">
        <f t="shared" si="54"/>
        <v>0</v>
      </c>
      <c r="BI252" s="13">
        <f t="shared" si="55"/>
        <v>0</v>
      </c>
    </row>
    <row r="253" spans="1:61" x14ac:dyDescent="0.2">
      <c r="A253" s="15">
        <v>252</v>
      </c>
      <c r="B253" s="35">
        <v>35034</v>
      </c>
      <c r="C253" s="36">
        <v>7439</v>
      </c>
      <c r="D253" s="37"/>
      <c r="F253" s="15">
        <v>379000</v>
      </c>
      <c r="H253" s="15">
        <v>18.324000000000002</v>
      </c>
      <c r="I253" s="15">
        <v>17.212</v>
      </c>
      <c r="J253" s="15">
        <v>1.0609999999999999</v>
      </c>
      <c r="K253" s="15">
        <v>7683.125</v>
      </c>
      <c r="M253" s="15">
        <v>765</v>
      </c>
      <c r="N253" s="15">
        <v>14.861000000000001</v>
      </c>
      <c r="O253" s="15">
        <v>203866</v>
      </c>
      <c r="P253" s="15">
        <v>5020.5</v>
      </c>
      <c r="Q253" s="15">
        <v>1095019</v>
      </c>
      <c r="S253" s="15">
        <v>2483</v>
      </c>
      <c r="V253" s="15">
        <v>27</v>
      </c>
      <c r="W253" s="15">
        <v>94</v>
      </c>
      <c r="AB253" s="15">
        <v>263455</v>
      </c>
      <c r="AD253" s="15">
        <v>0</v>
      </c>
      <c r="AE253" s="15">
        <v>120.2</v>
      </c>
      <c r="AF253" s="15">
        <v>1</v>
      </c>
      <c r="AH253" s="13">
        <f t="shared" si="42"/>
        <v>1995</v>
      </c>
      <c r="AI253" s="13">
        <f t="shared" si="43"/>
        <v>48</v>
      </c>
      <c r="AJ253" s="13">
        <f>IF(AND(ISNUMBER(C253),ISNUMBER(AK253),ISNUMBER(AL253),AH253&gt;=Inputs!$B$5,AH253&lt;=Inputs!$B$6,AH253&lt;&gt;Inputs!$B$7,AH253&lt;&gt;Inputs!$B$8),1,0)</f>
        <v>0</v>
      </c>
      <c r="AK253" s="13">
        <f>IF(INDEX($E253:$AF253,Inputs!$C$10)="","",INDEX($E253:$AF253,Inputs!$C$10))</f>
        <v>203866</v>
      </c>
      <c r="AL253" s="13">
        <f>IF(INDEX($E253:$AF253,Inputs!$C$11)="","",INDEX($E253:$AF253,Inputs!$C$11))</f>
        <v>379000</v>
      </c>
      <c r="AM253" s="19">
        <f>Regression!$C$5+Regression!$C$6*A253</f>
        <v>10551.03591468012</v>
      </c>
      <c r="AN253" s="27" t="str">
        <f t="shared" si="44"/>
        <v/>
      </c>
      <c r="AO253" s="30">
        <f>INDEX('Seasonal Index'!$E$2:$E$53,AI253)</f>
        <v>0.97475376861810648</v>
      </c>
      <c r="AP253" s="34" t="str">
        <f t="shared" si="45"/>
        <v/>
      </c>
      <c r="AQ253" s="16">
        <f>IF(AJ253=1,A253-Regression!$C$15,0)</f>
        <v>0</v>
      </c>
      <c r="AR253" s="16">
        <f>IF(AJ253=1,AK253-Regression!$D$15,0)</f>
        <v>0</v>
      </c>
      <c r="AS253" s="16">
        <f>IF(AJ253=1,AL253-Regression!$E$15,0)</f>
        <v>0</v>
      </c>
      <c r="AT253" s="16">
        <f>IF(AJ253=1,AP253-Regression!$F$15,0)</f>
        <v>0</v>
      </c>
      <c r="AU253" s="19">
        <f>IF(AND(ISNUMBER(AK253),ISNUMBER(AL253)),Regression!$C$38+Regression!$D$38*A253+Regression!$E$38*AK253+Regression!$F$38*AL253,"")</f>
        <v>10539.483045321254</v>
      </c>
      <c r="AV253" s="34">
        <f t="shared" si="46"/>
        <v>10273.400817713531</v>
      </c>
      <c r="AW253" s="13" t="str">
        <f>IF(AJ253=1,"Train",IF(AH253=Inputs!$B$6+1,"Validation",IF(AH253&gt;Inputs!$B$6+1,"Forecast","Not used")))</f>
        <v>Not used</v>
      </c>
      <c r="AX253" s="34">
        <f t="shared" si="47"/>
        <v>7439</v>
      </c>
      <c r="AY253" s="38" t="str">
        <f t="shared" si="48"/>
        <v/>
      </c>
      <c r="AZ253" s="13">
        <f t="shared" si="49"/>
        <v>0</v>
      </c>
      <c r="BB253" s="19">
        <f>Regression!$C$45+Regression!$C$46*A253</f>
        <v>6537.2733843308943</v>
      </c>
      <c r="BC253" s="27" t="str">
        <f t="shared" si="50"/>
        <v/>
      </c>
      <c r="BD253" s="30">
        <f>INDEX('Seasonal Index'!$H$2:$H$53,AI253)</f>
        <v>0.96645545966881496</v>
      </c>
      <c r="BE253" s="34" t="str">
        <f t="shared" si="51"/>
        <v/>
      </c>
      <c r="BF253" s="38" t="str">
        <f t="shared" si="52"/>
        <v/>
      </c>
      <c r="BG253" s="34">
        <f t="shared" si="53"/>
        <v>7439</v>
      </c>
      <c r="BH253" s="13">
        <f t="shared" si="54"/>
        <v>0</v>
      </c>
      <c r="BI253" s="13">
        <f t="shared" si="55"/>
        <v>0</v>
      </c>
    </row>
    <row r="254" spans="1:61" x14ac:dyDescent="0.2">
      <c r="A254" s="15">
        <v>253</v>
      </c>
      <c r="B254" s="35">
        <v>35041</v>
      </c>
      <c r="C254" s="36">
        <v>7949</v>
      </c>
      <c r="D254" s="37"/>
      <c r="F254" s="15">
        <v>373000</v>
      </c>
      <c r="H254" s="15">
        <v>18.738</v>
      </c>
      <c r="I254" s="15">
        <v>17.527999999999999</v>
      </c>
      <c r="J254" s="15">
        <v>1.0620000000000001</v>
      </c>
      <c r="K254" s="15">
        <v>7683.125</v>
      </c>
      <c r="M254" s="15">
        <v>761</v>
      </c>
      <c r="N254" s="15">
        <v>14.861000000000001</v>
      </c>
      <c r="O254" s="15">
        <v>203866</v>
      </c>
      <c r="P254" s="15">
        <v>5013.8999999999996</v>
      </c>
      <c r="Q254" s="15">
        <v>1095019</v>
      </c>
      <c r="S254" s="15">
        <v>2483</v>
      </c>
      <c r="V254" s="15">
        <v>27</v>
      </c>
      <c r="W254" s="15">
        <v>95.6</v>
      </c>
      <c r="AB254" s="15">
        <v>263455</v>
      </c>
      <c r="AD254" s="15">
        <v>0</v>
      </c>
      <c r="AE254" s="15">
        <v>112.7</v>
      </c>
      <c r="AF254" s="15">
        <v>4.7</v>
      </c>
      <c r="AH254" s="13">
        <f t="shared" si="42"/>
        <v>1995</v>
      </c>
      <c r="AI254" s="13">
        <f t="shared" si="43"/>
        <v>49</v>
      </c>
      <c r="AJ254" s="13">
        <f>IF(AND(ISNUMBER(C254),ISNUMBER(AK254),ISNUMBER(AL254),AH254&gt;=Inputs!$B$5,AH254&lt;=Inputs!$B$6,AH254&lt;&gt;Inputs!$B$7,AH254&lt;&gt;Inputs!$B$8),1,0)</f>
        <v>0</v>
      </c>
      <c r="AK254" s="13">
        <f>IF(INDEX($E254:$AF254,Inputs!$C$10)="","",INDEX($E254:$AF254,Inputs!$C$10))</f>
        <v>203866</v>
      </c>
      <c r="AL254" s="13">
        <f>IF(INDEX($E254:$AF254,Inputs!$C$11)="","",INDEX($E254:$AF254,Inputs!$C$11))</f>
        <v>373000</v>
      </c>
      <c r="AM254" s="19">
        <f>Regression!$C$5+Regression!$C$6*A254</f>
        <v>10549.8632397418</v>
      </c>
      <c r="AN254" s="27" t="str">
        <f t="shared" si="44"/>
        <v/>
      </c>
      <c r="AO254" s="30">
        <f>INDEX('Seasonal Index'!$E$2:$E$53,AI254)</f>
        <v>0.98029372066923559</v>
      </c>
      <c r="AP254" s="34" t="str">
        <f t="shared" si="45"/>
        <v/>
      </c>
      <c r="AQ254" s="16">
        <f>IF(AJ254=1,A254-Regression!$C$15,0)</f>
        <v>0</v>
      </c>
      <c r="AR254" s="16">
        <f>IF(AJ254=1,AK254-Regression!$D$15,0)</f>
        <v>0</v>
      </c>
      <c r="AS254" s="16">
        <f>IF(AJ254=1,AL254-Regression!$E$15,0)</f>
        <v>0</v>
      </c>
      <c r="AT254" s="16">
        <f>IF(AJ254=1,AP254-Regression!$F$15,0)</f>
        <v>0</v>
      </c>
      <c r="AU254" s="19">
        <f>IF(AND(ISNUMBER(AK254),ISNUMBER(AL254)),Regression!$C$38+Regression!$D$38*A254+Regression!$E$38*AK254+Regression!$F$38*AL254,"")</f>
        <v>10553.850980363863</v>
      </c>
      <c r="AV254" s="34">
        <f t="shared" si="46"/>
        <v>10345.873844929551</v>
      </c>
      <c r="AW254" s="13" t="str">
        <f>IF(AJ254=1,"Train",IF(AH254=Inputs!$B$6+1,"Validation",IF(AH254&gt;Inputs!$B$6+1,"Forecast","Not used")))</f>
        <v>Not used</v>
      </c>
      <c r="AX254" s="34">
        <f t="shared" si="47"/>
        <v>7949</v>
      </c>
      <c r="AY254" s="38" t="str">
        <f t="shared" si="48"/>
        <v/>
      </c>
      <c r="AZ254" s="13">
        <f t="shared" si="49"/>
        <v>0</v>
      </c>
      <c r="BB254" s="19">
        <f>Regression!$C$45+Regression!$C$46*A254</f>
        <v>6538.8328839436708</v>
      </c>
      <c r="BC254" s="27" t="str">
        <f t="shared" si="50"/>
        <v/>
      </c>
      <c r="BD254" s="30">
        <f>INDEX('Seasonal Index'!$H$2:$H$53,AI254)</f>
        <v>0.97990885322830168</v>
      </c>
      <c r="BE254" s="34" t="str">
        <f t="shared" si="51"/>
        <v/>
      </c>
      <c r="BF254" s="38" t="str">
        <f t="shared" si="52"/>
        <v/>
      </c>
      <c r="BG254" s="34">
        <f t="shared" si="53"/>
        <v>7949</v>
      </c>
      <c r="BH254" s="13">
        <f t="shared" si="54"/>
        <v>0</v>
      </c>
      <c r="BI254" s="13">
        <f t="shared" si="55"/>
        <v>0</v>
      </c>
    </row>
    <row r="255" spans="1:61" x14ac:dyDescent="0.2">
      <c r="A255" s="15">
        <v>254</v>
      </c>
      <c r="B255" s="35">
        <v>35048</v>
      </c>
      <c r="C255" s="36">
        <v>7489</v>
      </c>
      <c r="D255" s="37"/>
      <c r="F255" s="15">
        <v>346000</v>
      </c>
      <c r="H255" s="15">
        <v>19.015999999999998</v>
      </c>
      <c r="I255" s="15">
        <v>17.782</v>
      </c>
      <c r="J255" s="15">
        <v>1.0629999999999999</v>
      </c>
      <c r="K255" s="15">
        <v>7683.125</v>
      </c>
      <c r="M255" s="15">
        <v>761</v>
      </c>
      <c r="N255" s="15">
        <v>14.861000000000001</v>
      </c>
      <c r="O255" s="15">
        <v>203866</v>
      </c>
      <c r="P255" s="15">
        <v>5013.8999999999996</v>
      </c>
      <c r="Q255" s="15">
        <v>1133141</v>
      </c>
      <c r="S255" s="15">
        <v>2483</v>
      </c>
      <c r="V255" s="15">
        <v>27</v>
      </c>
      <c r="W255" s="15">
        <v>95.6</v>
      </c>
      <c r="AB255" s="15">
        <v>263455</v>
      </c>
      <c r="AD255" s="15">
        <v>0</v>
      </c>
      <c r="AE255" s="15">
        <v>180.2</v>
      </c>
      <c r="AF255" s="15">
        <v>1.8</v>
      </c>
      <c r="AH255" s="13">
        <f t="shared" si="42"/>
        <v>1995</v>
      </c>
      <c r="AI255" s="13">
        <f t="shared" si="43"/>
        <v>50</v>
      </c>
      <c r="AJ255" s="13">
        <f>IF(AND(ISNUMBER(C255),ISNUMBER(AK255),ISNUMBER(AL255),AH255&gt;=Inputs!$B$5,AH255&lt;=Inputs!$B$6,AH255&lt;&gt;Inputs!$B$7,AH255&lt;&gt;Inputs!$B$8),1,0)</f>
        <v>0</v>
      </c>
      <c r="AK255" s="13">
        <f>IF(INDEX($E255:$AF255,Inputs!$C$10)="","",INDEX($E255:$AF255,Inputs!$C$10))</f>
        <v>203866</v>
      </c>
      <c r="AL255" s="13">
        <f>IF(INDEX($E255:$AF255,Inputs!$C$11)="","",INDEX($E255:$AF255,Inputs!$C$11))</f>
        <v>346000</v>
      </c>
      <c r="AM255" s="19">
        <f>Regression!$C$5+Regression!$C$6*A255</f>
        <v>10548.690564803483</v>
      </c>
      <c r="AN255" s="27" t="str">
        <f t="shared" si="44"/>
        <v/>
      </c>
      <c r="AO255" s="30">
        <f>INDEX('Seasonal Index'!$E$2:$E$53,AI255)</f>
        <v>1.00060911532618</v>
      </c>
      <c r="AP255" s="34" t="str">
        <f t="shared" si="45"/>
        <v/>
      </c>
      <c r="AQ255" s="16">
        <f>IF(AJ255=1,A255-Regression!$C$15,0)</f>
        <v>0</v>
      </c>
      <c r="AR255" s="16">
        <f>IF(AJ255=1,AK255-Regression!$D$15,0)</f>
        <v>0</v>
      </c>
      <c r="AS255" s="16">
        <f>IF(AJ255=1,AL255-Regression!$E$15,0)</f>
        <v>0</v>
      </c>
      <c r="AT255" s="16">
        <f>IF(AJ255=1,AP255-Regression!$F$15,0)</f>
        <v>0</v>
      </c>
      <c r="AU255" s="19">
        <f>IF(AND(ISNUMBER(AK255),ISNUMBER(AL255)),Regression!$C$38+Regression!$D$38*A255+Regression!$E$38*AK255+Regression!$F$38*AL255,"")</f>
        <v>10623.974784318374</v>
      </c>
      <c r="AV255" s="34">
        <f t="shared" si="46"/>
        <v>10630.446010184452</v>
      </c>
      <c r="AW255" s="13" t="str">
        <f>IF(AJ255=1,"Train",IF(AH255=Inputs!$B$6+1,"Validation",IF(AH255&gt;Inputs!$B$6+1,"Forecast","Not used")))</f>
        <v>Not used</v>
      </c>
      <c r="AX255" s="34">
        <f t="shared" si="47"/>
        <v>7489</v>
      </c>
      <c r="AY255" s="38" t="str">
        <f t="shared" si="48"/>
        <v/>
      </c>
      <c r="AZ255" s="13">
        <f t="shared" si="49"/>
        <v>0</v>
      </c>
      <c r="BB255" s="19">
        <f>Regression!$C$45+Regression!$C$46*A255</f>
        <v>6540.3923835564474</v>
      </c>
      <c r="BC255" s="27" t="str">
        <f t="shared" si="50"/>
        <v/>
      </c>
      <c r="BD255" s="30">
        <f>INDEX('Seasonal Index'!$H$2:$H$53,AI255)</f>
        <v>0.99765913713107945</v>
      </c>
      <c r="BE255" s="34" t="str">
        <f t="shared" si="51"/>
        <v/>
      </c>
      <c r="BF255" s="38" t="str">
        <f t="shared" si="52"/>
        <v/>
      </c>
      <c r="BG255" s="34">
        <f t="shared" si="53"/>
        <v>7489</v>
      </c>
      <c r="BH255" s="13">
        <f t="shared" si="54"/>
        <v>0</v>
      </c>
      <c r="BI255" s="13">
        <f t="shared" si="55"/>
        <v>0</v>
      </c>
    </row>
    <row r="256" spans="1:61" x14ac:dyDescent="0.2">
      <c r="A256" s="15">
        <v>255</v>
      </c>
      <c r="B256" s="35">
        <v>35055</v>
      </c>
      <c r="C256" s="36">
        <v>8115</v>
      </c>
      <c r="D256" s="37"/>
      <c r="F256" s="15">
        <v>373000</v>
      </c>
      <c r="H256" s="15">
        <v>19.116</v>
      </c>
      <c r="I256" s="15">
        <v>18.138000000000002</v>
      </c>
      <c r="J256" s="15">
        <v>1.0780000000000001</v>
      </c>
      <c r="K256" s="15">
        <v>7683.125</v>
      </c>
      <c r="M256" s="15">
        <v>761</v>
      </c>
      <c r="N256" s="15">
        <v>15.38</v>
      </c>
      <c r="O256" s="15">
        <v>206745</v>
      </c>
      <c r="P256" s="15">
        <v>5013.8999999999996</v>
      </c>
      <c r="Q256" s="15">
        <v>1133141</v>
      </c>
      <c r="S256" s="15">
        <v>2483</v>
      </c>
      <c r="V256" s="15">
        <v>27</v>
      </c>
      <c r="W256" s="15">
        <v>95.6</v>
      </c>
      <c r="AB256" s="15">
        <v>263455</v>
      </c>
      <c r="AD256" s="15">
        <v>0</v>
      </c>
      <c r="AE256" s="15">
        <v>174.6</v>
      </c>
      <c r="AF256" s="15">
        <v>0.7</v>
      </c>
      <c r="AH256" s="13">
        <f t="shared" si="42"/>
        <v>1995</v>
      </c>
      <c r="AI256" s="13">
        <f t="shared" si="43"/>
        <v>51</v>
      </c>
      <c r="AJ256" s="13">
        <f>IF(AND(ISNUMBER(C256),ISNUMBER(AK256),ISNUMBER(AL256),AH256&gt;=Inputs!$B$5,AH256&lt;=Inputs!$B$6,AH256&lt;&gt;Inputs!$B$7,AH256&lt;&gt;Inputs!$B$8),1,0)</f>
        <v>0</v>
      </c>
      <c r="AK256" s="13">
        <f>IF(INDEX($E256:$AF256,Inputs!$C$10)="","",INDEX($E256:$AF256,Inputs!$C$10))</f>
        <v>206745</v>
      </c>
      <c r="AL256" s="13">
        <f>IF(INDEX($E256:$AF256,Inputs!$C$11)="","",INDEX($E256:$AF256,Inputs!$C$11))</f>
        <v>373000</v>
      </c>
      <c r="AM256" s="19">
        <f>Regression!$C$5+Regression!$C$6*A256</f>
        <v>10547.517889865163</v>
      </c>
      <c r="AN256" s="27" t="str">
        <f t="shared" si="44"/>
        <v/>
      </c>
      <c r="AO256" s="30">
        <f>INDEX('Seasonal Index'!$E$2:$E$53,AI256)</f>
        <v>1.0219733137822757</v>
      </c>
      <c r="AP256" s="34" t="str">
        <f t="shared" si="45"/>
        <v/>
      </c>
      <c r="AQ256" s="16">
        <f>IF(AJ256=1,A256-Regression!$C$15,0)</f>
        <v>0</v>
      </c>
      <c r="AR256" s="16">
        <f>IF(AJ256=1,AK256-Regression!$D$15,0)</f>
        <v>0</v>
      </c>
      <c r="AS256" s="16">
        <f>IF(AJ256=1,AL256-Regression!$E$15,0)</f>
        <v>0</v>
      </c>
      <c r="AT256" s="16">
        <f>IF(AJ256=1,AP256-Regression!$F$15,0)</f>
        <v>0</v>
      </c>
      <c r="AU256" s="19">
        <f>IF(AND(ISNUMBER(AK256),ISNUMBER(AL256)),Regression!$C$38+Regression!$D$38*A256+Regression!$E$38*AK256+Regression!$F$38*AL256,"")</f>
        <v>10555.979582088863</v>
      </c>
      <c r="AV256" s="34">
        <f t="shared" si="46"/>
        <v>10787.929433725398</v>
      </c>
      <c r="AW256" s="13" t="str">
        <f>IF(AJ256=1,"Train",IF(AH256=Inputs!$B$6+1,"Validation",IF(AH256&gt;Inputs!$B$6+1,"Forecast","Not used")))</f>
        <v>Not used</v>
      </c>
      <c r="AX256" s="34">
        <f t="shared" si="47"/>
        <v>8115</v>
      </c>
      <c r="AY256" s="38" t="str">
        <f t="shared" si="48"/>
        <v/>
      </c>
      <c r="AZ256" s="13">
        <f t="shared" si="49"/>
        <v>0</v>
      </c>
      <c r="BB256" s="19">
        <f>Regression!$C$45+Regression!$C$46*A256</f>
        <v>6541.9518831692239</v>
      </c>
      <c r="BC256" s="27" t="str">
        <f t="shared" si="50"/>
        <v/>
      </c>
      <c r="BD256" s="30">
        <f>INDEX('Seasonal Index'!$H$2:$H$53,AI256)</f>
        <v>1.0395425337611444</v>
      </c>
      <c r="BE256" s="34" t="str">
        <f t="shared" si="51"/>
        <v/>
      </c>
      <c r="BF256" s="38" t="str">
        <f t="shared" si="52"/>
        <v/>
      </c>
      <c r="BG256" s="34">
        <f t="shared" si="53"/>
        <v>8115</v>
      </c>
      <c r="BH256" s="13">
        <f t="shared" si="54"/>
        <v>0</v>
      </c>
      <c r="BI256" s="13">
        <f t="shared" si="55"/>
        <v>0</v>
      </c>
    </row>
    <row r="257" spans="1:61" x14ac:dyDescent="0.2">
      <c r="A257" s="15">
        <v>256</v>
      </c>
      <c r="B257" s="35">
        <v>35062</v>
      </c>
      <c r="C257" s="36">
        <v>7035</v>
      </c>
      <c r="D257" s="37"/>
      <c r="F257" s="15">
        <v>374000</v>
      </c>
      <c r="H257" s="15">
        <v>19.4375</v>
      </c>
      <c r="I257" s="15">
        <v>18.72</v>
      </c>
      <c r="J257" s="15">
        <v>1.0820000000000001</v>
      </c>
      <c r="K257" s="15">
        <v>7683.125</v>
      </c>
      <c r="M257" s="15">
        <v>761</v>
      </c>
      <c r="N257" s="15">
        <v>15.38</v>
      </c>
      <c r="O257" s="15">
        <v>206745</v>
      </c>
      <c r="P257" s="15">
        <v>5013.8999999999996</v>
      </c>
      <c r="Q257" s="15">
        <v>1133141</v>
      </c>
      <c r="S257" s="15">
        <v>2483</v>
      </c>
      <c r="V257" s="15">
        <v>27</v>
      </c>
      <c r="W257" s="15">
        <v>95.6</v>
      </c>
      <c r="AB257" s="15">
        <v>263455</v>
      </c>
      <c r="AD257" s="15">
        <v>1</v>
      </c>
      <c r="AE257" s="15">
        <v>212.7</v>
      </c>
      <c r="AF257" s="15">
        <v>0</v>
      </c>
      <c r="AH257" s="13">
        <f t="shared" si="42"/>
        <v>1995</v>
      </c>
      <c r="AI257" s="13">
        <f t="shared" si="43"/>
        <v>52</v>
      </c>
      <c r="AJ257" s="13">
        <f>IF(AND(ISNUMBER(C257),ISNUMBER(AK257),ISNUMBER(AL257),AH257&gt;=Inputs!$B$5,AH257&lt;=Inputs!$B$6,AH257&lt;&gt;Inputs!$B$7,AH257&lt;&gt;Inputs!$B$8),1,0)</f>
        <v>0</v>
      </c>
      <c r="AK257" s="13">
        <f>IF(INDEX($E257:$AF257,Inputs!$C$10)="","",INDEX($E257:$AF257,Inputs!$C$10))</f>
        <v>206745</v>
      </c>
      <c r="AL257" s="13">
        <f>IF(INDEX($E257:$AF257,Inputs!$C$11)="","",INDEX($E257:$AF257,Inputs!$C$11))</f>
        <v>374000</v>
      </c>
      <c r="AM257" s="19">
        <f>Regression!$C$5+Regression!$C$6*A257</f>
        <v>10546.345214926843</v>
      </c>
      <c r="AN257" s="27" t="str">
        <f t="shared" si="44"/>
        <v/>
      </c>
      <c r="AO257" s="30">
        <f>INDEX('Seasonal Index'!$E$2:$E$53,AI257)</f>
        <v>0.94105970168970154</v>
      </c>
      <c r="AP257" s="34" t="str">
        <f t="shared" si="45"/>
        <v/>
      </c>
      <c r="AQ257" s="16">
        <f>IF(AJ257=1,A257-Regression!$C$15,0)</f>
        <v>0</v>
      </c>
      <c r="AR257" s="16">
        <f>IF(AJ257=1,AK257-Regression!$D$15,0)</f>
        <v>0</v>
      </c>
      <c r="AS257" s="16">
        <f>IF(AJ257=1,AL257-Regression!$E$15,0)</f>
        <v>0</v>
      </c>
      <c r="AT257" s="16">
        <f>IF(AJ257=1,AP257-Regression!$F$15,0)</f>
        <v>0</v>
      </c>
      <c r="AU257" s="19">
        <f>IF(AND(ISNUMBER(AK257),ISNUMBER(AL257)),Regression!$C$38+Regression!$D$38*A257+Regression!$E$38*AK257+Regression!$F$38*AL257,"")</f>
        <v>10551.762227494173</v>
      </c>
      <c r="AV257" s="34">
        <f t="shared" si="46"/>
        <v>9929.8382141063266</v>
      </c>
      <c r="AW257" s="13" t="str">
        <f>IF(AJ257=1,"Train",IF(AH257=Inputs!$B$6+1,"Validation",IF(AH257&gt;Inputs!$B$6+1,"Forecast","Not used")))</f>
        <v>Not used</v>
      </c>
      <c r="AX257" s="34">
        <f t="shared" si="47"/>
        <v>7035</v>
      </c>
      <c r="AY257" s="38" t="str">
        <f t="shared" si="48"/>
        <v/>
      </c>
      <c r="AZ257" s="13">
        <f t="shared" si="49"/>
        <v>0</v>
      </c>
      <c r="BB257" s="19">
        <f>Regression!$C$45+Regression!$C$46*A257</f>
        <v>6543.5113827820014</v>
      </c>
      <c r="BC257" s="27" t="str">
        <f t="shared" si="50"/>
        <v/>
      </c>
      <c r="BD257" s="30">
        <f>INDEX('Seasonal Index'!$H$2:$H$53,AI257)</f>
        <v>0.89289929772275245</v>
      </c>
      <c r="BE257" s="34" t="str">
        <f t="shared" si="51"/>
        <v/>
      </c>
      <c r="BF257" s="38" t="str">
        <f t="shared" si="52"/>
        <v/>
      </c>
      <c r="BG257" s="34">
        <f t="shared" si="53"/>
        <v>7035</v>
      </c>
      <c r="BH257" s="13">
        <f t="shared" si="54"/>
        <v>0</v>
      </c>
      <c r="BI257" s="13">
        <f t="shared" si="55"/>
        <v>0</v>
      </c>
    </row>
    <row r="258" spans="1:61" x14ac:dyDescent="0.2">
      <c r="A258" s="15">
        <v>257</v>
      </c>
      <c r="B258" s="35">
        <v>35069</v>
      </c>
      <c r="C258" s="36">
        <v>7958</v>
      </c>
      <c r="D258" s="37"/>
      <c r="F258" s="15">
        <v>359000</v>
      </c>
      <c r="H258" s="15">
        <v>19.987500000000001</v>
      </c>
      <c r="I258" s="15">
        <v>19.182500000000001</v>
      </c>
      <c r="J258" s="15">
        <v>1.083</v>
      </c>
      <c r="K258" s="15">
        <v>7683.125</v>
      </c>
      <c r="M258" s="15">
        <v>772</v>
      </c>
      <c r="N258" s="15">
        <v>15.38</v>
      </c>
      <c r="O258" s="15">
        <v>206745</v>
      </c>
      <c r="P258" s="15">
        <v>5055.6000000000004</v>
      </c>
      <c r="Q258" s="15">
        <v>1133141</v>
      </c>
      <c r="S258" s="15">
        <v>2483</v>
      </c>
      <c r="V258" s="15">
        <v>27</v>
      </c>
      <c r="W258" s="15">
        <v>90.5</v>
      </c>
      <c r="AB258" s="15">
        <v>263455</v>
      </c>
      <c r="AD258" s="15">
        <v>1</v>
      </c>
      <c r="AE258" s="15">
        <v>175.5</v>
      </c>
      <c r="AF258" s="15">
        <v>0</v>
      </c>
      <c r="AH258" s="13">
        <f t="shared" ref="AH258:AH321" si="56">YEAR(B258)</f>
        <v>1996</v>
      </c>
      <c r="AI258" s="13">
        <f t="shared" ref="AI258:AI321" si="57">MIN(52,INT((B258-DATE(AH258,1,1))/7)+1)</f>
        <v>1</v>
      </c>
      <c r="AJ258" s="13">
        <f>IF(AND(ISNUMBER(C258),ISNUMBER(AK258),ISNUMBER(AL258),AH258&gt;=Inputs!$B$5,AH258&lt;=Inputs!$B$6,AH258&lt;&gt;Inputs!$B$7,AH258&lt;&gt;Inputs!$B$8),1,0)</f>
        <v>0</v>
      </c>
      <c r="AK258" s="13">
        <f>IF(INDEX($E258:$AF258,Inputs!$C$10)="","",INDEX($E258:$AF258,Inputs!$C$10))</f>
        <v>206745</v>
      </c>
      <c r="AL258" s="13">
        <f>IF(INDEX($E258:$AF258,Inputs!$C$11)="","",INDEX($E258:$AF258,Inputs!$C$11))</f>
        <v>359000</v>
      </c>
      <c r="AM258" s="19">
        <f>Regression!$C$5+Regression!$C$6*A258</f>
        <v>10545.172539988525</v>
      </c>
      <c r="AN258" s="27" t="str">
        <f t="shared" ref="AN258:AN321" si="58">IF(AJ258=1,C258/AM258,"")</f>
        <v/>
      </c>
      <c r="AO258" s="30">
        <f>INDEX('Seasonal Index'!$E$2:$E$53,AI258)</f>
        <v>0.91465818912124619</v>
      </c>
      <c r="AP258" s="34" t="str">
        <f t="shared" ref="AP258:AP321" si="59">IF(AJ258=1,C258/AO258,"")</f>
        <v/>
      </c>
      <c r="AQ258" s="16">
        <f>IF(AJ258=1,A258-Regression!$C$15,0)</f>
        <v>0</v>
      </c>
      <c r="AR258" s="16">
        <f>IF(AJ258=1,AK258-Regression!$D$15,0)</f>
        <v>0</v>
      </c>
      <c r="AS258" s="16">
        <f>IF(AJ258=1,AL258-Regression!$E$15,0)</f>
        <v>0</v>
      </c>
      <c r="AT258" s="16">
        <f>IF(AJ258=1,AP258-Regression!$F$15,0)</f>
        <v>0</v>
      </c>
      <c r="AU258" s="19">
        <f>IF(AND(ISNUMBER(AK258),ISNUMBER(AL258)),Regression!$C$38+Regression!$D$38*A258+Regression!$E$38*AK258+Regression!$F$38*AL258,"")</f>
        <v>10590.025534927596</v>
      </c>
      <c r="AV258" s="34">
        <f t="shared" ref="AV258:AV321" si="60">IF(ISNUMBER(AU258),AU258*AO258,"")</f>
        <v>9686.2535785246309</v>
      </c>
      <c r="AW258" s="13" t="str">
        <f>IF(AJ258=1,"Train",IF(AH258=Inputs!$B$6+1,"Validation",IF(AH258&gt;Inputs!$B$6+1,"Forecast","Not used")))</f>
        <v>Not used</v>
      </c>
      <c r="AX258" s="34">
        <f t="shared" ref="AX258:AX321" si="61">IF(ISNUMBER(C258),C258,IF(ISNUMBER(D258),D258,""))</f>
        <v>7958</v>
      </c>
      <c r="AY258" s="38" t="str">
        <f t="shared" ref="AY258:AY321" si="62">IF(AND(AW258="Validation",ISNUMBER(AX258),ISNUMBER(AV258)),ABS(AX258-AV258)/AX258,"")</f>
        <v/>
      </c>
      <c r="AZ258" s="13">
        <f t="shared" ref="AZ258:AZ321" si="63">IF(AJ258=1,AP258-AU258,0)</f>
        <v>0</v>
      </c>
      <c r="BB258" s="19">
        <f>Regression!$C$45+Regression!$C$46*A258</f>
        <v>6545.070882394778</v>
      </c>
      <c r="BC258" s="27" t="str">
        <f t="shared" ref="BC258:BC321" si="64">IF(AND(AH258&gt;=2022,AH258&lt;=2024),C258/BB258,"")</f>
        <v/>
      </c>
      <c r="BD258" s="30">
        <f>INDEX('Seasonal Index'!$H$2:$H$53,AI258)</f>
        <v>0.90693988880451892</v>
      </c>
      <c r="BE258" s="34" t="str">
        <f t="shared" ref="BE258:BE321" si="65">IF(AH258&gt;=2022,BB258*BD258,"")</f>
        <v/>
      </c>
      <c r="BF258" s="38" t="str">
        <f t="shared" ref="BF258:BF321" si="66">IF(AND(AW258="Validation",ISNUMBER(AX258),ISNUMBER(BE258)),ABS(AX258-BE258)/AX258,"")</f>
        <v/>
      </c>
      <c r="BG258" s="34">
        <f t="shared" ref="BG258:BG321" si="67">IF(ISNUMBER(C258),C258,0)</f>
        <v>7958</v>
      </c>
      <c r="BH258" s="13">
        <f t="shared" ref="BH258:BH321" si="68">IF(ISNUMBER(AY258),AV258-AX258,0)</f>
        <v>0</v>
      </c>
      <c r="BI258" s="13">
        <f t="shared" ref="BI258:BI321" si="69">IF(ISNUMBER(AY258),BE258-AX258,0)</f>
        <v>0</v>
      </c>
    </row>
    <row r="259" spans="1:61" x14ac:dyDescent="0.2">
      <c r="A259" s="15">
        <v>258</v>
      </c>
      <c r="B259" s="35">
        <v>35076</v>
      </c>
      <c r="C259" s="36">
        <v>7513</v>
      </c>
      <c r="D259" s="37"/>
      <c r="F259" s="15">
        <v>361000</v>
      </c>
      <c r="H259" s="15">
        <v>19.434000000000001</v>
      </c>
      <c r="I259" s="15">
        <v>18.527999999999999</v>
      </c>
      <c r="J259" s="15">
        <v>1.093</v>
      </c>
      <c r="K259" s="15">
        <v>7683.125</v>
      </c>
      <c r="M259" s="15">
        <v>772</v>
      </c>
      <c r="N259" s="15">
        <v>15.38</v>
      </c>
      <c r="O259" s="15">
        <v>206745</v>
      </c>
      <c r="P259" s="15">
        <v>5055.6000000000004</v>
      </c>
      <c r="Q259" s="15">
        <v>1133141</v>
      </c>
      <c r="S259" s="15">
        <v>2483</v>
      </c>
      <c r="V259" s="15">
        <v>27</v>
      </c>
      <c r="W259" s="15">
        <v>90.5</v>
      </c>
      <c r="AB259" s="15">
        <v>263455</v>
      </c>
      <c r="AD259" s="15">
        <v>0</v>
      </c>
      <c r="AE259" s="15">
        <v>212.5</v>
      </c>
      <c r="AF259" s="15">
        <v>0</v>
      </c>
      <c r="AH259" s="13">
        <f t="shared" si="56"/>
        <v>1996</v>
      </c>
      <c r="AI259" s="13">
        <f t="shared" si="57"/>
        <v>2</v>
      </c>
      <c r="AJ259" s="13">
        <f>IF(AND(ISNUMBER(C259),ISNUMBER(AK259),ISNUMBER(AL259),AH259&gt;=Inputs!$B$5,AH259&lt;=Inputs!$B$6,AH259&lt;&gt;Inputs!$B$7,AH259&lt;&gt;Inputs!$B$8),1,0)</f>
        <v>0</v>
      </c>
      <c r="AK259" s="13">
        <f>IF(INDEX($E259:$AF259,Inputs!$C$10)="","",INDEX($E259:$AF259,Inputs!$C$10))</f>
        <v>206745</v>
      </c>
      <c r="AL259" s="13">
        <f>IF(INDEX($E259:$AF259,Inputs!$C$11)="","",INDEX($E259:$AF259,Inputs!$C$11))</f>
        <v>361000</v>
      </c>
      <c r="AM259" s="19">
        <f>Regression!$C$5+Regression!$C$6*A259</f>
        <v>10543.999865050206</v>
      </c>
      <c r="AN259" s="27" t="str">
        <f t="shared" si="58"/>
        <v/>
      </c>
      <c r="AO259" s="30">
        <f>INDEX('Seasonal Index'!$E$2:$E$53,AI259)</f>
        <v>0.92112372079680493</v>
      </c>
      <c r="AP259" s="34" t="str">
        <f t="shared" si="59"/>
        <v/>
      </c>
      <c r="AQ259" s="16">
        <f>IF(AJ259=1,A259-Regression!$C$15,0)</f>
        <v>0</v>
      </c>
      <c r="AR259" s="16">
        <f>IF(AJ259=1,AK259-Regression!$D$15,0)</f>
        <v>0</v>
      </c>
      <c r="AS259" s="16">
        <f>IF(AJ259=1,AL259-Regression!$E$15,0)</f>
        <v>0</v>
      </c>
      <c r="AT259" s="16">
        <f>IF(AJ259=1,AP259-Regression!$F$15,0)</f>
        <v>0</v>
      </c>
      <c r="AU259" s="19">
        <f>IF(AND(ISNUMBER(AK259),ISNUMBER(AL259)),Regression!$C$38+Regression!$D$38*A259+Regression!$E$38*AK259+Regression!$F$38*AL259,"")</f>
        <v>10583.153138956148</v>
      </c>
      <c r="AV259" s="34">
        <f t="shared" si="60"/>
        <v>9748.3933971176721</v>
      </c>
      <c r="AW259" s="13" t="str">
        <f>IF(AJ259=1,"Train",IF(AH259=Inputs!$B$6+1,"Validation",IF(AH259&gt;Inputs!$B$6+1,"Forecast","Not used")))</f>
        <v>Not used</v>
      </c>
      <c r="AX259" s="34">
        <f t="shared" si="61"/>
        <v>7513</v>
      </c>
      <c r="AY259" s="38" t="str">
        <f t="shared" si="62"/>
        <v/>
      </c>
      <c r="AZ259" s="13">
        <f t="shared" si="63"/>
        <v>0</v>
      </c>
      <c r="BB259" s="19">
        <f>Regression!$C$45+Regression!$C$46*A259</f>
        <v>6546.6303820075545</v>
      </c>
      <c r="BC259" s="27" t="str">
        <f t="shared" si="64"/>
        <v/>
      </c>
      <c r="BD259" s="30">
        <f>INDEX('Seasonal Index'!$H$2:$H$53,AI259)</f>
        <v>0.93580735968008499</v>
      </c>
      <c r="BE259" s="34" t="str">
        <f t="shared" si="65"/>
        <v/>
      </c>
      <c r="BF259" s="38" t="str">
        <f t="shared" si="66"/>
        <v/>
      </c>
      <c r="BG259" s="34">
        <f t="shared" si="67"/>
        <v>7513</v>
      </c>
      <c r="BH259" s="13">
        <f t="shared" si="68"/>
        <v>0</v>
      </c>
      <c r="BI259" s="13">
        <f t="shared" si="69"/>
        <v>0</v>
      </c>
    </row>
    <row r="260" spans="1:61" x14ac:dyDescent="0.2">
      <c r="A260" s="15">
        <v>259</v>
      </c>
      <c r="B260" s="35">
        <v>35083</v>
      </c>
      <c r="C260" s="36">
        <v>6949</v>
      </c>
      <c r="D260" s="37"/>
      <c r="F260" s="15">
        <v>333000</v>
      </c>
      <c r="H260" s="15">
        <v>18.635999999999999</v>
      </c>
      <c r="I260" s="15">
        <v>17.614000000000001</v>
      </c>
      <c r="J260" s="15">
        <v>1.0980000000000001</v>
      </c>
      <c r="K260" s="15">
        <v>7683.125</v>
      </c>
      <c r="M260" s="15">
        <v>772</v>
      </c>
      <c r="N260" s="15">
        <v>16.262</v>
      </c>
      <c r="O260" s="15">
        <v>194131</v>
      </c>
      <c r="P260" s="15">
        <v>5055.6000000000004</v>
      </c>
      <c r="Q260" s="15">
        <v>1133141</v>
      </c>
      <c r="S260" s="15">
        <v>2483</v>
      </c>
      <c r="V260" s="15">
        <v>27</v>
      </c>
      <c r="W260" s="15">
        <v>90.5</v>
      </c>
      <c r="AB260" s="15">
        <v>263455</v>
      </c>
      <c r="AD260" s="15">
        <v>0</v>
      </c>
      <c r="AE260" s="15">
        <v>147.30000000000001</v>
      </c>
      <c r="AF260" s="15">
        <v>0.3</v>
      </c>
      <c r="AH260" s="13">
        <f t="shared" si="56"/>
        <v>1996</v>
      </c>
      <c r="AI260" s="13">
        <f t="shared" si="57"/>
        <v>3</v>
      </c>
      <c r="AJ260" s="13">
        <f>IF(AND(ISNUMBER(C260),ISNUMBER(AK260),ISNUMBER(AL260),AH260&gt;=Inputs!$B$5,AH260&lt;=Inputs!$B$6,AH260&lt;&gt;Inputs!$B$7,AH260&lt;&gt;Inputs!$B$8),1,0)</f>
        <v>0</v>
      </c>
      <c r="AK260" s="13">
        <f>IF(INDEX($E260:$AF260,Inputs!$C$10)="","",INDEX($E260:$AF260,Inputs!$C$10))</f>
        <v>194131</v>
      </c>
      <c r="AL260" s="13">
        <f>IF(INDEX($E260:$AF260,Inputs!$C$11)="","",INDEX($E260:$AF260,Inputs!$C$11))</f>
        <v>333000</v>
      </c>
      <c r="AM260" s="19">
        <f>Regression!$C$5+Regression!$C$6*A260</f>
        <v>10542.827190111886</v>
      </c>
      <c r="AN260" s="27" t="str">
        <f t="shared" si="58"/>
        <v/>
      </c>
      <c r="AO260" s="30">
        <f>INDEX('Seasonal Index'!$E$2:$E$53,AI260)</f>
        <v>0.93247570989249473</v>
      </c>
      <c r="AP260" s="34" t="str">
        <f t="shared" si="59"/>
        <v/>
      </c>
      <c r="AQ260" s="16">
        <f>IF(AJ260=1,A260-Regression!$C$15,0)</f>
        <v>0</v>
      </c>
      <c r="AR260" s="16">
        <f>IF(AJ260=1,AK260-Regression!$D$15,0)</f>
        <v>0</v>
      </c>
      <c r="AS260" s="16">
        <f>IF(AJ260=1,AL260-Regression!$E$15,0)</f>
        <v>0</v>
      </c>
      <c r="AT260" s="16">
        <f>IF(AJ260=1,AP260-Regression!$F$15,0)</f>
        <v>0</v>
      </c>
      <c r="AU260" s="19">
        <f>IF(AND(ISNUMBER(AK260),ISNUMBER(AL260)),Regression!$C$38+Regression!$D$38*A260+Regression!$E$38*AK260+Regression!$F$38*AL260,"")</f>
        <v>10632.915582751742</v>
      </c>
      <c r="AV260" s="34">
        <f t="shared" si="60"/>
        <v>9914.9355062533996</v>
      </c>
      <c r="AW260" s="13" t="str">
        <f>IF(AJ260=1,"Train",IF(AH260=Inputs!$B$6+1,"Validation",IF(AH260&gt;Inputs!$B$6+1,"Forecast","Not used")))</f>
        <v>Not used</v>
      </c>
      <c r="AX260" s="34">
        <f t="shared" si="61"/>
        <v>6949</v>
      </c>
      <c r="AY260" s="38" t="str">
        <f t="shared" si="62"/>
        <v/>
      </c>
      <c r="AZ260" s="13">
        <f t="shared" si="63"/>
        <v>0</v>
      </c>
      <c r="BB260" s="19">
        <f>Regression!$C$45+Regression!$C$46*A260</f>
        <v>6548.189881620332</v>
      </c>
      <c r="BC260" s="27" t="str">
        <f t="shared" si="64"/>
        <v/>
      </c>
      <c r="BD260" s="30">
        <f>INDEX('Seasonal Index'!$H$2:$H$53,AI260)</f>
        <v>0.93511463592432087</v>
      </c>
      <c r="BE260" s="34" t="str">
        <f t="shared" si="65"/>
        <v/>
      </c>
      <c r="BF260" s="38" t="str">
        <f t="shared" si="66"/>
        <v/>
      </c>
      <c r="BG260" s="34">
        <f t="shared" si="67"/>
        <v>6949</v>
      </c>
      <c r="BH260" s="13">
        <f t="shared" si="68"/>
        <v>0</v>
      </c>
      <c r="BI260" s="13">
        <f t="shared" si="69"/>
        <v>0</v>
      </c>
    </row>
    <row r="261" spans="1:61" x14ac:dyDescent="0.2">
      <c r="A261" s="15">
        <v>260</v>
      </c>
      <c r="B261" s="35">
        <v>35090</v>
      </c>
      <c r="C261" s="36">
        <v>7393</v>
      </c>
      <c r="D261" s="37"/>
      <c r="F261" s="15">
        <v>415000</v>
      </c>
      <c r="H261" s="15">
        <v>18.352</v>
      </c>
      <c r="I261" s="15">
        <v>17.187999999999999</v>
      </c>
      <c r="J261" s="15">
        <v>1.091</v>
      </c>
      <c r="K261" s="15">
        <v>7683.125</v>
      </c>
      <c r="M261" s="15">
        <v>772</v>
      </c>
      <c r="N261" s="15">
        <v>16.262</v>
      </c>
      <c r="O261" s="15">
        <v>194131</v>
      </c>
      <c r="P261" s="15">
        <v>5055.6000000000004</v>
      </c>
      <c r="Q261" s="15">
        <v>1133141</v>
      </c>
      <c r="S261" s="15">
        <v>2483</v>
      </c>
      <c r="V261" s="15">
        <v>27</v>
      </c>
      <c r="W261" s="15">
        <v>90.5</v>
      </c>
      <c r="AB261" s="15">
        <v>263455</v>
      </c>
      <c r="AD261" s="15">
        <v>0</v>
      </c>
      <c r="AE261" s="15">
        <v>177.9</v>
      </c>
      <c r="AF261" s="15">
        <v>0.4</v>
      </c>
      <c r="AH261" s="13">
        <f t="shared" si="56"/>
        <v>1996</v>
      </c>
      <c r="AI261" s="13">
        <f t="shared" si="57"/>
        <v>4</v>
      </c>
      <c r="AJ261" s="13">
        <f>IF(AND(ISNUMBER(C261),ISNUMBER(AK261),ISNUMBER(AL261),AH261&gt;=Inputs!$B$5,AH261&lt;=Inputs!$B$6,AH261&lt;&gt;Inputs!$B$7,AH261&lt;&gt;Inputs!$B$8),1,0)</f>
        <v>0</v>
      </c>
      <c r="AK261" s="13">
        <f>IF(INDEX($E261:$AF261,Inputs!$C$10)="","",INDEX($E261:$AF261,Inputs!$C$10))</f>
        <v>194131</v>
      </c>
      <c r="AL261" s="13">
        <f>IF(INDEX($E261:$AF261,Inputs!$C$11)="","",INDEX($E261:$AF261,Inputs!$C$11))</f>
        <v>415000</v>
      </c>
      <c r="AM261" s="19">
        <f>Regression!$C$5+Regression!$C$6*A261</f>
        <v>10541.654515173568</v>
      </c>
      <c r="AN261" s="27" t="str">
        <f t="shared" si="58"/>
        <v/>
      </c>
      <c r="AO261" s="30">
        <f>INDEX('Seasonal Index'!$E$2:$E$53,AI261)</f>
        <v>0.95567024426301994</v>
      </c>
      <c r="AP261" s="34" t="str">
        <f t="shared" si="59"/>
        <v/>
      </c>
      <c r="AQ261" s="16">
        <f>IF(AJ261=1,A261-Regression!$C$15,0)</f>
        <v>0</v>
      </c>
      <c r="AR261" s="16">
        <f>IF(AJ261=1,AK261-Regression!$D$15,0)</f>
        <v>0</v>
      </c>
      <c r="AS261" s="16">
        <f>IF(AJ261=1,AL261-Regression!$E$15,0)</f>
        <v>0</v>
      </c>
      <c r="AT261" s="16">
        <f>IF(AJ261=1,AP261-Regression!$F$15,0)</f>
        <v>0</v>
      </c>
      <c r="AU261" s="19">
        <f>IF(AND(ISNUMBER(AK261),ISNUMBER(AL261)),Regression!$C$38+Regression!$D$38*A261+Regression!$E$38*AK261+Regression!$F$38*AL261,"")</f>
        <v>10413.639876639716</v>
      </c>
      <c r="AV261" s="34">
        <f t="shared" si="60"/>
        <v>9952.0057645754023</v>
      </c>
      <c r="AW261" s="13" t="str">
        <f>IF(AJ261=1,"Train",IF(AH261=Inputs!$B$6+1,"Validation",IF(AH261&gt;Inputs!$B$6+1,"Forecast","Not used")))</f>
        <v>Not used</v>
      </c>
      <c r="AX261" s="34">
        <f t="shared" si="61"/>
        <v>7393</v>
      </c>
      <c r="AY261" s="38" t="str">
        <f t="shared" si="62"/>
        <v/>
      </c>
      <c r="AZ261" s="13">
        <f t="shared" si="63"/>
        <v>0</v>
      </c>
      <c r="BB261" s="19">
        <f>Regression!$C$45+Regression!$C$46*A261</f>
        <v>6549.7493812331086</v>
      </c>
      <c r="BC261" s="27" t="str">
        <f t="shared" si="64"/>
        <v/>
      </c>
      <c r="BD261" s="30">
        <f>INDEX('Seasonal Index'!$H$2:$H$53,AI261)</f>
        <v>0.94748400224267371</v>
      </c>
      <c r="BE261" s="34" t="str">
        <f t="shared" si="65"/>
        <v/>
      </c>
      <c r="BF261" s="38" t="str">
        <f t="shared" si="66"/>
        <v/>
      </c>
      <c r="BG261" s="34">
        <f t="shared" si="67"/>
        <v>7393</v>
      </c>
      <c r="BH261" s="13">
        <f t="shared" si="68"/>
        <v>0</v>
      </c>
      <c r="BI261" s="13">
        <f t="shared" si="69"/>
        <v>0</v>
      </c>
    </row>
    <row r="262" spans="1:61" x14ac:dyDescent="0.2">
      <c r="A262" s="15">
        <v>261</v>
      </c>
      <c r="B262" s="35">
        <v>35097</v>
      </c>
      <c r="C262" s="36">
        <v>7513</v>
      </c>
      <c r="D262" s="37"/>
      <c r="F262" s="15">
        <v>387000</v>
      </c>
      <c r="H262" s="15">
        <v>17.64</v>
      </c>
      <c r="I262" s="15">
        <v>16.643999999999998</v>
      </c>
      <c r="J262" s="15">
        <v>1.087</v>
      </c>
      <c r="K262" s="15">
        <v>7683.125</v>
      </c>
      <c r="M262" s="15">
        <v>772</v>
      </c>
      <c r="N262" s="15">
        <v>16.262</v>
      </c>
      <c r="O262" s="15">
        <v>194131</v>
      </c>
      <c r="P262" s="15">
        <v>5055.6000000000004</v>
      </c>
      <c r="Q262" s="15">
        <v>1133141</v>
      </c>
      <c r="S262" s="15">
        <v>2483</v>
      </c>
      <c r="V262" s="15">
        <v>27</v>
      </c>
      <c r="W262" s="15">
        <v>90.5</v>
      </c>
      <c r="AB262" s="15">
        <v>263455</v>
      </c>
      <c r="AD262" s="15">
        <v>0</v>
      </c>
      <c r="AE262" s="15">
        <v>209.3</v>
      </c>
      <c r="AF262" s="15">
        <v>0.7</v>
      </c>
      <c r="AH262" s="13">
        <f t="shared" si="56"/>
        <v>1996</v>
      </c>
      <c r="AI262" s="13">
        <f t="shared" si="57"/>
        <v>5</v>
      </c>
      <c r="AJ262" s="13">
        <f>IF(AND(ISNUMBER(C262),ISNUMBER(AK262),ISNUMBER(AL262),AH262&gt;=Inputs!$B$5,AH262&lt;=Inputs!$B$6,AH262&lt;&gt;Inputs!$B$7,AH262&lt;&gt;Inputs!$B$8),1,0)</f>
        <v>0</v>
      </c>
      <c r="AK262" s="13">
        <f>IF(INDEX($E262:$AF262,Inputs!$C$10)="","",INDEX($E262:$AF262,Inputs!$C$10))</f>
        <v>194131</v>
      </c>
      <c r="AL262" s="13">
        <f>IF(INDEX($E262:$AF262,Inputs!$C$11)="","",INDEX($E262:$AF262,Inputs!$C$11))</f>
        <v>387000</v>
      </c>
      <c r="AM262" s="19">
        <f>Regression!$C$5+Regression!$C$6*A262</f>
        <v>10540.481840235248</v>
      </c>
      <c r="AN262" s="27" t="str">
        <f t="shared" si="58"/>
        <v/>
      </c>
      <c r="AO262" s="30">
        <f>INDEX('Seasonal Index'!$E$2:$E$53,AI262)</f>
        <v>0.96378521109549831</v>
      </c>
      <c r="AP262" s="34" t="str">
        <f t="shared" si="59"/>
        <v/>
      </c>
      <c r="AQ262" s="16">
        <f>IF(AJ262=1,A262-Regression!$C$15,0)</f>
        <v>0</v>
      </c>
      <c r="AR262" s="16">
        <f>IF(AJ262=1,AK262-Regression!$D$15,0)</f>
        <v>0</v>
      </c>
      <c r="AS262" s="16">
        <f>IF(AJ262=1,AL262-Regression!$E$15,0)</f>
        <v>0</v>
      </c>
      <c r="AT262" s="16">
        <f>IF(AJ262=1,AP262-Regression!$F$15,0)</f>
        <v>0</v>
      </c>
      <c r="AU262" s="19">
        <f>IF(AND(ISNUMBER(AK262),ISNUMBER(AL262)),Regression!$C$38+Regression!$D$38*A262+Regression!$E$38*AK262+Regression!$F$38*AL262,"")</f>
        <v>10486.418721970986</v>
      </c>
      <c r="AV262" s="34">
        <f t="shared" si="60"/>
        <v>10106.655281590592</v>
      </c>
      <c r="AW262" s="13" t="str">
        <f>IF(AJ262=1,"Train",IF(AH262=Inputs!$B$6+1,"Validation",IF(AH262&gt;Inputs!$B$6+1,"Forecast","Not used")))</f>
        <v>Not used</v>
      </c>
      <c r="AX262" s="34">
        <f t="shared" si="61"/>
        <v>7513</v>
      </c>
      <c r="AY262" s="38" t="str">
        <f t="shared" si="62"/>
        <v/>
      </c>
      <c r="AZ262" s="13">
        <f t="shared" si="63"/>
        <v>0</v>
      </c>
      <c r="BB262" s="19">
        <f>Regression!$C$45+Regression!$C$46*A262</f>
        <v>6551.3088808458851</v>
      </c>
      <c r="BC262" s="27" t="str">
        <f t="shared" si="64"/>
        <v/>
      </c>
      <c r="BD262" s="30">
        <f>INDEX('Seasonal Index'!$H$2:$H$53,AI262)</f>
        <v>1.0045556242669631</v>
      </c>
      <c r="BE262" s="34" t="str">
        <f t="shared" si="65"/>
        <v/>
      </c>
      <c r="BF262" s="38" t="str">
        <f t="shared" si="66"/>
        <v/>
      </c>
      <c r="BG262" s="34">
        <f t="shared" si="67"/>
        <v>7513</v>
      </c>
      <c r="BH262" s="13">
        <f t="shared" si="68"/>
        <v>0</v>
      </c>
      <c r="BI262" s="13">
        <f t="shared" si="69"/>
        <v>0</v>
      </c>
    </row>
    <row r="263" spans="1:61" x14ac:dyDescent="0.2">
      <c r="A263" s="15">
        <v>262</v>
      </c>
      <c r="B263" s="35">
        <v>35104</v>
      </c>
      <c r="C263" s="36">
        <v>7520</v>
      </c>
      <c r="D263" s="37"/>
      <c r="F263" s="15">
        <v>374000</v>
      </c>
      <c r="H263" s="15">
        <v>17.72</v>
      </c>
      <c r="I263" s="15">
        <v>16.994</v>
      </c>
      <c r="J263" s="15">
        <v>1.083</v>
      </c>
      <c r="K263" s="15">
        <v>7772.5860000000002</v>
      </c>
      <c r="M263" s="15">
        <v>763</v>
      </c>
      <c r="N263" s="15">
        <v>16.262</v>
      </c>
      <c r="O263" s="15">
        <v>194131</v>
      </c>
      <c r="P263" s="15">
        <v>5097.5</v>
      </c>
      <c r="Q263" s="15">
        <v>1133141</v>
      </c>
      <c r="S263" s="15">
        <v>2483</v>
      </c>
      <c r="V263" s="15">
        <v>27</v>
      </c>
      <c r="W263" s="15">
        <v>92.1</v>
      </c>
      <c r="AB263" s="15">
        <v>263455</v>
      </c>
      <c r="AD263" s="15">
        <v>0</v>
      </c>
      <c r="AE263" s="15">
        <v>213.5</v>
      </c>
      <c r="AF263" s="15">
        <v>0.1</v>
      </c>
      <c r="AH263" s="13">
        <f t="shared" si="56"/>
        <v>1996</v>
      </c>
      <c r="AI263" s="13">
        <f t="shared" si="57"/>
        <v>6</v>
      </c>
      <c r="AJ263" s="13">
        <f>IF(AND(ISNUMBER(C263),ISNUMBER(AK263),ISNUMBER(AL263),AH263&gt;=Inputs!$B$5,AH263&lt;=Inputs!$B$6,AH263&lt;&gt;Inputs!$B$7,AH263&lt;&gt;Inputs!$B$8),1,0)</f>
        <v>0</v>
      </c>
      <c r="AK263" s="13">
        <f>IF(INDEX($E263:$AF263,Inputs!$C$10)="","",INDEX($E263:$AF263,Inputs!$C$10))</f>
        <v>194131</v>
      </c>
      <c r="AL263" s="13">
        <f>IF(INDEX($E263:$AF263,Inputs!$C$11)="","",INDEX($E263:$AF263,Inputs!$C$11))</f>
        <v>374000</v>
      </c>
      <c r="AM263" s="19">
        <f>Regression!$C$5+Regression!$C$6*A263</f>
        <v>10539.309165296931</v>
      </c>
      <c r="AN263" s="27" t="str">
        <f t="shared" si="58"/>
        <v/>
      </c>
      <c r="AO263" s="30">
        <f>INDEX('Seasonal Index'!$E$2:$E$53,AI263)</f>
        <v>0.93990301851114999</v>
      </c>
      <c r="AP263" s="34" t="str">
        <f t="shared" si="59"/>
        <v/>
      </c>
      <c r="AQ263" s="16">
        <f>IF(AJ263=1,A263-Regression!$C$15,0)</f>
        <v>0</v>
      </c>
      <c r="AR263" s="16">
        <f>IF(AJ263=1,AK263-Regression!$D$15,0)</f>
        <v>0</v>
      </c>
      <c r="AS263" s="16">
        <f>IF(AJ263=1,AL263-Regression!$E$15,0)</f>
        <v>0</v>
      </c>
      <c r="AT263" s="16">
        <f>IF(AJ263=1,AP263-Regression!$F$15,0)</f>
        <v>0</v>
      </c>
      <c r="AU263" s="19">
        <f>IF(AND(ISNUMBER(AK263),ISNUMBER(AL263)),Regression!$C$38+Regression!$D$38*A263+Regression!$E$38*AK263+Regression!$F$38*AL263,"")</f>
        <v>10519.371946650894</v>
      </c>
      <c r="AV263" s="34">
        <f t="shared" si="60"/>
        <v>9887.1894454986868</v>
      </c>
      <c r="AW263" s="13" t="str">
        <f>IF(AJ263=1,"Train",IF(AH263=Inputs!$B$6+1,"Validation",IF(AH263&gt;Inputs!$B$6+1,"Forecast","Not used")))</f>
        <v>Not used</v>
      </c>
      <c r="AX263" s="34">
        <f t="shared" si="61"/>
        <v>7520</v>
      </c>
      <c r="AY263" s="38" t="str">
        <f t="shared" si="62"/>
        <v/>
      </c>
      <c r="AZ263" s="13">
        <f t="shared" si="63"/>
        <v>0</v>
      </c>
      <c r="BB263" s="19">
        <f>Regression!$C$45+Regression!$C$46*A263</f>
        <v>6552.8683804586617</v>
      </c>
      <c r="BC263" s="27" t="str">
        <f t="shared" si="64"/>
        <v/>
      </c>
      <c r="BD263" s="30">
        <f>INDEX('Seasonal Index'!$H$2:$H$53,AI263)</f>
        <v>0.95301266001084362</v>
      </c>
      <c r="BE263" s="34" t="str">
        <f t="shared" si="65"/>
        <v/>
      </c>
      <c r="BF263" s="38" t="str">
        <f t="shared" si="66"/>
        <v/>
      </c>
      <c r="BG263" s="34">
        <f t="shared" si="67"/>
        <v>7520</v>
      </c>
      <c r="BH263" s="13">
        <f t="shared" si="68"/>
        <v>0</v>
      </c>
      <c r="BI263" s="13">
        <f t="shared" si="69"/>
        <v>0</v>
      </c>
    </row>
    <row r="264" spans="1:61" x14ac:dyDescent="0.2">
      <c r="A264" s="15">
        <v>263</v>
      </c>
      <c r="B264" s="35">
        <v>35111</v>
      </c>
      <c r="C264" s="36">
        <v>7868</v>
      </c>
      <c r="D264" s="37"/>
      <c r="F264" s="15">
        <v>387000</v>
      </c>
      <c r="H264" s="15">
        <v>18.802</v>
      </c>
      <c r="I264" s="15">
        <v>17.984000000000002</v>
      </c>
      <c r="J264" s="15">
        <v>1.08</v>
      </c>
      <c r="K264" s="15">
        <v>7772.5860000000002</v>
      </c>
      <c r="M264" s="15">
        <v>763</v>
      </c>
      <c r="N264" s="15">
        <v>14.811999999999999</v>
      </c>
      <c r="O264" s="15">
        <v>193341</v>
      </c>
      <c r="P264" s="15">
        <v>5097.5</v>
      </c>
      <c r="Q264" s="15">
        <v>1133141</v>
      </c>
      <c r="S264" s="15">
        <v>2483</v>
      </c>
      <c r="V264" s="15">
        <v>27</v>
      </c>
      <c r="W264" s="15">
        <v>92.1</v>
      </c>
      <c r="AB264" s="15">
        <v>263455</v>
      </c>
      <c r="AD264" s="15">
        <v>0</v>
      </c>
      <c r="AE264" s="15">
        <v>156.6</v>
      </c>
      <c r="AF264" s="15">
        <v>0.1</v>
      </c>
      <c r="AH264" s="13">
        <f t="shared" si="56"/>
        <v>1996</v>
      </c>
      <c r="AI264" s="13">
        <f t="shared" si="57"/>
        <v>7</v>
      </c>
      <c r="AJ264" s="13">
        <f>IF(AND(ISNUMBER(C264),ISNUMBER(AK264),ISNUMBER(AL264),AH264&gt;=Inputs!$B$5,AH264&lt;=Inputs!$B$6,AH264&lt;&gt;Inputs!$B$7,AH264&lt;&gt;Inputs!$B$8),1,0)</f>
        <v>0</v>
      </c>
      <c r="AK264" s="13">
        <f>IF(INDEX($E264:$AF264,Inputs!$C$10)="","",INDEX($E264:$AF264,Inputs!$C$10))</f>
        <v>193341</v>
      </c>
      <c r="AL264" s="13">
        <f>IF(INDEX($E264:$AF264,Inputs!$C$11)="","",INDEX($E264:$AF264,Inputs!$C$11))</f>
        <v>387000</v>
      </c>
      <c r="AM264" s="19">
        <f>Regression!$C$5+Regression!$C$6*A264</f>
        <v>10538.136490358611</v>
      </c>
      <c r="AN264" s="27" t="str">
        <f t="shared" si="58"/>
        <v/>
      </c>
      <c r="AO264" s="30">
        <f>INDEX('Seasonal Index'!$E$2:$E$53,AI264)</f>
        <v>0.9631620939890071</v>
      </c>
      <c r="AP264" s="34" t="str">
        <f t="shared" si="59"/>
        <v/>
      </c>
      <c r="AQ264" s="16">
        <f>IF(AJ264=1,A264-Regression!$C$15,0)</f>
        <v>0</v>
      </c>
      <c r="AR264" s="16">
        <f>IF(AJ264=1,AK264-Regression!$D$15,0)</f>
        <v>0</v>
      </c>
      <c r="AS264" s="16">
        <f>IF(AJ264=1,AL264-Regression!$E$15,0)</f>
        <v>0</v>
      </c>
      <c r="AT264" s="16">
        <f>IF(AJ264=1,AP264-Regression!$F$15,0)</f>
        <v>0</v>
      </c>
      <c r="AU264" s="19">
        <f>IF(AND(ISNUMBER(AK264),ISNUMBER(AL264)),Regression!$C$38+Regression!$D$38*A264+Regression!$E$38*AK264+Regression!$F$38*AL264,"")</f>
        <v>10481.852605348562</v>
      </c>
      <c r="AV264" s="34">
        <f t="shared" si="60"/>
        <v>10095.723104251651</v>
      </c>
      <c r="AW264" s="13" t="str">
        <f>IF(AJ264=1,"Train",IF(AH264=Inputs!$B$6+1,"Validation",IF(AH264&gt;Inputs!$B$6+1,"Forecast","Not used")))</f>
        <v>Not used</v>
      </c>
      <c r="AX264" s="34">
        <f t="shared" si="61"/>
        <v>7868</v>
      </c>
      <c r="AY264" s="38" t="str">
        <f t="shared" si="62"/>
        <v/>
      </c>
      <c r="AZ264" s="13">
        <f t="shared" si="63"/>
        <v>0</v>
      </c>
      <c r="BB264" s="19">
        <f>Regression!$C$45+Regression!$C$46*A264</f>
        <v>6554.4278800714383</v>
      </c>
      <c r="BC264" s="27" t="str">
        <f t="shared" si="64"/>
        <v/>
      </c>
      <c r="BD264" s="30">
        <f>INDEX('Seasonal Index'!$H$2:$H$53,AI264)</f>
        <v>0.98161870818373353</v>
      </c>
      <c r="BE264" s="34" t="str">
        <f t="shared" si="65"/>
        <v/>
      </c>
      <c r="BF264" s="38" t="str">
        <f t="shared" si="66"/>
        <v/>
      </c>
      <c r="BG264" s="34">
        <f t="shared" si="67"/>
        <v>7868</v>
      </c>
      <c r="BH264" s="13">
        <f t="shared" si="68"/>
        <v>0</v>
      </c>
      <c r="BI264" s="13">
        <f t="shared" si="69"/>
        <v>0</v>
      </c>
    </row>
    <row r="265" spans="1:61" x14ac:dyDescent="0.2">
      <c r="A265" s="15">
        <v>264</v>
      </c>
      <c r="B265" s="35">
        <v>35118</v>
      </c>
      <c r="C265" s="36">
        <v>7826</v>
      </c>
      <c r="D265" s="37"/>
      <c r="F265" s="15">
        <v>383000</v>
      </c>
      <c r="H265" s="15">
        <v>21.452500000000001</v>
      </c>
      <c r="I265" s="15">
        <v>18.792000000000002</v>
      </c>
      <c r="J265" s="15">
        <v>1.087</v>
      </c>
      <c r="K265" s="15">
        <v>7772.5860000000002</v>
      </c>
      <c r="M265" s="15">
        <v>763</v>
      </c>
      <c r="N265" s="15">
        <v>14.811999999999999</v>
      </c>
      <c r="O265" s="15">
        <v>193341</v>
      </c>
      <c r="P265" s="15">
        <v>5097.5</v>
      </c>
      <c r="Q265" s="15">
        <v>1133141</v>
      </c>
      <c r="S265" s="15">
        <v>2483</v>
      </c>
      <c r="V265" s="15">
        <v>27</v>
      </c>
      <c r="W265" s="15">
        <v>92.1</v>
      </c>
      <c r="AB265" s="15">
        <v>263455</v>
      </c>
      <c r="AD265" s="15">
        <v>0</v>
      </c>
      <c r="AE265" s="15">
        <v>135.9</v>
      </c>
      <c r="AF265" s="15">
        <v>2.2999999999999998</v>
      </c>
      <c r="AH265" s="13">
        <f t="shared" si="56"/>
        <v>1996</v>
      </c>
      <c r="AI265" s="13">
        <f t="shared" si="57"/>
        <v>8</v>
      </c>
      <c r="AJ265" s="13">
        <f>IF(AND(ISNUMBER(C265),ISNUMBER(AK265),ISNUMBER(AL265),AH265&gt;=Inputs!$B$5,AH265&lt;=Inputs!$B$6,AH265&lt;&gt;Inputs!$B$7,AH265&lt;&gt;Inputs!$B$8),1,0)</f>
        <v>0</v>
      </c>
      <c r="AK265" s="13">
        <f>IF(INDEX($E265:$AF265,Inputs!$C$10)="","",INDEX($E265:$AF265,Inputs!$C$10))</f>
        <v>193341</v>
      </c>
      <c r="AL265" s="13">
        <f>IF(INDEX($E265:$AF265,Inputs!$C$11)="","",INDEX($E265:$AF265,Inputs!$C$11))</f>
        <v>383000</v>
      </c>
      <c r="AM265" s="19">
        <f>Regression!$C$5+Regression!$C$6*A265</f>
        <v>10536.963815420291</v>
      </c>
      <c r="AN265" s="27" t="str">
        <f t="shared" si="58"/>
        <v/>
      </c>
      <c r="AO265" s="30">
        <f>INDEX('Seasonal Index'!$E$2:$E$53,AI265)</f>
        <v>0.97838705647303814</v>
      </c>
      <c r="AP265" s="34" t="str">
        <f t="shared" si="59"/>
        <v/>
      </c>
      <c r="AQ265" s="16">
        <f>IF(AJ265=1,A265-Regression!$C$15,0)</f>
        <v>0</v>
      </c>
      <c r="AR265" s="16">
        <f>IF(AJ265=1,AK265-Regression!$D$15,0)</f>
        <v>0</v>
      </c>
      <c r="AS265" s="16">
        <f>IF(AJ265=1,AL265-Regression!$E$15,0)</f>
        <v>0</v>
      </c>
      <c r="AT265" s="16">
        <f>IF(AJ265=1,AP265-Regression!$F$15,0)</f>
        <v>0</v>
      </c>
      <c r="AU265" s="19">
        <f>IF(AND(ISNUMBER(AK265),ISNUMBER(AL265)),Regression!$C$38+Regression!$D$38*A265+Regression!$E$38*AK265+Regression!$F$38*AL265,"")</f>
        <v>10490.910457637656</v>
      </c>
      <c r="AV265" s="34">
        <f t="shared" si="60"/>
        <v>10264.17100237032</v>
      </c>
      <c r="AW265" s="13" t="str">
        <f>IF(AJ265=1,"Train",IF(AH265=Inputs!$B$6+1,"Validation",IF(AH265&gt;Inputs!$B$6+1,"Forecast","Not used")))</f>
        <v>Not used</v>
      </c>
      <c r="AX265" s="34">
        <f t="shared" si="61"/>
        <v>7826</v>
      </c>
      <c r="AY265" s="38" t="str">
        <f t="shared" si="62"/>
        <v/>
      </c>
      <c r="AZ265" s="13">
        <f t="shared" si="63"/>
        <v>0</v>
      </c>
      <c r="BB265" s="19">
        <f>Regression!$C$45+Regression!$C$46*A265</f>
        <v>6555.9873796842157</v>
      </c>
      <c r="BC265" s="27" t="str">
        <f t="shared" si="64"/>
        <v/>
      </c>
      <c r="BD265" s="30">
        <f>INDEX('Seasonal Index'!$H$2:$H$53,AI265)</f>
        <v>1.0025158987054763</v>
      </c>
      <c r="BE265" s="34" t="str">
        <f t="shared" si="65"/>
        <v/>
      </c>
      <c r="BF265" s="38" t="str">
        <f t="shared" si="66"/>
        <v/>
      </c>
      <c r="BG265" s="34">
        <f t="shared" si="67"/>
        <v>7826</v>
      </c>
      <c r="BH265" s="13">
        <f t="shared" si="68"/>
        <v>0</v>
      </c>
      <c r="BI265" s="13">
        <f t="shared" si="69"/>
        <v>0</v>
      </c>
    </row>
    <row r="266" spans="1:61" x14ac:dyDescent="0.2">
      <c r="A266" s="15">
        <v>265</v>
      </c>
      <c r="B266" s="35">
        <v>35125</v>
      </c>
      <c r="C266" s="36">
        <v>7338</v>
      </c>
      <c r="D266" s="37"/>
      <c r="F266" s="15">
        <v>365000</v>
      </c>
      <c r="H266" s="15">
        <v>19.488</v>
      </c>
      <c r="I266" s="15">
        <v>18.77</v>
      </c>
      <c r="J266" s="15">
        <v>1.107</v>
      </c>
      <c r="K266" s="15">
        <v>7772.5860000000002</v>
      </c>
      <c r="M266" s="15">
        <v>763</v>
      </c>
      <c r="N266" s="15">
        <v>14.811999999999999</v>
      </c>
      <c r="O266" s="15">
        <v>193341</v>
      </c>
      <c r="P266" s="15">
        <v>5097.5</v>
      </c>
      <c r="Q266" s="15">
        <v>1133141</v>
      </c>
      <c r="S266" s="15">
        <v>2483</v>
      </c>
      <c r="V266" s="15">
        <v>27</v>
      </c>
      <c r="W266" s="15">
        <v>92.1</v>
      </c>
      <c r="AB266" s="15">
        <v>266588</v>
      </c>
      <c r="AD266" s="15">
        <v>0</v>
      </c>
      <c r="AE266" s="15">
        <v>130.5</v>
      </c>
      <c r="AF266" s="15">
        <v>4.0999999999999996</v>
      </c>
      <c r="AH266" s="13">
        <f t="shared" si="56"/>
        <v>1996</v>
      </c>
      <c r="AI266" s="13">
        <f t="shared" si="57"/>
        <v>9</v>
      </c>
      <c r="AJ266" s="13">
        <f>IF(AND(ISNUMBER(C266),ISNUMBER(AK266),ISNUMBER(AL266),AH266&gt;=Inputs!$B$5,AH266&lt;=Inputs!$B$6,AH266&lt;&gt;Inputs!$B$7,AH266&lt;&gt;Inputs!$B$8),1,0)</f>
        <v>0</v>
      </c>
      <c r="AK266" s="13">
        <f>IF(INDEX($E266:$AF266,Inputs!$C$10)="","",INDEX($E266:$AF266,Inputs!$C$10))</f>
        <v>193341</v>
      </c>
      <c r="AL266" s="13">
        <f>IF(INDEX($E266:$AF266,Inputs!$C$11)="","",INDEX($E266:$AF266,Inputs!$C$11))</f>
        <v>365000</v>
      </c>
      <c r="AM266" s="19">
        <f>Regression!$C$5+Regression!$C$6*A266</f>
        <v>10535.791140481973</v>
      </c>
      <c r="AN266" s="27" t="str">
        <f t="shared" si="58"/>
        <v/>
      </c>
      <c r="AO266" s="30">
        <f>INDEX('Seasonal Index'!$E$2:$E$53,AI266)</f>
        <v>0.98629367627517528</v>
      </c>
      <c r="AP266" s="34" t="str">
        <f t="shared" si="59"/>
        <v/>
      </c>
      <c r="AQ266" s="16">
        <f>IF(AJ266=1,A266-Regression!$C$15,0)</f>
        <v>0</v>
      </c>
      <c r="AR266" s="16">
        <f>IF(AJ266=1,AK266-Regression!$D$15,0)</f>
        <v>0</v>
      </c>
      <c r="AS266" s="16">
        <f>IF(AJ266=1,AL266-Regression!$E$15,0)</f>
        <v>0</v>
      </c>
      <c r="AT266" s="16">
        <f>IF(AJ266=1,AP266-Regression!$F$15,0)</f>
        <v>0</v>
      </c>
      <c r="AU266" s="19">
        <f>IF(AND(ISNUMBER(AK266),ISNUMBER(AL266)),Regression!$C$38+Regression!$D$38*A266+Regression!$E$38*AK266+Regression!$F$38*AL266,"")</f>
        <v>10537.138889201353</v>
      </c>
      <c r="AV266" s="34">
        <f t="shared" si="60"/>
        <v>10392.713452452519</v>
      </c>
      <c r="AW266" s="13" t="str">
        <f>IF(AJ266=1,"Train",IF(AH266=Inputs!$B$6+1,"Validation",IF(AH266&gt;Inputs!$B$6+1,"Forecast","Not used")))</f>
        <v>Not used</v>
      </c>
      <c r="AX266" s="34">
        <f t="shared" si="61"/>
        <v>7338</v>
      </c>
      <c r="AY266" s="38" t="str">
        <f t="shared" si="62"/>
        <v/>
      </c>
      <c r="AZ266" s="13">
        <f t="shared" si="63"/>
        <v>0</v>
      </c>
      <c r="BB266" s="19">
        <f>Regression!$C$45+Regression!$C$46*A266</f>
        <v>6557.5468792969923</v>
      </c>
      <c r="BC266" s="27" t="str">
        <f t="shared" si="64"/>
        <v/>
      </c>
      <c r="BD266" s="30">
        <f>INDEX('Seasonal Index'!$H$2:$H$53,AI266)</f>
        <v>1.0104103597905623</v>
      </c>
      <c r="BE266" s="34" t="str">
        <f t="shared" si="65"/>
        <v/>
      </c>
      <c r="BF266" s="38" t="str">
        <f t="shared" si="66"/>
        <v/>
      </c>
      <c r="BG266" s="34">
        <f t="shared" si="67"/>
        <v>7338</v>
      </c>
      <c r="BH266" s="13">
        <f t="shared" si="68"/>
        <v>0</v>
      </c>
      <c r="BI266" s="13">
        <f t="shared" si="69"/>
        <v>0</v>
      </c>
    </row>
    <row r="267" spans="1:61" x14ac:dyDescent="0.2">
      <c r="A267" s="15">
        <v>266</v>
      </c>
      <c r="B267" s="35">
        <v>35132</v>
      </c>
      <c r="C267" s="36">
        <v>7877</v>
      </c>
      <c r="D267" s="37"/>
      <c r="F267" s="15">
        <v>368000</v>
      </c>
      <c r="H267" s="15">
        <v>19.716000000000001</v>
      </c>
      <c r="I267" s="15">
        <v>18.841999999999999</v>
      </c>
      <c r="J267" s="15">
        <v>1.1240000000000001</v>
      </c>
      <c r="K267" s="15">
        <v>7772.5860000000002</v>
      </c>
      <c r="M267" s="15">
        <v>709</v>
      </c>
      <c r="N267" s="15">
        <v>14.811999999999999</v>
      </c>
      <c r="O267" s="15">
        <v>193341</v>
      </c>
      <c r="P267" s="15">
        <v>5085.7</v>
      </c>
      <c r="Q267" s="15">
        <v>1133141</v>
      </c>
      <c r="S267" s="15">
        <v>4321</v>
      </c>
      <c r="V267" s="15">
        <v>27</v>
      </c>
      <c r="W267" s="15">
        <v>93.3</v>
      </c>
      <c r="AB267" s="15">
        <v>266588</v>
      </c>
      <c r="AD267" s="15">
        <v>0</v>
      </c>
      <c r="AE267" s="15">
        <v>169.7</v>
      </c>
      <c r="AF267" s="15">
        <v>1.7</v>
      </c>
      <c r="AH267" s="13">
        <f t="shared" si="56"/>
        <v>1996</v>
      </c>
      <c r="AI267" s="13">
        <f t="shared" si="57"/>
        <v>10</v>
      </c>
      <c r="AJ267" s="13">
        <f>IF(AND(ISNUMBER(C267),ISNUMBER(AK267),ISNUMBER(AL267),AH267&gt;=Inputs!$B$5,AH267&lt;=Inputs!$B$6,AH267&lt;&gt;Inputs!$B$7,AH267&lt;&gt;Inputs!$B$8),1,0)</f>
        <v>0</v>
      </c>
      <c r="AK267" s="13">
        <f>IF(INDEX($E267:$AF267,Inputs!$C$10)="","",INDEX($E267:$AF267,Inputs!$C$10))</f>
        <v>193341</v>
      </c>
      <c r="AL267" s="13">
        <f>IF(INDEX($E267:$AF267,Inputs!$C$11)="","",INDEX($E267:$AF267,Inputs!$C$11))</f>
        <v>368000</v>
      </c>
      <c r="AM267" s="19">
        <f>Regression!$C$5+Regression!$C$6*A267</f>
        <v>10534.618465543654</v>
      </c>
      <c r="AN267" s="27" t="str">
        <f t="shared" si="58"/>
        <v/>
      </c>
      <c r="AO267" s="30">
        <f>INDEX('Seasonal Index'!$E$2:$E$53,AI267)</f>
        <v>0.99527490721887679</v>
      </c>
      <c r="AP267" s="34" t="str">
        <f t="shared" si="59"/>
        <v/>
      </c>
      <c r="AQ267" s="16">
        <f>IF(AJ267=1,A267-Regression!$C$15,0)</f>
        <v>0</v>
      </c>
      <c r="AR267" s="16">
        <f>IF(AJ267=1,AK267-Regression!$D$15,0)</f>
        <v>0</v>
      </c>
      <c r="AS267" s="16">
        <f>IF(AJ267=1,AL267-Regression!$E$15,0)</f>
        <v>0</v>
      </c>
      <c r="AT267" s="16">
        <f>IF(AJ267=1,AP267-Regression!$F$15,0)</f>
        <v>0</v>
      </c>
      <c r="AU267" s="19">
        <f>IF(AND(ISNUMBER(AK267),ISNUMBER(AL267)),Regression!$C$38+Regression!$D$38*A267+Regression!$E$38*AK267+Regression!$F$38*AL267,"")</f>
        <v>10527.611451853145</v>
      </c>
      <c r="AV267" s="34">
        <f t="shared" si="60"/>
        <v>10477.867510979524</v>
      </c>
      <c r="AW267" s="13" t="str">
        <f>IF(AJ267=1,"Train",IF(AH267=Inputs!$B$6+1,"Validation",IF(AH267&gt;Inputs!$B$6+1,"Forecast","Not used")))</f>
        <v>Not used</v>
      </c>
      <c r="AX267" s="34">
        <f t="shared" si="61"/>
        <v>7877</v>
      </c>
      <c r="AY267" s="38" t="str">
        <f t="shared" si="62"/>
        <v/>
      </c>
      <c r="AZ267" s="13">
        <f t="shared" si="63"/>
        <v>0</v>
      </c>
      <c r="BB267" s="19">
        <f>Regression!$C$45+Regression!$C$46*A267</f>
        <v>6559.1063789097689</v>
      </c>
      <c r="BC267" s="27" t="str">
        <f t="shared" si="64"/>
        <v/>
      </c>
      <c r="BD267" s="30">
        <f>INDEX('Seasonal Index'!$H$2:$H$53,AI267)</f>
        <v>1.0119261816291902</v>
      </c>
      <c r="BE267" s="34" t="str">
        <f t="shared" si="65"/>
        <v/>
      </c>
      <c r="BF267" s="38" t="str">
        <f t="shared" si="66"/>
        <v/>
      </c>
      <c r="BG267" s="34">
        <f t="shared" si="67"/>
        <v>7877</v>
      </c>
      <c r="BH267" s="13">
        <f t="shared" si="68"/>
        <v>0</v>
      </c>
      <c r="BI267" s="13">
        <f t="shared" si="69"/>
        <v>0</v>
      </c>
    </row>
    <row r="268" spans="1:61" x14ac:dyDescent="0.2">
      <c r="A268" s="15">
        <v>267</v>
      </c>
      <c r="B268" s="35">
        <v>35139</v>
      </c>
      <c r="C268" s="36">
        <v>7757</v>
      </c>
      <c r="D268" s="37"/>
      <c r="F268" s="15">
        <v>361000</v>
      </c>
      <c r="H268" s="15">
        <v>20.8</v>
      </c>
      <c r="I268" s="15">
        <v>19.302</v>
      </c>
      <c r="J268" s="15">
        <v>1.125</v>
      </c>
      <c r="K268" s="15">
        <v>7772.5860000000002</v>
      </c>
      <c r="M268" s="15">
        <v>709</v>
      </c>
      <c r="N268" s="15">
        <v>14.811999999999999</v>
      </c>
      <c r="O268" s="15">
        <v>193341</v>
      </c>
      <c r="P268" s="15">
        <v>5085.7</v>
      </c>
      <c r="Q268" s="15">
        <v>1133141</v>
      </c>
      <c r="S268" s="15">
        <v>4321</v>
      </c>
      <c r="V268" s="15">
        <v>27</v>
      </c>
      <c r="W268" s="15">
        <v>93.3</v>
      </c>
      <c r="AB268" s="15">
        <v>266588</v>
      </c>
      <c r="AD268" s="15">
        <v>0</v>
      </c>
      <c r="AE268" s="15">
        <v>160.30000000000001</v>
      </c>
      <c r="AF268" s="15">
        <v>0.9</v>
      </c>
      <c r="AH268" s="13">
        <f t="shared" si="56"/>
        <v>1996</v>
      </c>
      <c r="AI268" s="13">
        <f t="shared" si="57"/>
        <v>11</v>
      </c>
      <c r="AJ268" s="13">
        <f>IF(AND(ISNUMBER(C268),ISNUMBER(AK268),ISNUMBER(AL268),AH268&gt;=Inputs!$B$5,AH268&lt;=Inputs!$B$6,AH268&lt;&gt;Inputs!$B$7,AH268&lt;&gt;Inputs!$B$8),1,0)</f>
        <v>0</v>
      </c>
      <c r="AK268" s="13">
        <f>IF(INDEX($E268:$AF268,Inputs!$C$10)="","",INDEX($E268:$AF268,Inputs!$C$10))</f>
        <v>193341</v>
      </c>
      <c r="AL268" s="13">
        <f>IF(INDEX($E268:$AF268,Inputs!$C$11)="","",INDEX($E268:$AF268,Inputs!$C$11))</f>
        <v>361000</v>
      </c>
      <c r="AM268" s="19">
        <f>Regression!$C$5+Regression!$C$6*A268</f>
        <v>10533.445790605336</v>
      </c>
      <c r="AN268" s="27" t="str">
        <f t="shared" si="58"/>
        <v/>
      </c>
      <c r="AO268" s="30">
        <f>INDEX('Seasonal Index'!$E$2:$E$53,AI268)</f>
        <v>1.0021277529608945</v>
      </c>
      <c r="AP268" s="34" t="str">
        <f t="shared" si="59"/>
        <v/>
      </c>
      <c r="AQ268" s="16">
        <f>IF(AJ268=1,A268-Regression!$C$15,0)</f>
        <v>0</v>
      </c>
      <c r="AR268" s="16">
        <f>IF(AJ268=1,AK268-Regression!$D$15,0)</f>
        <v>0</v>
      </c>
      <c r="AS268" s="16">
        <f>IF(AJ268=1,AL268-Regression!$E$15,0)</f>
        <v>0</v>
      </c>
      <c r="AT268" s="16">
        <f>IF(AJ268=1,AP268-Regression!$F$15,0)</f>
        <v>0</v>
      </c>
      <c r="AU268" s="19">
        <f>IF(AND(ISNUMBER(AK268),ISNUMBER(AL268)),Regression!$C$38+Regression!$D$38*A268+Regression!$E$38*AK268+Regression!$F$38*AL268,"")</f>
        <v>10544.634428272511</v>
      </c>
      <c r="AV268" s="34">
        <f t="shared" si="60"/>
        <v>10567.070805398818</v>
      </c>
      <c r="AW268" s="13" t="str">
        <f>IF(AJ268=1,"Train",IF(AH268=Inputs!$B$6+1,"Validation",IF(AH268&gt;Inputs!$B$6+1,"Forecast","Not used")))</f>
        <v>Not used</v>
      </c>
      <c r="AX268" s="34">
        <f t="shared" si="61"/>
        <v>7757</v>
      </c>
      <c r="AY268" s="38" t="str">
        <f t="shared" si="62"/>
        <v/>
      </c>
      <c r="AZ268" s="13">
        <f t="shared" si="63"/>
        <v>0</v>
      </c>
      <c r="BB268" s="19">
        <f>Regression!$C$45+Regression!$C$46*A268</f>
        <v>6560.6658785225454</v>
      </c>
      <c r="BC268" s="27" t="str">
        <f t="shared" si="64"/>
        <v/>
      </c>
      <c r="BD268" s="30">
        <f>INDEX('Seasonal Index'!$H$2:$H$53,AI268)</f>
        <v>1.0050201958166503</v>
      </c>
      <c r="BE268" s="34" t="str">
        <f t="shared" si="65"/>
        <v/>
      </c>
      <c r="BF268" s="38" t="str">
        <f t="shared" si="66"/>
        <v/>
      </c>
      <c r="BG268" s="34">
        <f t="shared" si="67"/>
        <v>7757</v>
      </c>
      <c r="BH268" s="13">
        <f t="shared" si="68"/>
        <v>0</v>
      </c>
      <c r="BI268" s="13">
        <f t="shared" si="69"/>
        <v>0</v>
      </c>
    </row>
    <row r="269" spans="1:61" x14ac:dyDescent="0.2">
      <c r="A269" s="15">
        <v>268</v>
      </c>
      <c r="B269" s="35">
        <v>35146</v>
      </c>
      <c r="C269" s="36">
        <v>7900</v>
      </c>
      <c r="D269" s="37"/>
      <c r="F269" s="15">
        <v>384000</v>
      </c>
      <c r="H269" s="15">
        <v>23.164000000000001</v>
      </c>
      <c r="I269" s="15">
        <v>20.545999999999999</v>
      </c>
      <c r="J269" s="15">
        <v>1.135</v>
      </c>
      <c r="K269" s="15">
        <v>7772.5860000000002</v>
      </c>
      <c r="M269" s="15">
        <v>709</v>
      </c>
      <c r="N269" s="15">
        <v>15.587</v>
      </c>
      <c r="O269" s="15">
        <v>183465</v>
      </c>
      <c r="P269" s="15">
        <v>5085.7</v>
      </c>
      <c r="Q269" s="15">
        <v>1168160</v>
      </c>
      <c r="S269" s="15">
        <v>4321</v>
      </c>
      <c r="V269" s="15">
        <v>27</v>
      </c>
      <c r="W269" s="15">
        <v>93.3</v>
      </c>
      <c r="AB269" s="15">
        <v>266588</v>
      </c>
      <c r="AD269" s="15">
        <v>0</v>
      </c>
      <c r="AE269" s="15">
        <v>132</v>
      </c>
      <c r="AF269" s="15">
        <v>1</v>
      </c>
      <c r="AH269" s="13">
        <f t="shared" si="56"/>
        <v>1996</v>
      </c>
      <c r="AI269" s="13">
        <f t="shared" si="57"/>
        <v>12</v>
      </c>
      <c r="AJ269" s="13">
        <f>IF(AND(ISNUMBER(C269),ISNUMBER(AK269),ISNUMBER(AL269),AH269&gt;=Inputs!$B$5,AH269&lt;=Inputs!$B$6,AH269&lt;&gt;Inputs!$B$7,AH269&lt;&gt;Inputs!$B$8),1,0)</f>
        <v>0</v>
      </c>
      <c r="AK269" s="13">
        <f>IF(INDEX($E269:$AF269,Inputs!$C$10)="","",INDEX($E269:$AF269,Inputs!$C$10))</f>
        <v>183465</v>
      </c>
      <c r="AL269" s="13">
        <f>IF(INDEX($E269:$AF269,Inputs!$C$11)="","",INDEX($E269:$AF269,Inputs!$C$11))</f>
        <v>384000</v>
      </c>
      <c r="AM269" s="19">
        <f>Regression!$C$5+Regression!$C$6*A269</f>
        <v>10532.273115667016</v>
      </c>
      <c r="AN269" s="27" t="str">
        <f t="shared" si="58"/>
        <v/>
      </c>
      <c r="AO269" s="30">
        <f>INDEX('Seasonal Index'!$E$2:$E$53,AI269)</f>
        <v>0.99255102448152055</v>
      </c>
      <c r="AP269" s="34" t="str">
        <f t="shared" si="59"/>
        <v/>
      </c>
      <c r="AQ269" s="16">
        <f>IF(AJ269=1,A269-Regression!$C$15,0)</f>
        <v>0</v>
      </c>
      <c r="AR269" s="16">
        <f>IF(AJ269=1,AK269-Regression!$D$15,0)</f>
        <v>0</v>
      </c>
      <c r="AS269" s="16">
        <f>IF(AJ269=1,AL269-Regression!$E$15,0)</f>
        <v>0</v>
      </c>
      <c r="AT269" s="16">
        <f>IF(AJ269=1,AP269-Regression!$F$15,0)</f>
        <v>0</v>
      </c>
      <c r="AU269" s="19">
        <f>IF(AND(ISNUMBER(AK269),ISNUMBER(AL269)),Regression!$C$38+Regression!$D$38*A269+Regression!$E$38*AK269+Regression!$F$38*AL269,"")</f>
        <v>10463.985711386127</v>
      </c>
      <c r="AV269" s="34">
        <f t="shared" si="60"/>
        <v>10386.039737996292</v>
      </c>
      <c r="AW269" s="13" t="str">
        <f>IF(AJ269=1,"Train",IF(AH269=Inputs!$B$6+1,"Validation",IF(AH269&gt;Inputs!$B$6+1,"Forecast","Not used")))</f>
        <v>Not used</v>
      </c>
      <c r="AX269" s="34">
        <f t="shared" si="61"/>
        <v>7900</v>
      </c>
      <c r="AY269" s="38" t="str">
        <f t="shared" si="62"/>
        <v/>
      </c>
      <c r="AZ269" s="13">
        <f t="shared" si="63"/>
        <v>0</v>
      </c>
      <c r="BB269" s="19">
        <f>Regression!$C$45+Regression!$C$46*A269</f>
        <v>6562.2253781353229</v>
      </c>
      <c r="BC269" s="27" t="str">
        <f t="shared" si="64"/>
        <v/>
      </c>
      <c r="BD269" s="30">
        <f>INDEX('Seasonal Index'!$H$2:$H$53,AI269)</f>
        <v>1.0030364776411875</v>
      </c>
      <c r="BE269" s="34" t="str">
        <f t="shared" si="65"/>
        <v/>
      </c>
      <c r="BF269" s="38" t="str">
        <f t="shared" si="66"/>
        <v/>
      </c>
      <c r="BG269" s="34">
        <f t="shared" si="67"/>
        <v>7900</v>
      </c>
      <c r="BH269" s="13">
        <f t="shared" si="68"/>
        <v>0</v>
      </c>
      <c r="BI269" s="13">
        <f t="shared" si="69"/>
        <v>0</v>
      </c>
    </row>
    <row r="270" spans="1:61" x14ac:dyDescent="0.2">
      <c r="A270" s="15">
        <v>269</v>
      </c>
      <c r="B270" s="35">
        <v>35153</v>
      </c>
      <c r="C270" s="36">
        <v>7568</v>
      </c>
      <c r="D270" s="37"/>
      <c r="F270" s="15">
        <v>426000</v>
      </c>
      <c r="H270" s="15">
        <v>22.026</v>
      </c>
      <c r="I270" s="15">
        <v>20.978000000000002</v>
      </c>
      <c r="J270" s="15">
        <v>1.1639999999999999</v>
      </c>
      <c r="K270" s="15">
        <v>7772.5860000000002</v>
      </c>
      <c r="M270" s="15">
        <v>709</v>
      </c>
      <c r="N270" s="15">
        <v>15.587</v>
      </c>
      <c r="O270" s="15">
        <v>183465</v>
      </c>
      <c r="P270" s="15">
        <v>5085.7</v>
      </c>
      <c r="Q270" s="15">
        <v>1168160</v>
      </c>
      <c r="S270" s="15">
        <v>4321</v>
      </c>
      <c r="V270" s="15">
        <v>27</v>
      </c>
      <c r="W270" s="15">
        <v>93.3</v>
      </c>
      <c r="AB270" s="15">
        <v>266588</v>
      </c>
      <c r="AD270" s="15">
        <v>0</v>
      </c>
      <c r="AE270" s="15">
        <v>132.69999999999999</v>
      </c>
      <c r="AF270" s="15">
        <v>1</v>
      </c>
      <c r="AH270" s="13">
        <f t="shared" si="56"/>
        <v>1996</v>
      </c>
      <c r="AI270" s="13">
        <f t="shared" si="57"/>
        <v>13</v>
      </c>
      <c r="AJ270" s="13">
        <f>IF(AND(ISNUMBER(C270),ISNUMBER(AK270),ISNUMBER(AL270),AH270&gt;=Inputs!$B$5,AH270&lt;=Inputs!$B$6,AH270&lt;&gt;Inputs!$B$7,AH270&lt;&gt;Inputs!$B$8),1,0)</f>
        <v>0</v>
      </c>
      <c r="AK270" s="13">
        <f>IF(INDEX($E270:$AF270,Inputs!$C$10)="","",INDEX($E270:$AF270,Inputs!$C$10))</f>
        <v>183465</v>
      </c>
      <c r="AL270" s="13">
        <f>IF(INDEX($E270:$AF270,Inputs!$C$11)="","",INDEX($E270:$AF270,Inputs!$C$11))</f>
        <v>426000</v>
      </c>
      <c r="AM270" s="19">
        <f>Regression!$C$5+Regression!$C$6*A270</f>
        <v>10531.100440728696</v>
      </c>
      <c r="AN270" s="27" t="str">
        <f t="shared" si="58"/>
        <v/>
      </c>
      <c r="AO270" s="30">
        <f>INDEX('Seasonal Index'!$E$2:$E$53,AI270)</f>
        <v>1.0067199075539344</v>
      </c>
      <c r="AP270" s="34" t="str">
        <f t="shared" si="59"/>
        <v/>
      </c>
      <c r="AQ270" s="16">
        <f>IF(AJ270=1,A270-Regression!$C$15,0)</f>
        <v>0</v>
      </c>
      <c r="AR270" s="16">
        <f>IF(AJ270=1,AK270-Regression!$D$15,0)</f>
        <v>0</v>
      </c>
      <c r="AS270" s="16">
        <f>IF(AJ270=1,AL270-Regression!$E$15,0)</f>
        <v>0</v>
      </c>
      <c r="AT270" s="16">
        <f>IF(AJ270=1,AP270-Regression!$F$15,0)</f>
        <v>0</v>
      </c>
      <c r="AU270" s="19">
        <f>IF(AND(ISNUMBER(AK270),ISNUMBER(AL270)),Regression!$C$38+Regression!$D$38*A270+Regression!$E$38*AK270+Regression!$F$38*AL270,"")</f>
        <v>10350.911660344389</v>
      </c>
      <c r="AV270" s="34">
        <f t="shared" si="60"/>
        <v>10420.468829800844</v>
      </c>
      <c r="AW270" s="13" t="str">
        <f>IF(AJ270=1,"Train",IF(AH270=Inputs!$B$6+1,"Validation",IF(AH270&gt;Inputs!$B$6+1,"Forecast","Not used")))</f>
        <v>Not used</v>
      </c>
      <c r="AX270" s="34">
        <f t="shared" si="61"/>
        <v>7568</v>
      </c>
      <c r="AY270" s="38" t="str">
        <f t="shared" si="62"/>
        <v/>
      </c>
      <c r="AZ270" s="13">
        <f t="shared" si="63"/>
        <v>0</v>
      </c>
      <c r="BB270" s="19">
        <f>Regression!$C$45+Regression!$C$46*A270</f>
        <v>6563.7848777480995</v>
      </c>
      <c r="BC270" s="27" t="str">
        <f t="shared" si="64"/>
        <v/>
      </c>
      <c r="BD270" s="30">
        <f>INDEX('Seasonal Index'!$H$2:$H$53,AI270)</f>
        <v>1.0306249409207193</v>
      </c>
      <c r="BE270" s="34" t="str">
        <f t="shared" si="65"/>
        <v/>
      </c>
      <c r="BF270" s="38" t="str">
        <f t="shared" si="66"/>
        <v/>
      </c>
      <c r="BG270" s="34">
        <f t="shared" si="67"/>
        <v>7568</v>
      </c>
      <c r="BH270" s="13">
        <f t="shared" si="68"/>
        <v>0</v>
      </c>
      <c r="BI270" s="13">
        <f t="shared" si="69"/>
        <v>0</v>
      </c>
    </row>
    <row r="271" spans="1:61" x14ac:dyDescent="0.2">
      <c r="A271" s="15">
        <v>270</v>
      </c>
      <c r="B271" s="35">
        <v>35160</v>
      </c>
      <c r="C271" s="36">
        <v>7280</v>
      </c>
      <c r="D271" s="37"/>
      <c r="F271" s="15">
        <v>393000</v>
      </c>
      <c r="H271" s="15">
        <v>22.484999999999999</v>
      </c>
      <c r="I271" s="15">
        <v>20.94</v>
      </c>
      <c r="J271" s="15">
        <v>1.1779999999999999</v>
      </c>
      <c r="K271" s="15">
        <v>7772.5860000000002</v>
      </c>
      <c r="M271" s="15">
        <v>700</v>
      </c>
      <c r="N271" s="15">
        <v>15.587</v>
      </c>
      <c r="O271" s="15">
        <v>183465</v>
      </c>
      <c r="P271" s="15">
        <v>5132.8</v>
      </c>
      <c r="Q271" s="15">
        <v>1168160</v>
      </c>
      <c r="S271" s="15">
        <v>4321</v>
      </c>
      <c r="V271" s="15">
        <v>27</v>
      </c>
      <c r="W271" s="15">
        <v>93.3</v>
      </c>
      <c r="AB271" s="15">
        <v>266588</v>
      </c>
      <c r="AD271" s="15">
        <v>0</v>
      </c>
      <c r="AE271" s="15">
        <v>106</v>
      </c>
      <c r="AF271" s="15">
        <v>1.8</v>
      </c>
      <c r="AH271" s="13">
        <f t="shared" si="56"/>
        <v>1996</v>
      </c>
      <c r="AI271" s="13">
        <f t="shared" si="57"/>
        <v>14</v>
      </c>
      <c r="AJ271" s="13">
        <f>IF(AND(ISNUMBER(C271),ISNUMBER(AK271),ISNUMBER(AL271),AH271&gt;=Inputs!$B$5,AH271&lt;=Inputs!$B$6,AH271&lt;&gt;Inputs!$B$7,AH271&lt;&gt;Inputs!$B$8),1,0)</f>
        <v>0</v>
      </c>
      <c r="AK271" s="13">
        <f>IF(INDEX($E271:$AF271,Inputs!$C$10)="","",INDEX($E271:$AF271,Inputs!$C$10))</f>
        <v>183465</v>
      </c>
      <c r="AL271" s="13">
        <f>IF(INDEX($E271:$AF271,Inputs!$C$11)="","",INDEX($E271:$AF271,Inputs!$C$11))</f>
        <v>393000</v>
      </c>
      <c r="AM271" s="19">
        <f>Regression!$C$5+Regression!$C$6*A271</f>
        <v>10529.927765790379</v>
      </c>
      <c r="AN271" s="27" t="str">
        <f t="shared" si="58"/>
        <v/>
      </c>
      <c r="AO271" s="30">
        <f>INDEX('Seasonal Index'!$E$2:$E$53,AI271)</f>
        <v>0.99471306505019241</v>
      </c>
      <c r="AP271" s="34" t="str">
        <f t="shared" si="59"/>
        <v/>
      </c>
      <c r="AQ271" s="16">
        <f>IF(AJ271=1,A271-Regression!$C$15,0)</f>
        <v>0</v>
      </c>
      <c r="AR271" s="16">
        <f>IF(AJ271=1,AK271-Regression!$D$15,0)</f>
        <v>0</v>
      </c>
      <c r="AS271" s="16">
        <f>IF(AJ271=1,AL271-Regression!$E$15,0)</f>
        <v>0</v>
      </c>
      <c r="AT271" s="16">
        <f>IF(AJ271=1,AP271-Regression!$F$15,0)</f>
        <v>0</v>
      </c>
      <c r="AU271" s="19">
        <f>IF(AND(ISNUMBER(AK271),ISNUMBER(AL271)),Regression!$C$38+Regression!$D$38*A271+Regression!$E$38*AK271+Regression!$F$38*AL271,"")</f>
        <v>10436.965712559444</v>
      </c>
      <c r="AV271" s="34">
        <f t="shared" si="60"/>
        <v>10381.786153763771</v>
      </c>
      <c r="AW271" s="13" t="str">
        <f>IF(AJ271=1,"Train",IF(AH271=Inputs!$B$6+1,"Validation",IF(AH271&gt;Inputs!$B$6+1,"Forecast","Not used")))</f>
        <v>Not used</v>
      </c>
      <c r="AX271" s="34">
        <f t="shared" si="61"/>
        <v>7280</v>
      </c>
      <c r="AY271" s="38" t="str">
        <f t="shared" si="62"/>
        <v/>
      </c>
      <c r="AZ271" s="13">
        <f t="shared" si="63"/>
        <v>0</v>
      </c>
      <c r="BB271" s="19">
        <f>Regression!$C$45+Regression!$C$46*A271</f>
        <v>6565.344377360876</v>
      </c>
      <c r="BC271" s="27" t="str">
        <f t="shared" si="64"/>
        <v/>
      </c>
      <c r="BD271" s="30">
        <f>INDEX('Seasonal Index'!$H$2:$H$53,AI271)</f>
        <v>0.9999465749058718</v>
      </c>
      <c r="BE271" s="34" t="str">
        <f t="shared" si="65"/>
        <v/>
      </c>
      <c r="BF271" s="38" t="str">
        <f t="shared" si="66"/>
        <v/>
      </c>
      <c r="BG271" s="34">
        <f t="shared" si="67"/>
        <v>7280</v>
      </c>
      <c r="BH271" s="13">
        <f t="shared" si="68"/>
        <v>0</v>
      </c>
      <c r="BI271" s="13">
        <f t="shared" si="69"/>
        <v>0</v>
      </c>
    </row>
    <row r="272" spans="1:61" x14ac:dyDescent="0.2">
      <c r="A272" s="15">
        <v>271</v>
      </c>
      <c r="B272" s="35">
        <v>35167</v>
      </c>
      <c r="C272" s="36">
        <v>7804</v>
      </c>
      <c r="D272" s="37"/>
      <c r="F272" s="15">
        <v>369000</v>
      </c>
      <c r="H272" s="15">
        <v>23.952000000000002</v>
      </c>
      <c r="I272" s="15">
        <v>22.672499999999999</v>
      </c>
      <c r="J272" s="15">
        <v>1.204</v>
      </c>
      <c r="K272" s="15">
        <v>7772.5860000000002</v>
      </c>
      <c r="M272" s="15">
        <v>700</v>
      </c>
      <c r="N272" s="15">
        <v>15.587</v>
      </c>
      <c r="O272" s="15">
        <v>183465</v>
      </c>
      <c r="P272" s="15">
        <v>5132.8</v>
      </c>
      <c r="Q272" s="15">
        <v>1168160</v>
      </c>
      <c r="S272" s="15">
        <v>4321</v>
      </c>
      <c r="V272" s="15">
        <v>27</v>
      </c>
      <c r="W272" s="15">
        <v>90.6</v>
      </c>
      <c r="AB272" s="15">
        <v>266588</v>
      </c>
      <c r="AD272" s="15">
        <v>0</v>
      </c>
      <c r="AE272" s="15">
        <v>106.2</v>
      </c>
      <c r="AF272" s="15">
        <v>4</v>
      </c>
      <c r="AH272" s="13">
        <f t="shared" si="56"/>
        <v>1996</v>
      </c>
      <c r="AI272" s="13">
        <f t="shared" si="57"/>
        <v>15</v>
      </c>
      <c r="AJ272" s="13">
        <f>IF(AND(ISNUMBER(C272),ISNUMBER(AK272),ISNUMBER(AL272),AH272&gt;=Inputs!$B$5,AH272&lt;=Inputs!$B$6,AH272&lt;&gt;Inputs!$B$7,AH272&lt;&gt;Inputs!$B$8),1,0)</f>
        <v>0</v>
      </c>
      <c r="AK272" s="13">
        <f>IF(INDEX($E272:$AF272,Inputs!$C$10)="","",INDEX($E272:$AF272,Inputs!$C$10))</f>
        <v>183465</v>
      </c>
      <c r="AL272" s="13">
        <f>IF(INDEX($E272:$AF272,Inputs!$C$11)="","",INDEX($E272:$AF272,Inputs!$C$11))</f>
        <v>369000</v>
      </c>
      <c r="AM272" s="19">
        <f>Regression!$C$5+Regression!$C$6*A272</f>
        <v>10528.755090852059</v>
      </c>
      <c r="AN272" s="27" t="str">
        <f t="shared" si="58"/>
        <v/>
      </c>
      <c r="AO272" s="30">
        <f>INDEX('Seasonal Index'!$E$2:$E$53,AI272)</f>
        <v>1.0030309157157118</v>
      </c>
      <c r="AP272" s="34" t="str">
        <f t="shared" si="59"/>
        <v/>
      </c>
      <c r="AQ272" s="16">
        <f>IF(AJ272=1,A272-Regression!$C$15,0)</f>
        <v>0</v>
      </c>
      <c r="AR272" s="16">
        <f>IF(AJ272=1,AK272-Regression!$D$15,0)</f>
        <v>0</v>
      </c>
      <c r="AS272" s="16">
        <f>IF(AJ272=1,AL272-Regression!$E$15,0)</f>
        <v>0</v>
      </c>
      <c r="AT272" s="16">
        <f>IF(AJ272=1,AP272-Regression!$F$15,0)</f>
        <v>0</v>
      </c>
      <c r="AU272" s="19">
        <f>IF(AND(ISNUMBER(AK272),ISNUMBER(AL272)),Regression!$C$38+Regression!$D$38*A272+Regression!$E$38*AK272+Regression!$F$38*AL272,"")</f>
        <v>10499.124392383681</v>
      </c>
      <c r="AV272" s="34">
        <f t="shared" si="60"/>
        <v>10530.946353505769</v>
      </c>
      <c r="AW272" s="13" t="str">
        <f>IF(AJ272=1,"Train",IF(AH272=Inputs!$B$6+1,"Validation",IF(AH272&gt;Inputs!$B$6+1,"Forecast","Not used")))</f>
        <v>Not used</v>
      </c>
      <c r="AX272" s="34">
        <f t="shared" si="61"/>
        <v>7804</v>
      </c>
      <c r="AY272" s="38" t="str">
        <f t="shared" si="62"/>
        <v/>
      </c>
      <c r="AZ272" s="13">
        <f t="shared" si="63"/>
        <v>0</v>
      </c>
      <c r="BB272" s="19">
        <f>Regression!$C$45+Regression!$C$46*A272</f>
        <v>6566.9038769736526</v>
      </c>
      <c r="BC272" s="27" t="str">
        <f t="shared" si="64"/>
        <v/>
      </c>
      <c r="BD272" s="30">
        <f>INDEX('Seasonal Index'!$H$2:$H$53,AI272)</f>
        <v>0.99086023336954587</v>
      </c>
      <c r="BE272" s="34" t="str">
        <f t="shared" si="65"/>
        <v/>
      </c>
      <c r="BF272" s="38" t="str">
        <f t="shared" si="66"/>
        <v/>
      </c>
      <c r="BG272" s="34">
        <f t="shared" si="67"/>
        <v>7804</v>
      </c>
      <c r="BH272" s="13">
        <f t="shared" si="68"/>
        <v>0</v>
      </c>
      <c r="BI272" s="13">
        <f t="shared" si="69"/>
        <v>0</v>
      </c>
    </row>
    <row r="273" spans="1:61" x14ac:dyDescent="0.2">
      <c r="A273" s="15">
        <v>272</v>
      </c>
      <c r="B273" s="35">
        <v>35174</v>
      </c>
      <c r="C273" s="36">
        <v>7433</v>
      </c>
      <c r="D273" s="37"/>
      <c r="F273" s="15">
        <v>357000</v>
      </c>
      <c r="H273" s="15">
        <v>24.341999999999999</v>
      </c>
      <c r="I273" s="15">
        <v>20.524000000000001</v>
      </c>
      <c r="J273" s="15">
        <v>1.242</v>
      </c>
      <c r="K273" s="15">
        <v>7772.5860000000002</v>
      </c>
      <c r="M273" s="15">
        <v>700</v>
      </c>
      <c r="N273" s="15">
        <v>16.044</v>
      </c>
      <c r="O273" s="15">
        <v>176562</v>
      </c>
      <c r="P273" s="15">
        <v>5132.8</v>
      </c>
      <c r="Q273" s="15">
        <v>1168160</v>
      </c>
      <c r="S273" s="15">
        <v>4321</v>
      </c>
      <c r="V273" s="15">
        <v>27</v>
      </c>
      <c r="W273" s="15">
        <v>90.6</v>
      </c>
      <c r="AB273" s="15">
        <v>266588</v>
      </c>
      <c r="AD273" s="15">
        <v>0</v>
      </c>
      <c r="AE273" s="15">
        <v>70.900000000000006</v>
      </c>
      <c r="AF273" s="15">
        <v>8.5</v>
      </c>
      <c r="AH273" s="13">
        <f t="shared" si="56"/>
        <v>1996</v>
      </c>
      <c r="AI273" s="13">
        <f t="shared" si="57"/>
        <v>16</v>
      </c>
      <c r="AJ273" s="13">
        <f>IF(AND(ISNUMBER(C273),ISNUMBER(AK273),ISNUMBER(AL273),AH273&gt;=Inputs!$B$5,AH273&lt;=Inputs!$B$6,AH273&lt;&gt;Inputs!$B$7,AH273&lt;&gt;Inputs!$B$8),1,0)</f>
        <v>0</v>
      </c>
      <c r="AK273" s="13">
        <f>IF(INDEX($E273:$AF273,Inputs!$C$10)="","",INDEX($E273:$AF273,Inputs!$C$10))</f>
        <v>176562</v>
      </c>
      <c r="AL273" s="13">
        <f>IF(INDEX($E273:$AF273,Inputs!$C$11)="","",INDEX($E273:$AF273,Inputs!$C$11))</f>
        <v>357000</v>
      </c>
      <c r="AM273" s="19">
        <f>Regression!$C$5+Regression!$C$6*A273</f>
        <v>10527.582415913739</v>
      </c>
      <c r="AN273" s="27" t="str">
        <f t="shared" si="58"/>
        <v/>
      </c>
      <c r="AO273" s="30">
        <f>INDEX('Seasonal Index'!$E$2:$E$53,AI273)</f>
        <v>1.002097408025427</v>
      </c>
      <c r="AP273" s="34" t="str">
        <f t="shared" si="59"/>
        <v/>
      </c>
      <c r="AQ273" s="16">
        <f>IF(AJ273=1,A273-Regression!$C$15,0)</f>
        <v>0</v>
      </c>
      <c r="AR273" s="16">
        <f>IF(AJ273=1,AK273-Regression!$D$15,0)</f>
        <v>0</v>
      </c>
      <c r="AS273" s="16">
        <f>IF(AJ273=1,AL273-Regression!$E$15,0)</f>
        <v>0</v>
      </c>
      <c r="AT273" s="16">
        <f>IF(AJ273=1,AP273-Regression!$F$15,0)</f>
        <v>0</v>
      </c>
      <c r="AU273" s="19">
        <f>IF(AND(ISNUMBER(AK273),ISNUMBER(AL273)),Regression!$C$38+Regression!$D$38*A273+Regression!$E$38*AK273+Regression!$F$38*AL273,"")</f>
        <v>10516.826870930156</v>
      </c>
      <c r="AV273" s="34">
        <f t="shared" si="60"/>
        <v>10538.884948011271</v>
      </c>
      <c r="AW273" s="13" t="str">
        <f>IF(AJ273=1,"Train",IF(AH273=Inputs!$B$6+1,"Validation",IF(AH273&gt;Inputs!$B$6+1,"Forecast","Not used")))</f>
        <v>Not used</v>
      </c>
      <c r="AX273" s="34">
        <f t="shared" si="61"/>
        <v>7433</v>
      </c>
      <c r="AY273" s="38" t="str">
        <f t="shared" si="62"/>
        <v/>
      </c>
      <c r="AZ273" s="13">
        <f t="shared" si="63"/>
        <v>0</v>
      </c>
      <c r="BB273" s="19">
        <f>Regression!$C$45+Regression!$C$46*A273</f>
        <v>6568.4633765864301</v>
      </c>
      <c r="BC273" s="27" t="str">
        <f t="shared" si="64"/>
        <v/>
      </c>
      <c r="BD273" s="30">
        <f>INDEX('Seasonal Index'!$H$2:$H$53,AI273)</f>
        <v>1.0144500074765384</v>
      </c>
      <c r="BE273" s="34" t="str">
        <f t="shared" si="65"/>
        <v/>
      </c>
      <c r="BF273" s="38" t="str">
        <f t="shared" si="66"/>
        <v/>
      </c>
      <c r="BG273" s="34">
        <f t="shared" si="67"/>
        <v>7433</v>
      </c>
      <c r="BH273" s="13">
        <f t="shared" si="68"/>
        <v>0</v>
      </c>
      <c r="BI273" s="13">
        <f t="shared" si="69"/>
        <v>0</v>
      </c>
    </row>
    <row r="274" spans="1:61" x14ac:dyDescent="0.2">
      <c r="A274" s="15">
        <v>273</v>
      </c>
      <c r="B274" s="35">
        <v>35181</v>
      </c>
      <c r="C274" s="36">
        <v>8079</v>
      </c>
      <c r="D274" s="37"/>
      <c r="F274" s="15">
        <v>368000</v>
      </c>
      <c r="H274" s="15">
        <v>23.802</v>
      </c>
      <c r="I274" s="15">
        <v>20.277999999999999</v>
      </c>
      <c r="J274" s="15">
        <v>1.256</v>
      </c>
      <c r="K274" s="15">
        <v>7772.5860000000002</v>
      </c>
      <c r="M274" s="15">
        <v>700</v>
      </c>
      <c r="N274" s="15">
        <v>16.044</v>
      </c>
      <c r="O274" s="15">
        <v>176562</v>
      </c>
      <c r="P274" s="15">
        <v>5132.8</v>
      </c>
      <c r="Q274" s="15">
        <v>1168160</v>
      </c>
      <c r="S274" s="15">
        <v>4321</v>
      </c>
      <c r="V274" s="15">
        <v>27</v>
      </c>
      <c r="W274" s="15">
        <v>90.6</v>
      </c>
      <c r="AB274" s="15">
        <v>266588</v>
      </c>
      <c r="AD274" s="15">
        <v>0</v>
      </c>
      <c r="AE274" s="15">
        <v>38.299999999999997</v>
      </c>
      <c r="AF274" s="15">
        <v>17.100000000000001</v>
      </c>
      <c r="AH274" s="13">
        <f t="shared" si="56"/>
        <v>1996</v>
      </c>
      <c r="AI274" s="13">
        <f t="shared" si="57"/>
        <v>17</v>
      </c>
      <c r="AJ274" s="13">
        <f>IF(AND(ISNUMBER(C274),ISNUMBER(AK274),ISNUMBER(AL274),AH274&gt;=Inputs!$B$5,AH274&lt;=Inputs!$B$6,AH274&lt;&gt;Inputs!$B$7,AH274&lt;&gt;Inputs!$B$8),1,0)</f>
        <v>0</v>
      </c>
      <c r="AK274" s="13">
        <f>IF(INDEX($E274:$AF274,Inputs!$C$10)="","",INDEX($E274:$AF274,Inputs!$C$10))</f>
        <v>176562</v>
      </c>
      <c r="AL274" s="13">
        <f>IF(INDEX($E274:$AF274,Inputs!$C$11)="","",INDEX($E274:$AF274,Inputs!$C$11))</f>
        <v>368000</v>
      </c>
      <c r="AM274" s="19">
        <f>Regression!$C$5+Regression!$C$6*A274</f>
        <v>10526.409740975421</v>
      </c>
      <c r="AN274" s="27" t="str">
        <f t="shared" si="58"/>
        <v/>
      </c>
      <c r="AO274" s="30">
        <f>INDEX('Seasonal Index'!$E$2:$E$53,AI274)</f>
        <v>0.98572000908513657</v>
      </c>
      <c r="AP274" s="34" t="str">
        <f t="shared" si="59"/>
        <v/>
      </c>
      <c r="AQ274" s="16">
        <f>IF(AJ274=1,A274-Regression!$C$15,0)</f>
        <v>0</v>
      </c>
      <c r="AR274" s="16">
        <f>IF(AJ274=1,AK274-Regression!$D$15,0)</f>
        <v>0</v>
      </c>
      <c r="AS274" s="16">
        <f>IF(AJ274=1,AL274-Regression!$E$15,0)</f>
        <v>0</v>
      </c>
      <c r="AT274" s="16">
        <f>IF(AJ274=1,AP274-Regression!$F$15,0)</f>
        <v>0</v>
      </c>
      <c r="AU274" s="19">
        <f>IF(AND(ISNUMBER(AK274),ISNUMBER(AL274)),Regression!$C$38+Regression!$D$38*A274+Regression!$E$38*AK274+Regression!$F$38*AL274,"")</f>
        <v>10486.059102567891</v>
      </c>
      <c r="AV274" s="34">
        <f t="shared" si="60"/>
        <v>10336.3182738505</v>
      </c>
      <c r="AW274" s="13" t="str">
        <f>IF(AJ274=1,"Train",IF(AH274=Inputs!$B$6+1,"Validation",IF(AH274&gt;Inputs!$B$6+1,"Forecast","Not used")))</f>
        <v>Not used</v>
      </c>
      <c r="AX274" s="34">
        <f t="shared" si="61"/>
        <v>8079</v>
      </c>
      <c r="AY274" s="38" t="str">
        <f t="shared" si="62"/>
        <v/>
      </c>
      <c r="AZ274" s="13">
        <f t="shared" si="63"/>
        <v>0</v>
      </c>
      <c r="BB274" s="19">
        <f>Regression!$C$45+Regression!$C$46*A274</f>
        <v>6570.0228761992066</v>
      </c>
      <c r="BC274" s="27" t="str">
        <f t="shared" si="64"/>
        <v/>
      </c>
      <c r="BD274" s="30">
        <f>INDEX('Seasonal Index'!$H$2:$H$53,AI274)</f>
        <v>0.9921535913252727</v>
      </c>
      <c r="BE274" s="34" t="str">
        <f t="shared" si="65"/>
        <v/>
      </c>
      <c r="BF274" s="38" t="str">
        <f t="shared" si="66"/>
        <v/>
      </c>
      <c r="BG274" s="34">
        <f t="shared" si="67"/>
        <v>8079</v>
      </c>
      <c r="BH274" s="13">
        <f t="shared" si="68"/>
        <v>0</v>
      </c>
      <c r="BI274" s="13">
        <f t="shared" si="69"/>
        <v>0</v>
      </c>
    </row>
    <row r="275" spans="1:61" x14ac:dyDescent="0.2">
      <c r="A275" s="15">
        <v>274</v>
      </c>
      <c r="B275" s="35">
        <v>35188</v>
      </c>
      <c r="C275" s="36">
        <v>7592</v>
      </c>
      <c r="D275" s="37"/>
      <c r="F275" s="15">
        <v>343000</v>
      </c>
      <c r="H275" s="15">
        <v>21.16</v>
      </c>
      <c r="I275" s="15">
        <v>19.466000000000001</v>
      </c>
      <c r="J275" s="15">
        <v>1.2729999999999999</v>
      </c>
      <c r="K275" s="15">
        <v>7772.5860000000002</v>
      </c>
      <c r="M275" s="15">
        <v>700</v>
      </c>
      <c r="N275" s="15">
        <v>16.044</v>
      </c>
      <c r="O275" s="15">
        <v>176562</v>
      </c>
      <c r="P275" s="15">
        <v>5132.8</v>
      </c>
      <c r="Q275" s="15">
        <v>1168160</v>
      </c>
      <c r="S275" s="15">
        <v>4321</v>
      </c>
      <c r="V275" s="15">
        <v>27</v>
      </c>
      <c r="W275" s="15">
        <v>90.6</v>
      </c>
      <c r="AB275" s="15">
        <v>266588</v>
      </c>
      <c r="AD275" s="15">
        <v>0</v>
      </c>
      <c r="AE275" s="15">
        <v>49.9</v>
      </c>
      <c r="AF275" s="15">
        <v>17.100000000000001</v>
      </c>
      <c r="AH275" s="13">
        <f t="shared" si="56"/>
        <v>1996</v>
      </c>
      <c r="AI275" s="13">
        <f t="shared" si="57"/>
        <v>18</v>
      </c>
      <c r="AJ275" s="13">
        <f>IF(AND(ISNUMBER(C275),ISNUMBER(AK275),ISNUMBER(AL275),AH275&gt;=Inputs!$B$5,AH275&lt;=Inputs!$B$6,AH275&lt;&gt;Inputs!$B$7,AH275&lt;&gt;Inputs!$B$8),1,0)</f>
        <v>0</v>
      </c>
      <c r="AK275" s="13">
        <f>IF(INDEX($E275:$AF275,Inputs!$C$10)="","",INDEX($E275:$AF275,Inputs!$C$10))</f>
        <v>176562</v>
      </c>
      <c r="AL275" s="13">
        <f>IF(INDEX($E275:$AF275,Inputs!$C$11)="","",INDEX($E275:$AF275,Inputs!$C$11))</f>
        <v>343000</v>
      </c>
      <c r="AM275" s="19">
        <f>Regression!$C$5+Regression!$C$6*A275</f>
        <v>10525.237066037102</v>
      </c>
      <c r="AN275" s="27" t="str">
        <f t="shared" si="58"/>
        <v/>
      </c>
      <c r="AO275" s="30">
        <f>INDEX('Seasonal Index'!$E$2:$E$53,AI275)</f>
        <v>1.0181401500092944</v>
      </c>
      <c r="AP275" s="34" t="str">
        <f t="shared" si="59"/>
        <v/>
      </c>
      <c r="AQ275" s="16">
        <f>IF(AJ275=1,A275-Regression!$C$15,0)</f>
        <v>0</v>
      </c>
      <c r="AR275" s="16">
        <f>IF(AJ275=1,AK275-Regression!$D$15,0)</f>
        <v>0</v>
      </c>
      <c r="AS275" s="16">
        <f>IF(AJ275=1,AL275-Regression!$E$15,0)</f>
        <v>0</v>
      </c>
      <c r="AT275" s="16">
        <f>IF(AJ275=1,AP275-Regression!$F$15,0)</f>
        <v>0</v>
      </c>
      <c r="AU275" s="19">
        <f>IF(AND(ISNUMBER(AK275),ISNUMBER(AL275)),Regression!$C$38+Regression!$D$38*A275+Regression!$E$38*AK275+Regression!$F$38*AL275,"")</f>
        <v>10550.872823768887</v>
      </c>
      <c r="AV275" s="34">
        <f t="shared" si="60"/>
        <v>10742.267239521041</v>
      </c>
      <c r="AW275" s="13" t="str">
        <f>IF(AJ275=1,"Train",IF(AH275=Inputs!$B$6+1,"Validation",IF(AH275&gt;Inputs!$B$6+1,"Forecast","Not used")))</f>
        <v>Not used</v>
      </c>
      <c r="AX275" s="34">
        <f t="shared" si="61"/>
        <v>7592</v>
      </c>
      <c r="AY275" s="38" t="str">
        <f t="shared" si="62"/>
        <v/>
      </c>
      <c r="AZ275" s="13">
        <f t="shared" si="63"/>
        <v>0</v>
      </c>
      <c r="BB275" s="19">
        <f>Regression!$C$45+Regression!$C$46*A275</f>
        <v>6571.5823758119832</v>
      </c>
      <c r="BC275" s="27" t="str">
        <f t="shared" si="64"/>
        <v/>
      </c>
      <c r="BD275" s="30">
        <f>INDEX('Seasonal Index'!$H$2:$H$53,AI275)</f>
        <v>1.0188493846734186</v>
      </c>
      <c r="BE275" s="34" t="str">
        <f t="shared" si="65"/>
        <v/>
      </c>
      <c r="BF275" s="38" t="str">
        <f t="shared" si="66"/>
        <v/>
      </c>
      <c r="BG275" s="34">
        <f t="shared" si="67"/>
        <v>7592</v>
      </c>
      <c r="BH275" s="13">
        <f t="shared" si="68"/>
        <v>0</v>
      </c>
      <c r="BI275" s="13">
        <f t="shared" si="69"/>
        <v>0</v>
      </c>
    </row>
    <row r="276" spans="1:61" x14ac:dyDescent="0.2">
      <c r="A276" s="15">
        <v>275</v>
      </c>
      <c r="B276" s="35">
        <v>35195</v>
      </c>
      <c r="C276" s="36">
        <v>8267</v>
      </c>
      <c r="D276" s="37"/>
      <c r="F276" s="15">
        <v>338000</v>
      </c>
      <c r="H276" s="15">
        <v>20.984000000000002</v>
      </c>
      <c r="I276" s="15">
        <v>19.627500000000001</v>
      </c>
      <c r="J276" s="15">
        <v>1.2749999999999999</v>
      </c>
      <c r="K276" s="15">
        <v>7868.4679999999998</v>
      </c>
      <c r="M276" s="15">
        <v>714</v>
      </c>
      <c r="N276" s="15">
        <v>16.044</v>
      </c>
      <c r="O276" s="15">
        <v>176562</v>
      </c>
      <c r="P276" s="15">
        <v>5173.3</v>
      </c>
      <c r="Q276" s="15">
        <v>1168160</v>
      </c>
      <c r="S276" s="15">
        <v>4321</v>
      </c>
      <c r="V276" s="15">
        <v>27</v>
      </c>
      <c r="W276" s="15">
        <v>90.2</v>
      </c>
      <c r="AB276" s="15">
        <v>266588</v>
      </c>
      <c r="AD276" s="15">
        <v>0</v>
      </c>
      <c r="AE276" s="15">
        <v>40.1</v>
      </c>
      <c r="AF276" s="15">
        <v>30.4</v>
      </c>
      <c r="AH276" s="13">
        <f t="shared" si="56"/>
        <v>1996</v>
      </c>
      <c r="AI276" s="13">
        <f t="shared" si="57"/>
        <v>19</v>
      </c>
      <c r="AJ276" s="13">
        <f>IF(AND(ISNUMBER(C276),ISNUMBER(AK276),ISNUMBER(AL276),AH276&gt;=Inputs!$B$5,AH276&lt;=Inputs!$B$6,AH276&lt;&gt;Inputs!$B$7,AH276&lt;&gt;Inputs!$B$8),1,0)</f>
        <v>0</v>
      </c>
      <c r="AK276" s="13">
        <f>IF(INDEX($E276:$AF276,Inputs!$C$10)="","",INDEX($E276:$AF276,Inputs!$C$10))</f>
        <v>176562</v>
      </c>
      <c r="AL276" s="13">
        <f>IF(INDEX($E276:$AF276,Inputs!$C$11)="","",INDEX($E276:$AF276,Inputs!$C$11))</f>
        <v>338000</v>
      </c>
      <c r="AM276" s="19">
        <f>Regression!$C$5+Regression!$C$6*A276</f>
        <v>10524.064391098784</v>
      </c>
      <c r="AN276" s="27" t="str">
        <f t="shared" si="58"/>
        <v/>
      </c>
      <c r="AO276" s="30">
        <f>INDEX('Seasonal Index'!$E$2:$E$53,AI276)</f>
        <v>1.0133712391889671</v>
      </c>
      <c r="AP276" s="34" t="str">
        <f t="shared" si="59"/>
        <v/>
      </c>
      <c r="AQ276" s="16">
        <f>IF(AJ276=1,A276-Regression!$C$15,0)</f>
        <v>0</v>
      </c>
      <c r="AR276" s="16">
        <f>IF(AJ276=1,AK276-Regression!$D$15,0)</f>
        <v>0</v>
      </c>
      <c r="AS276" s="16">
        <f>IF(AJ276=1,AL276-Regression!$E$15,0)</f>
        <v>0</v>
      </c>
      <c r="AT276" s="16">
        <f>IF(AJ276=1,AP276-Regression!$F$15,0)</f>
        <v>0</v>
      </c>
      <c r="AU276" s="19">
        <f>IF(AND(ISNUMBER(AK276),ISNUMBER(AL276)),Regression!$C$38+Regression!$D$38*A276+Regression!$E$38*AK276+Regression!$F$38*AL276,"")</f>
        <v>10562.585717434737</v>
      </c>
      <c r="AV276" s="34">
        <f t="shared" si="60"/>
        <v>10703.820577516524</v>
      </c>
      <c r="AW276" s="13" t="str">
        <f>IF(AJ276=1,"Train",IF(AH276=Inputs!$B$6+1,"Validation",IF(AH276&gt;Inputs!$B$6+1,"Forecast","Not used")))</f>
        <v>Not used</v>
      </c>
      <c r="AX276" s="34">
        <f t="shared" si="61"/>
        <v>8267</v>
      </c>
      <c r="AY276" s="38" t="str">
        <f t="shared" si="62"/>
        <v/>
      </c>
      <c r="AZ276" s="13">
        <f t="shared" si="63"/>
        <v>0</v>
      </c>
      <c r="BB276" s="19">
        <f>Regression!$C$45+Regression!$C$46*A276</f>
        <v>6573.1418754247597</v>
      </c>
      <c r="BC276" s="27" t="str">
        <f t="shared" si="64"/>
        <v/>
      </c>
      <c r="BD276" s="30">
        <f>INDEX('Seasonal Index'!$H$2:$H$53,AI276)</f>
        <v>1.0190603733092338</v>
      </c>
      <c r="BE276" s="34" t="str">
        <f t="shared" si="65"/>
        <v/>
      </c>
      <c r="BF276" s="38" t="str">
        <f t="shared" si="66"/>
        <v/>
      </c>
      <c r="BG276" s="34">
        <f t="shared" si="67"/>
        <v>8267</v>
      </c>
      <c r="BH276" s="13">
        <f t="shared" si="68"/>
        <v>0</v>
      </c>
      <c r="BI276" s="13">
        <f t="shared" si="69"/>
        <v>0</v>
      </c>
    </row>
    <row r="277" spans="1:61" x14ac:dyDescent="0.2">
      <c r="A277" s="15">
        <v>276</v>
      </c>
      <c r="B277" s="35">
        <v>35202</v>
      </c>
      <c r="C277" s="36">
        <v>7512</v>
      </c>
      <c r="D277" s="37"/>
      <c r="F277" s="15">
        <v>352000</v>
      </c>
      <c r="H277" s="15">
        <v>21.058</v>
      </c>
      <c r="I277" s="15">
        <v>19.058</v>
      </c>
      <c r="J277" s="15">
        <v>1.2769999999999999</v>
      </c>
      <c r="K277" s="15">
        <v>7868.4679999999998</v>
      </c>
      <c r="M277" s="15">
        <v>714</v>
      </c>
      <c r="N277" s="15">
        <v>15.465999999999999</v>
      </c>
      <c r="O277" s="15">
        <v>204172</v>
      </c>
      <c r="P277" s="15">
        <v>5173.3</v>
      </c>
      <c r="Q277" s="15">
        <v>1168160</v>
      </c>
      <c r="S277" s="15">
        <v>4321</v>
      </c>
      <c r="V277" s="15">
        <v>27</v>
      </c>
      <c r="W277" s="15">
        <v>90.2</v>
      </c>
      <c r="AB277" s="15">
        <v>266588</v>
      </c>
      <c r="AD277" s="15">
        <v>0</v>
      </c>
      <c r="AE277" s="15">
        <v>42.7</v>
      </c>
      <c r="AF277" s="15">
        <v>28.3</v>
      </c>
      <c r="AH277" s="13">
        <f t="shared" si="56"/>
        <v>1996</v>
      </c>
      <c r="AI277" s="13">
        <f t="shared" si="57"/>
        <v>20</v>
      </c>
      <c r="AJ277" s="13">
        <f>IF(AND(ISNUMBER(C277),ISNUMBER(AK277),ISNUMBER(AL277),AH277&gt;=Inputs!$B$5,AH277&lt;=Inputs!$B$6,AH277&lt;&gt;Inputs!$B$7,AH277&lt;&gt;Inputs!$B$8),1,0)</f>
        <v>0</v>
      </c>
      <c r="AK277" s="13">
        <f>IF(INDEX($E277:$AF277,Inputs!$C$10)="","",INDEX($E277:$AF277,Inputs!$C$10))</f>
        <v>204172</v>
      </c>
      <c r="AL277" s="13">
        <f>IF(INDEX($E277:$AF277,Inputs!$C$11)="","",INDEX($E277:$AF277,Inputs!$C$11))</f>
        <v>352000</v>
      </c>
      <c r="AM277" s="19">
        <f>Regression!$C$5+Regression!$C$6*A277</f>
        <v>10522.891716160464</v>
      </c>
      <c r="AN277" s="27" t="str">
        <f t="shared" si="58"/>
        <v/>
      </c>
      <c r="AO277" s="30">
        <f>INDEX('Seasonal Index'!$E$2:$E$53,AI277)</f>
        <v>1.0355119111831677</v>
      </c>
      <c r="AP277" s="34" t="str">
        <f t="shared" si="59"/>
        <v/>
      </c>
      <c r="AQ277" s="16">
        <f>IF(AJ277=1,A277-Regression!$C$15,0)</f>
        <v>0</v>
      </c>
      <c r="AR277" s="16">
        <f>IF(AJ277=1,AK277-Regression!$D$15,0)</f>
        <v>0</v>
      </c>
      <c r="AS277" s="16">
        <f>IF(AJ277=1,AL277-Regression!$E$15,0)</f>
        <v>0</v>
      </c>
      <c r="AT277" s="16">
        <f>IF(AJ277=1,AP277-Regression!$F$15,0)</f>
        <v>0</v>
      </c>
      <c r="AU277" s="19">
        <f>IF(AND(ISNUMBER(AK277),ISNUMBER(AL277)),Regression!$C$38+Regression!$D$38*A277+Regression!$E$38*AK277+Regression!$F$38*AL277,"")</f>
        <v>10574.231994626669</v>
      </c>
      <c r="AV277" s="34">
        <f t="shared" si="60"/>
        <v>10949.743182050061</v>
      </c>
      <c r="AW277" s="13" t="str">
        <f>IF(AJ277=1,"Train",IF(AH277=Inputs!$B$6+1,"Validation",IF(AH277&gt;Inputs!$B$6+1,"Forecast","Not used")))</f>
        <v>Not used</v>
      </c>
      <c r="AX277" s="34">
        <f t="shared" si="61"/>
        <v>7512</v>
      </c>
      <c r="AY277" s="38" t="str">
        <f t="shared" si="62"/>
        <v/>
      </c>
      <c r="AZ277" s="13">
        <f t="shared" si="63"/>
        <v>0</v>
      </c>
      <c r="BB277" s="19">
        <f>Regression!$C$45+Regression!$C$46*A277</f>
        <v>6574.7013750375372</v>
      </c>
      <c r="BC277" s="27" t="str">
        <f t="shared" si="64"/>
        <v/>
      </c>
      <c r="BD277" s="30">
        <f>INDEX('Seasonal Index'!$H$2:$H$53,AI277)</f>
        <v>1.0467644841480233</v>
      </c>
      <c r="BE277" s="34" t="str">
        <f t="shared" si="65"/>
        <v/>
      </c>
      <c r="BF277" s="38" t="str">
        <f t="shared" si="66"/>
        <v/>
      </c>
      <c r="BG277" s="34">
        <f t="shared" si="67"/>
        <v>7512</v>
      </c>
      <c r="BH277" s="13">
        <f t="shared" si="68"/>
        <v>0</v>
      </c>
      <c r="BI277" s="13">
        <f t="shared" si="69"/>
        <v>0</v>
      </c>
    </row>
    <row r="278" spans="1:61" x14ac:dyDescent="0.2">
      <c r="A278" s="15">
        <v>277</v>
      </c>
      <c r="B278" s="35">
        <v>35209</v>
      </c>
      <c r="C278" s="36">
        <v>8080</v>
      </c>
      <c r="D278" s="37"/>
      <c r="F278" s="15">
        <v>345000</v>
      </c>
      <c r="H278" s="15">
        <v>22.236000000000001</v>
      </c>
      <c r="I278" s="15">
        <v>19.198</v>
      </c>
      <c r="J278" s="15">
        <v>1.2849999999999999</v>
      </c>
      <c r="K278" s="15">
        <v>7868.4679999999998</v>
      </c>
      <c r="M278" s="15">
        <v>714</v>
      </c>
      <c r="N278" s="15">
        <v>15.465999999999999</v>
      </c>
      <c r="O278" s="15">
        <v>204172</v>
      </c>
      <c r="P278" s="15">
        <v>5173.3</v>
      </c>
      <c r="Q278" s="15">
        <v>1168160</v>
      </c>
      <c r="S278" s="15">
        <v>4321</v>
      </c>
      <c r="V278" s="15">
        <v>27</v>
      </c>
      <c r="W278" s="15">
        <v>90.2</v>
      </c>
      <c r="AB278" s="15">
        <v>266588</v>
      </c>
      <c r="AD278" s="15">
        <v>0</v>
      </c>
      <c r="AE278" s="15">
        <v>6.6</v>
      </c>
      <c r="AF278" s="15">
        <v>51.8</v>
      </c>
      <c r="AH278" s="13">
        <f t="shared" si="56"/>
        <v>1996</v>
      </c>
      <c r="AI278" s="13">
        <f t="shared" si="57"/>
        <v>21</v>
      </c>
      <c r="AJ278" s="13">
        <f>IF(AND(ISNUMBER(C278),ISNUMBER(AK278),ISNUMBER(AL278),AH278&gt;=Inputs!$B$5,AH278&lt;=Inputs!$B$6,AH278&lt;&gt;Inputs!$B$7,AH278&lt;&gt;Inputs!$B$8),1,0)</f>
        <v>0</v>
      </c>
      <c r="AK278" s="13">
        <f>IF(INDEX($E278:$AF278,Inputs!$C$10)="","",INDEX($E278:$AF278,Inputs!$C$10))</f>
        <v>204172</v>
      </c>
      <c r="AL278" s="13">
        <f>IF(INDEX($E278:$AF278,Inputs!$C$11)="","",INDEX($E278:$AF278,Inputs!$C$11))</f>
        <v>345000</v>
      </c>
      <c r="AM278" s="19">
        <f>Regression!$C$5+Regression!$C$6*A278</f>
        <v>10521.719041222144</v>
      </c>
      <c r="AN278" s="27" t="str">
        <f t="shared" si="58"/>
        <v/>
      </c>
      <c r="AO278" s="30">
        <f>INDEX('Seasonal Index'!$E$2:$E$53,AI278)</f>
        <v>1.0352245807811005</v>
      </c>
      <c r="AP278" s="34" t="str">
        <f t="shared" si="59"/>
        <v/>
      </c>
      <c r="AQ278" s="16">
        <f>IF(AJ278=1,A278-Regression!$C$15,0)</f>
        <v>0</v>
      </c>
      <c r="AR278" s="16">
        <f>IF(AJ278=1,AK278-Regression!$D$15,0)</f>
        <v>0</v>
      </c>
      <c r="AS278" s="16">
        <f>IF(AJ278=1,AL278-Regression!$E$15,0)</f>
        <v>0</v>
      </c>
      <c r="AT278" s="16">
        <f>IF(AJ278=1,AP278-Regression!$F$15,0)</f>
        <v>0</v>
      </c>
      <c r="AU278" s="19">
        <f>IF(AND(ISNUMBER(AK278),ISNUMBER(AL278)),Regression!$C$38+Regression!$D$38*A278+Regression!$E$38*AK278+Regression!$F$38*AL278,"")</f>
        <v>10591.254971046035</v>
      </c>
      <c r="AV278" s="34">
        <f t="shared" si="60"/>
        <v>10964.327487346878</v>
      </c>
      <c r="AW278" s="13" t="str">
        <f>IF(AJ278=1,"Train",IF(AH278=Inputs!$B$6+1,"Validation",IF(AH278&gt;Inputs!$B$6+1,"Forecast","Not used")))</f>
        <v>Not used</v>
      </c>
      <c r="AX278" s="34">
        <f t="shared" si="61"/>
        <v>8080</v>
      </c>
      <c r="AY278" s="38" t="str">
        <f t="shared" si="62"/>
        <v/>
      </c>
      <c r="AZ278" s="13">
        <f t="shared" si="63"/>
        <v>0</v>
      </c>
      <c r="BB278" s="19">
        <f>Regression!$C$45+Regression!$C$46*A278</f>
        <v>6576.2608746503138</v>
      </c>
      <c r="BC278" s="27" t="str">
        <f t="shared" si="64"/>
        <v/>
      </c>
      <c r="BD278" s="30">
        <f>INDEX('Seasonal Index'!$H$2:$H$53,AI278)</f>
        <v>1.0342763462036404</v>
      </c>
      <c r="BE278" s="34" t="str">
        <f t="shared" si="65"/>
        <v/>
      </c>
      <c r="BF278" s="38" t="str">
        <f t="shared" si="66"/>
        <v/>
      </c>
      <c r="BG278" s="34">
        <f t="shared" si="67"/>
        <v>8080</v>
      </c>
      <c r="BH278" s="13">
        <f t="shared" si="68"/>
        <v>0</v>
      </c>
      <c r="BI278" s="13">
        <f t="shared" si="69"/>
        <v>0</v>
      </c>
    </row>
    <row r="279" spans="1:61" x14ac:dyDescent="0.2">
      <c r="A279" s="15">
        <v>278</v>
      </c>
      <c r="B279" s="35">
        <v>35216</v>
      </c>
      <c r="C279" s="36">
        <v>7836</v>
      </c>
      <c r="D279" s="37"/>
      <c r="F279" s="15">
        <v>343000</v>
      </c>
      <c r="H279" s="15">
        <v>20.3675</v>
      </c>
      <c r="I279" s="15">
        <v>18.670000000000002</v>
      </c>
      <c r="J279" s="15">
        <v>1.2749999999999999</v>
      </c>
      <c r="K279" s="15">
        <v>7868.4679999999998</v>
      </c>
      <c r="M279" s="15">
        <v>714</v>
      </c>
      <c r="N279" s="15">
        <v>15.465999999999999</v>
      </c>
      <c r="O279" s="15">
        <v>204172</v>
      </c>
      <c r="P279" s="15">
        <v>5173.3</v>
      </c>
      <c r="Q279" s="15">
        <v>1168160</v>
      </c>
      <c r="S279" s="15">
        <v>4321</v>
      </c>
      <c r="V279" s="15">
        <v>27</v>
      </c>
      <c r="W279" s="15">
        <v>90.2</v>
      </c>
      <c r="AB279" s="15">
        <v>266588</v>
      </c>
      <c r="AD279" s="15">
        <v>1</v>
      </c>
      <c r="AE279" s="15">
        <v>33.4</v>
      </c>
      <c r="AF279" s="15">
        <v>37.299999999999997</v>
      </c>
      <c r="AH279" s="13">
        <f t="shared" si="56"/>
        <v>1996</v>
      </c>
      <c r="AI279" s="13">
        <f t="shared" si="57"/>
        <v>22</v>
      </c>
      <c r="AJ279" s="13">
        <f>IF(AND(ISNUMBER(C279),ISNUMBER(AK279),ISNUMBER(AL279),AH279&gt;=Inputs!$B$5,AH279&lt;=Inputs!$B$6,AH279&lt;&gt;Inputs!$B$7,AH279&lt;&gt;Inputs!$B$8),1,0)</f>
        <v>0</v>
      </c>
      <c r="AK279" s="13">
        <f>IF(INDEX($E279:$AF279,Inputs!$C$10)="","",INDEX($E279:$AF279,Inputs!$C$10))</f>
        <v>204172</v>
      </c>
      <c r="AL279" s="13">
        <f>IF(INDEX($E279:$AF279,Inputs!$C$11)="","",INDEX($E279:$AF279,Inputs!$C$11))</f>
        <v>343000</v>
      </c>
      <c r="AM279" s="19">
        <f>Regression!$C$5+Regression!$C$6*A279</f>
        <v>10520.546366283827</v>
      </c>
      <c r="AN279" s="27" t="str">
        <f t="shared" si="58"/>
        <v/>
      </c>
      <c r="AO279" s="30">
        <f>INDEX('Seasonal Index'!$E$2:$E$53,AI279)</f>
        <v>1.0139791701706116</v>
      </c>
      <c r="AP279" s="34" t="str">
        <f t="shared" si="59"/>
        <v/>
      </c>
      <c r="AQ279" s="16">
        <f>IF(AJ279=1,A279-Regression!$C$15,0)</f>
        <v>0</v>
      </c>
      <c r="AR279" s="16">
        <f>IF(AJ279=1,AK279-Regression!$D$15,0)</f>
        <v>0</v>
      </c>
      <c r="AS279" s="16">
        <f>IF(AJ279=1,AL279-Regression!$E$15,0)</f>
        <v>0</v>
      </c>
      <c r="AT279" s="16">
        <f>IF(AJ279=1,AP279-Regression!$F$15,0)</f>
        <v>0</v>
      </c>
      <c r="AU279" s="19">
        <f>IF(AND(ISNUMBER(AK279),ISNUMBER(AL279)),Regression!$C$38+Regression!$D$38*A279+Regression!$E$38*AK279+Regression!$F$38*AL279,"")</f>
        <v>10595.002740581614</v>
      </c>
      <c r="AV279" s="34">
        <f t="shared" si="60"/>
        <v>10743.1120868503</v>
      </c>
      <c r="AW279" s="13" t="str">
        <f>IF(AJ279=1,"Train",IF(AH279=Inputs!$B$6+1,"Validation",IF(AH279&gt;Inputs!$B$6+1,"Forecast","Not used")))</f>
        <v>Not used</v>
      </c>
      <c r="AX279" s="34">
        <f t="shared" si="61"/>
        <v>7836</v>
      </c>
      <c r="AY279" s="38" t="str">
        <f t="shared" si="62"/>
        <v/>
      </c>
      <c r="AZ279" s="13">
        <f t="shared" si="63"/>
        <v>0</v>
      </c>
      <c r="BB279" s="19">
        <f>Regression!$C$45+Regression!$C$46*A279</f>
        <v>6577.8203742630903</v>
      </c>
      <c r="BC279" s="27" t="str">
        <f t="shared" si="64"/>
        <v/>
      </c>
      <c r="BD279" s="30">
        <f>INDEX('Seasonal Index'!$H$2:$H$53,AI279)</f>
        <v>1.0395594903117378</v>
      </c>
      <c r="BE279" s="34" t="str">
        <f t="shared" si="65"/>
        <v/>
      </c>
      <c r="BF279" s="38" t="str">
        <f t="shared" si="66"/>
        <v/>
      </c>
      <c r="BG279" s="34">
        <f t="shared" si="67"/>
        <v>7836</v>
      </c>
      <c r="BH279" s="13">
        <f t="shared" si="68"/>
        <v>0</v>
      </c>
      <c r="BI279" s="13">
        <f t="shared" si="69"/>
        <v>0</v>
      </c>
    </row>
    <row r="280" spans="1:61" x14ac:dyDescent="0.2">
      <c r="A280" s="15">
        <v>279</v>
      </c>
      <c r="B280" s="35">
        <v>35223</v>
      </c>
      <c r="C280" s="36">
        <v>7946</v>
      </c>
      <c r="D280" s="37"/>
      <c r="F280" s="15">
        <v>340000</v>
      </c>
      <c r="H280" s="15">
        <v>20.042000000000002</v>
      </c>
      <c r="I280" s="15">
        <v>18.306000000000001</v>
      </c>
      <c r="J280" s="15">
        <v>1.2689999999999999</v>
      </c>
      <c r="K280" s="15">
        <v>7868.4679999999998</v>
      </c>
      <c r="M280" s="15">
        <v>741</v>
      </c>
      <c r="N280" s="15">
        <v>15.465999999999999</v>
      </c>
      <c r="O280" s="15">
        <v>204172</v>
      </c>
      <c r="P280" s="15">
        <v>5208</v>
      </c>
      <c r="Q280" s="15">
        <v>1168160</v>
      </c>
      <c r="S280" s="15">
        <v>4321</v>
      </c>
      <c r="V280" s="15">
        <v>27</v>
      </c>
      <c r="W280" s="15">
        <v>91.8</v>
      </c>
      <c r="AB280" s="15">
        <v>266588</v>
      </c>
      <c r="AD280" s="15">
        <v>0</v>
      </c>
      <c r="AE280" s="15">
        <v>6</v>
      </c>
      <c r="AF280" s="15">
        <v>46.2</v>
      </c>
      <c r="AH280" s="13">
        <f t="shared" si="56"/>
        <v>1996</v>
      </c>
      <c r="AI280" s="13">
        <f t="shared" si="57"/>
        <v>23</v>
      </c>
      <c r="AJ280" s="13">
        <f>IF(AND(ISNUMBER(C280),ISNUMBER(AK280),ISNUMBER(AL280),AH280&gt;=Inputs!$B$5,AH280&lt;=Inputs!$B$6,AH280&lt;&gt;Inputs!$B$7,AH280&lt;&gt;Inputs!$B$8),1,0)</f>
        <v>0</v>
      </c>
      <c r="AK280" s="13">
        <f>IF(INDEX($E280:$AF280,Inputs!$C$10)="","",INDEX($E280:$AF280,Inputs!$C$10))</f>
        <v>204172</v>
      </c>
      <c r="AL280" s="13">
        <f>IF(INDEX($E280:$AF280,Inputs!$C$11)="","",INDEX($E280:$AF280,Inputs!$C$11))</f>
        <v>340000</v>
      </c>
      <c r="AM280" s="19">
        <f>Regression!$C$5+Regression!$C$6*A280</f>
        <v>10519.373691345507</v>
      </c>
      <c r="AN280" s="27" t="str">
        <f t="shared" si="58"/>
        <v/>
      </c>
      <c r="AO280" s="30">
        <f>INDEX('Seasonal Index'!$E$2:$E$53,AI280)</f>
        <v>1.0375597367919589</v>
      </c>
      <c r="AP280" s="34" t="str">
        <f t="shared" si="59"/>
        <v/>
      </c>
      <c r="AQ280" s="16">
        <f>IF(AJ280=1,A280-Regression!$C$15,0)</f>
        <v>0</v>
      </c>
      <c r="AR280" s="16">
        <f>IF(AJ280=1,AK280-Regression!$D$15,0)</f>
        <v>0</v>
      </c>
      <c r="AS280" s="16">
        <f>IF(AJ280=1,AL280-Regression!$E$15,0)</f>
        <v>0</v>
      </c>
      <c r="AT280" s="16">
        <f>IF(AJ280=1,AP280-Regression!$F$15,0)</f>
        <v>0</v>
      </c>
      <c r="AU280" s="19">
        <f>IF(AND(ISNUMBER(AK280),ISNUMBER(AL280)),Regression!$C$38+Regression!$D$38*A280+Regression!$E$38*AK280+Regression!$F$38*AL280,"")</f>
        <v>10601.405551493952</v>
      </c>
      <c r="AV280" s="34">
        <f t="shared" si="60"/>
        <v>10999.591553632876</v>
      </c>
      <c r="AW280" s="13" t="str">
        <f>IF(AJ280=1,"Train",IF(AH280=Inputs!$B$6+1,"Validation",IF(AH280&gt;Inputs!$B$6+1,"Forecast","Not used")))</f>
        <v>Not used</v>
      </c>
      <c r="AX280" s="34">
        <f t="shared" si="61"/>
        <v>7946</v>
      </c>
      <c r="AY280" s="38" t="str">
        <f t="shared" si="62"/>
        <v/>
      </c>
      <c r="AZ280" s="13">
        <f t="shared" si="63"/>
        <v>0</v>
      </c>
      <c r="BB280" s="19">
        <f>Regression!$C$45+Regression!$C$46*A280</f>
        <v>6579.3798738758669</v>
      </c>
      <c r="BC280" s="27" t="str">
        <f t="shared" si="64"/>
        <v/>
      </c>
      <c r="BD280" s="30">
        <f>INDEX('Seasonal Index'!$H$2:$H$53,AI280)</f>
        <v>1.0378992768174384</v>
      </c>
      <c r="BE280" s="34" t="str">
        <f t="shared" si="65"/>
        <v/>
      </c>
      <c r="BF280" s="38" t="str">
        <f t="shared" si="66"/>
        <v/>
      </c>
      <c r="BG280" s="34">
        <f t="shared" si="67"/>
        <v>7946</v>
      </c>
      <c r="BH280" s="13">
        <f t="shared" si="68"/>
        <v>0</v>
      </c>
      <c r="BI280" s="13">
        <f t="shared" si="69"/>
        <v>0</v>
      </c>
    </row>
    <row r="281" spans="1:61" x14ac:dyDescent="0.2">
      <c r="A281" s="15">
        <v>280</v>
      </c>
      <c r="B281" s="35">
        <v>35230</v>
      </c>
      <c r="C281" s="36">
        <v>7957</v>
      </c>
      <c r="D281" s="37"/>
      <c r="F281" s="15">
        <v>351000</v>
      </c>
      <c r="H281" s="15">
        <v>20.149999999999999</v>
      </c>
      <c r="I281" s="15">
        <v>18.16</v>
      </c>
      <c r="J281" s="15">
        <v>1.262</v>
      </c>
      <c r="K281" s="15">
        <v>7868.4679999999998</v>
      </c>
      <c r="M281" s="15">
        <v>741</v>
      </c>
      <c r="N281" s="15">
        <v>15.465999999999999</v>
      </c>
      <c r="O281" s="15">
        <v>204172</v>
      </c>
      <c r="P281" s="15">
        <v>5208</v>
      </c>
      <c r="Q281" s="15">
        <v>1168160</v>
      </c>
      <c r="S281" s="15">
        <v>4321</v>
      </c>
      <c r="V281" s="15">
        <v>27</v>
      </c>
      <c r="W281" s="15">
        <v>91.8</v>
      </c>
      <c r="AB281" s="15">
        <v>266588</v>
      </c>
      <c r="AD281" s="15">
        <v>0</v>
      </c>
      <c r="AE281" s="15">
        <v>4.8</v>
      </c>
      <c r="AF281" s="15">
        <v>50</v>
      </c>
      <c r="AH281" s="13">
        <f t="shared" si="56"/>
        <v>1996</v>
      </c>
      <c r="AI281" s="13">
        <f t="shared" si="57"/>
        <v>24</v>
      </c>
      <c r="AJ281" s="13">
        <f>IF(AND(ISNUMBER(C281),ISNUMBER(AK281),ISNUMBER(AL281),AH281&gt;=Inputs!$B$5,AH281&lt;=Inputs!$B$6,AH281&lt;&gt;Inputs!$B$7,AH281&lt;&gt;Inputs!$B$8),1,0)</f>
        <v>0</v>
      </c>
      <c r="AK281" s="13">
        <f>IF(INDEX($E281:$AF281,Inputs!$C$10)="","",INDEX($E281:$AF281,Inputs!$C$10))</f>
        <v>204172</v>
      </c>
      <c r="AL281" s="13">
        <f>IF(INDEX($E281:$AF281,Inputs!$C$11)="","",INDEX($E281:$AF281,Inputs!$C$11))</f>
        <v>351000</v>
      </c>
      <c r="AM281" s="19">
        <f>Regression!$C$5+Regression!$C$6*A281</f>
        <v>10518.201016407187</v>
      </c>
      <c r="AN281" s="27" t="str">
        <f t="shared" si="58"/>
        <v/>
      </c>
      <c r="AO281" s="30">
        <f>INDEX('Seasonal Index'!$E$2:$E$53,AI281)</f>
        <v>1.0344513246808191</v>
      </c>
      <c r="AP281" s="34" t="str">
        <f t="shared" si="59"/>
        <v/>
      </c>
      <c r="AQ281" s="16">
        <f>IF(AJ281=1,A281-Regression!$C$15,0)</f>
        <v>0</v>
      </c>
      <c r="AR281" s="16">
        <f>IF(AJ281=1,AK281-Regression!$D$15,0)</f>
        <v>0</v>
      </c>
      <c r="AS281" s="16">
        <f>IF(AJ281=1,AL281-Regression!$E$15,0)</f>
        <v>0</v>
      </c>
      <c r="AT281" s="16">
        <f>IF(AJ281=1,AP281-Regression!$F$15,0)</f>
        <v>0</v>
      </c>
      <c r="AU281" s="19">
        <f>IF(AND(ISNUMBER(AK281),ISNUMBER(AL281)),Regression!$C$38+Regression!$D$38*A281+Regression!$E$38*AK281+Regression!$F$38*AL281,"")</f>
        <v>10570.637783131688</v>
      </c>
      <c r="AV281" s="34">
        <f t="shared" si="60"/>
        <v>10934.810257481691</v>
      </c>
      <c r="AW281" s="13" t="str">
        <f>IF(AJ281=1,"Train",IF(AH281=Inputs!$B$6+1,"Validation",IF(AH281&gt;Inputs!$B$6+1,"Forecast","Not used")))</f>
        <v>Not used</v>
      </c>
      <c r="AX281" s="34">
        <f t="shared" si="61"/>
        <v>7957</v>
      </c>
      <c r="AY281" s="38" t="str">
        <f t="shared" si="62"/>
        <v/>
      </c>
      <c r="AZ281" s="13">
        <f t="shared" si="63"/>
        <v>0</v>
      </c>
      <c r="BB281" s="19">
        <f>Regression!$C$45+Regression!$C$46*A281</f>
        <v>6580.9393734886444</v>
      </c>
      <c r="BC281" s="27" t="str">
        <f t="shared" si="64"/>
        <v/>
      </c>
      <c r="BD281" s="30">
        <f>INDEX('Seasonal Index'!$H$2:$H$53,AI281)</f>
        <v>1.0351080615346946</v>
      </c>
      <c r="BE281" s="34" t="str">
        <f t="shared" si="65"/>
        <v/>
      </c>
      <c r="BF281" s="38" t="str">
        <f t="shared" si="66"/>
        <v/>
      </c>
      <c r="BG281" s="34">
        <f t="shared" si="67"/>
        <v>7957</v>
      </c>
      <c r="BH281" s="13">
        <f t="shared" si="68"/>
        <v>0</v>
      </c>
      <c r="BI281" s="13">
        <f t="shared" si="69"/>
        <v>0</v>
      </c>
    </row>
    <row r="282" spans="1:61" x14ac:dyDescent="0.2">
      <c r="A282" s="15">
        <v>281</v>
      </c>
      <c r="B282" s="35">
        <v>35237</v>
      </c>
      <c r="C282" s="36">
        <v>7956</v>
      </c>
      <c r="D282" s="37"/>
      <c r="F282" s="15">
        <v>342000</v>
      </c>
      <c r="H282" s="15">
        <v>20.95</v>
      </c>
      <c r="I282" s="15">
        <v>18.556000000000001</v>
      </c>
      <c r="J282" s="15">
        <v>1.258</v>
      </c>
      <c r="K282" s="15">
        <v>7868.4679999999998</v>
      </c>
      <c r="M282" s="15">
        <v>741</v>
      </c>
      <c r="N282" s="15">
        <v>15.993</v>
      </c>
      <c r="O282" s="15">
        <v>205253</v>
      </c>
      <c r="P282" s="15">
        <v>5208</v>
      </c>
      <c r="Q282" s="15">
        <v>1197356</v>
      </c>
      <c r="S282" s="15">
        <v>4321</v>
      </c>
      <c r="V282" s="15">
        <v>27</v>
      </c>
      <c r="W282" s="15">
        <v>91.8</v>
      </c>
      <c r="AB282" s="15">
        <v>266588</v>
      </c>
      <c r="AD282" s="15">
        <v>0</v>
      </c>
      <c r="AE282" s="15">
        <v>0</v>
      </c>
      <c r="AF282" s="15">
        <v>69.099999999999994</v>
      </c>
      <c r="AH282" s="13">
        <f t="shared" si="56"/>
        <v>1996</v>
      </c>
      <c r="AI282" s="13">
        <f t="shared" si="57"/>
        <v>25</v>
      </c>
      <c r="AJ282" s="13">
        <f>IF(AND(ISNUMBER(C282),ISNUMBER(AK282),ISNUMBER(AL282),AH282&gt;=Inputs!$B$5,AH282&lt;=Inputs!$B$6,AH282&lt;&gt;Inputs!$B$7,AH282&lt;&gt;Inputs!$B$8),1,0)</f>
        <v>0</v>
      </c>
      <c r="AK282" s="13">
        <f>IF(INDEX($E282:$AF282,Inputs!$C$10)="","",INDEX($E282:$AF282,Inputs!$C$10))</f>
        <v>205253</v>
      </c>
      <c r="AL282" s="13">
        <f>IF(INDEX($E282:$AF282,Inputs!$C$11)="","",INDEX($E282:$AF282,Inputs!$C$11))</f>
        <v>342000</v>
      </c>
      <c r="AM282" s="19">
        <f>Regression!$C$5+Regression!$C$6*A282</f>
        <v>10517.028341468869</v>
      </c>
      <c r="AN282" s="27" t="str">
        <f t="shared" si="58"/>
        <v/>
      </c>
      <c r="AO282" s="30">
        <f>INDEX('Seasonal Index'!$E$2:$E$53,AI282)</f>
        <v>1.0360606930993077</v>
      </c>
      <c r="AP282" s="34" t="str">
        <f t="shared" si="59"/>
        <v/>
      </c>
      <c r="AQ282" s="16">
        <f>IF(AJ282=1,A282-Regression!$C$15,0)</f>
        <v>0</v>
      </c>
      <c r="AR282" s="16">
        <f>IF(AJ282=1,AK282-Regression!$D$15,0)</f>
        <v>0</v>
      </c>
      <c r="AS282" s="16">
        <f>IF(AJ282=1,AL282-Regression!$E$15,0)</f>
        <v>0</v>
      </c>
      <c r="AT282" s="16">
        <f>IF(AJ282=1,AP282-Regression!$F$15,0)</f>
        <v>0</v>
      </c>
      <c r="AU282" s="19">
        <f>IF(AND(ISNUMBER(AK282),ISNUMBER(AL282)),Regression!$C$38+Regression!$D$38*A282+Regression!$E$38*AK282+Regression!$F$38*AL282,"")</f>
        <v>10594.943311787687</v>
      </c>
      <c r="AV282" s="34">
        <f t="shared" si="60"/>
        <v>10977.004310958626</v>
      </c>
      <c r="AW282" s="13" t="str">
        <f>IF(AJ282=1,"Train",IF(AH282=Inputs!$B$6+1,"Validation",IF(AH282&gt;Inputs!$B$6+1,"Forecast","Not used")))</f>
        <v>Not used</v>
      </c>
      <c r="AX282" s="34">
        <f t="shared" si="61"/>
        <v>7956</v>
      </c>
      <c r="AY282" s="38" t="str">
        <f t="shared" si="62"/>
        <v/>
      </c>
      <c r="AZ282" s="13">
        <f t="shared" si="63"/>
        <v>0</v>
      </c>
      <c r="BB282" s="19">
        <f>Regression!$C$45+Regression!$C$46*A282</f>
        <v>6582.4988731014209</v>
      </c>
      <c r="BC282" s="27" t="str">
        <f t="shared" si="64"/>
        <v/>
      </c>
      <c r="BD282" s="30">
        <f>INDEX('Seasonal Index'!$H$2:$H$53,AI282)</f>
        <v>1.0325970785197598</v>
      </c>
      <c r="BE282" s="34" t="str">
        <f t="shared" si="65"/>
        <v/>
      </c>
      <c r="BF282" s="38" t="str">
        <f t="shared" si="66"/>
        <v/>
      </c>
      <c r="BG282" s="34">
        <f t="shared" si="67"/>
        <v>7956</v>
      </c>
      <c r="BH282" s="13">
        <f t="shared" si="68"/>
        <v>0</v>
      </c>
      <c r="BI282" s="13">
        <f t="shared" si="69"/>
        <v>0</v>
      </c>
    </row>
    <row r="283" spans="1:61" x14ac:dyDescent="0.2">
      <c r="A283" s="15">
        <v>282</v>
      </c>
      <c r="B283" s="35">
        <v>35244</v>
      </c>
      <c r="C283" s="36">
        <v>8563</v>
      </c>
      <c r="D283" s="37"/>
      <c r="F283" s="15">
        <v>341000</v>
      </c>
      <c r="H283" s="15">
        <v>20.552</v>
      </c>
      <c r="I283" s="15">
        <v>18.803999999999998</v>
      </c>
      <c r="J283" s="15">
        <v>1.2450000000000001</v>
      </c>
      <c r="K283" s="15">
        <v>7868.4679999999998</v>
      </c>
      <c r="M283" s="15">
        <v>741</v>
      </c>
      <c r="N283" s="15">
        <v>15.993</v>
      </c>
      <c r="O283" s="15">
        <v>205253</v>
      </c>
      <c r="P283" s="15">
        <v>5208</v>
      </c>
      <c r="Q283" s="15">
        <v>1197356</v>
      </c>
      <c r="S283" s="15">
        <v>4321</v>
      </c>
      <c r="V283" s="15">
        <v>27</v>
      </c>
      <c r="W283" s="15">
        <v>91.8</v>
      </c>
      <c r="AB283" s="15">
        <v>266588</v>
      </c>
      <c r="AD283" s="15">
        <v>0</v>
      </c>
      <c r="AE283" s="15">
        <v>0.9</v>
      </c>
      <c r="AF283" s="15">
        <v>59.9</v>
      </c>
      <c r="AH283" s="13">
        <f t="shared" si="56"/>
        <v>1996</v>
      </c>
      <c r="AI283" s="13">
        <f t="shared" si="57"/>
        <v>26</v>
      </c>
      <c r="AJ283" s="13">
        <f>IF(AND(ISNUMBER(C283),ISNUMBER(AK283),ISNUMBER(AL283),AH283&gt;=Inputs!$B$5,AH283&lt;=Inputs!$B$6,AH283&lt;&gt;Inputs!$B$7,AH283&lt;&gt;Inputs!$B$8),1,0)</f>
        <v>0</v>
      </c>
      <c r="AK283" s="13">
        <f>IF(INDEX($E283:$AF283,Inputs!$C$10)="","",INDEX($E283:$AF283,Inputs!$C$10))</f>
        <v>205253</v>
      </c>
      <c r="AL283" s="13">
        <f>IF(INDEX($E283:$AF283,Inputs!$C$11)="","",INDEX($E283:$AF283,Inputs!$C$11))</f>
        <v>341000</v>
      </c>
      <c r="AM283" s="19">
        <f>Regression!$C$5+Regression!$C$6*A283</f>
        <v>10515.85566653055</v>
      </c>
      <c r="AN283" s="27" t="str">
        <f t="shared" si="58"/>
        <v/>
      </c>
      <c r="AO283" s="30">
        <f>INDEX('Seasonal Index'!$E$2:$E$53,AI283)</f>
        <v>1.057751041708793</v>
      </c>
      <c r="AP283" s="34" t="str">
        <f t="shared" si="59"/>
        <v/>
      </c>
      <c r="AQ283" s="16">
        <f>IF(AJ283=1,A283-Regression!$C$15,0)</f>
        <v>0</v>
      </c>
      <c r="AR283" s="16">
        <f>IF(AJ283=1,AK283-Regression!$D$15,0)</f>
        <v>0</v>
      </c>
      <c r="AS283" s="16">
        <f>IF(AJ283=1,AL283-Regression!$E$15,0)</f>
        <v>0</v>
      </c>
      <c r="AT283" s="16">
        <f>IF(AJ283=1,AP283-Regression!$F$15,0)</f>
        <v>0</v>
      </c>
      <c r="AU283" s="19">
        <f>IF(AND(ISNUMBER(AK283),ISNUMBER(AL283)),Regression!$C$38+Regression!$D$38*A283+Regression!$E$38*AK283+Regression!$F$38*AL283,"")</f>
        <v>10596.036039946512</v>
      </c>
      <c r="AV283" s="34">
        <f t="shared" si="60"/>
        <v>11207.968159237336</v>
      </c>
      <c r="AW283" s="13" t="str">
        <f>IF(AJ283=1,"Train",IF(AH283=Inputs!$B$6+1,"Validation",IF(AH283&gt;Inputs!$B$6+1,"Forecast","Not used")))</f>
        <v>Not used</v>
      </c>
      <c r="AX283" s="34">
        <f t="shared" si="61"/>
        <v>8563</v>
      </c>
      <c r="AY283" s="38" t="str">
        <f t="shared" si="62"/>
        <v/>
      </c>
      <c r="AZ283" s="13">
        <f t="shared" si="63"/>
        <v>0</v>
      </c>
      <c r="BB283" s="19">
        <f>Regression!$C$45+Regression!$C$46*A283</f>
        <v>6584.0583727141975</v>
      </c>
      <c r="BC283" s="27" t="str">
        <f t="shared" si="64"/>
        <v/>
      </c>
      <c r="BD283" s="30">
        <f>INDEX('Seasonal Index'!$H$2:$H$53,AI283)</f>
        <v>1.0794606245983969</v>
      </c>
      <c r="BE283" s="34" t="str">
        <f t="shared" si="65"/>
        <v/>
      </c>
      <c r="BF283" s="38" t="str">
        <f t="shared" si="66"/>
        <v/>
      </c>
      <c r="BG283" s="34">
        <f t="shared" si="67"/>
        <v>8563</v>
      </c>
      <c r="BH283" s="13">
        <f t="shared" si="68"/>
        <v>0</v>
      </c>
      <c r="BI283" s="13">
        <f t="shared" si="69"/>
        <v>0</v>
      </c>
    </row>
    <row r="284" spans="1:61" x14ac:dyDescent="0.2">
      <c r="A284" s="15">
        <v>283</v>
      </c>
      <c r="B284" s="35">
        <v>35251</v>
      </c>
      <c r="C284" s="36">
        <v>8015</v>
      </c>
      <c r="D284" s="37"/>
      <c r="F284" s="15">
        <v>337000</v>
      </c>
      <c r="H284" s="15">
        <v>21.397500000000001</v>
      </c>
      <c r="I284" s="15">
        <v>19.617999999999999</v>
      </c>
      <c r="J284" s="15">
        <v>1.234</v>
      </c>
      <c r="K284" s="15">
        <v>7868.4679999999998</v>
      </c>
      <c r="M284" s="15">
        <v>741</v>
      </c>
      <c r="N284" s="15">
        <v>15.993</v>
      </c>
      <c r="O284" s="15">
        <v>205253</v>
      </c>
      <c r="P284" s="15">
        <v>5208</v>
      </c>
      <c r="Q284" s="15">
        <v>1197356</v>
      </c>
      <c r="S284" s="15">
        <v>4321</v>
      </c>
      <c r="V284" s="15">
        <v>27</v>
      </c>
      <c r="W284" s="15">
        <v>95</v>
      </c>
      <c r="AB284" s="15">
        <v>266588</v>
      </c>
      <c r="AD284" s="15">
        <v>1</v>
      </c>
      <c r="AE284" s="15">
        <v>0.2</v>
      </c>
      <c r="AF284" s="15">
        <v>85.7</v>
      </c>
      <c r="AH284" s="13">
        <f t="shared" si="56"/>
        <v>1996</v>
      </c>
      <c r="AI284" s="13">
        <f t="shared" si="57"/>
        <v>27</v>
      </c>
      <c r="AJ284" s="13">
        <f>IF(AND(ISNUMBER(C284),ISNUMBER(AK284),ISNUMBER(AL284),AH284&gt;=Inputs!$B$5,AH284&lt;=Inputs!$B$6,AH284&lt;&gt;Inputs!$B$7,AH284&lt;&gt;Inputs!$B$8),1,0)</f>
        <v>0</v>
      </c>
      <c r="AK284" s="13">
        <f>IF(INDEX($E284:$AF284,Inputs!$C$10)="","",INDEX($E284:$AF284,Inputs!$C$10))</f>
        <v>205253</v>
      </c>
      <c r="AL284" s="13">
        <f>IF(INDEX($E284:$AF284,Inputs!$C$11)="","",INDEX($E284:$AF284,Inputs!$C$11))</f>
        <v>337000</v>
      </c>
      <c r="AM284" s="19">
        <f>Regression!$C$5+Regression!$C$6*A284</f>
        <v>10514.682991592232</v>
      </c>
      <c r="AN284" s="27" t="str">
        <f t="shared" si="58"/>
        <v/>
      </c>
      <c r="AO284" s="30">
        <f>INDEX('Seasonal Index'!$E$2:$E$53,AI284)</f>
        <v>1.0212618850338866</v>
      </c>
      <c r="AP284" s="34" t="str">
        <f t="shared" si="59"/>
        <v/>
      </c>
      <c r="AQ284" s="16">
        <f>IF(AJ284=1,A284-Regression!$C$15,0)</f>
        <v>0</v>
      </c>
      <c r="AR284" s="16">
        <f>IF(AJ284=1,AK284-Regression!$D$15,0)</f>
        <v>0</v>
      </c>
      <c r="AS284" s="16">
        <f>IF(AJ284=1,AL284-Regression!$E$15,0)</f>
        <v>0</v>
      </c>
      <c r="AT284" s="16">
        <f>IF(AJ284=1,AP284-Regression!$F$15,0)</f>
        <v>0</v>
      </c>
      <c r="AU284" s="19">
        <f>IF(AND(ISNUMBER(AK284),ISNUMBER(AL284)),Regression!$C$38+Regression!$D$38*A284+Regression!$E$38*AK284+Regression!$F$38*AL284,"")</f>
        <v>10605.093892235605</v>
      </c>
      <c r="AV284" s="34">
        <f t="shared" si="60"/>
        <v>10830.578179345892</v>
      </c>
      <c r="AW284" s="13" t="str">
        <f>IF(AJ284=1,"Train",IF(AH284=Inputs!$B$6+1,"Validation",IF(AH284&gt;Inputs!$B$6+1,"Forecast","Not used")))</f>
        <v>Not used</v>
      </c>
      <c r="AX284" s="34">
        <f t="shared" si="61"/>
        <v>8015</v>
      </c>
      <c r="AY284" s="38" t="str">
        <f t="shared" si="62"/>
        <v/>
      </c>
      <c r="AZ284" s="13">
        <f t="shared" si="63"/>
        <v>0</v>
      </c>
      <c r="BB284" s="19">
        <f>Regression!$C$45+Regression!$C$46*A284</f>
        <v>6585.6178723269741</v>
      </c>
      <c r="BC284" s="27" t="str">
        <f t="shared" si="64"/>
        <v/>
      </c>
      <c r="BD284" s="30">
        <f>INDEX('Seasonal Index'!$H$2:$H$53,AI284)</f>
        <v>0.99454601152310251</v>
      </c>
      <c r="BE284" s="34" t="str">
        <f t="shared" si="65"/>
        <v/>
      </c>
      <c r="BF284" s="38" t="str">
        <f t="shared" si="66"/>
        <v/>
      </c>
      <c r="BG284" s="34">
        <f t="shared" si="67"/>
        <v>8015</v>
      </c>
      <c r="BH284" s="13">
        <f t="shared" si="68"/>
        <v>0</v>
      </c>
      <c r="BI284" s="13">
        <f t="shared" si="69"/>
        <v>0</v>
      </c>
    </row>
    <row r="285" spans="1:61" x14ac:dyDescent="0.2">
      <c r="A285" s="15">
        <v>284</v>
      </c>
      <c r="B285" s="35">
        <v>35258</v>
      </c>
      <c r="C285" s="36">
        <v>7968</v>
      </c>
      <c r="D285" s="37"/>
      <c r="F285" s="15">
        <v>342000</v>
      </c>
      <c r="H285" s="15">
        <v>21.654</v>
      </c>
      <c r="I285" s="15">
        <v>19.797999999999998</v>
      </c>
      <c r="J285" s="15">
        <v>1.2310000000000001</v>
      </c>
      <c r="K285" s="15">
        <v>7868.4679999999998</v>
      </c>
      <c r="M285" s="15">
        <v>764</v>
      </c>
      <c r="N285" s="15">
        <v>15.993</v>
      </c>
      <c r="O285" s="15">
        <v>205253</v>
      </c>
      <c r="P285" s="15">
        <v>5223.8</v>
      </c>
      <c r="Q285" s="15">
        <v>1197356</v>
      </c>
      <c r="S285" s="15">
        <v>4321</v>
      </c>
      <c r="V285" s="15">
        <v>27</v>
      </c>
      <c r="W285" s="15">
        <v>95</v>
      </c>
      <c r="AB285" s="15">
        <v>266588</v>
      </c>
      <c r="AD285" s="15">
        <v>0</v>
      </c>
      <c r="AE285" s="15">
        <v>0.3</v>
      </c>
      <c r="AF285" s="15">
        <v>79.400000000000006</v>
      </c>
      <c r="AH285" s="13">
        <f t="shared" si="56"/>
        <v>1996</v>
      </c>
      <c r="AI285" s="13">
        <f t="shared" si="57"/>
        <v>28</v>
      </c>
      <c r="AJ285" s="13">
        <f>IF(AND(ISNUMBER(C285),ISNUMBER(AK285),ISNUMBER(AL285),AH285&gt;=Inputs!$B$5,AH285&lt;=Inputs!$B$6,AH285&lt;&gt;Inputs!$B$7,AH285&lt;&gt;Inputs!$B$8),1,0)</f>
        <v>0</v>
      </c>
      <c r="AK285" s="13">
        <f>IF(INDEX($E285:$AF285,Inputs!$C$10)="","",INDEX($E285:$AF285,Inputs!$C$10))</f>
        <v>205253</v>
      </c>
      <c r="AL285" s="13">
        <f>IF(INDEX($E285:$AF285,Inputs!$C$11)="","",INDEX($E285:$AF285,Inputs!$C$11))</f>
        <v>342000</v>
      </c>
      <c r="AM285" s="19">
        <f>Regression!$C$5+Regression!$C$6*A285</f>
        <v>10513.510316653912</v>
      </c>
      <c r="AN285" s="27" t="str">
        <f t="shared" si="58"/>
        <v/>
      </c>
      <c r="AO285" s="30">
        <f>INDEX('Seasonal Index'!$E$2:$E$53,AI285)</f>
        <v>1.0135090248159799</v>
      </c>
      <c r="AP285" s="34" t="str">
        <f t="shared" si="59"/>
        <v/>
      </c>
      <c r="AQ285" s="16">
        <f>IF(AJ285=1,A285-Regression!$C$15,0)</f>
        <v>0</v>
      </c>
      <c r="AR285" s="16">
        <f>IF(AJ285=1,AK285-Regression!$D$15,0)</f>
        <v>0</v>
      </c>
      <c r="AS285" s="16">
        <f>IF(AJ285=1,AL285-Regression!$E$15,0)</f>
        <v>0</v>
      </c>
      <c r="AT285" s="16">
        <f>IF(AJ285=1,AP285-Regression!$F$15,0)</f>
        <v>0</v>
      </c>
      <c r="AU285" s="19">
        <f>IF(AND(ISNUMBER(AK285),ISNUMBER(AL285)),Regression!$C$38+Regression!$D$38*A285+Regression!$E$38*AK285+Regression!$F$38*AL285,"")</f>
        <v>10590.256372133885</v>
      </c>
      <c r="AV285" s="34">
        <f t="shared" si="60"/>
        <v>10733.320408272632</v>
      </c>
      <c r="AW285" s="13" t="str">
        <f>IF(AJ285=1,"Train",IF(AH285=Inputs!$B$6+1,"Validation",IF(AH285&gt;Inputs!$B$6+1,"Forecast","Not used")))</f>
        <v>Not used</v>
      </c>
      <c r="AX285" s="34">
        <f t="shared" si="61"/>
        <v>7968</v>
      </c>
      <c r="AY285" s="38" t="str">
        <f t="shared" si="62"/>
        <v/>
      </c>
      <c r="AZ285" s="13">
        <f t="shared" si="63"/>
        <v>0</v>
      </c>
      <c r="BB285" s="19">
        <f>Regression!$C$45+Regression!$C$46*A285</f>
        <v>6587.1773719397515</v>
      </c>
      <c r="BC285" s="27" t="str">
        <f t="shared" si="64"/>
        <v/>
      </c>
      <c r="BD285" s="30">
        <f>INDEX('Seasonal Index'!$H$2:$H$53,AI285)</f>
        <v>0.99258235973728948</v>
      </c>
      <c r="BE285" s="34" t="str">
        <f t="shared" si="65"/>
        <v/>
      </c>
      <c r="BF285" s="38" t="str">
        <f t="shared" si="66"/>
        <v/>
      </c>
      <c r="BG285" s="34">
        <f t="shared" si="67"/>
        <v>7968</v>
      </c>
      <c r="BH285" s="13">
        <f t="shared" si="68"/>
        <v>0</v>
      </c>
      <c r="BI285" s="13">
        <f t="shared" si="69"/>
        <v>0</v>
      </c>
    </row>
    <row r="286" spans="1:61" x14ac:dyDescent="0.2">
      <c r="A286" s="15">
        <v>285</v>
      </c>
      <c r="B286" s="35">
        <v>35265</v>
      </c>
      <c r="C286" s="36">
        <v>8152</v>
      </c>
      <c r="D286" s="37"/>
      <c r="F286" s="15">
        <v>347000</v>
      </c>
      <c r="H286" s="15">
        <v>21.797999999999998</v>
      </c>
      <c r="I286" s="15">
        <v>19.93</v>
      </c>
      <c r="J286" s="15">
        <v>1.228</v>
      </c>
      <c r="K286" s="15">
        <v>7868.4679999999998</v>
      </c>
      <c r="M286" s="15">
        <v>764</v>
      </c>
      <c r="N286" s="15">
        <v>15.256</v>
      </c>
      <c r="O286" s="15">
        <v>218676</v>
      </c>
      <c r="P286" s="15">
        <v>5223.8</v>
      </c>
      <c r="Q286" s="15">
        <v>1197356</v>
      </c>
      <c r="S286" s="15">
        <v>4321</v>
      </c>
      <c r="V286" s="15">
        <v>27</v>
      </c>
      <c r="W286" s="15">
        <v>95</v>
      </c>
      <c r="AB286" s="15">
        <v>266588</v>
      </c>
      <c r="AD286" s="15">
        <v>0</v>
      </c>
      <c r="AE286" s="15">
        <v>0</v>
      </c>
      <c r="AF286" s="15">
        <v>86.2</v>
      </c>
      <c r="AH286" s="13">
        <f t="shared" si="56"/>
        <v>1996</v>
      </c>
      <c r="AI286" s="13">
        <f t="shared" si="57"/>
        <v>29</v>
      </c>
      <c r="AJ286" s="13">
        <f>IF(AND(ISNUMBER(C286),ISNUMBER(AK286),ISNUMBER(AL286),AH286&gt;=Inputs!$B$5,AH286&lt;=Inputs!$B$6,AH286&lt;&gt;Inputs!$B$7,AH286&lt;&gt;Inputs!$B$8),1,0)</f>
        <v>0</v>
      </c>
      <c r="AK286" s="13">
        <f>IF(INDEX($E286:$AF286,Inputs!$C$10)="","",INDEX($E286:$AF286,Inputs!$C$10))</f>
        <v>218676</v>
      </c>
      <c r="AL286" s="13">
        <f>IF(INDEX($E286:$AF286,Inputs!$C$11)="","",INDEX($E286:$AF286,Inputs!$C$11))</f>
        <v>347000</v>
      </c>
      <c r="AM286" s="19">
        <f>Regression!$C$5+Regression!$C$6*A286</f>
        <v>10512.337641715592</v>
      </c>
      <c r="AN286" s="27" t="str">
        <f t="shared" si="58"/>
        <v/>
      </c>
      <c r="AO286" s="30">
        <f>INDEX('Seasonal Index'!$E$2:$E$53,AI286)</f>
        <v>1.0519566788647539</v>
      </c>
      <c r="AP286" s="34" t="str">
        <f t="shared" si="59"/>
        <v/>
      </c>
      <c r="AQ286" s="16">
        <f>IF(AJ286=1,A286-Regression!$C$15,0)</f>
        <v>0</v>
      </c>
      <c r="AR286" s="16">
        <f>IF(AJ286=1,AK286-Regression!$D$15,0)</f>
        <v>0</v>
      </c>
      <c r="AS286" s="16">
        <f>IF(AJ286=1,AL286-Regression!$E$15,0)</f>
        <v>0</v>
      </c>
      <c r="AT286" s="16">
        <f>IF(AJ286=1,AP286-Regression!$F$15,0)</f>
        <v>0</v>
      </c>
      <c r="AU286" s="19">
        <f>IF(AND(ISNUMBER(AK286),ISNUMBER(AL286)),Regression!$C$38+Regression!$D$38*A286+Regression!$E$38*AK286+Regression!$F$38*AL286,"")</f>
        <v>10599.911412505709</v>
      </c>
      <c r="AV286" s="34">
        <f t="shared" si="60"/>
        <v>11150.647605760108</v>
      </c>
      <c r="AW286" s="13" t="str">
        <f>IF(AJ286=1,"Train",IF(AH286=Inputs!$B$6+1,"Validation",IF(AH286&gt;Inputs!$B$6+1,"Forecast","Not used")))</f>
        <v>Not used</v>
      </c>
      <c r="AX286" s="34">
        <f t="shared" si="61"/>
        <v>8152</v>
      </c>
      <c r="AY286" s="38" t="str">
        <f t="shared" si="62"/>
        <v/>
      </c>
      <c r="AZ286" s="13">
        <f t="shared" si="63"/>
        <v>0</v>
      </c>
      <c r="BB286" s="19">
        <f>Regression!$C$45+Regression!$C$46*A286</f>
        <v>6588.7368715525281</v>
      </c>
      <c r="BC286" s="27" t="str">
        <f t="shared" si="64"/>
        <v/>
      </c>
      <c r="BD286" s="30">
        <f>INDEX('Seasonal Index'!$H$2:$H$53,AI286)</f>
        <v>1.0486159669304305</v>
      </c>
      <c r="BE286" s="34" t="str">
        <f t="shared" si="65"/>
        <v/>
      </c>
      <c r="BF286" s="38" t="str">
        <f t="shared" si="66"/>
        <v/>
      </c>
      <c r="BG286" s="34">
        <f t="shared" si="67"/>
        <v>8152</v>
      </c>
      <c r="BH286" s="13">
        <f t="shared" si="68"/>
        <v>0</v>
      </c>
      <c r="BI286" s="13">
        <f t="shared" si="69"/>
        <v>0</v>
      </c>
    </row>
    <row r="287" spans="1:61" x14ac:dyDescent="0.2">
      <c r="A287" s="15">
        <v>286</v>
      </c>
      <c r="B287" s="35">
        <v>35272</v>
      </c>
      <c r="C287" s="36">
        <v>8067</v>
      </c>
      <c r="D287" s="37"/>
      <c r="F287" s="15">
        <v>332000</v>
      </c>
      <c r="H287" s="15">
        <v>20.956</v>
      </c>
      <c r="I287" s="15">
        <v>19.302</v>
      </c>
      <c r="J287" s="15">
        <v>1.2270000000000001</v>
      </c>
      <c r="K287" s="15">
        <v>7868.4679999999998</v>
      </c>
      <c r="M287" s="15">
        <v>764</v>
      </c>
      <c r="N287" s="15">
        <v>15.256</v>
      </c>
      <c r="O287" s="15">
        <v>218676</v>
      </c>
      <c r="P287" s="15">
        <v>5223.8</v>
      </c>
      <c r="Q287" s="15">
        <v>1197356</v>
      </c>
      <c r="S287" s="15">
        <v>4321</v>
      </c>
      <c r="V287" s="15">
        <v>27</v>
      </c>
      <c r="W287" s="15">
        <v>95</v>
      </c>
      <c r="AB287" s="15">
        <v>266588</v>
      </c>
      <c r="AD287" s="15">
        <v>0</v>
      </c>
      <c r="AE287" s="15">
        <v>0</v>
      </c>
      <c r="AF287" s="15">
        <v>76.3</v>
      </c>
      <c r="AH287" s="13">
        <f t="shared" si="56"/>
        <v>1996</v>
      </c>
      <c r="AI287" s="13">
        <f t="shared" si="57"/>
        <v>30</v>
      </c>
      <c r="AJ287" s="13">
        <f>IF(AND(ISNUMBER(C287),ISNUMBER(AK287),ISNUMBER(AL287),AH287&gt;=Inputs!$B$5,AH287&lt;=Inputs!$B$6,AH287&lt;&gt;Inputs!$B$7,AH287&lt;&gt;Inputs!$B$8),1,0)</f>
        <v>0</v>
      </c>
      <c r="AK287" s="13">
        <f>IF(INDEX($E287:$AF287,Inputs!$C$10)="","",INDEX($E287:$AF287,Inputs!$C$10))</f>
        <v>218676</v>
      </c>
      <c r="AL287" s="13">
        <f>IF(INDEX($E287:$AF287,Inputs!$C$11)="","",INDEX($E287:$AF287,Inputs!$C$11))</f>
        <v>332000</v>
      </c>
      <c r="AM287" s="19">
        <f>Regression!$C$5+Regression!$C$6*A287</f>
        <v>10511.164966777274</v>
      </c>
      <c r="AN287" s="27" t="str">
        <f t="shared" si="58"/>
        <v/>
      </c>
      <c r="AO287" s="30">
        <f>INDEX('Seasonal Index'!$E$2:$E$53,AI287)</f>
        <v>1.0317130415362794</v>
      </c>
      <c r="AP287" s="34" t="str">
        <f t="shared" si="59"/>
        <v/>
      </c>
      <c r="AQ287" s="16">
        <f>IF(AJ287=1,A287-Regression!$C$15,0)</f>
        <v>0</v>
      </c>
      <c r="AR287" s="16">
        <f>IF(AJ287=1,AK287-Regression!$D$15,0)</f>
        <v>0</v>
      </c>
      <c r="AS287" s="16">
        <f>IF(AJ287=1,AL287-Regression!$E$15,0)</f>
        <v>0</v>
      </c>
      <c r="AT287" s="16">
        <f>IF(AJ287=1,AP287-Regression!$F$15,0)</f>
        <v>0</v>
      </c>
      <c r="AU287" s="19">
        <f>IF(AND(ISNUMBER(AK287),ISNUMBER(AL287)),Regression!$C$38+Regression!$D$38*A287+Regression!$E$38*AK287+Regression!$F$38*AL287,"")</f>
        <v>10638.174719939134</v>
      </c>
      <c r="AV287" s="34">
        <f t="shared" si="60"/>
        <v>10975.543596702761</v>
      </c>
      <c r="AW287" s="13" t="str">
        <f>IF(AJ287=1,"Train",IF(AH287=Inputs!$B$6+1,"Validation",IF(AH287&gt;Inputs!$B$6+1,"Forecast","Not used")))</f>
        <v>Not used</v>
      </c>
      <c r="AX287" s="34">
        <f t="shared" si="61"/>
        <v>8067</v>
      </c>
      <c r="AY287" s="38" t="str">
        <f t="shared" si="62"/>
        <v/>
      </c>
      <c r="AZ287" s="13">
        <f t="shared" si="63"/>
        <v>0</v>
      </c>
      <c r="BB287" s="19">
        <f>Regression!$C$45+Regression!$C$46*A287</f>
        <v>6590.2963711653047</v>
      </c>
      <c r="BC287" s="27" t="str">
        <f t="shared" si="64"/>
        <v/>
      </c>
      <c r="BD287" s="30">
        <f>INDEX('Seasonal Index'!$H$2:$H$53,AI287)</f>
        <v>1.0099032328934463</v>
      </c>
      <c r="BE287" s="34" t="str">
        <f t="shared" si="65"/>
        <v/>
      </c>
      <c r="BF287" s="38" t="str">
        <f t="shared" si="66"/>
        <v/>
      </c>
      <c r="BG287" s="34">
        <f t="shared" si="67"/>
        <v>8067</v>
      </c>
      <c r="BH287" s="13">
        <f t="shared" si="68"/>
        <v>0</v>
      </c>
      <c r="BI287" s="13">
        <f t="shared" si="69"/>
        <v>0</v>
      </c>
    </row>
    <row r="288" spans="1:61" x14ac:dyDescent="0.2">
      <c r="A288" s="15">
        <v>287</v>
      </c>
      <c r="B288" s="35">
        <v>35279</v>
      </c>
      <c r="C288" s="36">
        <v>8279</v>
      </c>
      <c r="D288" s="37"/>
      <c r="F288" s="15">
        <v>327000</v>
      </c>
      <c r="H288" s="15">
        <v>20.664000000000001</v>
      </c>
      <c r="I288" s="15">
        <v>19.071999999999999</v>
      </c>
      <c r="J288" s="15">
        <v>1.218</v>
      </c>
      <c r="K288" s="15">
        <v>7868.4679999999998</v>
      </c>
      <c r="M288" s="15">
        <v>764</v>
      </c>
      <c r="N288" s="15">
        <v>15.256</v>
      </c>
      <c r="O288" s="15">
        <v>218676</v>
      </c>
      <c r="P288" s="15">
        <v>5223.8</v>
      </c>
      <c r="Q288" s="15">
        <v>1197356</v>
      </c>
      <c r="S288" s="15">
        <v>4321</v>
      </c>
      <c r="V288" s="15">
        <v>27</v>
      </c>
      <c r="W288" s="15">
        <v>95</v>
      </c>
      <c r="AB288" s="15">
        <v>266588</v>
      </c>
      <c r="AD288" s="15">
        <v>0</v>
      </c>
      <c r="AE288" s="15">
        <v>0</v>
      </c>
      <c r="AF288" s="15">
        <v>78.2</v>
      </c>
      <c r="AH288" s="13">
        <f t="shared" si="56"/>
        <v>1996</v>
      </c>
      <c r="AI288" s="13">
        <f t="shared" si="57"/>
        <v>31</v>
      </c>
      <c r="AJ288" s="13">
        <f>IF(AND(ISNUMBER(C288),ISNUMBER(AK288),ISNUMBER(AL288),AH288&gt;=Inputs!$B$5,AH288&lt;=Inputs!$B$6,AH288&lt;&gt;Inputs!$B$7,AH288&lt;&gt;Inputs!$B$8),1,0)</f>
        <v>0</v>
      </c>
      <c r="AK288" s="13">
        <f>IF(INDEX($E288:$AF288,Inputs!$C$10)="","",INDEX($E288:$AF288,Inputs!$C$10))</f>
        <v>218676</v>
      </c>
      <c r="AL288" s="13">
        <f>IF(INDEX($E288:$AF288,Inputs!$C$11)="","",INDEX($E288:$AF288,Inputs!$C$11))</f>
        <v>327000</v>
      </c>
      <c r="AM288" s="19">
        <f>Regression!$C$5+Regression!$C$6*A288</f>
        <v>10509.992291838955</v>
      </c>
      <c r="AN288" s="27" t="str">
        <f t="shared" si="58"/>
        <v/>
      </c>
      <c r="AO288" s="30">
        <f>INDEX('Seasonal Index'!$E$2:$E$53,AI288)</f>
        <v>1.0399732200612197</v>
      </c>
      <c r="AP288" s="34" t="str">
        <f t="shared" si="59"/>
        <v/>
      </c>
      <c r="AQ288" s="16">
        <f>IF(AJ288=1,A288-Regression!$C$15,0)</f>
        <v>0</v>
      </c>
      <c r="AR288" s="16">
        <f>IF(AJ288=1,AK288-Regression!$D$15,0)</f>
        <v>0</v>
      </c>
      <c r="AS288" s="16">
        <f>IF(AJ288=1,AL288-Regression!$E$15,0)</f>
        <v>0</v>
      </c>
      <c r="AT288" s="16">
        <f>IF(AJ288=1,AP288-Regression!$F$15,0)</f>
        <v>0</v>
      </c>
      <c r="AU288" s="19">
        <f>IF(AND(ISNUMBER(AK288),ISNUMBER(AL288)),Regression!$C$38+Regression!$D$38*A288+Regression!$E$38*AK288+Regression!$F$38*AL288,"")</f>
        <v>10649.887613604984</v>
      </c>
      <c r="AV288" s="34">
        <f t="shared" si="60"/>
        <v>11075.597914810874</v>
      </c>
      <c r="AW288" s="13" t="str">
        <f>IF(AJ288=1,"Train",IF(AH288=Inputs!$B$6+1,"Validation",IF(AH288&gt;Inputs!$B$6+1,"Forecast","Not used")))</f>
        <v>Not used</v>
      </c>
      <c r="AX288" s="34">
        <f t="shared" si="61"/>
        <v>8279</v>
      </c>
      <c r="AY288" s="38" t="str">
        <f t="shared" si="62"/>
        <v/>
      </c>
      <c r="AZ288" s="13">
        <f t="shared" si="63"/>
        <v>0</v>
      </c>
      <c r="BB288" s="19">
        <f>Regression!$C$45+Regression!$C$46*A288</f>
        <v>6591.8558707780812</v>
      </c>
      <c r="BC288" s="27" t="str">
        <f t="shared" si="64"/>
        <v/>
      </c>
      <c r="BD288" s="30">
        <f>INDEX('Seasonal Index'!$H$2:$H$53,AI288)</f>
        <v>1.0389647971011076</v>
      </c>
      <c r="BE288" s="34" t="str">
        <f t="shared" si="65"/>
        <v/>
      </c>
      <c r="BF288" s="38" t="str">
        <f t="shared" si="66"/>
        <v/>
      </c>
      <c r="BG288" s="34">
        <f t="shared" si="67"/>
        <v>8279</v>
      </c>
      <c r="BH288" s="13">
        <f t="shared" si="68"/>
        <v>0</v>
      </c>
      <c r="BI288" s="13">
        <f t="shared" si="69"/>
        <v>0</v>
      </c>
    </row>
    <row r="289" spans="1:61" x14ac:dyDescent="0.2">
      <c r="A289" s="15">
        <v>288</v>
      </c>
      <c r="B289" s="35">
        <v>35286</v>
      </c>
      <c r="C289" s="36">
        <v>7722</v>
      </c>
      <c r="D289" s="37"/>
      <c r="F289" s="15">
        <v>326000</v>
      </c>
      <c r="H289" s="15">
        <v>21.346</v>
      </c>
      <c r="I289" s="15">
        <v>19.731999999999999</v>
      </c>
      <c r="J289" s="15">
        <v>1.2070000000000001</v>
      </c>
      <c r="K289" s="15">
        <v>8032.84</v>
      </c>
      <c r="M289" s="15">
        <v>774</v>
      </c>
      <c r="N289" s="15">
        <v>15.256</v>
      </c>
      <c r="O289" s="15">
        <v>218676</v>
      </c>
      <c r="P289" s="15">
        <v>5229.8</v>
      </c>
      <c r="Q289" s="15">
        <v>1197356</v>
      </c>
      <c r="S289" s="15">
        <v>4321</v>
      </c>
      <c r="V289" s="15">
        <v>27</v>
      </c>
      <c r="W289" s="15">
        <v>95.8</v>
      </c>
      <c r="AB289" s="15">
        <v>266588</v>
      </c>
      <c r="AD289" s="15">
        <v>0</v>
      </c>
      <c r="AE289" s="15">
        <v>0</v>
      </c>
      <c r="AF289" s="15">
        <v>83.6</v>
      </c>
      <c r="AH289" s="13">
        <f t="shared" si="56"/>
        <v>1996</v>
      </c>
      <c r="AI289" s="13">
        <f t="shared" si="57"/>
        <v>32</v>
      </c>
      <c r="AJ289" s="13">
        <f>IF(AND(ISNUMBER(C289),ISNUMBER(AK289),ISNUMBER(AL289),AH289&gt;=Inputs!$B$5,AH289&lt;=Inputs!$B$6,AH289&lt;&gt;Inputs!$B$7,AH289&lt;&gt;Inputs!$B$8),1,0)</f>
        <v>0</v>
      </c>
      <c r="AK289" s="13">
        <f>IF(INDEX($E289:$AF289,Inputs!$C$10)="","",INDEX($E289:$AF289,Inputs!$C$10))</f>
        <v>218676</v>
      </c>
      <c r="AL289" s="13">
        <f>IF(INDEX($E289:$AF289,Inputs!$C$11)="","",INDEX($E289:$AF289,Inputs!$C$11))</f>
        <v>326000</v>
      </c>
      <c r="AM289" s="19">
        <f>Regression!$C$5+Regression!$C$6*A289</f>
        <v>10508.819616900635</v>
      </c>
      <c r="AN289" s="27" t="str">
        <f t="shared" si="58"/>
        <v/>
      </c>
      <c r="AO289" s="30">
        <f>INDEX('Seasonal Index'!$E$2:$E$53,AI289)</f>
        <v>1.040616931741758</v>
      </c>
      <c r="AP289" s="34" t="str">
        <f t="shared" si="59"/>
        <v/>
      </c>
      <c r="AQ289" s="16">
        <f>IF(AJ289=1,A289-Regression!$C$15,0)</f>
        <v>0</v>
      </c>
      <c r="AR289" s="16">
        <f>IF(AJ289=1,AK289-Regression!$D$15,0)</f>
        <v>0</v>
      </c>
      <c r="AS289" s="16">
        <f>IF(AJ289=1,AL289-Regression!$E$15,0)</f>
        <v>0</v>
      </c>
      <c r="AT289" s="16">
        <f>IF(AJ289=1,AP289-Regression!$F$15,0)</f>
        <v>0</v>
      </c>
      <c r="AU289" s="19">
        <f>IF(AND(ISNUMBER(AK289),ISNUMBER(AL289)),Regression!$C$38+Regression!$D$38*A289+Regression!$E$38*AK289+Regression!$F$38*AL289,"")</f>
        <v>10650.980341763807</v>
      </c>
      <c r="AV289" s="34">
        <f t="shared" si="60"/>
        <v>11083.590483288033</v>
      </c>
      <c r="AW289" s="13" t="str">
        <f>IF(AJ289=1,"Train",IF(AH289=Inputs!$B$6+1,"Validation",IF(AH289&gt;Inputs!$B$6+1,"Forecast","Not used")))</f>
        <v>Not used</v>
      </c>
      <c r="AX289" s="34">
        <f t="shared" si="61"/>
        <v>7722</v>
      </c>
      <c r="AY289" s="38" t="str">
        <f t="shared" si="62"/>
        <v/>
      </c>
      <c r="AZ289" s="13">
        <f t="shared" si="63"/>
        <v>0</v>
      </c>
      <c r="BB289" s="19">
        <f>Regression!$C$45+Regression!$C$46*A289</f>
        <v>6593.4153703908587</v>
      </c>
      <c r="BC289" s="27" t="str">
        <f t="shared" si="64"/>
        <v/>
      </c>
      <c r="BD289" s="30">
        <f>INDEX('Seasonal Index'!$H$2:$H$53,AI289)</f>
        <v>1.0332208948643213</v>
      </c>
      <c r="BE289" s="34" t="str">
        <f t="shared" si="65"/>
        <v/>
      </c>
      <c r="BF289" s="38" t="str">
        <f t="shared" si="66"/>
        <v/>
      </c>
      <c r="BG289" s="34">
        <f t="shared" si="67"/>
        <v>7722</v>
      </c>
      <c r="BH289" s="13">
        <f t="shared" si="68"/>
        <v>0</v>
      </c>
      <c r="BI289" s="13">
        <f t="shared" si="69"/>
        <v>0</v>
      </c>
    </row>
    <row r="290" spans="1:61" x14ac:dyDescent="0.2">
      <c r="A290" s="15">
        <v>289</v>
      </c>
      <c r="B290" s="35">
        <v>35293</v>
      </c>
      <c r="C290" s="36">
        <v>7818</v>
      </c>
      <c r="D290" s="37"/>
      <c r="F290" s="15">
        <v>331000</v>
      </c>
      <c r="H290" s="15">
        <v>22.25</v>
      </c>
      <c r="I290" s="15">
        <v>20.952000000000002</v>
      </c>
      <c r="J290" s="15">
        <v>1.2030000000000001</v>
      </c>
      <c r="K290" s="15">
        <v>8032.84</v>
      </c>
      <c r="M290" s="15">
        <v>774</v>
      </c>
      <c r="N290" s="15">
        <v>15.074</v>
      </c>
      <c r="O290" s="15">
        <v>215551</v>
      </c>
      <c r="P290" s="15">
        <v>5229.8</v>
      </c>
      <c r="Q290" s="15">
        <v>1197356</v>
      </c>
      <c r="S290" s="15">
        <v>4321</v>
      </c>
      <c r="V290" s="15">
        <v>27</v>
      </c>
      <c r="W290" s="15">
        <v>95.8</v>
      </c>
      <c r="AB290" s="15">
        <v>266588</v>
      </c>
      <c r="AD290" s="15">
        <v>0</v>
      </c>
      <c r="AE290" s="15">
        <v>0.1</v>
      </c>
      <c r="AF290" s="15">
        <v>77.2</v>
      </c>
      <c r="AH290" s="13">
        <f t="shared" si="56"/>
        <v>1996</v>
      </c>
      <c r="AI290" s="13">
        <f t="shared" si="57"/>
        <v>33</v>
      </c>
      <c r="AJ290" s="13">
        <f>IF(AND(ISNUMBER(C290),ISNUMBER(AK290),ISNUMBER(AL290),AH290&gt;=Inputs!$B$5,AH290&lt;=Inputs!$B$6,AH290&lt;&gt;Inputs!$B$7,AH290&lt;&gt;Inputs!$B$8),1,0)</f>
        <v>0</v>
      </c>
      <c r="AK290" s="13">
        <f>IF(INDEX($E290:$AF290,Inputs!$C$10)="","",INDEX($E290:$AF290,Inputs!$C$10))</f>
        <v>215551</v>
      </c>
      <c r="AL290" s="13">
        <f>IF(INDEX($E290:$AF290,Inputs!$C$11)="","",INDEX($E290:$AF290,Inputs!$C$11))</f>
        <v>331000</v>
      </c>
      <c r="AM290" s="19">
        <f>Regression!$C$5+Regression!$C$6*A290</f>
        <v>10507.646941962317</v>
      </c>
      <c r="AN290" s="27" t="str">
        <f t="shared" si="58"/>
        <v/>
      </c>
      <c r="AO290" s="30">
        <f>INDEX('Seasonal Index'!$E$2:$E$53,AI290)</f>
        <v>1.027478065834379</v>
      </c>
      <c r="AP290" s="34" t="str">
        <f t="shared" si="59"/>
        <v/>
      </c>
      <c r="AQ290" s="16">
        <f>IF(AJ290=1,A290-Regression!$C$15,0)</f>
        <v>0</v>
      </c>
      <c r="AR290" s="16">
        <f>IF(AJ290=1,AK290-Regression!$D$15,0)</f>
        <v>0</v>
      </c>
      <c r="AS290" s="16">
        <f>IF(AJ290=1,AL290-Regression!$E$15,0)</f>
        <v>0</v>
      </c>
      <c r="AT290" s="16">
        <f>IF(AJ290=1,AP290-Regression!$F$15,0)</f>
        <v>0</v>
      </c>
      <c r="AU290" s="19">
        <f>IF(AND(ISNUMBER(AK290),ISNUMBER(AL290)),Regression!$C$38+Regression!$D$38*A290+Regression!$E$38*AK290+Regression!$F$38*AL290,"")</f>
        <v>10630.440724405153</v>
      </c>
      <c r="AV290" s="34">
        <f t="shared" si="60"/>
        <v>10922.544674478821</v>
      </c>
      <c r="AW290" s="13" t="str">
        <f>IF(AJ290=1,"Train",IF(AH290=Inputs!$B$6+1,"Validation",IF(AH290&gt;Inputs!$B$6+1,"Forecast","Not used")))</f>
        <v>Not used</v>
      </c>
      <c r="AX290" s="34">
        <f t="shared" si="61"/>
        <v>7818</v>
      </c>
      <c r="AY290" s="38" t="str">
        <f t="shared" si="62"/>
        <v/>
      </c>
      <c r="AZ290" s="13">
        <f t="shared" si="63"/>
        <v>0</v>
      </c>
      <c r="BB290" s="19">
        <f>Regression!$C$45+Regression!$C$46*A290</f>
        <v>6594.9748700036353</v>
      </c>
      <c r="BC290" s="27" t="str">
        <f t="shared" si="64"/>
        <v/>
      </c>
      <c r="BD290" s="30">
        <f>INDEX('Seasonal Index'!$H$2:$H$53,AI290)</f>
        <v>1.0058600109847937</v>
      </c>
      <c r="BE290" s="34" t="str">
        <f t="shared" si="65"/>
        <v/>
      </c>
      <c r="BF290" s="38" t="str">
        <f t="shared" si="66"/>
        <v/>
      </c>
      <c r="BG290" s="34">
        <f t="shared" si="67"/>
        <v>7818</v>
      </c>
      <c r="BH290" s="13">
        <f t="shared" si="68"/>
        <v>0</v>
      </c>
      <c r="BI290" s="13">
        <f t="shared" si="69"/>
        <v>0</v>
      </c>
    </row>
    <row r="291" spans="1:61" x14ac:dyDescent="0.2">
      <c r="A291" s="15">
        <v>290</v>
      </c>
      <c r="B291" s="35">
        <v>35300</v>
      </c>
      <c r="C291" s="36">
        <v>8364</v>
      </c>
      <c r="D291" s="37"/>
      <c r="F291" s="15">
        <v>336000</v>
      </c>
      <c r="H291" s="15">
        <v>22.498000000000001</v>
      </c>
      <c r="I291" s="15">
        <v>21.152000000000001</v>
      </c>
      <c r="J291" s="15">
        <v>1.2050000000000001</v>
      </c>
      <c r="K291" s="15">
        <v>8032.84</v>
      </c>
      <c r="M291" s="15">
        <v>774</v>
      </c>
      <c r="N291" s="15">
        <v>15.074</v>
      </c>
      <c r="O291" s="15">
        <v>215551</v>
      </c>
      <c r="P291" s="15">
        <v>5229.8</v>
      </c>
      <c r="Q291" s="15">
        <v>1197356</v>
      </c>
      <c r="S291" s="15">
        <v>4321</v>
      </c>
      <c r="V291" s="15">
        <v>27</v>
      </c>
      <c r="W291" s="15">
        <v>95.8</v>
      </c>
      <c r="AB291" s="15">
        <v>266588</v>
      </c>
      <c r="AD291" s="15">
        <v>0</v>
      </c>
      <c r="AE291" s="15">
        <v>0</v>
      </c>
      <c r="AF291" s="15">
        <v>82.1</v>
      </c>
      <c r="AH291" s="13">
        <f t="shared" si="56"/>
        <v>1996</v>
      </c>
      <c r="AI291" s="13">
        <f t="shared" si="57"/>
        <v>34</v>
      </c>
      <c r="AJ291" s="13">
        <f>IF(AND(ISNUMBER(C291),ISNUMBER(AK291),ISNUMBER(AL291),AH291&gt;=Inputs!$B$5,AH291&lt;=Inputs!$B$6,AH291&lt;&gt;Inputs!$B$7,AH291&lt;&gt;Inputs!$B$8),1,0)</f>
        <v>0</v>
      </c>
      <c r="AK291" s="13">
        <f>IF(INDEX($E291:$AF291,Inputs!$C$10)="","",INDEX($E291:$AF291,Inputs!$C$10))</f>
        <v>215551</v>
      </c>
      <c r="AL291" s="13">
        <f>IF(INDEX($E291:$AF291,Inputs!$C$11)="","",INDEX($E291:$AF291,Inputs!$C$11))</f>
        <v>336000</v>
      </c>
      <c r="AM291" s="19">
        <f>Regression!$C$5+Regression!$C$6*A291</f>
        <v>10506.474267023998</v>
      </c>
      <c r="AN291" s="27" t="str">
        <f t="shared" si="58"/>
        <v/>
      </c>
      <c r="AO291" s="30">
        <f>INDEX('Seasonal Index'!$E$2:$E$53,AI291)</f>
        <v>1.0381639846741464</v>
      </c>
      <c r="AP291" s="34" t="str">
        <f t="shared" si="59"/>
        <v/>
      </c>
      <c r="AQ291" s="16">
        <f>IF(AJ291=1,A291-Regression!$C$15,0)</f>
        <v>0</v>
      </c>
      <c r="AR291" s="16">
        <f>IF(AJ291=1,AK291-Regression!$D$15,0)</f>
        <v>0</v>
      </c>
      <c r="AS291" s="16">
        <f>IF(AJ291=1,AL291-Regression!$E$15,0)</f>
        <v>0</v>
      </c>
      <c r="AT291" s="16">
        <f>IF(AJ291=1,AP291-Regression!$F$15,0)</f>
        <v>0</v>
      </c>
      <c r="AU291" s="19">
        <f>IF(AND(ISNUMBER(AK291),ISNUMBER(AL291)),Regression!$C$38+Regression!$D$38*A291+Regression!$E$38*AK291+Regression!$F$38*AL291,"")</f>
        <v>10615.60320430343</v>
      </c>
      <c r="AV291" s="34">
        <f t="shared" si="60"/>
        <v>11020.736922299286</v>
      </c>
      <c r="AW291" s="13" t="str">
        <f>IF(AJ291=1,"Train",IF(AH291=Inputs!$B$6+1,"Validation",IF(AH291&gt;Inputs!$B$6+1,"Forecast","Not used")))</f>
        <v>Not used</v>
      </c>
      <c r="AX291" s="34">
        <f t="shared" si="61"/>
        <v>8364</v>
      </c>
      <c r="AY291" s="38" t="str">
        <f t="shared" si="62"/>
        <v/>
      </c>
      <c r="AZ291" s="13">
        <f t="shared" si="63"/>
        <v>0</v>
      </c>
      <c r="BB291" s="19">
        <f>Regression!$C$45+Regression!$C$46*A291</f>
        <v>6596.5343696164118</v>
      </c>
      <c r="BC291" s="27" t="str">
        <f t="shared" si="64"/>
        <v/>
      </c>
      <c r="BD291" s="30">
        <f>INDEX('Seasonal Index'!$H$2:$H$53,AI291)</f>
        <v>1.0219588934931323</v>
      </c>
      <c r="BE291" s="34" t="str">
        <f t="shared" si="65"/>
        <v/>
      </c>
      <c r="BF291" s="38" t="str">
        <f t="shared" si="66"/>
        <v/>
      </c>
      <c r="BG291" s="34">
        <f t="shared" si="67"/>
        <v>8364</v>
      </c>
      <c r="BH291" s="13">
        <f t="shared" si="68"/>
        <v>0</v>
      </c>
      <c r="BI291" s="13">
        <f t="shared" si="69"/>
        <v>0</v>
      </c>
    </row>
    <row r="292" spans="1:61" x14ac:dyDescent="0.2">
      <c r="A292" s="15">
        <v>291</v>
      </c>
      <c r="B292" s="35">
        <v>35307</v>
      </c>
      <c r="C292" s="36">
        <v>8369</v>
      </c>
      <c r="D292" s="37"/>
      <c r="F292" s="15">
        <v>337000</v>
      </c>
      <c r="H292" s="15">
        <v>21.82</v>
      </c>
      <c r="I292" s="15">
        <v>20.7775</v>
      </c>
      <c r="J292" s="15">
        <v>1.2090000000000001</v>
      </c>
      <c r="K292" s="15">
        <v>8032.84</v>
      </c>
      <c r="M292" s="15">
        <v>774</v>
      </c>
      <c r="N292" s="15">
        <v>15.074</v>
      </c>
      <c r="O292" s="15">
        <v>215551</v>
      </c>
      <c r="P292" s="15">
        <v>5229.8</v>
      </c>
      <c r="Q292" s="15">
        <v>1197356</v>
      </c>
      <c r="S292" s="15">
        <v>4321</v>
      </c>
      <c r="V292" s="15">
        <v>27</v>
      </c>
      <c r="W292" s="15">
        <v>95.8</v>
      </c>
      <c r="AB292" s="15">
        <v>266588</v>
      </c>
      <c r="AD292" s="15">
        <v>0</v>
      </c>
      <c r="AE292" s="15">
        <v>0</v>
      </c>
      <c r="AF292" s="15">
        <v>76</v>
      </c>
      <c r="AH292" s="13">
        <f t="shared" si="56"/>
        <v>1996</v>
      </c>
      <c r="AI292" s="13">
        <f t="shared" si="57"/>
        <v>35</v>
      </c>
      <c r="AJ292" s="13">
        <f>IF(AND(ISNUMBER(C292),ISNUMBER(AK292),ISNUMBER(AL292),AH292&gt;=Inputs!$B$5,AH292&lt;=Inputs!$B$6,AH292&lt;&gt;Inputs!$B$7,AH292&lt;&gt;Inputs!$B$8),1,0)</f>
        <v>0</v>
      </c>
      <c r="AK292" s="13">
        <f>IF(INDEX($E292:$AF292,Inputs!$C$10)="","",INDEX($E292:$AF292,Inputs!$C$10))</f>
        <v>215551</v>
      </c>
      <c r="AL292" s="13">
        <f>IF(INDEX($E292:$AF292,Inputs!$C$11)="","",INDEX($E292:$AF292,Inputs!$C$11))</f>
        <v>337000</v>
      </c>
      <c r="AM292" s="19">
        <f>Regression!$C$5+Regression!$C$6*A292</f>
        <v>10505.30159208568</v>
      </c>
      <c r="AN292" s="27" t="str">
        <f t="shared" si="58"/>
        <v/>
      </c>
      <c r="AO292" s="30">
        <f>INDEX('Seasonal Index'!$E$2:$E$53,AI292)</f>
        <v>1.0224659586681397</v>
      </c>
      <c r="AP292" s="34" t="str">
        <f t="shared" si="59"/>
        <v/>
      </c>
      <c r="AQ292" s="16">
        <f>IF(AJ292=1,A292-Regression!$C$15,0)</f>
        <v>0</v>
      </c>
      <c r="AR292" s="16">
        <f>IF(AJ292=1,AK292-Regression!$D$15,0)</f>
        <v>0</v>
      </c>
      <c r="AS292" s="16">
        <f>IF(AJ292=1,AL292-Regression!$E$15,0)</f>
        <v>0</v>
      </c>
      <c r="AT292" s="16">
        <f>IF(AJ292=1,AP292-Regression!$F$15,0)</f>
        <v>0</v>
      </c>
      <c r="AU292" s="19">
        <f>IF(AND(ISNUMBER(AK292),ISNUMBER(AL292)),Regression!$C$38+Regression!$D$38*A292+Regression!$E$38*AK292+Regression!$F$38*AL292,"")</f>
        <v>10611.38584970874</v>
      </c>
      <c r="AV292" s="34">
        <f t="shared" si="60"/>
        <v>10849.780805619979</v>
      </c>
      <c r="AW292" s="13" t="str">
        <f>IF(AJ292=1,"Train",IF(AH292=Inputs!$B$6+1,"Validation",IF(AH292&gt;Inputs!$B$6+1,"Forecast","Not used")))</f>
        <v>Not used</v>
      </c>
      <c r="AX292" s="34">
        <f t="shared" si="61"/>
        <v>8369</v>
      </c>
      <c r="AY292" s="38" t="str">
        <f t="shared" si="62"/>
        <v/>
      </c>
      <c r="AZ292" s="13">
        <f t="shared" si="63"/>
        <v>0</v>
      </c>
      <c r="BB292" s="19">
        <f>Regression!$C$45+Regression!$C$46*A292</f>
        <v>6598.0938692291884</v>
      </c>
      <c r="BC292" s="27" t="str">
        <f t="shared" si="64"/>
        <v/>
      </c>
      <c r="BD292" s="30">
        <f>INDEX('Seasonal Index'!$H$2:$H$53,AI292)</f>
        <v>1.0227114090901652</v>
      </c>
      <c r="BE292" s="34" t="str">
        <f t="shared" si="65"/>
        <v/>
      </c>
      <c r="BF292" s="38" t="str">
        <f t="shared" si="66"/>
        <v/>
      </c>
      <c r="BG292" s="34">
        <f t="shared" si="67"/>
        <v>8369</v>
      </c>
      <c r="BH292" s="13">
        <f t="shared" si="68"/>
        <v>0</v>
      </c>
      <c r="BI292" s="13">
        <f t="shared" si="69"/>
        <v>0</v>
      </c>
    </row>
    <row r="293" spans="1:61" x14ac:dyDescent="0.2">
      <c r="A293" s="15">
        <v>292</v>
      </c>
      <c r="B293" s="35">
        <v>35314</v>
      </c>
      <c r="C293" s="36">
        <v>7843</v>
      </c>
      <c r="D293" s="37"/>
      <c r="F293" s="15">
        <v>329000</v>
      </c>
      <c r="H293" s="15">
        <v>23.475000000000001</v>
      </c>
      <c r="I293" s="15">
        <v>22.181999999999999</v>
      </c>
      <c r="J293" s="15">
        <v>1.1970000000000001</v>
      </c>
      <c r="K293" s="15">
        <v>8032.84</v>
      </c>
      <c r="M293" s="15">
        <v>784</v>
      </c>
      <c r="N293" s="15">
        <v>15.074</v>
      </c>
      <c r="O293" s="15">
        <v>215551</v>
      </c>
      <c r="P293" s="15">
        <v>5251.9</v>
      </c>
      <c r="Q293" s="15">
        <v>1197356</v>
      </c>
      <c r="S293" s="15">
        <v>4321</v>
      </c>
      <c r="V293" s="15">
        <v>27</v>
      </c>
      <c r="W293" s="15">
        <v>96.4</v>
      </c>
      <c r="AB293" s="15">
        <v>266588</v>
      </c>
      <c r="AD293" s="15">
        <v>1</v>
      </c>
      <c r="AE293" s="15">
        <v>0</v>
      </c>
      <c r="AF293" s="15">
        <v>68</v>
      </c>
      <c r="AH293" s="13">
        <f t="shared" si="56"/>
        <v>1996</v>
      </c>
      <c r="AI293" s="13">
        <f t="shared" si="57"/>
        <v>36</v>
      </c>
      <c r="AJ293" s="13">
        <f>IF(AND(ISNUMBER(C293),ISNUMBER(AK293),ISNUMBER(AL293),AH293&gt;=Inputs!$B$5,AH293&lt;=Inputs!$B$6,AH293&lt;&gt;Inputs!$B$7,AH293&lt;&gt;Inputs!$B$8),1,0)</f>
        <v>0</v>
      </c>
      <c r="AK293" s="13">
        <f>IF(INDEX($E293:$AF293,Inputs!$C$10)="","",INDEX($E293:$AF293,Inputs!$C$10))</f>
        <v>215551</v>
      </c>
      <c r="AL293" s="13">
        <f>IF(INDEX($E293:$AF293,Inputs!$C$11)="","",INDEX($E293:$AF293,Inputs!$C$11))</f>
        <v>329000</v>
      </c>
      <c r="AM293" s="19">
        <f>Regression!$C$5+Regression!$C$6*A293</f>
        <v>10504.12891714736</v>
      </c>
      <c r="AN293" s="27" t="str">
        <f t="shared" si="58"/>
        <v/>
      </c>
      <c r="AO293" s="30">
        <f>INDEX('Seasonal Index'!$E$2:$E$53,AI293)</f>
        <v>1.0036108382806754</v>
      </c>
      <c r="AP293" s="34" t="str">
        <f t="shared" si="59"/>
        <v/>
      </c>
      <c r="AQ293" s="16">
        <f>IF(AJ293=1,A293-Regression!$C$15,0)</f>
        <v>0</v>
      </c>
      <c r="AR293" s="16">
        <f>IF(AJ293=1,AK293-Regression!$D$15,0)</f>
        <v>0</v>
      </c>
      <c r="AS293" s="16">
        <f>IF(AJ293=1,AL293-Regression!$E$15,0)</f>
        <v>0</v>
      </c>
      <c r="AT293" s="16">
        <f>IF(AJ293=1,AP293-Regression!$F$15,0)</f>
        <v>0</v>
      </c>
      <c r="AU293" s="19">
        <f>IF(AND(ISNUMBER(AK293),ISNUMBER(AL293)),Regression!$C$38+Regression!$D$38*A293+Regression!$E$38*AK293+Regression!$F$38*AL293,"")</f>
        <v>10631.063867504861</v>
      </c>
      <c r="AV293" s="34">
        <f t="shared" si="60"/>
        <v>10669.450919881952</v>
      </c>
      <c r="AW293" s="13" t="str">
        <f>IF(AJ293=1,"Train",IF(AH293=Inputs!$B$6+1,"Validation",IF(AH293&gt;Inputs!$B$6+1,"Forecast","Not used")))</f>
        <v>Not used</v>
      </c>
      <c r="AX293" s="34">
        <f t="shared" si="61"/>
        <v>7843</v>
      </c>
      <c r="AY293" s="38" t="str">
        <f t="shared" si="62"/>
        <v/>
      </c>
      <c r="AZ293" s="13">
        <f t="shared" si="63"/>
        <v>0</v>
      </c>
      <c r="BB293" s="19">
        <f>Regression!$C$45+Regression!$C$46*A293</f>
        <v>6599.6533688419659</v>
      </c>
      <c r="BC293" s="27" t="str">
        <f t="shared" si="64"/>
        <v/>
      </c>
      <c r="BD293" s="30">
        <f>INDEX('Seasonal Index'!$H$2:$H$53,AI293)</f>
        <v>0.95792593843145868</v>
      </c>
      <c r="BE293" s="34" t="str">
        <f t="shared" si="65"/>
        <v/>
      </c>
      <c r="BF293" s="38" t="str">
        <f t="shared" si="66"/>
        <v/>
      </c>
      <c r="BG293" s="34">
        <f t="shared" si="67"/>
        <v>7843</v>
      </c>
      <c r="BH293" s="13">
        <f t="shared" si="68"/>
        <v>0</v>
      </c>
      <c r="BI293" s="13">
        <f t="shared" si="69"/>
        <v>0</v>
      </c>
    </row>
    <row r="294" spans="1:61" x14ac:dyDescent="0.2">
      <c r="A294" s="15">
        <v>293</v>
      </c>
      <c r="B294" s="35">
        <v>35321</v>
      </c>
      <c r="C294" s="36">
        <v>7537</v>
      </c>
      <c r="D294" s="37"/>
      <c r="F294" s="15">
        <v>333000</v>
      </c>
      <c r="H294" s="15">
        <v>24.42</v>
      </c>
      <c r="I294" s="15">
        <v>23.082000000000001</v>
      </c>
      <c r="J294" s="15">
        <v>1.2030000000000001</v>
      </c>
      <c r="K294" s="15">
        <v>8032.84</v>
      </c>
      <c r="M294" s="15">
        <v>784</v>
      </c>
      <c r="N294" s="15">
        <v>15.074</v>
      </c>
      <c r="O294" s="15">
        <v>215551</v>
      </c>
      <c r="P294" s="15">
        <v>5251.9</v>
      </c>
      <c r="Q294" s="15">
        <v>1197356</v>
      </c>
      <c r="S294" s="15">
        <v>4321</v>
      </c>
      <c r="V294" s="15">
        <v>27</v>
      </c>
      <c r="W294" s="15">
        <v>96.4</v>
      </c>
      <c r="AB294" s="15">
        <v>266588</v>
      </c>
      <c r="AD294" s="15">
        <v>0</v>
      </c>
      <c r="AE294" s="15">
        <v>1.9</v>
      </c>
      <c r="AF294" s="15">
        <v>62.9</v>
      </c>
      <c r="AH294" s="13">
        <f t="shared" si="56"/>
        <v>1996</v>
      </c>
      <c r="AI294" s="13">
        <f t="shared" si="57"/>
        <v>37</v>
      </c>
      <c r="AJ294" s="13">
        <f>IF(AND(ISNUMBER(C294),ISNUMBER(AK294),ISNUMBER(AL294),AH294&gt;=Inputs!$B$5,AH294&lt;=Inputs!$B$6,AH294&lt;&gt;Inputs!$B$7,AH294&lt;&gt;Inputs!$B$8),1,0)</f>
        <v>0</v>
      </c>
      <c r="AK294" s="13">
        <f>IF(INDEX($E294:$AF294,Inputs!$C$10)="","",INDEX($E294:$AF294,Inputs!$C$10))</f>
        <v>215551</v>
      </c>
      <c r="AL294" s="13">
        <f>IF(INDEX($E294:$AF294,Inputs!$C$11)="","",INDEX($E294:$AF294,Inputs!$C$11))</f>
        <v>333000</v>
      </c>
      <c r="AM294" s="19">
        <f>Regression!$C$5+Regression!$C$6*A294</f>
        <v>10502.95624220904</v>
      </c>
      <c r="AN294" s="27" t="str">
        <f t="shared" si="58"/>
        <v/>
      </c>
      <c r="AO294" s="30">
        <f>INDEX('Seasonal Index'!$E$2:$E$53,AI294)</f>
        <v>0.98810944012120361</v>
      </c>
      <c r="AP294" s="34" t="str">
        <f t="shared" si="59"/>
        <v/>
      </c>
      <c r="AQ294" s="16">
        <f>IF(AJ294=1,A294-Regression!$C$15,0)</f>
        <v>0</v>
      </c>
      <c r="AR294" s="16">
        <f>IF(AJ294=1,AK294-Regression!$D$15,0)</f>
        <v>0</v>
      </c>
      <c r="AS294" s="16">
        <f>IF(AJ294=1,AL294-Regression!$E$15,0)</f>
        <v>0</v>
      </c>
      <c r="AT294" s="16">
        <f>IF(AJ294=1,AP294-Regression!$F$15,0)</f>
        <v>0</v>
      </c>
      <c r="AU294" s="19">
        <f>IF(AND(ISNUMBER(AK294),ISNUMBER(AL294)),Regression!$C$38+Regression!$D$38*A294+Regression!$E$38*AK294+Regression!$F$38*AL294,"")</f>
        <v>10618.881388779901</v>
      </c>
      <c r="AV294" s="34">
        <f t="shared" si="60"/>
        <v>10492.616943780777</v>
      </c>
      <c r="AW294" s="13" t="str">
        <f>IF(AJ294=1,"Train",IF(AH294=Inputs!$B$6+1,"Validation",IF(AH294&gt;Inputs!$B$6+1,"Forecast","Not used")))</f>
        <v>Not used</v>
      </c>
      <c r="AX294" s="34">
        <f t="shared" si="61"/>
        <v>7537</v>
      </c>
      <c r="AY294" s="38" t="str">
        <f t="shared" si="62"/>
        <v/>
      </c>
      <c r="AZ294" s="13">
        <f t="shared" si="63"/>
        <v>0</v>
      </c>
      <c r="BB294" s="19">
        <f>Regression!$C$45+Regression!$C$46*A294</f>
        <v>6601.2128684547424</v>
      </c>
      <c r="BC294" s="27" t="str">
        <f t="shared" si="64"/>
        <v/>
      </c>
      <c r="BD294" s="30">
        <f>INDEX('Seasonal Index'!$H$2:$H$53,AI294)</f>
        <v>0.96626808296825473</v>
      </c>
      <c r="BE294" s="34" t="str">
        <f t="shared" si="65"/>
        <v/>
      </c>
      <c r="BF294" s="38" t="str">
        <f t="shared" si="66"/>
        <v/>
      </c>
      <c r="BG294" s="34">
        <f t="shared" si="67"/>
        <v>7537</v>
      </c>
      <c r="BH294" s="13">
        <f t="shared" si="68"/>
        <v>0</v>
      </c>
      <c r="BI294" s="13">
        <f t="shared" si="69"/>
        <v>0</v>
      </c>
    </row>
    <row r="295" spans="1:61" x14ac:dyDescent="0.2">
      <c r="A295" s="15">
        <v>294</v>
      </c>
      <c r="B295" s="35">
        <v>35328</v>
      </c>
      <c r="C295" s="36">
        <v>8000</v>
      </c>
      <c r="D295" s="37"/>
      <c r="F295" s="15">
        <v>338000</v>
      </c>
      <c r="H295" s="15">
        <v>23.52</v>
      </c>
      <c r="I295" s="15">
        <v>22.108000000000001</v>
      </c>
      <c r="J295" s="15">
        <v>1.206</v>
      </c>
      <c r="K295" s="15">
        <v>8032.84</v>
      </c>
      <c r="M295" s="15">
        <v>784</v>
      </c>
      <c r="N295" s="15">
        <v>15.486000000000001</v>
      </c>
      <c r="O295" s="15">
        <v>225109</v>
      </c>
      <c r="P295" s="15">
        <v>5251.9</v>
      </c>
      <c r="Q295" s="15">
        <v>1224879</v>
      </c>
      <c r="S295" s="15">
        <v>4321</v>
      </c>
      <c r="V295" s="15">
        <v>27</v>
      </c>
      <c r="W295" s="15">
        <v>96.4</v>
      </c>
      <c r="AB295" s="15">
        <v>266588</v>
      </c>
      <c r="AD295" s="15">
        <v>0</v>
      </c>
      <c r="AE295" s="15">
        <v>8</v>
      </c>
      <c r="AF295" s="15">
        <v>31.2</v>
      </c>
      <c r="AH295" s="13">
        <f t="shared" si="56"/>
        <v>1996</v>
      </c>
      <c r="AI295" s="13">
        <f t="shared" si="57"/>
        <v>38</v>
      </c>
      <c r="AJ295" s="13">
        <f>IF(AND(ISNUMBER(C295),ISNUMBER(AK295),ISNUMBER(AL295),AH295&gt;=Inputs!$B$5,AH295&lt;=Inputs!$B$6,AH295&lt;&gt;Inputs!$B$7,AH295&lt;&gt;Inputs!$B$8),1,0)</f>
        <v>0</v>
      </c>
      <c r="AK295" s="13">
        <f>IF(INDEX($E295:$AF295,Inputs!$C$10)="","",INDEX($E295:$AF295,Inputs!$C$10))</f>
        <v>225109</v>
      </c>
      <c r="AL295" s="13">
        <f>IF(INDEX($E295:$AF295,Inputs!$C$11)="","",INDEX($E295:$AF295,Inputs!$C$11))</f>
        <v>338000</v>
      </c>
      <c r="AM295" s="19">
        <f>Regression!$C$5+Regression!$C$6*A295</f>
        <v>10501.783567270722</v>
      </c>
      <c r="AN295" s="27" t="str">
        <f t="shared" si="58"/>
        <v/>
      </c>
      <c r="AO295" s="30">
        <f>INDEX('Seasonal Index'!$E$2:$E$53,AI295)</f>
        <v>1.0099608185275364</v>
      </c>
      <c r="AP295" s="34" t="str">
        <f t="shared" si="59"/>
        <v/>
      </c>
      <c r="AQ295" s="16">
        <f>IF(AJ295=1,A295-Regression!$C$15,0)</f>
        <v>0</v>
      </c>
      <c r="AR295" s="16">
        <f>IF(AJ295=1,AK295-Regression!$D$15,0)</f>
        <v>0</v>
      </c>
      <c r="AS295" s="16">
        <f>IF(AJ295=1,AL295-Regression!$E$15,0)</f>
        <v>0</v>
      </c>
      <c r="AT295" s="16">
        <f>IF(AJ295=1,AP295-Regression!$F$15,0)</f>
        <v>0</v>
      </c>
      <c r="AU295" s="19">
        <f>IF(AND(ISNUMBER(AK295),ISNUMBER(AL295)),Regression!$C$38+Regression!$D$38*A295+Regression!$E$38*AK295+Regression!$F$38*AL295,"")</f>
        <v>10621.484075264349</v>
      </c>
      <c r="AV295" s="34">
        <f t="shared" si="60"/>
        <v>10727.282750631175</v>
      </c>
      <c r="AW295" s="13" t="str">
        <f>IF(AJ295=1,"Train",IF(AH295=Inputs!$B$6+1,"Validation",IF(AH295&gt;Inputs!$B$6+1,"Forecast","Not used")))</f>
        <v>Not used</v>
      </c>
      <c r="AX295" s="34">
        <f t="shared" si="61"/>
        <v>8000</v>
      </c>
      <c r="AY295" s="38" t="str">
        <f t="shared" si="62"/>
        <v/>
      </c>
      <c r="AZ295" s="13">
        <f t="shared" si="63"/>
        <v>0</v>
      </c>
      <c r="BB295" s="19">
        <f>Regression!$C$45+Regression!$C$46*A295</f>
        <v>6602.772368067519</v>
      </c>
      <c r="BC295" s="27" t="str">
        <f t="shared" si="64"/>
        <v/>
      </c>
      <c r="BD295" s="30">
        <f>INDEX('Seasonal Index'!$H$2:$H$53,AI295)</f>
        <v>1.0093448557066802</v>
      </c>
      <c r="BE295" s="34" t="str">
        <f t="shared" si="65"/>
        <v/>
      </c>
      <c r="BF295" s="38" t="str">
        <f t="shared" si="66"/>
        <v/>
      </c>
      <c r="BG295" s="34">
        <f t="shared" si="67"/>
        <v>8000</v>
      </c>
      <c r="BH295" s="13">
        <f t="shared" si="68"/>
        <v>0</v>
      </c>
      <c r="BI295" s="13">
        <f t="shared" si="69"/>
        <v>0</v>
      </c>
    </row>
    <row r="296" spans="1:61" x14ac:dyDescent="0.2">
      <c r="A296" s="15">
        <v>295</v>
      </c>
      <c r="B296" s="35">
        <v>35335</v>
      </c>
      <c r="C296" s="36">
        <v>7619</v>
      </c>
      <c r="D296" s="37"/>
      <c r="F296" s="15">
        <v>352000</v>
      </c>
      <c r="H296" s="15">
        <v>24.326000000000001</v>
      </c>
      <c r="I296" s="15">
        <v>22.846</v>
      </c>
      <c r="J296" s="15">
        <v>1.206</v>
      </c>
      <c r="K296" s="15">
        <v>8032.84</v>
      </c>
      <c r="M296" s="15">
        <v>784</v>
      </c>
      <c r="N296" s="15">
        <v>15.486000000000001</v>
      </c>
      <c r="O296" s="15">
        <v>225109</v>
      </c>
      <c r="P296" s="15">
        <v>5251.9</v>
      </c>
      <c r="Q296" s="15">
        <v>1224879</v>
      </c>
      <c r="S296" s="15">
        <v>4321</v>
      </c>
      <c r="V296" s="15">
        <v>27</v>
      </c>
      <c r="W296" s="15">
        <v>96.4</v>
      </c>
      <c r="AB296" s="15">
        <v>266588</v>
      </c>
      <c r="AD296" s="15">
        <v>0</v>
      </c>
      <c r="AE296" s="15">
        <v>11.7</v>
      </c>
      <c r="AF296" s="15">
        <v>26.3</v>
      </c>
      <c r="AH296" s="13">
        <f t="shared" si="56"/>
        <v>1996</v>
      </c>
      <c r="AI296" s="13">
        <f t="shared" si="57"/>
        <v>39</v>
      </c>
      <c r="AJ296" s="13">
        <f>IF(AND(ISNUMBER(C296),ISNUMBER(AK296),ISNUMBER(AL296),AH296&gt;=Inputs!$B$5,AH296&lt;=Inputs!$B$6,AH296&lt;&gt;Inputs!$B$7,AH296&lt;&gt;Inputs!$B$8),1,0)</f>
        <v>0</v>
      </c>
      <c r="AK296" s="13">
        <f>IF(INDEX($E296:$AF296,Inputs!$C$10)="","",INDEX($E296:$AF296,Inputs!$C$10))</f>
        <v>225109</v>
      </c>
      <c r="AL296" s="13">
        <f>IF(INDEX($E296:$AF296,Inputs!$C$11)="","",INDEX($E296:$AF296,Inputs!$C$11))</f>
        <v>352000</v>
      </c>
      <c r="AM296" s="19">
        <f>Regression!$C$5+Regression!$C$6*A296</f>
        <v>10500.610892332403</v>
      </c>
      <c r="AN296" s="27" t="str">
        <f t="shared" si="58"/>
        <v/>
      </c>
      <c r="AO296" s="30">
        <f>INDEX('Seasonal Index'!$E$2:$E$53,AI296)</f>
        <v>0.98271219728161308</v>
      </c>
      <c r="AP296" s="34" t="str">
        <f t="shared" si="59"/>
        <v/>
      </c>
      <c r="AQ296" s="16">
        <f>IF(AJ296=1,A296-Regression!$C$15,0)</f>
        <v>0</v>
      </c>
      <c r="AR296" s="16">
        <f>IF(AJ296=1,AK296-Regression!$D$15,0)</f>
        <v>0</v>
      </c>
      <c r="AS296" s="16">
        <f>IF(AJ296=1,AL296-Regression!$E$15,0)</f>
        <v>0</v>
      </c>
      <c r="AT296" s="16">
        <f>IF(AJ296=1,AP296-Regression!$F$15,0)</f>
        <v>0</v>
      </c>
      <c r="AU296" s="19">
        <f>IF(AND(ISNUMBER(AK296),ISNUMBER(AL296)),Regression!$C$38+Regression!$D$38*A296+Regression!$E$38*AK296+Regression!$F$38*AL296,"")</f>
        <v>10582.751182771814</v>
      </c>
      <c r="AV296" s="34">
        <f t="shared" si="60"/>
        <v>10399.798668106279</v>
      </c>
      <c r="AW296" s="13" t="str">
        <f>IF(AJ296=1,"Train",IF(AH296=Inputs!$B$6+1,"Validation",IF(AH296&gt;Inputs!$B$6+1,"Forecast","Not used")))</f>
        <v>Not used</v>
      </c>
      <c r="AX296" s="34">
        <f t="shared" si="61"/>
        <v>7619</v>
      </c>
      <c r="AY296" s="38" t="str">
        <f t="shared" si="62"/>
        <v/>
      </c>
      <c r="AZ296" s="13">
        <f t="shared" si="63"/>
        <v>0</v>
      </c>
      <c r="BB296" s="19">
        <f>Regression!$C$45+Regression!$C$46*A296</f>
        <v>6604.3318676802955</v>
      </c>
      <c r="BC296" s="27" t="str">
        <f t="shared" si="64"/>
        <v/>
      </c>
      <c r="BD296" s="30">
        <f>INDEX('Seasonal Index'!$H$2:$H$53,AI296)</f>
        <v>0.98504922299012809</v>
      </c>
      <c r="BE296" s="34" t="str">
        <f t="shared" si="65"/>
        <v/>
      </c>
      <c r="BF296" s="38" t="str">
        <f t="shared" si="66"/>
        <v/>
      </c>
      <c r="BG296" s="34">
        <f t="shared" si="67"/>
        <v>7619</v>
      </c>
      <c r="BH296" s="13">
        <f t="shared" si="68"/>
        <v>0</v>
      </c>
      <c r="BI296" s="13">
        <f t="shared" si="69"/>
        <v>0</v>
      </c>
    </row>
    <row r="297" spans="1:61" x14ac:dyDescent="0.2">
      <c r="A297" s="15">
        <v>296</v>
      </c>
      <c r="B297" s="35">
        <v>35342</v>
      </c>
      <c r="C297" s="36">
        <v>7935</v>
      </c>
      <c r="D297" s="37"/>
      <c r="F297" s="15">
        <v>348000</v>
      </c>
      <c r="H297" s="15">
        <v>24.44</v>
      </c>
      <c r="I297" s="15">
        <v>23.594000000000001</v>
      </c>
      <c r="J297" s="15">
        <v>1.2</v>
      </c>
      <c r="K297" s="15">
        <v>8032.84</v>
      </c>
      <c r="M297" s="15">
        <v>784</v>
      </c>
      <c r="N297" s="15">
        <v>15.486000000000001</v>
      </c>
      <c r="O297" s="15">
        <v>225109</v>
      </c>
      <c r="P297" s="15">
        <v>5251.9</v>
      </c>
      <c r="Q297" s="15">
        <v>1224879</v>
      </c>
      <c r="S297" s="15">
        <v>4321</v>
      </c>
      <c r="V297" s="15">
        <v>27</v>
      </c>
      <c r="W297" s="15">
        <v>96.4</v>
      </c>
      <c r="AB297" s="15">
        <v>266588</v>
      </c>
      <c r="AD297" s="15">
        <v>0</v>
      </c>
      <c r="AE297" s="15">
        <v>22.5</v>
      </c>
      <c r="AF297" s="15">
        <v>16.7</v>
      </c>
      <c r="AH297" s="13">
        <f t="shared" si="56"/>
        <v>1996</v>
      </c>
      <c r="AI297" s="13">
        <f t="shared" si="57"/>
        <v>40</v>
      </c>
      <c r="AJ297" s="13">
        <f>IF(AND(ISNUMBER(C297),ISNUMBER(AK297),ISNUMBER(AL297),AH297&gt;=Inputs!$B$5,AH297&lt;=Inputs!$B$6,AH297&lt;&gt;Inputs!$B$7,AH297&lt;&gt;Inputs!$B$8),1,0)</f>
        <v>0</v>
      </c>
      <c r="AK297" s="13">
        <f>IF(INDEX($E297:$AF297,Inputs!$C$10)="","",INDEX($E297:$AF297,Inputs!$C$10))</f>
        <v>225109</v>
      </c>
      <c r="AL297" s="13">
        <f>IF(INDEX($E297:$AF297,Inputs!$C$11)="","",INDEX($E297:$AF297,Inputs!$C$11))</f>
        <v>348000</v>
      </c>
      <c r="AM297" s="19">
        <f>Regression!$C$5+Regression!$C$6*A297</f>
        <v>10499.438217394083</v>
      </c>
      <c r="AN297" s="27" t="str">
        <f t="shared" si="58"/>
        <v/>
      </c>
      <c r="AO297" s="30">
        <f>INDEX('Seasonal Index'!$E$2:$E$53,AI297)</f>
        <v>1.0036663428040973</v>
      </c>
      <c r="AP297" s="34" t="str">
        <f t="shared" si="59"/>
        <v/>
      </c>
      <c r="AQ297" s="16">
        <f>IF(AJ297=1,A297-Regression!$C$15,0)</f>
        <v>0</v>
      </c>
      <c r="AR297" s="16">
        <f>IF(AJ297=1,AK297-Regression!$D$15,0)</f>
        <v>0</v>
      </c>
      <c r="AS297" s="16">
        <f>IF(AJ297=1,AL297-Regression!$E$15,0)</f>
        <v>0</v>
      </c>
      <c r="AT297" s="16">
        <f>IF(AJ297=1,AP297-Regression!$F$15,0)</f>
        <v>0</v>
      </c>
      <c r="AU297" s="19">
        <f>IF(AND(ISNUMBER(AK297),ISNUMBER(AL297)),Regression!$C$38+Regression!$D$38*A297+Regression!$E$38*AK297+Regression!$F$38*AL297,"")</f>
        <v>10591.809035060909</v>
      </c>
      <c r="AV297" s="34">
        <f t="shared" si="60"/>
        <v>10630.642237898977</v>
      </c>
      <c r="AW297" s="13" t="str">
        <f>IF(AJ297=1,"Train",IF(AH297=Inputs!$B$6+1,"Validation",IF(AH297&gt;Inputs!$B$6+1,"Forecast","Not used")))</f>
        <v>Not used</v>
      </c>
      <c r="AX297" s="34">
        <f t="shared" si="61"/>
        <v>7935</v>
      </c>
      <c r="AY297" s="38" t="str">
        <f t="shared" si="62"/>
        <v/>
      </c>
      <c r="AZ297" s="13">
        <f t="shared" si="63"/>
        <v>0</v>
      </c>
      <c r="BB297" s="19">
        <f>Regression!$C$45+Regression!$C$46*A297</f>
        <v>6605.891367293073</v>
      </c>
      <c r="BC297" s="27" t="str">
        <f t="shared" si="64"/>
        <v/>
      </c>
      <c r="BD297" s="30">
        <f>INDEX('Seasonal Index'!$H$2:$H$53,AI297)</f>
        <v>1.0034134329008386</v>
      </c>
      <c r="BE297" s="34" t="str">
        <f t="shared" si="65"/>
        <v/>
      </c>
      <c r="BF297" s="38" t="str">
        <f t="shared" si="66"/>
        <v/>
      </c>
      <c r="BG297" s="34">
        <f t="shared" si="67"/>
        <v>7935</v>
      </c>
      <c r="BH297" s="13">
        <f t="shared" si="68"/>
        <v>0</v>
      </c>
      <c r="BI297" s="13">
        <f t="shared" si="69"/>
        <v>0</v>
      </c>
    </row>
    <row r="298" spans="1:61" x14ac:dyDescent="0.2">
      <c r="A298" s="15">
        <v>297</v>
      </c>
      <c r="B298" s="35">
        <v>35349</v>
      </c>
      <c r="C298" s="36">
        <v>7637</v>
      </c>
      <c r="D298" s="37"/>
      <c r="F298" s="15">
        <v>335000</v>
      </c>
      <c r="H298" s="15">
        <v>24.93</v>
      </c>
      <c r="I298" s="15">
        <v>24.178000000000001</v>
      </c>
      <c r="J298" s="15">
        <v>1.194</v>
      </c>
      <c r="K298" s="15">
        <v>8032.84</v>
      </c>
      <c r="M298" s="15">
        <v>811</v>
      </c>
      <c r="N298" s="15">
        <v>15.486000000000001</v>
      </c>
      <c r="O298" s="15">
        <v>225109</v>
      </c>
      <c r="P298" s="15">
        <v>5275</v>
      </c>
      <c r="Q298" s="15">
        <v>1224879</v>
      </c>
      <c r="S298" s="15">
        <v>4321</v>
      </c>
      <c r="V298" s="15">
        <v>27</v>
      </c>
      <c r="W298" s="15">
        <v>94.9</v>
      </c>
      <c r="AB298" s="15">
        <v>266588</v>
      </c>
      <c r="AD298" s="15">
        <v>0</v>
      </c>
      <c r="AE298" s="15">
        <v>44.7</v>
      </c>
      <c r="AF298" s="15">
        <v>22.6</v>
      </c>
      <c r="AH298" s="13">
        <f t="shared" si="56"/>
        <v>1996</v>
      </c>
      <c r="AI298" s="13">
        <f t="shared" si="57"/>
        <v>41</v>
      </c>
      <c r="AJ298" s="13">
        <f>IF(AND(ISNUMBER(C298),ISNUMBER(AK298),ISNUMBER(AL298),AH298&gt;=Inputs!$B$5,AH298&lt;=Inputs!$B$6,AH298&lt;&gt;Inputs!$B$7,AH298&lt;&gt;Inputs!$B$8),1,0)</f>
        <v>0</v>
      </c>
      <c r="AK298" s="13">
        <f>IF(INDEX($E298:$AF298,Inputs!$C$10)="","",INDEX($E298:$AF298,Inputs!$C$10))</f>
        <v>225109</v>
      </c>
      <c r="AL298" s="13">
        <f>IF(INDEX($E298:$AF298,Inputs!$C$11)="","",INDEX($E298:$AF298,Inputs!$C$11))</f>
        <v>335000</v>
      </c>
      <c r="AM298" s="19">
        <f>Regression!$C$5+Regression!$C$6*A298</f>
        <v>10498.265542455765</v>
      </c>
      <c r="AN298" s="27" t="str">
        <f t="shared" si="58"/>
        <v/>
      </c>
      <c r="AO298" s="30">
        <f>INDEX('Seasonal Index'!$E$2:$E$53,AI298)</f>
        <v>0.99583578255044536</v>
      </c>
      <c r="AP298" s="34" t="str">
        <f t="shared" si="59"/>
        <v/>
      </c>
      <c r="AQ298" s="16">
        <f>IF(AJ298=1,A298-Regression!$C$15,0)</f>
        <v>0</v>
      </c>
      <c r="AR298" s="16">
        <f>IF(AJ298=1,AK298-Regression!$D$15,0)</f>
        <v>0</v>
      </c>
      <c r="AS298" s="16">
        <f>IF(AJ298=1,AL298-Regression!$E$15,0)</f>
        <v>0</v>
      </c>
      <c r="AT298" s="16">
        <f>IF(AJ298=1,AP298-Regression!$F$15,0)</f>
        <v>0</v>
      </c>
      <c r="AU298" s="19">
        <f>IF(AND(ISNUMBER(AK298),ISNUMBER(AL298)),Regression!$C$38+Regression!$D$38*A298+Regression!$E$38*AK298+Regression!$F$38*AL298,"")</f>
        <v>10624.762259740817</v>
      </c>
      <c r="AV298" s="34">
        <f t="shared" si="60"/>
        <v>10580.518439341435</v>
      </c>
      <c r="AW298" s="13" t="str">
        <f>IF(AJ298=1,"Train",IF(AH298=Inputs!$B$6+1,"Validation",IF(AH298&gt;Inputs!$B$6+1,"Forecast","Not used")))</f>
        <v>Not used</v>
      </c>
      <c r="AX298" s="34">
        <f t="shared" si="61"/>
        <v>7637</v>
      </c>
      <c r="AY298" s="38" t="str">
        <f t="shared" si="62"/>
        <v/>
      </c>
      <c r="AZ298" s="13">
        <f t="shared" si="63"/>
        <v>0</v>
      </c>
      <c r="BB298" s="19">
        <f>Regression!$C$45+Regression!$C$46*A298</f>
        <v>6607.4508669058496</v>
      </c>
      <c r="BC298" s="27" t="str">
        <f t="shared" si="64"/>
        <v/>
      </c>
      <c r="BD298" s="30">
        <f>INDEX('Seasonal Index'!$H$2:$H$53,AI298)</f>
        <v>0.99351278009710298</v>
      </c>
      <c r="BE298" s="34" t="str">
        <f t="shared" si="65"/>
        <v/>
      </c>
      <c r="BF298" s="38" t="str">
        <f t="shared" si="66"/>
        <v/>
      </c>
      <c r="BG298" s="34">
        <f t="shared" si="67"/>
        <v>7637</v>
      </c>
      <c r="BH298" s="13">
        <f t="shared" si="68"/>
        <v>0</v>
      </c>
      <c r="BI298" s="13">
        <f t="shared" si="69"/>
        <v>0</v>
      </c>
    </row>
    <row r="299" spans="1:61" x14ac:dyDescent="0.2">
      <c r="A299" s="15">
        <v>298</v>
      </c>
      <c r="B299" s="35">
        <v>35356</v>
      </c>
      <c r="C299" s="36">
        <v>7958</v>
      </c>
      <c r="D299" s="37"/>
      <c r="F299" s="15">
        <v>334000</v>
      </c>
      <c r="H299" s="15">
        <v>25.45</v>
      </c>
      <c r="I299" s="15">
        <v>24.768000000000001</v>
      </c>
      <c r="J299" s="15">
        <v>1.2030000000000001</v>
      </c>
      <c r="K299" s="15">
        <v>8032.84</v>
      </c>
      <c r="M299" s="15">
        <v>811</v>
      </c>
      <c r="N299" s="15">
        <v>15.534000000000001</v>
      </c>
      <c r="O299" s="15">
        <v>229050</v>
      </c>
      <c r="P299" s="15">
        <v>5275</v>
      </c>
      <c r="Q299" s="15">
        <v>1224879</v>
      </c>
      <c r="S299" s="15">
        <v>4321</v>
      </c>
      <c r="V299" s="15">
        <v>27</v>
      </c>
      <c r="W299" s="15">
        <v>94.9</v>
      </c>
      <c r="AB299" s="15">
        <v>266588</v>
      </c>
      <c r="AD299" s="15">
        <v>0</v>
      </c>
      <c r="AE299" s="15">
        <v>29.8</v>
      </c>
      <c r="AF299" s="15">
        <v>10.4</v>
      </c>
      <c r="AH299" s="13">
        <f t="shared" si="56"/>
        <v>1996</v>
      </c>
      <c r="AI299" s="13">
        <f t="shared" si="57"/>
        <v>42</v>
      </c>
      <c r="AJ299" s="13">
        <f>IF(AND(ISNUMBER(C299),ISNUMBER(AK299),ISNUMBER(AL299),AH299&gt;=Inputs!$B$5,AH299&lt;=Inputs!$B$6,AH299&lt;&gt;Inputs!$B$7,AH299&lt;&gt;Inputs!$B$8),1,0)</f>
        <v>0</v>
      </c>
      <c r="AK299" s="13">
        <f>IF(INDEX($E299:$AF299,Inputs!$C$10)="","",INDEX($E299:$AF299,Inputs!$C$10))</f>
        <v>229050</v>
      </c>
      <c r="AL299" s="13">
        <f>IF(INDEX($E299:$AF299,Inputs!$C$11)="","",INDEX($E299:$AF299,Inputs!$C$11))</f>
        <v>334000</v>
      </c>
      <c r="AM299" s="19">
        <f>Regression!$C$5+Regression!$C$6*A299</f>
        <v>10497.092867517445</v>
      </c>
      <c r="AN299" s="27" t="str">
        <f t="shared" si="58"/>
        <v/>
      </c>
      <c r="AO299" s="30">
        <f>INDEX('Seasonal Index'!$E$2:$E$53,AI299)</f>
        <v>1.0030736455714442</v>
      </c>
      <c r="AP299" s="34" t="str">
        <f t="shared" si="59"/>
        <v/>
      </c>
      <c r="AQ299" s="16">
        <f>IF(AJ299=1,A299-Regression!$C$15,0)</f>
        <v>0</v>
      </c>
      <c r="AR299" s="16">
        <f>IF(AJ299=1,AK299-Regression!$D$15,0)</f>
        <v>0</v>
      </c>
      <c r="AS299" s="16">
        <f>IF(AJ299=1,AL299-Regression!$E$15,0)</f>
        <v>0</v>
      </c>
      <c r="AT299" s="16">
        <f>IF(AJ299=1,AP299-Regression!$F$15,0)</f>
        <v>0</v>
      </c>
      <c r="AU299" s="19">
        <f>IF(AND(ISNUMBER(AK299),ISNUMBER(AL299)),Regression!$C$38+Regression!$D$38*A299+Regression!$E$38*AK299+Regression!$F$38*AL299,"")</f>
        <v>10633.046016792305</v>
      </c>
      <c r="AV299" s="34">
        <f t="shared" si="60"/>
        <v>10665.728231592781</v>
      </c>
      <c r="AW299" s="13" t="str">
        <f>IF(AJ299=1,"Train",IF(AH299=Inputs!$B$6+1,"Validation",IF(AH299&gt;Inputs!$B$6+1,"Forecast","Not used")))</f>
        <v>Not used</v>
      </c>
      <c r="AX299" s="34">
        <f t="shared" si="61"/>
        <v>7958</v>
      </c>
      <c r="AY299" s="38" t="str">
        <f t="shared" si="62"/>
        <v/>
      </c>
      <c r="AZ299" s="13">
        <f t="shared" si="63"/>
        <v>0</v>
      </c>
      <c r="BB299" s="19">
        <f>Regression!$C$45+Regression!$C$46*A299</f>
        <v>6609.0103665186261</v>
      </c>
      <c r="BC299" s="27" t="str">
        <f t="shared" si="64"/>
        <v/>
      </c>
      <c r="BD299" s="30">
        <f>INDEX('Seasonal Index'!$H$2:$H$53,AI299)</f>
        <v>1.0081501126133556</v>
      </c>
      <c r="BE299" s="34" t="str">
        <f t="shared" si="65"/>
        <v/>
      </c>
      <c r="BF299" s="38" t="str">
        <f t="shared" si="66"/>
        <v/>
      </c>
      <c r="BG299" s="34">
        <f t="shared" si="67"/>
        <v>7958</v>
      </c>
      <c r="BH299" s="13">
        <f t="shared" si="68"/>
        <v>0</v>
      </c>
      <c r="BI299" s="13">
        <f t="shared" si="69"/>
        <v>0</v>
      </c>
    </row>
    <row r="300" spans="1:61" x14ac:dyDescent="0.2">
      <c r="A300" s="15">
        <v>299</v>
      </c>
      <c r="B300" s="35">
        <v>35363</v>
      </c>
      <c r="C300" s="36">
        <v>7991</v>
      </c>
      <c r="D300" s="37"/>
      <c r="F300" s="15">
        <v>335000</v>
      </c>
      <c r="H300" s="15">
        <v>25.154</v>
      </c>
      <c r="I300" s="15">
        <v>24.698</v>
      </c>
      <c r="J300" s="15">
        <v>1.204</v>
      </c>
      <c r="K300" s="15">
        <v>8032.84</v>
      </c>
      <c r="M300" s="15">
        <v>811</v>
      </c>
      <c r="N300" s="15">
        <v>15.534000000000001</v>
      </c>
      <c r="O300" s="15">
        <v>229050</v>
      </c>
      <c r="P300" s="15">
        <v>5275</v>
      </c>
      <c r="Q300" s="15">
        <v>1224879</v>
      </c>
      <c r="S300" s="15">
        <v>4321</v>
      </c>
      <c r="V300" s="15">
        <v>27</v>
      </c>
      <c r="W300" s="15">
        <v>94.9</v>
      </c>
      <c r="AB300" s="15">
        <v>266588</v>
      </c>
      <c r="AD300" s="15">
        <v>0</v>
      </c>
      <c r="AE300" s="15">
        <v>52.8</v>
      </c>
      <c r="AF300" s="15">
        <v>4.7</v>
      </c>
      <c r="AH300" s="13">
        <f t="shared" si="56"/>
        <v>1996</v>
      </c>
      <c r="AI300" s="13">
        <f t="shared" si="57"/>
        <v>43</v>
      </c>
      <c r="AJ300" s="13">
        <f>IF(AND(ISNUMBER(C300),ISNUMBER(AK300),ISNUMBER(AL300),AH300&gt;=Inputs!$B$5,AH300&lt;=Inputs!$B$6,AH300&lt;&gt;Inputs!$B$7,AH300&lt;&gt;Inputs!$B$8),1,0)</f>
        <v>0</v>
      </c>
      <c r="AK300" s="13">
        <f>IF(INDEX($E300:$AF300,Inputs!$C$10)="","",INDEX($E300:$AF300,Inputs!$C$10))</f>
        <v>229050</v>
      </c>
      <c r="AL300" s="13">
        <f>IF(INDEX($E300:$AF300,Inputs!$C$11)="","",INDEX($E300:$AF300,Inputs!$C$11))</f>
        <v>335000</v>
      </c>
      <c r="AM300" s="19">
        <f>Regression!$C$5+Regression!$C$6*A300</f>
        <v>10495.920192579128</v>
      </c>
      <c r="AN300" s="27" t="str">
        <f t="shared" si="58"/>
        <v/>
      </c>
      <c r="AO300" s="30">
        <f>INDEX('Seasonal Index'!$E$2:$E$53,AI300)</f>
        <v>1.0122408775529341</v>
      </c>
      <c r="AP300" s="34" t="str">
        <f t="shared" si="59"/>
        <v/>
      </c>
      <c r="AQ300" s="16">
        <f>IF(AJ300=1,A300-Regression!$C$15,0)</f>
        <v>0</v>
      </c>
      <c r="AR300" s="16">
        <f>IF(AJ300=1,AK300-Regression!$D$15,0)</f>
        <v>0</v>
      </c>
      <c r="AS300" s="16">
        <f>IF(AJ300=1,AL300-Regression!$E$15,0)</f>
        <v>0</v>
      </c>
      <c r="AT300" s="16">
        <f>IF(AJ300=1,AP300-Regression!$F$15,0)</f>
        <v>0</v>
      </c>
      <c r="AU300" s="19">
        <f>IF(AND(ISNUMBER(AK300),ISNUMBER(AL300)),Regression!$C$38+Regression!$D$38*A300+Regression!$E$38*AK300+Regression!$F$38*AL300,"")</f>
        <v>10628.828662197613</v>
      </c>
      <c r="AV300" s="34">
        <f t="shared" si="60"/>
        <v>10758.93485238269</v>
      </c>
      <c r="AW300" s="13" t="str">
        <f>IF(AJ300=1,"Train",IF(AH300=Inputs!$B$6+1,"Validation",IF(AH300&gt;Inputs!$B$6+1,"Forecast","Not used")))</f>
        <v>Not used</v>
      </c>
      <c r="AX300" s="34">
        <f t="shared" si="61"/>
        <v>7991</v>
      </c>
      <c r="AY300" s="38" t="str">
        <f t="shared" si="62"/>
        <v/>
      </c>
      <c r="AZ300" s="13">
        <f t="shared" si="63"/>
        <v>0</v>
      </c>
      <c r="BB300" s="19">
        <f>Regression!$C$45+Regression!$C$46*A300</f>
        <v>6610.5698661314027</v>
      </c>
      <c r="BC300" s="27" t="str">
        <f t="shared" si="64"/>
        <v/>
      </c>
      <c r="BD300" s="30">
        <f>INDEX('Seasonal Index'!$H$2:$H$53,AI300)</f>
        <v>1.0033758118290406</v>
      </c>
      <c r="BE300" s="34" t="str">
        <f t="shared" si="65"/>
        <v/>
      </c>
      <c r="BF300" s="38" t="str">
        <f t="shared" si="66"/>
        <v/>
      </c>
      <c r="BG300" s="34">
        <f t="shared" si="67"/>
        <v>7991</v>
      </c>
      <c r="BH300" s="13">
        <f t="shared" si="68"/>
        <v>0</v>
      </c>
      <c r="BI300" s="13">
        <f t="shared" si="69"/>
        <v>0</v>
      </c>
    </row>
    <row r="301" spans="1:61" x14ac:dyDescent="0.2">
      <c r="A301" s="15">
        <v>300</v>
      </c>
      <c r="B301" s="35">
        <v>35370</v>
      </c>
      <c r="C301" s="36">
        <v>7682</v>
      </c>
      <c r="D301" s="37"/>
      <c r="F301" s="15">
        <v>352000</v>
      </c>
      <c r="H301" s="15">
        <v>23.91</v>
      </c>
      <c r="I301" s="15">
        <v>23.2</v>
      </c>
      <c r="J301" s="15">
        <v>1.2150000000000001</v>
      </c>
      <c r="K301" s="15">
        <v>8032.84</v>
      </c>
      <c r="M301" s="15">
        <v>811</v>
      </c>
      <c r="N301" s="15">
        <v>15.534000000000001</v>
      </c>
      <c r="O301" s="15">
        <v>229050</v>
      </c>
      <c r="P301" s="15">
        <v>5275</v>
      </c>
      <c r="Q301" s="15">
        <v>1224879</v>
      </c>
      <c r="S301" s="15">
        <v>4321</v>
      </c>
      <c r="V301" s="15">
        <v>27</v>
      </c>
      <c r="W301" s="15">
        <v>94.9</v>
      </c>
      <c r="AB301" s="15">
        <v>266588</v>
      </c>
      <c r="AD301" s="15">
        <v>0</v>
      </c>
      <c r="AE301" s="15">
        <v>54.8</v>
      </c>
      <c r="AF301" s="15">
        <v>17.100000000000001</v>
      </c>
      <c r="AH301" s="13">
        <f t="shared" si="56"/>
        <v>1996</v>
      </c>
      <c r="AI301" s="13">
        <f t="shared" si="57"/>
        <v>44</v>
      </c>
      <c r="AJ301" s="13">
        <f>IF(AND(ISNUMBER(C301),ISNUMBER(AK301),ISNUMBER(AL301),AH301&gt;=Inputs!$B$5,AH301&lt;=Inputs!$B$6,AH301&lt;&gt;Inputs!$B$7,AH301&lt;&gt;Inputs!$B$8),1,0)</f>
        <v>0</v>
      </c>
      <c r="AK301" s="13">
        <f>IF(INDEX($E301:$AF301,Inputs!$C$10)="","",INDEX($E301:$AF301,Inputs!$C$10))</f>
        <v>229050</v>
      </c>
      <c r="AL301" s="13">
        <f>IF(INDEX($E301:$AF301,Inputs!$C$11)="","",INDEX($E301:$AF301,Inputs!$C$11))</f>
        <v>352000</v>
      </c>
      <c r="AM301" s="19">
        <f>Regression!$C$5+Regression!$C$6*A301</f>
        <v>10494.747517640808</v>
      </c>
      <c r="AN301" s="27" t="str">
        <f t="shared" si="58"/>
        <v/>
      </c>
      <c r="AO301" s="30">
        <f>INDEX('Seasonal Index'!$E$2:$E$53,AI301)</f>
        <v>1.012031592209933</v>
      </c>
      <c r="AP301" s="34" t="str">
        <f t="shared" si="59"/>
        <v/>
      </c>
      <c r="AQ301" s="16">
        <f>IF(AJ301=1,A301-Regression!$C$15,0)</f>
        <v>0</v>
      </c>
      <c r="AR301" s="16">
        <f>IF(AJ301=1,AK301-Regression!$D$15,0)</f>
        <v>0</v>
      </c>
      <c r="AS301" s="16">
        <f>IF(AJ301=1,AL301-Regression!$E$15,0)</f>
        <v>0</v>
      </c>
      <c r="AT301" s="16">
        <f>IF(AJ301=1,AP301-Regression!$F$15,0)</f>
        <v>0</v>
      </c>
      <c r="AU301" s="19">
        <f>IF(AND(ISNUMBER(AK301),ISNUMBER(AL301)),Regression!$C$38+Regression!$D$38*A301+Regression!$E$38*AK301+Regression!$F$38*AL301,"")</f>
        <v>10582.130645574807</v>
      </c>
      <c r="AV301" s="34">
        <f t="shared" si="60"/>
        <v>10709.450526214598</v>
      </c>
      <c r="AW301" s="13" t="str">
        <f>IF(AJ301=1,"Train",IF(AH301=Inputs!$B$6+1,"Validation",IF(AH301&gt;Inputs!$B$6+1,"Forecast","Not used")))</f>
        <v>Not used</v>
      </c>
      <c r="AX301" s="34">
        <f t="shared" si="61"/>
        <v>7682</v>
      </c>
      <c r="AY301" s="38" t="str">
        <f t="shared" si="62"/>
        <v/>
      </c>
      <c r="AZ301" s="13">
        <f t="shared" si="63"/>
        <v>0</v>
      </c>
      <c r="BB301" s="19">
        <f>Regression!$C$45+Regression!$C$46*A301</f>
        <v>6612.1293657441802</v>
      </c>
      <c r="BC301" s="27" t="str">
        <f t="shared" si="64"/>
        <v/>
      </c>
      <c r="BD301" s="30">
        <f>INDEX('Seasonal Index'!$H$2:$H$53,AI301)</f>
        <v>1.0342738783797232</v>
      </c>
      <c r="BE301" s="34" t="str">
        <f t="shared" si="65"/>
        <v/>
      </c>
      <c r="BF301" s="38" t="str">
        <f t="shared" si="66"/>
        <v/>
      </c>
      <c r="BG301" s="34">
        <f t="shared" si="67"/>
        <v>7682</v>
      </c>
      <c r="BH301" s="13">
        <f t="shared" si="68"/>
        <v>0</v>
      </c>
      <c r="BI301" s="13">
        <f t="shared" si="69"/>
        <v>0</v>
      </c>
    </row>
    <row r="302" spans="1:61" x14ac:dyDescent="0.2">
      <c r="A302" s="15">
        <v>301</v>
      </c>
      <c r="B302" s="35">
        <v>35377</v>
      </c>
      <c r="C302" s="36">
        <v>7804</v>
      </c>
      <c r="D302" s="37"/>
      <c r="F302" s="15">
        <v>334000</v>
      </c>
      <c r="H302" s="15">
        <v>22.92</v>
      </c>
      <c r="I302" s="15">
        <v>21.99</v>
      </c>
      <c r="J302" s="15">
        <v>1.2230000000000001</v>
      </c>
      <c r="K302" s="15">
        <v>8131.4080000000004</v>
      </c>
      <c r="M302" s="15">
        <v>811</v>
      </c>
      <c r="N302" s="15">
        <v>15.534000000000001</v>
      </c>
      <c r="O302" s="15">
        <v>229050</v>
      </c>
      <c r="P302" s="15">
        <v>5296.6</v>
      </c>
      <c r="Q302" s="15">
        <v>1224879</v>
      </c>
      <c r="S302" s="15">
        <v>4321</v>
      </c>
      <c r="V302" s="15">
        <v>27</v>
      </c>
      <c r="W302" s="15">
        <v>95</v>
      </c>
      <c r="AB302" s="15">
        <v>266588</v>
      </c>
      <c r="AD302" s="15">
        <v>0</v>
      </c>
      <c r="AE302" s="15">
        <v>87.3</v>
      </c>
      <c r="AF302" s="15">
        <v>3.8</v>
      </c>
      <c r="AH302" s="13">
        <f t="shared" si="56"/>
        <v>1996</v>
      </c>
      <c r="AI302" s="13">
        <f t="shared" si="57"/>
        <v>45</v>
      </c>
      <c r="AJ302" s="13">
        <f>IF(AND(ISNUMBER(C302),ISNUMBER(AK302),ISNUMBER(AL302),AH302&gt;=Inputs!$B$5,AH302&lt;=Inputs!$B$6,AH302&lt;&gt;Inputs!$B$7,AH302&lt;&gt;Inputs!$B$8),1,0)</f>
        <v>0</v>
      </c>
      <c r="AK302" s="13">
        <f>IF(INDEX($E302:$AF302,Inputs!$C$10)="","",INDEX($E302:$AF302,Inputs!$C$10))</f>
        <v>229050</v>
      </c>
      <c r="AL302" s="13">
        <f>IF(INDEX($E302:$AF302,Inputs!$C$11)="","",INDEX($E302:$AF302,Inputs!$C$11))</f>
        <v>334000</v>
      </c>
      <c r="AM302" s="19">
        <f>Regression!$C$5+Regression!$C$6*A302</f>
        <v>10493.574842702488</v>
      </c>
      <c r="AN302" s="27" t="str">
        <f t="shared" si="58"/>
        <v/>
      </c>
      <c r="AO302" s="30">
        <f>INDEX('Seasonal Index'!$E$2:$E$53,AI302)</f>
        <v>1.0110407808389756</v>
      </c>
      <c r="AP302" s="34" t="str">
        <f t="shared" si="59"/>
        <v/>
      </c>
      <c r="AQ302" s="16">
        <f>IF(AJ302=1,A302-Regression!$C$15,0)</f>
        <v>0</v>
      </c>
      <c r="AR302" s="16">
        <f>IF(AJ302=1,AK302-Regression!$D$15,0)</f>
        <v>0</v>
      </c>
      <c r="AS302" s="16">
        <f>IF(AJ302=1,AL302-Regression!$E$15,0)</f>
        <v>0</v>
      </c>
      <c r="AT302" s="16">
        <f>IF(AJ302=1,AP302-Regression!$F$15,0)</f>
        <v>0</v>
      </c>
      <c r="AU302" s="19">
        <f>IF(AND(ISNUMBER(AK302),ISNUMBER(AL302)),Regression!$C$38+Regression!$D$38*A302+Regression!$E$38*AK302+Regression!$F$38*AL302,"")</f>
        <v>10628.359077138501</v>
      </c>
      <c r="AV302" s="34">
        <f t="shared" si="60"/>
        <v>10745.704460387124</v>
      </c>
      <c r="AW302" s="13" t="str">
        <f>IF(AJ302=1,"Train",IF(AH302=Inputs!$B$6+1,"Validation",IF(AH302&gt;Inputs!$B$6+1,"Forecast","Not used")))</f>
        <v>Not used</v>
      </c>
      <c r="AX302" s="34">
        <f t="shared" si="61"/>
        <v>7804</v>
      </c>
      <c r="AY302" s="38" t="str">
        <f t="shared" si="62"/>
        <v/>
      </c>
      <c r="AZ302" s="13">
        <f t="shared" si="63"/>
        <v>0</v>
      </c>
      <c r="BB302" s="19">
        <f>Regression!$C$45+Regression!$C$46*A302</f>
        <v>6613.6888653569567</v>
      </c>
      <c r="BC302" s="27" t="str">
        <f t="shared" si="64"/>
        <v/>
      </c>
      <c r="BD302" s="30">
        <f>INDEX('Seasonal Index'!$H$2:$H$53,AI302)</f>
        <v>1.024082102448103</v>
      </c>
      <c r="BE302" s="34" t="str">
        <f t="shared" si="65"/>
        <v/>
      </c>
      <c r="BF302" s="38" t="str">
        <f t="shared" si="66"/>
        <v/>
      </c>
      <c r="BG302" s="34">
        <f t="shared" si="67"/>
        <v>7804</v>
      </c>
      <c r="BH302" s="13">
        <f t="shared" si="68"/>
        <v>0</v>
      </c>
      <c r="BI302" s="13">
        <f t="shared" si="69"/>
        <v>0</v>
      </c>
    </row>
    <row r="303" spans="1:61" x14ac:dyDescent="0.2">
      <c r="A303" s="15">
        <v>302</v>
      </c>
      <c r="B303" s="35">
        <v>35384</v>
      </c>
      <c r="C303" s="36">
        <v>8073</v>
      </c>
      <c r="D303" s="37"/>
      <c r="F303" s="15">
        <v>327000</v>
      </c>
      <c r="H303" s="15">
        <v>23.9</v>
      </c>
      <c r="I303" s="15">
        <v>22.884</v>
      </c>
      <c r="J303" s="15">
        <v>1.226</v>
      </c>
      <c r="K303" s="15">
        <v>8131.4080000000004</v>
      </c>
      <c r="M303" s="15">
        <v>811</v>
      </c>
      <c r="N303" s="15">
        <v>15.534000000000001</v>
      </c>
      <c r="O303" s="15">
        <v>207604</v>
      </c>
      <c r="P303" s="15">
        <v>5296.6</v>
      </c>
      <c r="Q303" s="15">
        <v>1224879</v>
      </c>
      <c r="S303" s="15">
        <v>4321</v>
      </c>
      <c r="V303" s="15">
        <v>27</v>
      </c>
      <c r="W303" s="15">
        <v>95</v>
      </c>
      <c r="AB303" s="15">
        <v>266588</v>
      </c>
      <c r="AD303" s="15">
        <v>0</v>
      </c>
      <c r="AE303" s="15">
        <v>125.7</v>
      </c>
      <c r="AF303" s="15">
        <v>2.2000000000000002</v>
      </c>
      <c r="AH303" s="13">
        <f t="shared" si="56"/>
        <v>1996</v>
      </c>
      <c r="AI303" s="13">
        <f t="shared" si="57"/>
        <v>46</v>
      </c>
      <c r="AJ303" s="13">
        <f>IF(AND(ISNUMBER(C303),ISNUMBER(AK303),ISNUMBER(AL303),AH303&gt;=Inputs!$B$5,AH303&lt;=Inputs!$B$6,AH303&lt;&gt;Inputs!$B$7,AH303&lt;&gt;Inputs!$B$8),1,0)</f>
        <v>0</v>
      </c>
      <c r="AK303" s="13">
        <f>IF(INDEX($E303:$AF303,Inputs!$C$10)="","",INDEX($E303:$AF303,Inputs!$C$10))</f>
        <v>207604</v>
      </c>
      <c r="AL303" s="13">
        <f>IF(INDEX($E303:$AF303,Inputs!$C$11)="","",INDEX($E303:$AF303,Inputs!$C$11))</f>
        <v>327000</v>
      </c>
      <c r="AM303" s="19">
        <f>Regression!$C$5+Regression!$C$6*A303</f>
        <v>10492.40216776417</v>
      </c>
      <c r="AN303" s="27" t="str">
        <f t="shared" si="58"/>
        <v/>
      </c>
      <c r="AO303" s="30">
        <f>INDEX('Seasonal Index'!$E$2:$E$53,AI303)</f>
        <v>0.98635610609281399</v>
      </c>
      <c r="AP303" s="34" t="str">
        <f t="shared" si="59"/>
        <v/>
      </c>
      <c r="AQ303" s="16">
        <f>IF(AJ303=1,A303-Regression!$C$15,0)</f>
        <v>0</v>
      </c>
      <c r="AR303" s="16">
        <f>IF(AJ303=1,AK303-Regression!$D$15,0)</f>
        <v>0</v>
      </c>
      <c r="AS303" s="16">
        <f>IF(AJ303=1,AL303-Regression!$E$15,0)</f>
        <v>0</v>
      </c>
      <c r="AT303" s="16">
        <f>IF(AJ303=1,AP303-Regression!$F$15,0)</f>
        <v>0</v>
      </c>
      <c r="AU303" s="19">
        <f>IF(AND(ISNUMBER(AK303),ISNUMBER(AL303)),Regression!$C$38+Regression!$D$38*A303+Regression!$E$38*AK303+Regression!$F$38*AL303,"")</f>
        <v>10606.250156670756</v>
      </c>
      <c r="AV303" s="34">
        <f t="shared" si="60"/>
        <v>10461.539604780066</v>
      </c>
      <c r="AW303" s="13" t="str">
        <f>IF(AJ303=1,"Train",IF(AH303=Inputs!$B$6+1,"Validation",IF(AH303&gt;Inputs!$B$6+1,"Forecast","Not used")))</f>
        <v>Not used</v>
      </c>
      <c r="AX303" s="34">
        <f t="shared" si="61"/>
        <v>8073</v>
      </c>
      <c r="AY303" s="38" t="str">
        <f t="shared" si="62"/>
        <v/>
      </c>
      <c r="AZ303" s="13">
        <f t="shared" si="63"/>
        <v>0</v>
      </c>
      <c r="BB303" s="19">
        <f>Regression!$C$45+Regression!$C$46*A303</f>
        <v>6615.2483649697333</v>
      </c>
      <c r="BC303" s="27" t="str">
        <f t="shared" si="64"/>
        <v/>
      </c>
      <c r="BD303" s="30">
        <f>INDEX('Seasonal Index'!$H$2:$H$53,AI303)</f>
        <v>0.95418753549545088</v>
      </c>
      <c r="BE303" s="34" t="str">
        <f t="shared" si="65"/>
        <v/>
      </c>
      <c r="BF303" s="38" t="str">
        <f t="shared" si="66"/>
        <v/>
      </c>
      <c r="BG303" s="34">
        <f t="shared" si="67"/>
        <v>8073</v>
      </c>
      <c r="BH303" s="13">
        <f t="shared" si="68"/>
        <v>0</v>
      </c>
      <c r="BI303" s="13">
        <f t="shared" si="69"/>
        <v>0</v>
      </c>
    </row>
    <row r="304" spans="1:61" x14ac:dyDescent="0.2">
      <c r="A304" s="15">
        <v>303</v>
      </c>
      <c r="B304" s="35">
        <v>35391</v>
      </c>
      <c r="C304" s="36">
        <v>7883</v>
      </c>
      <c r="D304" s="37"/>
      <c r="F304" s="15">
        <v>342000</v>
      </c>
      <c r="H304" s="15">
        <v>24.03</v>
      </c>
      <c r="I304" s="15">
        <v>23.207999999999998</v>
      </c>
      <c r="J304" s="15">
        <v>1.236</v>
      </c>
      <c r="K304" s="15">
        <v>8131.4080000000004</v>
      </c>
      <c r="M304" s="15">
        <v>811</v>
      </c>
      <c r="N304" s="15">
        <v>15.308</v>
      </c>
      <c r="O304" s="15">
        <v>207604</v>
      </c>
      <c r="P304" s="15">
        <v>5296.6</v>
      </c>
      <c r="Q304" s="15">
        <v>1224879</v>
      </c>
      <c r="S304" s="15">
        <v>4321</v>
      </c>
      <c r="V304" s="15">
        <v>27</v>
      </c>
      <c r="W304" s="15">
        <v>95</v>
      </c>
      <c r="AB304" s="15">
        <v>266588</v>
      </c>
      <c r="AD304" s="15">
        <v>0</v>
      </c>
      <c r="AE304" s="15">
        <v>111.9</v>
      </c>
      <c r="AF304" s="15">
        <v>5</v>
      </c>
      <c r="AH304" s="13">
        <f t="shared" si="56"/>
        <v>1996</v>
      </c>
      <c r="AI304" s="13">
        <f t="shared" si="57"/>
        <v>47</v>
      </c>
      <c r="AJ304" s="13">
        <f>IF(AND(ISNUMBER(C304),ISNUMBER(AK304),ISNUMBER(AL304),AH304&gt;=Inputs!$B$5,AH304&lt;=Inputs!$B$6,AH304&lt;&gt;Inputs!$B$7,AH304&lt;&gt;Inputs!$B$8),1,0)</f>
        <v>0</v>
      </c>
      <c r="AK304" s="13">
        <f>IF(INDEX($E304:$AF304,Inputs!$C$10)="","",INDEX($E304:$AF304,Inputs!$C$10))</f>
        <v>207604</v>
      </c>
      <c r="AL304" s="13">
        <f>IF(INDEX($E304:$AF304,Inputs!$C$11)="","",INDEX($E304:$AF304,Inputs!$C$11))</f>
        <v>342000</v>
      </c>
      <c r="AM304" s="19">
        <f>Regression!$C$5+Regression!$C$6*A304</f>
        <v>10491.229492825851</v>
      </c>
      <c r="AN304" s="27" t="str">
        <f t="shared" si="58"/>
        <v/>
      </c>
      <c r="AO304" s="30">
        <f>INDEX('Seasonal Index'!$E$2:$E$53,AI304)</f>
        <v>0.96578940872914776</v>
      </c>
      <c r="AP304" s="34" t="str">
        <f t="shared" si="59"/>
        <v/>
      </c>
      <c r="AQ304" s="16">
        <f>IF(AJ304=1,A304-Regression!$C$15,0)</f>
        <v>0</v>
      </c>
      <c r="AR304" s="16">
        <f>IF(AJ304=1,AK304-Regression!$D$15,0)</f>
        <v>0</v>
      </c>
      <c r="AS304" s="16">
        <f>IF(AJ304=1,AL304-Regression!$E$15,0)</f>
        <v>0</v>
      </c>
      <c r="AT304" s="16">
        <f>IF(AJ304=1,AP304-Regression!$F$15,0)</f>
        <v>0</v>
      </c>
      <c r="AU304" s="19">
        <f>IF(AND(ISNUMBER(AK304),ISNUMBER(AL304)),Regression!$C$38+Regression!$D$38*A304+Regression!$E$38*AK304+Regression!$F$38*AL304,"")</f>
        <v>10564.862222801465</v>
      </c>
      <c r="AV304" s="34">
        <f t="shared" si="60"/>
        <v>10203.432039464336</v>
      </c>
      <c r="AW304" s="13" t="str">
        <f>IF(AJ304=1,"Train",IF(AH304=Inputs!$B$6+1,"Validation",IF(AH304&gt;Inputs!$B$6+1,"Forecast","Not used")))</f>
        <v>Not used</v>
      </c>
      <c r="AX304" s="34">
        <f t="shared" si="61"/>
        <v>7883</v>
      </c>
      <c r="AY304" s="38" t="str">
        <f t="shared" si="62"/>
        <v/>
      </c>
      <c r="AZ304" s="13">
        <f t="shared" si="63"/>
        <v>0</v>
      </c>
      <c r="BB304" s="19">
        <f>Regression!$C$45+Regression!$C$46*A304</f>
        <v>6616.8078645825099</v>
      </c>
      <c r="BC304" s="27" t="str">
        <f t="shared" si="64"/>
        <v/>
      </c>
      <c r="BD304" s="30">
        <f>INDEX('Seasonal Index'!$H$2:$H$53,AI304)</f>
        <v>0.94653504180541337</v>
      </c>
      <c r="BE304" s="34" t="str">
        <f t="shared" si="65"/>
        <v/>
      </c>
      <c r="BF304" s="38" t="str">
        <f t="shared" si="66"/>
        <v/>
      </c>
      <c r="BG304" s="34">
        <f t="shared" si="67"/>
        <v>7883</v>
      </c>
      <c r="BH304" s="13">
        <f t="shared" si="68"/>
        <v>0</v>
      </c>
      <c r="BI304" s="13">
        <f t="shared" si="69"/>
        <v>0</v>
      </c>
    </row>
    <row r="305" spans="1:61" x14ac:dyDescent="0.2">
      <c r="A305" s="15">
        <v>304</v>
      </c>
      <c r="B305" s="35">
        <v>35398</v>
      </c>
      <c r="C305" s="36">
        <v>7370</v>
      </c>
      <c r="D305" s="37"/>
      <c r="F305" s="15">
        <v>347000</v>
      </c>
      <c r="H305" s="15">
        <v>24.212499999999999</v>
      </c>
      <c r="I305" s="15">
        <v>23.047999999999998</v>
      </c>
      <c r="J305" s="15">
        <v>1.244</v>
      </c>
      <c r="K305" s="15">
        <v>8131.4080000000004</v>
      </c>
      <c r="M305" s="15">
        <v>811</v>
      </c>
      <c r="N305" s="15">
        <v>15.308</v>
      </c>
      <c r="O305" s="15">
        <v>207604</v>
      </c>
      <c r="P305" s="15">
        <v>5296.6</v>
      </c>
      <c r="Q305" s="15">
        <v>1224879</v>
      </c>
      <c r="S305" s="15">
        <v>4321</v>
      </c>
      <c r="V305" s="15">
        <v>27</v>
      </c>
      <c r="W305" s="15">
        <v>95</v>
      </c>
      <c r="AB305" s="15">
        <v>266588</v>
      </c>
      <c r="AD305" s="15">
        <v>1</v>
      </c>
      <c r="AE305" s="15">
        <v>143.30000000000001</v>
      </c>
      <c r="AF305" s="15">
        <v>0.9</v>
      </c>
      <c r="AH305" s="13">
        <f t="shared" si="56"/>
        <v>1996</v>
      </c>
      <c r="AI305" s="13">
        <f t="shared" si="57"/>
        <v>48</v>
      </c>
      <c r="AJ305" s="13">
        <f>IF(AND(ISNUMBER(C305),ISNUMBER(AK305),ISNUMBER(AL305),AH305&gt;=Inputs!$B$5,AH305&lt;=Inputs!$B$6,AH305&lt;&gt;Inputs!$B$7,AH305&lt;&gt;Inputs!$B$8),1,0)</f>
        <v>0</v>
      </c>
      <c r="AK305" s="13">
        <f>IF(INDEX($E305:$AF305,Inputs!$C$10)="","",INDEX($E305:$AF305,Inputs!$C$10))</f>
        <v>207604</v>
      </c>
      <c r="AL305" s="13">
        <f>IF(INDEX($E305:$AF305,Inputs!$C$11)="","",INDEX($E305:$AF305,Inputs!$C$11))</f>
        <v>347000</v>
      </c>
      <c r="AM305" s="19">
        <f>Regression!$C$5+Regression!$C$6*A305</f>
        <v>10490.056817887531</v>
      </c>
      <c r="AN305" s="27" t="str">
        <f t="shared" si="58"/>
        <v/>
      </c>
      <c r="AO305" s="30">
        <f>INDEX('Seasonal Index'!$E$2:$E$53,AI305)</f>
        <v>0.97475376861810648</v>
      </c>
      <c r="AP305" s="34" t="str">
        <f t="shared" si="59"/>
        <v/>
      </c>
      <c r="AQ305" s="16">
        <f>IF(AJ305=1,A305-Regression!$C$15,0)</f>
        <v>0</v>
      </c>
      <c r="AR305" s="16">
        <f>IF(AJ305=1,AK305-Regression!$D$15,0)</f>
        <v>0</v>
      </c>
      <c r="AS305" s="16">
        <f>IF(AJ305=1,AL305-Regression!$E$15,0)</f>
        <v>0</v>
      </c>
      <c r="AT305" s="16">
        <f>IF(AJ305=1,AP305-Regression!$F$15,0)</f>
        <v>0</v>
      </c>
      <c r="AU305" s="19">
        <f>IF(AND(ISNUMBER(AK305),ISNUMBER(AL305)),Regression!$C$38+Regression!$D$38*A305+Regression!$E$38*AK305+Regression!$F$38*AL305,"")</f>
        <v>10550.024702699744</v>
      </c>
      <c r="AV305" s="34">
        <f t="shared" si="60"/>
        <v>10283.676337970694</v>
      </c>
      <c r="AW305" s="13" t="str">
        <f>IF(AJ305=1,"Train",IF(AH305=Inputs!$B$6+1,"Validation",IF(AH305&gt;Inputs!$B$6+1,"Forecast","Not used")))</f>
        <v>Not used</v>
      </c>
      <c r="AX305" s="34">
        <f t="shared" si="61"/>
        <v>7370</v>
      </c>
      <c r="AY305" s="38" t="str">
        <f t="shared" si="62"/>
        <v/>
      </c>
      <c r="AZ305" s="13">
        <f t="shared" si="63"/>
        <v>0</v>
      </c>
      <c r="BB305" s="19">
        <f>Regression!$C$45+Regression!$C$46*A305</f>
        <v>6618.3673641952864</v>
      </c>
      <c r="BC305" s="27" t="str">
        <f t="shared" si="64"/>
        <v/>
      </c>
      <c r="BD305" s="30">
        <f>INDEX('Seasonal Index'!$H$2:$H$53,AI305)</f>
        <v>0.96645545966881496</v>
      </c>
      <c r="BE305" s="34" t="str">
        <f t="shared" si="65"/>
        <v/>
      </c>
      <c r="BF305" s="38" t="str">
        <f t="shared" si="66"/>
        <v/>
      </c>
      <c r="BG305" s="34">
        <f t="shared" si="67"/>
        <v>7370</v>
      </c>
      <c r="BH305" s="13">
        <f t="shared" si="68"/>
        <v>0</v>
      </c>
      <c r="BI305" s="13">
        <f t="shared" si="69"/>
        <v>0</v>
      </c>
    </row>
    <row r="306" spans="1:61" x14ac:dyDescent="0.2">
      <c r="A306" s="15">
        <v>305</v>
      </c>
      <c r="B306" s="35">
        <v>35405</v>
      </c>
      <c r="C306" s="36">
        <v>7706</v>
      </c>
      <c r="D306" s="37"/>
      <c r="F306" s="15">
        <v>332000</v>
      </c>
      <c r="H306" s="15">
        <v>25.14</v>
      </c>
      <c r="I306" s="15">
        <v>24.175999999999998</v>
      </c>
      <c r="J306" s="15">
        <v>1.2410000000000001</v>
      </c>
      <c r="K306" s="15">
        <v>8131.4080000000004</v>
      </c>
      <c r="M306" s="15">
        <v>836</v>
      </c>
      <c r="N306" s="15">
        <v>15.308</v>
      </c>
      <c r="O306" s="15">
        <v>207604</v>
      </c>
      <c r="P306" s="15">
        <v>5328.5</v>
      </c>
      <c r="Q306" s="15">
        <v>1224879</v>
      </c>
      <c r="S306" s="15">
        <v>4321</v>
      </c>
      <c r="V306" s="15">
        <v>27</v>
      </c>
      <c r="W306" s="15">
        <v>95.9</v>
      </c>
      <c r="AB306" s="15">
        <v>266588</v>
      </c>
      <c r="AD306" s="15">
        <v>0</v>
      </c>
      <c r="AE306" s="15">
        <v>131.4</v>
      </c>
      <c r="AF306" s="15">
        <v>0.1</v>
      </c>
      <c r="AH306" s="13">
        <f t="shared" si="56"/>
        <v>1996</v>
      </c>
      <c r="AI306" s="13">
        <f t="shared" si="57"/>
        <v>49</v>
      </c>
      <c r="AJ306" s="13">
        <f>IF(AND(ISNUMBER(C306),ISNUMBER(AK306),ISNUMBER(AL306),AH306&gt;=Inputs!$B$5,AH306&lt;=Inputs!$B$6,AH306&lt;&gt;Inputs!$B$7,AH306&lt;&gt;Inputs!$B$8),1,0)</f>
        <v>0</v>
      </c>
      <c r="AK306" s="13">
        <f>IF(INDEX($E306:$AF306,Inputs!$C$10)="","",INDEX($E306:$AF306,Inputs!$C$10))</f>
        <v>207604</v>
      </c>
      <c r="AL306" s="13">
        <f>IF(INDEX($E306:$AF306,Inputs!$C$11)="","",INDEX($E306:$AF306,Inputs!$C$11))</f>
        <v>332000</v>
      </c>
      <c r="AM306" s="19">
        <f>Regression!$C$5+Regression!$C$6*A306</f>
        <v>10488.884142949213</v>
      </c>
      <c r="AN306" s="27" t="str">
        <f t="shared" si="58"/>
        <v/>
      </c>
      <c r="AO306" s="30">
        <f>INDEX('Seasonal Index'!$E$2:$E$53,AI306)</f>
        <v>0.98029372066923559</v>
      </c>
      <c r="AP306" s="34" t="str">
        <f t="shared" si="59"/>
        <v/>
      </c>
      <c r="AQ306" s="16">
        <f>IF(AJ306=1,A306-Regression!$C$15,0)</f>
        <v>0</v>
      </c>
      <c r="AR306" s="16">
        <f>IF(AJ306=1,AK306-Regression!$D$15,0)</f>
        <v>0</v>
      </c>
      <c r="AS306" s="16">
        <f>IF(AJ306=1,AL306-Regression!$E$15,0)</f>
        <v>0</v>
      </c>
      <c r="AT306" s="16">
        <f>IF(AJ306=1,AP306-Regression!$F$15,0)</f>
        <v>0</v>
      </c>
      <c r="AU306" s="19">
        <f>IF(AND(ISNUMBER(AK306),ISNUMBER(AL306)),Regression!$C$38+Regression!$D$38*A306+Regression!$E$38*AK306+Regression!$F$38*AL306,"")</f>
        <v>10588.288010133168</v>
      </c>
      <c r="AV306" s="34">
        <f t="shared" si="60"/>
        <v>10379.6322489709</v>
      </c>
      <c r="AW306" s="13" t="str">
        <f>IF(AJ306=1,"Train",IF(AH306=Inputs!$B$6+1,"Validation",IF(AH306&gt;Inputs!$B$6+1,"Forecast","Not used")))</f>
        <v>Not used</v>
      </c>
      <c r="AX306" s="34">
        <f t="shared" si="61"/>
        <v>7706</v>
      </c>
      <c r="AY306" s="38" t="str">
        <f t="shared" si="62"/>
        <v/>
      </c>
      <c r="AZ306" s="13">
        <f t="shared" si="63"/>
        <v>0</v>
      </c>
      <c r="BB306" s="19">
        <f>Regression!$C$45+Regression!$C$46*A306</f>
        <v>6619.9268638080639</v>
      </c>
      <c r="BC306" s="27" t="str">
        <f t="shared" si="64"/>
        <v/>
      </c>
      <c r="BD306" s="30">
        <f>INDEX('Seasonal Index'!$H$2:$H$53,AI306)</f>
        <v>0.97990885322830168</v>
      </c>
      <c r="BE306" s="34" t="str">
        <f t="shared" si="65"/>
        <v/>
      </c>
      <c r="BF306" s="38" t="str">
        <f t="shared" si="66"/>
        <v/>
      </c>
      <c r="BG306" s="34">
        <f t="shared" si="67"/>
        <v>7706</v>
      </c>
      <c r="BH306" s="13">
        <f t="shared" si="68"/>
        <v>0</v>
      </c>
      <c r="BI306" s="13">
        <f t="shared" si="69"/>
        <v>0</v>
      </c>
    </row>
    <row r="307" spans="1:61" x14ac:dyDescent="0.2">
      <c r="A307" s="15">
        <v>306</v>
      </c>
      <c r="B307" s="35">
        <v>35412</v>
      </c>
      <c r="C307" s="36">
        <v>8355</v>
      </c>
      <c r="D307" s="37"/>
      <c r="F307" s="15">
        <v>355000</v>
      </c>
      <c r="H307" s="15">
        <v>24.2</v>
      </c>
      <c r="I307" s="15">
        <v>23.27</v>
      </c>
      <c r="J307" s="15">
        <v>1.2410000000000001</v>
      </c>
      <c r="K307" s="15">
        <v>8131.4080000000004</v>
      </c>
      <c r="M307" s="15">
        <v>836</v>
      </c>
      <c r="N307" s="15">
        <v>15.308</v>
      </c>
      <c r="O307" s="15">
        <v>207604</v>
      </c>
      <c r="P307" s="15">
        <v>5328.5</v>
      </c>
      <c r="Q307" s="15">
        <v>1224879</v>
      </c>
      <c r="S307" s="15">
        <v>4321</v>
      </c>
      <c r="V307" s="15">
        <v>27</v>
      </c>
      <c r="W307" s="15">
        <v>95.9</v>
      </c>
      <c r="AB307" s="15">
        <v>266588</v>
      </c>
      <c r="AD307" s="15">
        <v>0</v>
      </c>
      <c r="AE307" s="15">
        <v>121.2</v>
      </c>
      <c r="AF307" s="15">
        <v>2.1</v>
      </c>
      <c r="AH307" s="13">
        <f t="shared" si="56"/>
        <v>1996</v>
      </c>
      <c r="AI307" s="13">
        <f t="shared" si="57"/>
        <v>50</v>
      </c>
      <c r="AJ307" s="13">
        <f>IF(AND(ISNUMBER(C307),ISNUMBER(AK307),ISNUMBER(AL307),AH307&gt;=Inputs!$B$5,AH307&lt;=Inputs!$B$6,AH307&lt;&gt;Inputs!$B$7,AH307&lt;&gt;Inputs!$B$8),1,0)</f>
        <v>0</v>
      </c>
      <c r="AK307" s="13">
        <f>IF(INDEX($E307:$AF307,Inputs!$C$10)="","",INDEX($E307:$AF307,Inputs!$C$10))</f>
        <v>207604</v>
      </c>
      <c r="AL307" s="13">
        <f>IF(INDEX($E307:$AF307,Inputs!$C$11)="","",INDEX($E307:$AF307,Inputs!$C$11))</f>
        <v>355000</v>
      </c>
      <c r="AM307" s="19">
        <f>Regression!$C$5+Regression!$C$6*A307</f>
        <v>10487.711468010893</v>
      </c>
      <c r="AN307" s="27" t="str">
        <f t="shared" si="58"/>
        <v/>
      </c>
      <c r="AO307" s="30">
        <f>INDEX('Seasonal Index'!$E$2:$E$53,AI307)</f>
        <v>1.00060911532618</v>
      </c>
      <c r="AP307" s="34" t="str">
        <f t="shared" si="59"/>
        <v/>
      </c>
      <c r="AQ307" s="16">
        <f>IF(AJ307=1,A307-Regression!$C$15,0)</f>
        <v>0</v>
      </c>
      <c r="AR307" s="16">
        <f>IF(AJ307=1,AK307-Regression!$D$15,0)</f>
        <v>0</v>
      </c>
      <c r="AS307" s="16">
        <f>IF(AJ307=1,AL307-Regression!$E$15,0)</f>
        <v>0</v>
      </c>
      <c r="AT307" s="16">
        <f>IF(AJ307=1,AP307-Regression!$F$15,0)</f>
        <v>0</v>
      </c>
      <c r="AU307" s="19">
        <f>IF(AND(ISNUMBER(AK307),ISNUMBER(AL307)),Regression!$C$38+Regression!$D$38*A307+Regression!$E$38*AK307+Regression!$F$38*AL307,"")</f>
        <v>10525.659745249817</v>
      </c>
      <c r="AV307" s="34">
        <f t="shared" si="60"/>
        <v>10532.071085918806</v>
      </c>
      <c r="AW307" s="13" t="str">
        <f>IF(AJ307=1,"Train",IF(AH307=Inputs!$B$6+1,"Validation",IF(AH307&gt;Inputs!$B$6+1,"Forecast","Not used")))</f>
        <v>Not used</v>
      </c>
      <c r="AX307" s="34">
        <f t="shared" si="61"/>
        <v>8355</v>
      </c>
      <c r="AY307" s="38" t="str">
        <f t="shared" si="62"/>
        <v/>
      </c>
      <c r="AZ307" s="13">
        <f t="shared" si="63"/>
        <v>0</v>
      </c>
      <c r="BB307" s="19">
        <f>Regression!$C$45+Regression!$C$46*A307</f>
        <v>6621.4863634208405</v>
      </c>
      <c r="BC307" s="27" t="str">
        <f t="shared" si="64"/>
        <v/>
      </c>
      <c r="BD307" s="30">
        <f>INDEX('Seasonal Index'!$H$2:$H$53,AI307)</f>
        <v>0.99765913713107945</v>
      </c>
      <c r="BE307" s="34" t="str">
        <f t="shared" si="65"/>
        <v/>
      </c>
      <c r="BF307" s="38" t="str">
        <f t="shared" si="66"/>
        <v/>
      </c>
      <c r="BG307" s="34">
        <f t="shared" si="67"/>
        <v>8355</v>
      </c>
      <c r="BH307" s="13">
        <f t="shared" si="68"/>
        <v>0</v>
      </c>
      <c r="BI307" s="13">
        <f t="shared" si="69"/>
        <v>0</v>
      </c>
    </row>
    <row r="308" spans="1:61" x14ac:dyDescent="0.2">
      <c r="A308" s="15">
        <v>307</v>
      </c>
      <c r="B308" s="35">
        <v>35419</v>
      </c>
      <c r="C308" s="36">
        <v>8051</v>
      </c>
      <c r="D308" s="37"/>
      <c r="F308" s="15">
        <v>352000</v>
      </c>
      <c r="H308" s="15">
        <v>26.02</v>
      </c>
      <c r="I308" s="15">
        <v>23.972000000000001</v>
      </c>
      <c r="J308" s="15">
        <v>1.236</v>
      </c>
      <c r="K308" s="15">
        <v>8131.4080000000004</v>
      </c>
      <c r="M308" s="15">
        <v>836</v>
      </c>
      <c r="N308" s="15">
        <v>15.712</v>
      </c>
      <c r="O308" s="15">
        <v>215654</v>
      </c>
      <c r="P308" s="15">
        <v>5328.5</v>
      </c>
      <c r="Q308" s="15">
        <v>1247457</v>
      </c>
      <c r="S308" s="15">
        <v>4321</v>
      </c>
      <c r="V308" s="15">
        <v>27</v>
      </c>
      <c r="W308" s="15">
        <v>95.9</v>
      </c>
      <c r="AB308" s="15">
        <v>266588</v>
      </c>
      <c r="AD308" s="15">
        <v>0</v>
      </c>
      <c r="AE308" s="15">
        <v>174.7</v>
      </c>
      <c r="AF308" s="15">
        <v>0.4</v>
      </c>
      <c r="AH308" s="13">
        <f t="shared" si="56"/>
        <v>1996</v>
      </c>
      <c r="AI308" s="13">
        <f t="shared" si="57"/>
        <v>51</v>
      </c>
      <c r="AJ308" s="13">
        <f>IF(AND(ISNUMBER(C308),ISNUMBER(AK308),ISNUMBER(AL308),AH308&gt;=Inputs!$B$5,AH308&lt;=Inputs!$B$6,AH308&lt;&gt;Inputs!$B$7,AH308&lt;&gt;Inputs!$B$8),1,0)</f>
        <v>0</v>
      </c>
      <c r="AK308" s="13">
        <f>IF(INDEX($E308:$AF308,Inputs!$C$10)="","",INDEX($E308:$AF308,Inputs!$C$10))</f>
        <v>215654</v>
      </c>
      <c r="AL308" s="13">
        <f>IF(INDEX($E308:$AF308,Inputs!$C$11)="","",INDEX($E308:$AF308,Inputs!$C$11))</f>
        <v>352000</v>
      </c>
      <c r="AM308" s="19">
        <f>Regression!$C$5+Regression!$C$6*A308</f>
        <v>10486.538793072576</v>
      </c>
      <c r="AN308" s="27" t="str">
        <f t="shared" si="58"/>
        <v/>
      </c>
      <c r="AO308" s="30">
        <f>INDEX('Seasonal Index'!$E$2:$E$53,AI308)</f>
        <v>1.0219733137822757</v>
      </c>
      <c r="AP308" s="34" t="str">
        <f t="shared" si="59"/>
        <v/>
      </c>
      <c r="AQ308" s="16">
        <f>IF(AJ308=1,A308-Regression!$C$15,0)</f>
        <v>0</v>
      </c>
      <c r="AR308" s="16">
        <f>IF(AJ308=1,AK308-Regression!$D$15,0)</f>
        <v>0</v>
      </c>
      <c r="AS308" s="16">
        <f>IF(AJ308=1,AL308-Regression!$E$15,0)</f>
        <v>0</v>
      </c>
      <c r="AT308" s="16">
        <f>IF(AJ308=1,AP308-Regression!$F$15,0)</f>
        <v>0</v>
      </c>
      <c r="AU308" s="19">
        <f>IF(AND(ISNUMBER(AK308),ISNUMBER(AL308)),Regression!$C$38+Regression!$D$38*A308+Regression!$E$38*AK308+Regression!$F$38*AL308,"")</f>
        <v>10546.751158696019</v>
      </c>
      <c r="AV308" s="34">
        <f t="shared" si="60"/>
        <v>10778.498231289626</v>
      </c>
      <c r="AW308" s="13" t="str">
        <f>IF(AJ308=1,"Train",IF(AH308=Inputs!$B$6+1,"Validation",IF(AH308&gt;Inputs!$B$6+1,"Forecast","Not used")))</f>
        <v>Not used</v>
      </c>
      <c r="AX308" s="34">
        <f t="shared" si="61"/>
        <v>8051</v>
      </c>
      <c r="AY308" s="38" t="str">
        <f t="shared" si="62"/>
        <v/>
      </c>
      <c r="AZ308" s="13">
        <f t="shared" si="63"/>
        <v>0</v>
      </c>
      <c r="BB308" s="19">
        <f>Regression!$C$45+Regression!$C$46*A308</f>
        <v>6623.045863033617</v>
      </c>
      <c r="BC308" s="27" t="str">
        <f t="shared" si="64"/>
        <v/>
      </c>
      <c r="BD308" s="30">
        <f>INDEX('Seasonal Index'!$H$2:$H$53,AI308)</f>
        <v>1.0395425337611444</v>
      </c>
      <c r="BE308" s="34" t="str">
        <f t="shared" si="65"/>
        <v/>
      </c>
      <c r="BF308" s="38" t="str">
        <f t="shared" si="66"/>
        <v/>
      </c>
      <c r="BG308" s="34">
        <f t="shared" si="67"/>
        <v>8051</v>
      </c>
      <c r="BH308" s="13">
        <f t="shared" si="68"/>
        <v>0</v>
      </c>
      <c r="BI308" s="13">
        <f t="shared" si="69"/>
        <v>0</v>
      </c>
    </row>
    <row r="309" spans="1:61" x14ac:dyDescent="0.2">
      <c r="A309" s="15">
        <v>308</v>
      </c>
      <c r="B309" s="35">
        <v>35426</v>
      </c>
      <c r="C309" s="36">
        <v>7740</v>
      </c>
      <c r="D309" s="37"/>
      <c r="F309" s="15">
        <v>350000</v>
      </c>
      <c r="H309" s="15">
        <v>25.4375</v>
      </c>
      <c r="I309" s="15">
        <v>23.573333333333299</v>
      </c>
      <c r="J309" s="15">
        <v>1.2310000000000001</v>
      </c>
      <c r="K309" s="15">
        <v>8131.4080000000004</v>
      </c>
      <c r="M309" s="15">
        <v>836</v>
      </c>
      <c r="N309" s="15">
        <v>15.712</v>
      </c>
      <c r="O309" s="15">
        <v>215654</v>
      </c>
      <c r="P309" s="15">
        <v>5328.5</v>
      </c>
      <c r="Q309" s="15">
        <v>1247457</v>
      </c>
      <c r="S309" s="15">
        <v>4321</v>
      </c>
      <c r="V309" s="15">
        <v>27</v>
      </c>
      <c r="W309" s="15">
        <v>95.9</v>
      </c>
      <c r="AB309" s="15">
        <v>266588</v>
      </c>
      <c r="AD309" s="15">
        <v>1</v>
      </c>
      <c r="AE309" s="15">
        <v>163.69999999999999</v>
      </c>
      <c r="AF309" s="15">
        <v>1.3</v>
      </c>
      <c r="AH309" s="13">
        <f t="shared" si="56"/>
        <v>1996</v>
      </c>
      <c r="AI309" s="13">
        <f t="shared" si="57"/>
        <v>52</v>
      </c>
      <c r="AJ309" s="13">
        <f>IF(AND(ISNUMBER(C309),ISNUMBER(AK309),ISNUMBER(AL309),AH309&gt;=Inputs!$B$5,AH309&lt;=Inputs!$B$6,AH309&lt;&gt;Inputs!$B$7,AH309&lt;&gt;Inputs!$B$8),1,0)</f>
        <v>0</v>
      </c>
      <c r="AK309" s="13">
        <f>IF(INDEX($E309:$AF309,Inputs!$C$10)="","",INDEX($E309:$AF309,Inputs!$C$10))</f>
        <v>215654</v>
      </c>
      <c r="AL309" s="13">
        <f>IF(INDEX($E309:$AF309,Inputs!$C$11)="","",INDEX($E309:$AF309,Inputs!$C$11))</f>
        <v>350000</v>
      </c>
      <c r="AM309" s="19">
        <f>Regression!$C$5+Regression!$C$6*A309</f>
        <v>10485.366118134256</v>
      </c>
      <c r="AN309" s="27" t="str">
        <f t="shared" si="58"/>
        <v/>
      </c>
      <c r="AO309" s="30">
        <f>INDEX('Seasonal Index'!$E$2:$E$53,AI309)</f>
        <v>0.94105970168970154</v>
      </c>
      <c r="AP309" s="34" t="str">
        <f t="shared" si="59"/>
        <v/>
      </c>
      <c r="AQ309" s="16">
        <f>IF(AJ309=1,A309-Regression!$C$15,0)</f>
        <v>0</v>
      </c>
      <c r="AR309" s="16">
        <f>IF(AJ309=1,AK309-Regression!$D$15,0)</f>
        <v>0</v>
      </c>
      <c r="AS309" s="16">
        <f>IF(AJ309=1,AL309-Regression!$E$15,0)</f>
        <v>0</v>
      </c>
      <c r="AT309" s="16">
        <f>IF(AJ309=1,AP309-Regression!$F$15,0)</f>
        <v>0</v>
      </c>
      <c r="AU309" s="19">
        <f>IF(AND(ISNUMBER(AK309),ISNUMBER(AL309)),Regression!$C$38+Regression!$D$38*A309+Regression!$E$38*AK309+Regression!$F$38*AL309,"")</f>
        <v>10550.498928231598</v>
      </c>
      <c r="AV309" s="34">
        <f t="shared" si="60"/>
        <v>9928.6493740791429</v>
      </c>
      <c r="AW309" s="13" t="str">
        <f>IF(AJ309=1,"Train",IF(AH309=Inputs!$B$6+1,"Validation",IF(AH309&gt;Inputs!$B$6+1,"Forecast","Not used")))</f>
        <v>Not used</v>
      </c>
      <c r="AX309" s="34">
        <f t="shared" si="61"/>
        <v>7740</v>
      </c>
      <c r="AY309" s="38" t="str">
        <f t="shared" si="62"/>
        <v/>
      </c>
      <c r="AZ309" s="13">
        <f t="shared" si="63"/>
        <v>0</v>
      </c>
      <c r="BB309" s="19">
        <f>Regression!$C$45+Regression!$C$46*A309</f>
        <v>6624.6053626463945</v>
      </c>
      <c r="BC309" s="27" t="str">
        <f t="shared" si="64"/>
        <v/>
      </c>
      <c r="BD309" s="30">
        <f>INDEX('Seasonal Index'!$H$2:$H$53,AI309)</f>
        <v>0.89289929772275245</v>
      </c>
      <c r="BE309" s="34" t="str">
        <f t="shared" si="65"/>
        <v/>
      </c>
      <c r="BF309" s="38" t="str">
        <f t="shared" si="66"/>
        <v/>
      </c>
      <c r="BG309" s="34">
        <f t="shared" si="67"/>
        <v>7740</v>
      </c>
      <c r="BH309" s="13">
        <f t="shared" si="68"/>
        <v>0</v>
      </c>
      <c r="BI309" s="13">
        <f t="shared" si="69"/>
        <v>0</v>
      </c>
    </row>
    <row r="310" spans="1:61" x14ac:dyDescent="0.2">
      <c r="A310" s="15">
        <v>309</v>
      </c>
      <c r="B310" s="35">
        <v>35433</v>
      </c>
      <c r="C310" s="36">
        <v>7122</v>
      </c>
      <c r="D310" s="37"/>
      <c r="F310" s="15">
        <v>357000</v>
      </c>
      <c r="H310" s="15">
        <v>25.587499999999999</v>
      </c>
      <c r="I310" s="15">
        <v>24.122499999999999</v>
      </c>
      <c r="J310" s="15">
        <v>1.2270000000000001</v>
      </c>
      <c r="K310" s="15">
        <v>8131.4080000000004</v>
      </c>
      <c r="M310" s="15">
        <v>836</v>
      </c>
      <c r="N310" s="15">
        <v>15.712</v>
      </c>
      <c r="O310" s="15">
        <v>215654</v>
      </c>
      <c r="P310" s="15">
        <v>5328.5</v>
      </c>
      <c r="Q310" s="15">
        <v>1247457</v>
      </c>
      <c r="S310" s="15">
        <v>4321</v>
      </c>
      <c r="V310" s="15">
        <v>27</v>
      </c>
      <c r="W310" s="15">
        <v>95.9</v>
      </c>
      <c r="AB310" s="15">
        <v>266588</v>
      </c>
      <c r="AD310" s="15">
        <v>1</v>
      </c>
      <c r="AE310" s="15">
        <v>104.9</v>
      </c>
      <c r="AF310" s="15">
        <v>2.5</v>
      </c>
      <c r="AH310" s="13">
        <f t="shared" si="56"/>
        <v>1997</v>
      </c>
      <c r="AI310" s="13">
        <f t="shared" si="57"/>
        <v>1</v>
      </c>
      <c r="AJ310" s="13">
        <f>IF(AND(ISNUMBER(C310),ISNUMBER(AK310),ISNUMBER(AL310),AH310&gt;=Inputs!$B$5,AH310&lt;=Inputs!$B$6,AH310&lt;&gt;Inputs!$B$7,AH310&lt;&gt;Inputs!$B$8),1,0)</f>
        <v>0</v>
      </c>
      <c r="AK310" s="13">
        <f>IF(INDEX($E310:$AF310,Inputs!$C$10)="","",INDEX($E310:$AF310,Inputs!$C$10))</f>
        <v>215654</v>
      </c>
      <c r="AL310" s="13">
        <f>IF(INDEX($E310:$AF310,Inputs!$C$11)="","",INDEX($E310:$AF310,Inputs!$C$11))</f>
        <v>357000</v>
      </c>
      <c r="AM310" s="19">
        <f>Regression!$C$5+Regression!$C$6*A310</f>
        <v>10484.193443195936</v>
      </c>
      <c r="AN310" s="27" t="str">
        <f t="shared" si="58"/>
        <v/>
      </c>
      <c r="AO310" s="30">
        <f>INDEX('Seasonal Index'!$E$2:$E$53,AI310)</f>
        <v>0.91465818912124619</v>
      </c>
      <c r="AP310" s="34" t="str">
        <f t="shared" si="59"/>
        <v/>
      </c>
      <c r="AQ310" s="16">
        <f>IF(AJ310=1,A310-Regression!$C$15,0)</f>
        <v>0</v>
      </c>
      <c r="AR310" s="16">
        <f>IF(AJ310=1,AK310-Regression!$D$15,0)</f>
        <v>0</v>
      </c>
      <c r="AS310" s="16">
        <f>IF(AJ310=1,AL310-Regression!$E$15,0)</f>
        <v>0</v>
      </c>
      <c r="AT310" s="16">
        <f>IF(AJ310=1,AP310-Regression!$F$15,0)</f>
        <v>0</v>
      </c>
      <c r="AU310" s="19">
        <f>IF(AND(ISNUMBER(AK310),ISNUMBER(AL310)),Regression!$C$38+Regression!$D$38*A310+Regression!$E$38*AK310+Regression!$F$38*AL310,"")</f>
        <v>10530.351325376361</v>
      </c>
      <c r="AV310" s="34">
        <f t="shared" si="60"/>
        <v>9631.6720740792571</v>
      </c>
      <c r="AW310" s="13" t="str">
        <f>IF(AJ310=1,"Train",IF(AH310=Inputs!$B$6+1,"Validation",IF(AH310&gt;Inputs!$B$6+1,"Forecast","Not used")))</f>
        <v>Not used</v>
      </c>
      <c r="AX310" s="34">
        <f t="shared" si="61"/>
        <v>7122</v>
      </c>
      <c r="AY310" s="38" t="str">
        <f t="shared" si="62"/>
        <v/>
      </c>
      <c r="AZ310" s="13">
        <f t="shared" si="63"/>
        <v>0</v>
      </c>
      <c r="BB310" s="19">
        <f>Regression!$C$45+Regression!$C$46*A310</f>
        <v>6626.1648622591711</v>
      </c>
      <c r="BC310" s="27" t="str">
        <f t="shared" si="64"/>
        <v/>
      </c>
      <c r="BD310" s="30">
        <f>INDEX('Seasonal Index'!$H$2:$H$53,AI310)</f>
        <v>0.90693988880451892</v>
      </c>
      <c r="BE310" s="34" t="str">
        <f t="shared" si="65"/>
        <v/>
      </c>
      <c r="BF310" s="38" t="str">
        <f t="shared" si="66"/>
        <v/>
      </c>
      <c r="BG310" s="34">
        <f t="shared" si="67"/>
        <v>7122</v>
      </c>
      <c r="BH310" s="13">
        <f t="shared" si="68"/>
        <v>0</v>
      </c>
      <c r="BI310" s="13">
        <f t="shared" si="69"/>
        <v>0</v>
      </c>
    </row>
    <row r="311" spans="1:61" x14ac:dyDescent="0.2">
      <c r="A311" s="15">
        <v>310</v>
      </c>
      <c r="B311" s="35">
        <v>35440</v>
      </c>
      <c r="C311" s="36">
        <v>7440</v>
      </c>
      <c r="D311" s="37"/>
      <c r="F311" s="15">
        <v>347000</v>
      </c>
      <c r="H311" s="15">
        <v>26.3</v>
      </c>
      <c r="I311" s="15">
        <v>24.67</v>
      </c>
      <c r="J311" s="15">
        <v>1.2250000000000001</v>
      </c>
      <c r="K311" s="15">
        <v>8131.4080000000004</v>
      </c>
      <c r="M311" s="15">
        <v>848</v>
      </c>
      <c r="N311" s="15">
        <v>15.712</v>
      </c>
      <c r="O311" s="15">
        <v>215654</v>
      </c>
      <c r="P311" s="15">
        <v>5351.2</v>
      </c>
      <c r="Q311" s="15">
        <v>1247457</v>
      </c>
      <c r="S311" s="15">
        <v>4321</v>
      </c>
      <c r="V311" s="15">
        <v>27</v>
      </c>
      <c r="W311" s="15">
        <v>94.6</v>
      </c>
      <c r="AB311" s="15">
        <v>266588</v>
      </c>
      <c r="AD311" s="15">
        <v>0</v>
      </c>
      <c r="AE311" s="15">
        <v>163.30000000000001</v>
      </c>
      <c r="AF311" s="15">
        <v>1.4</v>
      </c>
      <c r="AH311" s="13">
        <f t="shared" si="56"/>
        <v>1997</v>
      </c>
      <c r="AI311" s="13">
        <f t="shared" si="57"/>
        <v>2</v>
      </c>
      <c r="AJ311" s="13">
        <f>IF(AND(ISNUMBER(C311),ISNUMBER(AK311),ISNUMBER(AL311),AH311&gt;=Inputs!$B$5,AH311&lt;=Inputs!$B$6,AH311&lt;&gt;Inputs!$B$7,AH311&lt;&gt;Inputs!$B$8),1,0)</f>
        <v>0</v>
      </c>
      <c r="AK311" s="13">
        <f>IF(INDEX($E311:$AF311,Inputs!$C$10)="","",INDEX($E311:$AF311,Inputs!$C$10))</f>
        <v>215654</v>
      </c>
      <c r="AL311" s="13">
        <f>IF(INDEX($E311:$AF311,Inputs!$C$11)="","",INDEX($E311:$AF311,Inputs!$C$11))</f>
        <v>347000</v>
      </c>
      <c r="AM311" s="19">
        <f>Regression!$C$5+Regression!$C$6*A311</f>
        <v>10483.020768257618</v>
      </c>
      <c r="AN311" s="27" t="str">
        <f t="shared" si="58"/>
        <v/>
      </c>
      <c r="AO311" s="30">
        <f>INDEX('Seasonal Index'!$E$2:$E$53,AI311)</f>
        <v>0.92112372079680493</v>
      </c>
      <c r="AP311" s="34" t="str">
        <f t="shared" si="59"/>
        <v/>
      </c>
      <c r="AQ311" s="16">
        <f>IF(AJ311=1,A311-Regression!$C$15,0)</f>
        <v>0</v>
      </c>
      <c r="AR311" s="16">
        <f>IF(AJ311=1,AK311-Regression!$D$15,0)</f>
        <v>0</v>
      </c>
      <c r="AS311" s="16">
        <f>IF(AJ311=1,AL311-Regression!$E$15,0)</f>
        <v>0</v>
      </c>
      <c r="AT311" s="16">
        <f>IF(AJ311=1,AP311-Regression!$F$15,0)</f>
        <v>0</v>
      </c>
      <c r="AU311" s="19">
        <f>IF(AND(ISNUMBER(AK311),ISNUMBER(AL311)),Regression!$C$38+Regression!$D$38*A311+Regression!$E$38*AK311+Regression!$F$38*AL311,"")</f>
        <v>10555.339425926</v>
      </c>
      <c r="AV311" s="34">
        <f t="shared" si="60"/>
        <v>9722.7735262821679</v>
      </c>
      <c r="AW311" s="13" t="str">
        <f>IF(AJ311=1,"Train",IF(AH311=Inputs!$B$6+1,"Validation",IF(AH311&gt;Inputs!$B$6+1,"Forecast","Not used")))</f>
        <v>Not used</v>
      </c>
      <c r="AX311" s="34">
        <f t="shared" si="61"/>
        <v>7440</v>
      </c>
      <c r="AY311" s="38" t="str">
        <f t="shared" si="62"/>
        <v/>
      </c>
      <c r="AZ311" s="13">
        <f t="shared" si="63"/>
        <v>0</v>
      </c>
      <c r="BB311" s="19">
        <f>Regression!$C$45+Regression!$C$46*A311</f>
        <v>6627.7243618719476</v>
      </c>
      <c r="BC311" s="27" t="str">
        <f t="shared" si="64"/>
        <v/>
      </c>
      <c r="BD311" s="30">
        <f>INDEX('Seasonal Index'!$H$2:$H$53,AI311)</f>
        <v>0.93580735968008499</v>
      </c>
      <c r="BE311" s="34" t="str">
        <f t="shared" si="65"/>
        <v/>
      </c>
      <c r="BF311" s="38" t="str">
        <f t="shared" si="66"/>
        <v/>
      </c>
      <c r="BG311" s="34">
        <f t="shared" si="67"/>
        <v>7440</v>
      </c>
      <c r="BH311" s="13">
        <f t="shared" si="68"/>
        <v>0</v>
      </c>
      <c r="BI311" s="13">
        <f t="shared" si="69"/>
        <v>0</v>
      </c>
    </row>
    <row r="312" spans="1:61" x14ac:dyDescent="0.2">
      <c r="A312" s="15">
        <v>311</v>
      </c>
      <c r="B312" s="35">
        <v>35447</v>
      </c>
      <c r="C312" s="36">
        <v>7408</v>
      </c>
      <c r="D312" s="37"/>
      <c r="F312" s="15">
        <v>324000</v>
      </c>
      <c r="H312" s="15">
        <v>25.42</v>
      </c>
      <c r="I312" s="15">
        <v>23.225000000000001</v>
      </c>
      <c r="J312" s="15">
        <v>1.2410000000000001</v>
      </c>
      <c r="K312" s="15">
        <v>8131.4080000000004</v>
      </c>
      <c r="M312" s="15">
        <v>848</v>
      </c>
      <c r="N312" s="15">
        <v>15.183</v>
      </c>
      <c r="O312" s="15">
        <v>199643</v>
      </c>
      <c r="P312" s="15">
        <v>5351.2</v>
      </c>
      <c r="Q312" s="15">
        <v>1247457</v>
      </c>
      <c r="S312" s="15">
        <v>4321</v>
      </c>
      <c r="V312" s="15">
        <v>27</v>
      </c>
      <c r="W312" s="15">
        <v>94.6</v>
      </c>
      <c r="AB312" s="15">
        <v>266588</v>
      </c>
      <c r="AD312" s="15">
        <v>0</v>
      </c>
      <c r="AE312" s="15">
        <v>248</v>
      </c>
      <c r="AF312" s="15">
        <v>0</v>
      </c>
      <c r="AH312" s="13">
        <f t="shared" si="56"/>
        <v>1997</v>
      </c>
      <c r="AI312" s="13">
        <f t="shared" si="57"/>
        <v>3</v>
      </c>
      <c r="AJ312" s="13">
        <f>IF(AND(ISNUMBER(C312),ISNUMBER(AK312),ISNUMBER(AL312),AH312&gt;=Inputs!$B$5,AH312&lt;=Inputs!$B$6,AH312&lt;&gt;Inputs!$B$7,AH312&lt;&gt;Inputs!$B$8),1,0)</f>
        <v>0</v>
      </c>
      <c r="AK312" s="13">
        <f>IF(INDEX($E312:$AF312,Inputs!$C$10)="","",INDEX($E312:$AF312,Inputs!$C$10))</f>
        <v>199643</v>
      </c>
      <c r="AL312" s="13">
        <f>IF(INDEX($E312:$AF312,Inputs!$C$11)="","",INDEX($E312:$AF312,Inputs!$C$11))</f>
        <v>324000</v>
      </c>
      <c r="AM312" s="19">
        <f>Regression!$C$5+Regression!$C$6*A312</f>
        <v>10481.848093319299</v>
      </c>
      <c r="AN312" s="27" t="str">
        <f t="shared" si="58"/>
        <v/>
      </c>
      <c r="AO312" s="30">
        <f>INDEX('Seasonal Index'!$E$2:$E$53,AI312)</f>
        <v>0.93247570989249473</v>
      </c>
      <c r="AP312" s="34" t="str">
        <f t="shared" si="59"/>
        <v/>
      </c>
      <c r="AQ312" s="16">
        <f>IF(AJ312=1,A312-Regression!$C$15,0)</f>
        <v>0</v>
      </c>
      <c r="AR312" s="16">
        <f>IF(AJ312=1,AK312-Regression!$D$15,0)</f>
        <v>0</v>
      </c>
      <c r="AS312" s="16">
        <f>IF(AJ312=1,AL312-Regression!$E$15,0)</f>
        <v>0</v>
      </c>
      <c r="AT312" s="16">
        <f>IF(AJ312=1,AP312-Regression!$F$15,0)</f>
        <v>0</v>
      </c>
      <c r="AU312" s="19">
        <f>IF(AND(ISNUMBER(AK312),ISNUMBER(AL312)),Regression!$C$38+Regression!$D$38*A312+Regression!$E$38*AK312+Regression!$F$38*AL312,"")</f>
        <v>10585.628255035634</v>
      </c>
      <c r="AV312" s="34">
        <f t="shared" si="60"/>
        <v>9870.8412217724035</v>
      </c>
      <c r="AW312" s="13" t="str">
        <f>IF(AJ312=1,"Train",IF(AH312=Inputs!$B$6+1,"Validation",IF(AH312&gt;Inputs!$B$6+1,"Forecast","Not used")))</f>
        <v>Not used</v>
      </c>
      <c r="AX312" s="34">
        <f t="shared" si="61"/>
        <v>7408</v>
      </c>
      <c r="AY312" s="38" t="str">
        <f t="shared" si="62"/>
        <v/>
      </c>
      <c r="AZ312" s="13">
        <f t="shared" si="63"/>
        <v>0</v>
      </c>
      <c r="BB312" s="19">
        <f>Regression!$C$45+Regression!$C$46*A312</f>
        <v>6629.2838614847242</v>
      </c>
      <c r="BC312" s="27" t="str">
        <f t="shared" si="64"/>
        <v/>
      </c>
      <c r="BD312" s="30">
        <f>INDEX('Seasonal Index'!$H$2:$H$53,AI312)</f>
        <v>0.93511463592432087</v>
      </c>
      <c r="BE312" s="34" t="str">
        <f t="shared" si="65"/>
        <v/>
      </c>
      <c r="BF312" s="38" t="str">
        <f t="shared" si="66"/>
        <v/>
      </c>
      <c r="BG312" s="34">
        <f t="shared" si="67"/>
        <v>7408</v>
      </c>
      <c r="BH312" s="13">
        <f t="shared" si="68"/>
        <v>0</v>
      </c>
      <c r="BI312" s="13">
        <f t="shared" si="69"/>
        <v>0</v>
      </c>
    </row>
    <row r="313" spans="1:61" x14ac:dyDescent="0.2">
      <c r="A313" s="15">
        <v>312</v>
      </c>
      <c r="B313" s="35">
        <v>35454</v>
      </c>
      <c r="C313" s="36">
        <v>7265</v>
      </c>
      <c r="D313" s="37"/>
      <c r="F313" s="15">
        <v>345000</v>
      </c>
      <c r="H313" s="15">
        <v>24.4</v>
      </c>
      <c r="I313" s="15">
        <v>22.9</v>
      </c>
      <c r="J313" s="15">
        <v>1.2410000000000001</v>
      </c>
      <c r="K313" s="15">
        <v>8131.4080000000004</v>
      </c>
      <c r="M313" s="15">
        <v>848</v>
      </c>
      <c r="N313" s="15">
        <v>15.183</v>
      </c>
      <c r="O313" s="15">
        <v>199643</v>
      </c>
      <c r="P313" s="15">
        <v>5351.2</v>
      </c>
      <c r="Q313" s="15">
        <v>1247457</v>
      </c>
      <c r="S313" s="15">
        <v>4321</v>
      </c>
      <c r="V313" s="15">
        <v>27</v>
      </c>
      <c r="W313" s="15">
        <v>94.6</v>
      </c>
      <c r="AB313" s="15">
        <v>266588</v>
      </c>
      <c r="AD313" s="15">
        <v>0</v>
      </c>
      <c r="AE313" s="15">
        <v>177.9</v>
      </c>
      <c r="AF313" s="15">
        <v>0.2</v>
      </c>
      <c r="AH313" s="13">
        <f t="shared" si="56"/>
        <v>1997</v>
      </c>
      <c r="AI313" s="13">
        <f t="shared" si="57"/>
        <v>4</v>
      </c>
      <c r="AJ313" s="13">
        <f>IF(AND(ISNUMBER(C313),ISNUMBER(AK313),ISNUMBER(AL313),AH313&gt;=Inputs!$B$5,AH313&lt;=Inputs!$B$6,AH313&lt;&gt;Inputs!$B$7,AH313&lt;&gt;Inputs!$B$8),1,0)</f>
        <v>0</v>
      </c>
      <c r="AK313" s="13">
        <f>IF(INDEX($E313:$AF313,Inputs!$C$10)="","",INDEX($E313:$AF313,Inputs!$C$10))</f>
        <v>199643</v>
      </c>
      <c r="AL313" s="13">
        <f>IF(INDEX($E313:$AF313,Inputs!$C$11)="","",INDEX($E313:$AF313,Inputs!$C$11))</f>
        <v>345000</v>
      </c>
      <c r="AM313" s="19">
        <f>Regression!$C$5+Regression!$C$6*A313</f>
        <v>10480.675418380979</v>
      </c>
      <c r="AN313" s="27" t="str">
        <f t="shared" si="58"/>
        <v/>
      </c>
      <c r="AO313" s="30">
        <f>INDEX('Seasonal Index'!$E$2:$E$53,AI313)</f>
        <v>0.95567024426301994</v>
      </c>
      <c r="AP313" s="34" t="str">
        <f t="shared" si="59"/>
        <v/>
      </c>
      <c r="AQ313" s="16">
        <f>IF(AJ313=1,A313-Regression!$C$15,0)</f>
        <v>0</v>
      </c>
      <c r="AR313" s="16">
        <f>IF(AJ313=1,AK313-Regression!$D$15,0)</f>
        <v>0</v>
      </c>
      <c r="AS313" s="16">
        <f>IF(AJ313=1,AL313-Regression!$E$15,0)</f>
        <v>0</v>
      </c>
      <c r="AT313" s="16">
        <f>IF(AJ313=1,AP313-Regression!$F$15,0)</f>
        <v>0</v>
      </c>
      <c r="AU313" s="19">
        <f>IF(AND(ISNUMBER(AK313),ISNUMBER(AL313)),Regression!$C$38+Regression!$D$38*A313+Regression!$E$38*AK313+Regression!$F$38*AL313,"")</f>
        <v>10528.310072905799</v>
      </c>
      <c r="AV313" s="34">
        <f t="shared" si="60"/>
        <v>10061.592659050699</v>
      </c>
      <c r="AW313" s="13" t="str">
        <f>IF(AJ313=1,"Train",IF(AH313=Inputs!$B$6+1,"Validation",IF(AH313&gt;Inputs!$B$6+1,"Forecast","Not used")))</f>
        <v>Not used</v>
      </c>
      <c r="AX313" s="34">
        <f t="shared" si="61"/>
        <v>7265</v>
      </c>
      <c r="AY313" s="38" t="str">
        <f t="shared" si="62"/>
        <v/>
      </c>
      <c r="AZ313" s="13">
        <f t="shared" si="63"/>
        <v>0</v>
      </c>
      <c r="BB313" s="19">
        <f>Regression!$C$45+Regression!$C$46*A313</f>
        <v>6630.8433610975007</v>
      </c>
      <c r="BC313" s="27" t="str">
        <f t="shared" si="64"/>
        <v/>
      </c>
      <c r="BD313" s="30">
        <f>INDEX('Seasonal Index'!$H$2:$H$53,AI313)</f>
        <v>0.94748400224267371</v>
      </c>
      <c r="BE313" s="34" t="str">
        <f t="shared" si="65"/>
        <v/>
      </c>
      <c r="BF313" s="38" t="str">
        <f t="shared" si="66"/>
        <v/>
      </c>
      <c r="BG313" s="34">
        <f t="shared" si="67"/>
        <v>7265</v>
      </c>
      <c r="BH313" s="13">
        <f t="shared" si="68"/>
        <v>0</v>
      </c>
      <c r="BI313" s="13">
        <f t="shared" si="69"/>
        <v>0</v>
      </c>
    </row>
    <row r="314" spans="1:61" x14ac:dyDescent="0.2">
      <c r="A314" s="15">
        <v>313</v>
      </c>
      <c r="B314" s="35">
        <v>35461</v>
      </c>
      <c r="C314" s="36">
        <v>7125</v>
      </c>
      <c r="D314" s="37"/>
      <c r="F314" s="15">
        <v>340000</v>
      </c>
      <c r="H314" s="15">
        <v>24.24</v>
      </c>
      <c r="I314" s="15">
        <v>22.98</v>
      </c>
      <c r="J314" s="15">
        <v>1.238</v>
      </c>
      <c r="K314" s="15">
        <v>8131.4080000000004</v>
      </c>
      <c r="M314" s="15">
        <v>848</v>
      </c>
      <c r="N314" s="15">
        <v>15.183</v>
      </c>
      <c r="O314" s="15">
        <v>199643</v>
      </c>
      <c r="P314" s="15">
        <v>5351.2</v>
      </c>
      <c r="Q314" s="15">
        <v>1247457</v>
      </c>
      <c r="S314" s="15">
        <v>4321</v>
      </c>
      <c r="V314" s="15">
        <v>27</v>
      </c>
      <c r="W314" s="15">
        <v>94.6</v>
      </c>
      <c r="AB314" s="15">
        <v>266588</v>
      </c>
      <c r="AD314" s="15">
        <v>0</v>
      </c>
      <c r="AE314" s="15">
        <v>178.9</v>
      </c>
      <c r="AF314" s="15">
        <v>0.4</v>
      </c>
      <c r="AH314" s="13">
        <f t="shared" si="56"/>
        <v>1997</v>
      </c>
      <c r="AI314" s="13">
        <f t="shared" si="57"/>
        <v>5</v>
      </c>
      <c r="AJ314" s="13">
        <f>IF(AND(ISNUMBER(C314),ISNUMBER(AK314),ISNUMBER(AL314),AH314&gt;=Inputs!$B$5,AH314&lt;=Inputs!$B$6,AH314&lt;&gt;Inputs!$B$7,AH314&lt;&gt;Inputs!$B$8),1,0)</f>
        <v>0</v>
      </c>
      <c r="AK314" s="13">
        <f>IF(INDEX($E314:$AF314,Inputs!$C$10)="","",INDEX($E314:$AF314,Inputs!$C$10))</f>
        <v>199643</v>
      </c>
      <c r="AL314" s="13">
        <f>IF(INDEX($E314:$AF314,Inputs!$C$11)="","",INDEX($E314:$AF314,Inputs!$C$11))</f>
        <v>340000</v>
      </c>
      <c r="AM314" s="19">
        <f>Regression!$C$5+Regression!$C$6*A314</f>
        <v>10479.502743442661</v>
      </c>
      <c r="AN314" s="27" t="str">
        <f t="shared" si="58"/>
        <v/>
      </c>
      <c r="AO314" s="30">
        <f>INDEX('Seasonal Index'!$E$2:$E$53,AI314)</f>
        <v>0.96378521109549831</v>
      </c>
      <c r="AP314" s="34" t="str">
        <f t="shared" si="59"/>
        <v/>
      </c>
      <c r="AQ314" s="16">
        <f>IF(AJ314=1,A314-Regression!$C$15,0)</f>
        <v>0</v>
      </c>
      <c r="AR314" s="16">
        <f>IF(AJ314=1,AK314-Regression!$D$15,0)</f>
        <v>0</v>
      </c>
      <c r="AS314" s="16">
        <f>IF(AJ314=1,AL314-Regression!$E$15,0)</f>
        <v>0</v>
      </c>
      <c r="AT314" s="16">
        <f>IF(AJ314=1,AP314-Regression!$F$15,0)</f>
        <v>0</v>
      </c>
      <c r="AU314" s="19">
        <f>IF(AND(ISNUMBER(AK314),ISNUMBER(AL314)),Regression!$C$38+Regression!$D$38*A314+Regression!$E$38*AK314+Regression!$F$38*AL314,"")</f>
        <v>10540.022966571649</v>
      </c>
      <c r="AV314" s="34">
        <f t="shared" si="60"/>
        <v>10158.318259788657</v>
      </c>
      <c r="AW314" s="13" t="str">
        <f>IF(AJ314=1,"Train",IF(AH314=Inputs!$B$6+1,"Validation",IF(AH314&gt;Inputs!$B$6+1,"Forecast","Not used")))</f>
        <v>Not used</v>
      </c>
      <c r="AX314" s="34">
        <f t="shared" si="61"/>
        <v>7125</v>
      </c>
      <c r="AY314" s="38" t="str">
        <f t="shared" si="62"/>
        <v/>
      </c>
      <c r="AZ314" s="13">
        <f t="shared" si="63"/>
        <v>0</v>
      </c>
      <c r="BB314" s="19">
        <f>Regression!$C$45+Regression!$C$46*A314</f>
        <v>6632.4028607102782</v>
      </c>
      <c r="BC314" s="27" t="str">
        <f t="shared" si="64"/>
        <v/>
      </c>
      <c r="BD314" s="30">
        <f>INDEX('Seasonal Index'!$H$2:$H$53,AI314)</f>
        <v>1.0045556242669631</v>
      </c>
      <c r="BE314" s="34" t="str">
        <f t="shared" si="65"/>
        <v/>
      </c>
      <c r="BF314" s="38" t="str">
        <f t="shared" si="66"/>
        <v/>
      </c>
      <c r="BG314" s="34">
        <f t="shared" si="67"/>
        <v>7125</v>
      </c>
      <c r="BH314" s="13">
        <f t="shared" si="68"/>
        <v>0</v>
      </c>
      <c r="BI314" s="13">
        <f t="shared" si="69"/>
        <v>0</v>
      </c>
    </row>
    <row r="315" spans="1:61" x14ac:dyDescent="0.2">
      <c r="A315" s="15">
        <v>314</v>
      </c>
      <c r="B315" s="35">
        <v>35468</v>
      </c>
      <c r="C315" s="36">
        <v>7013</v>
      </c>
      <c r="D315" s="37"/>
      <c r="F315" s="15">
        <v>333000</v>
      </c>
      <c r="H315" s="15">
        <v>23.49</v>
      </c>
      <c r="I315" s="15">
        <v>22.5275</v>
      </c>
      <c r="J315" s="15">
        <v>1.236</v>
      </c>
      <c r="K315" s="15">
        <v>8259.7710000000006</v>
      </c>
      <c r="M315" s="15">
        <v>852</v>
      </c>
      <c r="N315" s="15">
        <v>15.183</v>
      </c>
      <c r="O315" s="15">
        <v>199643</v>
      </c>
      <c r="P315" s="15">
        <v>5378.6</v>
      </c>
      <c r="Q315" s="15">
        <v>1247457</v>
      </c>
      <c r="S315" s="15">
        <v>4321</v>
      </c>
      <c r="V315" s="15">
        <v>27</v>
      </c>
      <c r="W315" s="15">
        <v>94.2</v>
      </c>
      <c r="AB315" s="15">
        <v>266588</v>
      </c>
      <c r="AD315" s="15">
        <v>0</v>
      </c>
      <c r="AE315" s="15">
        <v>136.19999999999999</v>
      </c>
      <c r="AF315" s="15">
        <v>0.8</v>
      </c>
      <c r="AH315" s="13">
        <f t="shared" si="56"/>
        <v>1997</v>
      </c>
      <c r="AI315" s="13">
        <f t="shared" si="57"/>
        <v>6</v>
      </c>
      <c r="AJ315" s="13">
        <f>IF(AND(ISNUMBER(C315),ISNUMBER(AK315),ISNUMBER(AL315),AH315&gt;=Inputs!$B$5,AH315&lt;=Inputs!$B$6,AH315&lt;&gt;Inputs!$B$7,AH315&lt;&gt;Inputs!$B$8),1,0)</f>
        <v>0</v>
      </c>
      <c r="AK315" s="13">
        <f>IF(INDEX($E315:$AF315,Inputs!$C$10)="","",INDEX($E315:$AF315,Inputs!$C$10))</f>
        <v>199643</v>
      </c>
      <c r="AL315" s="13">
        <f>IF(INDEX($E315:$AF315,Inputs!$C$11)="","",INDEX($E315:$AF315,Inputs!$C$11))</f>
        <v>333000</v>
      </c>
      <c r="AM315" s="19">
        <f>Regression!$C$5+Regression!$C$6*A315</f>
        <v>10478.330068504341</v>
      </c>
      <c r="AN315" s="27" t="str">
        <f t="shared" si="58"/>
        <v/>
      </c>
      <c r="AO315" s="30">
        <f>INDEX('Seasonal Index'!$E$2:$E$53,AI315)</f>
        <v>0.93990301851114999</v>
      </c>
      <c r="AP315" s="34" t="str">
        <f t="shared" si="59"/>
        <v/>
      </c>
      <c r="AQ315" s="16">
        <f>IF(AJ315=1,A315-Regression!$C$15,0)</f>
        <v>0</v>
      </c>
      <c r="AR315" s="16">
        <f>IF(AJ315=1,AK315-Regression!$D$15,0)</f>
        <v>0</v>
      </c>
      <c r="AS315" s="16">
        <f>IF(AJ315=1,AL315-Regression!$E$15,0)</f>
        <v>0</v>
      </c>
      <c r="AT315" s="16">
        <f>IF(AJ315=1,AP315-Regression!$F$15,0)</f>
        <v>0</v>
      </c>
      <c r="AU315" s="19">
        <f>IF(AND(ISNUMBER(AK315),ISNUMBER(AL315)),Regression!$C$38+Regression!$D$38*A315+Regression!$E$38*AK315+Regression!$F$38*AL315,"")</f>
        <v>10557.045942991017</v>
      </c>
      <c r="AV315" s="34">
        <f t="shared" si="60"/>
        <v>9922.5993483781476</v>
      </c>
      <c r="AW315" s="13" t="str">
        <f>IF(AJ315=1,"Train",IF(AH315=Inputs!$B$6+1,"Validation",IF(AH315&gt;Inputs!$B$6+1,"Forecast","Not used")))</f>
        <v>Not used</v>
      </c>
      <c r="AX315" s="34">
        <f t="shared" si="61"/>
        <v>7013</v>
      </c>
      <c r="AY315" s="38" t="str">
        <f t="shared" si="62"/>
        <v/>
      </c>
      <c r="AZ315" s="13">
        <f t="shared" si="63"/>
        <v>0</v>
      </c>
      <c r="BB315" s="19">
        <f>Regression!$C$45+Regression!$C$46*A315</f>
        <v>6633.9623603230548</v>
      </c>
      <c r="BC315" s="27" t="str">
        <f t="shared" si="64"/>
        <v/>
      </c>
      <c r="BD315" s="30">
        <f>INDEX('Seasonal Index'!$H$2:$H$53,AI315)</f>
        <v>0.95301266001084362</v>
      </c>
      <c r="BE315" s="34" t="str">
        <f t="shared" si="65"/>
        <v/>
      </c>
      <c r="BF315" s="38" t="str">
        <f t="shared" si="66"/>
        <v/>
      </c>
      <c r="BG315" s="34">
        <f t="shared" si="67"/>
        <v>7013</v>
      </c>
      <c r="BH315" s="13">
        <f t="shared" si="68"/>
        <v>0</v>
      </c>
      <c r="BI315" s="13">
        <f t="shared" si="69"/>
        <v>0</v>
      </c>
    </row>
    <row r="316" spans="1:61" x14ac:dyDescent="0.2">
      <c r="A316" s="15">
        <v>315</v>
      </c>
      <c r="B316" s="35">
        <v>35475</v>
      </c>
      <c r="C316" s="36">
        <v>7530</v>
      </c>
      <c r="D316" s="37"/>
      <c r="F316" s="15">
        <v>315000</v>
      </c>
      <c r="H316" s="15">
        <v>22.21</v>
      </c>
      <c r="I316" s="15">
        <v>20.832000000000001</v>
      </c>
      <c r="J316" s="15">
        <v>1.234</v>
      </c>
      <c r="K316" s="15">
        <v>8259.7710000000006</v>
      </c>
      <c r="M316" s="15">
        <v>852</v>
      </c>
      <c r="N316" s="15">
        <v>15.183</v>
      </c>
      <c r="O316" s="15">
        <v>199643</v>
      </c>
      <c r="P316" s="15">
        <v>5378.6</v>
      </c>
      <c r="Q316" s="15">
        <v>1247457</v>
      </c>
      <c r="S316" s="15">
        <v>4321</v>
      </c>
      <c r="V316" s="15">
        <v>27</v>
      </c>
      <c r="W316" s="15">
        <v>94.2</v>
      </c>
      <c r="AB316" s="15">
        <v>266588</v>
      </c>
      <c r="AD316" s="15">
        <v>0</v>
      </c>
      <c r="AE316" s="15">
        <v>186.7</v>
      </c>
      <c r="AF316" s="15">
        <v>0</v>
      </c>
      <c r="AH316" s="13">
        <f t="shared" si="56"/>
        <v>1997</v>
      </c>
      <c r="AI316" s="13">
        <f t="shared" si="57"/>
        <v>7</v>
      </c>
      <c r="AJ316" s="13">
        <f>IF(AND(ISNUMBER(C316),ISNUMBER(AK316),ISNUMBER(AL316),AH316&gt;=Inputs!$B$5,AH316&lt;=Inputs!$B$6,AH316&lt;&gt;Inputs!$B$7,AH316&lt;&gt;Inputs!$B$8),1,0)</f>
        <v>0</v>
      </c>
      <c r="AK316" s="13">
        <f>IF(INDEX($E316:$AF316,Inputs!$C$10)="","",INDEX($E316:$AF316,Inputs!$C$10))</f>
        <v>199643</v>
      </c>
      <c r="AL316" s="13">
        <f>IF(INDEX($E316:$AF316,Inputs!$C$11)="","",INDEX($E316:$AF316,Inputs!$C$11))</f>
        <v>315000</v>
      </c>
      <c r="AM316" s="19">
        <f>Regression!$C$5+Regression!$C$6*A316</f>
        <v>10477.157393566024</v>
      </c>
      <c r="AN316" s="27" t="str">
        <f t="shared" si="58"/>
        <v/>
      </c>
      <c r="AO316" s="30">
        <f>INDEX('Seasonal Index'!$E$2:$E$53,AI316)</f>
        <v>0.9631620939890071</v>
      </c>
      <c r="AP316" s="34" t="str">
        <f t="shared" si="59"/>
        <v/>
      </c>
      <c r="AQ316" s="16">
        <f>IF(AJ316=1,A316-Regression!$C$15,0)</f>
        <v>0</v>
      </c>
      <c r="AR316" s="16">
        <f>IF(AJ316=1,AK316-Regression!$D$15,0)</f>
        <v>0</v>
      </c>
      <c r="AS316" s="16">
        <f>IF(AJ316=1,AL316-Regression!$E$15,0)</f>
        <v>0</v>
      </c>
      <c r="AT316" s="16">
        <f>IF(AJ316=1,AP316-Regression!$F$15,0)</f>
        <v>0</v>
      </c>
      <c r="AU316" s="19">
        <f>IF(AND(ISNUMBER(AK316),ISNUMBER(AL316)),Regression!$C$38+Regression!$D$38*A316+Regression!$E$38*AK316+Regression!$F$38*AL316,"")</f>
        <v>10603.27437455471</v>
      </c>
      <c r="AV316" s="34">
        <f t="shared" si="60"/>
        <v>10212.671949736094</v>
      </c>
      <c r="AW316" s="13" t="str">
        <f>IF(AJ316=1,"Train",IF(AH316=Inputs!$B$6+1,"Validation",IF(AH316&gt;Inputs!$B$6+1,"Forecast","Not used")))</f>
        <v>Not used</v>
      </c>
      <c r="AX316" s="34">
        <f t="shared" si="61"/>
        <v>7530</v>
      </c>
      <c r="AY316" s="38" t="str">
        <f t="shared" si="62"/>
        <v/>
      </c>
      <c r="AZ316" s="13">
        <f t="shared" si="63"/>
        <v>0</v>
      </c>
      <c r="BB316" s="19">
        <f>Regression!$C$45+Regression!$C$46*A316</f>
        <v>6635.5218599358313</v>
      </c>
      <c r="BC316" s="27" t="str">
        <f t="shared" si="64"/>
        <v/>
      </c>
      <c r="BD316" s="30">
        <f>INDEX('Seasonal Index'!$H$2:$H$53,AI316)</f>
        <v>0.98161870818373353</v>
      </c>
      <c r="BE316" s="34" t="str">
        <f t="shared" si="65"/>
        <v/>
      </c>
      <c r="BF316" s="38" t="str">
        <f t="shared" si="66"/>
        <v/>
      </c>
      <c r="BG316" s="34">
        <f t="shared" si="67"/>
        <v>7530</v>
      </c>
      <c r="BH316" s="13">
        <f t="shared" si="68"/>
        <v>0</v>
      </c>
      <c r="BI316" s="13">
        <f t="shared" si="69"/>
        <v>0</v>
      </c>
    </row>
    <row r="317" spans="1:61" x14ac:dyDescent="0.2">
      <c r="A317" s="15">
        <v>316</v>
      </c>
      <c r="B317" s="35">
        <v>35482</v>
      </c>
      <c r="C317" s="36">
        <v>8011</v>
      </c>
      <c r="D317" s="37"/>
      <c r="F317" s="15">
        <v>313000</v>
      </c>
      <c r="H317" s="15">
        <v>22.175000000000001</v>
      </c>
      <c r="I317" s="15">
        <v>20.544</v>
      </c>
      <c r="J317" s="15">
        <v>1.2270000000000001</v>
      </c>
      <c r="K317" s="15">
        <v>8259.7710000000006</v>
      </c>
      <c r="M317" s="15">
        <v>852</v>
      </c>
      <c r="N317" s="15">
        <v>15.682</v>
      </c>
      <c r="O317" s="15">
        <v>201462</v>
      </c>
      <c r="P317" s="15">
        <v>5378.6</v>
      </c>
      <c r="Q317" s="15">
        <v>1247457</v>
      </c>
      <c r="S317" s="15">
        <v>4321</v>
      </c>
      <c r="V317" s="15">
        <v>27</v>
      </c>
      <c r="W317" s="15">
        <v>94.2</v>
      </c>
      <c r="AB317" s="15">
        <v>266588</v>
      </c>
      <c r="AD317" s="15">
        <v>0</v>
      </c>
      <c r="AE317" s="15">
        <v>126.9</v>
      </c>
      <c r="AF317" s="15">
        <v>0.6</v>
      </c>
      <c r="AH317" s="13">
        <f t="shared" si="56"/>
        <v>1997</v>
      </c>
      <c r="AI317" s="13">
        <f t="shared" si="57"/>
        <v>8</v>
      </c>
      <c r="AJ317" s="13">
        <f>IF(AND(ISNUMBER(C317),ISNUMBER(AK317),ISNUMBER(AL317),AH317&gt;=Inputs!$B$5,AH317&lt;=Inputs!$B$6,AH317&lt;&gt;Inputs!$B$7,AH317&lt;&gt;Inputs!$B$8),1,0)</f>
        <v>0</v>
      </c>
      <c r="AK317" s="13">
        <f>IF(INDEX($E317:$AF317,Inputs!$C$10)="","",INDEX($E317:$AF317,Inputs!$C$10))</f>
        <v>201462</v>
      </c>
      <c r="AL317" s="13">
        <f>IF(INDEX($E317:$AF317,Inputs!$C$11)="","",INDEX($E317:$AF317,Inputs!$C$11))</f>
        <v>313000</v>
      </c>
      <c r="AM317" s="19">
        <f>Regression!$C$5+Regression!$C$6*A317</f>
        <v>10475.984718627704</v>
      </c>
      <c r="AN317" s="27" t="str">
        <f t="shared" si="58"/>
        <v/>
      </c>
      <c r="AO317" s="30">
        <f>INDEX('Seasonal Index'!$E$2:$E$53,AI317)</f>
        <v>0.97838705647303814</v>
      </c>
      <c r="AP317" s="34" t="str">
        <f t="shared" si="59"/>
        <v/>
      </c>
      <c r="AQ317" s="16">
        <f>IF(AJ317=1,A317-Regression!$C$15,0)</f>
        <v>0</v>
      </c>
      <c r="AR317" s="16">
        <f>IF(AJ317=1,AK317-Regression!$D$15,0)</f>
        <v>0</v>
      </c>
      <c r="AS317" s="16">
        <f>IF(AJ317=1,AL317-Regression!$E$15,0)</f>
        <v>0</v>
      </c>
      <c r="AT317" s="16">
        <f>IF(AJ317=1,AP317-Regression!$F$15,0)</f>
        <v>0</v>
      </c>
      <c r="AU317" s="19">
        <f>IF(AND(ISNUMBER(AK317),ISNUMBER(AL317)),Regression!$C$38+Regression!$D$38*A317+Regression!$E$38*AK317+Regression!$F$38*AL317,"")</f>
        <v>10610.341220861605</v>
      </c>
      <c r="AV317" s="34">
        <f t="shared" si="60"/>
        <v>10381.020515253327</v>
      </c>
      <c r="AW317" s="13" t="str">
        <f>IF(AJ317=1,"Train",IF(AH317=Inputs!$B$6+1,"Validation",IF(AH317&gt;Inputs!$B$6+1,"Forecast","Not used")))</f>
        <v>Not used</v>
      </c>
      <c r="AX317" s="34">
        <f t="shared" si="61"/>
        <v>8011</v>
      </c>
      <c r="AY317" s="38" t="str">
        <f t="shared" si="62"/>
        <v/>
      </c>
      <c r="AZ317" s="13">
        <f t="shared" si="63"/>
        <v>0</v>
      </c>
      <c r="BB317" s="19">
        <f>Regression!$C$45+Regression!$C$46*A317</f>
        <v>6637.0813595486079</v>
      </c>
      <c r="BC317" s="27" t="str">
        <f t="shared" si="64"/>
        <v/>
      </c>
      <c r="BD317" s="30">
        <f>INDEX('Seasonal Index'!$H$2:$H$53,AI317)</f>
        <v>1.0025158987054763</v>
      </c>
      <c r="BE317" s="34" t="str">
        <f t="shared" si="65"/>
        <v/>
      </c>
      <c r="BF317" s="38" t="str">
        <f t="shared" si="66"/>
        <v/>
      </c>
      <c r="BG317" s="34">
        <f t="shared" si="67"/>
        <v>8011</v>
      </c>
      <c r="BH317" s="13">
        <f t="shared" si="68"/>
        <v>0</v>
      </c>
      <c r="BI317" s="13">
        <f t="shared" si="69"/>
        <v>0</v>
      </c>
    </row>
    <row r="318" spans="1:61" x14ac:dyDescent="0.2">
      <c r="A318" s="15">
        <v>317</v>
      </c>
      <c r="B318" s="35">
        <v>35489</v>
      </c>
      <c r="C318" s="36">
        <v>7779</v>
      </c>
      <c r="D318" s="37"/>
      <c r="F318" s="15">
        <v>322000</v>
      </c>
      <c r="H318" s="15">
        <v>20.83</v>
      </c>
      <c r="I318" s="15">
        <v>19.834</v>
      </c>
      <c r="J318" s="15">
        <v>1.2230000000000001</v>
      </c>
      <c r="K318" s="15">
        <v>8259.7710000000006</v>
      </c>
      <c r="M318" s="15">
        <v>852</v>
      </c>
      <c r="N318" s="15">
        <v>15.682</v>
      </c>
      <c r="O318" s="15">
        <v>201462</v>
      </c>
      <c r="P318" s="15">
        <v>5378.6</v>
      </c>
      <c r="Q318" s="15">
        <v>1247457</v>
      </c>
      <c r="S318" s="15">
        <v>4321</v>
      </c>
      <c r="V318" s="15">
        <v>27</v>
      </c>
      <c r="W318" s="15">
        <v>94.2</v>
      </c>
      <c r="AB318" s="15">
        <v>266588</v>
      </c>
      <c r="AD318" s="15">
        <v>0</v>
      </c>
      <c r="AE318" s="15">
        <v>131</v>
      </c>
      <c r="AF318" s="15">
        <v>0.4</v>
      </c>
      <c r="AH318" s="13">
        <f t="shared" si="56"/>
        <v>1997</v>
      </c>
      <c r="AI318" s="13">
        <f t="shared" si="57"/>
        <v>9</v>
      </c>
      <c r="AJ318" s="13">
        <f>IF(AND(ISNUMBER(C318),ISNUMBER(AK318),ISNUMBER(AL318),AH318&gt;=Inputs!$B$5,AH318&lt;=Inputs!$B$6,AH318&lt;&gt;Inputs!$B$7,AH318&lt;&gt;Inputs!$B$8),1,0)</f>
        <v>0</v>
      </c>
      <c r="AK318" s="13">
        <f>IF(INDEX($E318:$AF318,Inputs!$C$10)="","",INDEX($E318:$AF318,Inputs!$C$10))</f>
        <v>201462</v>
      </c>
      <c r="AL318" s="13">
        <f>IF(INDEX($E318:$AF318,Inputs!$C$11)="","",INDEX($E318:$AF318,Inputs!$C$11))</f>
        <v>322000</v>
      </c>
      <c r="AM318" s="19">
        <f>Regression!$C$5+Regression!$C$6*A318</f>
        <v>10474.812043689384</v>
      </c>
      <c r="AN318" s="27" t="str">
        <f t="shared" si="58"/>
        <v/>
      </c>
      <c r="AO318" s="30">
        <f>INDEX('Seasonal Index'!$E$2:$E$53,AI318)</f>
        <v>0.98629367627517528</v>
      </c>
      <c r="AP318" s="34" t="str">
        <f t="shared" si="59"/>
        <v/>
      </c>
      <c r="AQ318" s="16">
        <f>IF(AJ318=1,A318-Regression!$C$15,0)</f>
        <v>0</v>
      </c>
      <c r="AR318" s="16">
        <f>IF(AJ318=1,AK318-Regression!$D$15,0)</f>
        <v>0</v>
      </c>
      <c r="AS318" s="16">
        <f>IF(AJ318=1,AL318-Regression!$E$15,0)</f>
        <v>0</v>
      </c>
      <c r="AT318" s="16">
        <f>IF(AJ318=1,AP318-Regression!$F$15,0)</f>
        <v>0</v>
      </c>
      <c r="AU318" s="19">
        <f>IF(AND(ISNUMBER(AK318),ISNUMBER(AL318)),Regression!$C$38+Regression!$D$38*A318+Regression!$E$38*AK318+Regression!$F$38*AL318,"")</f>
        <v>10584.883535252857</v>
      </c>
      <c r="AV318" s="34">
        <f t="shared" si="60"/>
        <v>10439.803694929114</v>
      </c>
      <c r="AW318" s="13" t="str">
        <f>IF(AJ318=1,"Train",IF(AH318=Inputs!$B$6+1,"Validation",IF(AH318&gt;Inputs!$B$6+1,"Forecast","Not used")))</f>
        <v>Not used</v>
      </c>
      <c r="AX318" s="34">
        <f t="shared" si="61"/>
        <v>7779</v>
      </c>
      <c r="AY318" s="38" t="str">
        <f t="shared" si="62"/>
        <v/>
      </c>
      <c r="AZ318" s="13">
        <f t="shared" si="63"/>
        <v>0</v>
      </c>
      <c r="BB318" s="19">
        <f>Regression!$C$45+Regression!$C$46*A318</f>
        <v>6638.6408591613854</v>
      </c>
      <c r="BC318" s="27" t="str">
        <f t="shared" si="64"/>
        <v/>
      </c>
      <c r="BD318" s="30">
        <f>INDEX('Seasonal Index'!$H$2:$H$53,AI318)</f>
        <v>1.0104103597905623</v>
      </c>
      <c r="BE318" s="34" t="str">
        <f t="shared" si="65"/>
        <v/>
      </c>
      <c r="BF318" s="38" t="str">
        <f t="shared" si="66"/>
        <v/>
      </c>
      <c r="BG318" s="34">
        <f t="shared" si="67"/>
        <v>7779</v>
      </c>
      <c r="BH318" s="13">
        <f t="shared" si="68"/>
        <v>0</v>
      </c>
      <c r="BI318" s="13">
        <f t="shared" si="69"/>
        <v>0</v>
      </c>
    </row>
    <row r="319" spans="1:61" x14ac:dyDescent="0.2">
      <c r="A319" s="15">
        <v>318</v>
      </c>
      <c r="B319" s="35">
        <v>35496</v>
      </c>
      <c r="C319" s="36">
        <v>7417</v>
      </c>
      <c r="D319" s="37"/>
      <c r="F319" s="15">
        <v>321000</v>
      </c>
      <c r="H319" s="15">
        <v>20.77</v>
      </c>
      <c r="I319" s="15">
        <v>19.357500000000002</v>
      </c>
      <c r="J319" s="15">
        <v>1.2150000000000001</v>
      </c>
      <c r="K319" s="15">
        <v>8259.7710000000006</v>
      </c>
      <c r="M319" s="15">
        <v>852</v>
      </c>
      <c r="N319" s="15">
        <v>15.682</v>
      </c>
      <c r="O319" s="15">
        <v>201462</v>
      </c>
      <c r="P319" s="15">
        <v>5378.6</v>
      </c>
      <c r="Q319" s="15">
        <v>1247457</v>
      </c>
      <c r="S319" s="15">
        <v>5442</v>
      </c>
      <c r="V319" s="15">
        <v>27</v>
      </c>
      <c r="W319" s="15">
        <v>94.3</v>
      </c>
      <c r="AB319" s="15">
        <v>269714</v>
      </c>
      <c r="AD319" s="15">
        <v>0</v>
      </c>
      <c r="AE319" s="15">
        <v>112.6</v>
      </c>
      <c r="AF319" s="15">
        <v>2.9</v>
      </c>
      <c r="AH319" s="13">
        <f t="shared" si="56"/>
        <v>1997</v>
      </c>
      <c r="AI319" s="13">
        <f t="shared" si="57"/>
        <v>10</v>
      </c>
      <c r="AJ319" s="13">
        <f>IF(AND(ISNUMBER(C319),ISNUMBER(AK319),ISNUMBER(AL319),AH319&gt;=Inputs!$B$5,AH319&lt;=Inputs!$B$6,AH319&lt;&gt;Inputs!$B$7,AH319&lt;&gt;Inputs!$B$8),1,0)</f>
        <v>0</v>
      </c>
      <c r="AK319" s="13">
        <f>IF(INDEX($E319:$AF319,Inputs!$C$10)="","",INDEX($E319:$AF319,Inputs!$C$10))</f>
        <v>201462</v>
      </c>
      <c r="AL319" s="13">
        <f>IF(INDEX($E319:$AF319,Inputs!$C$11)="","",INDEX($E319:$AF319,Inputs!$C$11))</f>
        <v>321000</v>
      </c>
      <c r="AM319" s="19">
        <f>Regression!$C$5+Regression!$C$6*A319</f>
        <v>10473.639368751066</v>
      </c>
      <c r="AN319" s="27" t="str">
        <f t="shared" si="58"/>
        <v/>
      </c>
      <c r="AO319" s="30">
        <f>INDEX('Seasonal Index'!$E$2:$E$53,AI319)</f>
        <v>0.99527490721887679</v>
      </c>
      <c r="AP319" s="34" t="str">
        <f t="shared" si="59"/>
        <v/>
      </c>
      <c r="AQ319" s="16">
        <f>IF(AJ319=1,A319-Regression!$C$15,0)</f>
        <v>0</v>
      </c>
      <c r="AR319" s="16">
        <f>IF(AJ319=1,AK319-Regression!$D$15,0)</f>
        <v>0</v>
      </c>
      <c r="AS319" s="16">
        <f>IF(AJ319=1,AL319-Regression!$E$15,0)</f>
        <v>0</v>
      </c>
      <c r="AT319" s="16">
        <f>IF(AJ319=1,AP319-Regression!$F$15,0)</f>
        <v>0</v>
      </c>
      <c r="AU319" s="19">
        <f>IF(AND(ISNUMBER(AK319),ISNUMBER(AL319)),Regression!$C$38+Regression!$D$38*A319+Regression!$E$38*AK319+Regression!$F$38*AL319,"")</f>
        <v>10585.976263411678</v>
      </c>
      <c r="AV319" s="34">
        <f t="shared" si="60"/>
        <v>10535.956543388289</v>
      </c>
      <c r="AW319" s="13" t="str">
        <f>IF(AJ319=1,"Train",IF(AH319=Inputs!$B$6+1,"Validation",IF(AH319&gt;Inputs!$B$6+1,"Forecast","Not used")))</f>
        <v>Not used</v>
      </c>
      <c r="AX319" s="34">
        <f t="shared" si="61"/>
        <v>7417</v>
      </c>
      <c r="AY319" s="38" t="str">
        <f t="shared" si="62"/>
        <v/>
      </c>
      <c r="AZ319" s="13">
        <f t="shared" si="63"/>
        <v>0</v>
      </c>
      <c r="BB319" s="19">
        <f>Regression!$C$45+Regression!$C$46*A319</f>
        <v>6640.2003587741619</v>
      </c>
      <c r="BC319" s="27" t="str">
        <f t="shared" si="64"/>
        <v/>
      </c>
      <c r="BD319" s="30">
        <f>INDEX('Seasonal Index'!$H$2:$H$53,AI319)</f>
        <v>1.0119261816291902</v>
      </c>
      <c r="BE319" s="34" t="str">
        <f t="shared" si="65"/>
        <v/>
      </c>
      <c r="BF319" s="38" t="str">
        <f t="shared" si="66"/>
        <v/>
      </c>
      <c r="BG319" s="34">
        <f t="shared" si="67"/>
        <v>7417</v>
      </c>
      <c r="BH319" s="13">
        <f t="shared" si="68"/>
        <v>0</v>
      </c>
      <c r="BI319" s="13">
        <f t="shared" si="69"/>
        <v>0</v>
      </c>
    </row>
    <row r="320" spans="1:61" x14ac:dyDescent="0.2">
      <c r="A320" s="15">
        <v>319</v>
      </c>
      <c r="B320" s="35">
        <v>35503</v>
      </c>
      <c r="C320" s="36">
        <v>8125</v>
      </c>
      <c r="D320" s="37"/>
      <c r="F320" s="15">
        <v>317000</v>
      </c>
      <c r="H320" s="15">
        <v>20.64</v>
      </c>
      <c r="I320" s="15">
        <v>19.100000000000001</v>
      </c>
      <c r="J320" s="15">
        <v>1.206</v>
      </c>
      <c r="K320" s="15">
        <v>8259.7710000000006</v>
      </c>
      <c r="M320" s="15">
        <v>822</v>
      </c>
      <c r="N320" s="15">
        <v>15.682</v>
      </c>
      <c r="O320" s="15">
        <v>201462</v>
      </c>
      <c r="P320" s="15">
        <v>5411.1</v>
      </c>
      <c r="Q320" s="15">
        <v>1247457</v>
      </c>
      <c r="S320" s="15">
        <v>5442</v>
      </c>
      <c r="V320" s="15">
        <v>27</v>
      </c>
      <c r="W320" s="15">
        <v>94.3</v>
      </c>
      <c r="AB320" s="15">
        <v>269714</v>
      </c>
      <c r="AD320" s="15">
        <v>0</v>
      </c>
      <c r="AE320" s="15">
        <v>100.3</v>
      </c>
      <c r="AF320" s="15">
        <v>3.4</v>
      </c>
      <c r="AH320" s="13">
        <f t="shared" si="56"/>
        <v>1997</v>
      </c>
      <c r="AI320" s="13">
        <f t="shared" si="57"/>
        <v>11</v>
      </c>
      <c r="AJ320" s="13">
        <f>IF(AND(ISNUMBER(C320),ISNUMBER(AK320),ISNUMBER(AL320),AH320&gt;=Inputs!$B$5,AH320&lt;=Inputs!$B$6,AH320&lt;&gt;Inputs!$B$7,AH320&lt;&gt;Inputs!$B$8),1,0)</f>
        <v>0</v>
      </c>
      <c r="AK320" s="13">
        <f>IF(INDEX($E320:$AF320,Inputs!$C$10)="","",INDEX($E320:$AF320,Inputs!$C$10))</f>
        <v>201462</v>
      </c>
      <c r="AL320" s="13">
        <f>IF(INDEX($E320:$AF320,Inputs!$C$11)="","",INDEX($E320:$AF320,Inputs!$C$11))</f>
        <v>317000</v>
      </c>
      <c r="AM320" s="19">
        <f>Regression!$C$5+Regression!$C$6*A320</f>
        <v>10472.466693812747</v>
      </c>
      <c r="AN320" s="27" t="str">
        <f t="shared" si="58"/>
        <v/>
      </c>
      <c r="AO320" s="30">
        <f>INDEX('Seasonal Index'!$E$2:$E$53,AI320)</f>
        <v>1.0021277529608945</v>
      </c>
      <c r="AP320" s="34" t="str">
        <f t="shared" si="59"/>
        <v/>
      </c>
      <c r="AQ320" s="16">
        <f>IF(AJ320=1,A320-Regression!$C$15,0)</f>
        <v>0</v>
      </c>
      <c r="AR320" s="16">
        <f>IF(AJ320=1,AK320-Regression!$D$15,0)</f>
        <v>0</v>
      </c>
      <c r="AS320" s="16">
        <f>IF(AJ320=1,AL320-Regression!$E$15,0)</f>
        <v>0</v>
      </c>
      <c r="AT320" s="16">
        <f>IF(AJ320=1,AP320-Regression!$F$15,0)</f>
        <v>0</v>
      </c>
      <c r="AU320" s="19">
        <f>IF(AND(ISNUMBER(AK320),ISNUMBER(AL320)),Regression!$C$38+Regression!$D$38*A320+Regression!$E$38*AK320+Regression!$F$38*AL320,"")</f>
        <v>10595.034115700773</v>
      </c>
      <c r="AV320" s="34">
        <f t="shared" si="60"/>
        <v>10617.577730911235</v>
      </c>
      <c r="AW320" s="13" t="str">
        <f>IF(AJ320=1,"Train",IF(AH320=Inputs!$B$6+1,"Validation",IF(AH320&gt;Inputs!$B$6+1,"Forecast","Not used")))</f>
        <v>Not used</v>
      </c>
      <c r="AX320" s="34">
        <f t="shared" si="61"/>
        <v>8125</v>
      </c>
      <c r="AY320" s="38" t="str">
        <f t="shared" si="62"/>
        <v/>
      </c>
      <c r="AZ320" s="13">
        <f t="shared" si="63"/>
        <v>0</v>
      </c>
      <c r="BB320" s="19">
        <f>Regression!$C$45+Regression!$C$46*A320</f>
        <v>6641.7598583869385</v>
      </c>
      <c r="BC320" s="27" t="str">
        <f t="shared" si="64"/>
        <v/>
      </c>
      <c r="BD320" s="30">
        <f>INDEX('Seasonal Index'!$H$2:$H$53,AI320)</f>
        <v>1.0050201958166503</v>
      </c>
      <c r="BE320" s="34" t="str">
        <f t="shared" si="65"/>
        <v/>
      </c>
      <c r="BF320" s="38" t="str">
        <f t="shared" si="66"/>
        <v/>
      </c>
      <c r="BG320" s="34">
        <f t="shared" si="67"/>
        <v>8125</v>
      </c>
      <c r="BH320" s="13">
        <f t="shared" si="68"/>
        <v>0</v>
      </c>
      <c r="BI320" s="13">
        <f t="shared" si="69"/>
        <v>0</v>
      </c>
    </row>
    <row r="321" spans="1:61" x14ac:dyDescent="0.2">
      <c r="A321" s="15">
        <v>320</v>
      </c>
      <c r="B321" s="35">
        <v>35510</v>
      </c>
      <c r="C321" s="36">
        <v>7729</v>
      </c>
      <c r="D321" s="37"/>
      <c r="F321" s="15">
        <v>319000</v>
      </c>
      <c r="H321" s="15">
        <v>21.72</v>
      </c>
      <c r="I321" s="15">
        <v>19.506</v>
      </c>
      <c r="J321" s="15">
        <v>1.2</v>
      </c>
      <c r="K321" s="15">
        <v>8259.7710000000006</v>
      </c>
      <c r="M321" s="15">
        <v>822</v>
      </c>
      <c r="N321" s="15">
        <v>15.271000000000001</v>
      </c>
      <c r="O321" s="15">
        <v>190126</v>
      </c>
      <c r="P321" s="15">
        <v>5411.1</v>
      </c>
      <c r="Q321" s="15">
        <v>1273878</v>
      </c>
      <c r="S321" s="15">
        <v>5442</v>
      </c>
      <c r="V321" s="15">
        <v>27</v>
      </c>
      <c r="W321" s="15">
        <v>94.3</v>
      </c>
      <c r="AB321" s="15">
        <v>269714</v>
      </c>
      <c r="AD321" s="15">
        <v>0</v>
      </c>
      <c r="AE321" s="15">
        <v>115.3</v>
      </c>
      <c r="AF321" s="15">
        <v>4.0999999999999996</v>
      </c>
      <c r="AH321" s="13">
        <f t="shared" si="56"/>
        <v>1997</v>
      </c>
      <c r="AI321" s="13">
        <f t="shared" si="57"/>
        <v>12</v>
      </c>
      <c r="AJ321" s="13">
        <f>IF(AND(ISNUMBER(C321),ISNUMBER(AK321),ISNUMBER(AL321),AH321&gt;=Inputs!$B$5,AH321&lt;=Inputs!$B$6,AH321&lt;&gt;Inputs!$B$7,AH321&lt;&gt;Inputs!$B$8),1,0)</f>
        <v>0</v>
      </c>
      <c r="AK321" s="13">
        <f>IF(INDEX($E321:$AF321,Inputs!$C$10)="","",INDEX($E321:$AF321,Inputs!$C$10))</f>
        <v>190126</v>
      </c>
      <c r="AL321" s="13">
        <f>IF(INDEX($E321:$AF321,Inputs!$C$11)="","",INDEX($E321:$AF321,Inputs!$C$11))</f>
        <v>319000</v>
      </c>
      <c r="AM321" s="19">
        <f>Regression!$C$5+Regression!$C$6*A321</f>
        <v>10471.294018874427</v>
      </c>
      <c r="AN321" s="27" t="str">
        <f t="shared" si="58"/>
        <v/>
      </c>
      <c r="AO321" s="30">
        <f>INDEX('Seasonal Index'!$E$2:$E$53,AI321)</f>
        <v>0.99255102448152055</v>
      </c>
      <c r="AP321" s="34" t="str">
        <f t="shared" si="59"/>
        <v/>
      </c>
      <c r="AQ321" s="16">
        <f>IF(AJ321=1,A321-Regression!$C$15,0)</f>
        <v>0</v>
      </c>
      <c r="AR321" s="16">
        <f>IF(AJ321=1,AK321-Regression!$D$15,0)</f>
        <v>0</v>
      </c>
      <c r="AS321" s="16">
        <f>IF(AJ321=1,AL321-Regression!$E$15,0)</f>
        <v>0</v>
      </c>
      <c r="AT321" s="16">
        <f>IF(AJ321=1,AP321-Regression!$F$15,0)</f>
        <v>0</v>
      </c>
      <c r="AU321" s="19">
        <f>IF(AND(ISNUMBER(AK321),ISNUMBER(AL321)),Regression!$C$38+Regression!$D$38*A321+Regression!$E$38*AK321+Regression!$F$38*AL321,"")</f>
        <v>10567.477247887849</v>
      </c>
      <c r="AV321" s="34">
        <f t="shared" si="60"/>
        <v>10488.760368576244</v>
      </c>
      <c r="AW321" s="13" t="str">
        <f>IF(AJ321=1,"Train",IF(AH321=Inputs!$B$6+1,"Validation",IF(AH321&gt;Inputs!$B$6+1,"Forecast","Not used")))</f>
        <v>Not used</v>
      </c>
      <c r="AX321" s="34">
        <f t="shared" si="61"/>
        <v>7729</v>
      </c>
      <c r="AY321" s="38" t="str">
        <f t="shared" si="62"/>
        <v/>
      </c>
      <c r="AZ321" s="13">
        <f t="shared" si="63"/>
        <v>0</v>
      </c>
      <c r="BB321" s="19">
        <f>Regression!$C$45+Regression!$C$46*A321</f>
        <v>6643.3193579997151</v>
      </c>
      <c r="BC321" s="27" t="str">
        <f t="shared" si="64"/>
        <v/>
      </c>
      <c r="BD321" s="30">
        <f>INDEX('Seasonal Index'!$H$2:$H$53,AI321)</f>
        <v>1.0030364776411875</v>
      </c>
      <c r="BE321" s="34" t="str">
        <f t="shared" si="65"/>
        <v/>
      </c>
      <c r="BF321" s="38" t="str">
        <f t="shared" si="66"/>
        <v/>
      </c>
      <c r="BG321" s="34">
        <f t="shared" si="67"/>
        <v>7729</v>
      </c>
      <c r="BH321" s="13">
        <f t="shared" si="68"/>
        <v>0</v>
      </c>
      <c r="BI321" s="13">
        <f t="shared" si="69"/>
        <v>0</v>
      </c>
    </row>
    <row r="322" spans="1:61" x14ac:dyDescent="0.2">
      <c r="A322" s="15">
        <v>321</v>
      </c>
      <c r="B322" s="35">
        <v>35517</v>
      </c>
      <c r="C322" s="36">
        <v>7492</v>
      </c>
      <c r="D322" s="37"/>
      <c r="F322" s="15">
        <v>315000</v>
      </c>
      <c r="H322" s="15">
        <v>20.824999999999999</v>
      </c>
      <c r="I322" s="15">
        <v>18.734000000000002</v>
      </c>
      <c r="J322" s="15">
        <v>1.204</v>
      </c>
      <c r="K322" s="15">
        <v>8259.7710000000006</v>
      </c>
      <c r="M322" s="15">
        <v>822</v>
      </c>
      <c r="N322" s="15">
        <v>15.271000000000001</v>
      </c>
      <c r="O322" s="15">
        <v>190126</v>
      </c>
      <c r="P322" s="15">
        <v>5411.1</v>
      </c>
      <c r="Q322" s="15">
        <v>1273878</v>
      </c>
      <c r="S322" s="15">
        <v>5442</v>
      </c>
      <c r="V322" s="15">
        <v>27</v>
      </c>
      <c r="W322" s="15">
        <v>94.3</v>
      </c>
      <c r="AB322" s="15">
        <v>269714</v>
      </c>
      <c r="AD322" s="15">
        <v>0</v>
      </c>
      <c r="AE322" s="15">
        <v>86.9</v>
      </c>
      <c r="AF322" s="15">
        <v>4.7</v>
      </c>
      <c r="AH322" s="13">
        <f t="shared" ref="AH322:AH385" si="70">YEAR(B322)</f>
        <v>1997</v>
      </c>
      <c r="AI322" s="13">
        <f t="shared" ref="AI322:AI385" si="71">MIN(52,INT((B322-DATE(AH322,1,1))/7)+1)</f>
        <v>13</v>
      </c>
      <c r="AJ322" s="13">
        <f>IF(AND(ISNUMBER(C322),ISNUMBER(AK322),ISNUMBER(AL322),AH322&gt;=Inputs!$B$5,AH322&lt;=Inputs!$B$6,AH322&lt;&gt;Inputs!$B$7,AH322&lt;&gt;Inputs!$B$8),1,0)</f>
        <v>0</v>
      </c>
      <c r="AK322" s="13">
        <f>IF(INDEX($E322:$AF322,Inputs!$C$10)="","",INDEX($E322:$AF322,Inputs!$C$10))</f>
        <v>190126</v>
      </c>
      <c r="AL322" s="13">
        <f>IF(INDEX($E322:$AF322,Inputs!$C$11)="","",INDEX($E322:$AF322,Inputs!$C$11))</f>
        <v>315000</v>
      </c>
      <c r="AM322" s="19">
        <f>Regression!$C$5+Regression!$C$6*A322</f>
        <v>10470.121343936109</v>
      </c>
      <c r="AN322" s="27" t="str">
        <f t="shared" ref="AN322:AN385" si="72">IF(AJ322=1,C322/AM322,"")</f>
        <v/>
      </c>
      <c r="AO322" s="30">
        <f>INDEX('Seasonal Index'!$E$2:$E$53,AI322)</f>
        <v>1.0067199075539344</v>
      </c>
      <c r="AP322" s="34" t="str">
        <f t="shared" ref="AP322:AP385" si="73">IF(AJ322=1,C322/AO322,"")</f>
        <v/>
      </c>
      <c r="AQ322" s="16">
        <f>IF(AJ322=1,A322-Regression!$C$15,0)</f>
        <v>0</v>
      </c>
      <c r="AR322" s="16">
        <f>IF(AJ322=1,AK322-Regression!$D$15,0)</f>
        <v>0</v>
      </c>
      <c r="AS322" s="16">
        <f>IF(AJ322=1,AL322-Regression!$E$15,0)</f>
        <v>0</v>
      </c>
      <c r="AT322" s="16">
        <f>IF(AJ322=1,AP322-Regression!$F$15,0)</f>
        <v>0</v>
      </c>
      <c r="AU322" s="19">
        <f>IF(AND(ISNUMBER(AK322),ISNUMBER(AL322)),Regression!$C$38+Regression!$D$38*A322+Regression!$E$38*AK322+Regression!$F$38*AL322,"")</f>
        <v>10576.535100176945</v>
      </c>
      <c r="AV322" s="34">
        <f t="shared" ref="AV322:AV385" si="74">IF(ISNUMBER(AU322),AU322*AO322,"")</f>
        <v>10647.608438291076</v>
      </c>
      <c r="AW322" s="13" t="str">
        <f>IF(AJ322=1,"Train",IF(AH322=Inputs!$B$6+1,"Validation",IF(AH322&gt;Inputs!$B$6+1,"Forecast","Not used")))</f>
        <v>Not used</v>
      </c>
      <c r="AX322" s="34">
        <f t="shared" ref="AX322:AX385" si="75">IF(ISNUMBER(C322),C322,IF(ISNUMBER(D322),D322,""))</f>
        <v>7492</v>
      </c>
      <c r="AY322" s="38" t="str">
        <f t="shared" ref="AY322:AY385" si="76">IF(AND(AW322="Validation",ISNUMBER(AX322),ISNUMBER(AV322)),ABS(AX322-AV322)/AX322,"")</f>
        <v/>
      </c>
      <c r="AZ322" s="13">
        <f t="shared" ref="AZ322:AZ385" si="77">IF(AJ322=1,AP322-AU322,0)</f>
        <v>0</v>
      </c>
      <c r="BB322" s="19">
        <f>Regression!$C$45+Regression!$C$46*A322</f>
        <v>6644.8788576124925</v>
      </c>
      <c r="BC322" s="27" t="str">
        <f t="shared" ref="BC322:BC385" si="78">IF(AND(AH322&gt;=2022,AH322&lt;=2024),C322/BB322,"")</f>
        <v/>
      </c>
      <c r="BD322" s="30">
        <f>INDEX('Seasonal Index'!$H$2:$H$53,AI322)</f>
        <v>1.0306249409207193</v>
      </c>
      <c r="BE322" s="34" t="str">
        <f t="shared" ref="BE322:BE385" si="79">IF(AH322&gt;=2022,BB322*BD322,"")</f>
        <v/>
      </c>
      <c r="BF322" s="38" t="str">
        <f t="shared" ref="BF322:BF385" si="80">IF(AND(AW322="Validation",ISNUMBER(AX322),ISNUMBER(BE322)),ABS(AX322-BE322)/AX322,"")</f>
        <v/>
      </c>
      <c r="BG322" s="34">
        <f t="shared" ref="BG322:BG385" si="81">IF(ISNUMBER(C322),C322,0)</f>
        <v>7492</v>
      </c>
      <c r="BH322" s="13">
        <f t="shared" ref="BH322:BH385" si="82">IF(ISNUMBER(AY322),AV322-AX322,0)</f>
        <v>0</v>
      </c>
      <c r="BI322" s="13">
        <f t="shared" ref="BI322:BI385" si="83">IF(ISNUMBER(AY322),BE322-AX322,0)</f>
        <v>0</v>
      </c>
    </row>
    <row r="323" spans="1:61" x14ac:dyDescent="0.2">
      <c r="A323" s="15">
        <v>322</v>
      </c>
      <c r="B323" s="35">
        <v>35524</v>
      </c>
      <c r="C323" s="36">
        <v>8115</v>
      </c>
      <c r="D323" s="37"/>
      <c r="F323" s="15">
        <v>325000</v>
      </c>
      <c r="H323" s="15">
        <v>19.760000000000002</v>
      </c>
      <c r="I323" s="15">
        <v>17.835999999999999</v>
      </c>
      <c r="J323" s="15">
        <v>1.2</v>
      </c>
      <c r="K323" s="15">
        <v>8259.7710000000006</v>
      </c>
      <c r="M323" s="15">
        <v>822</v>
      </c>
      <c r="N323" s="15">
        <v>15.271000000000001</v>
      </c>
      <c r="O323" s="15">
        <v>190126</v>
      </c>
      <c r="P323" s="15">
        <v>5411.1</v>
      </c>
      <c r="Q323" s="15">
        <v>1273878</v>
      </c>
      <c r="S323" s="15">
        <v>5442</v>
      </c>
      <c r="V323" s="15">
        <v>27</v>
      </c>
      <c r="W323" s="15">
        <v>94.3</v>
      </c>
      <c r="AB323" s="15">
        <v>269714</v>
      </c>
      <c r="AD323" s="15">
        <v>0</v>
      </c>
      <c r="AE323" s="15">
        <v>80.2</v>
      </c>
      <c r="AF323" s="15">
        <v>5</v>
      </c>
      <c r="AH323" s="13">
        <f t="shared" si="70"/>
        <v>1997</v>
      </c>
      <c r="AI323" s="13">
        <f t="shared" si="71"/>
        <v>14</v>
      </c>
      <c r="AJ323" s="13">
        <f>IF(AND(ISNUMBER(C323),ISNUMBER(AK323),ISNUMBER(AL323),AH323&gt;=Inputs!$B$5,AH323&lt;=Inputs!$B$6,AH323&lt;&gt;Inputs!$B$7,AH323&lt;&gt;Inputs!$B$8),1,0)</f>
        <v>0</v>
      </c>
      <c r="AK323" s="13">
        <f>IF(INDEX($E323:$AF323,Inputs!$C$10)="","",INDEX($E323:$AF323,Inputs!$C$10))</f>
        <v>190126</v>
      </c>
      <c r="AL323" s="13">
        <f>IF(INDEX($E323:$AF323,Inputs!$C$11)="","",INDEX($E323:$AF323,Inputs!$C$11))</f>
        <v>325000</v>
      </c>
      <c r="AM323" s="19">
        <f>Regression!$C$5+Regression!$C$6*A323</f>
        <v>10468.948668997789</v>
      </c>
      <c r="AN323" s="27" t="str">
        <f t="shared" si="72"/>
        <v/>
      </c>
      <c r="AO323" s="30">
        <f>INDEX('Seasonal Index'!$E$2:$E$53,AI323)</f>
        <v>0.99471306505019241</v>
      </c>
      <c r="AP323" s="34" t="str">
        <f t="shared" si="73"/>
        <v/>
      </c>
      <c r="AQ323" s="16">
        <f>IF(AJ323=1,A323-Regression!$C$15,0)</f>
        <v>0</v>
      </c>
      <c r="AR323" s="16">
        <f>IF(AJ323=1,AK323-Regression!$D$15,0)</f>
        <v>0</v>
      </c>
      <c r="AS323" s="16">
        <f>IF(AJ323=1,AL323-Regression!$E$15,0)</f>
        <v>0</v>
      </c>
      <c r="AT323" s="16">
        <f>IF(AJ323=1,AP323-Regression!$F$15,0)</f>
        <v>0</v>
      </c>
      <c r="AU323" s="19">
        <f>IF(AND(ISNUMBER(AK323),ISNUMBER(AL323)),Regression!$C$38+Regression!$D$38*A323+Regression!$E$38*AK323+Regression!$F$38*AL323,"")</f>
        <v>10548.422373191437</v>
      </c>
      <c r="AV323" s="34">
        <f t="shared" si="74"/>
        <v>10492.653550281279</v>
      </c>
      <c r="AW323" s="13" t="str">
        <f>IF(AJ323=1,"Train",IF(AH323=Inputs!$B$6+1,"Validation",IF(AH323&gt;Inputs!$B$6+1,"Forecast","Not used")))</f>
        <v>Not used</v>
      </c>
      <c r="AX323" s="34">
        <f t="shared" si="75"/>
        <v>8115</v>
      </c>
      <c r="AY323" s="38" t="str">
        <f t="shared" si="76"/>
        <v/>
      </c>
      <c r="AZ323" s="13">
        <f t="shared" si="77"/>
        <v>0</v>
      </c>
      <c r="BB323" s="19">
        <f>Regression!$C$45+Regression!$C$46*A323</f>
        <v>6646.4383572252691</v>
      </c>
      <c r="BC323" s="27" t="str">
        <f t="shared" si="78"/>
        <v/>
      </c>
      <c r="BD323" s="30">
        <f>INDEX('Seasonal Index'!$H$2:$H$53,AI323)</f>
        <v>0.9999465749058718</v>
      </c>
      <c r="BE323" s="34" t="str">
        <f t="shared" si="79"/>
        <v/>
      </c>
      <c r="BF323" s="38" t="str">
        <f t="shared" si="80"/>
        <v/>
      </c>
      <c r="BG323" s="34">
        <f t="shared" si="81"/>
        <v>8115</v>
      </c>
      <c r="BH323" s="13">
        <f t="shared" si="82"/>
        <v>0</v>
      </c>
      <c r="BI323" s="13">
        <f t="shared" si="83"/>
        <v>0</v>
      </c>
    </row>
    <row r="324" spans="1:61" x14ac:dyDescent="0.2">
      <c r="A324" s="15">
        <v>323</v>
      </c>
      <c r="B324" s="35">
        <v>35531</v>
      </c>
      <c r="C324" s="36">
        <v>7791</v>
      </c>
      <c r="D324" s="37"/>
      <c r="F324" s="15">
        <v>325000</v>
      </c>
      <c r="H324" s="15">
        <v>19.38</v>
      </c>
      <c r="I324" s="15">
        <v>17.141999999999999</v>
      </c>
      <c r="J324" s="15">
        <v>1.2030000000000001</v>
      </c>
      <c r="K324" s="15">
        <v>8259.7710000000006</v>
      </c>
      <c r="M324" s="15">
        <v>849</v>
      </c>
      <c r="N324" s="15">
        <v>15.271000000000001</v>
      </c>
      <c r="O324" s="15">
        <v>190126</v>
      </c>
      <c r="P324" s="15">
        <v>5434</v>
      </c>
      <c r="Q324" s="15">
        <v>1273878</v>
      </c>
      <c r="S324" s="15">
        <v>5442</v>
      </c>
      <c r="V324" s="15">
        <v>27</v>
      </c>
      <c r="W324" s="15">
        <v>89.1</v>
      </c>
      <c r="AB324" s="15">
        <v>269714</v>
      </c>
      <c r="AD324" s="15">
        <v>0</v>
      </c>
      <c r="AE324" s="15">
        <v>89</v>
      </c>
      <c r="AF324" s="15">
        <v>1.8</v>
      </c>
      <c r="AH324" s="13">
        <f t="shared" si="70"/>
        <v>1997</v>
      </c>
      <c r="AI324" s="13">
        <f t="shared" si="71"/>
        <v>15</v>
      </c>
      <c r="AJ324" s="13">
        <f>IF(AND(ISNUMBER(C324),ISNUMBER(AK324),ISNUMBER(AL324),AH324&gt;=Inputs!$B$5,AH324&lt;=Inputs!$B$6,AH324&lt;&gt;Inputs!$B$7,AH324&lt;&gt;Inputs!$B$8),1,0)</f>
        <v>0</v>
      </c>
      <c r="AK324" s="13">
        <f>IF(INDEX($E324:$AF324,Inputs!$C$10)="","",INDEX($E324:$AF324,Inputs!$C$10))</f>
        <v>190126</v>
      </c>
      <c r="AL324" s="13">
        <f>IF(INDEX($E324:$AF324,Inputs!$C$11)="","",INDEX($E324:$AF324,Inputs!$C$11))</f>
        <v>325000</v>
      </c>
      <c r="AM324" s="19">
        <f>Regression!$C$5+Regression!$C$6*A324</f>
        <v>10467.775994059471</v>
      </c>
      <c r="AN324" s="27" t="str">
        <f t="shared" si="72"/>
        <v/>
      </c>
      <c r="AO324" s="30">
        <f>INDEX('Seasonal Index'!$E$2:$E$53,AI324)</f>
        <v>1.0030309157157118</v>
      </c>
      <c r="AP324" s="34" t="str">
        <f t="shared" si="73"/>
        <v/>
      </c>
      <c r="AQ324" s="16">
        <f>IF(AJ324=1,A324-Regression!$C$15,0)</f>
        <v>0</v>
      </c>
      <c r="AR324" s="16">
        <f>IF(AJ324=1,AK324-Regression!$D$15,0)</f>
        <v>0</v>
      </c>
      <c r="AS324" s="16">
        <f>IF(AJ324=1,AL324-Regression!$E$15,0)</f>
        <v>0</v>
      </c>
      <c r="AT324" s="16">
        <f>IF(AJ324=1,AP324-Regression!$F$15,0)</f>
        <v>0</v>
      </c>
      <c r="AU324" s="19">
        <f>IF(AND(ISNUMBER(AK324),ISNUMBER(AL324)),Regression!$C$38+Regression!$D$38*A324+Regression!$E$38*AK324+Regression!$F$38*AL324,"")</f>
        <v>10546.860059973502</v>
      </c>
      <c r="AV324" s="34">
        <f t="shared" si="74"/>
        <v>10578.826703880688</v>
      </c>
      <c r="AW324" s="13" t="str">
        <f>IF(AJ324=1,"Train",IF(AH324=Inputs!$B$6+1,"Validation",IF(AH324&gt;Inputs!$B$6+1,"Forecast","Not used")))</f>
        <v>Not used</v>
      </c>
      <c r="AX324" s="34">
        <f t="shared" si="75"/>
        <v>7791</v>
      </c>
      <c r="AY324" s="38" t="str">
        <f t="shared" si="76"/>
        <v/>
      </c>
      <c r="AZ324" s="13">
        <f t="shared" si="77"/>
        <v>0</v>
      </c>
      <c r="BB324" s="19">
        <f>Regression!$C$45+Regression!$C$46*A324</f>
        <v>6647.9978568380457</v>
      </c>
      <c r="BC324" s="27" t="str">
        <f t="shared" si="78"/>
        <v/>
      </c>
      <c r="BD324" s="30">
        <f>INDEX('Seasonal Index'!$H$2:$H$53,AI324)</f>
        <v>0.99086023336954587</v>
      </c>
      <c r="BE324" s="34" t="str">
        <f t="shared" si="79"/>
        <v/>
      </c>
      <c r="BF324" s="38" t="str">
        <f t="shared" si="80"/>
        <v/>
      </c>
      <c r="BG324" s="34">
        <f t="shared" si="81"/>
        <v>7791</v>
      </c>
      <c r="BH324" s="13">
        <f t="shared" si="82"/>
        <v>0</v>
      </c>
      <c r="BI324" s="13">
        <f t="shared" si="83"/>
        <v>0</v>
      </c>
    </row>
    <row r="325" spans="1:61" x14ac:dyDescent="0.2">
      <c r="A325" s="15">
        <v>324</v>
      </c>
      <c r="B325" s="35">
        <v>35538</v>
      </c>
      <c r="C325" s="36">
        <v>7914</v>
      </c>
      <c r="D325" s="37"/>
      <c r="F325" s="15">
        <v>330000</v>
      </c>
      <c r="H325" s="15">
        <v>19.649999999999999</v>
      </c>
      <c r="I325" s="15">
        <v>17.327999999999999</v>
      </c>
      <c r="J325" s="15">
        <v>1.1990000000000001</v>
      </c>
      <c r="K325" s="15">
        <v>8259.7710000000006</v>
      </c>
      <c r="M325" s="15">
        <v>849</v>
      </c>
      <c r="N325" s="15">
        <v>15.816000000000001</v>
      </c>
      <c r="O325" s="15">
        <v>183950</v>
      </c>
      <c r="P325" s="15">
        <v>5434</v>
      </c>
      <c r="Q325" s="15">
        <v>1273878</v>
      </c>
      <c r="S325" s="15">
        <v>5442</v>
      </c>
      <c r="V325" s="15">
        <v>27</v>
      </c>
      <c r="W325" s="15">
        <v>89.1</v>
      </c>
      <c r="AB325" s="15">
        <v>269714</v>
      </c>
      <c r="AD325" s="15">
        <v>0</v>
      </c>
      <c r="AE325" s="15">
        <v>89.8</v>
      </c>
      <c r="AF325" s="15">
        <v>0.9</v>
      </c>
      <c r="AH325" s="13">
        <f t="shared" si="70"/>
        <v>1997</v>
      </c>
      <c r="AI325" s="13">
        <f t="shared" si="71"/>
        <v>16</v>
      </c>
      <c r="AJ325" s="13">
        <f>IF(AND(ISNUMBER(C325),ISNUMBER(AK325),ISNUMBER(AL325),AH325&gt;=Inputs!$B$5,AH325&lt;=Inputs!$B$6,AH325&lt;&gt;Inputs!$B$7,AH325&lt;&gt;Inputs!$B$8),1,0)</f>
        <v>0</v>
      </c>
      <c r="AK325" s="13">
        <f>IF(INDEX($E325:$AF325,Inputs!$C$10)="","",INDEX($E325:$AF325,Inputs!$C$10))</f>
        <v>183950</v>
      </c>
      <c r="AL325" s="13">
        <f>IF(INDEX($E325:$AF325,Inputs!$C$11)="","",INDEX($E325:$AF325,Inputs!$C$11))</f>
        <v>330000</v>
      </c>
      <c r="AM325" s="19">
        <f>Regression!$C$5+Regression!$C$6*A325</f>
        <v>10466.603319121152</v>
      </c>
      <c r="AN325" s="27" t="str">
        <f t="shared" si="72"/>
        <v/>
      </c>
      <c r="AO325" s="30">
        <f>INDEX('Seasonal Index'!$E$2:$E$53,AI325)</f>
        <v>1.002097408025427</v>
      </c>
      <c r="AP325" s="34" t="str">
        <f t="shared" si="73"/>
        <v/>
      </c>
      <c r="AQ325" s="16">
        <f>IF(AJ325=1,A325-Regression!$C$15,0)</f>
        <v>0</v>
      </c>
      <c r="AR325" s="16">
        <f>IF(AJ325=1,AK325-Regression!$D$15,0)</f>
        <v>0</v>
      </c>
      <c r="AS325" s="16">
        <f>IF(AJ325=1,AL325-Regression!$E$15,0)</f>
        <v>0</v>
      </c>
      <c r="AT325" s="16">
        <f>IF(AJ325=1,AP325-Regression!$F$15,0)</f>
        <v>0</v>
      </c>
      <c r="AU325" s="19">
        <f>IF(AND(ISNUMBER(AK325),ISNUMBER(AL325)),Regression!$C$38+Regression!$D$38*A325+Regression!$E$38*AK325+Regression!$F$38*AL325,"")</f>
        <v>10520.753371020959</v>
      </c>
      <c r="AV325" s="34">
        <f t="shared" si="74"/>
        <v>10542.819683574877</v>
      </c>
      <c r="AW325" s="13" t="str">
        <f>IF(AJ325=1,"Train",IF(AH325=Inputs!$B$6+1,"Validation",IF(AH325&gt;Inputs!$B$6+1,"Forecast","Not used")))</f>
        <v>Not used</v>
      </c>
      <c r="AX325" s="34">
        <f t="shared" si="75"/>
        <v>7914</v>
      </c>
      <c r="AY325" s="38" t="str">
        <f t="shared" si="76"/>
        <v/>
      </c>
      <c r="AZ325" s="13">
        <f t="shared" si="77"/>
        <v>0</v>
      </c>
      <c r="BB325" s="19">
        <f>Regression!$C$45+Regression!$C$46*A325</f>
        <v>6649.5573564508222</v>
      </c>
      <c r="BC325" s="27" t="str">
        <f t="shared" si="78"/>
        <v/>
      </c>
      <c r="BD325" s="30">
        <f>INDEX('Seasonal Index'!$H$2:$H$53,AI325)</f>
        <v>1.0144500074765384</v>
      </c>
      <c r="BE325" s="34" t="str">
        <f t="shared" si="79"/>
        <v/>
      </c>
      <c r="BF325" s="38" t="str">
        <f t="shared" si="80"/>
        <v/>
      </c>
      <c r="BG325" s="34">
        <f t="shared" si="81"/>
        <v>7914</v>
      </c>
      <c r="BH325" s="13">
        <f t="shared" si="82"/>
        <v>0</v>
      </c>
      <c r="BI325" s="13">
        <f t="shared" si="83"/>
        <v>0</v>
      </c>
    </row>
    <row r="326" spans="1:61" x14ac:dyDescent="0.2">
      <c r="A326" s="15">
        <v>325</v>
      </c>
      <c r="B326" s="35">
        <v>35545</v>
      </c>
      <c r="C326" s="36">
        <v>7922</v>
      </c>
      <c r="D326" s="37"/>
      <c r="F326" s="15">
        <v>316000</v>
      </c>
      <c r="H326" s="15">
        <v>19.850000000000001</v>
      </c>
      <c r="I326" s="15">
        <v>17.757999999999999</v>
      </c>
      <c r="J326" s="15">
        <v>1.1990000000000001</v>
      </c>
      <c r="K326" s="15">
        <v>8259.7710000000006</v>
      </c>
      <c r="M326" s="15">
        <v>849</v>
      </c>
      <c r="N326" s="15">
        <v>15.816000000000001</v>
      </c>
      <c r="O326" s="15">
        <v>183950</v>
      </c>
      <c r="P326" s="15">
        <v>5434</v>
      </c>
      <c r="Q326" s="15">
        <v>1273878</v>
      </c>
      <c r="S326" s="15">
        <v>5442</v>
      </c>
      <c r="V326" s="15">
        <v>27</v>
      </c>
      <c r="W326" s="15">
        <v>89.1</v>
      </c>
      <c r="AB326" s="15">
        <v>269714</v>
      </c>
      <c r="AD326" s="15">
        <v>0</v>
      </c>
      <c r="AE326" s="15">
        <v>68.400000000000006</v>
      </c>
      <c r="AF326" s="15">
        <v>11.2</v>
      </c>
      <c r="AH326" s="13">
        <f t="shared" si="70"/>
        <v>1997</v>
      </c>
      <c r="AI326" s="13">
        <f t="shared" si="71"/>
        <v>17</v>
      </c>
      <c r="AJ326" s="13">
        <f>IF(AND(ISNUMBER(C326),ISNUMBER(AK326),ISNUMBER(AL326),AH326&gt;=Inputs!$B$5,AH326&lt;=Inputs!$B$6,AH326&lt;&gt;Inputs!$B$7,AH326&lt;&gt;Inputs!$B$8),1,0)</f>
        <v>0</v>
      </c>
      <c r="AK326" s="13">
        <f>IF(INDEX($E326:$AF326,Inputs!$C$10)="","",INDEX($E326:$AF326,Inputs!$C$10))</f>
        <v>183950</v>
      </c>
      <c r="AL326" s="13">
        <f>IF(INDEX($E326:$AF326,Inputs!$C$11)="","",INDEX($E326:$AF326,Inputs!$C$11))</f>
        <v>316000</v>
      </c>
      <c r="AM326" s="19">
        <f>Regression!$C$5+Regression!$C$6*A326</f>
        <v>10465.430644182832</v>
      </c>
      <c r="AN326" s="27" t="str">
        <f t="shared" si="72"/>
        <v/>
      </c>
      <c r="AO326" s="30">
        <f>INDEX('Seasonal Index'!$E$2:$E$53,AI326)</f>
        <v>0.98572000908513657</v>
      </c>
      <c r="AP326" s="34" t="str">
        <f t="shared" si="73"/>
        <v/>
      </c>
      <c r="AQ326" s="16">
        <f>IF(AJ326=1,A326-Regression!$C$15,0)</f>
        <v>0</v>
      </c>
      <c r="AR326" s="16">
        <f>IF(AJ326=1,AK326-Regression!$D$15,0)</f>
        <v>0</v>
      </c>
      <c r="AS326" s="16">
        <f>IF(AJ326=1,AL326-Regression!$E$15,0)</f>
        <v>0</v>
      </c>
      <c r="AT326" s="16">
        <f>IF(AJ326=1,AP326-Regression!$F$15,0)</f>
        <v>0</v>
      </c>
      <c r="AU326" s="19">
        <f>IF(AND(ISNUMBER(AK326),ISNUMBER(AL326)),Regression!$C$38+Regression!$D$38*A326+Regression!$E$38*AK326+Regression!$F$38*AL326,"")</f>
        <v>10556.361637077625</v>
      </c>
      <c r="AV326" s="34">
        <f t="shared" si="74"/>
        <v>10405.616888806144</v>
      </c>
      <c r="AW326" s="13" t="str">
        <f>IF(AJ326=1,"Train",IF(AH326=Inputs!$B$6+1,"Validation",IF(AH326&gt;Inputs!$B$6+1,"Forecast","Not used")))</f>
        <v>Not used</v>
      </c>
      <c r="AX326" s="34">
        <f t="shared" si="75"/>
        <v>7922</v>
      </c>
      <c r="AY326" s="38" t="str">
        <f t="shared" si="76"/>
        <v/>
      </c>
      <c r="AZ326" s="13">
        <f t="shared" si="77"/>
        <v>0</v>
      </c>
      <c r="BB326" s="19">
        <f>Regression!$C$45+Regression!$C$46*A326</f>
        <v>6651.1168560635997</v>
      </c>
      <c r="BC326" s="27" t="str">
        <f t="shared" si="78"/>
        <v/>
      </c>
      <c r="BD326" s="30">
        <f>INDEX('Seasonal Index'!$H$2:$H$53,AI326)</f>
        <v>0.9921535913252727</v>
      </c>
      <c r="BE326" s="34" t="str">
        <f t="shared" si="79"/>
        <v/>
      </c>
      <c r="BF326" s="38" t="str">
        <f t="shared" si="80"/>
        <v/>
      </c>
      <c r="BG326" s="34">
        <f t="shared" si="81"/>
        <v>7922</v>
      </c>
      <c r="BH326" s="13">
        <f t="shared" si="82"/>
        <v>0</v>
      </c>
      <c r="BI326" s="13">
        <f t="shared" si="83"/>
        <v>0</v>
      </c>
    </row>
    <row r="327" spans="1:61" x14ac:dyDescent="0.2">
      <c r="A327" s="15">
        <v>326</v>
      </c>
      <c r="B327" s="35">
        <v>35552</v>
      </c>
      <c r="C327" s="36">
        <v>8224</v>
      </c>
      <c r="D327" s="37"/>
      <c r="F327" s="15">
        <v>337000</v>
      </c>
      <c r="H327" s="15">
        <v>19.989999999999998</v>
      </c>
      <c r="I327" s="15">
        <v>18.076000000000001</v>
      </c>
      <c r="J327" s="15">
        <v>1.1950000000000001</v>
      </c>
      <c r="K327" s="15">
        <v>8259.7710000000006</v>
      </c>
      <c r="M327" s="15">
        <v>849</v>
      </c>
      <c r="N327" s="15">
        <v>15.816000000000001</v>
      </c>
      <c r="O327" s="15">
        <v>183950</v>
      </c>
      <c r="P327" s="15">
        <v>5434</v>
      </c>
      <c r="Q327" s="15">
        <v>1273878</v>
      </c>
      <c r="S327" s="15">
        <v>5442</v>
      </c>
      <c r="V327" s="15">
        <v>27</v>
      </c>
      <c r="W327" s="15">
        <v>89.1</v>
      </c>
      <c r="AB327" s="15">
        <v>269714</v>
      </c>
      <c r="AD327" s="15">
        <v>0</v>
      </c>
      <c r="AE327" s="15">
        <v>47.9</v>
      </c>
      <c r="AF327" s="15">
        <v>9.9</v>
      </c>
      <c r="AH327" s="13">
        <f t="shared" si="70"/>
        <v>1997</v>
      </c>
      <c r="AI327" s="13">
        <f t="shared" si="71"/>
        <v>18</v>
      </c>
      <c r="AJ327" s="13">
        <f>IF(AND(ISNUMBER(C327),ISNUMBER(AK327),ISNUMBER(AL327),AH327&gt;=Inputs!$B$5,AH327&lt;=Inputs!$B$6,AH327&lt;&gt;Inputs!$B$7,AH327&lt;&gt;Inputs!$B$8),1,0)</f>
        <v>0</v>
      </c>
      <c r="AK327" s="13">
        <f>IF(INDEX($E327:$AF327,Inputs!$C$10)="","",INDEX($E327:$AF327,Inputs!$C$10))</f>
        <v>183950</v>
      </c>
      <c r="AL327" s="13">
        <f>IF(INDEX($E327:$AF327,Inputs!$C$11)="","",INDEX($E327:$AF327,Inputs!$C$11))</f>
        <v>337000</v>
      </c>
      <c r="AM327" s="19">
        <f>Regression!$C$5+Regression!$C$6*A327</f>
        <v>10464.257969244514</v>
      </c>
      <c r="AN327" s="27" t="str">
        <f t="shared" si="72"/>
        <v/>
      </c>
      <c r="AO327" s="30">
        <f>INDEX('Seasonal Index'!$E$2:$E$53,AI327)</f>
        <v>1.0181401500092944</v>
      </c>
      <c r="AP327" s="34" t="str">
        <f t="shared" si="73"/>
        <v/>
      </c>
      <c r="AQ327" s="16">
        <f>IF(AJ327=1,A327-Regression!$C$15,0)</f>
        <v>0</v>
      </c>
      <c r="AR327" s="16">
        <f>IF(AJ327=1,AK327-Regression!$D$15,0)</f>
        <v>0</v>
      </c>
      <c r="AS327" s="16">
        <f>IF(AJ327=1,AL327-Regression!$E$15,0)</f>
        <v>0</v>
      </c>
      <c r="AT327" s="16">
        <f>IF(AJ327=1,AP327-Regression!$F$15,0)</f>
        <v>0</v>
      </c>
      <c r="AU327" s="19">
        <f>IF(AND(ISNUMBER(AK327),ISNUMBER(AL327)),Regression!$C$38+Regression!$D$38*A327+Regression!$E$38*AK327+Regression!$F$38*AL327,"")</f>
        <v>10499.04345494779</v>
      </c>
      <c r="AV327" s="34">
        <f t="shared" si="74"/>
        <v>10689.497678174643</v>
      </c>
      <c r="AW327" s="13" t="str">
        <f>IF(AJ327=1,"Train",IF(AH327=Inputs!$B$6+1,"Validation",IF(AH327&gt;Inputs!$B$6+1,"Forecast","Not used")))</f>
        <v>Not used</v>
      </c>
      <c r="AX327" s="34">
        <f t="shared" si="75"/>
        <v>8224</v>
      </c>
      <c r="AY327" s="38" t="str">
        <f t="shared" si="76"/>
        <v/>
      </c>
      <c r="AZ327" s="13">
        <f t="shared" si="77"/>
        <v>0</v>
      </c>
      <c r="BB327" s="19">
        <f>Regression!$C$45+Regression!$C$46*A327</f>
        <v>6652.6763556763763</v>
      </c>
      <c r="BC327" s="27" t="str">
        <f t="shared" si="78"/>
        <v/>
      </c>
      <c r="BD327" s="30">
        <f>INDEX('Seasonal Index'!$H$2:$H$53,AI327)</f>
        <v>1.0188493846734186</v>
      </c>
      <c r="BE327" s="34" t="str">
        <f t="shared" si="79"/>
        <v/>
      </c>
      <c r="BF327" s="38" t="str">
        <f t="shared" si="80"/>
        <v/>
      </c>
      <c r="BG327" s="34">
        <f t="shared" si="81"/>
        <v>8224</v>
      </c>
      <c r="BH327" s="13">
        <f t="shared" si="82"/>
        <v>0</v>
      </c>
      <c r="BI327" s="13">
        <f t="shared" si="83"/>
        <v>0</v>
      </c>
    </row>
    <row r="328" spans="1:61" x14ac:dyDescent="0.2">
      <c r="A328" s="15">
        <v>327</v>
      </c>
      <c r="B328" s="35">
        <v>35559</v>
      </c>
      <c r="C328" s="36">
        <v>7765</v>
      </c>
      <c r="D328" s="37"/>
      <c r="F328" s="15">
        <v>342000</v>
      </c>
      <c r="H328" s="15">
        <v>19.940000000000001</v>
      </c>
      <c r="I328" s="15">
        <v>18.064</v>
      </c>
      <c r="J328" s="15">
        <v>1.1930000000000001</v>
      </c>
      <c r="K328" s="15">
        <v>8362.6550000000007</v>
      </c>
      <c r="M328" s="15">
        <v>897</v>
      </c>
      <c r="N328" s="15">
        <v>15.816000000000001</v>
      </c>
      <c r="O328" s="15">
        <v>183950</v>
      </c>
      <c r="P328" s="15">
        <v>5454.2</v>
      </c>
      <c r="Q328" s="15">
        <v>1273878</v>
      </c>
      <c r="S328" s="15">
        <v>5442</v>
      </c>
      <c r="V328" s="15">
        <v>27</v>
      </c>
      <c r="W328" s="15">
        <v>88</v>
      </c>
      <c r="AB328" s="15">
        <v>269714</v>
      </c>
      <c r="AD328" s="15">
        <v>0</v>
      </c>
      <c r="AE328" s="15">
        <v>40.9</v>
      </c>
      <c r="AF328" s="15">
        <v>17.8</v>
      </c>
      <c r="AH328" s="13">
        <f t="shared" si="70"/>
        <v>1997</v>
      </c>
      <c r="AI328" s="13">
        <f t="shared" si="71"/>
        <v>19</v>
      </c>
      <c r="AJ328" s="13">
        <f>IF(AND(ISNUMBER(C328),ISNUMBER(AK328),ISNUMBER(AL328),AH328&gt;=Inputs!$B$5,AH328&lt;=Inputs!$B$6,AH328&lt;&gt;Inputs!$B$7,AH328&lt;&gt;Inputs!$B$8),1,0)</f>
        <v>0</v>
      </c>
      <c r="AK328" s="13">
        <f>IF(INDEX($E328:$AF328,Inputs!$C$10)="","",INDEX($E328:$AF328,Inputs!$C$10))</f>
        <v>183950</v>
      </c>
      <c r="AL328" s="13">
        <f>IF(INDEX($E328:$AF328,Inputs!$C$11)="","",INDEX($E328:$AF328,Inputs!$C$11))</f>
        <v>342000</v>
      </c>
      <c r="AM328" s="19">
        <f>Regression!$C$5+Regression!$C$6*A328</f>
        <v>10463.085294306195</v>
      </c>
      <c r="AN328" s="27" t="str">
        <f t="shared" si="72"/>
        <v/>
      </c>
      <c r="AO328" s="30">
        <f>INDEX('Seasonal Index'!$E$2:$E$53,AI328)</f>
        <v>1.0133712391889671</v>
      </c>
      <c r="AP328" s="34" t="str">
        <f t="shared" si="73"/>
        <v/>
      </c>
      <c r="AQ328" s="16">
        <f>IF(AJ328=1,A328-Regression!$C$15,0)</f>
        <v>0</v>
      </c>
      <c r="AR328" s="16">
        <f>IF(AJ328=1,AK328-Regression!$D$15,0)</f>
        <v>0</v>
      </c>
      <c r="AS328" s="16">
        <f>IF(AJ328=1,AL328-Regression!$E$15,0)</f>
        <v>0</v>
      </c>
      <c r="AT328" s="16">
        <f>IF(AJ328=1,AP328-Regression!$F$15,0)</f>
        <v>0</v>
      </c>
      <c r="AU328" s="19">
        <f>IF(AND(ISNUMBER(AK328),ISNUMBER(AL328)),Regression!$C$38+Regression!$D$38*A328+Regression!$E$38*AK328+Regression!$F$38*AL328,"")</f>
        <v>10484.205934846068</v>
      </c>
      <c r="AV328" s="34">
        <f t="shared" si="74"/>
        <v>10624.392760107283</v>
      </c>
      <c r="AW328" s="13" t="str">
        <f>IF(AJ328=1,"Train",IF(AH328=Inputs!$B$6+1,"Validation",IF(AH328&gt;Inputs!$B$6+1,"Forecast","Not used")))</f>
        <v>Not used</v>
      </c>
      <c r="AX328" s="34">
        <f t="shared" si="75"/>
        <v>7765</v>
      </c>
      <c r="AY328" s="38" t="str">
        <f t="shared" si="76"/>
        <v/>
      </c>
      <c r="AZ328" s="13">
        <f t="shared" si="77"/>
        <v>0</v>
      </c>
      <c r="BB328" s="19">
        <f>Regression!$C$45+Regression!$C$46*A328</f>
        <v>6654.2358552891528</v>
      </c>
      <c r="BC328" s="27" t="str">
        <f t="shared" si="78"/>
        <v/>
      </c>
      <c r="BD328" s="30">
        <f>INDEX('Seasonal Index'!$H$2:$H$53,AI328)</f>
        <v>1.0190603733092338</v>
      </c>
      <c r="BE328" s="34" t="str">
        <f t="shared" si="79"/>
        <v/>
      </c>
      <c r="BF328" s="38" t="str">
        <f t="shared" si="80"/>
        <v/>
      </c>
      <c r="BG328" s="34">
        <f t="shared" si="81"/>
        <v>7765</v>
      </c>
      <c r="BH328" s="13">
        <f t="shared" si="82"/>
        <v>0</v>
      </c>
      <c r="BI328" s="13">
        <f t="shared" si="83"/>
        <v>0</v>
      </c>
    </row>
    <row r="329" spans="1:61" x14ac:dyDescent="0.2">
      <c r="A329" s="15">
        <v>328</v>
      </c>
      <c r="B329" s="35">
        <v>35566</v>
      </c>
      <c r="C329" s="36">
        <v>8253</v>
      </c>
      <c r="D329" s="37"/>
      <c r="F329" s="15">
        <v>318000</v>
      </c>
      <c r="H329" s="15">
        <v>21.45</v>
      </c>
      <c r="I329" s="15">
        <v>19.417999999999999</v>
      </c>
      <c r="J329" s="15">
        <v>1.1930000000000001</v>
      </c>
      <c r="K329" s="15">
        <v>8362.6550000000007</v>
      </c>
      <c r="M329" s="15">
        <v>897</v>
      </c>
      <c r="N329" s="15">
        <v>15.058</v>
      </c>
      <c r="O329" s="15">
        <v>211952</v>
      </c>
      <c r="P329" s="15">
        <v>5454.2</v>
      </c>
      <c r="Q329" s="15">
        <v>1273878</v>
      </c>
      <c r="S329" s="15">
        <v>5442</v>
      </c>
      <c r="V329" s="15">
        <v>27</v>
      </c>
      <c r="W329" s="15">
        <v>88</v>
      </c>
      <c r="AB329" s="15">
        <v>269714</v>
      </c>
      <c r="AD329" s="15">
        <v>0</v>
      </c>
      <c r="AE329" s="15">
        <v>39.4</v>
      </c>
      <c r="AF329" s="15">
        <v>18.100000000000001</v>
      </c>
      <c r="AH329" s="13">
        <f t="shared" si="70"/>
        <v>1997</v>
      </c>
      <c r="AI329" s="13">
        <f t="shared" si="71"/>
        <v>20</v>
      </c>
      <c r="AJ329" s="13">
        <f>IF(AND(ISNUMBER(C329),ISNUMBER(AK329),ISNUMBER(AL329),AH329&gt;=Inputs!$B$5,AH329&lt;=Inputs!$B$6,AH329&lt;&gt;Inputs!$B$7,AH329&lt;&gt;Inputs!$B$8),1,0)</f>
        <v>0</v>
      </c>
      <c r="AK329" s="13">
        <f>IF(INDEX($E329:$AF329,Inputs!$C$10)="","",INDEX($E329:$AF329,Inputs!$C$10))</f>
        <v>211952</v>
      </c>
      <c r="AL329" s="13">
        <f>IF(INDEX($E329:$AF329,Inputs!$C$11)="","",INDEX($E329:$AF329,Inputs!$C$11))</f>
        <v>318000</v>
      </c>
      <c r="AM329" s="19">
        <f>Regression!$C$5+Regression!$C$6*A329</f>
        <v>10461.912619367875</v>
      </c>
      <c r="AN329" s="27" t="str">
        <f t="shared" si="72"/>
        <v/>
      </c>
      <c r="AO329" s="30">
        <f>INDEX('Seasonal Index'!$E$2:$E$53,AI329)</f>
        <v>1.0355119111831677</v>
      </c>
      <c r="AP329" s="34" t="str">
        <f t="shared" si="73"/>
        <v/>
      </c>
      <c r="AQ329" s="16">
        <f>IF(AJ329=1,A329-Regression!$C$15,0)</f>
        <v>0</v>
      </c>
      <c r="AR329" s="16">
        <f>IF(AJ329=1,AK329-Regression!$D$15,0)</f>
        <v>0</v>
      </c>
      <c r="AS329" s="16">
        <f>IF(AJ329=1,AL329-Regression!$E$15,0)</f>
        <v>0</v>
      </c>
      <c r="AT329" s="16">
        <f>IF(AJ329=1,AP329-Regression!$F$15,0)</f>
        <v>0</v>
      </c>
      <c r="AU329" s="19">
        <f>IF(AND(ISNUMBER(AK329),ISNUMBER(AL329)),Regression!$C$38+Regression!$D$38*A329+Regression!$E$38*AK329+Regression!$F$38*AL329,"")</f>
        <v>10597.459055434685</v>
      </c>
      <c r="AV329" s="34">
        <f t="shared" si="74"/>
        <v>10973.795080178537</v>
      </c>
      <c r="AW329" s="13" t="str">
        <f>IF(AJ329=1,"Train",IF(AH329=Inputs!$B$6+1,"Validation",IF(AH329&gt;Inputs!$B$6+1,"Forecast","Not used")))</f>
        <v>Not used</v>
      </c>
      <c r="AX329" s="34">
        <f t="shared" si="75"/>
        <v>8253</v>
      </c>
      <c r="AY329" s="38" t="str">
        <f t="shared" si="76"/>
        <v/>
      </c>
      <c r="AZ329" s="13">
        <f t="shared" si="77"/>
        <v>0</v>
      </c>
      <c r="BB329" s="19">
        <f>Regression!$C$45+Regression!$C$46*A329</f>
        <v>6655.7953549019294</v>
      </c>
      <c r="BC329" s="27" t="str">
        <f t="shared" si="78"/>
        <v/>
      </c>
      <c r="BD329" s="30">
        <f>INDEX('Seasonal Index'!$H$2:$H$53,AI329)</f>
        <v>1.0467644841480233</v>
      </c>
      <c r="BE329" s="34" t="str">
        <f t="shared" si="79"/>
        <v/>
      </c>
      <c r="BF329" s="38" t="str">
        <f t="shared" si="80"/>
        <v/>
      </c>
      <c r="BG329" s="34">
        <f t="shared" si="81"/>
        <v>8253</v>
      </c>
      <c r="BH329" s="13">
        <f t="shared" si="82"/>
        <v>0</v>
      </c>
      <c r="BI329" s="13">
        <f t="shared" si="83"/>
        <v>0</v>
      </c>
    </row>
    <row r="330" spans="1:61" x14ac:dyDescent="0.2">
      <c r="A330" s="15">
        <v>329</v>
      </c>
      <c r="B330" s="35">
        <v>35573</v>
      </c>
      <c r="C330" s="36">
        <v>8088</v>
      </c>
      <c r="D330" s="37"/>
      <c r="F330" s="15">
        <v>322000</v>
      </c>
      <c r="H330" s="15">
        <v>21.43</v>
      </c>
      <c r="I330" s="15">
        <v>19.91</v>
      </c>
      <c r="J330" s="15">
        <v>1.2030000000000001</v>
      </c>
      <c r="K330" s="15">
        <v>8362.6550000000007</v>
      </c>
      <c r="M330" s="15">
        <v>897</v>
      </c>
      <c r="N330" s="15">
        <v>15.058</v>
      </c>
      <c r="O330" s="15">
        <v>211952</v>
      </c>
      <c r="P330" s="15">
        <v>5454.2</v>
      </c>
      <c r="Q330" s="15">
        <v>1273878</v>
      </c>
      <c r="S330" s="15">
        <v>5442</v>
      </c>
      <c r="V330" s="15">
        <v>27</v>
      </c>
      <c r="W330" s="15">
        <v>88</v>
      </c>
      <c r="AB330" s="15">
        <v>269714</v>
      </c>
      <c r="AD330" s="15">
        <v>0</v>
      </c>
      <c r="AE330" s="15">
        <v>28.5</v>
      </c>
      <c r="AF330" s="15">
        <v>22.9</v>
      </c>
      <c r="AH330" s="13">
        <f t="shared" si="70"/>
        <v>1997</v>
      </c>
      <c r="AI330" s="13">
        <f t="shared" si="71"/>
        <v>21</v>
      </c>
      <c r="AJ330" s="13">
        <f>IF(AND(ISNUMBER(C330),ISNUMBER(AK330),ISNUMBER(AL330),AH330&gt;=Inputs!$B$5,AH330&lt;=Inputs!$B$6,AH330&lt;&gt;Inputs!$B$7,AH330&lt;&gt;Inputs!$B$8),1,0)</f>
        <v>0</v>
      </c>
      <c r="AK330" s="13">
        <f>IF(INDEX($E330:$AF330,Inputs!$C$10)="","",INDEX($E330:$AF330,Inputs!$C$10))</f>
        <v>211952</v>
      </c>
      <c r="AL330" s="13">
        <f>IF(INDEX($E330:$AF330,Inputs!$C$11)="","",INDEX($E330:$AF330,Inputs!$C$11))</f>
        <v>322000</v>
      </c>
      <c r="AM330" s="19">
        <f>Regression!$C$5+Regression!$C$6*A330</f>
        <v>10460.739944429557</v>
      </c>
      <c r="AN330" s="27" t="str">
        <f t="shared" si="72"/>
        <v/>
      </c>
      <c r="AO330" s="30">
        <f>INDEX('Seasonal Index'!$E$2:$E$53,AI330)</f>
        <v>1.0352245807811005</v>
      </c>
      <c r="AP330" s="34" t="str">
        <f t="shared" si="73"/>
        <v/>
      </c>
      <c r="AQ330" s="16">
        <f>IF(AJ330=1,A330-Regression!$C$15,0)</f>
        <v>0</v>
      </c>
      <c r="AR330" s="16">
        <f>IF(AJ330=1,AK330-Regression!$D$15,0)</f>
        <v>0</v>
      </c>
      <c r="AS330" s="16">
        <f>IF(AJ330=1,AL330-Regression!$E$15,0)</f>
        <v>0</v>
      </c>
      <c r="AT330" s="16">
        <f>IF(AJ330=1,AP330-Regression!$F$15,0)</f>
        <v>0</v>
      </c>
      <c r="AU330" s="19">
        <f>IF(AND(ISNUMBER(AK330),ISNUMBER(AL330)),Regression!$C$38+Regression!$D$38*A330+Regression!$E$38*AK330+Regression!$F$38*AL330,"")</f>
        <v>10585.276576709721</v>
      </c>
      <c r="AV330" s="34">
        <f t="shared" si="74"/>
        <v>10958.138506576322</v>
      </c>
      <c r="AW330" s="13" t="str">
        <f>IF(AJ330=1,"Train",IF(AH330=Inputs!$B$6+1,"Validation",IF(AH330&gt;Inputs!$B$6+1,"Forecast","Not used")))</f>
        <v>Not used</v>
      </c>
      <c r="AX330" s="34">
        <f t="shared" si="75"/>
        <v>8088</v>
      </c>
      <c r="AY330" s="38" t="str">
        <f t="shared" si="76"/>
        <v/>
      </c>
      <c r="AZ330" s="13">
        <f t="shared" si="77"/>
        <v>0</v>
      </c>
      <c r="BB330" s="19">
        <f>Regression!$C$45+Regression!$C$46*A330</f>
        <v>6657.3548545147069</v>
      </c>
      <c r="BC330" s="27" t="str">
        <f t="shared" si="78"/>
        <v/>
      </c>
      <c r="BD330" s="30">
        <f>INDEX('Seasonal Index'!$H$2:$H$53,AI330)</f>
        <v>1.0342763462036404</v>
      </c>
      <c r="BE330" s="34" t="str">
        <f t="shared" si="79"/>
        <v/>
      </c>
      <c r="BF330" s="38" t="str">
        <f t="shared" si="80"/>
        <v/>
      </c>
      <c r="BG330" s="34">
        <f t="shared" si="81"/>
        <v>8088</v>
      </c>
      <c r="BH330" s="13">
        <f t="shared" si="82"/>
        <v>0</v>
      </c>
      <c r="BI330" s="13">
        <f t="shared" si="83"/>
        <v>0</v>
      </c>
    </row>
    <row r="331" spans="1:61" x14ac:dyDescent="0.2">
      <c r="A331" s="15">
        <v>330</v>
      </c>
      <c r="B331" s="35">
        <v>35580</v>
      </c>
      <c r="C331" s="36">
        <v>8154</v>
      </c>
      <c r="D331" s="37"/>
      <c r="F331" s="15">
        <v>316000</v>
      </c>
      <c r="H331" s="15">
        <v>20.9</v>
      </c>
      <c r="I331" s="15">
        <v>19.145</v>
      </c>
      <c r="J331" s="15">
        <v>1.212</v>
      </c>
      <c r="K331" s="15">
        <v>8362.6550000000007</v>
      </c>
      <c r="M331" s="15">
        <v>897</v>
      </c>
      <c r="N331" s="15">
        <v>15.058</v>
      </c>
      <c r="O331" s="15">
        <v>211952</v>
      </c>
      <c r="P331" s="15">
        <v>5454.2</v>
      </c>
      <c r="Q331" s="15">
        <v>1273878</v>
      </c>
      <c r="S331" s="15">
        <v>5442</v>
      </c>
      <c r="V331" s="15">
        <v>27</v>
      </c>
      <c r="W331" s="15">
        <v>88</v>
      </c>
      <c r="AB331" s="15">
        <v>269714</v>
      </c>
      <c r="AD331" s="15">
        <v>1</v>
      </c>
      <c r="AE331" s="15">
        <v>24.4</v>
      </c>
      <c r="AF331" s="15">
        <v>33.5</v>
      </c>
      <c r="AH331" s="13">
        <f t="shared" si="70"/>
        <v>1997</v>
      </c>
      <c r="AI331" s="13">
        <f t="shared" si="71"/>
        <v>22</v>
      </c>
      <c r="AJ331" s="13">
        <f>IF(AND(ISNUMBER(C331),ISNUMBER(AK331),ISNUMBER(AL331),AH331&gt;=Inputs!$B$5,AH331&lt;=Inputs!$B$6,AH331&lt;&gt;Inputs!$B$7,AH331&lt;&gt;Inputs!$B$8),1,0)</f>
        <v>0</v>
      </c>
      <c r="AK331" s="13">
        <f>IF(INDEX($E331:$AF331,Inputs!$C$10)="","",INDEX($E331:$AF331,Inputs!$C$10))</f>
        <v>211952</v>
      </c>
      <c r="AL331" s="13">
        <f>IF(INDEX($E331:$AF331,Inputs!$C$11)="","",INDEX($E331:$AF331,Inputs!$C$11))</f>
        <v>316000</v>
      </c>
      <c r="AM331" s="19">
        <f>Regression!$C$5+Regression!$C$6*A331</f>
        <v>10459.567269491237</v>
      </c>
      <c r="AN331" s="27" t="str">
        <f t="shared" si="72"/>
        <v/>
      </c>
      <c r="AO331" s="30">
        <f>INDEX('Seasonal Index'!$E$2:$E$53,AI331)</f>
        <v>1.0139791701706116</v>
      </c>
      <c r="AP331" s="34" t="str">
        <f t="shared" si="73"/>
        <v/>
      </c>
      <c r="AQ331" s="16">
        <f>IF(AJ331=1,A331-Regression!$C$15,0)</f>
        <v>0</v>
      </c>
      <c r="AR331" s="16">
        <f>IF(AJ331=1,AK331-Regression!$D$15,0)</f>
        <v>0</v>
      </c>
      <c r="AS331" s="16">
        <f>IF(AJ331=1,AL331-Regression!$E$15,0)</f>
        <v>0</v>
      </c>
      <c r="AT331" s="16">
        <f>IF(AJ331=1,AP331-Regression!$F$15,0)</f>
        <v>0</v>
      </c>
      <c r="AU331" s="19">
        <f>IF(AND(ISNUMBER(AK331),ISNUMBER(AL331)),Regression!$C$38+Regression!$D$38*A331+Regression!$E$38*AK331+Regression!$F$38*AL331,"")</f>
        <v>10599.644511752329</v>
      </c>
      <c r="AV331" s="34">
        <f t="shared" si="74"/>
        <v>10747.818746130104</v>
      </c>
      <c r="AW331" s="13" t="str">
        <f>IF(AJ331=1,"Train",IF(AH331=Inputs!$B$6+1,"Validation",IF(AH331&gt;Inputs!$B$6+1,"Forecast","Not used")))</f>
        <v>Not used</v>
      </c>
      <c r="AX331" s="34">
        <f t="shared" si="75"/>
        <v>8154</v>
      </c>
      <c r="AY331" s="38" t="str">
        <f t="shared" si="76"/>
        <v/>
      </c>
      <c r="AZ331" s="13">
        <f t="shared" si="77"/>
        <v>0</v>
      </c>
      <c r="BB331" s="19">
        <f>Regression!$C$45+Regression!$C$46*A331</f>
        <v>6658.9143541274834</v>
      </c>
      <c r="BC331" s="27" t="str">
        <f t="shared" si="78"/>
        <v/>
      </c>
      <c r="BD331" s="30">
        <f>INDEX('Seasonal Index'!$H$2:$H$53,AI331)</f>
        <v>1.0395594903117378</v>
      </c>
      <c r="BE331" s="34" t="str">
        <f t="shared" si="79"/>
        <v/>
      </c>
      <c r="BF331" s="38" t="str">
        <f t="shared" si="80"/>
        <v/>
      </c>
      <c r="BG331" s="34">
        <f t="shared" si="81"/>
        <v>8154</v>
      </c>
      <c r="BH331" s="13">
        <f t="shared" si="82"/>
        <v>0</v>
      </c>
      <c r="BI331" s="13">
        <f t="shared" si="83"/>
        <v>0</v>
      </c>
    </row>
    <row r="332" spans="1:61" x14ac:dyDescent="0.2">
      <c r="A332" s="15">
        <v>331</v>
      </c>
      <c r="B332" s="35">
        <v>35587</v>
      </c>
      <c r="C332" s="36">
        <v>7590</v>
      </c>
      <c r="D332" s="37"/>
      <c r="F332" s="15">
        <v>321000</v>
      </c>
      <c r="H332" s="15">
        <v>20.12</v>
      </c>
      <c r="I332" s="15">
        <v>18.302</v>
      </c>
      <c r="J332" s="15">
        <v>1.2150000000000001</v>
      </c>
      <c r="K332" s="15">
        <v>8362.6550000000007</v>
      </c>
      <c r="M332" s="15">
        <v>901</v>
      </c>
      <c r="N332" s="15">
        <v>15.058</v>
      </c>
      <c r="O332" s="15">
        <v>211952</v>
      </c>
      <c r="P332" s="15">
        <v>5459.3</v>
      </c>
      <c r="Q332" s="15">
        <v>1273878</v>
      </c>
      <c r="S332" s="15">
        <v>5442</v>
      </c>
      <c r="V332" s="15">
        <v>27</v>
      </c>
      <c r="W332" s="15">
        <v>90.6</v>
      </c>
      <c r="AB332" s="15">
        <v>269714</v>
      </c>
      <c r="AD332" s="15">
        <v>0</v>
      </c>
      <c r="AE332" s="15">
        <v>18.899999999999999</v>
      </c>
      <c r="AF332" s="15">
        <v>22.7</v>
      </c>
      <c r="AH332" s="13">
        <f t="shared" si="70"/>
        <v>1997</v>
      </c>
      <c r="AI332" s="13">
        <f t="shared" si="71"/>
        <v>23</v>
      </c>
      <c r="AJ332" s="13">
        <f>IF(AND(ISNUMBER(C332),ISNUMBER(AK332),ISNUMBER(AL332),AH332&gt;=Inputs!$B$5,AH332&lt;=Inputs!$B$6,AH332&lt;&gt;Inputs!$B$7,AH332&lt;&gt;Inputs!$B$8),1,0)</f>
        <v>0</v>
      </c>
      <c r="AK332" s="13">
        <f>IF(INDEX($E332:$AF332,Inputs!$C$10)="","",INDEX($E332:$AF332,Inputs!$C$10))</f>
        <v>211952</v>
      </c>
      <c r="AL332" s="13">
        <f>IF(INDEX($E332:$AF332,Inputs!$C$11)="","",INDEX($E332:$AF332,Inputs!$C$11))</f>
        <v>321000</v>
      </c>
      <c r="AM332" s="19">
        <f>Regression!$C$5+Regression!$C$6*A332</f>
        <v>10458.394594552919</v>
      </c>
      <c r="AN332" s="27" t="str">
        <f t="shared" si="72"/>
        <v/>
      </c>
      <c r="AO332" s="30">
        <f>INDEX('Seasonal Index'!$E$2:$E$53,AI332)</f>
        <v>1.0375597367919589</v>
      </c>
      <c r="AP332" s="34" t="str">
        <f t="shared" si="73"/>
        <v/>
      </c>
      <c r="AQ332" s="16">
        <f>IF(AJ332=1,A332-Regression!$C$15,0)</f>
        <v>0</v>
      </c>
      <c r="AR332" s="16">
        <f>IF(AJ332=1,AK332-Regression!$D$15,0)</f>
        <v>0</v>
      </c>
      <c r="AS332" s="16">
        <f>IF(AJ332=1,AL332-Regression!$E$15,0)</f>
        <v>0</v>
      </c>
      <c r="AT332" s="16">
        <f>IF(AJ332=1,AP332-Regression!$F$15,0)</f>
        <v>0</v>
      </c>
      <c r="AU332" s="19">
        <f>IF(AND(ISNUMBER(AK332),ISNUMBER(AL332)),Regression!$C$38+Regression!$D$38*A332+Regression!$E$38*AK332+Regression!$F$38*AL332,"")</f>
        <v>10584.806991650608</v>
      </c>
      <c r="AV332" s="34">
        <f t="shared" si="74"/>
        <v>10982.369556250691</v>
      </c>
      <c r="AW332" s="13" t="str">
        <f>IF(AJ332=1,"Train",IF(AH332=Inputs!$B$6+1,"Validation",IF(AH332&gt;Inputs!$B$6+1,"Forecast","Not used")))</f>
        <v>Not used</v>
      </c>
      <c r="AX332" s="34">
        <f t="shared" si="75"/>
        <v>7590</v>
      </c>
      <c r="AY332" s="38" t="str">
        <f t="shared" si="76"/>
        <v/>
      </c>
      <c r="AZ332" s="13">
        <f t="shared" si="77"/>
        <v>0</v>
      </c>
      <c r="BB332" s="19">
        <f>Regression!$C$45+Regression!$C$46*A332</f>
        <v>6660.47385374026</v>
      </c>
      <c r="BC332" s="27" t="str">
        <f t="shared" si="78"/>
        <v/>
      </c>
      <c r="BD332" s="30">
        <f>INDEX('Seasonal Index'!$H$2:$H$53,AI332)</f>
        <v>1.0378992768174384</v>
      </c>
      <c r="BE332" s="34" t="str">
        <f t="shared" si="79"/>
        <v/>
      </c>
      <c r="BF332" s="38" t="str">
        <f t="shared" si="80"/>
        <v/>
      </c>
      <c r="BG332" s="34">
        <f t="shared" si="81"/>
        <v>7590</v>
      </c>
      <c r="BH332" s="13">
        <f t="shared" si="82"/>
        <v>0</v>
      </c>
      <c r="BI332" s="13">
        <f t="shared" si="83"/>
        <v>0</v>
      </c>
    </row>
    <row r="333" spans="1:61" x14ac:dyDescent="0.2">
      <c r="A333" s="15">
        <v>332</v>
      </c>
      <c r="B333" s="35">
        <v>35594</v>
      </c>
      <c r="C333" s="36">
        <v>8009</v>
      </c>
      <c r="D333" s="37"/>
      <c r="F333" s="15">
        <v>329000</v>
      </c>
      <c r="H333" s="15">
        <v>18.88</v>
      </c>
      <c r="I333" s="15">
        <v>16.88</v>
      </c>
      <c r="J333" s="15">
        <v>1.2070000000000001</v>
      </c>
      <c r="K333" s="15">
        <v>8362.6550000000007</v>
      </c>
      <c r="M333" s="15">
        <v>901</v>
      </c>
      <c r="N333" s="15">
        <v>15.058</v>
      </c>
      <c r="O333" s="15">
        <v>211952</v>
      </c>
      <c r="P333" s="15">
        <v>5459.3</v>
      </c>
      <c r="Q333" s="15">
        <v>1273878</v>
      </c>
      <c r="S333" s="15">
        <v>5442</v>
      </c>
      <c r="V333" s="15">
        <v>27</v>
      </c>
      <c r="W333" s="15">
        <v>90.6</v>
      </c>
      <c r="AB333" s="15">
        <v>269714</v>
      </c>
      <c r="AD333" s="15">
        <v>0</v>
      </c>
      <c r="AE333" s="15">
        <v>7.8</v>
      </c>
      <c r="AF333" s="15">
        <v>34.5</v>
      </c>
      <c r="AH333" s="13">
        <f t="shared" si="70"/>
        <v>1997</v>
      </c>
      <c r="AI333" s="13">
        <f t="shared" si="71"/>
        <v>24</v>
      </c>
      <c r="AJ333" s="13">
        <f>IF(AND(ISNUMBER(C333),ISNUMBER(AK333),ISNUMBER(AL333),AH333&gt;=Inputs!$B$5,AH333&lt;=Inputs!$B$6,AH333&lt;&gt;Inputs!$B$7,AH333&lt;&gt;Inputs!$B$8),1,0)</f>
        <v>0</v>
      </c>
      <c r="AK333" s="13">
        <f>IF(INDEX($E333:$AF333,Inputs!$C$10)="","",INDEX($E333:$AF333,Inputs!$C$10))</f>
        <v>211952</v>
      </c>
      <c r="AL333" s="13">
        <f>IF(INDEX($E333:$AF333,Inputs!$C$11)="","",INDEX($E333:$AF333,Inputs!$C$11))</f>
        <v>329000</v>
      </c>
      <c r="AM333" s="19">
        <f>Regression!$C$5+Regression!$C$6*A333</f>
        <v>10457.2219196146</v>
      </c>
      <c r="AN333" s="27" t="str">
        <f t="shared" si="72"/>
        <v/>
      </c>
      <c r="AO333" s="30">
        <f>INDEX('Seasonal Index'!$E$2:$E$53,AI333)</f>
        <v>1.0344513246808191</v>
      </c>
      <c r="AP333" s="34" t="str">
        <f t="shared" si="73"/>
        <v/>
      </c>
      <c r="AQ333" s="16">
        <f>IF(AJ333=1,A333-Regression!$C$15,0)</f>
        <v>0</v>
      </c>
      <c r="AR333" s="16">
        <f>IF(AJ333=1,AK333-Regression!$D$15,0)</f>
        <v>0</v>
      </c>
      <c r="AS333" s="16">
        <f>IF(AJ333=1,AL333-Regression!$E$15,0)</f>
        <v>0</v>
      </c>
      <c r="AT333" s="16">
        <f>IF(AJ333=1,AP333-Regression!$F$15,0)</f>
        <v>0</v>
      </c>
      <c r="AU333" s="19">
        <f>IF(AND(ISNUMBER(AK333),ISNUMBER(AL333)),Regression!$C$38+Regression!$D$38*A333+Regression!$E$38*AK333+Regression!$F$38*AL333,"")</f>
        <v>10562.004347418617</v>
      </c>
      <c r="AV333" s="34">
        <f t="shared" si="74"/>
        <v>10925.879388471758</v>
      </c>
      <c r="AW333" s="13" t="str">
        <f>IF(AJ333=1,"Train",IF(AH333=Inputs!$B$6+1,"Validation",IF(AH333&gt;Inputs!$B$6+1,"Forecast","Not used")))</f>
        <v>Not used</v>
      </c>
      <c r="AX333" s="34">
        <f t="shared" si="75"/>
        <v>8009</v>
      </c>
      <c r="AY333" s="38" t="str">
        <f t="shared" si="76"/>
        <v/>
      </c>
      <c r="AZ333" s="13">
        <f t="shared" si="77"/>
        <v>0</v>
      </c>
      <c r="BB333" s="19">
        <f>Regression!$C$45+Regression!$C$46*A333</f>
        <v>6662.0333533530365</v>
      </c>
      <c r="BC333" s="27" t="str">
        <f t="shared" si="78"/>
        <v/>
      </c>
      <c r="BD333" s="30">
        <f>INDEX('Seasonal Index'!$H$2:$H$53,AI333)</f>
        <v>1.0351080615346946</v>
      </c>
      <c r="BE333" s="34" t="str">
        <f t="shared" si="79"/>
        <v/>
      </c>
      <c r="BF333" s="38" t="str">
        <f t="shared" si="80"/>
        <v/>
      </c>
      <c r="BG333" s="34">
        <f t="shared" si="81"/>
        <v>8009</v>
      </c>
      <c r="BH333" s="13">
        <f t="shared" si="82"/>
        <v>0</v>
      </c>
      <c r="BI333" s="13">
        <f t="shared" si="83"/>
        <v>0</v>
      </c>
    </row>
    <row r="334" spans="1:61" x14ac:dyDescent="0.2">
      <c r="A334" s="15">
        <v>333</v>
      </c>
      <c r="B334" s="35">
        <v>35601</v>
      </c>
      <c r="C334" s="36">
        <v>8557</v>
      </c>
      <c r="D334" s="37"/>
      <c r="F334" s="15">
        <v>335000</v>
      </c>
      <c r="H334" s="15">
        <v>18.93</v>
      </c>
      <c r="I334" s="15">
        <v>17.27</v>
      </c>
      <c r="J334" s="15">
        <v>1.198</v>
      </c>
      <c r="K334" s="15">
        <v>8362.6550000000007</v>
      </c>
      <c r="M334" s="15">
        <v>901</v>
      </c>
      <c r="N334" s="15">
        <v>15.087999999999999</v>
      </c>
      <c r="O334" s="15">
        <v>211290</v>
      </c>
      <c r="P334" s="15">
        <v>5459.3</v>
      </c>
      <c r="Q334" s="15">
        <v>1284329</v>
      </c>
      <c r="S334" s="15">
        <v>5442</v>
      </c>
      <c r="V334" s="15">
        <v>27</v>
      </c>
      <c r="W334" s="15">
        <v>90.6</v>
      </c>
      <c r="AB334" s="15">
        <v>269714</v>
      </c>
      <c r="AD334" s="15">
        <v>0</v>
      </c>
      <c r="AE334" s="15">
        <v>2.9</v>
      </c>
      <c r="AF334" s="15">
        <v>52.7</v>
      </c>
      <c r="AH334" s="13">
        <f t="shared" si="70"/>
        <v>1997</v>
      </c>
      <c r="AI334" s="13">
        <f t="shared" si="71"/>
        <v>25</v>
      </c>
      <c r="AJ334" s="13">
        <f>IF(AND(ISNUMBER(C334),ISNUMBER(AK334),ISNUMBER(AL334),AH334&gt;=Inputs!$B$5,AH334&lt;=Inputs!$B$6,AH334&lt;&gt;Inputs!$B$7,AH334&lt;&gt;Inputs!$B$8),1,0)</f>
        <v>0</v>
      </c>
      <c r="AK334" s="13">
        <f>IF(INDEX($E334:$AF334,Inputs!$C$10)="","",INDEX($E334:$AF334,Inputs!$C$10))</f>
        <v>211290</v>
      </c>
      <c r="AL334" s="13">
        <f>IF(INDEX($E334:$AF334,Inputs!$C$11)="","",INDEX($E334:$AF334,Inputs!$C$11))</f>
        <v>335000</v>
      </c>
      <c r="AM334" s="19">
        <f>Regression!$C$5+Regression!$C$6*A334</f>
        <v>10456.04924467628</v>
      </c>
      <c r="AN334" s="27" t="str">
        <f t="shared" si="72"/>
        <v/>
      </c>
      <c r="AO334" s="30">
        <f>INDEX('Seasonal Index'!$E$2:$E$53,AI334)</f>
        <v>1.0360606930993077</v>
      </c>
      <c r="AP334" s="34" t="str">
        <f t="shared" si="73"/>
        <v/>
      </c>
      <c r="AQ334" s="16">
        <f>IF(AJ334=1,A334-Regression!$C$15,0)</f>
        <v>0</v>
      </c>
      <c r="AR334" s="16">
        <f>IF(AJ334=1,AK334-Regression!$D$15,0)</f>
        <v>0</v>
      </c>
      <c r="AS334" s="16">
        <f>IF(AJ334=1,AL334-Regression!$E$15,0)</f>
        <v>0</v>
      </c>
      <c r="AT334" s="16">
        <f>IF(AJ334=1,AP334-Regression!$F$15,0)</f>
        <v>0</v>
      </c>
      <c r="AU334" s="19">
        <f>IF(AND(ISNUMBER(AK334),ISNUMBER(AL334)),Regression!$C$38+Regression!$D$38*A334+Regression!$E$38*AK334+Regression!$F$38*AL334,"")</f>
        <v>10543.303853657231</v>
      </c>
      <c r="AV334" s="34">
        <f t="shared" si="74"/>
        <v>10923.502698176713</v>
      </c>
      <c r="AW334" s="13" t="str">
        <f>IF(AJ334=1,"Train",IF(AH334=Inputs!$B$6+1,"Validation",IF(AH334&gt;Inputs!$B$6+1,"Forecast","Not used")))</f>
        <v>Not used</v>
      </c>
      <c r="AX334" s="34">
        <f t="shared" si="75"/>
        <v>8557</v>
      </c>
      <c r="AY334" s="38" t="str">
        <f t="shared" si="76"/>
        <v/>
      </c>
      <c r="AZ334" s="13">
        <f t="shared" si="77"/>
        <v>0</v>
      </c>
      <c r="BB334" s="19">
        <f>Regression!$C$45+Regression!$C$46*A334</f>
        <v>6663.592852965814</v>
      </c>
      <c r="BC334" s="27" t="str">
        <f t="shared" si="78"/>
        <v/>
      </c>
      <c r="BD334" s="30">
        <f>INDEX('Seasonal Index'!$H$2:$H$53,AI334)</f>
        <v>1.0325970785197598</v>
      </c>
      <c r="BE334" s="34" t="str">
        <f t="shared" si="79"/>
        <v/>
      </c>
      <c r="BF334" s="38" t="str">
        <f t="shared" si="80"/>
        <v/>
      </c>
      <c r="BG334" s="34">
        <f t="shared" si="81"/>
        <v>8557</v>
      </c>
      <c r="BH334" s="13">
        <f t="shared" si="82"/>
        <v>0</v>
      </c>
      <c r="BI334" s="13">
        <f t="shared" si="83"/>
        <v>0</v>
      </c>
    </row>
    <row r="335" spans="1:61" x14ac:dyDescent="0.2">
      <c r="A335" s="15">
        <v>334</v>
      </c>
      <c r="B335" s="35">
        <v>35608</v>
      </c>
      <c r="C335" s="36">
        <v>8234</v>
      </c>
      <c r="D335" s="37"/>
      <c r="F335" s="15">
        <v>316000</v>
      </c>
      <c r="H335" s="15">
        <v>18.998000000000001</v>
      </c>
      <c r="I335" s="15">
        <v>17.739999999999998</v>
      </c>
      <c r="J335" s="15">
        <v>1.1870000000000001</v>
      </c>
      <c r="K335" s="15">
        <v>8362.6550000000007</v>
      </c>
      <c r="M335" s="15">
        <v>901</v>
      </c>
      <c r="N335" s="15">
        <v>15.087999999999999</v>
      </c>
      <c r="O335" s="15">
        <v>211290</v>
      </c>
      <c r="P335" s="15">
        <v>5459.3</v>
      </c>
      <c r="Q335" s="15">
        <v>1284329</v>
      </c>
      <c r="S335" s="15">
        <v>5442</v>
      </c>
      <c r="V335" s="15">
        <v>25</v>
      </c>
      <c r="W335" s="15">
        <v>90.6</v>
      </c>
      <c r="AB335" s="15">
        <v>269714</v>
      </c>
      <c r="AD335" s="15">
        <v>0</v>
      </c>
      <c r="AE335" s="15">
        <v>0</v>
      </c>
      <c r="AF335" s="15">
        <v>79.3</v>
      </c>
      <c r="AH335" s="13">
        <f t="shared" si="70"/>
        <v>1997</v>
      </c>
      <c r="AI335" s="13">
        <f t="shared" si="71"/>
        <v>26</v>
      </c>
      <c r="AJ335" s="13">
        <f>IF(AND(ISNUMBER(C335),ISNUMBER(AK335),ISNUMBER(AL335),AH335&gt;=Inputs!$B$5,AH335&lt;=Inputs!$B$6,AH335&lt;&gt;Inputs!$B$7,AH335&lt;&gt;Inputs!$B$8),1,0)</f>
        <v>0</v>
      </c>
      <c r="AK335" s="13">
        <f>IF(INDEX($E335:$AF335,Inputs!$C$10)="","",INDEX($E335:$AF335,Inputs!$C$10))</f>
        <v>211290</v>
      </c>
      <c r="AL335" s="13">
        <f>IF(INDEX($E335:$AF335,Inputs!$C$11)="","",INDEX($E335:$AF335,Inputs!$C$11))</f>
        <v>316000</v>
      </c>
      <c r="AM335" s="19">
        <f>Regression!$C$5+Regression!$C$6*A335</f>
        <v>10454.876569737962</v>
      </c>
      <c r="AN335" s="27" t="str">
        <f t="shared" si="72"/>
        <v/>
      </c>
      <c r="AO335" s="30">
        <f>INDEX('Seasonal Index'!$E$2:$E$53,AI335)</f>
        <v>1.057751041708793</v>
      </c>
      <c r="AP335" s="34" t="str">
        <f t="shared" si="73"/>
        <v/>
      </c>
      <c r="AQ335" s="16">
        <f>IF(AJ335=1,A335-Regression!$C$15,0)</f>
        <v>0</v>
      </c>
      <c r="AR335" s="16">
        <f>IF(AJ335=1,AK335-Regression!$D$15,0)</f>
        <v>0</v>
      </c>
      <c r="AS335" s="16">
        <f>IF(AJ335=1,AL335-Regression!$E$15,0)</f>
        <v>0</v>
      </c>
      <c r="AT335" s="16">
        <f>IF(AJ335=1,AP335-Regression!$F$15,0)</f>
        <v>0</v>
      </c>
      <c r="AU335" s="19">
        <f>IF(AND(ISNUMBER(AK335),ISNUMBER(AL335)),Regression!$C$38+Regression!$D$38*A335+Regression!$E$38*AK335+Regression!$F$38*AL335,"")</f>
        <v>10592.187326597683</v>
      </c>
      <c r="AV335" s="34">
        <f t="shared" si="74"/>
        <v>11203.897178683374</v>
      </c>
      <c r="AW335" s="13" t="str">
        <f>IF(AJ335=1,"Train",IF(AH335=Inputs!$B$6+1,"Validation",IF(AH335&gt;Inputs!$B$6+1,"Forecast","Not used")))</f>
        <v>Not used</v>
      </c>
      <c r="AX335" s="34">
        <f t="shared" si="75"/>
        <v>8234</v>
      </c>
      <c r="AY335" s="38" t="str">
        <f t="shared" si="76"/>
        <v/>
      </c>
      <c r="AZ335" s="13">
        <f t="shared" si="77"/>
        <v>0</v>
      </c>
      <c r="BB335" s="19">
        <f>Regression!$C$45+Regression!$C$46*A335</f>
        <v>6665.1523525785906</v>
      </c>
      <c r="BC335" s="27" t="str">
        <f t="shared" si="78"/>
        <v/>
      </c>
      <c r="BD335" s="30">
        <f>INDEX('Seasonal Index'!$H$2:$H$53,AI335)</f>
        <v>1.0794606245983969</v>
      </c>
      <c r="BE335" s="34" t="str">
        <f t="shared" si="79"/>
        <v/>
      </c>
      <c r="BF335" s="38" t="str">
        <f t="shared" si="80"/>
        <v/>
      </c>
      <c r="BG335" s="34">
        <f t="shared" si="81"/>
        <v>8234</v>
      </c>
      <c r="BH335" s="13">
        <f t="shared" si="82"/>
        <v>0</v>
      </c>
      <c r="BI335" s="13">
        <f t="shared" si="83"/>
        <v>0</v>
      </c>
    </row>
    <row r="336" spans="1:61" x14ac:dyDescent="0.2">
      <c r="A336" s="15">
        <v>335</v>
      </c>
      <c r="B336" s="35">
        <v>35615</v>
      </c>
      <c r="C336" s="36">
        <v>8489</v>
      </c>
      <c r="D336" s="37"/>
      <c r="F336" s="15">
        <v>322000</v>
      </c>
      <c r="H336" s="15">
        <v>19.95</v>
      </c>
      <c r="I336" s="15">
        <v>18.41</v>
      </c>
      <c r="J336" s="15">
        <v>1.181</v>
      </c>
      <c r="K336" s="15">
        <v>8362.6550000000007</v>
      </c>
      <c r="M336" s="15">
        <v>901</v>
      </c>
      <c r="N336" s="15">
        <v>15.087999999999999</v>
      </c>
      <c r="O336" s="15">
        <v>211290</v>
      </c>
      <c r="P336" s="15">
        <v>5459.3</v>
      </c>
      <c r="Q336" s="15">
        <v>1284329</v>
      </c>
      <c r="S336" s="15">
        <v>5442</v>
      </c>
      <c r="V336" s="15">
        <v>25</v>
      </c>
      <c r="W336" s="15">
        <v>90.6</v>
      </c>
      <c r="AB336" s="15">
        <v>269714</v>
      </c>
      <c r="AD336" s="15">
        <v>1</v>
      </c>
      <c r="AE336" s="15">
        <v>0.3</v>
      </c>
      <c r="AF336" s="15">
        <v>84.1</v>
      </c>
      <c r="AH336" s="13">
        <f t="shared" si="70"/>
        <v>1997</v>
      </c>
      <c r="AI336" s="13">
        <f t="shared" si="71"/>
        <v>27</v>
      </c>
      <c r="AJ336" s="13">
        <f>IF(AND(ISNUMBER(C336),ISNUMBER(AK336),ISNUMBER(AL336),AH336&gt;=Inputs!$B$5,AH336&lt;=Inputs!$B$6,AH336&lt;&gt;Inputs!$B$7,AH336&lt;&gt;Inputs!$B$8),1,0)</f>
        <v>0</v>
      </c>
      <c r="AK336" s="13">
        <f>IF(INDEX($E336:$AF336,Inputs!$C$10)="","",INDEX($E336:$AF336,Inputs!$C$10))</f>
        <v>211290</v>
      </c>
      <c r="AL336" s="13">
        <f>IF(INDEX($E336:$AF336,Inputs!$C$11)="","",INDEX($E336:$AF336,Inputs!$C$11))</f>
        <v>322000</v>
      </c>
      <c r="AM336" s="19">
        <f>Regression!$C$5+Regression!$C$6*A336</f>
        <v>10453.703894799643</v>
      </c>
      <c r="AN336" s="27" t="str">
        <f t="shared" si="72"/>
        <v/>
      </c>
      <c r="AO336" s="30">
        <f>INDEX('Seasonal Index'!$E$2:$E$53,AI336)</f>
        <v>1.0212618850338866</v>
      </c>
      <c r="AP336" s="34" t="str">
        <f t="shared" si="73"/>
        <v/>
      </c>
      <c r="AQ336" s="16">
        <f>IF(AJ336=1,A336-Regression!$C$15,0)</f>
        <v>0</v>
      </c>
      <c r="AR336" s="16">
        <f>IF(AJ336=1,AK336-Regression!$D$15,0)</f>
        <v>0</v>
      </c>
      <c r="AS336" s="16">
        <f>IF(AJ336=1,AL336-Regression!$E$15,0)</f>
        <v>0</v>
      </c>
      <c r="AT336" s="16">
        <f>IF(AJ336=1,AP336-Regression!$F$15,0)</f>
        <v>0</v>
      </c>
      <c r="AU336" s="19">
        <f>IF(AND(ISNUMBER(AK336),ISNUMBER(AL336)),Regression!$C$38+Regression!$D$38*A336+Regression!$E$38*AK336+Regression!$F$38*AL336,"")</f>
        <v>10574.694765119206</v>
      </c>
      <c r="AV336" s="34">
        <f t="shared" si="74"/>
        <v>10799.532709483612</v>
      </c>
      <c r="AW336" s="13" t="str">
        <f>IF(AJ336=1,"Train",IF(AH336=Inputs!$B$6+1,"Validation",IF(AH336&gt;Inputs!$B$6+1,"Forecast","Not used")))</f>
        <v>Not used</v>
      </c>
      <c r="AX336" s="34">
        <f t="shared" si="75"/>
        <v>8489</v>
      </c>
      <c r="AY336" s="38" t="str">
        <f t="shared" si="76"/>
        <v/>
      </c>
      <c r="AZ336" s="13">
        <f t="shared" si="77"/>
        <v>0</v>
      </c>
      <c r="BB336" s="19">
        <f>Regression!$C$45+Regression!$C$46*A336</f>
        <v>6666.7118521913671</v>
      </c>
      <c r="BC336" s="27" t="str">
        <f t="shared" si="78"/>
        <v/>
      </c>
      <c r="BD336" s="30">
        <f>INDEX('Seasonal Index'!$H$2:$H$53,AI336)</f>
        <v>0.99454601152310251</v>
      </c>
      <c r="BE336" s="34" t="str">
        <f t="shared" si="79"/>
        <v/>
      </c>
      <c r="BF336" s="38" t="str">
        <f t="shared" si="80"/>
        <v/>
      </c>
      <c r="BG336" s="34">
        <f t="shared" si="81"/>
        <v>8489</v>
      </c>
      <c r="BH336" s="13">
        <f t="shared" si="82"/>
        <v>0</v>
      </c>
      <c r="BI336" s="13">
        <f t="shared" si="83"/>
        <v>0</v>
      </c>
    </row>
    <row r="337" spans="1:61" x14ac:dyDescent="0.2">
      <c r="A337" s="15">
        <v>336</v>
      </c>
      <c r="B337" s="35">
        <v>35622</v>
      </c>
      <c r="C337" s="36">
        <v>8606</v>
      </c>
      <c r="D337" s="37"/>
      <c r="F337" s="15">
        <v>346000</v>
      </c>
      <c r="H337" s="15">
        <v>19.442</v>
      </c>
      <c r="I337" s="15">
        <v>18.172499999999999</v>
      </c>
      <c r="J337" s="15">
        <v>1.177</v>
      </c>
      <c r="K337" s="15">
        <v>8362.6550000000007</v>
      </c>
      <c r="M337" s="15">
        <v>924</v>
      </c>
      <c r="N337" s="15">
        <v>15.087999999999999</v>
      </c>
      <c r="O337" s="15">
        <v>211290</v>
      </c>
      <c r="P337" s="15">
        <v>5460.2</v>
      </c>
      <c r="Q337" s="15">
        <v>1284329</v>
      </c>
      <c r="S337" s="15">
        <v>5442</v>
      </c>
      <c r="V337" s="15">
        <v>25</v>
      </c>
      <c r="W337" s="15">
        <v>92.6</v>
      </c>
      <c r="AB337" s="15">
        <v>269714</v>
      </c>
      <c r="AD337" s="15">
        <v>0</v>
      </c>
      <c r="AE337" s="15">
        <v>0</v>
      </c>
      <c r="AF337" s="15">
        <v>69.5</v>
      </c>
      <c r="AH337" s="13">
        <f t="shared" si="70"/>
        <v>1997</v>
      </c>
      <c r="AI337" s="13">
        <f t="shared" si="71"/>
        <v>28</v>
      </c>
      <c r="AJ337" s="13">
        <f>IF(AND(ISNUMBER(C337),ISNUMBER(AK337),ISNUMBER(AL337),AH337&gt;=Inputs!$B$5,AH337&lt;=Inputs!$B$6,AH337&lt;&gt;Inputs!$B$7,AH337&lt;&gt;Inputs!$B$8),1,0)</f>
        <v>0</v>
      </c>
      <c r="AK337" s="13">
        <f>IF(INDEX($E337:$AF337,Inputs!$C$10)="","",INDEX($E337:$AF337,Inputs!$C$10))</f>
        <v>211290</v>
      </c>
      <c r="AL337" s="13">
        <f>IF(INDEX($E337:$AF337,Inputs!$C$11)="","",INDEX($E337:$AF337,Inputs!$C$11))</f>
        <v>346000</v>
      </c>
      <c r="AM337" s="19">
        <f>Regression!$C$5+Regression!$C$6*A337</f>
        <v>10452.531219861325</v>
      </c>
      <c r="AN337" s="27" t="str">
        <f t="shared" si="72"/>
        <v/>
      </c>
      <c r="AO337" s="30">
        <f>INDEX('Seasonal Index'!$E$2:$E$53,AI337)</f>
        <v>1.0135090248159799</v>
      </c>
      <c r="AP337" s="34" t="str">
        <f t="shared" si="73"/>
        <v/>
      </c>
      <c r="AQ337" s="16">
        <f>IF(AJ337=1,A337-Regression!$C$15,0)</f>
        <v>0</v>
      </c>
      <c r="AR337" s="16">
        <f>IF(AJ337=1,AK337-Regression!$D$15,0)</f>
        <v>0</v>
      </c>
      <c r="AS337" s="16">
        <f>IF(AJ337=1,AL337-Regression!$E$15,0)</f>
        <v>0</v>
      </c>
      <c r="AT337" s="16">
        <f>IF(AJ337=1,AP337-Regression!$F$15,0)</f>
        <v>0</v>
      </c>
      <c r="AU337" s="19">
        <f>IF(AND(ISNUMBER(AK337),ISNUMBER(AL337)),Regression!$C$38+Regression!$D$38*A337+Regression!$E$38*AK337+Regression!$F$38*AL337,"")</f>
        <v>10509.411458859098</v>
      </c>
      <c r="AV337" s="34">
        <f t="shared" si="74"/>
        <v>10651.383359058169</v>
      </c>
      <c r="AW337" s="13" t="str">
        <f>IF(AJ337=1,"Train",IF(AH337=Inputs!$B$6+1,"Validation",IF(AH337&gt;Inputs!$B$6+1,"Forecast","Not used")))</f>
        <v>Not used</v>
      </c>
      <c r="AX337" s="34">
        <f t="shared" si="75"/>
        <v>8606</v>
      </c>
      <c r="AY337" s="38" t="str">
        <f t="shared" si="76"/>
        <v/>
      </c>
      <c r="AZ337" s="13">
        <f t="shared" si="77"/>
        <v>0</v>
      </c>
      <c r="BB337" s="19">
        <f>Regression!$C$45+Regression!$C$46*A337</f>
        <v>6668.2713518041437</v>
      </c>
      <c r="BC337" s="27" t="str">
        <f t="shared" si="78"/>
        <v/>
      </c>
      <c r="BD337" s="30">
        <f>INDEX('Seasonal Index'!$H$2:$H$53,AI337)</f>
        <v>0.99258235973728948</v>
      </c>
      <c r="BE337" s="34" t="str">
        <f t="shared" si="79"/>
        <v/>
      </c>
      <c r="BF337" s="38" t="str">
        <f t="shared" si="80"/>
        <v/>
      </c>
      <c r="BG337" s="34">
        <f t="shared" si="81"/>
        <v>8606</v>
      </c>
      <c r="BH337" s="13">
        <f t="shared" si="82"/>
        <v>0</v>
      </c>
      <c r="BI337" s="13">
        <f t="shared" si="83"/>
        <v>0</v>
      </c>
    </row>
    <row r="338" spans="1:61" x14ac:dyDescent="0.2">
      <c r="A338" s="15">
        <v>337</v>
      </c>
      <c r="B338" s="35">
        <v>35629</v>
      </c>
      <c r="C338" s="36">
        <v>8595</v>
      </c>
      <c r="D338" s="37"/>
      <c r="F338" s="15">
        <v>328000</v>
      </c>
      <c r="H338" s="15">
        <v>19.488</v>
      </c>
      <c r="I338" s="15">
        <v>18.257999999999999</v>
      </c>
      <c r="J338" s="15">
        <v>1.173</v>
      </c>
      <c r="K338" s="15">
        <v>8362.6550000000007</v>
      </c>
      <c r="M338" s="15">
        <v>924</v>
      </c>
      <c r="N338" s="15">
        <v>14.523999999999999</v>
      </c>
      <c r="O338" s="15">
        <v>226082</v>
      </c>
      <c r="P338" s="15">
        <v>5460.2</v>
      </c>
      <c r="Q338" s="15">
        <v>1284329</v>
      </c>
      <c r="S338" s="15">
        <v>5442</v>
      </c>
      <c r="V338" s="15">
        <v>25</v>
      </c>
      <c r="W338" s="15">
        <v>92.6</v>
      </c>
      <c r="AB338" s="15">
        <v>269714</v>
      </c>
      <c r="AD338" s="15">
        <v>0</v>
      </c>
      <c r="AE338" s="15">
        <v>0</v>
      </c>
      <c r="AF338" s="15">
        <v>103.4</v>
      </c>
      <c r="AH338" s="13">
        <f t="shared" si="70"/>
        <v>1997</v>
      </c>
      <c r="AI338" s="13">
        <f t="shared" si="71"/>
        <v>29</v>
      </c>
      <c r="AJ338" s="13">
        <f>IF(AND(ISNUMBER(C338),ISNUMBER(AK338),ISNUMBER(AL338),AH338&gt;=Inputs!$B$5,AH338&lt;=Inputs!$B$6,AH338&lt;&gt;Inputs!$B$7,AH338&lt;&gt;Inputs!$B$8),1,0)</f>
        <v>0</v>
      </c>
      <c r="AK338" s="13">
        <f>IF(INDEX($E338:$AF338,Inputs!$C$10)="","",INDEX($E338:$AF338,Inputs!$C$10))</f>
        <v>226082</v>
      </c>
      <c r="AL338" s="13">
        <f>IF(INDEX($E338:$AF338,Inputs!$C$11)="","",INDEX($E338:$AF338,Inputs!$C$11))</f>
        <v>328000</v>
      </c>
      <c r="AM338" s="19">
        <f>Regression!$C$5+Regression!$C$6*A338</f>
        <v>10451.358544923005</v>
      </c>
      <c r="AN338" s="27" t="str">
        <f t="shared" si="72"/>
        <v/>
      </c>
      <c r="AO338" s="30">
        <f>INDEX('Seasonal Index'!$E$2:$E$53,AI338)</f>
        <v>1.0519566788647539</v>
      </c>
      <c r="AP338" s="34" t="str">
        <f t="shared" si="73"/>
        <v/>
      </c>
      <c r="AQ338" s="16">
        <f>IF(AJ338=1,A338-Regression!$C$15,0)</f>
        <v>0</v>
      </c>
      <c r="AR338" s="16">
        <f>IF(AJ338=1,AK338-Regression!$D$15,0)</f>
        <v>0</v>
      </c>
      <c r="AS338" s="16">
        <f>IF(AJ338=1,AL338-Regression!$E$15,0)</f>
        <v>0</v>
      </c>
      <c r="AT338" s="16">
        <f>IF(AJ338=1,AP338-Regression!$F$15,0)</f>
        <v>0</v>
      </c>
      <c r="AU338" s="19">
        <f>IF(AND(ISNUMBER(AK338),ISNUMBER(AL338)),Regression!$C$38+Regression!$D$38*A338+Regression!$E$38*AK338+Regression!$F$38*AL338,"")</f>
        <v>10582.630425662655</v>
      </c>
      <c r="AV338" s="34">
        <f t="shared" si="74"/>
        <v>11132.468756233184</v>
      </c>
      <c r="AW338" s="13" t="str">
        <f>IF(AJ338=1,"Train",IF(AH338=Inputs!$B$6+1,"Validation",IF(AH338&gt;Inputs!$B$6+1,"Forecast","Not used")))</f>
        <v>Not used</v>
      </c>
      <c r="AX338" s="34">
        <f t="shared" si="75"/>
        <v>8595</v>
      </c>
      <c r="AY338" s="38" t="str">
        <f t="shared" si="76"/>
        <v/>
      </c>
      <c r="AZ338" s="13">
        <f t="shared" si="77"/>
        <v>0</v>
      </c>
      <c r="BB338" s="19">
        <f>Regression!$C$45+Regression!$C$46*A338</f>
        <v>6669.8308514169212</v>
      </c>
      <c r="BC338" s="27" t="str">
        <f t="shared" si="78"/>
        <v/>
      </c>
      <c r="BD338" s="30">
        <f>INDEX('Seasonal Index'!$H$2:$H$53,AI338)</f>
        <v>1.0486159669304305</v>
      </c>
      <c r="BE338" s="34" t="str">
        <f t="shared" si="79"/>
        <v/>
      </c>
      <c r="BF338" s="38" t="str">
        <f t="shared" si="80"/>
        <v/>
      </c>
      <c r="BG338" s="34">
        <f t="shared" si="81"/>
        <v>8595</v>
      </c>
      <c r="BH338" s="13">
        <f t="shared" si="82"/>
        <v>0</v>
      </c>
      <c r="BI338" s="13">
        <f t="shared" si="83"/>
        <v>0</v>
      </c>
    </row>
    <row r="339" spans="1:61" x14ac:dyDescent="0.2">
      <c r="A339" s="15">
        <v>338</v>
      </c>
      <c r="B339" s="35">
        <v>35636</v>
      </c>
      <c r="C339" s="36">
        <v>8600</v>
      </c>
      <c r="D339" s="37"/>
      <c r="F339" s="15">
        <v>301000</v>
      </c>
      <c r="H339" s="15">
        <v>19.52</v>
      </c>
      <c r="I339" s="15">
        <v>18.568000000000001</v>
      </c>
      <c r="J339" s="15">
        <v>1.177</v>
      </c>
      <c r="K339" s="15">
        <v>8362.6550000000007</v>
      </c>
      <c r="M339" s="15">
        <v>924</v>
      </c>
      <c r="N339" s="15">
        <v>14.523999999999999</v>
      </c>
      <c r="O339" s="15">
        <v>226082</v>
      </c>
      <c r="P339" s="15">
        <v>5460.2</v>
      </c>
      <c r="Q339" s="15">
        <v>1284329</v>
      </c>
      <c r="S339" s="15">
        <v>5442</v>
      </c>
      <c r="V339" s="15">
        <v>25</v>
      </c>
      <c r="W339" s="15">
        <v>92.6</v>
      </c>
      <c r="AB339" s="15">
        <v>269714</v>
      </c>
      <c r="AD339" s="15">
        <v>0</v>
      </c>
      <c r="AE339" s="15">
        <v>0.4</v>
      </c>
      <c r="AF339" s="15">
        <v>79.3</v>
      </c>
      <c r="AH339" s="13">
        <f t="shared" si="70"/>
        <v>1997</v>
      </c>
      <c r="AI339" s="13">
        <f t="shared" si="71"/>
        <v>30</v>
      </c>
      <c r="AJ339" s="13">
        <f>IF(AND(ISNUMBER(C339),ISNUMBER(AK339),ISNUMBER(AL339),AH339&gt;=Inputs!$B$5,AH339&lt;=Inputs!$B$6,AH339&lt;&gt;Inputs!$B$7,AH339&lt;&gt;Inputs!$B$8),1,0)</f>
        <v>0</v>
      </c>
      <c r="AK339" s="13">
        <f>IF(INDEX($E339:$AF339,Inputs!$C$10)="","",INDEX($E339:$AF339,Inputs!$C$10))</f>
        <v>226082</v>
      </c>
      <c r="AL339" s="13">
        <f>IF(INDEX($E339:$AF339,Inputs!$C$11)="","",INDEX($E339:$AF339,Inputs!$C$11))</f>
        <v>301000</v>
      </c>
      <c r="AM339" s="19">
        <f>Regression!$C$5+Regression!$C$6*A339</f>
        <v>10450.185869984685</v>
      </c>
      <c r="AN339" s="27" t="str">
        <f t="shared" si="72"/>
        <v/>
      </c>
      <c r="AO339" s="30">
        <f>INDEX('Seasonal Index'!$E$2:$E$53,AI339)</f>
        <v>1.0317130415362794</v>
      </c>
      <c r="AP339" s="34" t="str">
        <f t="shared" si="73"/>
        <v/>
      </c>
      <c r="AQ339" s="16">
        <f>IF(AJ339=1,A339-Regression!$C$15,0)</f>
        <v>0</v>
      </c>
      <c r="AR339" s="16">
        <f>IF(AJ339=1,AK339-Regression!$D$15,0)</f>
        <v>0</v>
      </c>
      <c r="AS339" s="16">
        <f>IF(AJ339=1,AL339-Regression!$E$15,0)</f>
        <v>0</v>
      </c>
      <c r="AT339" s="16">
        <f>IF(AJ339=1,AP339-Regression!$F$15,0)</f>
        <v>0</v>
      </c>
      <c r="AU339" s="19">
        <f>IF(AND(ISNUMBER(AK339),ISNUMBER(AL339)),Regression!$C$38+Regression!$D$38*A339+Regression!$E$38*AK339+Regression!$F$38*AL339,"")</f>
        <v>10652.754229617167</v>
      </c>
      <c r="AV339" s="34">
        <f t="shared" si="74"/>
        <v>10990.585466976792</v>
      </c>
      <c r="AW339" s="13" t="str">
        <f>IF(AJ339=1,"Train",IF(AH339=Inputs!$B$6+1,"Validation",IF(AH339&gt;Inputs!$B$6+1,"Forecast","Not used")))</f>
        <v>Not used</v>
      </c>
      <c r="AX339" s="34">
        <f t="shared" si="75"/>
        <v>8600</v>
      </c>
      <c r="AY339" s="38" t="str">
        <f t="shared" si="76"/>
        <v/>
      </c>
      <c r="AZ339" s="13">
        <f t="shared" si="77"/>
        <v>0</v>
      </c>
      <c r="BB339" s="19">
        <f>Regression!$C$45+Regression!$C$46*A339</f>
        <v>6671.3903510296977</v>
      </c>
      <c r="BC339" s="27" t="str">
        <f t="shared" si="78"/>
        <v/>
      </c>
      <c r="BD339" s="30">
        <f>INDEX('Seasonal Index'!$H$2:$H$53,AI339)</f>
        <v>1.0099032328934463</v>
      </c>
      <c r="BE339" s="34" t="str">
        <f t="shared" si="79"/>
        <v/>
      </c>
      <c r="BF339" s="38" t="str">
        <f t="shared" si="80"/>
        <v/>
      </c>
      <c r="BG339" s="34">
        <f t="shared" si="81"/>
        <v>8600</v>
      </c>
      <c r="BH339" s="13">
        <f t="shared" si="82"/>
        <v>0</v>
      </c>
      <c r="BI339" s="13">
        <f t="shared" si="83"/>
        <v>0</v>
      </c>
    </row>
    <row r="340" spans="1:61" x14ac:dyDescent="0.2">
      <c r="A340" s="15">
        <v>339</v>
      </c>
      <c r="B340" s="35">
        <v>35643</v>
      </c>
      <c r="C340" s="36">
        <v>8290</v>
      </c>
      <c r="D340" s="37"/>
      <c r="F340" s="15">
        <v>306000</v>
      </c>
      <c r="H340" s="15">
        <v>20.128</v>
      </c>
      <c r="I340" s="15">
        <v>18.957999999999998</v>
      </c>
      <c r="J340" s="15">
        <v>1.17</v>
      </c>
      <c r="K340" s="15">
        <v>8362.6550000000007</v>
      </c>
      <c r="M340" s="15">
        <v>924</v>
      </c>
      <c r="N340" s="15">
        <v>14.523999999999999</v>
      </c>
      <c r="O340" s="15">
        <v>226082</v>
      </c>
      <c r="P340" s="15">
        <v>5460.2</v>
      </c>
      <c r="Q340" s="15">
        <v>1284329</v>
      </c>
      <c r="S340" s="15">
        <v>5442</v>
      </c>
      <c r="V340" s="15">
        <v>25</v>
      </c>
      <c r="W340" s="15">
        <v>92.6</v>
      </c>
      <c r="AB340" s="15">
        <v>269714</v>
      </c>
      <c r="AD340" s="15">
        <v>0</v>
      </c>
      <c r="AE340" s="15">
        <v>0</v>
      </c>
      <c r="AF340" s="15">
        <v>81</v>
      </c>
      <c r="AH340" s="13">
        <f t="shared" si="70"/>
        <v>1997</v>
      </c>
      <c r="AI340" s="13">
        <f t="shared" si="71"/>
        <v>31</v>
      </c>
      <c r="AJ340" s="13">
        <f>IF(AND(ISNUMBER(C340),ISNUMBER(AK340),ISNUMBER(AL340),AH340&gt;=Inputs!$B$5,AH340&lt;=Inputs!$B$6,AH340&lt;&gt;Inputs!$B$7,AH340&lt;&gt;Inputs!$B$8),1,0)</f>
        <v>0</v>
      </c>
      <c r="AK340" s="13">
        <f>IF(INDEX($E340:$AF340,Inputs!$C$10)="","",INDEX($E340:$AF340,Inputs!$C$10))</f>
        <v>226082</v>
      </c>
      <c r="AL340" s="13">
        <f>IF(INDEX($E340:$AF340,Inputs!$C$11)="","",INDEX($E340:$AF340,Inputs!$C$11))</f>
        <v>306000</v>
      </c>
      <c r="AM340" s="19">
        <f>Regression!$C$5+Regression!$C$6*A340</f>
        <v>10449.013195046367</v>
      </c>
      <c r="AN340" s="27" t="str">
        <f t="shared" si="72"/>
        <v/>
      </c>
      <c r="AO340" s="30">
        <f>INDEX('Seasonal Index'!$E$2:$E$53,AI340)</f>
        <v>1.0399732200612197</v>
      </c>
      <c r="AP340" s="34" t="str">
        <f t="shared" si="73"/>
        <v/>
      </c>
      <c r="AQ340" s="16">
        <f>IF(AJ340=1,A340-Regression!$C$15,0)</f>
        <v>0</v>
      </c>
      <c r="AR340" s="16">
        <f>IF(AJ340=1,AK340-Regression!$D$15,0)</f>
        <v>0</v>
      </c>
      <c r="AS340" s="16">
        <f>IF(AJ340=1,AL340-Regression!$E$15,0)</f>
        <v>0</v>
      </c>
      <c r="AT340" s="16">
        <f>IF(AJ340=1,AP340-Regression!$F$15,0)</f>
        <v>0</v>
      </c>
      <c r="AU340" s="19">
        <f>IF(AND(ISNUMBER(AK340),ISNUMBER(AL340)),Regression!$C$38+Regression!$D$38*A340+Regression!$E$38*AK340+Regression!$F$38*AL340,"")</f>
        <v>10637.916709515444</v>
      </c>
      <c r="AV340" s="34">
        <f t="shared" si="74"/>
        <v>11063.148495137832</v>
      </c>
      <c r="AW340" s="13" t="str">
        <f>IF(AJ340=1,"Train",IF(AH340=Inputs!$B$6+1,"Validation",IF(AH340&gt;Inputs!$B$6+1,"Forecast","Not used")))</f>
        <v>Not used</v>
      </c>
      <c r="AX340" s="34">
        <f t="shared" si="75"/>
        <v>8290</v>
      </c>
      <c r="AY340" s="38" t="str">
        <f t="shared" si="76"/>
        <v/>
      </c>
      <c r="AZ340" s="13">
        <f t="shared" si="77"/>
        <v>0</v>
      </c>
      <c r="BB340" s="19">
        <f>Regression!$C$45+Regression!$C$46*A340</f>
        <v>6672.9498506424743</v>
      </c>
      <c r="BC340" s="27" t="str">
        <f t="shared" si="78"/>
        <v/>
      </c>
      <c r="BD340" s="30">
        <f>INDEX('Seasonal Index'!$H$2:$H$53,AI340)</f>
        <v>1.0389647971011076</v>
      </c>
      <c r="BE340" s="34" t="str">
        <f t="shared" si="79"/>
        <v/>
      </c>
      <c r="BF340" s="38" t="str">
        <f t="shared" si="80"/>
        <v/>
      </c>
      <c r="BG340" s="34">
        <f t="shared" si="81"/>
        <v>8290</v>
      </c>
      <c r="BH340" s="13">
        <f t="shared" si="82"/>
        <v>0</v>
      </c>
      <c r="BI340" s="13">
        <f t="shared" si="83"/>
        <v>0</v>
      </c>
    </row>
    <row r="341" spans="1:61" x14ac:dyDescent="0.2">
      <c r="A341" s="15">
        <v>340</v>
      </c>
      <c r="B341" s="35">
        <v>35650</v>
      </c>
      <c r="C341" s="36">
        <v>8253</v>
      </c>
      <c r="D341" s="37"/>
      <c r="F341" s="15">
        <v>320000</v>
      </c>
      <c r="H341" s="15">
        <v>20.346</v>
      </c>
      <c r="I341" s="15">
        <v>19.172000000000001</v>
      </c>
      <c r="J341" s="15">
        <v>1.1930000000000001</v>
      </c>
      <c r="K341" s="15">
        <v>8518.8250000000007</v>
      </c>
      <c r="M341" s="15">
        <v>976</v>
      </c>
      <c r="N341" s="15">
        <v>14.523999999999999</v>
      </c>
      <c r="O341" s="15">
        <v>226082</v>
      </c>
      <c r="P341" s="15">
        <v>5494.2</v>
      </c>
      <c r="Q341" s="15">
        <v>1284329</v>
      </c>
      <c r="S341" s="15">
        <v>5442</v>
      </c>
      <c r="V341" s="15">
        <v>25</v>
      </c>
      <c r="W341" s="15">
        <v>97.5</v>
      </c>
      <c r="AB341" s="15">
        <v>269714</v>
      </c>
      <c r="AD341" s="15">
        <v>0</v>
      </c>
      <c r="AE341" s="15">
        <v>0</v>
      </c>
      <c r="AF341" s="15">
        <v>88.7</v>
      </c>
      <c r="AH341" s="13">
        <f t="shared" si="70"/>
        <v>1997</v>
      </c>
      <c r="AI341" s="13">
        <f t="shared" si="71"/>
        <v>32</v>
      </c>
      <c r="AJ341" s="13">
        <f>IF(AND(ISNUMBER(C341),ISNUMBER(AK341),ISNUMBER(AL341),AH341&gt;=Inputs!$B$5,AH341&lt;=Inputs!$B$6,AH341&lt;&gt;Inputs!$B$7,AH341&lt;&gt;Inputs!$B$8),1,0)</f>
        <v>0</v>
      </c>
      <c r="AK341" s="13">
        <f>IF(INDEX($E341:$AF341,Inputs!$C$10)="","",INDEX($E341:$AF341,Inputs!$C$10))</f>
        <v>226082</v>
      </c>
      <c r="AL341" s="13">
        <f>IF(INDEX($E341:$AF341,Inputs!$C$11)="","",INDEX($E341:$AF341,Inputs!$C$11))</f>
        <v>320000</v>
      </c>
      <c r="AM341" s="19">
        <f>Regression!$C$5+Regression!$C$6*A341</f>
        <v>10447.840520108048</v>
      </c>
      <c r="AN341" s="27" t="str">
        <f t="shared" si="72"/>
        <v/>
      </c>
      <c r="AO341" s="30">
        <f>INDEX('Seasonal Index'!$E$2:$E$53,AI341)</f>
        <v>1.040616931741758</v>
      </c>
      <c r="AP341" s="34" t="str">
        <f t="shared" si="73"/>
        <v/>
      </c>
      <c r="AQ341" s="16">
        <f>IF(AJ341=1,A341-Regression!$C$15,0)</f>
        <v>0</v>
      </c>
      <c r="AR341" s="16">
        <f>IF(AJ341=1,AK341-Regression!$D$15,0)</f>
        <v>0</v>
      </c>
      <c r="AS341" s="16">
        <f>IF(AJ341=1,AL341-Regression!$E$15,0)</f>
        <v>0</v>
      </c>
      <c r="AT341" s="16">
        <f>IF(AJ341=1,AP341-Regression!$F$15,0)</f>
        <v>0</v>
      </c>
      <c r="AU341" s="19">
        <f>IF(AND(ISNUMBER(AK341),ISNUMBER(AL341)),Regression!$C$38+Regression!$D$38*A341+Regression!$E$38*AK341+Regression!$F$38*AL341,"")</f>
        <v>10599.183817022911</v>
      </c>
      <c r="AV341" s="34">
        <f t="shared" si="74"/>
        <v>11029.690142637277</v>
      </c>
      <c r="AW341" s="13" t="str">
        <f>IF(AJ341=1,"Train",IF(AH341=Inputs!$B$6+1,"Validation",IF(AH341&gt;Inputs!$B$6+1,"Forecast","Not used")))</f>
        <v>Not used</v>
      </c>
      <c r="AX341" s="34">
        <f t="shared" si="75"/>
        <v>8253</v>
      </c>
      <c r="AY341" s="38" t="str">
        <f t="shared" si="76"/>
        <v/>
      </c>
      <c r="AZ341" s="13">
        <f t="shared" si="77"/>
        <v>0</v>
      </c>
      <c r="BB341" s="19">
        <f>Regression!$C$45+Regression!$C$46*A341</f>
        <v>6674.5093502552509</v>
      </c>
      <c r="BC341" s="27" t="str">
        <f t="shared" si="78"/>
        <v/>
      </c>
      <c r="BD341" s="30">
        <f>INDEX('Seasonal Index'!$H$2:$H$53,AI341)</f>
        <v>1.0332208948643213</v>
      </c>
      <c r="BE341" s="34" t="str">
        <f t="shared" si="79"/>
        <v/>
      </c>
      <c r="BF341" s="38" t="str">
        <f t="shared" si="80"/>
        <v/>
      </c>
      <c r="BG341" s="34">
        <f t="shared" si="81"/>
        <v>8253</v>
      </c>
      <c r="BH341" s="13">
        <f t="shared" si="82"/>
        <v>0</v>
      </c>
      <c r="BI341" s="13">
        <f t="shared" si="83"/>
        <v>0</v>
      </c>
    </row>
    <row r="342" spans="1:61" x14ac:dyDescent="0.2">
      <c r="A342" s="15">
        <v>341</v>
      </c>
      <c r="B342" s="35">
        <v>35657</v>
      </c>
      <c r="C342" s="36">
        <v>8539</v>
      </c>
      <c r="D342" s="37"/>
      <c r="F342" s="15">
        <v>329000</v>
      </c>
      <c r="H342" s="15">
        <v>19.986000000000001</v>
      </c>
      <c r="I342" s="15">
        <v>18.634</v>
      </c>
      <c r="J342" s="15">
        <v>1.228</v>
      </c>
      <c r="K342" s="15">
        <v>8518.8250000000007</v>
      </c>
      <c r="M342" s="15">
        <v>976</v>
      </c>
      <c r="N342" s="15">
        <v>14.523999999999999</v>
      </c>
      <c r="O342" s="15">
        <v>222254</v>
      </c>
      <c r="P342" s="15">
        <v>5494.2</v>
      </c>
      <c r="Q342" s="15">
        <v>1284329</v>
      </c>
      <c r="S342" s="15">
        <v>5442</v>
      </c>
      <c r="V342" s="15">
        <v>26</v>
      </c>
      <c r="W342" s="15">
        <v>97.5</v>
      </c>
      <c r="AB342" s="15">
        <v>269714</v>
      </c>
      <c r="AD342" s="15">
        <v>0</v>
      </c>
      <c r="AE342" s="15">
        <v>0</v>
      </c>
      <c r="AF342" s="15">
        <v>73.2</v>
      </c>
      <c r="AH342" s="13">
        <f t="shared" si="70"/>
        <v>1997</v>
      </c>
      <c r="AI342" s="13">
        <f t="shared" si="71"/>
        <v>33</v>
      </c>
      <c r="AJ342" s="13">
        <f>IF(AND(ISNUMBER(C342),ISNUMBER(AK342),ISNUMBER(AL342),AH342&gt;=Inputs!$B$5,AH342&lt;=Inputs!$B$6,AH342&lt;&gt;Inputs!$B$7,AH342&lt;&gt;Inputs!$B$8),1,0)</f>
        <v>0</v>
      </c>
      <c r="AK342" s="13">
        <f>IF(INDEX($E342:$AF342,Inputs!$C$10)="","",INDEX($E342:$AF342,Inputs!$C$10))</f>
        <v>222254</v>
      </c>
      <c r="AL342" s="13">
        <f>IF(INDEX($E342:$AF342,Inputs!$C$11)="","",INDEX($E342:$AF342,Inputs!$C$11))</f>
        <v>329000</v>
      </c>
      <c r="AM342" s="19">
        <f>Regression!$C$5+Regression!$C$6*A342</f>
        <v>10446.667845169728</v>
      </c>
      <c r="AN342" s="27" t="str">
        <f t="shared" si="72"/>
        <v/>
      </c>
      <c r="AO342" s="30">
        <f>INDEX('Seasonal Index'!$E$2:$E$53,AI342)</f>
        <v>1.027478065834379</v>
      </c>
      <c r="AP342" s="34" t="str">
        <f t="shared" si="73"/>
        <v/>
      </c>
      <c r="AQ342" s="16">
        <f>IF(AJ342=1,A342-Regression!$C$15,0)</f>
        <v>0</v>
      </c>
      <c r="AR342" s="16">
        <f>IF(AJ342=1,AK342-Regression!$D$15,0)</f>
        <v>0</v>
      </c>
      <c r="AS342" s="16">
        <f>IF(AJ342=1,AL342-Regression!$E$15,0)</f>
        <v>0</v>
      </c>
      <c r="AT342" s="16">
        <f>IF(AJ342=1,AP342-Regression!$F$15,0)</f>
        <v>0</v>
      </c>
      <c r="AU342" s="19">
        <f>IF(AND(ISNUMBER(AK342),ISNUMBER(AL342)),Regression!$C$38+Regression!$D$38*A342+Regression!$E$38*AK342+Regression!$F$38*AL342,"")</f>
        <v>10566.741290358306</v>
      </c>
      <c r="AV342" s="34">
        <f t="shared" si="74"/>
        <v>10857.094903189622</v>
      </c>
      <c r="AW342" s="13" t="str">
        <f>IF(AJ342=1,"Train",IF(AH342=Inputs!$B$6+1,"Validation",IF(AH342&gt;Inputs!$B$6+1,"Forecast","Not used")))</f>
        <v>Not used</v>
      </c>
      <c r="AX342" s="34">
        <f t="shared" si="75"/>
        <v>8539</v>
      </c>
      <c r="AY342" s="38" t="str">
        <f t="shared" si="76"/>
        <v/>
      </c>
      <c r="AZ342" s="13">
        <f t="shared" si="77"/>
        <v>0</v>
      </c>
      <c r="BB342" s="19">
        <f>Regression!$C$45+Regression!$C$46*A342</f>
        <v>6676.0688498680283</v>
      </c>
      <c r="BC342" s="27" t="str">
        <f t="shared" si="78"/>
        <v/>
      </c>
      <c r="BD342" s="30">
        <f>INDEX('Seasonal Index'!$H$2:$H$53,AI342)</f>
        <v>1.0058600109847937</v>
      </c>
      <c r="BE342" s="34" t="str">
        <f t="shared" si="79"/>
        <v/>
      </c>
      <c r="BF342" s="38" t="str">
        <f t="shared" si="80"/>
        <v/>
      </c>
      <c r="BG342" s="34">
        <f t="shared" si="81"/>
        <v>8539</v>
      </c>
      <c r="BH342" s="13">
        <f t="shared" si="82"/>
        <v>0</v>
      </c>
      <c r="BI342" s="13">
        <f t="shared" si="83"/>
        <v>0</v>
      </c>
    </row>
    <row r="343" spans="1:61" x14ac:dyDescent="0.2">
      <c r="A343" s="15">
        <v>342</v>
      </c>
      <c r="B343" s="35">
        <v>35664</v>
      </c>
      <c r="C343" s="36">
        <v>7922</v>
      </c>
      <c r="D343" s="37"/>
      <c r="F343" s="15">
        <v>343000</v>
      </c>
      <c r="H343" s="15">
        <v>19.916</v>
      </c>
      <c r="I343" s="15">
        <v>18.594999999999999</v>
      </c>
      <c r="J343" s="15">
        <v>1.2290000000000001</v>
      </c>
      <c r="K343" s="15">
        <v>8518.8250000000007</v>
      </c>
      <c r="M343" s="15">
        <v>976</v>
      </c>
      <c r="N343" s="15">
        <v>15.568</v>
      </c>
      <c r="O343" s="15">
        <v>222254</v>
      </c>
      <c r="P343" s="15">
        <v>5494.2</v>
      </c>
      <c r="Q343" s="15">
        <v>1284329</v>
      </c>
      <c r="S343" s="15">
        <v>5442</v>
      </c>
      <c r="V343" s="15">
        <v>26</v>
      </c>
      <c r="W343" s="15">
        <v>97.5</v>
      </c>
      <c r="AB343" s="15">
        <v>269714</v>
      </c>
      <c r="AD343" s="15">
        <v>0</v>
      </c>
      <c r="AE343" s="15">
        <v>0.2</v>
      </c>
      <c r="AF343" s="15">
        <v>76.3</v>
      </c>
      <c r="AH343" s="13">
        <f t="shared" si="70"/>
        <v>1997</v>
      </c>
      <c r="AI343" s="13">
        <f t="shared" si="71"/>
        <v>34</v>
      </c>
      <c r="AJ343" s="13">
        <f>IF(AND(ISNUMBER(C343),ISNUMBER(AK343),ISNUMBER(AL343),AH343&gt;=Inputs!$B$5,AH343&lt;=Inputs!$B$6,AH343&lt;&gt;Inputs!$B$7,AH343&lt;&gt;Inputs!$B$8),1,0)</f>
        <v>0</v>
      </c>
      <c r="AK343" s="13">
        <f>IF(INDEX($E343:$AF343,Inputs!$C$10)="","",INDEX($E343:$AF343,Inputs!$C$10))</f>
        <v>222254</v>
      </c>
      <c r="AL343" s="13">
        <f>IF(INDEX($E343:$AF343,Inputs!$C$11)="","",INDEX($E343:$AF343,Inputs!$C$11))</f>
        <v>343000</v>
      </c>
      <c r="AM343" s="19">
        <f>Regression!$C$5+Regression!$C$6*A343</f>
        <v>10445.49517023141</v>
      </c>
      <c r="AN343" s="27" t="str">
        <f t="shared" si="72"/>
        <v/>
      </c>
      <c r="AO343" s="30">
        <f>INDEX('Seasonal Index'!$E$2:$E$53,AI343)</f>
        <v>1.0381639846741464</v>
      </c>
      <c r="AP343" s="34" t="str">
        <f t="shared" si="73"/>
        <v/>
      </c>
      <c r="AQ343" s="16">
        <f>IF(AJ343=1,A343-Regression!$C$15,0)</f>
        <v>0</v>
      </c>
      <c r="AR343" s="16">
        <f>IF(AJ343=1,AK343-Regression!$D$15,0)</f>
        <v>0</v>
      </c>
      <c r="AS343" s="16">
        <f>IF(AJ343=1,AL343-Regression!$E$15,0)</f>
        <v>0</v>
      </c>
      <c r="AT343" s="16">
        <f>IF(AJ343=1,AP343-Regression!$F$15,0)</f>
        <v>0</v>
      </c>
      <c r="AU343" s="19">
        <f>IF(AND(ISNUMBER(AK343),ISNUMBER(AL343)),Regression!$C$38+Regression!$D$38*A343+Regression!$E$38*AK343+Regression!$F$38*AL343,"")</f>
        <v>10528.008397865771</v>
      </c>
      <c r="AV343" s="34">
        <f t="shared" si="74"/>
        <v>10929.799149011205</v>
      </c>
      <c r="AW343" s="13" t="str">
        <f>IF(AJ343=1,"Train",IF(AH343=Inputs!$B$6+1,"Validation",IF(AH343&gt;Inputs!$B$6+1,"Forecast","Not used")))</f>
        <v>Not used</v>
      </c>
      <c r="AX343" s="34">
        <f t="shared" si="75"/>
        <v>7922</v>
      </c>
      <c r="AY343" s="38" t="str">
        <f t="shared" si="76"/>
        <v/>
      </c>
      <c r="AZ343" s="13">
        <f t="shared" si="77"/>
        <v>0</v>
      </c>
      <c r="BB343" s="19">
        <f>Regression!$C$45+Regression!$C$46*A343</f>
        <v>6677.6283494808049</v>
      </c>
      <c r="BC343" s="27" t="str">
        <f t="shared" si="78"/>
        <v/>
      </c>
      <c r="BD343" s="30">
        <f>INDEX('Seasonal Index'!$H$2:$H$53,AI343)</f>
        <v>1.0219588934931323</v>
      </c>
      <c r="BE343" s="34" t="str">
        <f t="shared" si="79"/>
        <v/>
      </c>
      <c r="BF343" s="38" t="str">
        <f t="shared" si="80"/>
        <v/>
      </c>
      <c r="BG343" s="34">
        <f t="shared" si="81"/>
        <v>7922</v>
      </c>
      <c r="BH343" s="13">
        <f t="shared" si="82"/>
        <v>0</v>
      </c>
      <c r="BI343" s="13">
        <f t="shared" si="83"/>
        <v>0</v>
      </c>
    </row>
    <row r="344" spans="1:61" x14ac:dyDescent="0.2">
      <c r="A344" s="15">
        <v>343</v>
      </c>
      <c r="B344" s="35">
        <v>35671</v>
      </c>
      <c r="C344" s="36">
        <v>8695</v>
      </c>
      <c r="D344" s="37"/>
      <c r="F344" s="15">
        <v>327000</v>
      </c>
      <c r="H344" s="15">
        <v>19.5</v>
      </c>
      <c r="I344" s="15">
        <v>17.834</v>
      </c>
      <c r="J344" s="15">
        <v>1.244</v>
      </c>
      <c r="K344" s="15">
        <v>8518.8250000000007</v>
      </c>
      <c r="M344" s="15">
        <v>976</v>
      </c>
      <c r="N344" s="15">
        <v>15.568</v>
      </c>
      <c r="O344" s="15">
        <v>222254</v>
      </c>
      <c r="P344" s="15">
        <v>5494.2</v>
      </c>
      <c r="Q344" s="15">
        <v>1284329</v>
      </c>
      <c r="S344" s="15">
        <v>5442</v>
      </c>
      <c r="V344" s="15">
        <v>26</v>
      </c>
      <c r="W344" s="15">
        <v>97.5</v>
      </c>
      <c r="AB344" s="15">
        <v>269714</v>
      </c>
      <c r="AD344" s="15">
        <v>0</v>
      </c>
      <c r="AE344" s="15">
        <v>0</v>
      </c>
      <c r="AF344" s="15">
        <v>66.5</v>
      </c>
      <c r="AH344" s="13">
        <f t="shared" si="70"/>
        <v>1997</v>
      </c>
      <c r="AI344" s="13">
        <f t="shared" si="71"/>
        <v>35</v>
      </c>
      <c r="AJ344" s="13">
        <f>IF(AND(ISNUMBER(C344),ISNUMBER(AK344),ISNUMBER(AL344),AH344&gt;=Inputs!$B$5,AH344&lt;=Inputs!$B$6,AH344&lt;&gt;Inputs!$B$7,AH344&lt;&gt;Inputs!$B$8),1,0)</f>
        <v>0</v>
      </c>
      <c r="AK344" s="13">
        <f>IF(INDEX($E344:$AF344,Inputs!$C$10)="","",INDEX($E344:$AF344,Inputs!$C$10))</f>
        <v>222254</v>
      </c>
      <c r="AL344" s="13">
        <f>IF(INDEX($E344:$AF344,Inputs!$C$11)="","",INDEX($E344:$AF344,Inputs!$C$11))</f>
        <v>327000</v>
      </c>
      <c r="AM344" s="19">
        <f>Regression!$C$5+Regression!$C$6*A344</f>
        <v>10444.32249529309</v>
      </c>
      <c r="AN344" s="27" t="str">
        <f t="shared" si="72"/>
        <v/>
      </c>
      <c r="AO344" s="30">
        <f>INDEX('Seasonal Index'!$E$2:$E$53,AI344)</f>
        <v>1.0224659586681397</v>
      </c>
      <c r="AP344" s="34" t="str">
        <f t="shared" si="73"/>
        <v/>
      </c>
      <c r="AQ344" s="16">
        <f>IF(AJ344=1,A344-Regression!$C$15,0)</f>
        <v>0</v>
      </c>
      <c r="AR344" s="16">
        <f>IF(AJ344=1,AK344-Regression!$D$15,0)</f>
        <v>0</v>
      </c>
      <c r="AS344" s="16">
        <f>IF(AJ344=1,AL344-Regression!$E$15,0)</f>
        <v>0</v>
      </c>
      <c r="AT344" s="16">
        <f>IF(AJ344=1,AP344-Regression!$F$15,0)</f>
        <v>0</v>
      </c>
      <c r="AU344" s="19">
        <f>IF(AND(ISNUMBER(AK344),ISNUMBER(AL344)),Regression!$C$38+Regression!$D$38*A344+Regression!$E$38*AK344+Regression!$F$38*AL344,"")</f>
        <v>10568.92674667595</v>
      </c>
      <c r="AV344" s="34">
        <f t="shared" si="74"/>
        <v>10806.367818133369</v>
      </c>
      <c r="AW344" s="13" t="str">
        <f>IF(AJ344=1,"Train",IF(AH344=Inputs!$B$6+1,"Validation",IF(AH344&gt;Inputs!$B$6+1,"Forecast","Not used")))</f>
        <v>Not used</v>
      </c>
      <c r="AX344" s="34">
        <f t="shared" si="75"/>
        <v>8695</v>
      </c>
      <c r="AY344" s="38" t="str">
        <f t="shared" si="76"/>
        <v/>
      </c>
      <c r="AZ344" s="13">
        <f t="shared" si="77"/>
        <v>0</v>
      </c>
      <c r="BB344" s="19">
        <f>Regression!$C$45+Regression!$C$46*A344</f>
        <v>6679.1878490935815</v>
      </c>
      <c r="BC344" s="27" t="str">
        <f t="shared" si="78"/>
        <v/>
      </c>
      <c r="BD344" s="30">
        <f>INDEX('Seasonal Index'!$H$2:$H$53,AI344)</f>
        <v>1.0227114090901652</v>
      </c>
      <c r="BE344" s="34" t="str">
        <f t="shared" si="79"/>
        <v/>
      </c>
      <c r="BF344" s="38" t="str">
        <f t="shared" si="80"/>
        <v/>
      </c>
      <c r="BG344" s="34">
        <f t="shared" si="81"/>
        <v>8695</v>
      </c>
      <c r="BH344" s="13">
        <f t="shared" si="82"/>
        <v>0</v>
      </c>
      <c r="BI344" s="13">
        <f t="shared" si="83"/>
        <v>0</v>
      </c>
    </row>
    <row r="345" spans="1:61" x14ac:dyDescent="0.2">
      <c r="A345" s="15">
        <v>344</v>
      </c>
      <c r="B345" s="35">
        <v>35678</v>
      </c>
      <c r="C345" s="36">
        <v>8053</v>
      </c>
      <c r="D345" s="37"/>
      <c r="F345" s="15">
        <v>332000</v>
      </c>
      <c r="H345" s="15">
        <v>19.612500000000001</v>
      </c>
      <c r="I345" s="15">
        <v>18.102499999999999</v>
      </c>
      <c r="J345" s="15">
        <v>1.2430000000000001</v>
      </c>
      <c r="K345" s="15">
        <v>8518.8250000000007</v>
      </c>
      <c r="M345" s="15">
        <v>969</v>
      </c>
      <c r="N345" s="15">
        <v>15.568</v>
      </c>
      <c r="O345" s="15">
        <v>222254</v>
      </c>
      <c r="P345" s="15">
        <v>5548.8</v>
      </c>
      <c r="Q345" s="15">
        <v>1284329</v>
      </c>
      <c r="S345" s="15">
        <v>5442</v>
      </c>
      <c r="V345" s="15">
        <v>26</v>
      </c>
      <c r="W345" s="15">
        <v>97.8</v>
      </c>
      <c r="AB345" s="15">
        <v>269714</v>
      </c>
      <c r="AD345" s="15">
        <v>1</v>
      </c>
      <c r="AE345" s="15">
        <v>3.1</v>
      </c>
      <c r="AF345" s="15">
        <v>70.400000000000006</v>
      </c>
      <c r="AH345" s="13">
        <f t="shared" si="70"/>
        <v>1997</v>
      </c>
      <c r="AI345" s="13">
        <f t="shared" si="71"/>
        <v>36</v>
      </c>
      <c r="AJ345" s="13">
        <f>IF(AND(ISNUMBER(C345),ISNUMBER(AK345),ISNUMBER(AL345),AH345&gt;=Inputs!$B$5,AH345&lt;=Inputs!$B$6,AH345&lt;&gt;Inputs!$B$7,AH345&lt;&gt;Inputs!$B$8),1,0)</f>
        <v>0</v>
      </c>
      <c r="AK345" s="13">
        <f>IF(INDEX($E345:$AF345,Inputs!$C$10)="","",INDEX($E345:$AF345,Inputs!$C$10))</f>
        <v>222254</v>
      </c>
      <c r="AL345" s="13">
        <f>IF(INDEX($E345:$AF345,Inputs!$C$11)="","",INDEX($E345:$AF345,Inputs!$C$11))</f>
        <v>332000</v>
      </c>
      <c r="AM345" s="19">
        <f>Regression!$C$5+Regression!$C$6*A345</f>
        <v>10443.149820354771</v>
      </c>
      <c r="AN345" s="27" t="str">
        <f t="shared" si="72"/>
        <v/>
      </c>
      <c r="AO345" s="30">
        <f>INDEX('Seasonal Index'!$E$2:$E$53,AI345)</f>
        <v>1.0036108382806754</v>
      </c>
      <c r="AP345" s="34" t="str">
        <f t="shared" si="73"/>
        <v/>
      </c>
      <c r="AQ345" s="16">
        <f>IF(AJ345=1,A345-Regression!$C$15,0)</f>
        <v>0</v>
      </c>
      <c r="AR345" s="16">
        <f>IF(AJ345=1,AK345-Regression!$D$15,0)</f>
        <v>0</v>
      </c>
      <c r="AS345" s="16">
        <f>IF(AJ345=1,AL345-Regression!$E$15,0)</f>
        <v>0</v>
      </c>
      <c r="AT345" s="16">
        <f>IF(AJ345=1,AP345-Regression!$F$15,0)</f>
        <v>0</v>
      </c>
      <c r="AU345" s="19">
        <f>IF(AND(ISNUMBER(AK345),ISNUMBER(AL345)),Regression!$C$38+Regression!$D$38*A345+Regression!$E$38*AK345+Regression!$F$38*AL345,"")</f>
        <v>10554.08922657423</v>
      </c>
      <c r="AV345" s="34">
        <f t="shared" si="74"/>
        <v>10592.198335971209</v>
      </c>
      <c r="AW345" s="13" t="str">
        <f>IF(AJ345=1,"Train",IF(AH345=Inputs!$B$6+1,"Validation",IF(AH345&gt;Inputs!$B$6+1,"Forecast","Not used")))</f>
        <v>Not used</v>
      </c>
      <c r="AX345" s="34">
        <f t="shared" si="75"/>
        <v>8053</v>
      </c>
      <c r="AY345" s="38" t="str">
        <f t="shared" si="76"/>
        <v/>
      </c>
      <c r="AZ345" s="13">
        <f t="shared" si="77"/>
        <v>0</v>
      </c>
      <c r="BB345" s="19">
        <f>Regression!$C$45+Regression!$C$46*A345</f>
        <v>6680.747348706358</v>
      </c>
      <c r="BC345" s="27" t="str">
        <f t="shared" si="78"/>
        <v/>
      </c>
      <c r="BD345" s="30">
        <f>INDEX('Seasonal Index'!$H$2:$H$53,AI345)</f>
        <v>0.95792593843145868</v>
      </c>
      <c r="BE345" s="34" t="str">
        <f t="shared" si="79"/>
        <v/>
      </c>
      <c r="BF345" s="38" t="str">
        <f t="shared" si="80"/>
        <v/>
      </c>
      <c r="BG345" s="34">
        <f t="shared" si="81"/>
        <v>8053</v>
      </c>
      <c r="BH345" s="13">
        <f t="shared" si="82"/>
        <v>0</v>
      </c>
      <c r="BI345" s="13">
        <f t="shared" si="83"/>
        <v>0</v>
      </c>
    </row>
    <row r="346" spans="1:61" x14ac:dyDescent="0.2">
      <c r="A346" s="15">
        <v>345</v>
      </c>
      <c r="B346" s="35">
        <v>35685</v>
      </c>
      <c r="C346" s="36">
        <v>8215</v>
      </c>
      <c r="D346" s="37"/>
      <c r="F346" s="15">
        <v>313000</v>
      </c>
      <c r="H346" s="15">
        <v>19.442</v>
      </c>
      <c r="I346" s="15">
        <v>18.111999999999998</v>
      </c>
      <c r="J346" s="15">
        <v>1.2430000000000001</v>
      </c>
      <c r="K346" s="15">
        <v>8518.8250000000007</v>
      </c>
      <c r="M346" s="15">
        <v>969</v>
      </c>
      <c r="N346" s="15">
        <v>15.568</v>
      </c>
      <c r="O346" s="15">
        <v>222254</v>
      </c>
      <c r="P346" s="15">
        <v>5548.8</v>
      </c>
      <c r="Q346" s="15">
        <v>1284329</v>
      </c>
      <c r="S346" s="15">
        <v>5442</v>
      </c>
      <c r="V346" s="15">
        <v>26</v>
      </c>
      <c r="W346" s="15">
        <v>97.8</v>
      </c>
      <c r="AB346" s="15">
        <v>269714</v>
      </c>
      <c r="AD346" s="15">
        <v>0</v>
      </c>
      <c r="AE346" s="15">
        <v>0.5</v>
      </c>
      <c r="AF346" s="15">
        <v>57.6</v>
      </c>
      <c r="AH346" s="13">
        <f t="shared" si="70"/>
        <v>1997</v>
      </c>
      <c r="AI346" s="13">
        <f t="shared" si="71"/>
        <v>37</v>
      </c>
      <c r="AJ346" s="13">
        <f>IF(AND(ISNUMBER(C346),ISNUMBER(AK346),ISNUMBER(AL346),AH346&gt;=Inputs!$B$5,AH346&lt;=Inputs!$B$6,AH346&lt;&gt;Inputs!$B$7,AH346&lt;&gt;Inputs!$B$8),1,0)</f>
        <v>0</v>
      </c>
      <c r="AK346" s="13">
        <f>IF(INDEX($E346:$AF346,Inputs!$C$10)="","",INDEX($E346:$AF346,Inputs!$C$10))</f>
        <v>222254</v>
      </c>
      <c r="AL346" s="13">
        <f>IF(INDEX($E346:$AF346,Inputs!$C$11)="","",INDEX($E346:$AF346,Inputs!$C$11))</f>
        <v>313000</v>
      </c>
      <c r="AM346" s="19">
        <f>Regression!$C$5+Regression!$C$6*A346</f>
        <v>10441.977145416453</v>
      </c>
      <c r="AN346" s="27" t="str">
        <f t="shared" si="72"/>
        <v/>
      </c>
      <c r="AO346" s="30">
        <f>INDEX('Seasonal Index'!$E$2:$E$53,AI346)</f>
        <v>0.98810944012120361</v>
      </c>
      <c r="AP346" s="34" t="str">
        <f t="shared" si="73"/>
        <v/>
      </c>
      <c r="AQ346" s="16">
        <f>IF(AJ346=1,A346-Regression!$C$15,0)</f>
        <v>0</v>
      </c>
      <c r="AR346" s="16">
        <f>IF(AJ346=1,AK346-Regression!$D$15,0)</f>
        <v>0</v>
      </c>
      <c r="AS346" s="16">
        <f>IF(AJ346=1,AL346-Regression!$E$15,0)</f>
        <v>0</v>
      </c>
      <c r="AT346" s="16">
        <f>IF(AJ346=1,AP346-Regression!$F$15,0)</f>
        <v>0</v>
      </c>
      <c r="AU346" s="19">
        <f>IF(AND(ISNUMBER(AK346),ISNUMBER(AL346)),Regression!$C$38+Regression!$D$38*A346+Regression!$E$38*AK346+Regression!$F$38*AL346,"")</f>
        <v>10602.972699514683</v>
      </c>
      <c r="AV346" s="34">
        <f t="shared" si="74"/>
        <v>10476.89741773786</v>
      </c>
      <c r="AW346" s="13" t="str">
        <f>IF(AJ346=1,"Train",IF(AH346=Inputs!$B$6+1,"Validation",IF(AH346&gt;Inputs!$B$6+1,"Forecast","Not used")))</f>
        <v>Not used</v>
      </c>
      <c r="AX346" s="34">
        <f t="shared" si="75"/>
        <v>8215</v>
      </c>
      <c r="AY346" s="38" t="str">
        <f t="shared" si="76"/>
        <v/>
      </c>
      <c r="AZ346" s="13">
        <f t="shared" si="77"/>
        <v>0</v>
      </c>
      <c r="BB346" s="19">
        <f>Regression!$C$45+Regression!$C$46*A346</f>
        <v>6682.3068483191355</v>
      </c>
      <c r="BC346" s="27" t="str">
        <f t="shared" si="78"/>
        <v/>
      </c>
      <c r="BD346" s="30">
        <f>INDEX('Seasonal Index'!$H$2:$H$53,AI346)</f>
        <v>0.96626808296825473</v>
      </c>
      <c r="BE346" s="34" t="str">
        <f t="shared" si="79"/>
        <v/>
      </c>
      <c r="BF346" s="38" t="str">
        <f t="shared" si="80"/>
        <v/>
      </c>
      <c r="BG346" s="34">
        <f t="shared" si="81"/>
        <v>8215</v>
      </c>
      <c r="BH346" s="13">
        <f t="shared" si="82"/>
        <v>0</v>
      </c>
      <c r="BI346" s="13">
        <f t="shared" si="83"/>
        <v>0</v>
      </c>
    </row>
    <row r="347" spans="1:61" x14ac:dyDescent="0.2">
      <c r="A347" s="15">
        <v>346</v>
      </c>
      <c r="B347" s="35">
        <v>35692</v>
      </c>
      <c r="C347" s="36">
        <v>7746</v>
      </c>
      <c r="D347" s="37"/>
      <c r="F347" s="15">
        <v>314000</v>
      </c>
      <c r="H347" s="15">
        <v>19.437999999999999</v>
      </c>
      <c r="I347" s="15">
        <v>18.224</v>
      </c>
      <c r="J347" s="15">
        <v>1.236</v>
      </c>
      <c r="K347" s="15">
        <v>8518.8250000000007</v>
      </c>
      <c r="M347" s="15">
        <v>969</v>
      </c>
      <c r="N347" s="15">
        <v>16.148</v>
      </c>
      <c r="O347" s="15">
        <v>236713</v>
      </c>
      <c r="P347" s="15">
        <v>5548.8</v>
      </c>
      <c r="Q347" s="15">
        <v>1302783</v>
      </c>
      <c r="S347" s="15">
        <v>5442</v>
      </c>
      <c r="V347" s="15">
        <v>26</v>
      </c>
      <c r="W347" s="15">
        <v>97.8</v>
      </c>
      <c r="AB347" s="15">
        <v>269714</v>
      </c>
      <c r="AD347" s="15">
        <v>0</v>
      </c>
      <c r="AE347" s="15">
        <v>0</v>
      </c>
      <c r="AF347" s="15">
        <v>67.599999999999994</v>
      </c>
      <c r="AH347" s="13">
        <f t="shared" si="70"/>
        <v>1997</v>
      </c>
      <c r="AI347" s="13">
        <f t="shared" si="71"/>
        <v>38</v>
      </c>
      <c r="AJ347" s="13">
        <f>IF(AND(ISNUMBER(C347),ISNUMBER(AK347),ISNUMBER(AL347),AH347&gt;=Inputs!$B$5,AH347&lt;=Inputs!$B$6,AH347&lt;&gt;Inputs!$B$7,AH347&lt;&gt;Inputs!$B$8),1,0)</f>
        <v>0</v>
      </c>
      <c r="AK347" s="13">
        <f>IF(INDEX($E347:$AF347,Inputs!$C$10)="","",INDEX($E347:$AF347,Inputs!$C$10))</f>
        <v>236713</v>
      </c>
      <c r="AL347" s="13">
        <f>IF(INDEX($E347:$AF347,Inputs!$C$11)="","",INDEX($E347:$AF347,Inputs!$C$11))</f>
        <v>314000</v>
      </c>
      <c r="AM347" s="19">
        <f>Regression!$C$5+Regression!$C$6*A347</f>
        <v>10440.804470478133</v>
      </c>
      <c r="AN347" s="27" t="str">
        <f t="shared" si="72"/>
        <v/>
      </c>
      <c r="AO347" s="30">
        <f>INDEX('Seasonal Index'!$E$2:$E$53,AI347)</f>
        <v>1.0099608185275364</v>
      </c>
      <c r="AP347" s="34" t="str">
        <f t="shared" si="73"/>
        <v/>
      </c>
      <c r="AQ347" s="16">
        <f>IF(AJ347=1,A347-Regression!$C$15,0)</f>
        <v>0</v>
      </c>
      <c r="AR347" s="16">
        <f>IF(AJ347=1,AK347-Regression!$D$15,0)</f>
        <v>0</v>
      </c>
      <c r="AS347" s="16">
        <f>IF(AJ347=1,AL347-Regression!$E$15,0)</f>
        <v>0</v>
      </c>
      <c r="AT347" s="16">
        <f>IF(AJ347=1,AP347-Regression!$F$15,0)</f>
        <v>0</v>
      </c>
      <c r="AU347" s="19">
        <f>IF(AND(ISNUMBER(AK347),ISNUMBER(AL347)),Regression!$C$38+Regression!$D$38*A347+Regression!$E$38*AK347+Regression!$F$38*AL347,"")</f>
        <v>10625.138264676156</v>
      </c>
      <c r="AV347" s="34">
        <f t="shared" si="74"/>
        <v>10730.973338760577</v>
      </c>
      <c r="AW347" s="13" t="str">
        <f>IF(AJ347=1,"Train",IF(AH347=Inputs!$B$6+1,"Validation",IF(AH347&gt;Inputs!$B$6+1,"Forecast","Not used")))</f>
        <v>Not used</v>
      </c>
      <c r="AX347" s="34">
        <f t="shared" si="75"/>
        <v>7746</v>
      </c>
      <c r="AY347" s="38" t="str">
        <f t="shared" si="76"/>
        <v/>
      </c>
      <c r="AZ347" s="13">
        <f t="shared" si="77"/>
        <v>0</v>
      </c>
      <c r="BB347" s="19">
        <f>Regression!$C$45+Regression!$C$46*A347</f>
        <v>6683.8663479319121</v>
      </c>
      <c r="BC347" s="27" t="str">
        <f t="shared" si="78"/>
        <v/>
      </c>
      <c r="BD347" s="30">
        <f>INDEX('Seasonal Index'!$H$2:$H$53,AI347)</f>
        <v>1.0093448557066802</v>
      </c>
      <c r="BE347" s="34" t="str">
        <f t="shared" si="79"/>
        <v/>
      </c>
      <c r="BF347" s="38" t="str">
        <f t="shared" si="80"/>
        <v/>
      </c>
      <c r="BG347" s="34">
        <f t="shared" si="81"/>
        <v>7746</v>
      </c>
      <c r="BH347" s="13">
        <f t="shared" si="82"/>
        <v>0</v>
      </c>
      <c r="BI347" s="13">
        <f t="shared" si="83"/>
        <v>0</v>
      </c>
    </row>
    <row r="348" spans="1:61" x14ac:dyDescent="0.2">
      <c r="A348" s="15">
        <v>347</v>
      </c>
      <c r="B348" s="35">
        <v>35699</v>
      </c>
      <c r="C348" s="36">
        <v>8140</v>
      </c>
      <c r="D348" s="37"/>
      <c r="F348" s="15">
        <v>317000</v>
      </c>
      <c r="H348" s="15">
        <v>20.12</v>
      </c>
      <c r="I348" s="15">
        <v>18.829999999999998</v>
      </c>
      <c r="J348" s="15">
        <v>1.2250000000000001</v>
      </c>
      <c r="K348" s="15">
        <v>8518.8250000000007</v>
      </c>
      <c r="M348" s="15">
        <v>969</v>
      </c>
      <c r="N348" s="15">
        <v>16.148</v>
      </c>
      <c r="O348" s="15">
        <v>236713</v>
      </c>
      <c r="P348" s="15">
        <v>5548.8</v>
      </c>
      <c r="Q348" s="15">
        <v>1302783</v>
      </c>
      <c r="S348" s="15">
        <v>5442</v>
      </c>
      <c r="V348" s="15">
        <v>26</v>
      </c>
      <c r="W348" s="15">
        <v>97.8</v>
      </c>
      <c r="AB348" s="15">
        <v>269714</v>
      </c>
      <c r="AD348" s="15">
        <v>0</v>
      </c>
      <c r="AE348" s="15">
        <v>15.1</v>
      </c>
      <c r="AF348" s="15">
        <v>40.1</v>
      </c>
      <c r="AH348" s="13">
        <f t="shared" si="70"/>
        <v>1997</v>
      </c>
      <c r="AI348" s="13">
        <f t="shared" si="71"/>
        <v>39</v>
      </c>
      <c r="AJ348" s="13">
        <f>IF(AND(ISNUMBER(C348),ISNUMBER(AK348),ISNUMBER(AL348),AH348&gt;=Inputs!$B$5,AH348&lt;=Inputs!$B$6,AH348&lt;&gt;Inputs!$B$7,AH348&lt;&gt;Inputs!$B$8),1,0)</f>
        <v>0</v>
      </c>
      <c r="AK348" s="13">
        <f>IF(INDEX($E348:$AF348,Inputs!$C$10)="","",INDEX($E348:$AF348,Inputs!$C$10))</f>
        <v>236713</v>
      </c>
      <c r="AL348" s="13">
        <f>IF(INDEX($E348:$AF348,Inputs!$C$11)="","",INDEX($E348:$AF348,Inputs!$C$11))</f>
        <v>317000</v>
      </c>
      <c r="AM348" s="19">
        <f>Regression!$C$5+Regression!$C$6*A348</f>
        <v>10439.631795539815</v>
      </c>
      <c r="AN348" s="27" t="str">
        <f t="shared" si="72"/>
        <v/>
      </c>
      <c r="AO348" s="30">
        <f>INDEX('Seasonal Index'!$E$2:$E$53,AI348)</f>
        <v>0.98271219728161308</v>
      </c>
      <c r="AP348" s="34" t="str">
        <f t="shared" si="73"/>
        <v/>
      </c>
      <c r="AQ348" s="16">
        <f>IF(AJ348=1,A348-Regression!$C$15,0)</f>
        <v>0</v>
      </c>
      <c r="AR348" s="16">
        <f>IF(AJ348=1,AK348-Regression!$D$15,0)</f>
        <v>0</v>
      </c>
      <c r="AS348" s="16">
        <f>IF(AJ348=1,AL348-Regression!$E$15,0)</f>
        <v>0</v>
      </c>
      <c r="AT348" s="16">
        <f>IF(AJ348=1,AP348-Regression!$F$15,0)</f>
        <v>0</v>
      </c>
      <c r="AU348" s="19">
        <f>IF(AND(ISNUMBER(AK348),ISNUMBER(AL348)),Regression!$C$38+Regression!$D$38*A348+Regression!$E$38*AK348+Regression!$F$38*AL348,"")</f>
        <v>10615.61082732795</v>
      </c>
      <c r="AV348" s="34">
        <f t="shared" si="74"/>
        <v>10432.090241609932</v>
      </c>
      <c r="AW348" s="13" t="str">
        <f>IF(AJ348=1,"Train",IF(AH348=Inputs!$B$6+1,"Validation",IF(AH348&gt;Inputs!$B$6+1,"Forecast","Not used")))</f>
        <v>Not used</v>
      </c>
      <c r="AX348" s="34">
        <f t="shared" si="75"/>
        <v>8140</v>
      </c>
      <c r="AY348" s="38" t="str">
        <f t="shared" si="76"/>
        <v/>
      </c>
      <c r="AZ348" s="13">
        <f t="shared" si="77"/>
        <v>0</v>
      </c>
      <c r="BB348" s="19">
        <f>Regression!$C$45+Regression!$C$46*A348</f>
        <v>6685.4258475446886</v>
      </c>
      <c r="BC348" s="27" t="str">
        <f t="shared" si="78"/>
        <v/>
      </c>
      <c r="BD348" s="30">
        <f>INDEX('Seasonal Index'!$H$2:$H$53,AI348)</f>
        <v>0.98504922299012809</v>
      </c>
      <c r="BE348" s="34" t="str">
        <f t="shared" si="79"/>
        <v/>
      </c>
      <c r="BF348" s="38" t="str">
        <f t="shared" si="80"/>
        <v/>
      </c>
      <c r="BG348" s="34">
        <f t="shared" si="81"/>
        <v>8140</v>
      </c>
      <c r="BH348" s="13">
        <f t="shared" si="82"/>
        <v>0</v>
      </c>
      <c r="BI348" s="13">
        <f t="shared" si="83"/>
        <v>0</v>
      </c>
    </row>
    <row r="349" spans="1:61" x14ac:dyDescent="0.2">
      <c r="A349" s="15">
        <v>348</v>
      </c>
      <c r="B349" s="35">
        <v>35706</v>
      </c>
      <c r="C349" s="36">
        <v>8379</v>
      </c>
      <c r="D349" s="37"/>
      <c r="F349" s="15">
        <v>317000</v>
      </c>
      <c r="H349" s="15">
        <v>21.623999999999999</v>
      </c>
      <c r="I349" s="15">
        <v>20.135999999999999</v>
      </c>
      <c r="J349" s="15">
        <v>1.21</v>
      </c>
      <c r="K349" s="15">
        <v>8518.8250000000007</v>
      </c>
      <c r="M349" s="15">
        <v>969</v>
      </c>
      <c r="N349" s="15">
        <v>16.148</v>
      </c>
      <c r="O349" s="15">
        <v>236713</v>
      </c>
      <c r="P349" s="15">
        <v>5548.8</v>
      </c>
      <c r="Q349" s="15">
        <v>1302783</v>
      </c>
      <c r="S349" s="15">
        <v>5442</v>
      </c>
      <c r="V349" s="15">
        <v>26</v>
      </c>
      <c r="W349" s="15">
        <v>97.8</v>
      </c>
      <c r="AB349" s="15">
        <v>269714</v>
      </c>
      <c r="AD349" s="15">
        <v>0</v>
      </c>
      <c r="AE349" s="15">
        <v>16.600000000000001</v>
      </c>
      <c r="AF349" s="15">
        <v>30.9</v>
      </c>
      <c r="AH349" s="13">
        <f t="shared" si="70"/>
        <v>1997</v>
      </c>
      <c r="AI349" s="13">
        <f t="shared" si="71"/>
        <v>40</v>
      </c>
      <c r="AJ349" s="13">
        <f>IF(AND(ISNUMBER(C349),ISNUMBER(AK349),ISNUMBER(AL349),AH349&gt;=Inputs!$B$5,AH349&lt;=Inputs!$B$6,AH349&lt;&gt;Inputs!$B$7,AH349&lt;&gt;Inputs!$B$8),1,0)</f>
        <v>0</v>
      </c>
      <c r="AK349" s="13">
        <f>IF(INDEX($E349:$AF349,Inputs!$C$10)="","",INDEX($E349:$AF349,Inputs!$C$10))</f>
        <v>236713</v>
      </c>
      <c r="AL349" s="13">
        <f>IF(INDEX($E349:$AF349,Inputs!$C$11)="","",INDEX($E349:$AF349,Inputs!$C$11))</f>
        <v>317000</v>
      </c>
      <c r="AM349" s="19">
        <f>Regression!$C$5+Regression!$C$6*A349</f>
        <v>10438.459120601496</v>
      </c>
      <c r="AN349" s="27" t="str">
        <f t="shared" si="72"/>
        <v/>
      </c>
      <c r="AO349" s="30">
        <f>INDEX('Seasonal Index'!$E$2:$E$53,AI349)</f>
        <v>1.0036663428040973</v>
      </c>
      <c r="AP349" s="34" t="str">
        <f t="shared" si="73"/>
        <v/>
      </c>
      <c r="AQ349" s="16">
        <f>IF(AJ349=1,A349-Regression!$C$15,0)</f>
        <v>0</v>
      </c>
      <c r="AR349" s="16">
        <f>IF(AJ349=1,AK349-Regression!$D$15,0)</f>
        <v>0</v>
      </c>
      <c r="AS349" s="16">
        <f>IF(AJ349=1,AL349-Regression!$E$15,0)</f>
        <v>0</v>
      </c>
      <c r="AT349" s="16">
        <f>IF(AJ349=1,AP349-Regression!$F$15,0)</f>
        <v>0</v>
      </c>
      <c r="AU349" s="19">
        <f>IF(AND(ISNUMBER(AK349),ISNUMBER(AL349)),Regression!$C$38+Regression!$D$38*A349+Regression!$E$38*AK349+Regression!$F$38*AL349,"")</f>
        <v>10614.048514110014</v>
      </c>
      <c r="AV349" s="34">
        <f t="shared" si="74"/>
        <v>10652.963254502061</v>
      </c>
      <c r="AW349" s="13" t="str">
        <f>IF(AJ349=1,"Train",IF(AH349=Inputs!$B$6+1,"Validation",IF(AH349&gt;Inputs!$B$6+1,"Forecast","Not used")))</f>
        <v>Not used</v>
      </c>
      <c r="AX349" s="34">
        <f t="shared" si="75"/>
        <v>8379</v>
      </c>
      <c r="AY349" s="38" t="str">
        <f t="shared" si="76"/>
        <v/>
      </c>
      <c r="AZ349" s="13">
        <f t="shared" si="77"/>
        <v>0</v>
      </c>
      <c r="BB349" s="19">
        <f>Regression!$C$45+Regression!$C$46*A349</f>
        <v>6686.9853471574652</v>
      </c>
      <c r="BC349" s="27" t="str">
        <f t="shared" si="78"/>
        <v/>
      </c>
      <c r="BD349" s="30">
        <f>INDEX('Seasonal Index'!$H$2:$H$53,AI349)</f>
        <v>1.0034134329008386</v>
      </c>
      <c r="BE349" s="34" t="str">
        <f t="shared" si="79"/>
        <v/>
      </c>
      <c r="BF349" s="38" t="str">
        <f t="shared" si="80"/>
        <v/>
      </c>
      <c r="BG349" s="34">
        <f t="shared" si="81"/>
        <v>8379</v>
      </c>
      <c r="BH349" s="13">
        <f t="shared" si="82"/>
        <v>0</v>
      </c>
      <c r="BI349" s="13">
        <f t="shared" si="83"/>
        <v>0</v>
      </c>
    </row>
    <row r="350" spans="1:61" x14ac:dyDescent="0.2">
      <c r="A350" s="15">
        <v>349</v>
      </c>
      <c r="B350" s="35">
        <v>35713</v>
      </c>
      <c r="C350" s="36">
        <v>8221</v>
      </c>
      <c r="D350" s="37"/>
      <c r="F350" s="15">
        <v>311000</v>
      </c>
      <c r="H350" s="15">
        <v>22.012</v>
      </c>
      <c r="I350" s="15">
        <v>20.754000000000001</v>
      </c>
      <c r="J350" s="15">
        <v>1.2090000000000001</v>
      </c>
      <c r="K350" s="15">
        <v>8518.8250000000007</v>
      </c>
      <c r="M350" s="15">
        <v>993</v>
      </c>
      <c r="N350" s="15">
        <v>16.148</v>
      </c>
      <c r="O350" s="15">
        <v>236713</v>
      </c>
      <c r="P350" s="15">
        <v>5587</v>
      </c>
      <c r="Q350" s="15">
        <v>1302783</v>
      </c>
      <c r="S350" s="15">
        <v>5442</v>
      </c>
      <c r="V350" s="15">
        <v>26</v>
      </c>
      <c r="W350" s="15">
        <v>97.1</v>
      </c>
      <c r="AB350" s="15">
        <v>269714</v>
      </c>
      <c r="AD350" s="15">
        <v>0</v>
      </c>
      <c r="AE350" s="15">
        <v>3.2</v>
      </c>
      <c r="AF350" s="15">
        <v>36.5</v>
      </c>
      <c r="AH350" s="13">
        <f t="shared" si="70"/>
        <v>1997</v>
      </c>
      <c r="AI350" s="13">
        <f t="shared" si="71"/>
        <v>41</v>
      </c>
      <c r="AJ350" s="13">
        <f>IF(AND(ISNUMBER(C350),ISNUMBER(AK350),ISNUMBER(AL350),AH350&gt;=Inputs!$B$5,AH350&lt;=Inputs!$B$6,AH350&lt;&gt;Inputs!$B$7,AH350&lt;&gt;Inputs!$B$8),1,0)</f>
        <v>0</v>
      </c>
      <c r="AK350" s="13">
        <f>IF(INDEX($E350:$AF350,Inputs!$C$10)="","",INDEX($E350:$AF350,Inputs!$C$10))</f>
        <v>236713</v>
      </c>
      <c r="AL350" s="13">
        <f>IF(INDEX($E350:$AF350,Inputs!$C$11)="","",INDEX($E350:$AF350,Inputs!$C$11))</f>
        <v>311000</v>
      </c>
      <c r="AM350" s="19">
        <f>Regression!$C$5+Regression!$C$6*A350</f>
        <v>10437.286445663176</v>
      </c>
      <c r="AN350" s="27" t="str">
        <f t="shared" si="72"/>
        <v/>
      </c>
      <c r="AO350" s="30">
        <f>INDEX('Seasonal Index'!$E$2:$E$53,AI350)</f>
        <v>0.99583578255044536</v>
      </c>
      <c r="AP350" s="34" t="str">
        <f t="shared" si="73"/>
        <v/>
      </c>
      <c r="AQ350" s="16">
        <f>IF(AJ350=1,A350-Regression!$C$15,0)</f>
        <v>0</v>
      </c>
      <c r="AR350" s="16">
        <f>IF(AJ350=1,AK350-Regression!$D$15,0)</f>
        <v>0</v>
      </c>
      <c r="AS350" s="16">
        <f>IF(AJ350=1,AL350-Regression!$E$15,0)</f>
        <v>0</v>
      </c>
      <c r="AT350" s="16">
        <f>IF(AJ350=1,AP350-Regression!$F$15,0)</f>
        <v>0</v>
      </c>
      <c r="AU350" s="19">
        <f>IF(AND(ISNUMBER(AK350),ISNUMBER(AL350)),Regression!$C$38+Regression!$D$38*A350+Regression!$E$38*AK350+Regression!$F$38*AL350,"")</f>
        <v>10628.416449152624</v>
      </c>
      <c r="AV350" s="34">
        <f t="shared" si="74"/>
        <v>10584.15741191393</v>
      </c>
      <c r="AW350" s="13" t="str">
        <f>IF(AJ350=1,"Train",IF(AH350=Inputs!$B$6+1,"Validation",IF(AH350&gt;Inputs!$B$6+1,"Forecast","Not used")))</f>
        <v>Not used</v>
      </c>
      <c r="AX350" s="34">
        <f t="shared" si="75"/>
        <v>8221</v>
      </c>
      <c r="AY350" s="38" t="str">
        <f t="shared" si="76"/>
        <v/>
      </c>
      <c r="AZ350" s="13">
        <f t="shared" si="77"/>
        <v>0</v>
      </c>
      <c r="BB350" s="19">
        <f>Regression!$C$45+Regression!$C$46*A350</f>
        <v>6688.5448467702427</v>
      </c>
      <c r="BC350" s="27" t="str">
        <f t="shared" si="78"/>
        <v/>
      </c>
      <c r="BD350" s="30">
        <f>INDEX('Seasonal Index'!$H$2:$H$53,AI350)</f>
        <v>0.99351278009710298</v>
      </c>
      <c r="BE350" s="34" t="str">
        <f t="shared" si="79"/>
        <v/>
      </c>
      <c r="BF350" s="38" t="str">
        <f t="shared" si="80"/>
        <v/>
      </c>
      <c r="BG350" s="34">
        <f t="shared" si="81"/>
        <v>8221</v>
      </c>
      <c r="BH350" s="13">
        <f t="shared" si="82"/>
        <v>0</v>
      </c>
      <c r="BI350" s="13">
        <f t="shared" si="83"/>
        <v>0</v>
      </c>
    </row>
    <row r="351" spans="1:61" x14ac:dyDescent="0.2">
      <c r="A351" s="15">
        <v>350</v>
      </c>
      <c r="B351" s="35">
        <v>35720</v>
      </c>
      <c r="C351" s="36">
        <v>8315</v>
      </c>
      <c r="D351" s="37"/>
      <c r="F351" s="15">
        <v>305000</v>
      </c>
      <c r="H351" s="15">
        <v>21.026</v>
      </c>
      <c r="I351" s="15">
        <v>19.547999999999998</v>
      </c>
      <c r="J351" s="15">
        <v>1.2030000000000001</v>
      </c>
      <c r="K351" s="15">
        <v>8518.8250000000007</v>
      </c>
      <c r="M351" s="15">
        <v>993</v>
      </c>
      <c r="N351" s="15">
        <v>15.096</v>
      </c>
      <c r="O351" s="15">
        <v>233496</v>
      </c>
      <c r="P351" s="15">
        <v>5587</v>
      </c>
      <c r="Q351" s="15">
        <v>1302783</v>
      </c>
      <c r="S351" s="15">
        <v>5442</v>
      </c>
      <c r="V351" s="15">
        <v>26</v>
      </c>
      <c r="W351" s="15">
        <v>97.1</v>
      </c>
      <c r="AB351" s="15">
        <v>269714</v>
      </c>
      <c r="AD351" s="15">
        <v>0</v>
      </c>
      <c r="AE351" s="15">
        <v>34.700000000000003</v>
      </c>
      <c r="AF351" s="15">
        <v>18.3</v>
      </c>
      <c r="AH351" s="13">
        <f t="shared" si="70"/>
        <v>1997</v>
      </c>
      <c r="AI351" s="13">
        <f t="shared" si="71"/>
        <v>42</v>
      </c>
      <c r="AJ351" s="13">
        <f>IF(AND(ISNUMBER(C351),ISNUMBER(AK351),ISNUMBER(AL351),AH351&gt;=Inputs!$B$5,AH351&lt;=Inputs!$B$6,AH351&lt;&gt;Inputs!$B$7,AH351&lt;&gt;Inputs!$B$8),1,0)</f>
        <v>0</v>
      </c>
      <c r="AK351" s="13">
        <f>IF(INDEX($E351:$AF351,Inputs!$C$10)="","",INDEX($E351:$AF351,Inputs!$C$10))</f>
        <v>233496</v>
      </c>
      <c r="AL351" s="13">
        <f>IF(INDEX($E351:$AF351,Inputs!$C$11)="","",INDEX($E351:$AF351,Inputs!$C$11))</f>
        <v>305000</v>
      </c>
      <c r="AM351" s="19">
        <f>Regression!$C$5+Regression!$C$6*A351</f>
        <v>10436.113770724858</v>
      </c>
      <c r="AN351" s="27" t="str">
        <f t="shared" si="72"/>
        <v/>
      </c>
      <c r="AO351" s="30">
        <f>INDEX('Seasonal Index'!$E$2:$E$53,AI351)</f>
        <v>1.0030736455714442</v>
      </c>
      <c r="AP351" s="34" t="str">
        <f t="shared" si="73"/>
        <v/>
      </c>
      <c r="AQ351" s="16">
        <f>IF(AJ351=1,A351-Regression!$C$15,0)</f>
        <v>0</v>
      </c>
      <c r="AR351" s="16">
        <f>IF(AJ351=1,AK351-Regression!$D$15,0)</f>
        <v>0</v>
      </c>
      <c r="AS351" s="16">
        <f>IF(AJ351=1,AL351-Regression!$E$15,0)</f>
        <v>0</v>
      </c>
      <c r="AT351" s="16">
        <f>IF(AJ351=1,AP351-Regression!$F$15,0)</f>
        <v>0</v>
      </c>
      <c r="AU351" s="19">
        <f>IF(AND(ISNUMBER(AK351),ISNUMBER(AL351)),Regression!$C$38+Regression!$D$38*A351+Regression!$E$38*AK351+Regression!$F$38*AL351,"")</f>
        <v>10636.914417195054</v>
      </c>
      <c r="AV351" s="34">
        <f t="shared" si="74"/>
        <v>10669.608522087296</v>
      </c>
      <c r="AW351" s="13" t="str">
        <f>IF(AJ351=1,"Train",IF(AH351=Inputs!$B$6+1,"Validation",IF(AH351&gt;Inputs!$B$6+1,"Forecast","Not used")))</f>
        <v>Not used</v>
      </c>
      <c r="AX351" s="34">
        <f t="shared" si="75"/>
        <v>8315</v>
      </c>
      <c r="AY351" s="38" t="str">
        <f t="shared" si="76"/>
        <v/>
      </c>
      <c r="AZ351" s="13">
        <f t="shared" si="77"/>
        <v>0</v>
      </c>
      <c r="BB351" s="19">
        <f>Regression!$C$45+Regression!$C$46*A351</f>
        <v>6690.1043463830192</v>
      </c>
      <c r="BC351" s="27" t="str">
        <f t="shared" si="78"/>
        <v/>
      </c>
      <c r="BD351" s="30">
        <f>INDEX('Seasonal Index'!$H$2:$H$53,AI351)</f>
        <v>1.0081501126133556</v>
      </c>
      <c r="BE351" s="34" t="str">
        <f t="shared" si="79"/>
        <v/>
      </c>
      <c r="BF351" s="38" t="str">
        <f t="shared" si="80"/>
        <v/>
      </c>
      <c r="BG351" s="34">
        <f t="shared" si="81"/>
        <v>8315</v>
      </c>
      <c r="BH351" s="13">
        <f t="shared" si="82"/>
        <v>0</v>
      </c>
      <c r="BI351" s="13">
        <f t="shared" si="83"/>
        <v>0</v>
      </c>
    </row>
    <row r="352" spans="1:61" x14ac:dyDescent="0.2">
      <c r="A352" s="15">
        <v>351</v>
      </c>
      <c r="B352" s="35">
        <v>35727</v>
      </c>
      <c r="C352" s="36">
        <v>7741</v>
      </c>
      <c r="D352" s="37"/>
      <c r="F352" s="15">
        <v>318000</v>
      </c>
      <c r="H352" s="15">
        <v>20.995999999999999</v>
      </c>
      <c r="I352" s="15">
        <v>19.558</v>
      </c>
      <c r="J352" s="15">
        <v>1.1930000000000001</v>
      </c>
      <c r="K352" s="15">
        <v>8518.8250000000007</v>
      </c>
      <c r="M352" s="15">
        <v>993</v>
      </c>
      <c r="N352" s="15">
        <v>15.096</v>
      </c>
      <c r="O352" s="15">
        <v>233496</v>
      </c>
      <c r="P352" s="15">
        <v>5587</v>
      </c>
      <c r="Q352" s="15">
        <v>1302783</v>
      </c>
      <c r="S352" s="15">
        <v>5442</v>
      </c>
      <c r="V352" s="15">
        <v>26</v>
      </c>
      <c r="W352" s="15">
        <v>97.1</v>
      </c>
      <c r="AB352" s="15">
        <v>269714</v>
      </c>
      <c r="AD352" s="15">
        <v>0</v>
      </c>
      <c r="AE352" s="15">
        <v>65.900000000000006</v>
      </c>
      <c r="AF352" s="15">
        <v>6.7</v>
      </c>
      <c r="AH352" s="13">
        <f t="shared" si="70"/>
        <v>1997</v>
      </c>
      <c r="AI352" s="13">
        <f t="shared" si="71"/>
        <v>43</v>
      </c>
      <c r="AJ352" s="13">
        <f>IF(AND(ISNUMBER(C352),ISNUMBER(AK352),ISNUMBER(AL352),AH352&gt;=Inputs!$B$5,AH352&lt;=Inputs!$B$6,AH352&lt;&gt;Inputs!$B$7,AH352&lt;&gt;Inputs!$B$8),1,0)</f>
        <v>0</v>
      </c>
      <c r="AK352" s="13">
        <f>IF(INDEX($E352:$AF352,Inputs!$C$10)="","",INDEX($E352:$AF352,Inputs!$C$10))</f>
        <v>233496</v>
      </c>
      <c r="AL352" s="13">
        <f>IF(INDEX($E352:$AF352,Inputs!$C$11)="","",INDEX($E352:$AF352,Inputs!$C$11))</f>
        <v>318000</v>
      </c>
      <c r="AM352" s="19">
        <f>Regression!$C$5+Regression!$C$6*A352</f>
        <v>10434.941095786538</v>
      </c>
      <c r="AN352" s="27" t="str">
        <f t="shared" si="72"/>
        <v/>
      </c>
      <c r="AO352" s="30">
        <f>INDEX('Seasonal Index'!$E$2:$E$53,AI352)</f>
        <v>1.0122408775529341</v>
      </c>
      <c r="AP352" s="34" t="str">
        <f t="shared" si="73"/>
        <v/>
      </c>
      <c r="AQ352" s="16">
        <f>IF(AJ352=1,A352-Regression!$C$15,0)</f>
        <v>0</v>
      </c>
      <c r="AR352" s="16">
        <f>IF(AJ352=1,AK352-Regression!$D$15,0)</f>
        <v>0</v>
      </c>
      <c r="AS352" s="16">
        <f>IF(AJ352=1,AL352-Regression!$E$15,0)</f>
        <v>0</v>
      </c>
      <c r="AT352" s="16">
        <f>IF(AJ352=1,AP352-Regression!$F$15,0)</f>
        <v>0</v>
      </c>
      <c r="AU352" s="19">
        <f>IF(AND(ISNUMBER(AK352),ISNUMBER(AL352)),Regression!$C$38+Regression!$D$38*A352+Regression!$E$38*AK352+Regression!$F$38*AL352,"")</f>
        <v>10600.836566079275</v>
      </c>
      <c r="AV352" s="34">
        <f t="shared" si="74"/>
        <v>10730.600108443317</v>
      </c>
      <c r="AW352" s="13" t="str">
        <f>IF(AJ352=1,"Train",IF(AH352=Inputs!$B$6+1,"Validation",IF(AH352&gt;Inputs!$B$6+1,"Forecast","Not used")))</f>
        <v>Not used</v>
      </c>
      <c r="AX352" s="34">
        <f t="shared" si="75"/>
        <v>7741</v>
      </c>
      <c r="AY352" s="38" t="str">
        <f t="shared" si="76"/>
        <v/>
      </c>
      <c r="AZ352" s="13">
        <f t="shared" si="77"/>
        <v>0</v>
      </c>
      <c r="BB352" s="19">
        <f>Regression!$C$45+Regression!$C$46*A352</f>
        <v>6691.6638459957958</v>
      </c>
      <c r="BC352" s="27" t="str">
        <f t="shared" si="78"/>
        <v/>
      </c>
      <c r="BD352" s="30">
        <f>INDEX('Seasonal Index'!$H$2:$H$53,AI352)</f>
        <v>1.0033758118290406</v>
      </c>
      <c r="BE352" s="34" t="str">
        <f t="shared" si="79"/>
        <v/>
      </c>
      <c r="BF352" s="38" t="str">
        <f t="shared" si="80"/>
        <v/>
      </c>
      <c r="BG352" s="34">
        <f t="shared" si="81"/>
        <v>7741</v>
      </c>
      <c r="BH352" s="13">
        <f t="shared" si="82"/>
        <v>0</v>
      </c>
      <c r="BI352" s="13">
        <f t="shared" si="83"/>
        <v>0</v>
      </c>
    </row>
    <row r="353" spans="1:61" x14ac:dyDescent="0.2">
      <c r="A353" s="15">
        <v>352</v>
      </c>
      <c r="B353" s="35">
        <v>35734</v>
      </c>
      <c r="C353" s="36">
        <v>8355</v>
      </c>
      <c r="D353" s="37"/>
      <c r="F353" s="15">
        <v>306000</v>
      </c>
      <c r="H353" s="15">
        <v>20.922000000000001</v>
      </c>
      <c r="I353" s="15">
        <v>19.271999999999998</v>
      </c>
      <c r="J353" s="15">
        <v>1.1819999999999999</v>
      </c>
      <c r="K353" s="15">
        <v>8518.8250000000007</v>
      </c>
      <c r="M353" s="15">
        <v>993</v>
      </c>
      <c r="N353" s="15">
        <v>15.096</v>
      </c>
      <c r="O353" s="15">
        <v>233496</v>
      </c>
      <c r="P353" s="15">
        <v>5587</v>
      </c>
      <c r="Q353" s="15">
        <v>1302783</v>
      </c>
      <c r="S353" s="15">
        <v>5442</v>
      </c>
      <c r="V353" s="15">
        <v>26</v>
      </c>
      <c r="W353" s="15">
        <v>97.1</v>
      </c>
      <c r="AB353" s="15">
        <v>269714</v>
      </c>
      <c r="AD353" s="15">
        <v>0</v>
      </c>
      <c r="AE353" s="15">
        <v>74.5</v>
      </c>
      <c r="AF353" s="15">
        <v>5.5</v>
      </c>
      <c r="AH353" s="13">
        <f t="shared" si="70"/>
        <v>1997</v>
      </c>
      <c r="AI353" s="13">
        <f t="shared" si="71"/>
        <v>44</v>
      </c>
      <c r="AJ353" s="13">
        <f>IF(AND(ISNUMBER(C353),ISNUMBER(AK353),ISNUMBER(AL353),AH353&gt;=Inputs!$B$5,AH353&lt;=Inputs!$B$6,AH353&lt;&gt;Inputs!$B$7,AH353&lt;&gt;Inputs!$B$8),1,0)</f>
        <v>0</v>
      </c>
      <c r="AK353" s="13">
        <f>IF(INDEX($E353:$AF353,Inputs!$C$10)="","",INDEX($E353:$AF353,Inputs!$C$10))</f>
        <v>233496</v>
      </c>
      <c r="AL353" s="13">
        <f>IF(INDEX($E353:$AF353,Inputs!$C$11)="","",INDEX($E353:$AF353,Inputs!$C$11))</f>
        <v>306000</v>
      </c>
      <c r="AM353" s="19">
        <f>Regression!$C$5+Regression!$C$6*A353</f>
        <v>10433.768420848221</v>
      </c>
      <c r="AN353" s="27" t="str">
        <f t="shared" si="72"/>
        <v/>
      </c>
      <c r="AO353" s="30">
        <f>INDEX('Seasonal Index'!$E$2:$E$53,AI353)</f>
        <v>1.012031592209933</v>
      </c>
      <c r="AP353" s="34" t="str">
        <f t="shared" si="73"/>
        <v/>
      </c>
      <c r="AQ353" s="16">
        <f>IF(AJ353=1,A353-Regression!$C$15,0)</f>
        <v>0</v>
      </c>
      <c r="AR353" s="16">
        <f>IF(AJ353=1,AK353-Regression!$D$15,0)</f>
        <v>0</v>
      </c>
      <c r="AS353" s="16">
        <f>IF(AJ353=1,AL353-Regression!$E$15,0)</f>
        <v>0</v>
      </c>
      <c r="AT353" s="16">
        <f>IF(AJ353=1,AP353-Regression!$F$15,0)</f>
        <v>0</v>
      </c>
      <c r="AU353" s="19">
        <f>IF(AND(ISNUMBER(AK353),ISNUMBER(AL353)),Regression!$C$38+Regression!$D$38*A353+Regression!$E$38*AK353+Regression!$F$38*AL353,"")</f>
        <v>10631.134749382427</v>
      </c>
      <c r="AV353" s="34">
        <f t="shared" si="74"/>
        <v>10759.044227415845</v>
      </c>
      <c r="AW353" s="13" t="str">
        <f>IF(AJ353=1,"Train",IF(AH353=Inputs!$B$6+1,"Validation",IF(AH353&gt;Inputs!$B$6+1,"Forecast","Not used")))</f>
        <v>Not used</v>
      </c>
      <c r="AX353" s="34">
        <f t="shared" si="75"/>
        <v>8355</v>
      </c>
      <c r="AY353" s="38" t="str">
        <f t="shared" si="76"/>
        <v/>
      </c>
      <c r="AZ353" s="13">
        <f t="shared" si="77"/>
        <v>0</v>
      </c>
      <c r="BB353" s="19">
        <f>Regression!$C$45+Regression!$C$46*A353</f>
        <v>6693.2233456085723</v>
      </c>
      <c r="BC353" s="27" t="str">
        <f t="shared" si="78"/>
        <v/>
      </c>
      <c r="BD353" s="30">
        <f>INDEX('Seasonal Index'!$H$2:$H$53,AI353)</f>
        <v>1.0342738783797232</v>
      </c>
      <c r="BE353" s="34" t="str">
        <f t="shared" si="79"/>
        <v/>
      </c>
      <c r="BF353" s="38" t="str">
        <f t="shared" si="80"/>
        <v/>
      </c>
      <c r="BG353" s="34">
        <f t="shared" si="81"/>
        <v>8355</v>
      </c>
      <c r="BH353" s="13">
        <f t="shared" si="82"/>
        <v>0</v>
      </c>
      <c r="BI353" s="13">
        <f t="shared" si="83"/>
        <v>0</v>
      </c>
    </row>
    <row r="354" spans="1:61" x14ac:dyDescent="0.2">
      <c r="A354" s="15">
        <v>353</v>
      </c>
      <c r="B354" s="35">
        <v>35741</v>
      </c>
      <c r="C354" s="36">
        <v>8025</v>
      </c>
      <c r="D354" s="37"/>
      <c r="F354" s="15">
        <v>313000</v>
      </c>
      <c r="H354" s="15">
        <v>20.65</v>
      </c>
      <c r="I354" s="15">
        <v>19.143999999999998</v>
      </c>
      <c r="J354" s="15">
        <v>1.1759999999999999</v>
      </c>
      <c r="K354" s="15">
        <v>8662.8230000000003</v>
      </c>
      <c r="M354" s="15">
        <v>1009</v>
      </c>
      <c r="N354" s="15">
        <v>15.096</v>
      </c>
      <c r="O354" s="15">
        <v>233496</v>
      </c>
      <c r="P354" s="15">
        <v>5601.7</v>
      </c>
      <c r="Q354" s="15">
        <v>1302783</v>
      </c>
      <c r="S354" s="15">
        <v>5442</v>
      </c>
      <c r="V354" s="15">
        <v>26</v>
      </c>
      <c r="W354" s="15">
        <v>98.9</v>
      </c>
      <c r="AB354" s="15">
        <v>269714</v>
      </c>
      <c r="AD354" s="15">
        <v>0</v>
      </c>
      <c r="AE354" s="15">
        <v>79.7</v>
      </c>
      <c r="AF354" s="15">
        <v>9.6</v>
      </c>
      <c r="AH354" s="13">
        <f t="shared" si="70"/>
        <v>1997</v>
      </c>
      <c r="AI354" s="13">
        <f t="shared" si="71"/>
        <v>45</v>
      </c>
      <c r="AJ354" s="13">
        <f>IF(AND(ISNUMBER(C354),ISNUMBER(AK354),ISNUMBER(AL354),AH354&gt;=Inputs!$B$5,AH354&lt;=Inputs!$B$6,AH354&lt;&gt;Inputs!$B$7,AH354&lt;&gt;Inputs!$B$8),1,0)</f>
        <v>0</v>
      </c>
      <c r="AK354" s="13">
        <f>IF(INDEX($E354:$AF354,Inputs!$C$10)="","",INDEX($E354:$AF354,Inputs!$C$10))</f>
        <v>233496</v>
      </c>
      <c r="AL354" s="13">
        <f>IF(INDEX($E354:$AF354,Inputs!$C$11)="","",INDEX($E354:$AF354,Inputs!$C$11))</f>
        <v>313000</v>
      </c>
      <c r="AM354" s="19">
        <f>Regression!$C$5+Regression!$C$6*A354</f>
        <v>10432.595745909901</v>
      </c>
      <c r="AN354" s="27" t="str">
        <f t="shared" si="72"/>
        <v/>
      </c>
      <c r="AO354" s="30">
        <f>INDEX('Seasonal Index'!$E$2:$E$53,AI354)</f>
        <v>1.0110407808389756</v>
      </c>
      <c r="AP354" s="34" t="str">
        <f t="shared" si="73"/>
        <v/>
      </c>
      <c r="AQ354" s="16">
        <f>IF(AJ354=1,A354-Regression!$C$15,0)</f>
        <v>0</v>
      </c>
      <c r="AR354" s="16">
        <f>IF(AJ354=1,AK354-Regression!$D$15,0)</f>
        <v>0</v>
      </c>
      <c r="AS354" s="16">
        <f>IF(AJ354=1,AL354-Regression!$E$15,0)</f>
        <v>0</v>
      </c>
      <c r="AT354" s="16">
        <f>IF(AJ354=1,AP354-Regression!$F$15,0)</f>
        <v>0</v>
      </c>
      <c r="AU354" s="19">
        <f>IF(AND(ISNUMBER(AK354),ISNUMBER(AL354)),Regression!$C$38+Regression!$D$38*A354+Regression!$E$38*AK354+Regression!$F$38*AL354,"")</f>
        <v>10610.987146527192</v>
      </c>
      <c r="AV354" s="34">
        <f t="shared" si="74"/>
        <v>10728.140730097186</v>
      </c>
      <c r="AW354" s="13" t="str">
        <f>IF(AJ354=1,"Train",IF(AH354=Inputs!$B$6+1,"Validation",IF(AH354&gt;Inputs!$B$6+1,"Forecast","Not used")))</f>
        <v>Not used</v>
      </c>
      <c r="AX354" s="34">
        <f t="shared" si="75"/>
        <v>8025</v>
      </c>
      <c r="AY354" s="38" t="str">
        <f t="shared" si="76"/>
        <v/>
      </c>
      <c r="AZ354" s="13">
        <f t="shared" si="77"/>
        <v>0</v>
      </c>
      <c r="BB354" s="19">
        <f>Regression!$C$45+Regression!$C$46*A354</f>
        <v>6694.7828452213489</v>
      </c>
      <c r="BC354" s="27" t="str">
        <f t="shared" si="78"/>
        <v/>
      </c>
      <c r="BD354" s="30">
        <f>INDEX('Seasonal Index'!$H$2:$H$53,AI354)</f>
        <v>1.024082102448103</v>
      </c>
      <c r="BE354" s="34" t="str">
        <f t="shared" si="79"/>
        <v/>
      </c>
      <c r="BF354" s="38" t="str">
        <f t="shared" si="80"/>
        <v/>
      </c>
      <c r="BG354" s="34">
        <f t="shared" si="81"/>
        <v>8025</v>
      </c>
      <c r="BH354" s="13">
        <f t="shared" si="82"/>
        <v>0</v>
      </c>
      <c r="BI354" s="13">
        <f t="shared" si="83"/>
        <v>0</v>
      </c>
    </row>
    <row r="355" spans="1:61" x14ac:dyDescent="0.2">
      <c r="A355" s="15">
        <v>354</v>
      </c>
      <c r="B355" s="35">
        <v>35748</v>
      </c>
      <c r="C355" s="36">
        <v>7793</v>
      </c>
      <c r="D355" s="37"/>
      <c r="F355" s="15">
        <v>308000</v>
      </c>
      <c r="H355" s="15">
        <v>20.66</v>
      </c>
      <c r="I355" s="15">
        <v>19.587499999999999</v>
      </c>
      <c r="J355" s="15">
        <v>1.177</v>
      </c>
      <c r="K355" s="15">
        <v>8662.8230000000003</v>
      </c>
      <c r="M355" s="15">
        <v>1009</v>
      </c>
      <c r="N355" s="15">
        <v>15.096</v>
      </c>
      <c r="O355" s="15">
        <v>233496</v>
      </c>
      <c r="P355" s="15">
        <v>5601.7</v>
      </c>
      <c r="Q355" s="15">
        <v>1302783</v>
      </c>
      <c r="S355" s="15">
        <v>5442</v>
      </c>
      <c r="V355" s="15">
        <v>26</v>
      </c>
      <c r="W355" s="15">
        <v>98.9</v>
      </c>
      <c r="AB355" s="15">
        <v>269714</v>
      </c>
      <c r="AD355" s="15">
        <v>0</v>
      </c>
      <c r="AE355" s="15">
        <v>122.5</v>
      </c>
      <c r="AF355" s="15">
        <v>0</v>
      </c>
      <c r="AH355" s="13">
        <f t="shared" si="70"/>
        <v>1997</v>
      </c>
      <c r="AI355" s="13">
        <f t="shared" si="71"/>
        <v>46</v>
      </c>
      <c r="AJ355" s="13">
        <f>IF(AND(ISNUMBER(C355),ISNUMBER(AK355),ISNUMBER(AL355),AH355&gt;=Inputs!$B$5,AH355&lt;=Inputs!$B$6,AH355&lt;&gt;Inputs!$B$7,AH355&lt;&gt;Inputs!$B$8),1,0)</f>
        <v>0</v>
      </c>
      <c r="AK355" s="13">
        <f>IF(INDEX($E355:$AF355,Inputs!$C$10)="","",INDEX($E355:$AF355,Inputs!$C$10))</f>
        <v>233496</v>
      </c>
      <c r="AL355" s="13">
        <f>IF(INDEX($E355:$AF355,Inputs!$C$11)="","",INDEX($E355:$AF355,Inputs!$C$11))</f>
        <v>308000</v>
      </c>
      <c r="AM355" s="19">
        <f>Regression!$C$5+Regression!$C$6*A355</f>
        <v>10431.423070971581</v>
      </c>
      <c r="AN355" s="27" t="str">
        <f t="shared" si="72"/>
        <v/>
      </c>
      <c r="AO355" s="30">
        <f>INDEX('Seasonal Index'!$E$2:$E$53,AI355)</f>
        <v>0.98635610609281399</v>
      </c>
      <c r="AP355" s="34" t="str">
        <f t="shared" si="73"/>
        <v/>
      </c>
      <c r="AQ355" s="16">
        <f>IF(AJ355=1,A355-Regression!$C$15,0)</f>
        <v>0</v>
      </c>
      <c r="AR355" s="16">
        <f>IF(AJ355=1,AK355-Regression!$D$15,0)</f>
        <v>0</v>
      </c>
      <c r="AS355" s="16">
        <f>IF(AJ355=1,AL355-Regression!$E$15,0)</f>
        <v>0</v>
      </c>
      <c r="AT355" s="16">
        <f>IF(AJ355=1,AP355-Regression!$F$15,0)</f>
        <v>0</v>
      </c>
      <c r="AU355" s="19">
        <f>IF(AND(ISNUMBER(AK355),ISNUMBER(AL355)),Regression!$C$38+Regression!$D$38*A355+Regression!$E$38*AK355+Regression!$F$38*AL355,"")</f>
        <v>10622.700040193044</v>
      </c>
      <c r="AV355" s="34">
        <f t="shared" si="74"/>
        <v>10477.765047836789</v>
      </c>
      <c r="AW355" s="13" t="str">
        <f>IF(AJ355=1,"Train",IF(AH355=Inputs!$B$6+1,"Validation",IF(AH355&gt;Inputs!$B$6+1,"Forecast","Not used")))</f>
        <v>Not used</v>
      </c>
      <c r="AX355" s="34">
        <f t="shared" si="75"/>
        <v>7793</v>
      </c>
      <c r="AY355" s="38" t="str">
        <f t="shared" si="76"/>
        <v/>
      </c>
      <c r="AZ355" s="13">
        <f t="shared" si="77"/>
        <v>0</v>
      </c>
      <c r="BB355" s="19">
        <f>Regression!$C$45+Regression!$C$46*A355</f>
        <v>6696.3423448341264</v>
      </c>
      <c r="BC355" s="27" t="str">
        <f t="shared" si="78"/>
        <v/>
      </c>
      <c r="BD355" s="30">
        <f>INDEX('Seasonal Index'!$H$2:$H$53,AI355)</f>
        <v>0.95418753549545088</v>
      </c>
      <c r="BE355" s="34" t="str">
        <f t="shared" si="79"/>
        <v/>
      </c>
      <c r="BF355" s="38" t="str">
        <f t="shared" si="80"/>
        <v/>
      </c>
      <c r="BG355" s="34">
        <f t="shared" si="81"/>
        <v>7793</v>
      </c>
      <c r="BH355" s="13">
        <f t="shared" si="82"/>
        <v>0</v>
      </c>
      <c r="BI355" s="13">
        <f t="shared" si="83"/>
        <v>0</v>
      </c>
    </row>
    <row r="356" spans="1:61" x14ac:dyDescent="0.2">
      <c r="A356" s="15">
        <v>355</v>
      </c>
      <c r="B356" s="35">
        <v>35755</v>
      </c>
      <c r="C356" s="36">
        <v>8043</v>
      </c>
      <c r="D356" s="37"/>
      <c r="F356" s="15">
        <v>325000</v>
      </c>
      <c r="H356" s="15">
        <v>19.809999999999999</v>
      </c>
      <c r="I356" s="15">
        <v>19.198</v>
      </c>
      <c r="J356" s="15">
        <v>1.1679999999999999</v>
      </c>
      <c r="K356" s="15">
        <v>8662.8230000000003</v>
      </c>
      <c r="M356" s="15">
        <v>1009</v>
      </c>
      <c r="N356" s="15">
        <v>15.430999999999999</v>
      </c>
      <c r="O356" s="15">
        <v>213547</v>
      </c>
      <c r="P356" s="15">
        <v>5601.7</v>
      </c>
      <c r="Q356" s="15">
        <v>1302783</v>
      </c>
      <c r="S356" s="15">
        <v>5442</v>
      </c>
      <c r="V356" s="15">
        <v>26</v>
      </c>
      <c r="W356" s="15">
        <v>98.9</v>
      </c>
      <c r="AB356" s="15">
        <v>269714</v>
      </c>
      <c r="AD356" s="15">
        <v>0</v>
      </c>
      <c r="AE356" s="15">
        <v>151.4</v>
      </c>
      <c r="AF356" s="15">
        <v>0</v>
      </c>
      <c r="AH356" s="13">
        <f t="shared" si="70"/>
        <v>1997</v>
      </c>
      <c r="AI356" s="13">
        <f t="shared" si="71"/>
        <v>47</v>
      </c>
      <c r="AJ356" s="13">
        <f>IF(AND(ISNUMBER(C356),ISNUMBER(AK356),ISNUMBER(AL356),AH356&gt;=Inputs!$B$5,AH356&lt;=Inputs!$B$6,AH356&lt;&gt;Inputs!$B$7,AH356&lt;&gt;Inputs!$B$8),1,0)</f>
        <v>0</v>
      </c>
      <c r="AK356" s="13">
        <f>IF(INDEX($E356:$AF356,Inputs!$C$10)="","",INDEX($E356:$AF356,Inputs!$C$10))</f>
        <v>213547</v>
      </c>
      <c r="AL356" s="13">
        <f>IF(INDEX($E356:$AF356,Inputs!$C$11)="","",INDEX($E356:$AF356,Inputs!$C$11))</f>
        <v>325000</v>
      </c>
      <c r="AM356" s="19">
        <f>Regression!$C$5+Regression!$C$6*A356</f>
        <v>10430.250396033263</v>
      </c>
      <c r="AN356" s="27" t="str">
        <f t="shared" si="72"/>
        <v/>
      </c>
      <c r="AO356" s="30">
        <f>INDEX('Seasonal Index'!$E$2:$E$53,AI356)</f>
        <v>0.96578940872914776</v>
      </c>
      <c r="AP356" s="34" t="str">
        <f t="shared" si="73"/>
        <v/>
      </c>
      <c r="AQ356" s="16">
        <f>IF(AJ356=1,A356-Regression!$C$15,0)</f>
        <v>0</v>
      </c>
      <c r="AR356" s="16">
        <f>IF(AJ356=1,AK356-Regression!$D$15,0)</f>
        <v>0</v>
      </c>
      <c r="AS356" s="16">
        <f>IF(AJ356=1,AL356-Regression!$E$15,0)</f>
        <v>0</v>
      </c>
      <c r="AT356" s="16">
        <f>IF(AJ356=1,AP356-Regression!$F$15,0)</f>
        <v>0</v>
      </c>
      <c r="AU356" s="19">
        <f>IF(AND(ISNUMBER(AK356),ISNUMBER(AL356)),Regression!$C$38+Regression!$D$38*A356+Regression!$E$38*AK356+Regression!$F$38*AL356,"")</f>
        <v>10539.601659353089</v>
      </c>
      <c r="AV356" s="34">
        <f t="shared" si="74"/>
        <v>10179.035654827365</v>
      </c>
      <c r="AW356" s="13" t="str">
        <f>IF(AJ356=1,"Train",IF(AH356=Inputs!$B$6+1,"Validation",IF(AH356&gt;Inputs!$B$6+1,"Forecast","Not used")))</f>
        <v>Not used</v>
      </c>
      <c r="AX356" s="34">
        <f t="shared" si="75"/>
        <v>8043</v>
      </c>
      <c r="AY356" s="38" t="str">
        <f t="shared" si="76"/>
        <v/>
      </c>
      <c r="AZ356" s="13">
        <f t="shared" si="77"/>
        <v>0</v>
      </c>
      <c r="BB356" s="19">
        <f>Regression!$C$45+Regression!$C$46*A356</f>
        <v>6697.9018444469029</v>
      </c>
      <c r="BC356" s="27" t="str">
        <f t="shared" si="78"/>
        <v/>
      </c>
      <c r="BD356" s="30">
        <f>INDEX('Seasonal Index'!$H$2:$H$53,AI356)</f>
        <v>0.94653504180541337</v>
      </c>
      <c r="BE356" s="34" t="str">
        <f t="shared" si="79"/>
        <v/>
      </c>
      <c r="BF356" s="38" t="str">
        <f t="shared" si="80"/>
        <v/>
      </c>
      <c r="BG356" s="34">
        <f t="shared" si="81"/>
        <v>8043</v>
      </c>
      <c r="BH356" s="13">
        <f t="shared" si="82"/>
        <v>0</v>
      </c>
      <c r="BI356" s="13">
        <f t="shared" si="83"/>
        <v>0</v>
      </c>
    </row>
    <row r="357" spans="1:61" x14ac:dyDescent="0.2">
      <c r="A357" s="15">
        <v>356</v>
      </c>
      <c r="B357" s="35">
        <v>35762</v>
      </c>
      <c r="C357" s="36">
        <v>7578</v>
      </c>
      <c r="D357" s="37"/>
      <c r="F357" s="15">
        <v>309000</v>
      </c>
      <c r="H357" s="15">
        <v>19.296666666666699</v>
      </c>
      <c r="I357" s="15">
        <v>18.850000000000001</v>
      </c>
      <c r="J357" s="15">
        <v>1.1619999999999999</v>
      </c>
      <c r="K357" s="15">
        <v>8662.8230000000003</v>
      </c>
      <c r="M357" s="15">
        <v>1009</v>
      </c>
      <c r="N357" s="15">
        <v>15.430999999999999</v>
      </c>
      <c r="O357" s="15">
        <v>213547</v>
      </c>
      <c r="P357" s="15">
        <v>5601.7</v>
      </c>
      <c r="Q357" s="15">
        <v>1302783</v>
      </c>
      <c r="S357" s="15">
        <v>5442</v>
      </c>
      <c r="V357" s="15">
        <v>26</v>
      </c>
      <c r="W357" s="15">
        <v>98.9</v>
      </c>
      <c r="AB357" s="15">
        <v>269714</v>
      </c>
      <c r="AD357" s="15">
        <v>1</v>
      </c>
      <c r="AE357" s="15">
        <v>116</v>
      </c>
      <c r="AF357" s="15">
        <v>2.4</v>
      </c>
      <c r="AH357" s="13">
        <f t="shared" si="70"/>
        <v>1997</v>
      </c>
      <c r="AI357" s="13">
        <f t="shared" si="71"/>
        <v>48</v>
      </c>
      <c r="AJ357" s="13">
        <f>IF(AND(ISNUMBER(C357),ISNUMBER(AK357),ISNUMBER(AL357),AH357&gt;=Inputs!$B$5,AH357&lt;=Inputs!$B$6,AH357&lt;&gt;Inputs!$B$7,AH357&lt;&gt;Inputs!$B$8),1,0)</f>
        <v>0</v>
      </c>
      <c r="AK357" s="13">
        <f>IF(INDEX($E357:$AF357,Inputs!$C$10)="","",INDEX($E357:$AF357,Inputs!$C$10))</f>
        <v>213547</v>
      </c>
      <c r="AL357" s="13">
        <f>IF(INDEX($E357:$AF357,Inputs!$C$11)="","",INDEX($E357:$AF357,Inputs!$C$11))</f>
        <v>309000</v>
      </c>
      <c r="AM357" s="19">
        <f>Regression!$C$5+Regression!$C$6*A357</f>
        <v>10429.077721094944</v>
      </c>
      <c r="AN357" s="27" t="str">
        <f t="shared" si="72"/>
        <v/>
      </c>
      <c r="AO357" s="30">
        <f>INDEX('Seasonal Index'!$E$2:$E$53,AI357)</f>
        <v>0.97475376861810648</v>
      </c>
      <c r="AP357" s="34" t="str">
        <f t="shared" si="73"/>
        <v/>
      </c>
      <c r="AQ357" s="16">
        <f>IF(AJ357=1,A357-Regression!$C$15,0)</f>
        <v>0</v>
      </c>
      <c r="AR357" s="16">
        <f>IF(AJ357=1,AK357-Regression!$D$15,0)</f>
        <v>0</v>
      </c>
      <c r="AS357" s="16">
        <f>IF(AJ357=1,AL357-Regression!$E$15,0)</f>
        <v>0</v>
      </c>
      <c r="AT357" s="16">
        <f>IF(AJ357=1,AP357-Regression!$F$15,0)</f>
        <v>0</v>
      </c>
      <c r="AU357" s="19">
        <f>IF(AND(ISNUMBER(AK357),ISNUMBER(AL357)),Regression!$C$38+Regression!$D$38*A357+Regression!$E$38*AK357+Regression!$F$38*AL357,"")</f>
        <v>10580.520008163272</v>
      </c>
      <c r="AV357" s="34">
        <f t="shared" si="74"/>
        <v>10313.401751896428</v>
      </c>
      <c r="AW357" s="13" t="str">
        <f>IF(AJ357=1,"Train",IF(AH357=Inputs!$B$6+1,"Validation",IF(AH357&gt;Inputs!$B$6+1,"Forecast","Not used")))</f>
        <v>Not used</v>
      </c>
      <c r="AX357" s="34">
        <f t="shared" si="75"/>
        <v>7578</v>
      </c>
      <c r="AY357" s="38" t="str">
        <f t="shared" si="76"/>
        <v/>
      </c>
      <c r="AZ357" s="13">
        <f t="shared" si="77"/>
        <v>0</v>
      </c>
      <c r="BB357" s="19">
        <f>Regression!$C$45+Regression!$C$46*A357</f>
        <v>6699.4613440596795</v>
      </c>
      <c r="BC357" s="27" t="str">
        <f t="shared" si="78"/>
        <v/>
      </c>
      <c r="BD357" s="30">
        <f>INDEX('Seasonal Index'!$H$2:$H$53,AI357)</f>
        <v>0.96645545966881496</v>
      </c>
      <c r="BE357" s="34" t="str">
        <f t="shared" si="79"/>
        <v/>
      </c>
      <c r="BF357" s="38" t="str">
        <f t="shared" si="80"/>
        <v/>
      </c>
      <c r="BG357" s="34">
        <f t="shared" si="81"/>
        <v>7578</v>
      </c>
      <c r="BH357" s="13">
        <f t="shared" si="82"/>
        <v>0</v>
      </c>
      <c r="BI357" s="13">
        <f t="shared" si="83"/>
        <v>0</v>
      </c>
    </row>
    <row r="358" spans="1:61" x14ac:dyDescent="0.2">
      <c r="A358" s="15">
        <v>357</v>
      </c>
      <c r="B358" s="35">
        <v>35769</v>
      </c>
      <c r="C358" s="36">
        <v>8437</v>
      </c>
      <c r="D358" s="37"/>
      <c r="F358" s="15">
        <v>318000</v>
      </c>
      <c r="H358" s="15">
        <v>18.690000000000001</v>
      </c>
      <c r="I358" s="15">
        <v>17.920000000000002</v>
      </c>
      <c r="J358" s="15">
        <v>1.1519999999999999</v>
      </c>
      <c r="K358" s="15">
        <v>8662.8230000000003</v>
      </c>
      <c r="M358" s="15">
        <v>1009</v>
      </c>
      <c r="N358" s="15">
        <v>15.430999999999999</v>
      </c>
      <c r="O358" s="15">
        <v>213547</v>
      </c>
      <c r="P358" s="15">
        <v>5601.7</v>
      </c>
      <c r="Q358" s="15">
        <v>1302783</v>
      </c>
      <c r="S358" s="15">
        <v>5442</v>
      </c>
      <c r="V358" s="15">
        <v>26</v>
      </c>
      <c r="W358" s="15">
        <v>99.6</v>
      </c>
      <c r="AB358" s="15">
        <v>269714</v>
      </c>
      <c r="AD358" s="15">
        <v>0</v>
      </c>
      <c r="AE358" s="15">
        <v>128</v>
      </c>
      <c r="AF358" s="15">
        <v>0</v>
      </c>
      <c r="AH358" s="13">
        <f t="shared" si="70"/>
        <v>1997</v>
      </c>
      <c r="AI358" s="13">
        <f t="shared" si="71"/>
        <v>49</v>
      </c>
      <c r="AJ358" s="13">
        <f>IF(AND(ISNUMBER(C358),ISNUMBER(AK358),ISNUMBER(AL358),AH358&gt;=Inputs!$B$5,AH358&lt;=Inputs!$B$6,AH358&lt;&gt;Inputs!$B$7,AH358&lt;&gt;Inputs!$B$8),1,0)</f>
        <v>0</v>
      </c>
      <c r="AK358" s="13">
        <f>IF(INDEX($E358:$AF358,Inputs!$C$10)="","",INDEX($E358:$AF358,Inputs!$C$10))</f>
        <v>213547</v>
      </c>
      <c r="AL358" s="13">
        <f>IF(INDEX($E358:$AF358,Inputs!$C$11)="","",INDEX($E358:$AF358,Inputs!$C$11))</f>
        <v>318000</v>
      </c>
      <c r="AM358" s="19">
        <f>Regression!$C$5+Regression!$C$6*A358</f>
        <v>10427.905046156624</v>
      </c>
      <c r="AN358" s="27" t="str">
        <f t="shared" si="72"/>
        <v/>
      </c>
      <c r="AO358" s="30">
        <f>INDEX('Seasonal Index'!$E$2:$E$53,AI358)</f>
        <v>0.98029372066923559</v>
      </c>
      <c r="AP358" s="34" t="str">
        <f t="shared" si="73"/>
        <v/>
      </c>
      <c r="AQ358" s="16">
        <f>IF(AJ358=1,A358-Regression!$C$15,0)</f>
        <v>0</v>
      </c>
      <c r="AR358" s="16">
        <f>IF(AJ358=1,AK358-Regression!$D$15,0)</f>
        <v>0</v>
      </c>
      <c r="AS358" s="16">
        <f>IF(AJ358=1,AL358-Regression!$E$15,0)</f>
        <v>0</v>
      </c>
      <c r="AT358" s="16">
        <f>IF(AJ358=1,AP358-Regression!$F$15,0)</f>
        <v>0</v>
      </c>
      <c r="AU358" s="19">
        <f>IF(AND(ISNUMBER(AK358),ISNUMBER(AL358)),Regression!$C$38+Regression!$D$38*A358+Regression!$E$38*AK358+Regression!$F$38*AL358,"")</f>
        <v>10555.062322554522</v>
      </c>
      <c r="AV358" s="34">
        <f t="shared" si="74"/>
        <v>10347.061316072635</v>
      </c>
      <c r="AW358" s="13" t="str">
        <f>IF(AJ358=1,"Train",IF(AH358=Inputs!$B$6+1,"Validation",IF(AH358&gt;Inputs!$B$6+1,"Forecast","Not used")))</f>
        <v>Not used</v>
      </c>
      <c r="AX358" s="34">
        <f t="shared" si="75"/>
        <v>8437</v>
      </c>
      <c r="AY358" s="38" t="str">
        <f t="shared" si="76"/>
        <v/>
      </c>
      <c r="AZ358" s="13">
        <f t="shared" si="77"/>
        <v>0</v>
      </c>
      <c r="BB358" s="19">
        <f>Regression!$C$45+Regression!$C$46*A358</f>
        <v>6701.020843672457</v>
      </c>
      <c r="BC358" s="27" t="str">
        <f t="shared" si="78"/>
        <v/>
      </c>
      <c r="BD358" s="30">
        <f>INDEX('Seasonal Index'!$H$2:$H$53,AI358)</f>
        <v>0.97990885322830168</v>
      </c>
      <c r="BE358" s="34" t="str">
        <f t="shared" si="79"/>
        <v/>
      </c>
      <c r="BF358" s="38" t="str">
        <f t="shared" si="80"/>
        <v/>
      </c>
      <c r="BG358" s="34">
        <f t="shared" si="81"/>
        <v>8437</v>
      </c>
      <c r="BH358" s="13">
        <f t="shared" si="82"/>
        <v>0</v>
      </c>
      <c r="BI358" s="13">
        <f t="shared" si="83"/>
        <v>0</v>
      </c>
    </row>
    <row r="359" spans="1:61" x14ac:dyDescent="0.2">
      <c r="A359" s="15">
        <v>358</v>
      </c>
      <c r="B359" s="35">
        <v>35776</v>
      </c>
      <c r="C359" s="36">
        <v>7955</v>
      </c>
      <c r="D359" s="37"/>
      <c r="F359" s="15">
        <v>317000</v>
      </c>
      <c r="H359" s="15">
        <v>18.437999999999999</v>
      </c>
      <c r="I359" s="15">
        <v>17.324000000000002</v>
      </c>
      <c r="J359" s="15">
        <v>1.141</v>
      </c>
      <c r="K359" s="15">
        <v>8662.8230000000003</v>
      </c>
      <c r="M359" s="15">
        <v>996</v>
      </c>
      <c r="N359" s="15">
        <v>15.430999999999999</v>
      </c>
      <c r="O359" s="15">
        <v>213547</v>
      </c>
      <c r="P359" s="15">
        <v>5637.7</v>
      </c>
      <c r="Q359" s="15">
        <v>1302783</v>
      </c>
      <c r="S359" s="15">
        <v>5442</v>
      </c>
      <c r="V359" s="15">
        <v>26</v>
      </c>
      <c r="W359" s="15">
        <v>99.6</v>
      </c>
      <c r="AB359" s="15">
        <v>269714</v>
      </c>
      <c r="AD359" s="15">
        <v>0</v>
      </c>
      <c r="AE359" s="15">
        <v>166.3</v>
      </c>
      <c r="AF359" s="15">
        <v>0</v>
      </c>
      <c r="AH359" s="13">
        <f t="shared" si="70"/>
        <v>1997</v>
      </c>
      <c r="AI359" s="13">
        <f t="shared" si="71"/>
        <v>50</v>
      </c>
      <c r="AJ359" s="13">
        <f>IF(AND(ISNUMBER(C359),ISNUMBER(AK359),ISNUMBER(AL359),AH359&gt;=Inputs!$B$5,AH359&lt;=Inputs!$B$6,AH359&lt;&gt;Inputs!$B$7,AH359&lt;&gt;Inputs!$B$8),1,0)</f>
        <v>0</v>
      </c>
      <c r="AK359" s="13">
        <f>IF(INDEX($E359:$AF359,Inputs!$C$10)="","",INDEX($E359:$AF359,Inputs!$C$10))</f>
        <v>213547</v>
      </c>
      <c r="AL359" s="13">
        <f>IF(INDEX($E359:$AF359,Inputs!$C$11)="","",INDEX($E359:$AF359,Inputs!$C$11))</f>
        <v>317000</v>
      </c>
      <c r="AM359" s="19">
        <f>Regression!$C$5+Regression!$C$6*A359</f>
        <v>10426.732371218306</v>
      </c>
      <c r="AN359" s="27" t="str">
        <f t="shared" si="72"/>
        <v/>
      </c>
      <c r="AO359" s="30">
        <f>INDEX('Seasonal Index'!$E$2:$E$53,AI359)</f>
        <v>1.00060911532618</v>
      </c>
      <c r="AP359" s="34" t="str">
        <f t="shared" si="73"/>
        <v/>
      </c>
      <c r="AQ359" s="16">
        <f>IF(AJ359=1,A359-Regression!$C$15,0)</f>
        <v>0</v>
      </c>
      <c r="AR359" s="16">
        <f>IF(AJ359=1,AK359-Regression!$D$15,0)</f>
        <v>0</v>
      </c>
      <c r="AS359" s="16">
        <f>IF(AJ359=1,AL359-Regression!$E$15,0)</f>
        <v>0</v>
      </c>
      <c r="AT359" s="16">
        <f>IF(AJ359=1,AP359-Regression!$F$15,0)</f>
        <v>0</v>
      </c>
      <c r="AU359" s="19">
        <f>IF(AND(ISNUMBER(AK359),ISNUMBER(AL359)),Regression!$C$38+Regression!$D$38*A359+Regression!$E$38*AK359+Regression!$F$38*AL359,"")</f>
        <v>10556.155050713343</v>
      </c>
      <c r="AV359" s="34">
        <f t="shared" si="74"/>
        <v>10562.584966540266</v>
      </c>
      <c r="AW359" s="13" t="str">
        <f>IF(AJ359=1,"Train",IF(AH359=Inputs!$B$6+1,"Validation",IF(AH359&gt;Inputs!$B$6+1,"Forecast","Not used")))</f>
        <v>Not used</v>
      </c>
      <c r="AX359" s="34">
        <f t="shared" si="75"/>
        <v>7955</v>
      </c>
      <c r="AY359" s="38" t="str">
        <f t="shared" si="76"/>
        <v/>
      </c>
      <c r="AZ359" s="13">
        <f t="shared" si="77"/>
        <v>0</v>
      </c>
      <c r="BB359" s="19">
        <f>Regression!$C$45+Regression!$C$46*A359</f>
        <v>6702.5803432852335</v>
      </c>
      <c r="BC359" s="27" t="str">
        <f t="shared" si="78"/>
        <v/>
      </c>
      <c r="BD359" s="30">
        <f>INDEX('Seasonal Index'!$H$2:$H$53,AI359)</f>
        <v>0.99765913713107945</v>
      </c>
      <c r="BE359" s="34" t="str">
        <f t="shared" si="79"/>
        <v/>
      </c>
      <c r="BF359" s="38" t="str">
        <f t="shared" si="80"/>
        <v/>
      </c>
      <c r="BG359" s="34">
        <f t="shared" si="81"/>
        <v>7955</v>
      </c>
      <c r="BH359" s="13">
        <f t="shared" si="82"/>
        <v>0</v>
      </c>
      <c r="BI359" s="13">
        <f t="shared" si="83"/>
        <v>0</v>
      </c>
    </row>
    <row r="360" spans="1:61" x14ac:dyDescent="0.2">
      <c r="A360" s="15">
        <v>359</v>
      </c>
      <c r="B360" s="35">
        <v>35783</v>
      </c>
      <c r="C360" s="36">
        <v>8151</v>
      </c>
      <c r="D360" s="37"/>
      <c r="F360" s="15">
        <v>323000</v>
      </c>
      <c r="H360" s="15">
        <v>18.312000000000001</v>
      </c>
      <c r="I360" s="15">
        <v>17.042000000000002</v>
      </c>
      <c r="J360" s="15">
        <v>1.131</v>
      </c>
      <c r="K360" s="15">
        <v>8662.8230000000003</v>
      </c>
      <c r="M360" s="15">
        <v>996</v>
      </c>
      <c r="N360" s="15">
        <v>15.824999999999999</v>
      </c>
      <c r="O360" s="15">
        <v>221219</v>
      </c>
      <c r="P360" s="15">
        <v>5637.7</v>
      </c>
      <c r="Q360" s="15">
        <v>1321301</v>
      </c>
      <c r="S360" s="15">
        <v>5442</v>
      </c>
      <c r="V360" s="15">
        <v>26</v>
      </c>
      <c r="W360" s="15">
        <v>99.6</v>
      </c>
      <c r="AB360" s="15">
        <v>269714</v>
      </c>
      <c r="AD360" s="15">
        <v>0</v>
      </c>
      <c r="AE360" s="15">
        <v>163.69999999999999</v>
      </c>
      <c r="AF360" s="15">
        <v>0</v>
      </c>
      <c r="AH360" s="13">
        <f t="shared" si="70"/>
        <v>1997</v>
      </c>
      <c r="AI360" s="13">
        <f t="shared" si="71"/>
        <v>51</v>
      </c>
      <c r="AJ360" s="13">
        <f>IF(AND(ISNUMBER(C360),ISNUMBER(AK360),ISNUMBER(AL360),AH360&gt;=Inputs!$B$5,AH360&lt;=Inputs!$B$6,AH360&lt;&gt;Inputs!$B$7,AH360&lt;&gt;Inputs!$B$8),1,0)</f>
        <v>0</v>
      </c>
      <c r="AK360" s="13">
        <f>IF(INDEX($E360:$AF360,Inputs!$C$10)="","",INDEX($E360:$AF360,Inputs!$C$10))</f>
        <v>221219</v>
      </c>
      <c r="AL360" s="13">
        <f>IF(INDEX($E360:$AF360,Inputs!$C$11)="","",INDEX($E360:$AF360,Inputs!$C$11))</f>
        <v>323000</v>
      </c>
      <c r="AM360" s="19">
        <f>Regression!$C$5+Regression!$C$6*A360</f>
        <v>10425.559696279986</v>
      </c>
      <c r="AN360" s="27" t="str">
        <f t="shared" si="72"/>
        <v/>
      </c>
      <c r="AO360" s="30">
        <f>INDEX('Seasonal Index'!$E$2:$E$53,AI360)</f>
        <v>1.0219733137822757</v>
      </c>
      <c r="AP360" s="34" t="str">
        <f t="shared" si="73"/>
        <v/>
      </c>
      <c r="AQ360" s="16">
        <f>IF(AJ360=1,A360-Regression!$C$15,0)</f>
        <v>0</v>
      </c>
      <c r="AR360" s="16">
        <f>IF(AJ360=1,AK360-Regression!$D$15,0)</f>
        <v>0</v>
      </c>
      <c r="AS360" s="16">
        <f>IF(AJ360=1,AL360-Regression!$E$15,0)</f>
        <v>0</v>
      </c>
      <c r="AT360" s="16">
        <f>IF(AJ360=1,AP360-Regression!$F$15,0)</f>
        <v>0</v>
      </c>
      <c r="AU360" s="19">
        <f>IF(AND(ISNUMBER(AK360),ISNUMBER(AL360)),Regression!$C$38+Regression!$D$38*A360+Regression!$E$38*AK360+Regression!$F$38*AL360,"")</f>
        <v>10552.661366084531</v>
      </c>
      <c r="AV360" s="34">
        <f t="shared" si="74"/>
        <v>10784.538305519605</v>
      </c>
      <c r="AW360" s="13" t="str">
        <f>IF(AJ360=1,"Train",IF(AH360=Inputs!$B$6+1,"Validation",IF(AH360&gt;Inputs!$B$6+1,"Forecast","Not used")))</f>
        <v>Not used</v>
      </c>
      <c r="AX360" s="34">
        <f t="shared" si="75"/>
        <v>8151</v>
      </c>
      <c r="AY360" s="38" t="str">
        <f t="shared" si="76"/>
        <v/>
      </c>
      <c r="AZ360" s="13">
        <f t="shared" si="77"/>
        <v>0</v>
      </c>
      <c r="BB360" s="19">
        <f>Regression!$C$45+Regression!$C$46*A360</f>
        <v>6704.1398428980101</v>
      </c>
      <c r="BC360" s="27" t="str">
        <f t="shared" si="78"/>
        <v/>
      </c>
      <c r="BD360" s="30">
        <f>INDEX('Seasonal Index'!$H$2:$H$53,AI360)</f>
        <v>1.0395425337611444</v>
      </c>
      <c r="BE360" s="34" t="str">
        <f t="shared" si="79"/>
        <v/>
      </c>
      <c r="BF360" s="38" t="str">
        <f t="shared" si="80"/>
        <v/>
      </c>
      <c r="BG360" s="34">
        <f t="shared" si="81"/>
        <v>8151</v>
      </c>
      <c r="BH360" s="13">
        <f t="shared" si="82"/>
        <v>0</v>
      </c>
      <c r="BI360" s="13">
        <f t="shared" si="83"/>
        <v>0</v>
      </c>
    </row>
    <row r="361" spans="1:61" x14ac:dyDescent="0.2">
      <c r="A361" s="15">
        <v>360</v>
      </c>
      <c r="B361" s="35">
        <v>35790</v>
      </c>
      <c r="C361" s="36">
        <v>8201</v>
      </c>
      <c r="D361" s="37"/>
      <c r="F361" s="15">
        <v>310000</v>
      </c>
      <c r="H361" s="15">
        <v>18.307500000000001</v>
      </c>
      <c r="I361" s="15">
        <v>17.0566666666667</v>
      </c>
      <c r="J361" s="15">
        <v>1.121</v>
      </c>
      <c r="K361" s="15">
        <v>8662.8230000000003</v>
      </c>
      <c r="M361" s="15">
        <v>996</v>
      </c>
      <c r="N361" s="15">
        <v>15.824999999999999</v>
      </c>
      <c r="O361" s="15">
        <v>221219</v>
      </c>
      <c r="P361" s="15">
        <v>5637.7</v>
      </c>
      <c r="Q361" s="15">
        <v>1321301</v>
      </c>
      <c r="S361" s="15">
        <v>5442</v>
      </c>
      <c r="V361" s="15">
        <v>26</v>
      </c>
      <c r="W361" s="15">
        <v>99.6</v>
      </c>
      <c r="AB361" s="15">
        <v>269714</v>
      </c>
      <c r="AD361" s="15">
        <v>1</v>
      </c>
      <c r="AE361" s="15">
        <v>149.69999999999999</v>
      </c>
      <c r="AF361" s="15">
        <v>0</v>
      </c>
      <c r="AH361" s="13">
        <f t="shared" si="70"/>
        <v>1997</v>
      </c>
      <c r="AI361" s="13">
        <f t="shared" si="71"/>
        <v>52</v>
      </c>
      <c r="AJ361" s="13">
        <f>IF(AND(ISNUMBER(C361),ISNUMBER(AK361),ISNUMBER(AL361),AH361&gt;=Inputs!$B$5,AH361&lt;=Inputs!$B$6,AH361&lt;&gt;Inputs!$B$7,AH361&lt;&gt;Inputs!$B$8),1,0)</f>
        <v>0</v>
      </c>
      <c r="AK361" s="13">
        <f>IF(INDEX($E361:$AF361,Inputs!$C$10)="","",INDEX($E361:$AF361,Inputs!$C$10))</f>
        <v>221219</v>
      </c>
      <c r="AL361" s="13">
        <f>IF(INDEX($E361:$AF361,Inputs!$C$11)="","",INDEX($E361:$AF361,Inputs!$C$11))</f>
        <v>310000</v>
      </c>
      <c r="AM361" s="19">
        <f>Regression!$C$5+Regression!$C$6*A361</f>
        <v>10424.387021341669</v>
      </c>
      <c r="AN361" s="27" t="str">
        <f t="shared" si="72"/>
        <v/>
      </c>
      <c r="AO361" s="30">
        <f>INDEX('Seasonal Index'!$E$2:$E$53,AI361)</f>
        <v>0.94105970168970154</v>
      </c>
      <c r="AP361" s="34" t="str">
        <f t="shared" si="73"/>
        <v/>
      </c>
      <c r="AQ361" s="16">
        <f>IF(AJ361=1,A361-Regression!$C$15,0)</f>
        <v>0</v>
      </c>
      <c r="AR361" s="16">
        <f>IF(AJ361=1,AK361-Regression!$D$15,0)</f>
        <v>0</v>
      </c>
      <c r="AS361" s="16">
        <f>IF(AJ361=1,AL361-Regression!$E$15,0)</f>
        <v>0</v>
      </c>
      <c r="AT361" s="16">
        <f>IF(AJ361=1,AP361-Regression!$F$15,0)</f>
        <v>0</v>
      </c>
      <c r="AU361" s="19">
        <f>IF(AND(ISNUMBER(AK361),ISNUMBER(AL361)),Regression!$C$38+Regression!$D$38*A361+Regression!$E$38*AK361+Regression!$F$38*AL361,"")</f>
        <v>10585.614590764439</v>
      </c>
      <c r="AV361" s="34">
        <f t="shared" si="74"/>
        <v>9961.6953089869348</v>
      </c>
      <c r="AW361" s="13" t="str">
        <f>IF(AJ361=1,"Train",IF(AH361=Inputs!$B$6+1,"Validation",IF(AH361&gt;Inputs!$B$6+1,"Forecast","Not used")))</f>
        <v>Not used</v>
      </c>
      <c r="AX361" s="34">
        <f t="shared" si="75"/>
        <v>8201</v>
      </c>
      <c r="AY361" s="38" t="str">
        <f t="shared" si="76"/>
        <v/>
      </c>
      <c r="AZ361" s="13">
        <f t="shared" si="77"/>
        <v>0</v>
      </c>
      <c r="BB361" s="19">
        <f>Regression!$C$45+Regression!$C$46*A361</f>
        <v>6705.6993425107867</v>
      </c>
      <c r="BC361" s="27" t="str">
        <f t="shared" si="78"/>
        <v/>
      </c>
      <c r="BD361" s="30">
        <f>INDEX('Seasonal Index'!$H$2:$H$53,AI361)</f>
        <v>0.89289929772275245</v>
      </c>
      <c r="BE361" s="34" t="str">
        <f t="shared" si="79"/>
        <v/>
      </c>
      <c r="BF361" s="38" t="str">
        <f t="shared" si="80"/>
        <v/>
      </c>
      <c r="BG361" s="34">
        <f t="shared" si="81"/>
        <v>8201</v>
      </c>
      <c r="BH361" s="13">
        <f t="shared" si="82"/>
        <v>0</v>
      </c>
      <c r="BI361" s="13">
        <f t="shared" si="83"/>
        <v>0</v>
      </c>
    </row>
    <row r="362" spans="1:61" x14ac:dyDescent="0.2">
      <c r="A362" s="15">
        <v>361</v>
      </c>
      <c r="B362" s="35">
        <v>35797</v>
      </c>
      <c r="C362" s="36">
        <v>7832</v>
      </c>
      <c r="D362" s="37"/>
      <c r="F362" s="15">
        <v>303000</v>
      </c>
      <c r="H362" s="15">
        <v>17.574999999999999</v>
      </c>
      <c r="I362" s="15">
        <v>15.9975</v>
      </c>
      <c r="J362" s="15">
        <v>1.1120000000000001</v>
      </c>
      <c r="K362" s="15">
        <v>8662.8230000000003</v>
      </c>
      <c r="M362" s="15">
        <v>996</v>
      </c>
      <c r="N362" s="15">
        <v>15.824999999999999</v>
      </c>
      <c r="O362" s="15">
        <v>221219</v>
      </c>
      <c r="P362" s="15">
        <v>5637.7</v>
      </c>
      <c r="Q362" s="15">
        <v>1321301</v>
      </c>
      <c r="S362" s="15">
        <v>5442</v>
      </c>
      <c r="V362" s="15">
        <v>26</v>
      </c>
      <c r="W362" s="15">
        <v>99.6</v>
      </c>
      <c r="AB362" s="15">
        <v>269714</v>
      </c>
      <c r="AD362" s="15">
        <v>1</v>
      </c>
      <c r="AE362" s="15">
        <v>180</v>
      </c>
      <c r="AF362" s="15">
        <v>0</v>
      </c>
      <c r="AH362" s="13">
        <f t="shared" si="70"/>
        <v>1998</v>
      </c>
      <c r="AI362" s="13">
        <f t="shared" si="71"/>
        <v>1</v>
      </c>
      <c r="AJ362" s="13">
        <f>IF(AND(ISNUMBER(C362),ISNUMBER(AK362),ISNUMBER(AL362),AH362&gt;=Inputs!$B$5,AH362&lt;=Inputs!$B$6,AH362&lt;&gt;Inputs!$B$7,AH362&lt;&gt;Inputs!$B$8),1,0)</f>
        <v>0</v>
      </c>
      <c r="AK362" s="13">
        <f>IF(INDEX($E362:$AF362,Inputs!$C$10)="","",INDEX($E362:$AF362,Inputs!$C$10))</f>
        <v>221219</v>
      </c>
      <c r="AL362" s="13">
        <f>IF(INDEX($E362:$AF362,Inputs!$C$11)="","",INDEX($E362:$AF362,Inputs!$C$11))</f>
        <v>303000</v>
      </c>
      <c r="AM362" s="19">
        <f>Regression!$C$5+Regression!$C$6*A362</f>
        <v>10423.214346403349</v>
      </c>
      <c r="AN362" s="27" t="str">
        <f t="shared" si="72"/>
        <v/>
      </c>
      <c r="AO362" s="30">
        <f>INDEX('Seasonal Index'!$E$2:$E$53,AI362)</f>
        <v>0.91465818912124619</v>
      </c>
      <c r="AP362" s="34" t="str">
        <f t="shared" si="73"/>
        <v/>
      </c>
      <c r="AQ362" s="16">
        <f>IF(AJ362=1,A362-Regression!$C$15,0)</f>
        <v>0</v>
      </c>
      <c r="AR362" s="16">
        <f>IF(AJ362=1,AK362-Regression!$D$15,0)</f>
        <v>0</v>
      </c>
      <c r="AS362" s="16">
        <f>IF(AJ362=1,AL362-Regression!$E$15,0)</f>
        <v>0</v>
      </c>
      <c r="AT362" s="16">
        <f>IF(AJ362=1,AP362-Regression!$F$15,0)</f>
        <v>0</v>
      </c>
      <c r="AU362" s="19">
        <f>IF(AND(ISNUMBER(AK362),ISNUMBER(AL362)),Regression!$C$38+Regression!$D$38*A362+Regression!$E$38*AK362+Regression!$F$38*AL362,"")</f>
        <v>10602.637567183807</v>
      </c>
      <c r="AV362" s="34">
        <f t="shared" si="74"/>
        <v>9697.7892771092356</v>
      </c>
      <c r="AW362" s="13" t="str">
        <f>IF(AJ362=1,"Train",IF(AH362=Inputs!$B$6+1,"Validation",IF(AH362&gt;Inputs!$B$6+1,"Forecast","Not used")))</f>
        <v>Not used</v>
      </c>
      <c r="AX362" s="34">
        <f t="shared" si="75"/>
        <v>7832</v>
      </c>
      <c r="AY362" s="38" t="str">
        <f t="shared" si="76"/>
        <v/>
      </c>
      <c r="AZ362" s="13">
        <f t="shared" si="77"/>
        <v>0</v>
      </c>
      <c r="BB362" s="19">
        <f>Regression!$C$45+Regression!$C$46*A362</f>
        <v>6707.2588421235632</v>
      </c>
      <c r="BC362" s="27" t="str">
        <f t="shared" si="78"/>
        <v/>
      </c>
      <c r="BD362" s="30">
        <f>INDEX('Seasonal Index'!$H$2:$H$53,AI362)</f>
        <v>0.90693988880451892</v>
      </c>
      <c r="BE362" s="34" t="str">
        <f t="shared" si="79"/>
        <v/>
      </c>
      <c r="BF362" s="38" t="str">
        <f t="shared" si="80"/>
        <v/>
      </c>
      <c r="BG362" s="34">
        <f t="shared" si="81"/>
        <v>7832</v>
      </c>
      <c r="BH362" s="13">
        <f t="shared" si="82"/>
        <v>0</v>
      </c>
      <c r="BI362" s="13">
        <f t="shared" si="83"/>
        <v>0</v>
      </c>
    </row>
    <row r="363" spans="1:61" x14ac:dyDescent="0.2">
      <c r="A363" s="15">
        <v>362</v>
      </c>
      <c r="B363" s="35">
        <v>35804</v>
      </c>
      <c r="C363" s="36">
        <v>7673</v>
      </c>
      <c r="D363" s="37"/>
      <c r="F363" s="15">
        <v>312000</v>
      </c>
      <c r="H363" s="15">
        <v>16.832000000000001</v>
      </c>
      <c r="I363" s="15">
        <v>15.38</v>
      </c>
      <c r="J363" s="15">
        <v>1.1020000000000001</v>
      </c>
      <c r="K363" s="15">
        <v>8662.8230000000003</v>
      </c>
      <c r="M363" s="15">
        <v>983</v>
      </c>
      <c r="N363" s="15">
        <v>15.824999999999999</v>
      </c>
      <c r="O363" s="15">
        <v>221219</v>
      </c>
      <c r="P363" s="15">
        <v>5661.1</v>
      </c>
      <c r="Q363" s="15">
        <v>1321301</v>
      </c>
      <c r="S363" s="15">
        <v>5442</v>
      </c>
      <c r="V363" s="15">
        <v>26</v>
      </c>
      <c r="W363" s="15">
        <v>97</v>
      </c>
      <c r="AB363" s="15">
        <v>269714</v>
      </c>
      <c r="AD363" s="15">
        <v>0</v>
      </c>
      <c r="AE363" s="15">
        <v>103.4</v>
      </c>
      <c r="AF363" s="15">
        <v>0.4</v>
      </c>
      <c r="AH363" s="13">
        <f t="shared" si="70"/>
        <v>1998</v>
      </c>
      <c r="AI363" s="13">
        <f t="shared" si="71"/>
        <v>2</v>
      </c>
      <c r="AJ363" s="13">
        <f>IF(AND(ISNUMBER(C363),ISNUMBER(AK363),ISNUMBER(AL363),AH363&gt;=Inputs!$B$5,AH363&lt;=Inputs!$B$6,AH363&lt;&gt;Inputs!$B$7,AH363&lt;&gt;Inputs!$B$8),1,0)</f>
        <v>0</v>
      </c>
      <c r="AK363" s="13">
        <f>IF(INDEX($E363:$AF363,Inputs!$C$10)="","",INDEX($E363:$AF363,Inputs!$C$10))</f>
        <v>221219</v>
      </c>
      <c r="AL363" s="13">
        <f>IF(INDEX($E363:$AF363,Inputs!$C$11)="","",INDEX($E363:$AF363,Inputs!$C$11))</f>
        <v>312000</v>
      </c>
      <c r="AM363" s="19">
        <f>Regression!$C$5+Regression!$C$6*A363</f>
        <v>10422.041671465029</v>
      </c>
      <c r="AN363" s="27" t="str">
        <f t="shared" si="72"/>
        <v/>
      </c>
      <c r="AO363" s="30">
        <f>INDEX('Seasonal Index'!$E$2:$E$53,AI363)</f>
        <v>0.92112372079680493</v>
      </c>
      <c r="AP363" s="34" t="str">
        <f t="shared" si="73"/>
        <v/>
      </c>
      <c r="AQ363" s="16">
        <f>IF(AJ363=1,A363-Regression!$C$15,0)</f>
        <v>0</v>
      </c>
      <c r="AR363" s="16">
        <f>IF(AJ363=1,AK363-Regression!$D$15,0)</f>
        <v>0</v>
      </c>
      <c r="AS363" s="16">
        <f>IF(AJ363=1,AL363-Regression!$E$15,0)</f>
        <v>0</v>
      </c>
      <c r="AT363" s="16">
        <f>IF(AJ363=1,AP363-Regression!$F$15,0)</f>
        <v>0</v>
      </c>
      <c r="AU363" s="19">
        <f>IF(AND(ISNUMBER(AK363),ISNUMBER(AL363)),Regression!$C$38+Regression!$D$38*A363+Regression!$E$38*AK363+Regression!$F$38*AL363,"")</f>
        <v>10577.179881575055</v>
      </c>
      <c r="AV363" s="34">
        <f t="shared" si="74"/>
        <v>9742.8912880535227</v>
      </c>
      <c r="AW363" s="13" t="str">
        <f>IF(AJ363=1,"Train",IF(AH363=Inputs!$B$6+1,"Validation",IF(AH363&gt;Inputs!$B$6+1,"Forecast","Not used")))</f>
        <v>Not used</v>
      </c>
      <c r="AX363" s="34">
        <f t="shared" si="75"/>
        <v>7673</v>
      </c>
      <c r="AY363" s="38" t="str">
        <f t="shared" si="76"/>
        <v/>
      </c>
      <c r="AZ363" s="13">
        <f t="shared" si="77"/>
        <v>0</v>
      </c>
      <c r="BB363" s="19">
        <f>Regression!$C$45+Regression!$C$46*A363</f>
        <v>6708.8183417363407</v>
      </c>
      <c r="BC363" s="27" t="str">
        <f t="shared" si="78"/>
        <v/>
      </c>
      <c r="BD363" s="30">
        <f>INDEX('Seasonal Index'!$H$2:$H$53,AI363)</f>
        <v>0.93580735968008499</v>
      </c>
      <c r="BE363" s="34" t="str">
        <f t="shared" si="79"/>
        <v/>
      </c>
      <c r="BF363" s="38" t="str">
        <f t="shared" si="80"/>
        <v/>
      </c>
      <c r="BG363" s="34">
        <f t="shared" si="81"/>
        <v>7673</v>
      </c>
      <c r="BH363" s="13">
        <f t="shared" si="82"/>
        <v>0</v>
      </c>
      <c r="BI363" s="13">
        <f t="shared" si="83"/>
        <v>0</v>
      </c>
    </row>
    <row r="364" spans="1:61" x14ac:dyDescent="0.2">
      <c r="A364" s="15">
        <v>363</v>
      </c>
      <c r="B364" s="35">
        <v>35811</v>
      </c>
      <c r="C364" s="36">
        <v>7779</v>
      </c>
      <c r="D364" s="37"/>
      <c r="F364" s="15">
        <v>331000</v>
      </c>
      <c r="H364" s="15">
        <v>16.468</v>
      </c>
      <c r="I364" s="15">
        <v>14.92</v>
      </c>
      <c r="J364" s="15">
        <v>1.0940000000000001</v>
      </c>
      <c r="K364" s="15">
        <v>8662.8230000000003</v>
      </c>
      <c r="M364" s="15">
        <v>983</v>
      </c>
      <c r="N364" s="15">
        <v>16.474</v>
      </c>
      <c r="O364" s="15">
        <v>202422</v>
      </c>
      <c r="P364" s="15">
        <v>5661.1</v>
      </c>
      <c r="Q364" s="15">
        <v>1321301</v>
      </c>
      <c r="S364" s="15">
        <v>5442</v>
      </c>
      <c r="V364" s="15">
        <v>26</v>
      </c>
      <c r="W364" s="15">
        <v>97</v>
      </c>
      <c r="AB364" s="15">
        <v>269714</v>
      </c>
      <c r="AD364" s="15">
        <v>0</v>
      </c>
      <c r="AE364" s="15">
        <v>160.5</v>
      </c>
      <c r="AF364" s="15">
        <v>0.2</v>
      </c>
      <c r="AH364" s="13">
        <f t="shared" si="70"/>
        <v>1998</v>
      </c>
      <c r="AI364" s="13">
        <f t="shared" si="71"/>
        <v>3</v>
      </c>
      <c r="AJ364" s="13">
        <f>IF(AND(ISNUMBER(C364),ISNUMBER(AK364),ISNUMBER(AL364),AH364&gt;=Inputs!$B$5,AH364&lt;=Inputs!$B$6,AH364&lt;&gt;Inputs!$B$7,AH364&lt;&gt;Inputs!$B$8),1,0)</f>
        <v>0</v>
      </c>
      <c r="AK364" s="13">
        <f>IF(INDEX($E364:$AF364,Inputs!$C$10)="","",INDEX($E364:$AF364,Inputs!$C$10))</f>
        <v>202422</v>
      </c>
      <c r="AL364" s="13">
        <f>IF(INDEX($E364:$AF364,Inputs!$C$11)="","",INDEX($E364:$AF364,Inputs!$C$11))</f>
        <v>331000</v>
      </c>
      <c r="AM364" s="19">
        <f>Regression!$C$5+Regression!$C$6*A364</f>
        <v>10420.868996526711</v>
      </c>
      <c r="AN364" s="27" t="str">
        <f t="shared" si="72"/>
        <v/>
      </c>
      <c r="AO364" s="30">
        <f>INDEX('Seasonal Index'!$E$2:$E$53,AI364)</f>
        <v>0.93247570989249473</v>
      </c>
      <c r="AP364" s="34" t="str">
        <f t="shared" si="73"/>
        <v/>
      </c>
      <c r="AQ364" s="16">
        <f>IF(AJ364=1,A364-Regression!$C$15,0)</f>
        <v>0</v>
      </c>
      <c r="AR364" s="16">
        <f>IF(AJ364=1,AK364-Regression!$D$15,0)</f>
        <v>0</v>
      </c>
      <c r="AS364" s="16">
        <f>IF(AJ364=1,AL364-Regression!$E$15,0)</f>
        <v>0</v>
      </c>
      <c r="AT364" s="16">
        <f>IF(AJ364=1,AP364-Regression!$F$15,0)</f>
        <v>0</v>
      </c>
      <c r="AU364" s="19">
        <f>IF(AND(ISNUMBER(AK364),ISNUMBER(AL364)),Regression!$C$38+Regression!$D$38*A364+Regression!$E$38*AK364+Regression!$F$38*AL364,"")</f>
        <v>10490.873439114386</v>
      </c>
      <c r="AV364" s="34">
        <f t="shared" si="74"/>
        <v>9782.4846575305055</v>
      </c>
      <c r="AW364" s="13" t="str">
        <f>IF(AJ364=1,"Train",IF(AH364=Inputs!$B$6+1,"Validation",IF(AH364&gt;Inputs!$B$6+1,"Forecast","Not used")))</f>
        <v>Not used</v>
      </c>
      <c r="AX364" s="34">
        <f t="shared" si="75"/>
        <v>7779</v>
      </c>
      <c r="AY364" s="38" t="str">
        <f t="shared" si="76"/>
        <v/>
      </c>
      <c r="AZ364" s="13">
        <f t="shared" si="77"/>
        <v>0</v>
      </c>
      <c r="BB364" s="19">
        <f>Regression!$C$45+Regression!$C$46*A364</f>
        <v>6710.3778413491173</v>
      </c>
      <c r="BC364" s="27" t="str">
        <f t="shared" si="78"/>
        <v/>
      </c>
      <c r="BD364" s="30">
        <f>INDEX('Seasonal Index'!$H$2:$H$53,AI364)</f>
        <v>0.93511463592432087</v>
      </c>
      <c r="BE364" s="34" t="str">
        <f t="shared" si="79"/>
        <v/>
      </c>
      <c r="BF364" s="38" t="str">
        <f t="shared" si="80"/>
        <v/>
      </c>
      <c r="BG364" s="34">
        <f t="shared" si="81"/>
        <v>7779</v>
      </c>
      <c r="BH364" s="13">
        <f t="shared" si="82"/>
        <v>0</v>
      </c>
      <c r="BI364" s="13">
        <f t="shared" si="83"/>
        <v>0</v>
      </c>
    </row>
    <row r="365" spans="1:61" x14ac:dyDescent="0.2">
      <c r="A365" s="15">
        <v>364</v>
      </c>
      <c r="B365" s="35">
        <v>35818</v>
      </c>
      <c r="C365" s="36">
        <v>7940</v>
      </c>
      <c r="D365" s="37"/>
      <c r="F365" s="15">
        <v>341000</v>
      </c>
      <c r="H365" s="15">
        <v>16.015000000000001</v>
      </c>
      <c r="I365" s="15">
        <v>14.722</v>
      </c>
      <c r="J365" s="15">
        <v>1.083</v>
      </c>
      <c r="K365" s="15">
        <v>8662.8230000000003</v>
      </c>
      <c r="M365" s="15">
        <v>983</v>
      </c>
      <c r="N365" s="15">
        <v>16.474</v>
      </c>
      <c r="O365" s="15">
        <v>202422</v>
      </c>
      <c r="P365" s="15">
        <v>5661.1</v>
      </c>
      <c r="Q365" s="15">
        <v>1321301</v>
      </c>
      <c r="S365" s="15">
        <v>5442</v>
      </c>
      <c r="V365" s="15">
        <v>26</v>
      </c>
      <c r="W365" s="15">
        <v>97</v>
      </c>
      <c r="AB365" s="15">
        <v>269714</v>
      </c>
      <c r="AD365" s="15">
        <v>0</v>
      </c>
      <c r="AE365" s="15">
        <v>159.4</v>
      </c>
      <c r="AF365" s="15">
        <v>0</v>
      </c>
      <c r="AH365" s="13">
        <f t="shared" si="70"/>
        <v>1998</v>
      </c>
      <c r="AI365" s="13">
        <f t="shared" si="71"/>
        <v>4</v>
      </c>
      <c r="AJ365" s="13">
        <f>IF(AND(ISNUMBER(C365),ISNUMBER(AK365),ISNUMBER(AL365),AH365&gt;=Inputs!$B$5,AH365&lt;=Inputs!$B$6,AH365&lt;&gt;Inputs!$B$7,AH365&lt;&gt;Inputs!$B$8),1,0)</f>
        <v>0</v>
      </c>
      <c r="AK365" s="13">
        <f>IF(INDEX($E365:$AF365,Inputs!$C$10)="","",INDEX($E365:$AF365,Inputs!$C$10))</f>
        <v>202422</v>
      </c>
      <c r="AL365" s="13">
        <f>IF(INDEX($E365:$AF365,Inputs!$C$11)="","",INDEX($E365:$AF365,Inputs!$C$11))</f>
        <v>341000</v>
      </c>
      <c r="AM365" s="19">
        <f>Regression!$C$5+Regression!$C$6*A365</f>
        <v>10419.696321588392</v>
      </c>
      <c r="AN365" s="27" t="str">
        <f t="shared" si="72"/>
        <v/>
      </c>
      <c r="AO365" s="30">
        <f>INDEX('Seasonal Index'!$E$2:$E$53,AI365)</f>
        <v>0.95567024426301994</v>
      </c>
      <c r="AP365" s="34" t="str">
        <f t="shared" si="73"/>
        <v/>
      </c>
      <c r="AQ365" s="16">
        <f>IF(AJ365=1,A365-Regression!$C$15,0)</f>
        <v>0</v>
      </c>
      <c r="AR365" s="16">
        <f>IF(AJ365=1,AK365-Regression!$D$15,0)</f>
        <v>0</v>
      </c>
      <c r="AS365" s="16">
        <f>IF(AJ365=1,AL365-Regression!$E$15,0)</f>
        <v>0</v>
      </c>
      <c r="AT365" s="16">
        <f>IF(AJ365=1,AP365-Regression!$F$15,0)</f>
        <v>0</v>
      </c>
      <c r="AU365" s="19">
        <f>IF(AND(ISNUMBER(AK365),ISNUMBER(AL365)),Regression!$C$38+Regression!$D$38*A365+Regression!$E$38*AK365+Regression!$F$38*AL365,"")</f>
        <v>10462.760712128878</v>
      </c>
      <c r="AV365" s="34">
        <f t="shared" si="74"/>
        <v>9998.9490854257328</v>
      </c>
      <c r="AW365" s="13" t="str">
        <f>IF(AJ365=1,"Train",IF(AH365=Inputs!$B$6+1,"Validation",IF(AH365&gt;Inputs!$B$6+1,"Forecast","Not used")))</f>
        <v>Not used</v>
      </c>
      <c r="AX365" s="34">
        <f t="shared" si="75"/>
        <v>7940</v>
      </c>
      <c r="AY365" s="38" t="str">
        <f t="shared" si="76"/>
        <v/>
      </c>
      <c r="AZ365" s="13">
        <f t="shared" si="77"/>
        <v>0</v>
      </c>
      <c r="BB365" s="19">
        <f>Regression!$C$45+Regression!$C$46*A365</f>
        <v>6711.9373409618938</v>
      </c>
      <c r="BC365" s="27" t="str">
        <f t="shared" si="78"/>
        <v/>
      </c>
      <c r="BD365" s="30">
        <f>INDEX('Seasonal Index'!$H$2:$H$53,AI365)</f>
        <v>0.94748400224267371</v>
      </c>
      <c r="BE365" s="34" t="str">
        <f t="shared" si="79"/>
        <v/>
      </c>
      <c r="BF365" s="38" t="str">
        <f t="shared" si="80"/>
        <v/>
      </c>
      <c r="BG365" s="34">
        <f t="shared" si="81"/>
        <v>7940</v>
      </c>
      <c r="BH365" s="13">
        <f t="shared" si="82"/>
        <v>0</v>
      </c>
      <c r="BI365" s="13">
        <f t="shared" si="83"/>
        <v>0</v>
      </c>
    </row>
    <row r="366" spans="1:61" x14ac:dyDescent="0.2">
      <c r="A366" s="15">
        <v>365</v>
      </c>
      <c r="B366" s="35">
        <v>35825</v>
      </c>
      <c r="C366" s="36">
        <v>7670</v>
      </c>
      <c r="D366" s="37"/>
      <c r="F366" s="15">
        <v>307000</v>
      </c>
      <c r="H366" s="15">
        <v>17.302</v>
      </c>
      <c r="I366" s="15">
        <v>15.608000000000001</v>
      </c>
      <c r="J366" s="15">
        <v>1.0660000000000001</v>
      </c>
      <c r="K366" s="15">
        <v>8662.8230000000003</v>
      </c>
      <c r="M366" s="15">
        <v>983</v>
      </c>
      <c r="N366" s="15">
        <v>16.474</v>
      </c>
      <c r="O366" s="15">
        <v>202422</v>
      </c>
      <c r="P366" s="15">
        <v>5661.1</v>
      </c>
      <c r="Q366" s="15">
        <v>1321301</v>
      </c>
      <c r="S366" s="15">
        <v>5442</v>
      </c>
      <c r="V366" s="15">
        <v>26</v>
      </c>
      <c r="W366" s="15">
        <v>97</v>
      </c>
      <c r="AB366" s="15">
        <v>269714</v>
      </c>
      <c r="AD366" s="15">
        <v>0</v>
      </c>
      <c r="AE366" s="15">
        <v>156.19999999999999</v>
      </c>
      <c r="AF366" s="15">
        <v>0</v>
      </c>
      <c r="AH366" s="13">
        <f t="shared" si="70"/>
        <v>1998</v>
      </c>
      <c r="AI366" s="13">
        <f t="shared" si="71"/>
        <v>5</v>
      </c>
      <c r="AJ366" s="13">
        <f>IF(AND(ISNUMBER(C366),ISNUMBER(AK366),ISNUMBER(AL366),AH366&gt;=Inputs!$B$5,AH366&lt;=Inputs!$B$6,AH366&lt;&gt;Inputs!$B$7,AH366&lt;&gt;Inputs!$B$8),1,0)</f>
        <v>0</v>
      </c>
      <c r="AK366" s="13">
        <f>IF(INDEX($E366:$AF366,Inputs!$C$10)="","",INDEX($E366:$AF366,Inputs!$C$10))</f>
        <v>202422</v>
      </c>
      <c r="AL366" s="13">
        <f>IF(INDEX($E366:$AF366,Inputs!$C$11)="","",INDEX($E366:$AF366,Inputs!$C$11))</f>
        <v>307000</v>
      </c>
      <c r="AM366" s="19">
        <f>Regression!$C$5+Regression!$C$6*A366</f>
        <v>10418.523646650072</v>
      </c>
      <c r="AN366" s="27" t="str">
        <f t="shared" si="72"/>
        <v/>
      </c>
      <c r="AO366" s="30">
        <f>INDEX('Seasonal Index'!$E$2:$E$53,AI366)</f>
        <v>0.96378521109549831</v>
      </c>
      <c r="AP366" s="34" t="str">
        <f t="shared" si="73"/>
        <v/>
      </c>
      <c r="AQ366" s="16">
        <f>IF(AJ366=1,A366-Regression!$C$15,0)</f>
        <v>0</v>
      </c>
      <c r="AR366" s="16">
        <f>IF(AJ366=1,AK366-Regression!$D$15,0)</f>
        <v>0</v>
      </c>
      <c r="AS366" s="16">
        <f>IF(AJ366=1,AL366-Regression!$E$15,0)</f>
        <v>0</v>
      </c>
      <c r="AT366" s="16">
        <f>IF(AJ366=1,AP366-Regression!$F$15,0)</f>
        <v>0</v>
      </c>
      <c r="AU366" s="19">
        <f>IF(AND(ISNUMBER(AK366),ISNUMBER(AL366)),Regression!$C$38+Regression!$D$38*A366+Regression!$E$38*AK366+Regression!$F$38*AL366,"")</f>
        <v>10551.469805720688</v>
      </c>
      <c r="AV366" s="34">
        <f t="shared" si="74"/>
        <v>10169.35055407429</v>
      </c>
      <c r="AW366" s="13" t="str">
        <f>IF(AJ366=1,"Train",IF(AH366=Inputs!$B$6+1,"Validation",IF(AH366&gt;Inputs!$B$6+1,"Forecast","Not used")))</f>
        <v>Not used</v>
      </c>
      <c r="AX366" s="34">
        <f t="shared" si="75"/>
        <v>7670</v>
      </c>
      <c r="AY366" s="38" t="str">
        <f t="shared" si="76"/>
        <v/>
      </c>
      <c r="AZ366" s="13">
        <f t="shared" si="77"/>
        <v>0</v>
      </c>
      <c r="BB366" s="19">
        <f>Regression!$C$45+Regression!$C$46*A366</f>
        <v>6713.4968405746713</v>
      </c>
      <c r="BC366" s="27" t="str">
        <f t="shared" si="78"/>
        <v/>
      </c>
      <c r="BD366" s="30">
        <f>INDEX('Seasonal Index'!$H$2:$H$53,AI366)</f>
        <v>1.0045556242669631</v>
      </c>
      <c r="BE366" s="34" t="str">
        <f t="shared" si="79"/>
        <v/>
      </c>
      <c r="BF366" s="38" t="str">
        <f t="shared" si="80"/>
        <v/>
      </c>
      <c r="BG366" s="34">
        <f t="shared" si="81"/>
        <v>7670</v>
      </c>
      <c r="BH366" s="13">
        <f t="shared" si="82"/>
        <v>0</v>
      </c>
      <c r="BI366" s="13">
        <f t="shared" si="83"/>
        <v>0</v>
      </c>
    </row>
    <row r="367" spans="1:61" x14ac:dyDescent="0.2">
      <c r="A367" s="15">
        <v>366</v>
      </c>
      <c r="B367" s="35">
        <v>35832</v>
      </c>
      <c r="C367" s="36">
        <v>7673</v>
      </c>
      <c r="D367" s="37"/>
      <c r="F367" s="15">
        <v>315000</v>
      </c>
      <c r="H367" s="15">
        <v>16.654</v>
      </c>
      <c r="I367" s="15">
        <v>14.917999999999999</v>
      </c>
      <c r="J367" s="15">
        <v>1.0609999999999999</v>
      </c>
      <c r="K367" s="15">
        <v>8765.9069999999992</v>
      </c>
      <c r="M367" s="15">
        <v>1013</v>
      </c>
      <c r="N367" s="15">
        <v>16.474</v>
      </c>
      <c r="O367" s="15">
        <v>202422</v>
      </c>
      <c r="P367" s="15">
        <v>5692.1</v>
      </c>
      <c r="Q367" s="15">
        <v>1321301</v>
      </c>
      <c r="S367" s="15">
        <v>5442</v>
      </c>
      <c r="V367" s="15">
        <v>26</v>
      </c>
      <c r="W367" s="15">
        <v>95.8</v>
      </c>
      <c r="AB367" s="15">
        <v>269714</v>
      </c>
      <c r="AD367" s="15">
        <v>0</v>
      </c>
      <c r="AE367" s="15">
        <v>161.1</v>
      </c>
      <c r="AF367" s="15">
        <v>0</v>
      </c>
      <c r="AH367" s="13">
        <f t="shared" si="70"/>
        <v>1998</v>
      </c>
      <c r="AI367" s="13">
        <f t="shared" si="71"/>
        <v>6</v>
      </c>
      <c r="AJ367" s="13">
        <f>IF(AND(ISNUMBER(C367),ISNUMBER(AK367),ISNUMBER(AL367),AH367&gt;=Inputs!$B$5,AH367&lt;=Inputs!$B$6,AH367&lt;&gt;Inputs!$B$7,AH367&lt;&gt;Inputs!$B$8),1,0)</f>
        <v>0</v>
      </c>
      <c r="AK367" s="13">
        <f>IF(INDEX($E367:$AF367,Inputs!$C$10)="","",INDEX($E367:$AF367,Inputs!$C$10))</f>
        <v>202422</v>
      </c>
      <c r="AL367" s="13">
        <f>IF(INDEX($E367:$AF367,Inputs!$C$11)="","",INDEX($E367:$AF367,Inputs!$C$11))</f>
        <v>315000</v>
      </c>
      <c r="AM367" s="19">
        <f>Regression!$C$5+Regression!$C$6*A367</f>
        <v>10417.350971711754</v>
      </c>
      <c r="AN367" s="27" t="str">
        <f t="shared" si="72"/>
        <v/>
      </c>
      <c r="AO367" s="30">
        <f>INDEX('Seasonal Index'!$E$2:$E$53,AI367)</f>
        <v>0.93990301851114999</v>
      </c>
      <c r="AP367" s="34" t="str">
        <f t="shared" si="73"/>
        <v/>
      </c>
      <c r="AQ367" s="16">
        <f>IF(AJ367=1,A367-Regression!$C$15,0)</f>
        <v>0</v>
      </c>
      <c r="AR367" s="16">
        <f>IF(AJ367=1,AK367-Regression!$D$15,0)</f>
        <v>0</v>
      </c>
      <c r="AS367" s="16">
        <f>IF(AJ367=1,AL367-Regression!$E$15,0)</f>
        <v>0</v>
      </c>
      <c r="AT367" s="16">
        <f>IF(AJ367=1,AP367-Regression!$F$15,0)</f>
        <v>0</v>
      </c>
      <c r="AU367" s="19">
        <f>IF(AND(ISNUMBER(AK367),ISNUMBER(AL367)),Regression!$C$38+Regression!$D$38*A367+Regression!$E$38*AK367+Regression!$F$38*AL367,"")</f>
        <v>10528.667161488696</v>
      </c>
      <c r="AV367" s="34">
        <f t="shared" si="74"/>
        <v>9895.9260459824472</v>
      </c>
      <c r="AW367" s="13" t="str">
        <f>IF(AJ367=1,"Train",IF(AH367=Inputs!$B$6+1,"Validation",IF(AH367&gt;Inputs!$B$6+1,"Forecast","Not used")))</f>
        <v>Not used</v>
      </c>
      <c r="AX367" s="34">
        <f t="shared" si="75"/>
        <v>7673</v>
      </c>
      <c r="AY367" s="38" t="str">
        <f t="shared" si="76"/>
        <v/>
      </c>
      <c r="AZ367" s="13">
        <f t="shared" si="77"/>
        <v>0</v>
      </c>
      <c r="BB367" s="19">
        <f>Regression!$C$45+Regression!$C$46*A367</f>
        <v>6715.0563401874479</v>
      </c>
      <c r="BC367" s="27" t="str">
        <f t="shared" si="78"/>
        <v/>
      </c>
      <c r="BD367" s="30">
        <f>INDEX('Seasonal Index'!$H$2:$H$53,AI367)</f>
        <v>0.95301266001084362</v>
      </c>
      <c r="BE367" s="34" t="str">
        <f t="shared" si="79"/>
        <v/>
      </c>
      <c r="BF367" s="38" t="str">
        <f t="shared" si="80"/>
        <v/>
      </c>
      <c r="BG367" s="34">
        <f t="shared" si="81"/>
        <v>7673</v>
      </c>
      <c r="BH367" s="13">
        <f t="shared" si="82"/>
        <v>0</v>
      </c>
      <c r="BI367" s="13">
        <f t="shared" si="83"/>
        <v>0</v>
      </c>
    </row>
    <row r="368" spans="1:61" x14ac:dyDescent="0.2">
      <c r="A368" s="15">
        <v>367</v>
      </c>
      <c r="B368" s="35">
        <v>35839</v>
      </c>
      <c r="C368" s="36">
        <v>8201</v>
      </c>
      <c r="D368" s="37"/>
      <c r="F368" s="15">
        <v>311000</v>
      </c>
      <c r="H368" s="15">
        <v>16.248000000000001</v>
      </c>
      <c r="I368" s="15">
        <v>14.362</v>
      </c>
      <c r="J368" s="15">
        <v>1.0529999999999999</v>
      </c>
      <c r="K368" s="15">
        <v>8765.9069999999992</v>
      </c>
      <c r="M368" s="15">
        <v>1013</v>
      </c>
      <c r="N368" s="15">
        <v>16.474</v>
      </c>
      <c r="O368" s="15">
        <v>202422</v>
      </c>
      <c r="P368" s="15">
        <v>5692.1</v>
      </c>
      <c r="Q368" s="15">
        <v>1321301</v>
      </c>
      <c r="S368" s="15">
        <v>5442</v>
      </c>
      <c r="V368" s="15">
        <v>26</v>
      </c>
      <c r="W368" s="15">
        <v>95.8</v>
      </c>
      <c r="AB368" s="15">
        <v>269714</v>
      </c>
      <c r="AD368" s="15">
        <v>0</v>
      </c>
      <c r="AE368" s="15">
        <v>145.69999999999999</v>
      </c>
      <c r="AF368" s="15">
        <v>0</v>
      </c>
      <c r="AH368" s="13">
        <f t="shared" si="70"/>
        <v>1998</v>
      </c>
      <c r="AI368" s="13">
        <f t="shared" si="71"/>
        <v>7</v>
      </c>
      <c r="AJ368" s="13">
        <f>IF(AND(ISNUMBER(C368),ISNUMBER(AK368),ISNUMBER(AL368),AH368&gt;=Inputs!$B$5,AH368&lt;=Inputs!$B$6,AH368&lt;&gt;Inputs!$B$7,AH368&lt;&gt;Inputs!$B$8),1,0)</f>
        <v>0</v>
      </c>
      <c r="AK368" s="13">
        <f>IF(INDEX($E368:$AF368,Inputs!$C$10)="","",INDEX($E368:$AF368,Inputs!$C$10))</f>
        <v>202422</v>
      </c>
      <c r="AL368" s="13">
        <f>IF(INDEX($E368:$AF368,Inputs!$C$11)="","",INDEX($E368:$AF368,Inputs!$C$11))</f>
        <v>311000</v>
      </c>
      <c r="AM368" s="19">
        <f>Regression!$C$5+Regression!$C$6*A368</f>
        <v>10416.178296773434</v>
      </c>
      <c r="AN368" s="27" t="str">
        <f t="shared" si="72"/>
        <v/>
      </c>
      <c r="AO368" s="30">
        <f>INDEX('Seasonal Index'!$E$2:$E$53,AI368)</f>
        <v>0.9631620939890071</v>
      </c>
      <c r="AP368" s="34" t="str">
        <f t="shared" si="73"/>
        <v/>
      </c>
      <c r="AQ368" s="16">
        <f>IF(AJ368=1,A368-Regression!$C$15,0)</f>
        <v>0</v>
      </c>
      <c r="AR368" s="16">
        <f>IF(AJ368=1,AK368-Regression!$D$15,0)</f>
        <v>0</v>
      </c>
      <c r="AS368" s="16">
        <f>IF(AJ368=1,AL368-Regression!$E$15,0)</f>
        <v>0</v>
      </c>
      <c r="AT368" s="16">
        <f>IF(AJ368=1,AP368-Regression!$F$15,0)</f>
        <v>0</v>
      </c>
      <c r="AU368" s="19">
        <f>IF(AND(ISNUMBER(AK368),ISNUMBER(AL368)),Regression!$C$38+Regression!$D$38*A368+Regression!$E$38*AK368+Regression!$F$38*AL368,"")</f>
        <v>10537.72501377779</v>
      </c>
      <c r="AV368" s="34">
        <f t="shared" si="74"/>
        <v>10149.537290150554</v>
      </c>
      <c r="AW368" s="13" t="str">
        <f>IF(AJ368=1,"Train",IF(AH368=Inputs!$B$6+1,"Validation",IF(AH368&gt;Inputs!$B$6+1,"Forecast","Not used")))</f>
        <v>Not used</v>
      </c>
      <c r="AX368" s="34">
        <f t="shared" si="75"/>
        <v>8201</v>
      </c>
      <c r="AY368" s="38" t="str">
        <f t="shared" si="76"/>
        <v/>
      </c>
      <c r="AZ368" s="13">
        <f t="shared" si="77"/>
        <v>0</v>
      </c>
      <c r="BB368" s="19">
        <f>Regression!$C$45+Regression!$C$46*A368</f>
        <v>6716.6158398002244</v>
      </c>
      <c r="BC368" s="27" t="str">
        <f t="shared" si="78"/>
        <v/>
      </c>
      <c r="BD368" s="30">
        <f>INDEX('Seasonal Index'!$H$2:$H$53,AI368)</f>
        <v>0.98161870818373353</v>
      </c>
      <c r="BE368" s="34" t="str">
        <f t="shared" si="79"/>
        <v/>
      </c>
      <c r="BF368" s="38" t="str">
        <f t="shared" si="80"/>
        <v/>
      </c>
      <c r="BG368" s="34">
        <f t="shared" si="81"/>
        <v>8201</v>
      </c>
      <c r="BH368" s="13">
        <f t="shared" si="82"/>
        <v>0</v>
      </c>
      <c r="BI368" s="13">
        <f t="shared" si="83"/>
        <v>0</v>
      </c>
    </row>
    <row r="369" spans="1:61" x14ac:dyDescent="0.2">
      <c r="A369" s="15">
        <v>368</v>
      </c>
      <c r="B369" s="35">
        <v>35846</v>
      </c>
      <c r="C369" s="36">
        <v>8005</v>
      </c>
      <c r="D369" s="37"/>
      <c r="F369" s="15">
        <v>321000</v>
      </c>
      <c r="H369" s="15">
        <v>16.032499999999999</v>
      </c>
      <c r="I369" s="15">
        <v>13.678000000000001</v>
      </c>
      <c r="J369" s="15">
        <v>1.038</v>
      </c>
      <c r="K369" s="15">
        <v>8765.9069999999992</v>
      </c>
      <c r="M369" s="15">
        <v>1013</v>
      </c>
      <c r="N369" s="15">
        <v>14.789</v>
      </c>
      <c r="O369" s="15">
        <v>207322</v>
      </c>
      <c r="P369" s="15">
        <v>5692.1</v>
      </c>
      <c r="Q369" s="15">
        <v>1321301</v>
      </c>
      <c r="S369" s="15">
        <v>5442</v>
      </c>
      <c r="V369" s="15">
        <v>26</v>
      </c>
      <c r="W369" s="15">
        <v>95.8</v>
      </c>
      <c r="AB369" s="15">
        <v>269714</v>
      </c>
      <c r="AD369" s="15">
        <v>0</v>
      </c>
      <c r="AE369" s="15">
        <v>143.80000000000001</v>
      </c>
      <c r="AF369" s="15">
        <v>0</v>
      </c>
      <c r="AH369" s="13">
        <f t="shared" si="70"/>
        <v>1998</v>
      </c>
      <c r="AI369" s="13">
        <f t="shared" si="71"/>
        <v>8</v>
      </c>
      <c r="AJ369" s="13">
        <f>IF(AND(ISNUMBER(C369),ISNUMBER(AK369),ISNUMBER(AL369),AH369&gt;=Inputs!$B$5,AH369&lt;=Inputs!$B$6,AH369&lt;&gt;Inputs!$B$7,AH369&lt;&gt;Inputs!$B$8),1,0)</f>
        <v>0</v>
      </c>
      <c r="AK369" s="13">
        <f>IF(INDEX($E369:$AF369,Inputs!$C$10)="","",INDEX($E369:$AF369,Inputs!$C$10))</f>
        <v>207322</v>
      </c>
      <c r="AL369" s="13">
        <f>IF(INDEX($E369:$AF369,Inputs!$C$11)="","",INDEX($E369:$AF369,Inputs!$C$11))</f>
        <v>321000</v>
      </c>
      <c r="AM369" s="19">
        <f>Regression!$C$5+Regression!$C$6*A369</f>
        <v>10415.005621835116</v>
      </c>
      <c r="AN369" s="27" t="str">
        <f t="shared" si="72"/>
        <v/>
      </c>
      <c r="AO369" s="30">
        <f>INDEX('Seasonal Index'!$E$2:$E$53,AI369)</f>
        <v>0.97838705647303814</v>
      </c>
      <c r="AP369" s="34" t="str">
        <f t="shared" si="73"/>
        <v/>
      </c>
      <c r="AQ369" s="16">
        <f>IF(AJ369=1,A369-Regression!$C$15,0)</f>
        <v>0</v>
      </c>
      <c r="AR369" s="16">
        <f>IF(AJ369=1,AK369-Regression!$D$15,0)</f>
        <v>0</v>
      </c>
      <c r="AS369" s="16">
        <f>IF(AJ369=1,AL369-Regression!$E$15,0)</f>
        <v>0</v>
      </c>
      <c r="AT369" s="16">
        <f>IF(AJ369=1,AP369-Regression!$F$15,0)</f>
        <v>0</v>
      </c>
      <c r="AU369" s="19">
        <f>IF(AND(ISNUMBER(AK369),ISNUMBER(AL369)),Regression!$C$38+Regression!$D$38*A369+Regression!$E$38*AK369+Regression!$F$38*AL369,"")</f>
        <v>10518.553175291157</v>
      </c>
      <c r="AV369" s="34">
        <f t="shared" si="74"/>
        <v>10291.216279528244</v>
      </c>
      <c r="AW369" s="13" t="str">
        <f>IF(AJ369=1,"Train",IF(AH369=Inputs!$B$6+1,"Validation",IF(AH369&gt;Inputs!$B$6+1,"Forecast","Not used")))</f>
        <v>Not used</v>
      </c>
      <c r="AX369" s="34">
        <f t="shared" si="75"/>
        <v>8005</v>
      </c>
      <c r="AY369" s="38" t="str">
        <f t="shared" si="76"/>
        <v/>
      </c>
      <c r="AZ369" s="13">
        <f t="shared" si="77"/>
        <v>0</v>
      </c>
      <c r="BB369" s="19">
        <f>Regression!$C$45+Regression!$C$46*A369</f>
        <v>6718.175339413001</v>
      </c>
      <c r="BC369" s="27" t="str">
        <f t="shared" si="78"/>
        <v/>
      </c>
      <c r="BD369" s="30">
        <f>INDEX('Seasonal Index'!$H$2:$H$53,AI369)</f>
        <v>1.0025158987054763</v>
      </c>
      <c r="BE369" s="34" t="str">
        <f t="shared" si="79"/>
        <v/>
      </c>
      <c r="BF369" s="38" t="str">
        <f t="shared" si="80"/>
        <v/>
      </c>
      <c r="BG369" s="34">
        <f t="shared" si="81"/>
        <v>8005</v>
      </c>
      <c r="BH369" s="13">
        <f t="shared" si="82"/>
        <v>0</v>
      </c>
      <c r="BI369" s="13">
        <f t="shared" si="83"/>
        <v>0</v>
      </c>
    </row>
    <row r="370" spans="1:61" x14ac:dyDescent="0.2">
      <c r="A370" s="15">
        <v>369</v>
      </c>
      <c r="B370" s="35">
        <v>35853</v>
      </c>
      <c r="C370" s="36">
        <v>7662</v>
      </c>
      <c r="D370" s="37"/>
      <c r="F370" s="15">
        <v>327000</v>
      </c>
      <c r="H370" s="15">
        <v>15.3</v>
      </c>
      <c r="I370" s="15">
        <v>13.32</v>
      </c>
      <c r="J370" s="15">
        <v>1.044</v>
      </c>
      <c r="K370" s="15">
        <v>8765.9069999999992</v>
      </c>
      <c r="M370" s="15">
        <v>1013</v>
      </c>
      <c r="N370" s="15">
        <v>14.789</v>
      </c>
      <c r="O370" s="15">
        <v>207322</v>
      </c>
      <c r="P370" s="15">
        <v>5692.1</v>
      </c>
      <c r="Q370" s="15">
        <v>1321301</v>
      </c>
      <c r="S370" s="15">
        <v>5442</v>
      </c>
      <c r="V370" s="15">
        <v>26</v>
      </c>
      <c r="W370" s="15">
        <v>95.8</v>
      </c>
      <c r="AB370" s="15">
        <v>269714</v>
      </c>
      <c r="AD370" s="15">
        <v>0</v>
      </c>
      <c r="AE370" s="15">
        <v>118.6</v>
      </c>
      <c r="AF370" s="15">
        <v>0.3</v>
      </c>
      <c r="AH370" s="13">
        <f t="shared" si="70"/>
        <v>1998</v>
      </c>
      <c r="AI370" s="13">
        <f t="shared" si="71"/>
        <v>9</v>
      </c>
      <c r="AJ370" s="13">
        <f>IF(AND(ISNUMBER(C370),ISNUMBER(AK370),ISNUMBER(AL370),AH370&gt;=Inputs!$B$5,AH370&lt;=Inputs!$B$6,AH370&lt;&gt;Inputs!$B$7,AH370&lt;&gt;Inputs!$B$8),1,0)</f>
        <v>0</v>
      </c>
      <c r="AK370" s="13">
        <f>IF(INDEX($E370:$AF370,Inputs!$C$10)="","",INDEX($E370:$AF370,Inputs!$C$10))</f>
        <v>207322</v>
      </c>
      <c r="AL370" s="13">
        <f>IF(INDEX($E370:$AF370,Inputs!$C$11)="","",INDEX($E370:$AF370,Inputs!$C$11))</f>
        <v>327000</v>
      </c>
      <c r="AM370" s="19">
        <f>Regression!$C$5+Regression!$C$6*A370</f>
        <v>10413.832946896797</v>
      </c>
      <c r="AN370" s="27" t="str">
        <f t="shared" si="72"/>
        <v/>
      </c>
      <c r="AO370" s="30">
        <f>INDEX('Seasonal Index'!$E$2:$E$53,AI370)</f>
        <v>0.98629367627517528</v>
      </c>
      <c r="AP370" s="34" t="str">
        <f t="shared" si="73"/>
        <v/>
      </c>
      <c r="AQ370" s="16">
        <f>IF(AJ370=1,A370-Regression!$C$15,0)</f>
        <v>0</v>
      </c>
      <c r="AR370" s="16">
        <f>IF(AJ370=1,AK370-Regression!$D$15,0)</f>
        <v>0</v>
      </c>
      <c r="AS370" s="16">
        <f>IF(AJ370=1,AL370-Regression!$E$15,0)</f>
        <v>0</v>
      </c>
      <c r="AT370" s="16">
        <f>IF(AJ370=1,AP370-Regression!$F$15,0)</f>
        <v>0</v>
      </c>
      <c r="AU370" s="19">
        <f>IF(AND(ISNUMBER(AK370),ISNUMBER(AL370)),Regression!$C$38+Regression!$D$38*A370+Regression!$E$38*AK370+Regression!$F$38*AL370,"")</f>
        <v>10501.060613812679</v>
      </c>
      <c r="AV370" s="34">
        <f t="shared" si="74"/>
        <v>10357.129677585755</v>
      </c>
      <c r="AW370" s="13" t="str">
        <f>IF(AJ370=1,"Train",IF(AH370=Inputs!$B$6+1,"Validation",IF(AH370&gt;Inputs!$B$6+1,"Forecast","Not used")))</f>
        <v>Not used</v>
      </c>
      <c r="AX370" s="34">
        <f t="shared" si="75"/>
        <v>7662</v>
      </c>
      <c r="AY370" s="38" t="str">
        <f t="shared" si="76"/>
        <v/>
      </c>
      <c r="AZ370" s="13">
        <f t="shared" si="77"/>
        <v>0</v>
      </c>
      <c r="BB370" s="19">
        <f>Regression!$C$45+Regression!$C$46*A370</f>
        <v>6719.7348390257775</v>
      </c>
      <c r="BC370" s="27" t="str">
        <f t="shared" si="78"/>
        <v/>
      </c>
      <c r="BD370" s="30">
        <f>INDEX('Seasonal Index'!$H$2:$H$53,AI370)</f>
        <v>1.0104103597905623</v>
      </c>
      <c r="BE370" s="34" t="str">
        <f t="shared" si="79"/>
        <v/>
      </c>
      <c r="BF370" s="38" t="str">
        <f t="shared" si="80"/>
        <v/>
      </c>
      <c r="BG370" s="34">
        <f t="shared" si="81"/>
        <v>7662</v>
      </c>
      <c r="BH370" s="13">
        <f t="shared" si="82"/>
        <v>0</v>
      </c>
      <c r="BI370" s="13">
        <f t="shared" si="83"/>
        <v>0</v>
      </c>
    </row>
    <row r="371" spans="1:61" x14ac:dyDescent="0.2">
      <c r="A371" s="15">
        <v>370</v>
      </c>
      <c r="B371" s="35">
        <v>35860</v>
      </c>
      <c r="C371" s="36">
        <v>7744</v>
      </c>
      <c r="D371" s="37"/>
      <c r="F371" s="15">
        <v>317000</v>
      </c>
      <c r="H371" s="15">
        <v>15.234</v>
      </c>
      <c r="I371" s="15">
        <v>13.134</v>
      </c>
      <c r="J371" s="15">
        <v>1.028</v>
      </c>
      <c r="K371" s="15">
        <v>8765.9069999999992</v>
      </c>
      <c r="M371" s="15">
        <v>1013</v>
      </c>
      <c r="N371" s="15">
        <v>14.789</v>
      </c>
      <c r="O371" s="15">
        <v>207322</v>
      </c>
      <c r="P371" s="15">
        <v>5692.1</v>
      </c>
      <c r="Q371" s="15">
        <v>1321301</v>
      </c>
      <c r="S371" s="15">
        <v>4631</v>
      </c>
      <c r="V371" s="15">
        <v>26</v>
      </c>
      <c r="W371" s="15">
        <v>95.8</v>
      </c>
      <c r="AB371" s="15">
        <v>272958</v>
      </c>
      <c r="AD371" s="15">
        <v>0</v>
      </c>
      <c r="AE371" s="15">
        <v>130.69999999999999</v>
      </c>
      <c r="AF371" s="15">
        <v>1.2</v>
      </c>
      <c r="AH371" s="13">
        <f t="shared" si="70"/>
        <v>1998</v>
      </c>
      <c r="AI371" s="13">
        <f t="shared" si="71"/>
        <v>10</v>
      </c>
      <c r="AJ371" s="13">
        <f>IF(AND(ISNUMBER(C371),ISNUMBER(AK371),ISNUMBER(AL371),AH371&gt;=Inputs!$B$5,AH371&lt;=Inputs!$B$6,AH371&lt;&gt;Inputs!$B$7,AH371&lt;&gt;Inputs!$B$8),1,0)</f>
        <v>0</v>
      </c>
      <c r="AK371" s="13">
        <f>IF(INDEX($E371:$AF371,Inputs!$C$10)="","",INDEX($E371:$AF371,Inputs!$C$10))</f>
        <v>207322</v>
      </c>
      <c r="AL371" s="13">
        <f>IF(INDEX($E371:$AF371,Inputs!$C$11)="","",INDEX($E371:$AF371,Inputs!$C$11))</f>
        <v>317000</v>
      </c>
      <c r="AM371" s="19">
        <f>Regression!$C$5+Regression!$C$6*A371</f>
        <v>10412.660271958477</v>
      </c>
      <c r="AN371" s="27" t="str">
        <f t="shared" si="72"/>
        <v/>
      </c>
      <c r="AO371" s="30">
        <f>INDEX('Seasonal Index'!$E$2:$E$53,AI371)</f>
        <v>0.99527490721887679</v>
      </c>
      <c r="AP371" s="34" t="str">
        <f t="shared" si="73"/>
        <v/>
      </c>
      <c r="AQ371" s="16">
        <f>IF(AJ371=1,A371-Regression!$C$15,0)</f>
        <v>0</v>
      </c>
      <c r="AR371" s="16">
        <f>IF(AJ371=1,AK371-Regression!$D$15,0)</f>
        <v>0</v>
      </c>
      <c r="AS371" s="16">
        <f>IF(AJ371=1,AL371-Regression!$E$15,0)</f>
        <v>0</v>
      </c>
      <c r="AT371" s="16">
        <f>IF(AJ371=1,AP371-Regression!$F$15,0)</f>
        <v>0</v>
      </c>
      <c r="AU371" s="19">
        <f>IF(AND(ISNUMBER(AK371),ISNUMBER(AL371)),Regression!$C$38+Regression!$D$38*A371+Regression!$E$38*AK371+Regression!$F$38*AL371,"")</f>
        <v>10526.048714362318</v>
      </c>
      <c r="AV371" s="34">
        <f t="shared" si="74"/>
        <v>10476.312157568333</v>
      </c>
      <c r="AW371" s="13" t="str">
        <f>IF(AJ371=1,"Train",IF(AH371=Inputs!$B$6+1,"Validation",IF(AH371&gt;Inputs!$B$6+1,"Forecast","Not used")))</f>
        <v>Not used</v>
      </c>
      <c r="AX371" s="34">
        <f t="shared" si="75"/>
        <v>7744</v>
      </c>
      <c r="AY371" s="38" t="str">
        <f t="shared" si="76"/>
        <v/>
      </c>
      <c r="AZ371" s="13">
        <f t="shared" si="77"/>
        <v>0</v>
      </c>
      <c r="BB371" s="19">
        <f>Regression!$C$45+Regression!$C$46*A371</f>
        <v>6721.294338638555</v>
      </c>
      <c r="BC371" s="27" t="str">
        <f t="shared" si="78"/>
        <v/>
      </c>
      <c r="BD371" s="30">
        <f>INDEX('Seasonal Index'!$H$2:$H$53,AI371)</f>
        <v>1.0119261816291902</v>
      </c>
      <c r="BE371" s="34" t="str">
        <f t="shared" si="79"/>
        <v/>
      </c>
      <c r="BF371" s="38" t="str">
        <f t="shared" si="80"/>
        <v/>
      </c>
      <c r="BG371" s="34">
        <f t="shared" si="81"/>
        <v>7744</v>
      </c>
      <c r="BH371" s="13">
        <f t="shared" si="82"/>
        <v>0</v>
      </c>
      <c r="BI371" s="13">
        <f t="shared" si="83"/>
        <v>0</v>
      </c>
    </row>
    <row r="372" spans="1:61" x14ac:dyDescent="0.2">
      <c r="A372" s="15">
        <v>371</v>
      </c>
      <c r="B372" s="35">
        <v>35867</v>
      </c>
      <c r="C372" s="36">
        <v>8103</v>
      </c>
      <c r="D372" s="37"/>
      <c r="F372" s="15">
        <v>308000</v>
      </c>
      <c r="H372" s="15">
        <v>14.401999999999999</v>
      </c>
      <c r="I372" s="15">
        <v>12.311999999999999</v>
      </c>
      <c r="J372" s="15">
        <v>1.018</v>
      </c>
      <c r="K372" s="15">
        <v>8765.9069999999992</v>
      </c>
      <c r="M372" s="15">
        <v>993</v>
      </c>
      <c r="N372" s="15">
        <v>14.789</v>
      </c>
      <c r="O372" s="15">
        <v>207322</v>
      </c>
      <c r="P372" s="15">
        <v>5689.9</v>
      </c>
      <c r="Q372" s="15">
        <v>1321301</v>
      </c>
      <c r="S372" s="15">
        <v>4631</v>
      </c>
      <c r="V372" s="15">
        <v>26</v>
      </c>
      <c r="W372" s="15">
        <v>97.2</v>
      </c>
      <c r="AB372" s="15">
        <v>272958</v>
      </c>
      <c r="AD372" s="15">
        <v>0</v>
      </c>
      <c r="AE372" s="15">
        <v>165.2</v>
      </c>
      <c r="AF372" s="15">
        <v>0.1</v>
      </c>
      <c r="AH372" s="13">
        <f t="shared" si="70"/>
        <v>1998</v>
      </c>
      <c r="AI372" s="13">
        <f t="shared" si="71"/>
        <v>11</v>
      </c>
      <c r="AJ372" s="13">
        <f>IF(AND(ISNUMBER(C372),ISNUMBER(AK372),ISNUMBER(AL372),AH372&gt;=Inputs!$B$5,AH372&lt;=Inputs!$B$6,AH372&lt;&gt;Inputs!$B$7,AH372&lt;&gt;Inputs!$B$8),1,0)</f>
        <v>0</v>
      </c>
      <c r="AK372" s="13">
        <f>IF(INDEX($E372:$AF372,Inputs!$C$10)="","",INDEX($E372:$AF372,Inputs!$C$10))</f>
        <v>207322</v>
      </c>
      <c r="AL372" s="13">
        <f>IF(INDEX($E372:$AF372,Inputs!$C$11)="","",INDEX($E372:$AF372,Inputs!$C$11))</f>
        <v>308000</v>
      </c>
      <c r="AM372" s="19">
        <f>Regression!$C$5+Regression!$C$6*A372</f>
        <v>10411.487597020159</v>
      </c>
      <c r="AN372" s="27" t="str">
        <f t="shared" si="72"/>
        <v/>
      </c>
      <c r="AO372" s="30">
        <f>INDEX('Seasonal Index'!$E$2:$E$53,AI372)</f>
        <v>1.0021277529608945</v>
      </c>
      <c r="AP372" s="34" t="str">
        <f t="shared" si="73"/>
        <v/>
      </c>
      <c r="AQ372" s="16">
        <f>IF(AJ372=1,A372-Regression!$C$15,0)</f>
        <v>0</v>
      </c>
      <c r="AR372" s="16">
        <f>IF(AJ372=1,AK372-Regression!$D$15,0)</f>
        <v>0</v>
      </c>
      <c r="AS372" s="16">
        <f>IF(AJ372=1,AL372-Regression!$E$15,0)</f>
        <v>0</v>
      </c>
      <c r="AT372" s="16">
        <f>IF(AJ372=1,AP372-Regression!$F$15,0)</f>
        <v>0</v>
      </c>
      <c r="AU372" s="19">
        <f>IF(AND(ISNUMBER(AK372),ISNUMBER(AL372)),Regression!$C$38+Regression!$D$38*A372+Regression!$E$38*AK372+Regression!$F$38*AL372,"")</f>
        <v>10548.381773535197</v>
      </c>
      <c r="AV372" s="34">
        <f t="shared" si="74"/>
        <v>10570.826124086481</v>
      </c>
      <c r="AW372" s="13" t="str">
        <f>IF(AJ372=1,"Train",IF(AH372=Inputs!$B$6+1,"Validation",IF(AH372&gt;Inputs!$B$6+1,"Forecast","Not used")))</f>
        <v>Not used</v>
      </c>
      <c r="AX372" s="34">
        <f t="shared" si="75"/>
        <v>8103</v>
      </c>
      <c r="AY372" s="38" t="str">
        <f t="shared" si="76"/>
        <v/>
      </c>
      <c r="AZ372" s="13">
        <f t="shared" si="77"/>
        <v>0</v>
      </c>
      <c r="BB372" s="19">
        <f>Regression!$C$45+Regression!$C$46*A372</f>
        <v>6722.8538382513316</v>
      </c>
      <c r="BC372" s="27" t="str">
        <f t="shared" si="78"/>
        <v/>
      </c>
      <c r="BD372" s="30">
        <f>INDEX('Seasonal Index'!$H$2:$H$53,AI372)</f>
        <v>1.0050201958166503</v>
      </c>
      <c r="BE372" s="34" t="str">
        <f t="shared" si="79"/>
        <v/>
      </c>
      <c r="BF372" s="38" t="str">
        <f t="shared" si="80"/>
        <v/>
      </c>
      <c r="BG372" s="34">
        <f t="shared" si="81"/>
        <v>8103</v>
      </c>
      <c r="BH372" s="13">
        <f t="shared" si="82"/>
        <v>0</v>
      </c>
      <c r="BI372" s="13">
        <f t="shared" si="83"/>
        <v>0</v>
      </c>
    </row>
    <row r="373" spans="1:61" x14ac:dyDescent="0.2">
      <c r="A373" s="15">
        <v>372</v>
      </c>
      <c r="B373" s="35">
        <v>35874</v>
      </c>
      <c r="C373" s="36">
        <v>7753</v>
      </c>
      <c r="D373" s="37"/>
      <c r="F373" s="15">
        <v>319000</v>
      </c>
      <c r="H373" s="15">
        <v>14.036</v>
      </c>
      <c r="I373" s="15">
        <v>11.952</v>
      </c>
      <c r="J373" s="15">
        <v>1.008</v>
      </c>
      <c r="K373" s="15">
        <v>8765.9069999999992</v>
      </c>
      <c r="M373" s="15">
        <v>993</v>
      </c>
      <c r="N373" s="15">
        <v>15.231999999999999</v>
      </c>
      <c r="O373" s="15">
        <v>196870</v>
      </c>
      <c r="P373" s="15">
        <v>5689.9</v>
      </c>
      <c r="Q373" s="15">
        <v>1344165</v>
      </c>
      <c r="S373" s="15">
        <v>4631</v>
      </c>
      <c r="V373" s="15">
        <v>26</v>
      </c>
      <c r="W373" s="15">
        <v>97.2</v>
      </c>
      <c r="AB373" s="15">
        <v>272958</v>
      </c>
      <c r="AD373" s="15">
        <v>0</v>
      </c>
      <c r="AE373" s="15">
        <v>125.9</v>
      </c>
      <c r="AF373" s="15">
        <v>0.1</v>
      </c>
      <c r="AH373" s="13">
        <f t="shared" si="70"/>
        <v>1998</v>
      </c>
      <c r="AI373" s="13">
        <f t="shared" si="71"/>
        <v>12</v>
      </c>
      <c r="AJ373" s="13">
        <f>IF(AND(ISNUMBER(C373),ISNUMBER(AK373),ISNUMBER(AL373),AH373&gt;=Inputs!$B$5,AH373&lt;=Inputs!$B$6,AH373&lt;&gt;Inputs!$B$7,AH373&lt;&gt;Inputs!$B$8),1,0)</f>
        <v>0</v>
      </c>
      <c r="AK373" s="13">
        <f>IF(INDEX($E373:$AF373,Inputs!$C$10)="","",INDEX($E373:$AF373,Inputs!$C$10))</f>
        <v>196870</v>
      </c>
      <c r="AL373" s="13">
        <f>IF(INDEX($E373:$AF373,Inputs!$C$11)="","",INDEX($E373:$AF373,Inputs!$C$11))</f>
        <v>319000</v>
      </c>
      <c r="AM373" s="19">
        <f>Regression!$C$5+Regression!$C$6*A373</f>
        <v>10410.31492208184</v>
      </c>
      <c r="AN373" s="27" t="str">
        <f t="shared" si="72"/>
        <v/>
      </c>
      <c r="AO373" s="30">
        <f>INDEX('Seasonal Index'!$E$2:$E$53,AI373)</f>
        <v>0.99255102448152055</v>
      </c>
      <c r="AP373" s="34" t="str">
        <f t="shared" si="73"/>
        <v/>
      </c>
      <c r="AQ373" s="16">
        <f>IF(AJ373=1,A373-Regression!$C$15,0)</f>
        <v>0</v>
      </c>
      <c r="AR373" s="16">
        <f>IF(AJ373=1,AK373-Regression!$D$15,0)</f>
        <v>0</v>
      </c>
      <c r="AS373" s="16">
        <f>IF(AJ373=1,AL373-Regression!$E$15,0)</f>
        <v>0</v>
      </c>
      <c r="AT373" s="16">
        <f>IF(AJ373=1,AP373-Regression!$F$15,0)</f>
        <v>0</v>
      </c>
      <c r="AU373" s="19">
        <f>IF(AND(ISNUMBER(AK373),ISNUMBER(AL373)),Regression!$C$38+Regression!$D$38*A373+Regression!$E$38*AK373+Regression!$F$38*AL373,"")</f>
        <v>10498.542542603498</v>
      </c>
      <c r="AV373" s="34">
        <f t="shared" si="74"/>
        <v>10420.33915622393</v>
      </c>
      <c r="AW373" s="13" t="str">
        <f>IF(AJ373=1,"Train",IF(AH373=Inputs!$B$6+1,"Validation",IF(AH373&gt;Inputs!$B$6+1,"Forecast","Not used")))</f>
        <v>Not used</v>
      </c>
      <c r="AX373" s="34">
        <f t="shared" si="75"/>
        <v>7753</v>
      </c>
      <c r="AY373" s="38" t="str">
        <f t="shared" si="76"/>
        <v/>
      </c>
      <c r="AZ373" s="13">
        <f t="shared" si="77"/>
        <v>0</v>
      </c>
      <c r="BB373" s="19">
        <f>Regression!$C$45+Regression!$C$46*A373</f>
        <v>6724.4133378641081</v>
      </c>
      <c r="BC373" s="27" t="str">
        <f t="shared" si="78"/>
        <v/>
      </c>
      <c r="BD373" s="30">
        <f>INDEX('Seasonal Index'!$H$2:$H$53,AI373)</f>
        <v>1.0030364776411875</v>
      </c>
      <c r="BE373" s="34" t="str">
        <f t="shared" si="79"/>
        <v/>
      </c>
      <c r="BF373" s="38" t="str">
        <f t="shared" si="80"/>
        <v/>
      </c>
      <c r="BG373" s="34">
        <f t="shared" si="81"/>
        <v>7753</v>
      </c>
      <c r="BH373" s="13">
        <f t="shared" si="82"/>
        <v>0</v>
      </c>
      <c r="BI373" s="13">
        <f t="shared" si="83"/>
        <v>0</v>
      </c>
    </row>
    <row r="374" spans="1:61" x14ac:dyDescent="0.2">
      <c r="A374" s="15">
        <v>373</v>
      </c>
      <c r="B374" s="35">
        <v>35881</v>
      </c>
      <c r="C374" s="36">
        <v>7996</v>
      </c>
      <c r="D374" s="37"/>
      <c r="F374" s="15">
        <v>321000</v>
      </c>
      <c r="H374" s="15">
        <v>16.422000000000001</v>
      </c>
      <c r="I374" s="15">
        <v>14.612</v>
      </c>
      <c r="J374" s="15">
        <v>1</v>
      </c>
      <c r="K374" s="15">
        <v>8765.9069999999992</v>
      </c>
      <c r="M374" s="15">
        <v>993</v>
      </c>
      <c r="N374" s="15">
        <v>15.231999999999999</v>
      </c>
      <c r="O374" s="15">
        <v>196870</v>
      </c>
      <c r="P374" s="15">
        <v>5689.9</v>
      </c>
      <c r="Q374" s="15">
        <v>1344165</v>
      </c>
      <c r="S374" s="15">
        <v>4631</v>
      </c>
      <c r="V374" s="15">
        <v>26</v>
      </c>
      <c r="W374" s="15">
        <v>97.2</v>
      </c>
      <c r="AB374" s="15">
        <v>272958</v>
      </c>
      <c r="AD374" s="15">
        <v>0</v>
      </c>
      <c r="AE374" s="15">
        <v>102.7</v>
      </c>
      <c r="AF374" s="15">
        <v>2.1</v>
      </c>
      <c r="AH374" s="13">
        <f t="shared" si="70"/>
        <v>1998</v>
      </c>
      <c r="AI374" s="13">
        <f t="shared" si="71"/>
        <v>13</v>
      </c>
      <c r="AJ374" s="13">
        <f>IF(AND(ISNUMBER(C374),ISNUMBER(AK374),ISNUMBER(AL374),AH374&gt;=Inputs!$B$5,AH374&lt;=Inputs!$B$6,AH374&lt;&gt;Inputs!$B$7,AH374&lt;&gt;Inputs!$B$8),1,0)</f>
        <v>0</v>
      </c>
      <c r="AK374" s="13">
        <f>IF(INDEX($E374:$AF374,Inputs!$C$10)="","",INDEX($E374:$AF374,Inputs!$C$10))</f>
        <v>196870</v>
      </c>
      <c r="AL374" s="13">
        <f>IF(INDEX($E374:$AF374,Inputs!$C$11)="","",INDEX($E374:$AF374,Inputs!$C$11))</f>
        <v>321000</v>
      </c>
      <c r="AM374" s="19">
        <f>Regression!$C$5+Regression!$C$6*A374</f>
        <v>10409.14224714352</v>
      </c>
      <c r="AN374" s="27" t="str">
        <f t="shared" si="72"/>
        <v/>
      </c>
      <c r="AO374" s="30">
        <f>INDEX('Seasonal Index'!$E$2:$E$53,AI374)</f>
        <v>1.0067199075539344</v>
      </c>
      <c r="AP374" s="34" t="str">
        <f t="shared" si="73"/>
        <v/>
      </c>
      <c r="AQ374" s="16">
        <f>IF(AJ374=1,A374-Regression!$C$15,0)</f>
        <v>0</v>
      </c>
      <c r="AR374" s="16">
        <f>IF(AJ374=1,AK374-Regression!$D$15,0)</f>
        <v>0</v>
      </c>
      <c r="AS374" s="16">
        <f>IF(AJ374=1,AL374-Regression!$E$15,0)</f>
        <v>0</v>
      </c>
      <c r="AT374" s="16">
        <f>IF(AJ374=1,AP374-Regression!$F$15,0)</f>
        <v>0</v>
      </c>
      <c r="AU374" s="19">
        <f>IF(AND(ISNUMBER(AK374),ISNUMBER(AL374)),Regression!$C$38+Regression!$D$38*A374+Regression!$E$38*AK374+Regression!$F$38*AL374,"")</f>
        <v>10491.67014663205</v>
      </c>
      <c r="AV374" s="34">
        <f t="shared" si="74"/>
        <v>10562.173200103791</v>
      </c>
      <c r="AW374" s="13" t="str">
        <f>IF(AJ374=1,"Train",IF(AH374=Inputs!$B$6+1,"Validation",IF(AH374&gt;Inputs!$B$6+1,"Forecast","Not used")))</f>
        <v>Not used</v>
      </c>
      <c r="AX374" s="34">
        <f t="shared" si="75"/>
        <v>7996</v>
      </c>
      <c r="AY374" s="38" t="str">
        <f t="shared" si="76"/>
        <v/>
      </c>
      <c r="AZ374" s="13">
        <f t="shared" si="77"/>
        <v>0</v>
      </c>
      <c r="BB374" s="19">
        <f>Regression!$C$45+Regression!$C$46*A374</f>
        <v>6725.9728374768847</v>
      </c>
      <c r="BC374" s="27" t="str">
        <f t="shared" si="78"/>
        <v/>
      </c>
      <c r="BD374" s="30">
        <f>INDEX('Seasonal Index'!$H$2:$H$53,AI374)</f>
        <v>1.0306249409207193</v>
      </c>
      <c r="BE374" s="34" t="str">
        <f t="shared" si="79"/>
        <v/>
      </c>
      <c r="BF374" s="38" t="str">
        <f t="shared" si="80"/>
        <v/>
      </c>
      <c r="BG374" s="34">
        <f t="shared" si="81"/>
        <v>7996</v>
      </c>
      <c r="BH374" s="13">
        <f t="shared" si="82"/>
        <v>0</v>
      </c>
      <c r="BI374" s="13">
        <f t="shared" si="83"/>
        <v>0</v>
      </c>
    </row>
    <row r="375" spans="1:61" x14ac:dyDescent="0.2">
      <c r="A375" s="15">
        <v>374</v>
      </c>
      <c r="B375" s="35">
        <v>35888</v>
      </c>
      <c r="C375" s="36">
        <v>8992</v>
      </c>
      <c r="D375" s="37"/>
      <c r="F375" s="15">
        <v>312000</v>
      </c>
      <c r="H375" s="15">
        <v>15.976000000000001</v>
      </c>
      <c r="I375" s="15">
        <v>13.79</v>
      </c>
      <c r="J375" s="15">
        <v>1.03</v>
      </c>
      <c r="K375" s="15">
        <v>8765.9069999999992</v>
      </c>
      <c r="M375" s="15">
        <v>993</v>
      </c>
      <c r="N375" s="15">
        <v>15.231999999999999</v>
      </c>
      <c r="O375" s="15">
        <v>196870</v>
      </c>
      <c r="P375" s="15">
        <v>5689.9</v>
      </c>
      <c r="Q375" s="15">
        <v>1344165</v>
      </c>
      <c r="S375" s="15">
        <v>4631</v>
      </c>
      <c r="V375" s="15">
        <v>26</v>
      </c>
      <c r="W375" s="15">
        <v>97.2</v>
      </c>
      <c r="AB375" s="15">
        <v>272958</v>
      </c>
      <c r="AD375" s="15">
        <v>0</v>
      </c>
      <c r="AE375" s="15">
        <v>50.9</v>
      </c>
      <c r="AF375" s="15">
        <v>7.3</v>
      </c>
      <c r="AH375" s="13">
        <f t="shared" si="70"/>
        <v>1998</v>
      </c>
      <c r="AI375" s="13">
        <f t="shared" si="71"/>
        <v>14</v>
      </c>
      <c r="AJ375" s="13">
        <f>IF(AND(ISNUMBER(C375),ISNUMBER(AK375),ISNUMBER(AL375),AH375&gt;=Inputs!$B$5,AH375&lt;=Inputs!$B$6,AH375&lt;&gt;Inputs!$B$7,AH375&lt;&gt;Inputs!$B$8),1,0)</f>
        <v>0</v>
      </c>
      <c r="AK375" s="13">
        <f>IF(INDEX($E375:$AF375,Inputs!$C$10)="","",INDEX($E375:$AF375,Inputs!$C$10))</f>
        <v>196870</v>
      </c>
      <c r="AL375" s="13">
        <f>IF(INDEX($E375:$AF375,Inputs!$C$11)="","",INDEX($E375:$AF375,Inputs!$C$11))</f>
        <v>312000</v>
      </c>
      <c r="AM375" s="19">
        <f>Regression!$C$5+Regression!$C$6*A375</f>
        <v>10407.969572205202</v>
      </c>
      <c r="AN375" s="27" t="str">
        <f t="shared" si="72"/>
        <v/>
      </c>
      <c r="AO375" s="30">
        <f>INDEX('Seasonal Index'!$E$2:$E$53,AI375)</f>
        <v>0.99471306505019241</v>
      </c>
      <c r="AP375" s="34" t="str">
        <f t="shared" si="73"/>
        <v/>
      </c>
      <c r="AQ375" s="16">
        <f>IF(AJ375=1,A375-Regression!$C$15,0)</f>
        <v>0</v>
      </c>
      <c r="AR375" s="16">
        <f>IF(AJ375=1,AK375-Regression!$D$15,0)</f>
        <v>0</v>
      </c>
      <c r="AS375" s="16">
        <f>IF(AJ375=1,AL375-Regression!$E$15,0)</f>
        <v>0</v>
      </c>
      <c r="AT375" s="16">
        <f>IF(AJ375=1,AP375-Regression!$F$15,0)</f>
        <v>0</v>
      </c>
      <c r="AU375" s="19">
        <f>IF(AND(ISNUMBER(AK375),ISNUMBER(AL375)),Regression!$C$38+Regression!$D$38*A375+Regression!$E$38*AK375+Regression!$F$38*AL375,"")</f>
        <v>10514.003205804929</v>
      </c>
      <c r="AV375" s="34">
        <f t="shared" si="74"/>
        <v>10458.41635479377</v>
      </c>
      <c r="AW375" s="13" t="str">
        <f>IF(AJ375=1,"Train",IF(AH375=Inputs!$B$6+1,"Validation",IF(AH375&gt;Inputs!$B$6+1,"Forecast","Not used")))</f>
        <v>Not used</v>
      </c>
      <c r="AX375" s="34">
        <f t="shared" si="75"/>
        <v>8992</v>
      </c>
      <c r="AY375" s="38" t="str">
        <f t="shared" si="76"/>
        <v/>
      </c>
      <c r="AZ375" s="13">
        <f t="shared" si="77"/>
        <v>0</v>
      </c>
      <c r="BB375" s="19">
        <f>Regression!$C$45+Regression!$C$46*A375</f>
        <v>6727.5323370896622</v>
      </c>
      <c r="BC375" s="27" t="str">
        <f t="shared" si="78"/>
        <v/>
      </c>
      <c r="BD375" s="30">
        <f>INDEX('Seasonal Index'!$H$2:$H$53,AI375)</f>
        <v>0.9999465749058718</v>
      </c>
      <c r="BE375" s="34" t="str">
        <f t="shared" si="79"/>
        <v/>
      </c>
      <c r="BF375" s="38" t="str">
        <f t="shared" si="80"/>
        <v/>
      </c>
      <c r="BG375" s="34">
        <f t="shared" si="81"/>
        <v>8992</v>
      </c>
      <c r="BH375" s="13">
        <f t="shared" si="82"/>
        <v>0</v>
      </c>
      <c r="BI375" s="13">
        <f t="shared" si="83"/>
        <v>0</v>
      </c>
    </row>
    <row r="376" spans="1:61" x14ac:dyDescent="0.2">
      <c r="A376" s="15">
        <v>375</v>
      </c>
      <c r="B376" s="35">
        <v>35895</v>
      </c>
      <c r="C376" s="36">
        <v>8031</v>
      </c>
      <c r="D376" s="37"/>
      <c r="F376" s="15">
        <v>312000</v>
      </c>
      <c r="H376" s="15">
        <v>15.547499999999999</v>
      </c>
      <c r="I376" s="15">
        <v>12.9925</v>
      </c>
      <c r="J376" s="15">
        <v>1.028</v>
      </c>
      <c r="K376" s="15">
        <v>8765.9069999999992</v>
      </c>
      <c r="M376" s="15">
        <v>974</v>
      </c>
      <c r="N376" s="15">
        <v>15.231999999999999</v>
      </c>
      <c r="O376" s="15">
        <v>196870</v>
      </c>
      <c r="P376" s="15">
        <v>5723.8</v>
      </c>
      <c r="Q376" s="15">
        <v>1344165</v>
      </c>
      <c r="S376" s="15">
        <v>4631</v>
      </c>
      <c r="V376" s="15">
        <v>26</v>
      </c>
      <c r="W376" s="15">
        <v>93.3</v>
      </c>
      <c r="AB376" s="15">
        <v>272958</v>
      </c>
      <c r="AD376" s="15">
        <v>0</v>
      </c>
      <c r="AE376" s="15">
        <v>91.1</v>
      </c>
      <c r="AF376" s="15">
        <v>2.9</v>
      </c>
      <c r="AH376" s="13">
        <f t="shared" si="70"/>
        <v>1998</v>
      </c>
      <c r="AI376" s="13">
        <f t="shared" si="71"/>
        <v>15</v>
      </c>
      <c r="AJ376" s="13">
        <f>IF(AND(ISNUMBER(C376),ISNUMBER(AK376),ISNUMBER(AL376),AH376&gt;=Inputs!$B$5,AH376&lt;=Inputs!$B$6,AH376&lt;&gt;Inputs!$B$7,AH376&lt;&gt;Inputs!$B$8),1,0)</f>
        <v>0</v>
      </c>
      <c r="AK376" s="13">
        <f>IF(INDEX($E376:$AF376,Inputs!$C$10)="","",INDEX($E376:$AF376,Inputs!$C$10))</f>
        <v>196870</v>
      </c>
      <c r="AL376" s="13">
        <f>IF(INDEX($E376:$AF376,Inputs!$C$11)="","",INDEX($E376:$AF376,Inputs!$C$11))</f>
        <v>312000</v>
      </c>
      <c r="AM376" s="19">
        <f>Regression!$C$5+Regression!$C$6*A376</f>
        <v>10406.796897266882</v>
      </c>
      <c r="AN376" s="27" t="str">
        <f t="shared" si="72"/>
        <v/>
      </c>
      <c r="AO376" s="30">
        <f>INDEX('Seasonal Index'!$E$2:$E$53,AI376)</f>
        <v>1.0030309157157118</v>
      </c>
      <c r="AP376" s="34" t="str">
        <f t="shared" si="73"/>
        <v/>
      </c>
      <c r="AQ376" s="16">
        <f>IF(AJ376=1,A376-Regression!$C$15,0)</f>
        <v>0</v>
      </c>
      <c r="AR376" s="16">
        <f>IF(AJ376=1,AK376-Regression!$D$15,0)</f>
        <v>0</v>
      </c>
      <c r="AS376" s="16">
        <f>IF(AJ376=1,AL376-Regression!$E$15,0)</f>
        <v>0</v>
      </c>
      <c r="AT376" s="16">
        <f>IF(AJ376=1,AP376-Regression!$F$15,0)</f>
        <v>0</v>
      </c>
      <c r="AU376" s="19">
        <f>IF(AND(ISNUMBER(AK376),ISNUMBER(AL376)),Regression!$C$38+Regression!$D$38*A376+Regression!$E$38*AK376+Regression!$F$38*AL376,"")</f>
        <v>10512.440892586996</v>
      </c>
      <c r="AV376" s="34">
        <f t="shared" si="74"/>
        <v>10544.30321489883</v>
      </c>
      <c r="AW376" s="13" t="str">
        <f>IF(AJ376=1,"Train",IF(AH376=Inputs!$B$6+1,"Validation",IF(AH376&gt;Inputs!$B$6+1,"Forecast","Not used")))</f>
        <v>Not used</v>
      </c>
      <c r="AX376" s="34">
        <f t="shared" si="75"/>
        <v>8031</v>
      </c>
      <c r="AY376" s="38" t="str">
        <f t="shared" si="76"/>
        <v/>
      </c>
      <c r="AZ376" s="13">
        <f t="shared" si="77"/>
        <v>0</v>
      </c>
      <c r="BB376" s="19">
        <f>Regression!$C$45+Regression!$C$46*A376</f>
        <v>6729.0918367024387</v>
      </c>
      <c r="BC376" s="27" t="str">
        <f t="shared" si="78"/>
        <v/>
      </c>
      <c r="BD376" s="30">
        <f>INDEX('Seasonal Index'!$H$2:$H$53,AI376)</f>
        <v>0.99086023336954587</v>
      </c>
      <c r="BE376" s="34" t="str">
        <f t="shared" si="79"/>
        <v/>
      </c>
      <c r="BF376" s="38" t="str">
        <f t="shared" si="80"/>
        <v/>
      </c>
      <c r="BG376" s="34">
        <f t="shared" si="81"/>
        <v>8031</v>
      </c>
      <c r="BH376" s="13">
        <f t="shared" si="82"/>
        <v>0</v>
      </c>
      <c r="BI376" s="13">
        <f t="shared" si="83"/>
        <v>0</v>
      </c>
    </row>
    <row r="377" spans="1:61" x14ac:dyDescent="0.2">
      <c r="A377" s="15">
        <v>376</v>
      </c>
      <c r="B377" s="35">
        <v>35902</v>
      </c>
      <c r="C377" s="36">
        <v>8303</v>
      </c>
      <c r="D377" s="37"/>
      <c r="F377" s="15">
        <v>304000</v>
      </c>
      <c r="H377" s="15">
        <v>15.526</v>
      </c>
      <c r="I377" s="15">
        <v>13.55</v>
      </c>
      <c r="J377" s="15">
        <v>1.0249999999999999</v>
      </c>
      <c r="K377" s="15">
        <v>8765.9069999999992</v>
      </c>
      <c r="M377" s="15">
        <v>974</v>
      </c>
      <c r="N377" s="15">
        <v>15.404999999999999</v>
      </c>
      <c r="O377" s="15">
        <v>187167</v>
      </c>
      <c r="P377" s="15">
        <v>5723.8</v>
      </c>
      <c r="Q377" s="15">
        <v>1344165</v>
      </c>
      <c r="S377" s="15">
        <v>4631</v>
      </c>
      <c r="V377" s="15">
        <v>26</v>
      </c>
      <c r="W377" s="15">
        <v>93.3</v>
      </c>
      <c r="AB377" s="15">
        <v>272958</v>
      </c>
      <c r="AD377" s="15">
        <v>0</v>
      </c>
      <c r="AE377" s="15">
        <v>65.5</v>
      </c>
      <c r="AF377" s="15">
        <v>8.1</v>
      </c>
      <c r="AH377" s="13">
        <f t="shared" si="70"/>
        <v>1998</v>
      </c>
      <c r="AI377" s="13">
        <f t="shared" si="71"/>
        <v>16</v>
      </c>
      <c r="AJ377" s="13">
        <f>IF(AND(ISNUMBER(C377),ISNUMBER(AK377),ISNUMBER(AL377),AH377&gt;=Inputs!$B$5,AH377&lt;=Inputs!$B$6,AH377&lt;&gt;Inputs!$B$7,AH377&lt;&gt;Inputs!$B$8),1,0)</f>
        <v>0</v>
      </c>
      <c r="AK377" s="13">
        <f>IF(INDEX($E377:$AF377,Inputs!$C$10)="","",INDEX($E377:$AF377,Inputs!$C$10))</f>
        <v>187167</v>
      </c>
      <c r="AL377" s="13">
        <f>IF(INDEX($E377:$AF377,Inputs!$C$11)="","",INDEX($E377:$AF377,Inputs!$C$11))</f>
        <v>304000</v>
      </c>
      <c r="AM377" s="19">
        <f>Regression!$C$5+Regression!$C$6*A377</f>
        <v>10405.624222328564</v>
      </c>
      <c r="AN377" s="27" t="str">
        <f t="shared" si="72"/>
        <v/>
      </c>
      <c r="AO377" s="30">
        <f>INDEX('Seasonal Index'!$E$2:$E$53,AI377)</f>
        <v>1.002097408025427</v>
      </c>
      <c r="AP377" s="34" t="str">
        <f t="shared" si="73"/>
        <v/>
      </c>
      <c r="AQ377" s="16">
        <f>IF(AJ377=1,A377-Regression!$C$15,0)</f>
        <v>0</v>
      </c>
      <c r="AR377" s="16">
        <f>IF(AJ377=1,AK377-Regression!$D$15,0)</f>
        <v>0</v>
      </c>
      <c r="AS377" s="16">
        <f>IF(AJ377=1,AL377-Regression!$E$15,0)</f>
        <v>0</v>
      </c>
      <c r="AT377" s="16">
        <f>IF(AJ377=1,AP377-Regression!$F$15,0)</f>
        <v>0</v>
      </c>
      <c r="AU377" s="19">
        <f>IF(AND(ISNUMBER(AK377),ISNUMBER(AL377)),Regression!$C$38+Regression!$D$38*A377+Regression!$E$38*AK377+Regression!$F$38*AL377,"")</f>
        <v>10514.414126484227</v>
      </c>
      <c r="AV377" s="34">
        <f t="shared" si="74"/>
        <v>10536.467143055779</v>
      </c>
      <c r="AW377" s="13" t="str">
        <f>IF(AJ377=1,"Train",IF(AH377=Inputs!$B$6+1,"Validation",IF(AH377&gt;Inputs!$B$6+1,"Forecast","Not used")))</f>
        <v>Not used</v>
      </c>
      <c r="AX377" s="34">
        <f t="shared" si="75"/>
        <v>8303</v>
      </c>
      <c r="AY377" s="38" t="str">
        <f t="shared" si="76"/>
        <v/>
      </c>
      <c r="AZ377" s="13">
        <f t="shared" si="77"/>
        <v>0</v>
      </c>
      <c r="BB377" s="19">
        <f>Regression!$C$45+Regression!$C$46*A377</f>
        <v>6730.6513363152153</v>
      </c>
      <c r="BC377" s="27" t="str">
        <f t="shared" si="78"/>
        <v/>
      </c>
      <c r="BD377" s="30">
        <f>INDEX('Seasonal Index'!$H$2:$H$53,AI377)</f>
        <v>1.0144500074765384</v>
      </c>
      <c r="BE377" s="34" t="str">
        <f t="shared" si="79"/>
        <v/>
      </c>
      <c r="BF377" s="38" t="str">
        <f t="shared" si="80"/>
        <v/>
      </c>
      <c r="BG377" s="34">
        <f t="shared" si="81"/>
        <v>8303</v>
      </c>
      <c r="BH377" s="13">
        <f t="shared" si="82"/>
        <v>0</v>
      </c>
      <c r="BI377" s="13">
        <f t="shared" si="83"/>
        <v>0</v>
      </c>
    </row>
    <row r="378" spans="1:61" x14ac:dyDescent="0.2">
      <c r="A378" s="15">
        <v>377</v>
      </c>
      <c r="B378" s="35">
        <v>35909</v>
      </c>
      <c r="C378" s="36">
        <v>8118</v>
      </c>
      <c r="D378" s="37"/>
      <c r="F378" s="15">
        <v>317000</v>
      </c>
      <c r="H378" s="15">
        <v>14.496</v>
      </c>
      <c r="I378" s="15">
        <v>13.644</v>
      </c>
      <c r="J378" s="15">
        <v>1.028</v>
      </c>
      <c r="K378" s="15">
        <v>8765.9069999999992</v>
      </c>
      <c r="M378" s="15">
        <v>974</v>
      </c>
      <c r="N378" s="15">
        <v>15.404999999999999</v>
      </c>
      <c r="O378" s="15">
        <v>187167</v>
      </c>
      <c r="P378" s="15">
        <v>5723.8</v>
      </c>
      <c r="Q378" s="15">
        <v>1344165</v>
      </c>
      <c r="S378" s="15">
        <v>4631</v>
      </c>
      <c r="V378" s="15">
        <v>26</v>
      </c>
      <c r="W378" s="15">
        <v>93.3</v>
      </c>
      <c r="AB378" s="15">
        <v>272958</v>
      </c>
      <c r="AD378" s="15">
        <v>0</v>
      </c>
      <c r="AE378" s="15">
        <v>55.8</v>
      </c>
      <c r="AF378" s="15">
        <v>2.8</v>
      </c>
      <c r="AH378" s="13">
        <f t="shared" si="70"/>
        <v>1998</v>
      </c>
      <c r="AI378" s="13">
        <f t="shared" si="71"/>
        <v>17</v>
      </c>
      <c r="AJ378" s="13">
        <f>IF(AND(ISNUMBER(C378),ISNUMBER(AK378),ISNUMBER(AL378),AH378&gt;=Inputs!$B$5,AH378&lt;=Inputs!$B$6,AH378&lt;&gt;Inputs!$B$7,AH378&lt;&gt;Inputs!$B$8),1,0)</f>
        <v>0</v>
      </c>
      <c r="AK378" s="13">
        <f>IF(INDEX($E378:$AF378,Inputs!$C$10)="","",INDEX($E378:$AF378,Inputs!$C$10))</f>
        <v>187167</v>
      </c>
      <c r="AL378" s="13">
        <f>IF(INDEX($E378:$AF378,Inputs!$C$11)="","",INDEX($E378:$AF378,Inputs!$C$11))</f>
        <v>317000</v>
      </c>
      <c r="AM378" s="19">
        <f>Regression!$C$5+Regression!$C$6*A378</f>
        <v>10404.451547390245</v>
      </c>
      <c r="AN378" s="27" t="str">
        <f t="shared" si="72"/>
        <v/>
      </c>
      <c r="AO378" s="30">
        <f>INDEX('Seasonal Index'!$E$2:$E$53,AI378)</f>
        <v>0.98572000908513657</v>
      </c>
      <c r="AP378" s="34" t="str">
        <f t="shared" si="73"/>
        <v/>
      </c>
      <c r="AQ378" s="16">
        <f>IF(AJ378=1,A378-Regression!$C$15,0)</f>
        <v>0</v>
      </c>
      <c r="AR378" s="16">
        <f>IF(AJ378=1,AK378-Regression!$D$15,0)</f>
        <v>0</v>
      </c>
      <c r="AS378" s="16">
        <f>IF(AJ378=1,AL378-Regression!$E$15,0)</f>
        <v>0</v>
      </c>
      <c r="AT378" s="16">
        <f>IF(AJ378=1,AP378-Regression!$F$15,0)</f>
        <v>0</v>
      </c>
      <c r="AU378" s="19">
        <f>IF(AND(ISNUMBER(AK378),ISNUMBER(AL378)),Regression!$C$38+Regression!$D$38*A378+Regression!$E$38*AK378+Regression!$F$38*AL378,"")</f>
        <v>10478.336275368451</v>
      </c>
      <c r="AV378" s="34">
        <f t="shared" si="74"/>
        <v>10328.705728553305</v>
      </c>
      <c r="AW378" s="13" t="str">
        <f>IF(AJ378=1,"Train",IF(AH378=Inputs!$B$6+1,"Validation",IF(AH378&gt;Inputs!$B$6+1,"Forecast","Not used")))</f>
        <v>Not used</v>
      </c>
      <c r="AX378" s="34">
        <f t="shared" si="75"/>
        <v>8118</v>
      </c>
      <c r="AY378" s="38" t="str">
        <f t="shared" si="76"/>
        <v/>
      </c>
      <c r="AZ378" s="13">
        <f t="shared" si="77"/>
        <v>0</v>
      </c>
      <c r="BB378" s="19">
        <f>Regression!$C$45+Regression!$C$46*A378</f>
        <v>6732.2108359279919</v>
      </c>
      <c r="BC378" s="27" t="str">
        <f t="shared" si="78"/>
        <v/>
      </c>
      <c r="BD378" s="30">
        <f>INDEX('Seasonal Index'!$H$2:$H$53,AI378)</f>
        <v>0.9921535913252727</v>
      </c>
      <c r="BE378" s="34" t="str">
        <f t="shared" si="79"/>
        <v/>
      </c>
      <c r="BF378" s="38" t="str">
        <f t="shared" si="80"/>
        <v/>
      </c>
      <c r="BG378" s="34">
        <f t="shared" si="81"/>
        <v>8118</v>
      </c>
      <c r="BH378" s="13">
        <f t="shared" si="82"/>
        <v>0</v>
      </c>
      <c r="BI378" s="13">
        <f t="shared" si="83"/>
        <v>0</v>
      </c>
    </row>
    <row r="379" spans="1:61" x14ac:dyDescent="0.2">
      <c r="A379" s="15">
        <v>378</v>
      </c>
      <c r="B379" s="35">
        <v>35916</v>
      </c>
      <c r="C379" s="36">
        <v>8190</v>
      </c>
      <c r="D379" s="37"/>
      <c r="F379" s="15">
        <v>311000</v>
      </c>
      <c r="H379" s="15">
        <v>15.714</v>
      </c>
      <c r="I379" s="15">
        <v>14.002000000000001</v>
      </c>
      <c r="J379" s="15">
        <v>1.04</v>
      </c>
      <c r="K379" s="15">
        <v>8765.9069999999992</v>
      </c>
      <c r="M379" s="15">
        <v>974</v>
      </c>
      <c r="N379" s="15">
        <v>15.404999999999999</v>
      </c>
      <c r="O379" s="15">
        <v>187167</v>
      </c>
      <c r="P379" s="15">
        <v>5723.8</v>
      </c>
      <c r="Q379" s="15">
        <v>1344165</v>
      </c>
      <c r="S379" s="15">
        <v>4631</v>
      </c>
      <c r="V379" s="15">
        <v>26</v>
      </c>
      <c r="W379" s="15">
        <v>93.3</v>
      </c>
      <c r="AB379" s="15">
        <v>272958</v>
      </c>
      <c r="AD379" s="15">
        <v>0</v>
      </c>
      <c r="AE379" s="15">
        <v>48.4</v>
      </c>
      <c r="AF379" s="15">
        <v>9.1999999999999993</v>
      </c>
      <c r="AH379" s="13">
        <f t="shared" si="70"/>
        <v>1998</v>
      </c>
      <c r="AI379" s="13">
        <f t="shared" si="71"/>
        <v>18</v>
      </c>
      <c r="AJ379" s="13">
        <f>IF(AND(ISNUMBER(C379),ISNUMBER(AK379),ISNUMBER(AL379),AH379&gt;=Inputs!$B$5,AH379&lt;=Inputs!$B$6,AH379&lt;&gt;Inputs!$B$7,AH379&lt;&gt;Inputs!$B$8),1,0)</f>
        <v>0</v>
      </c>
      <c r="AK379" s="13">
        <f>IF(INDEX($E379:$AF379,Inputs!$C$10)="","",INDEX($E379:$AF379,Inputs!$C$10))</f>
        <v>187167</v>
      </c>
      <c r="AL379" s="13">
        <f>IF(INDEX($E379:$AF379,Inputs!$C$11)="","",INDEX($E379:$AF379,Inputs!$C$11))</f>
        <v>311000</v>
      </c>
      <c r="AM379" s="19">
        <f>Regression!$C$5+Regression!$C$6*A379</f>
        <v>10403.278872451925</v>
      </c>
      <c r="AN379" s="27" t="str">
        <f t="shared" si="72"/>
        <v/>
      </c>
      <c r="AO379" s="30">
        <f>INDEX('Seasonal Index'!$E$2:$E$53,AI379)</f>
        <v>1.0181401500092944</v>
      </c>
      <c r="AP379" s="34" t="str">
        <f t="shared" si="73"/>
        <v/>
      </c>
      <c r="AQ379" s="16">
        <f>IF(AJ379=1,A379-Regression!$C$15,0)</f>
        <v>0</v>
      </c>
      <c r="AR379" s="16">
        <f>IF(AJ379=1,AK379-Regression!$D$15,0)</f>
        <v>0</v>
      </c>
      <c r="AS379" s="16">
        <f>IF(AJ379=1,AL379-Regression!$E$15,0)</f>
        <v>0</v>
      </c>
      <c r="AT379" s="16">
        <f>IF(AJ379=1,AP379-Regression!$F$15,0)</f>
        <v>0</v>
      </c>
      <c r="AU379" s="19">
        <f>IF(AND(ISNUMBER(AK379),ISNUMBER(AL379)),Regression!$C$38+Regression!$D$38*A379+Regression!$E$38*AK379+Regression!$F$38*AL379,"")</f>
        <v>10492.704210411059</v>
      </c>
      <c r="AV379" s="34">
        <f t="shared" si="74"/>
        <v>10683.04343879107</v>
      </c>
      <c r="AW379" s="13" t="str">
        <f>IF(AJ379=1,"Train",IF(AH379=Inputs!$B$6+1,"Validation",IF(AH379&gt;Inputs!$B$6+1,"Forecast","Not used")))</f>
        <v>Not used</v>
      </c>
      <c r="AX379" s="34">
        <f t="shared" si="75"/>
        <v>8190</v>
      </c>
      <c r="AY379" s="38" t="str">
        <f t="shared" si="76"/>
        <v/>
      </c>
      <c r="AZ379" s="13">
        <f t="shared" si="77"/>
        <v>0</v>
      </c>
      <c r="BB379" s="19">
        <f>Regression!$C$45+Regression!$C$46*A379</f>
        <v>6733.7703355407693</v>
      </c>
      <c r="BC379" s="27" t="str">
        <f t="shared" si="78"/>
        <v/>
      </c>
      <c r="BD379" s="30">
        <f>INDEX('Seasonal Index'!$H$2:$H$53,AI379)</f>
        <v>1.0188493846734186</v>
      </c>
      <c r="BE379" s="34" t="str">
        <f t="shared" si="79"/>
        <v/>
      </c>
      <c r="BF379" s="38" t="str">
        <f t="shared" si="80"/>
        <v/>
      </c>
      <c r="BG379" s="34">
        <f t="shared" si="81"/>
        <v>8190</v>
      </c>
      <c r="BH379" s="13">
        <f t="shared" si="82"/>
        <v>0</v>
      </c>
      <c r="BI379" s="13">
        <f t="shared" si="83"/>
        <v>0</v>
      </c>
    </row>
    <row r="380" spans="1:61" x14ac:dyDescent="0.2">
      <c r="A380" s="15">
        <v>379</v>
      </c>
      <c r="B380" s="35">
        <v>35923</v>
      </c>
      <c r="C380" s="36">
        <v>7503</v>
      </c>
      <c r="D380" s="37"/>
      <c r="F380" s="15">
        <v>304000</v>
      </c>
      <c r="H380" s="15">
        <v>15.476000000000001</v>
      </c>
      <c r="I380" s="15">
        <v>13.9475</v>
      </c>
      <c r="J380" s="15">
        <v>1.0489999999999999</v>
      </c>
      <c r="K380" s="15">
        <v>8866.48</v>
      </c>
      <c r="M380" s="15">
        <v>932</v>
      </c>
      <c r="N380" s="15">
        <v>15.404999999999999</v>
      </c>
      <c r="O380" s="15">
        <v>187167</v>
      </c>
      <c r="P380" s="15">
        <v>5750.3</v>
      </c>
      <c r="Q380" s="15">
        <v>1344165</v>
      </c>
      <c r="S380" s="15">
        <v>4631</v>
      </c>
      <c r="V380" s="15">
        <v>26</v>
      </c>
      <c r="W380" s="15">
        <v>90.7</v>
      </c>
      <c r="AB380" s="15">
        <v>272958</v>
      </c>
      <c r="AD380" s="15">
        <v>0</v>
      </c>
      <c r="AE380" s="15">
        <v>31.8</v>
      </c>
      <c r="AF380" s="15">
        <v>18.399999999999999</v>
      </c>
      <c r="AH380" s="13">
        <f t="shared" si="70"/>
        <v>1998</v>
      </c>
      <c r="AI380" s="13">
        <f t="shared" si="71"/>
        <v>19</v>
      </c>
      <c r="AJ380" s="13">
        <f>IF(AND(ISNUMBER(C380),ISNUMBER(AK380),ISNUMBER(AL380),AH380&gt;=Inputs!$B$5,AH380&lt;=Inputs!$B$6,AH380&lt;&gt;Inputs!$B$7,AH380&lt;&gt;Inputs!$B$8),1,0)</f>
        <v>0</v>
      </c>
      <c r="AK380" s="13">
        <f>IF(INDEX($E380:$AF380,Inputs!$C$10)="","",INDEX($E380:$AF380,Inputs!$C$10))</f>
        <v>187167</v>
      </c>
      <c r="AL380" s="13">
        <f>IF(INDEX($E380:$AF380,Inputs!$C$11)="","",INDEX($E380:$AF380,Inputs!$C$11))</f>
        <v>304000</v>
      </c>
      <c r="AM380" s="19">
        <f>Regression!$C$5+Regression!$C$6*A380</f>
        <v>10402.106197513607</v>
      </c>
      <c r="AN380" s="27" t="str">
        <f t="shared" si="72"/>
        <v/>
      </c>
      <c r="AO380" s="30">
        <f>INDEX('Seasonal Index'!$E$2:$E$53,AI380)</f>
        <v>1.0133712391889671</v>
      </c>
      <c r="AP380" s="34" t="str">
        <f t="shared" si="73"/>
        <v/>
      </c>
      <c r="AQ380" s="16">
        <f>IF(AJ380=1,A380-Regression!$C$15,0)</f>
        <v>0</v>
      </c>
      <c r="AR380" s="16">
        <f>IF(AJ380=1,AK380-Regression!$D$15,0)</f>
        <v>0</v>
      </c>
      <c r="AS380" s="16">
        <f>IF(AJ380=1,AL380-Regression!$E$15,0)</f>
        <v>0</v>
      </c>
      <c r="AT380" s="16">
        <f>IF(AJ380=1,AP380-Regression!$F$15,0)</f>
        <v>0</v>
      </c>
      <c r="AU380" s="19">
        <f>IF(AND(ISNUMBER(AK380),ISNUMBER(AL380)),Regression!$C$38+Regression!$D$38*A380+Regression!$E$38*AK380+Regression!$F$38*AL380,"")</f>
        <v>10509.727186830423</v>
      </c>
      <c r="AV380" s="34">
        <f t="shared" si="74"/>
        <v>10650.255262856323</v>
      </c>
      <c r="AW380" s="13" t="str">
        <f>IF(AJ380=1,"Train",IF(AH380=Inputs!$B$6+1,"Validation",IF(AH380&gt;Inputs!$B$6+1,"Forecast","Not used")))</f>
        <v>Not used</v>
      </c>
      <c r="AX380" s="34">
        <f t="shared" si="75"/>
        <v>7503</v>
      </c>
      <c r="AY380" s="38" t="str">
        <f t="shared" si="76"/>
        <v/>
      </c>
      <c r="AZ380" s="13">
        <f t="shared" si="77"/>
        <v>0</v>
      </c>
      <c r="BB380" s="19">
        <f>Regression!$C$45+Regression!$C$46*A380</f>
        <v>6735.3298351535459</v>
      </c>
      <c r="BC380" s="27" t="str">
        <f t="shared" si="78"/>
        <v/>
      </c>
      <c r="BD380" s="30">
        <f>INDEX('Seasonal Index'!$H$2:$H$53,AI380)</f>
        <v>1.0190603733092338</v>
      </c>
      <c r="BE380" s="34" t="str">
        <f t="shared" si="79"/>
        <v/>
      </c>
      <c r="BF380" s="38" t="str">
        <f t="shared" si="80"/>
        <v/>
      </c>
      <c r="BG380" s="34">
        <f t="shared" si="81"/>
        <v>7503</v>
      </c>
      <c r="BH380" s="13">
        <f t="shared" si="82"/>
        <v>0</v>
      </c>
      <c r="BI380" s="13">
        <f t="shared" si="83"/>
        <v>0</v>
      </c>
    </row>
    <row r="381" spans="1:61" x14ac:dyDescent="0.2">
      <c r="A381" s="15">
        <v>380</v>
      </c>
      <c r="B381" s="35">
        <v>35930</v>
      </c>
      <c r="C381" s="36">
        <v>8524</v>
      </c>
      <c r="D381" s="37"/>
      <c r="F381" s="15">
        <v>306000</v>
      </c>
      <c r="H381" s="15">
        <v>15.028</v>
      </c>
      <c r="I381" s="15">
        <v>14.385999999999999</v>
      </c>
      <c r="J381" s="15">
        <v>1.0629999999999999</v>
      </c>
      <c r="K381" s="15">
        <v>8866.48</v>
      </c>
      <c r="M381" s="15">
        <v>932</v>
      </c>
      <c r="N381" s="15">
        <v>15.404999999999999</v>
      </c>
      <c r="O381" s="15">
        <v>187167</v>
      </c>
      <c r="P381" s="15">
        <v>5750.3</v>
      </c>
      <c r="Q381" s="15">
        <v>1344165</v>
      </c>
      <c r="S381" s="15">
        <v>4631</v>
      </c>
      <c r="V381" s="15">
        <v>26</v>
      </c>
      <c r="W381" s="15">
        <v>90.7</v>
      </c>
      <c r="AB381" s="15">
        <v>272958</v>
      </c>
      <c r="AD381" s="15">
        <v>0</v>
      </c>
      <c r="AE381" s="15">
        <v>35.1</v>
      </c>
      <c r="AF381" s="15">
        <v>27.5</v>
      </c>
      <c r="AH381" s="13">
        <f t="shared" si="70"/>
        <v>1998</v>
      </c>
      <c r="AI381" s="13">
        <f t="shared" si="71"/>
        <v>20</v>
      </c>
      <c r="AJ381" s="13">
        <f>IF(AND(ISNUMBER(C381),ISNUMBER(AK381),ISNUMBER(AL381),AH381&gt;=Inputs!$B$5,AH381&lt;=Inputs!$B$6,AH381&lt;&gt;Inputs!$B$7,AH381&lt;&gt;Inputs!$B$8),1,0)</f>
        <v>0</v>
      </c>
      <c r="AK381" s="13">
        <f>IF(INDEX($E381:$AF381,Inputs!$C$10)="","",INDEX($E381:$AF381,Inputs!$C$10))</f>
        <v>187167</v>
      </c>
      <c r="AL381" s="13">
        <f>IF(INDEX($E381:$AF381,Inputs!$C$11)="","",INDEX($E381:$AF381,Inputs!$C$11))</f>
        <v>306000</v>
      </c>
      <c r="AM381" s="19">
        <f>Regression!$C$5+Regression!$C$6*A381</f>
        <v>10400.933522575287</v>
      </c>
      <c r="AN381" s="27" t="str">
        <f t="shared" si="72"/>
        <v/>
      </c>
      <c r="AO381" s="30">
        <f>INDEX('Seasonal Index'!$E$2:$E$53,AI381)</f>
        <v>1.0355119111831677</v>
      </c>
      <c r="AP381" s="34" t="str">
        <f t="shared" si="73"/>
        <v/>
      </c>
      <c r="AQ381" s="16">
        <f>IF(AJ381=1,A381-Regression!$C$15,0)</f>
        <v>0</v>
      </c>
      <c r="AR381" s="16">
        <f>IF(AJ381=1,AK381-Regression!$D$15,0)</f>
        <v>0</v>
      </c>
      <c r="AS381" s="16">
        <f>IF(AJ381=1,AL381-Regression!$E$15,0)</f>
        <v>0</v>
      </c>
      <c r="AT381" s="16">
        <f>IF(AJ381=1,AP381-Regression!$F$15,0)</f>
        <v>0</v>
      </c>
      <c r="AU381" s="19">
        <f>IF(AND(ISNUMBER(AK381),ISNUMBER(AL381)),Regression!$C$38+Regression!$D$38*A381+Regression!$E$38*AK381+Regression!$F$38*AL381,"")</f>
        <v>10502.854790858975</v>
      </c>
      <c r="AV381" s="34">
        <f t="shared" si="74"/>
        <v>10875.831237361666</v>
      </c>
      <c r="AW381" s="13" t="str">
        <f>IF(AJ381=1,"Train",IF(AH381=Inputs!$B$6+1,"Validation",IF(AH381&gt;Inputs!$B$6+1,"Forecast","Not used")))</f>
        <v>Not used</v>
      </c>
      <c r="AX381" s="34">
        <f t="shared" si="75"/>
        <v>8524</v>
      </c>
      <c r="AY381" s="38" t="str">
        <f t="shared" si="76"/>
        <v/>
      </c>
      <c r="AZ381" s="13">
        <f t="shared" si="77"/>
        <v>0</v>
      </c>
      <c r="BB381" s="19">
        <f>Regression!$C$45+Regression!$C$46*A381</f>
        <v>6736.8893347663225</v>
      </c>
      <c r="BC381" s="27" t="str">
        <f t="shared" si="78"/>
        <v/>
      </c>
      <c r="BD381" s="30">
        <f>INDEX('Seasonal Index'!$H$2:$H$53,AI381)</f>
        <v>1.0467644841480233</v>
      </c>
      <c r="BE381" s="34" t="str">
        <f t="shared" si="79"/>
        <v/>
      </c>
      <c r="BF381" s="38" t="str">
        <f t="shared" si="80"/>
        <v/>
      </c>
      <c r="BG381" s="34">
        <f t="shared" si="81"/>
        <v>8524</v>
      </c>
      <c r="BH381" s="13">
        <f t="shared" si="82"/>
        <v>0</v>
      </c>
      <c r="BI381" s="13">
        <f t="shared" si="83"/>
        <v>0</v>
      </c>
    </row>
    <row r="382" spans="1:61" x14ac:dyDescent="0.2">
      <c r="A382" s="15">
        <v>381</v>
      </c>
      <c r="B382" s="35">
        <v>35937</v>
      </c>
      <c r="C382" s="36">
        <v>8337</v>
      </c>
      <c r="D382" s="37"/>
      <c r="F382" s="15">
        <v>315000</v>
      </c>
      <c r="H382" s="15">
        <v>13.907999999999999</v>
      </c>
      <c r="I382" s="15">
        <v>14.558</v>
      </c>
      <c r="J382" s="15">
        <v>1.0720000000000001</v>
      </c>
      <c r="K382" s="15">
        <v>8866.48</v>
      </c>
      <c r="M382" s="15">
        <v>932</v>
      </c>
      <c r="N382" s="15">
        <v>15.923</v>
      </c>
      <c r="O382" s="15">
        <v>214222</v>
      </c>
      <c r="P382" s="15">
        <v>5750.3</v>
      </c>
      <c r="Q382" s="15">
        <v>1344165</v>
      </c>
      <c r="S382" s="15">
        <v>4631</v>
      </c>
      <c r="V382" s="15">
        <v>26</v>
      </c>
      <c r="W382" s="15">
        <v>90.7</v>
      </c>
      <c r="AB382" s="15">
        <v>272958</v>
      </c>
      <c r="AD382" s="15">
        <v>0</v>
      </c>
      <c r="AE382" s="15">
        <v>9.9</v>
      </c>
      <c r="AF382" s="15">
        <v>44.5</v>
      </c>
      <c r="AH382" s="13">
        <f t="shared" si="70"/>
        <v>1998</v>
      </c>
      <c r="AI382" s="13">
        <f t="shared" si="71"/>
        <v>21</v>
      </c>
      <c r="AJ382" s="13">
        <f>IF(AND(ISNUMBER(C382),ISNUMBER(AK382),ISNUMBER(AL382),AH382&gt;=Inputs!$B$5,AH382&lt;=Inputs!$B$6,AH382&lt;&gt;Inputs!$B$7,AH382&lt;&gt;Inputs!$B$8),1,0)</f>
        <v>0</v>
      </c>
      <c r="AK382" s="13">
        <f>IF(INDEX($E382:$AF382,Inputs!$C$10)="","",INDEX($E382:$AF382,Inputs!$C$10))</f>
        <v>214222</v>
      </c>
      <c r="AL382" s="13">
        <f>IF(INDEX($E382:$AF382,Inputs!$C$11)="","",INDEX($E382:$AF382,Inputs!$C$11))</f>
        <v>315000</v>
      </c>
      <c r="AM382" s="19">
        <f>Regression!$C$5+Regression!$C$6*A382</f>
        <v>10399.760847636968</v>
      </c>
      <c r="AN382" s="27" t="str">
        <f t="shared" si="72"/>
        <v/>
      </c>
      <c r="AO382" s="30">
        <f>INDEX('Seasonal Index'!$E$2:$E$53,AI382)</f>
        <v>1.0352245807811005</v>
      </c>
      <c r="AP382" s="34" t="str">
        <f t="shared" si="73"/>
        <v/>
      </c>
      <c r="AQ382" s="16">
        <f>IF(AJ382=1,A382-Regression!$C$15,0)</f>
        <v>0</v>
      </c>
      <c r="AR382" s="16">
        <f>IF(AJ382=1,AK382-Regression!$D$15,0)</f>
        <v>0</v>
      </c>
      <c r="AS382" s="16">
        <f>IF(AJ382=1,AL382-Regression!$E$15,0)</f>
        <v>0</v>
      </c>
      <c r="AT382" s="16">
        <f>IF(AJ382=1,AP382-Regression!$F$15,0)</f>
        <v>0</v>
      </c>
      <c r="AU382" s="19">
        <f>IF(AND(ISNUMBER(AK382),ISNUMBER(AL382)),Regression!$C$38+Regression!$D$38*A382+Regression!$E$38*AK382+Regression!$F$38*AL382,"")</f>
        <v>10526.763582461863</v>
      </c>
      <c r="AV382" s="34">
        <f t="shared" si="74"/>
        <v>10897.564416635838</v>
      </c>
      <c r="AW382" s="13" t="str">
        <f>IF(AJ382=1,"Train",IF(AH382=Inputs!$B$6+1,"Validation",IF(AH382&gt;Inputs!$B$6+1,"Forecast","Not used")))</f>
        <v>Not used</v>
      </c>
      <c r="AX382" s="34">
        <f t="shared" si="75"/>
        <v>8337</v>
      </c>
      <c r="AY382" s="38" t="str">
        <f t="shared" si="76"/>
        <v/>
      </c>
      <c r="AZ382" s="13">
        <f t="shared" si="77"/>
        <v>0</v>
      </c>
      <c r="BB382" s="19">
        <f>Regression!$C$45+Regression!$C$46*A382</f>
        <v>6738.448834379099</v>
      </c>
      <c r="BC382" s="27" t="str">
        <f t="shared" si="78"/>
        <v/>
      </c>
      <c r="BD382" s="30">
        <f>INDEX('Seasonal Index'!$H$2:$H$53,AI382)</f>
        <v>1.0342763462036404</v>
      </c>
      <c r="BE382" s="34" t="str">
        <f t="shared" si="79"/>
        <v/>
      </c>
      <c r="BF382" s="38" t="str">
        <f t="shared" si="80"/>
        <v/>
      </c>
      <c r="BG382" s="34">
        <f t="shared" si="81"/>
        <v>8337</v>
      </c>
      <c r="BH382" s="13">
        <f t="shared" si="82"/>
        <v>0</v>
      </c>
      <c r="BI382" s="13">
        <f t="shared" si="83"/>
        <v>0</v>
      </c>
    </row>
    <row r="383" spans="1:61" x14ac:dyDescent="0.2">
      <c r="A383" s="15">
        <v>382</v>
      </c>
      <c r="B383" s="35">
        <v>35944</v>
      </c>
      <c r="C383" s="36">
        <v>8205</v>
      </c>
      <c r="D383" s="37"/>
      <c r="F383" s="15">
        <v>309000</v>
      </c>
      <c r="H383" s="15">
        <v>14.9925</v>
      </c>
      <c r="I383" s="15">
        <v>14.4475</v>
      </c>
      <c r="J383" s="15">
        <v>1.07</v>
      </c>
      <c r="K383" s="15">
        <v>8866.48</v>
      </c>
      <c r="M383" s="15">
        <v>932</v>
      </c>
      <c r="N383" s="15">
        <v>15.923</v>
      </c>
      <c r="O383" s="15">
        <v>214222</v>
      </c>
      <c r="P383" s="15">
        <v>5750.3</v>
      </c>
      <c r="Q383" s="15">
        <v>1344165</v>
      </c>
      <c r="S383" s="15">
        <v>4631</v>
      </c>
      <c r="V383" s="15">
        <v>26</v>
      </c>
      <c r="W383" s="15">
        <v>90.7</v>
      </c>
      <c r="AB383" s="15">
        <v>272958</v>
      </c>
      <c r="AD383" s="15">
        <v>1</v>
      </c>
      <c r="AE383" s="15">
        <v>10.3</v>
      </c>
      <c r="AF383" s="15">
        <v>48.1</v>
      </c>
      <c r="AH383" s="13">
        <f t="shared" si="70"/>
        <v>1998</v>
      </c>
      <c r="AI383" s="13">
        <f t="shared" si="71"/>
        <v>22</v>
      </c>
      <c r="AJ383" s="13">
        <f>IF(AND(ISNUMBER(C383),ISNUMBER(AK383),ISNUMBER(AL383),AH383&gt;=Inputs!$B$5,AH383&lt;=Inputs!$B$6,AH383&lt;&gt;Inputs!$B$7,AH383&lt;&gt;Inputs!$B$8),1,0)</f>
        <v>0</v>
      </c>
      <c r="AK383" s="13">
        <f>IF(INDEX($E383:$AF383,Inputs!$C$10)="","",INDEX($E383:$AF383,Inputs!$C$10))</f>
        <v>214222</v>
      </c>
      <c r="AL383" s="13">
        <f>IF(INDEX($E383:$AF383,Inputs!$C$11)="","",INDEX($E383:$AF383,Inputs!$C$11))</f>
        <v>309000</v>
      </c>
      <c r="AM383" s="19">
        <f>Regression!$C$5+Regression!$C$6*A383</f>
        <v>10398.58817269865</v>
      </c>
      <c r="AN383" s="27" t="str">
        <f t="shared" si="72"/>
        <v/>
      </c>
      <c r="AO383" s="30">
        <f>INDEX('Seasonal Index'!$E$2:$E$53,AI383)</f>
        <v>1.0139791701706116</v>
      </c>
      <c r="AP383" s="34" t="str">
        <f t="shared" si="73"/>
        <v/>
      </c>
      <c r="AQ383" s="16">
        <f>IF(AJ383=1,A383-Regression!$C$15,0)</f>
        <v>0</v>
      </c>
      <c r="AR383" s="16">
        <f>IF(AJ383=1,AK383-Regression!$D$15,0)</f>
        <v>0</v>
      </c>
      <c r="AS383" s="16">
        <f>IF(AJ383=1,AL383-Regression!$E$15,0)</f>
        <v>0</v>
      </c>
      <c r="AT383" s="16">
        <f>IF(AJ383=1,AP383-Regression!$F$15,0)</f>
        <v>0</v>
      </c>
      <c r="AU383" s="19">
        <f>IF(AND(ISNUMBER(AK383),ISNUMBER(AL383)),Regression!$C$38+Regression!$D$38*A383+Regression!$E$38*AK383+Regression!$F$38*AL383,"")</f>
        <v>10541.131517504471</v>
      </c>
      <c r="AV383" s="34">
        <f t="shared" si="74"/>
        <v>10688.487788778462</v>
      </c>
      <c r="AW383" s="13" t="str">
        <f>IF(AJ383=1,"Train",IF(AH383=Inputs!$B$6+1,"Validation",IF(AH383&gt;Inputs!$B$6+1,"Forecast","Not used")))</f>
        <v>Not used</v>
      </c>
      <c r="AX383" s="34">
        <f t="shared" si="75"/>
        <v>8205</v>
      </c>
      <c r="AY383" s="38" t="str">
        <f t="shared" si="76"/>
        <v/>
      </c>
      <c r="AZ383" s="13">
        <f t="shared" si="77"/>
        <v>0</v>
      </c>
      <c r="BB383" s="19">
        <f>Regression!$C$45+Regression!$C$46*A383</f>
        <v>6740.0083339918765</v>
      </c>
      <c r="BC383" s="27" t="str">
        <f t="shared" si="78"/>
        <v/>
      </c>
      <c r="BD383" s="30">
        <f>INDEX('Seasonal Index'!$H$2:$H$53,AI383)</f>
        <v>1.0395594903117378</v>
      </c>
      <c r="BE383" s="34" t="str">
        <f t="shared" si="79"/>
        <v/>
      </c>
      <c r="BF383" s="38" t="str">
        <f t="shared" si="80"/>
        <v/>
      </c>
      <c r="BG383" s="34">
        <f t="shared" si="81"/>
        <v>8205</v>
      </c>
      <c r="BH383" s="13">
        <f t="shared" si="82"/>
        <v>0</v>
      </c>
      <c r="BI383" s="13">
        <f t="shared" si="83"/>
        <v>0</v>
      </c>
    </row>
    <row r="384" spans="1:61" x14ac:dyDescent="0.2">
      <c r="A384" s="15">
        <v>383</v>
      </c>
      <c r="B384" s="35">
        <v>35951</v>
      </c>
      <c r="C384" s="36">
        <v>8312</v>
      </c>
      <c r="D384" s="37"/>
      <c r="F384" s="15">
        <v>322000</v>
      </c>
      <c r="H384" s="15">
        <v>15.022</v>
      </c>
      <c r="I384" s="15">
        <v>13.634</v>
      </c>
      <c r="J384" s="15">
        <v>1.0660000000000001</v>
      </c>
      <c r="K384" s="15">
        <v>8866.48</v>
      </c>
      <c r="M384" s="15">
        <v>886</v>
      </c>
      <c r="N384" s="15">
        <v>15.923</v>
      </c>
      <c r="O384" s="15">
        <v>214222</v>
      </c>
      <c r="P384" s="15">
        <v>5788.1</v>
      </c>
      <c r="Q384" s="15">
        <v>1344165</v>
      </c>
      <c r="S384" s="15">
        <v>4631</v>
      </c>
      <c r="V384" s="15">
        <v>26</v>
      </c>
      <c r="W384" s="15">
        <v>94.7</v>
      </c>
      <c r="AB384" s="15">
        <v>272958</v>
      </c>
      <c r="AD384" s="15">
        <v>0</v>
      </c>
      <c r="AE384" s="15">
        <v>11.3</v>
      </c>
      <c r="AF384" s="15">
        <v>53.8</v>
      </c>
      <c r="AH384" s="13">
        <f t="shared" si="70"/>
        <v>1998</v>
      </c>
      <c r="AI384" s="13">
        <f t="shared" si="71"/>
        <v>23</v>
      </c>
      <c r="AJ384" s="13">
        <f>IF(AND(ISNUMBER(C384),ISNUMBER(AK384),ISNUMBER(AL384),AH384&gt;=Inputs!$B$5,AH384&lt;=Inputs!$B$6,AH384&lt;&gt;Inputs!$B$7,AH384&lt;&gt;Inputs!$B$8),1,0)</f>
        <v>0</v>
      </c>
      <c r="AK384" s="13">
        <f>IF(INDEX($E384:$AF384,Inputs!$C$10)="","",INDEX($E384:$AF384,Inputs!$C$10))</f>
        <v>214222</v>
      </c>
      <c r="AL384" s="13">
        <f>IF(INDEX($E384:$AF384,Inputs!$C$11)="","",INDEX($E384:$AF384,Inputs!$C$11))</f>
        <v>322000</v>
      </c>
      <c r="AM384" s="19">
        <f>Regression!$C$5+Regression!$C$6*A384</f>
        <v>10397.41549776033</v>
      </c>
      <c r="AN384" s="27" t="str">
        <f t="shared" si="72"/>
        <v/>
      </c>
      <c r="AO384" s="30">
        <f>INDEX('Seasonal Index'!$E$2:$E$53,AI384)</f>
        <v>1.0375597367919589</v>
      </c>
      <c r="AP384" s="34" t="str">
        <f t="shared" si="73"/>
        <v/>
      </c>
      <c r="AQ384" s="16">
        <f>IF(AJ384=1,A384-Regression!$C$15,0)</f>
        <v>0</v>
      </c>
      <c r="AR384" s="16">
        <f>IF(AJ384=1,AK384-Regression!$D$15,0)</f>
        <v>0</v>
      </c>
      <c r="AS384" s="16">
        <f>IF(AJ384=1,AL384-Regression!$E$15,0)</f>
        <v>0</v>
      </c>
      <c r="AT384" s="16">
        <f>IF(AJ384=1,AP384-Regression!$F$15,0)</f>
        <v>0</v>
      </c>
      <c r="AU384" s="19">
        <f>IF(AND(ISNUMBER(AK384),ISNUMBER(AL384)),Regression!$C$38+Regression!$D$38*A384+Regression!$E$38*AK384+Regression!$F$38*AL384,"")</f>
        <v>10505.053666388692</v>
      </c>
      <c r="AV384" s="34">
        <f t="shared" si="74"/>
        <v>10899.620717083655</v>
      </c>
      <c r="AW384" s="13" t="str">
        <f>IF(AJ384=1,"Train",IF(AH384=Inputs!$B$6+1,"Validation",IF(AH384&gt;Inputs!$B$6+1,"Forecast","Not used")))</f>
        <v>Not used</v>
      </c>
      <c r="AX384" s="34">
        <f t="shared" si="75"/>
        <v>8312</v>
      </c>
      <c r="AY384" s="38" t="str">
        <f t="shared" si="76"/>
        <v/>
      </c>
      <c r="AZ384" s="13">
        <f t="shared" si="77"/>
        <v>0</v>
      </c>
      <c r="BB384" s="19">
        <f>Regression!$C$45+Regression!$C$46*A384</f>
        <v>6741.5678336046531</v>
      </c>
      <c r="BC384" s="27" t="str">
        <f t="shared" si="78"/>
        <v/>
      </c>
      <c r="BD384" s="30">
        <f>INDEX('Seasonal Index'!$H$2:$H$53,AI384)</f>
        <v>1.0378992768174384</v>
      </c>
      <c r="BE384" s="34" t="str">
        <f t="shared" si="79"/>
        <v/>
      </c>
      <c r="BF384" s="38" t="str">
        <f t="shared" si="80"/>
        <v/>
      </c>
      <c r="BG384" s="34">
        <f t="shared" si="81"/>
        <v>8312</v>
      </c>
      <c r="BH384" s="13">
        <f t="shared" si="82"/>
        <v>0</v>
      </c>
      <c r="BI384" s="13">
        <f t="shared" si="83"/>
        <v>0</v>
      </c>
    </row>
    <row r="385" spans="1:61" x14ac:dyDescent="0.2">
      <c r="A385" s="15">
        <v>384</v>
      </c>
      <c r="B385" s="35">
        <v>35958</v>
      </c>
      <c r="C385" s="36">
        <v>8103</v>
      </c>
      <c r="D385" s="37"/>
      <c r="F385" s="15">
        <v>306000</v>
      </c>
      <c r="H385" s="15">
        <v>13.423999999999999</v>
      </c>
      <c r="I385" s="15">
        <v>12.458</v>
      </c>
      <c r="J385" s="15">
        <v>1.075</v>
      </c>
      <c r="K385" s="15">
        <v>8866.48</v>
      </c>
      <c r="M385" s="15">
        <v>886</v>
      </c>
      <c r="N385" s="15">
        <v>15.923</v>
      </c>
      <c r="O385" s="15">
        <v>214222</v>
      </c>
      <c r="P385" s="15">
        <v>5788.1</v>
      </c>
      <c r="Q385" s="15">
        <v>1344165</v>
      </c>
      <c r="S385" s="15">
        <v>4631</v>
      </c>
      <c r="V385" s="15">
        <v>26</v>
      </c>
      <c r="W385" s="15">
        <v>94.7</v>
      </c>
      <c r="AB385" s="15">
        <v>272958</v>
      </c>
      <c r="AD385" s="15">
        <v>0</v>
      </c>
      <c r="AE385" s="15">
        <v>16.2</v>
      </c>
      <c r="AF385" s="15">
        <v>36</v>
      </c>
      <c r="AH385" s="13">
        <f t="shared" si="70"/>
        <v>1998</v>
      </c>
      <c r="AI385" s="13">
        <f t="shared" si="71"/>
        <v>24</v>
      </c>
      <c r="AJ385" s="13">
        <f>IF(AND(ISNUMBER(C385),ISNUMBER(AK385),ISNUMBER(AL385),AH385&gt;=Inputs!$B$5,AH385&lt;=Inputs!$B$6,AH385&lt;&gt;Inputs!$B$7,AH385&lt;&gt;Inputs!$B$8),1,0)</f>
        <v>0</v>
      </c>
      <c r="AK385" s="13">
        <f>IF(INDEX($E385:$AF385,Inputs!$C$10)="","",INDEX($E385:$AF385,Inputs!$C$10))</f>
        <v>214222</v>
      </c>
      <c r="AL385" s="13">
        <f>IF(INDEX($E385:$AF385,Inputs!$C$11)="","",INDEX($E385:$AF385,Inputs!$C$11))</f>
        <v>306000</v>
      </c>
      <c r="AM385" s="19">
        <f>Regression!$C$5+Regression!$C$6*A385</f>
        <v>10396.242822822012</v>
      </c>
      <c r="AN385" s="27" t="str">
        <f t="shared" si="72"/>
        <v/>
      </c>
      <c r="AO385" s="30">
        <f>INDEX('Seasonal Index'!$E$2:$E$53,AI385)</f>
        <v>1.0344513246808191</v>
      </c>
      <c r="AP385" s="34" t="str">
        <f t="shared" si="73"/>
        <v/>
      </c>
      <c r="AQ385" s="16">
        <f>IF(AJ385=1,A385-Regression!$C$15,0)</f>
        <v>0</v>
      </c>
      <c r="AR385" s="16">
        <f>IF(AJ385=1,AK385-Regression!$D$15,0)</f>
        <v>0</v>
      </c>
      <c r="AS385" s="16">
        <f>IF(AJ385=1,AL385-Regression!$E$15,0)</f>
        <v>0</v>
      </c>
      <c r="AT385" s="16">
        <f>IF(AJ385=1,AP385-Regression!$F$15,0)</f>
        <v>0</v>
      </c>
      <c r="AU385" s="19">
        <f>IF(AND(ISNUMBER(AK385),ISNUMBER(AL385)),Regression!$C$38+Regression!$D$38*A385+Regression!$E$38*AK385+Regression!$F$38*AL385,"")</f>
        <v>10545.972015198875</v>
      </c>
      <c r="AV385" s="34">
        <f t="shared" si="74"/>
        <v>10909.294721169324</v>
      </c>
      <c r="AW385" s="13" t="str">
        <f>IF(AJ385=1,"Train",IF(AH385=Inputs!$B$6+1,"Validation",IF(AH385&gt;Inputs!$B$6+1,"Forecast","Not used")))</f>
        <v>Not used</v>
      </c>
      <c r="AX385" s="34">
        <f t="shared" si="75"/>
        <v>8103</v>
      </c>
      <c r="AY385" s="38" t="str">
        <f t="shared" si="76"/>
        <v/>
      </c>
      <c r="AZ385" s="13">
        <f t="shared" si="77"/>
        <v>0</v>
      </c>
      <c r="BB385" s="19">
        <f>Regression!$C$45+Regression!$C$46*A385</f>
        <v>6743.1273332174296</v>
      </c>
      <c r="BC385" s="27" t="str">
        <f t="shared" si="78"/>
        <v/>
      </c>
      <c r="BD385" s="30">
        <f>INDEX('Seasonal Index'!$H$2:$H$53,AI385)</f>
        <v>1.0351080615346946</v>
      </c>
      <c r="BE385" s="34" t="str">
        <f t="shared" si="79"/>
        <v/>
      </c>
      <c r="BF385" s="38" t="str">
        <f t="shared" si="80"/>
        <v/>
      </c>
      <c r="BG385" s="34">
        <f t="shared" si="81"/>
        <v>8103</v>
      </c>
      <c r="BH385" s="13">
        <f t="shared" si="82"/>
        <v>0</v>
      </c>
      <c r="BI385" s="13">
        <f t="shared" si="83"/>
        <v>0</v>
      </c>
    </row>
    <row r="386" spans="1:61" x14ac:dyDescent="0.2">
      <c r="A386" s="15">
        <v>385</v>
      </c>
      <c r="B386" s="35">
        <v>35965</v>
      </c>
      <c r="C386" s="36">
        <v>8160</v>
      </c>
      <c r="D386" s="37"/>
      <c r="F386" s="15">
        <v>321000</v>
      </c>
      <c r="H386" s="15">
        <v>12.044</v>
      </c>
      <c r="I386" s="15">
        <v>10.922000000000001</v>
      </c>
      <c r="J386" s="15">
        <v>1.0660000000000001</v>
      </c>
      <c r="K386" s="15">
        <v>8866.48</v>
      </c>
      <c r="M386" s="15">
        <v>886</v>
      </c>
      <c r="N386" s="15">
        <v>17.056999999999999</v>
      </c>
      <c r="O386" s="15">
        <v>217921</v>
      </c>
      <c r="P386" s="15">
        <v>5788.1</v>
      </c>
      <c r="Q386" s="15">
        <v>1352528</v>
      </c>
      <c r="S386" s="15">
        <v>4631</v>
      </c>
      <c r="V386" s="15">
        <v>26</v>
      </c>
      <c r="W386" s="15">
        <v>94.7</v>
      </c>
      <c r="AB386" s="15">
        <v>272958</v>
      </c>
      <c r="AD386" s="15">
        <v>0</v>
      </c>
      <c r="AE386" s="15">
        <v>0.7</v>
      </c>
      <c r="AF386" s="15">
        <v>69.099999999999994</v>
      </c>
      <c r="AH386" s="13">
        <f t="shared" ref="AH386:AH449" si="84">YEAR(B386)</f>
        <v>1998</v>
      </c>
      <c r="AI386" s="13">
        <f t="shared" ref="AI386:AI449" si="85">MIN(52,INT((B386-DATE(AH386,1,1))/7)+1)</f>
        <v>25</v>
      </c>
      <c r="AJ386" s="13">
        <f>IF(AND(ISNUMBER(C386),ISNUMBER(AK386),ISNUMBER(AL386),AH386&gt;=Inputs!$B$5,AH386&lt;=Inputs!$B$6,AH386&lt;&gt;Inputs!$B$7,AH386&lt;&gt;Inputs!$B$8),1,0)</f>
        <v>0</v>
      </c>
      <c r="AK386" s="13">
        <f>IF(INDEX($E386:$AF386,Inputs!$C$10)="","",INDEX($E386:$AF386,Inputs!$C$10))</f>
        <v>217921</v>
      </c>
      <c r="AL386" s="13">
        <f>IF(INDEX($E386:$AF386,Inputs!$C$11)="","",INDEX($E386:$AF386,Inputs!$C$11))</f>
        <v>321000</v>
      </c>
      <c r="AM386" s="19">
        <f>Regression!$C$5+Regression!$C$6*A386</f>
        <v>10395.070147883693</v>
      </c>
      <c r="AN386" s="27" t="str">
        <f t="shared" ref="AN386:AN449" si="86">IF(AJ386=1,C386/AM386,"")</f>
        <v/>
      </c>
      <c r="AO386" s="30">
        <f>INDEX('Seasonal Index'!$E$2:$E$53,AI386)</f>
        <v>1.0360606930993077</v>
      </c>
      <c r="AP386" s="34" t="str">
        <f t="shared" ref="AP386:AP449" si="87">IF(AJ386=1,C386/AO386,"")</f>
        <v/>
      </c>
      <c r="AQ386" s="16">
        <f>IF(AJ386=1,A386-Regression!$C$15,0)</f>
        <v>0</v>
      </c>
      <c r="AR386" s="16">
        <f>IF(AJ386=1,AK386-Regression!$D$15,0)</f>
        <v>0</v>
      </c>
      <c r="AS386" s="16">
        <f>IF(AJ386=1,AL386-Regression!$E$15,0)</f>
        <v>0</v>
      </c>
      <c r="AT386" s="16">
        <f>IF(AJ386=1,AP386-Regression!$F$15,0)</f>
        <v>0</v>
      </c>
      <c r="AU386" s="19">
        <f>IF(AND(ISNUMBER(AK386),ISNUMBER(AL386)),Regression!$C$38+Regression!$D$38*A386+Regression!$E$38*AK386+Regression!$F$38*AL386,"")</f>
        <v>10511.333539810668</v>
      </c>
      <c r="AV386" s="34">
        <f t="shared" ref="AV386:AV449" si="88">IF(ISNUMBER(AU386),AU386*AO386,"")</f>
        <v>10890.379512654241</v>
      </c>
      <c r="AW386" s="13" t="str">
        <f>IF(AJ386=1,"Train",IF(AH386=Inputs!$B$6+1,"Validation",IF(AH386&gt;Inputs!$B$6+1,"Forecast","Not used")))</f>
        <v>Not used</v>
      </c>
      <c r="AX386" s="34">
        <f t="shared" ref="AX386:AX449" si="89">IF(ISNUMBER(C386),C386,IF(ISNUMBER(D386),D386,""))</f>
        <v>8160</v>
      </c>
      <c r="AY386" s="38" t="str">
        <f t="shared" ref="AY386:AY449" si="90">IF(AND(AW386="Validation",ISNUMBER(AX386),ISNUMBER(AV386)),ABS(AX386-AV386)/AX386,"")</f>
        <v/>
      </c>
      <c r="AZ386" s="13">
        <f t="shared" ref="AZ386:AZ449" si="91">IF(AJ386=1,AP386-AU386,0)</f>
        <v>0</v>
      </c>
      <c r="BB386" s="19">
        <f>Regression!$C$45+Regression!$C$46*A386</f>
        <v>6744.6868328302062</v>
      </c>
      <c r="BC386" s="27" t="str">
        <f t="shared" ref="BC386:BC449" si="92">IF(AND(AH386&gt;=2022,AH386&lt;=2024),C386/BB386,"")</f>
        <v/>
      </c>
      <c r="BD386" s="30">
        <f>INDEX('Seasonal Index'!$H$2:$H$53,AI386)</f>
        <v>1.0325970785197598</v>
      </c>
      <c r="BE386" s="34" t="str">
        <f t="shared" ref="BE386:BE449" si="93">IF(AH386&gt;=2022,BB386*BD386,"")</f>
        <v/>
      </c>
      <c r="BF386" s="38" t="str">
        <f t="shared" ref="BF386:BF449" si="94">IF(AND(AW386="Validation",ISNUMBER(AX386),ISNUMBER(BE386)),ABS(AX386-BE386)/AX386,"")</f>
        <v/>
      </c>
      <c r="BG386" s="34">
        <f t="shared" ref="BG386:BG449" si="95">IF(ISNUMBER(C386),C386,0)</f>
        <v>8160</v>
      </c>
      <c r="BH386" s="13">
        <f t="shared" ref="BH386:BH449" si="96">IF(ISNUMBER(AY386),AV386-AX386,0)</f>
        <v>0</v>
      </c>
      <c r="BI386" s="13">
        <f t="shared" ref="BI386:BI449" si="97">IF(ISNUMBER(AY386),BE386-AX386,0)</f>
        <v>0</v>
      </c>
    </row>
    <row r="387" spans="1:61" x14ac:dyDescent="0.2">
      <c r="A387" s="15">
        <v>386</v>
      </c>
      <c r="B387" s="35">
        <v>35972</v>
      </c>
      <c r="C387" s="36">
        <v>8644</v>
      </c>
      <c r="D387" s="37"/>
      <c r="F387" s="15">
        <v>349000</v>
      </c>
      <c r="H387" s="15">
        <v>14.167999999999999</v>
      </c>
      <c r="I387" s="15">
        <v>11.96</v>
      </c>
      <c r="J387" s="15">
        <v>1.0580000000000001</v>
      </c>
      <c r="K387" s="15">
        <v>8866.48</v>
      </c>
      <c r="M387" s="15">
        <v>886</v>
      </c>
      <c r="N387" s="15">
        <v>17.056999999999999</v>
      </c>
      <c r="O387" s="15">
        <v>217921</v>
      </c>
      <c r="P387" s="15">
        <v>5788.1</v>
      </c>
      <c r="Q387" s="15">
        <v>1352528</v>
      </c>
      <c r="S387" s="15">
        <v>4631</v>
      </c>
      <c r="V387" s="15">
        <v>26</v>
      </c>
      <c r="W387" s="15">
        <v>94.7</v>
      </c>
      <c r="AB387" s="15">
        <v>272958</v>
      </c>
      <c r="AD387" s="15">
        <v>0</v>
      </c>
      <c r="AE387" s="15">
        <v>0</v>
      </c>
      <c r="AF387" s="15">
        <v>85</v>
      </c>
      <c r="AH387" s="13">
        <f t="shared" si="84"/>
        <v>1998</v>
      </c>
      <c r="AI387" s="13">
        <f t="shared" si="85"/>
        <v>26</v>
      </c>
      <c r="AJ387" s="13">
        <f>IF(AND(ISNUMBER(C387),ISNUMBER(AK387),ISNUMBER(AL387),AH387&gt;=Inputs!$B$5,AH387&lt;=Inputs!$B$6,AH387&lt;&gt;Inputs!$B$7,AH387&lt;&gt;Inputs!$B$8),1,0)</f>
        <v>0</v>
      </c>
      <c r="AK387" s="13">
        <f>IF(INDEX($E387:$AF387,Inputs!$C$10)="","",INDEX($E387:$AF387,Inputs!$C$10))</f>
        <v>217921</v>
      </c>
      <c r="AL387" s="13">
        <f>IF(INDEX($E387:$AF387,Inputs!$C$11)="","",INDEX($E387:$AF387,Inputs!$C$11))</f>
        <v>349000</v>
      </c>
      <c r="AM387" s="19">
        <f>Regression!$C$5+Regression!$C$6*A387</f>
        <v>10393.897472945373</v>
      </c>
      <c r="AN387" s="27" t="str">
        <f t="shared" si="86"/>
        <v/>
      </c>
      <c r="AO387" s="30">
        <f>INDEX('Seasonal Index'!$E$2:$E$53,AI387)</f>
        <v>1.057751041708793</v>
      </c>
      <c r="AP387" s="34" t="str">
        <f t="shared" si="87"/>
        <v/>
      </c>
      <c r="AQ387" s="16">
        <f>IF(AJ387=1,A387-Regression!$C$15,0)</f>
        <v>0</v>
      </c>
      <c r="AR387" s="16">
        <f>IF(AJ387=1,AK387-Regression!$D$15,0)</f>
        <v>0</v>
      </c>
      <c r="AS387" s="16">
        <f>IF(AJ387=1,AL387-Regression!$E$15,0)</f>
        <v>0</v>
      </c>
      <c r="AT387" s="16">
        <f>IF(AJ387=1,AP387-Regression!$F$15,0)</f>
        <v>0</v>
      </c>
      <c r="AU387" s="19">
        <f>IF(AND(ISNUMBER(AK387),ISNUMBER(AL387)),Regression!$C$38+Regression!$D$38*A387+Regression!$E$38*AK387+Regression!$F$38*AL387,"")</f>
        <v>10435.430068043532</v>
      </c>
      <c r="AV387" s="34">
        <f t="shared" si="88"/>
        <v>11038.087025152307</v>
      </c>
      <c r="AW387" s="13" t="str">
        <f>IF(AJ387=1,"Train",IF(AH387=Inputs!$B$6+1,"Validation",IF(AH387&gt;Inputs!$B$6+1,"Forecast","Not used")))</f>
        <v>Not used</v>
      </c>
      <c r="AX387" s="34">
        <f t="shared" si="89"/>
        <v>8644</v>
      </c>
      <c r="AY387" s="38" t="str">
        <f t="shared" si="90"/>
        <v/>
      </c>
      <c r="AZ387" s="13">
        <f t="shared" si="91"/>
        <v>0</v>
      </c>
      <c r="BB387" s="19">
        <f>Regression!$C$45+Regression!$C$46*A387</f>
        <v>6746.2463324429837</v>
      </c>
      <c r="BC387" s="27" t="str">
        <f t="shared" si="92"/>
        <v/>
      </c>
      <c r="BD387" s="30">
        <f>INDEX('Seasonal Index'!$H$2:$H$53,AI387)</f>
        <v>1.0794606245983969</v>
      </c>
      <c r="BE387" s="34" t="str">
        <f t="shared" si="93"/>
        <v/>
      </c>
      <c r="BF387" s="38" t="str">
        <f t="shared" si="94"/>
        <v/>
      </c>
      <c r="BG387" s="34">
        <f t="shared" si="95"/>
        <v>8644</v>
      </c>
      <c r="BH387" s="13">
        <f t="shared" si="96"/>
        <v>0</v>
      </c>
      <c r="BI387" s="13">
        <f t="shared" si="97"/>
        <v>0</v>
      </c>
    </row>
    <row r="388" spans="1:61" x14ac:dyDescent="0.2">
      <c r="A388" s="15">
        <v>387</v>
      </c>
      <c r="B388" s="35">
        <v>35979</v>
      </c>
      <c r="C388" s="36">
        <v>8755</v>
      </c>
      <c r="D388" s="37"/>
      <c r="F388" s="15">
        <v>376000</v>
      </c>
      <c r="H388" s="15">
        <v>14.41</v>
      </c>
      <c r="I388" s="15">
        <v>11.868</v>
      </c>
      <c r="J388" s="15">
        <v>1.0569999999999999</v>
      </c>
      <c r="K388" s="15">
        <v>8866.48</v>
      </c>
      <c r="M388" s="15">
        <v>886</v>
      </c>
      <c r="N388" s="15">
        <v>17.056999999999999</v>
      </c>
      <c r="O388" s="15">
        <v>217921</v>
      </c>
      <c r="P388" s="15">
        <v>5788.1</v>
      </c>
      <c r="Q388" s="15">
        <v>1352528</v>
      </c>
      <c r="S388" s="15">
        <v>4631</v>
      </c>
      <c r="V388" s="15">
        <v>26</v>
      </c>
      <c r="W388" s="15">
        <v>94.7</v>
      </c>
      <c r="AB388" s="15">
        <v>272958</v>
      </c>
      <c r="AD388" s="15">
        <v>1</v>
      </c>
      <c r="AE388" s="15">
        <v>0</v>
      </c>
      <c r="AF388" s="15">
        <v>87.3</v>
      </c>
      <c r="AH388" s="13">
        <f t="shared" si="84"/>
        <v>1998</v>
      </c>
      <c r="AI388" s="13">
        <f t="shared" si="85"/>
        <v>27</v>
      </c>
      <c r="AJ388" s="13">
        <f>IF(AND(ISNUMBER(C388),ISNUMBER(AK388),ISNUMBER(AL388),AH388&gt;=Inputs!$B$5,AH388&lt;=Inputs!$B$6,AH388&lt;&gt;Inputs!$B$7,AH388&lt;&gt;Inputs!$B$8),1,0)</f>
        <v>0</v>
      </c>
      <c r="AK388" s="13">
        <f>IF(INDEX($E388:$AF388,Inputs!$C$10)="","",INDEX($E388:$AF388,Inputs!$C$10))</f>
        <v>217921</v>
      </c>
      <c r="AL388" s="13">
        <f>IF(INDEX($E388:$AF388,Inputs!$C$11)="","",INDEX($E388:$AF388,Inputs!$C$11))</f>
        <v>376000</v>
      </c>
      <c r="AM388" s="19">
        <f>Regression!$C$5+Regression!$C$6*A388</f>
        <v>10392.724798007055</v>
      </c>
      <c r="AN388" s="27" t="str">
        <f t="shared" si="86"/>
        <v/>
      </c>
      <c r="AO388" s="30">
        <f>INDEX('Seasonal Index'!$E$2:$E$53,AI388)</f>
        <v>1.0212618850338866</v>
      </c>
      <c r="AP388" s="34" t="str">
        <f t="shared" si="87"/>
        <v/>
      </c>
      <c r="AQ388" s="16">
        <f>IF(AJ388=1,A388-Regression!$C$15,0)</f>
        <v>0</v>
      </c>
      <c r="AR388" s="16">
        <f>IF(AJ388=1,AK388-Regression!$D$15,0)</f>
        <v>0</v>
      </c>
      <c r="AS388" s="16">
        <f>IF(AJ388=1,AL388-Regression!$E$15,0)</f>
        <v>0</v>
      </c>
      <c r="AT388" s="16">
        <f>IF(AJ388=1,AP388-Regression!$F$15,0)</f>
        <v>0</v>
      </c>
      <c r="AU388" s="19">
        <f>IF(AND(ISNUMBER(AK388),ISNUMBER(AL388)),Regression!$C$38+Regression!$D$38*A388+Regression!$E$38*AK388+Regression!$F$38*AL388,"")</f>
        <v>10362.181637653155</v>
      </c>
      <c r="AV388" s="34">
        <f t="shared" si="88"/>
        <v>10582.501152333187</v>
      </c>
      <c r="AW388" s="13" t="str">
        <f>IF(AJ388=1,"Train",IF(AH388=Inputs!$B$6+1,"Validation",IF(AH388&gt;Inputs!$B$6+1,"Forecast","Not used")))</f>
        <v>Not used</v>
      </c>
      <c r="AX388" s="34">
        <f t="shared" si="89"/>
        <v>8755</v>
      </c>
      <c r="AY388" s="38" t="str">
        <f t="shared" si="90"/>
        <v/>
      </c>
      <c r="AZ388" s="13">
        <f t="shared" si="91"/>
        <v>0</v>
      </c>
      <c r="BB388" s="19">
        <f>Regression!$C$45+Regression!$C$46*A388</f>
        <v>6747.8058320557602</v>
      </c>
      <c r="BC388" s="27" t="str">
        <f t="shared" si="92"/>
        <v/>
      </c>
      <c r="BD388" s="30">
        <f>INDEX('Seasonal Index'!$H$2:$H$53,AI388)</f>
        <v>0.99454601152310251</v>
      </c>
      <c r="BE388" s="34" t="str">
        <f t="shared" si="93"/>
        <v/>
      </c>
      <c r="BF388" s="38" t="str">
        <f t="shared" si="94"/>
        <v/>
      </c>
      <c r="BG388" s="34">
        <f t="shared" si="95"/>
        <v>8755</v>
      </c>
      <c r="BH388" s="13">
        <f t="shared" si="96"/>
        <v>0</v>
      </c>
      <c r="BI388" s="13">
        <f t="shared" si="97"/>
        <v>0</v>
      </c>
    </row>
    <row r="389" spans="1:61" x14ac:dyDescent="0.2">
      <c r="A389" s="15">
        <v>388</v>
      </c>
      <c r="B389" s="35">
        <v>35986</v>
      </c>
      <c r="C389" s="36">
        <v>8234</v>
      </c>
      <c r="D389" s="37"/>
      <c r="F389" s="15">
        <v>362000</v>
      </c>
      <c r="H389" s="15">
        <v>13.936</v>
      </c>
      <c r="I389" s="15">
        <v>11.657999999999999</v>
      </c>
      <c r="J389" s="15">
        <v>1.0580000000000001</v>
      </c>
      <c r="K389" s="15">
        <v>8866.48</v>
      </c>
      <c r="M389" s="15">
        <v>855</v>
      </c>
      <c r="N389" s="15">
        <v>17.056999999999999</v>
      </c>
      <c r="O389" s="15">
        <v>217921</v>
      </c>
      <c r="P389" s="15">
        <v>5837.9</v>
      </c>
      <c r="Q389" s="15">
        <v>1352528</v>
      </c>
      <c r="S389" s="15">
        <v>4631</v>
      </c>
      <c r="V389" s="15">
        <v>26</v>
      </c>
      <c r="W389" s="15">
        <v>97.5</v>
      </c>
      <c r="AB389" s="15">
        <v>272958</v>
      </c>
      <c r="AD389" s="15">
        <v>1</v>
      </c>
      <c r="AE389" s="15">
        <v>0</v>
      </c>
      <c r="AF389" s="15">
        <v>85.5</v>
      </c>
      <c r="AH389" s="13">
        <f t="shared" si="84"/>
        <v>1998</v>
      </c>
      <c r="AI389" s="13">
        <f t="shared" si="85"/>
        <v>28</v>
      </c>
      <c r="AJ389" s="13">
        <f>IF(AND(ISNUMBER(C389),ISNUMBER(AK389),ISNUMBER(AL389),AH389&gt;=Inputs!$B$5,AH389&lt;=Inputs!$B$6,AH389&lt;&gt;Inputs!$B$7,AH389&lt;&gt;Inputs!$B$8),1,0)</f>
        <v>0</v>
      </c>
      <c r="AK389" s="13">
        <f>IF(INDEX($E389:$AF389,Inputs!$C$10)="","",INDEX($E389:$AF389,Inputs!$C$10))</f>
        <v>217921</v>
      </c>
      <c r="AL389" s="13">
        <f>IF(INDEX($E389:$AF389,Inputs!$C$11)="","",INDEX($E389:$AF389,Inputs!$C$11))</f>
        <v>362000</v>
      </c>
      <c r="AM389" s="19">
        <f>Regression!$C$5+Regression!$C$6*A389</f>
        <v>10391.552123068735</v>
      </c>
      <c r="AN389" s="27" t="str">
        <f t="shared" si="86"/>
        <v/>
      </c>
      <c r="AO389" s="30">
        <f>INDEX('Seasonal Index'!$E$2:$E$53,AI389)</f>
        <v>1.0135090248159799</v>
      </c>
      <c r="AP389" s="34" t="str">
        <f t="shared" si="87"/>
        <v/>
      </c>
      <c r="AQ389" s="16">
        <f>IF(AJ389=1,A389-Regression!$C$15,0)</f>
        <v>0</v>
      </c>
      <c r="AR389" s="16">
        <f>IF(AJ389=1,AK389-Regression!$D$15,0)</f>
        <v>0</v>
      </c>
      <c r="AS389" s="16">
        <f>IF(AJ389=1,AL389-Regression!$E$15,0)</f>
        <v>0</v>
      </c>
      <c r="AT389" s="16">
        <f>IF(AJ389=1,AP389-Regression!$F$15,0)</f>
        <v>0</v>
      </c>
      <c r="AU389" s="19">
        <f>IF(AND(ISNUMBER(AK389),ISNUMBER(AL389)),Regression!$C$38+Regression!$D$38*A389+Regression!$E$38*AK389+Regression!$F$38*AL389,"")</f>
        <v>10397.78990370982</v>
      </c>
      <c r="AV389" s="34">
        <f t="shared" si="88"/>
        <v>10538.25390555038</v>
      </c>
      <c r="AW389" s="13" t="str">
        <f>IF(AJ389=1,"Train",IF(AH389=Inputs!$B$6+1,"Validation",IF(AH389&gt;Inputs!$B$6+1,"Forecast","Not used")))</f>
        <v>Not used</v>
      </c>
      <c r="AX389" s="34">
        <f t="shared" si="89"/>
        <v>8234</v>
      </c>
      <c r="AY389" s="38" t="str">
        <f t="shared" si="90"/>
        <v/>
      </c>
      <c r="AZ389" s="13">
        <f t="shared" si="91"/>
        <v>0</v>
      </c>
      <c r="BB389" s="19">
        <f>Regression!$C$45+Regression!$C$46*A389</f>
        <v>6749.3653316685368</v>
      </c>
      <c r="BC389" s="27" t="str">
        <f t="shared" si="92"/>
        <v/>
      </c>
      <c r="BD389" s="30">
        <f>INDEX('Seasonal Index'!$H$2:$H$53,AI389)</f>
        <v>0.99258235973728948</v>
      </c>
      <c r="BE389" s="34" t="str">
        <f t="shared" si="93"/>
        <v/>
      </c>
      <c r="BF389" s="38" t="str">
        <f t="shared" si="94"/>
        <v/>
      </c>
      <c r="BG389" s="34">
        <f t="shared" si="95"/>
        <v>8234</v>
      </c>
      <c r="BH389" s="13">
        <f t="shared" si="96"/>
        <v>0</v>
      </c>
      <c r="BI389" s="13">
        <f t="shared" si="97"/>
        <v>0</v>
      </c>
    </row>
    <row r="390" spans="1:61" x14ac:dyDescent="0.2">
      <c r="A390" s="15">
        <v>389</v>
      </c>
      <c r="B390" s="35">
        <v>35993</v>
      </c>
      <c r="C390" s="36">
        <v>8749</v>
      </c>
      <c r="D390" s="37"/>
      <c r="F390" s="15">
        <v>320000</v>
      </c>
      <c r="H390" s="15">
        <v>14.478</v>
      </c>
      <c r="I390" s="15">
        <v>12.042</v>
      </c>
      <c r="J390" s="15">
        <v>1.054</v>
      </c>
      <c r="K390" s="15">
        <v>8866.48</v>
      </c>
      <c r="M390" s="15">
        <v>855</v>
      </c>
      <c r="N390" s="15">
        <v>16.771000000000001</v>
      </c>
      <c r="O390" s="15">
        <v>227899</v>
      </c>
      <c r="P390" s="15">
        <v>5837.9</v>
      </c>
      <c r="Q390" s="15">
        <v>1352528</v>
      </c>
      <c r="S390" s="15">
        <v>4631</v>
      </c>
      <c r="V390" s="15">
        <v>26</v>
      </c>
      <c r="W390" s="15">
        <v>97.5</v>
      </c>
      <c r="AB390" s="15">
        <v>272958</v>
      </c>
      <c r="AD390" s="15">
        <v>0</v>
      </c>
      <c r="AE390" s="15">
        <v>0</v>
      </c>
      <c r="AF390" s="15">
        <v>100.5</v>
      </c>
      <c r="AH390" s="13">
        <f t="shared" si="84"/>
        <v>1998</v>
      </c>
      <c r="AI390" s="13">
        <f t="shared" si="85"/>
        <v>29</v>
      </c>
      <c r="AJ390" s="13">
        <f>IF(AND(ISNUMBER(C390),ISNUMBER(AK390),ISNUMBER(AL390),AH390&gt;=Inputs!$B$5,AH390&lt;=Inputs!$B$6,AH390&lt;&gt;Inputs!$B$7,AH390&lt;&gt;Inputs!$B$8),1,0)</f>
        <v>0</v>
      </c>
      <c r="AK390" s="13">
        <f>IF(INDEX($E390:$AF390,Inputs!$C$10)="","",INDEX($E390:$AF390,Inputs!$C$10))</f>
        <v>227899</v>
      </c>
      <c r="AL390" s="13">
        <f>IF(INDEX($E390:$AF390,Inputs!$C$11)="","",INDEX($E390:$AF390,Inputs!$C$11))</f>
        <v>320000</v>
      </c>
      <c r="AM390" s="19">
        <f>Regression!$C$5+Regression!$C$6*A390</f>
        <v>10390.379448130416</v>
      </c>
      <c r="AN390" s="27" t="str">
        <f t="shared" si="86"/>
        <v/>
      </c>
      <c r="AO390" s="30">
        <f>INDEX('Seasonal Index'!$E$2:$E$53,AI390)</f>
        <v>1.0519566788647539</v>
      </c>
      <c r="AP390" s="34" t="str">
        <f t="shared" si="87"/>
        <v/>
      </c>
      <c r="AQ390" s="16">
        <f>IF(AJ390=1,A390-Regression!$C$15,0)</f>
        <v>0</v>
      </c>
      <c r="AR390" s="16">
        <f>IF(AJ390=1,AK390-Regression!$D$15,0)</f>
        <v>0</v>
      </c>
      <c r="AS390" s="16">
        <f>IF(AJ390=1,AL390-Regression!$E$15,0)</f>
        <v>0</v>
      </c>
      <c r="AT390" s="16">
        <f>IF(AJ390=1,AP390-Regression!$F$15,0)</f>
        <v>0</v>
      </c>
      <c r="AU390" s="19">
        <f>IF(AND(ISNUMBER(AK390),ISNUMBER(AL390)),Regression!$C$38+Regression!$D$38*A390+Regression!$E$38*AK390+Regression!$F$38*AL390,"")</f>
        <v>10525.945896773192</v>
      </c>
      <c r="AV390" s="34">
        <f t="shared" si="88"/>
        <v>11072.83908747961</v>
      </c>
      <c r="AW390" s="13" t="str">
        <f>IF(AJ390=1,"Train",IF(AH390=Inputs!$B$6+1,"Validation",IF(AH390&gt;Inputs!$B$6+1,"Forecast","Not used")))</f>
        <v>Not used</v>
      </c>
      <c r="AX390" s="34">
        <f t="shared" si="89"/>
        <v>8749</v>
      </c>
      <c r="AY390" s="38" t="str">
        <f t="shared" si="90"/>
        <v/>
      </c>
      <c r="AZ390" s="13">
        <f t="shared" si="91"/>
        <v>0</v>
      </c>
      <c r="BB390" s="19">
        <f>Regression!$C$45+Regression!$C$46*A390</f>
        <v>6750.9248312813133</v>
      </c>
      <c r="BC390" s="27" t="str">
        <f t="shared" si="92"/>
        <v/>
      </c>
      <c r="BD390" s="30">
        <f>INDEX('Seasonal Index'!$H$2:$H$53,AI390)</f>
        <v>1.0486159669304305</v>
      </c>
      <c r="BE390" s="34" t="str">
        <f t="shared" si="93"/>
        <v/>
      </c>
      <c r="BF390" s="38" t="str">
        <f t="shared" si="94"/>
        <v/>
      </c>
      <c r="BG390" s="34">
        <f t="shared" si="95"/>
        <v>8749</v>
      </c>
      <c r="BH390" s="13">
        <f t="shared" si="96"/>
        <v>0</v>
      </c>
      <c r="BI390" s="13">
        <f t="shared" si="97"/>
        <v>0</v>
      </c>
    </row>
    <row r="391" spans="1:61" x14ac:dyDescent="0.2">
      <c r="A391" s="15">
        <v>390</v>
      </c>
      <c r="B391" s="35">
        <v>36000</v>
      </c>
      <c r="C391" s="36">
        <v>8125</v>
      </c>
      <c r="D391" s="37"/>
      <c r="F391" s="15">
        <v>315000</v>
      </c>
      <c r="H391" s="15">
        <v>13.891999999999999</v>
      </c>
      <c r="I391" s="15">
        <v>12.122</v>
      </c>
      <c r="J391" s="15">
        <v>1.0589999999999999</v>
      </c>
      <c r="K391" s="15">
        <v>8866.48</v>
      </c>
      <c r="M391" s="15">
        <v>855</v>
      </c>
      <c r="N391" s="15">
        <v>16.771000000000001</v>
      </c>
      <c r="O391" s="15">
        <v>227899</v>
      </c>
      <c r="P391" s="15">
        <v>5837.9</v>
      </c>
      <c r="Q391" s="15">
        <v>1352528</v>
      </c>
      <c r="S391" s="15">
        <v>4631</v>
      </c>
      <c r="V391" s="15">
        <v>26</v>
      </c>
      <c r="W391" s="15">
        <v>97.5</v>
      </c>
      <c r="AB391" s="15">
        <v>272958</v>
      </c>
      <c r="AD391" s="15">
        <v>0</v>
      </c>
      <c r="AE391" s="15">
        <v>0</v>
      </c>
      <c r="AF391" s="15">
        <v>108</v>
      </c>
      <c r="AH391" s="13">
        <f t="shared" si="84"/>
        <v>1998</v>
      </c>
      <c r="AI391" s="13">
        <f t="shared" si="85"/>
        <v>30</v>
      </c>
      <c r="AJ391" s="13">
        <f>IF(AND(ISNUMBER(C391),ISNUMBER(AK391),ISNUMBER(AL391),AH391&gt;=Inputs!$B$5,AH391&lt;=Inputs!$B$6,AH391&lt;&gt;Inputs!$B$7,AH391&lt;&gt;Inputs!$B$8),1,0)</f>
        <v>0</v>
      </c>
      <c r="AK391" s="13">
        <f>IF(INDEX($E391:$AF391,Inputs!$C$10)="","",INDEX($E391:$AF391,Inputs!$C$10))</f>
        <v>227899</v>
      </c>
      <c r="AL391" s="13">
        <f>IF(INDEX($E391:$AF391,Inputs!$C$11)="","",INDEX($E391:$AF391,Inputs!$C$11))</f>
        <v>315000</v>
      </c>
      <c r="AM391" s="19">
        <f>Regression!$C$5+Regression!$C$6*A391</f>
        <v>10389.206773192098</v>
      </c>
      <c r="AN391" s="27" t="str">
        <f t="shared" si="86"/>
        <v/>
      </c>
      <c r="AO391" s="30">
        <f>INDEX('Seasonal Index'!$E$2:$E$53,AI391)</f>
        <v>1.0317130415362794</v>
      </c>
      <c r="AP391" s="34" t="str">
        <f t="shared" si="87"/>
        <v/>
      </c>
      <c r="AQ391" s="16">
        <f>IF(AJ391=1,A391-Regression!$C$15,0)</f>
        <v>0</v>
      </c>
      <c r="AR391" s="16">
        <f>IF(AJ391=1,AK391-Regression!$D$15,0)</f>
        <v>0</v>
      </c>
      <c r="AS391" s="16">
        <f>IF(AJ391=1,AL391-Regression!$E$15,0)</f>
        <v>0</v>
      </c>
      <c r="AT391" s="16">
        <f>IF(AJ391=1,AP391-Regression!$F$15,0)</f>
        <v>0</v>
      </c>
      <c r="AU391" s="19">
        <f>IF(AND(ISNUMBER(AK391),ISNUMBER(AL391)),Regression!$C$38+Regression!$D$38*A391+Regression!$E$38*AK391+Regression!$F$38*AL391,"")</f>
        <v>10537.658790439042</v>
      </c>
      <c r="AV391" s="34">
        <f t="shared" si="88"/>
        <v>10871.840001355375</v>
      </c>
      <c r="AW391" s="13" t="str">
        <f>IF(AJ391=1,"Train",IF(AH391=Inputs!$B$6+1,"Validation",IF(AH391&gt;Inputs!$B$6+1,"Forecast","Not used")))</f>
        <v>Not used</v>
      </c>
      <c r="AX391" s="34">
        <f t="shared" si="89"/>
        <v>8125</v>
      </c>
      <c r="AY391" s="38" t="str">
        <f t="shared" si="90"/>
        <v/>
      </c>
      <c r="AZ391" s="13">
        <f t="shared" si="91"/>
        <v>0</v>
      </c>
      <c r="BB391" s="19">
        <f>Regression!$C$45+Regression!$C$46*A391</f>
        <v>6752.4843308940908</v>
      </c>
      <c r="BC391" s="27" t="str">
        <f t="shared" si="92"/>
        <v/>
      </c>
      <c r="BD391" s="30">
        <f>INDEX('Seasonal Index'!$H$2:$H$53,AI391)</f>
        <v>1.0099032328934463</v>
      </c>
      <c r="BE391" s="34" t="str">
        <f t="shared" si="93"/>
        <v/>
      </c>
      <c r="BF391" s="38" t="str">
        <f t="shared" si="94"/>
        <v/>
      </c>
      <c r="BG391" s="34">
        <f t="shared" si="95"/>
        <v>8125</v>
      </c>
      <c r="BH391" s="13">
        <f t="shared" si="96"/>
        <v>0</v>
      </c>
      <c r="BI391" s="13">
        <f t="shared" si="97"/>
        <v>0</v>
      </c>
    </row>
    <row r="392" spans="1:61" x14ac:dyDescent="0.2">
      <c r="A392" s="15">
        <v>391</v>
      </c>
      <c r="B392" s="35">
        <v>36007</v>
      </c>
      <c r="C392" s="36">
        <v>8997</v>
      </c>
      <c r="D392" s="37"/>
      <c r="F392" s="15">
        <v>335000</v>
      </c>
      <c r="H392" s="15">
        <v>14.244</v>
      </c>
      <c r="I392" s="15">
        <v>12.61</v>
      </c>
      <c r="J392" s="15">
        <v>1.05</v>
      </c>
      <c r="K392" s="15">
        <v>8866.48</v>
      </c>
      <c r="M392" s="15">
        <v>855</v>
      </c>
      <c r="N392" s="15">
        <v>16.771000000000001</v>
      </c>
      <c r="O392" s="15">
        <v>227899</v>
      </c>
      <c r="P392" s="15">
        <v>5837.9</v>
      </c>
      <c r="Q392" s="15">
        <v>1352528</v>
      </c>
      <c r="S392" s="15">
        <v>4631</v>
      </c>
      <c r="V392" s="15">
        <v>26</v>
      </c>
      <c r="W392" s="15">
        <v>97.5</v>
      </c>
      <c r="AB392" s="15">
        <v>272958</v>
      </c>
      <c r="AD392" s="15">
        <v>0</v>
      </c>
      <c r="AE392" s="15">
        <v>0</v>
      </c>
      <c r="AF392" s="15">
        <v>98</v>
      </c>
      <c r="AH392" s="13">
        <f t="shared" si="84"/>
        <v>1998</v>
      </c>
      <c r="AI392" s="13">
        <f t="shared" si="85"/>
        <v>31</v>
      </c>
      <c r="AJ392" s="13">
        <f>IF(AND(ISNUMBER(C392),ISNUMBER(AK392),ISNUMBER(AL392),AH392&gt;=Inputs!$B$5,AH392&lt;=Inputs!$B$6,AH392&lt;&gt;Inputs!$B$7,AH392&lt;&gt;Inputs!$B$8),1,0)</f>
        <v>0</v>
      </c>
      <c r="AK392" s="13">
        <f>IF(INDEX($E392:$AF392,Inputs!$C$10)="","",INDEX($E392:$AF392,Inputs!$C$10))</f>
        <v>227899</v>
      </c>
      <c r="AL392" s="13">
        <f>IF(INDEX($E392:$AF392,Inputs!$C$11)="","",INDEX($E392:$AF392,Inputs!$C$11))</f>
        <v>335000</v>
      </c>
      <c r="AM392" s="19">
        <f>Regression!$C$5+Regression!$C$6*A392</f>
        <v>10388.034098253778</v>
      </c>
      <c r="AN392" s="27" t="str">
        <f t="shared" si="86"/>
        <v/>
      </c>
      <c r="AO392" s="30">
        <f>INDEX('Seasonal Index'!$E$2:$E$53,AI392)</f>
        <v>1.0399732200612197</v>
      </c>
      <c r="AP392" s="34" t="str">
        <f t="shared" si="87"/>
        <v/>
      </c>
      <c r="AQ392" s="16">
        <f>IF(AJ392=1,A392-Regression!$C$15,0)</f>
        <v>0</v>
      </c>
      <c r="AR392" s="16">
        <f>IF(AJ392=1,AK392-Regression!$D$15,0)</f>
        <v>0</v>
      </c>
      <c r="AS392" s="16">
        <f>IF(AJ392=1,AL392-Regression!$E$15,0)</f>
        <v>0</v>
      </c>
      <c r="AT392" s="16">
        <f>IF(AJ392=1,AP392-Regression!$F$15,0)</f>
        <v>0</v>
      </c>
      <c r="AU392" s="19">
        <f>IF(AND(ISNUMBER(AK392),ISNUMBER(AL392)),Regression!$C$38+Regression!$D$38*A392+Regression!$E$38*AK392+Regression!$F$38*AL392,"")</f>
        <v>10482.995649685965</v>
      </c>
      <c r="AV392" s="34">
        <f t="shared" si="88"/>
        <v>10902.03474169167</v>
      </c>
      <c r="AW392" s="13" t="str">
        <f>IF(AJ392=1,"Train",IF(AH392=Inputs!$B$6+1,"Validation",IF(AH392&gt;Inputs!$B$6+1,"Forecast","Not used")))</f>
        <v>Not used</v>
      </c>
      <c r="AX392" s="34">
        <f t="shared" si="89"/>
        <v>8997</v>
      </c>
      <c r="AY392" s="38" t="str">
        <f t="shared" si="90"/>
        <v/>
      </c>
      <c r="AZ392" s="13">
        <f t="shared" si="91"/>
        <v>0</v>
      </c>
      <c r="BB392" s="19">
        <f>Regression!$C$45+Regression!$C$46*A392</f>
        <v>6754.0438305068674</v>
      </c>
      <c r="BC392" s="27" t="str">
        <f t="shared" si="92"/>
        <v/>
      </c>
      <c r="BD392" s="30">
        <f>INDEX('Seasonal Index'!$H$2:$H$53,AI392)</f>
        <v>1.0389647971011076</v>
      </c>
      <c r="BE392" s="34" t="str">
        <f t="shared" si="93"/>
        <v/>
      </c>
      <c r="BF392" s="38" t="str">
        <f t="shared" si="94"/>
        <v/>
      </c>
      <c r="BG392" s="34">
        <f t="shared" si="95"/>
        <v>8997</v>
      </c>
      <c r="BH392" s="13">
        <f t="shared" si="96"/>
        <v>0</v>
      </c>
      <c r="BI392" s="13">
        <f t="shared" si="97"/>
        <v>0</v>
      </c>
    </row>
    <row r="393" spans="1:61" x14ac:dyDescent="0.2">
      <c r="A393" s="15">
        <v>392</v>
      </c>
      <c r="B393" s="35">
        <v>36014</v>
      </c>
      <c r="C393" s="36">
        <v>8317</v>
      </c>
      <c r="D393" s="37"/>
      <c r="F393" s="15">
        <v>327000</v>
      </c>
      <c r="H393" s="15">
        <v>13.827999999999999</v>
      </c>
      <c r="I393" s="15">
        <v>12.103999999999999</v>
      </c>
      <c r="J393" s="15">
        <v>1.0389999999999999</v>
      </c>
      <c r="K393" s="15">
        <v>8969.6990000000005</v>
      </c>
      <c r="M393" s="15">
        <v>854</v>
      </c>
      <c r="N393" s="15">
        <v>16.771000000000001</v>
      </c>
      <c r="O393" s="15">
        <v>227899</v>
      </c>
      <c r="P393" s="15">
        <v>5871.7</v>
      </c>
      <c r="Q393" s="15">
        <v>1352528</v>
      </c>
      <c r="S393" s="15">
        <v>4631</v>
      </c>
      <c r="V393" s="15">
        <v>26</v>
      </c>
      <c r="W393" s="15">
        <v>98.4</v>
      </c>
      <c r="AB393" s="15">
        <v>272958</v>
      </c>
      <c r="AD393" s="15">
        <v>0</v>
      </c>
      <c r="AE393" s="15">
        <v>0</v>
      </c>
      <c r="AF393" s="15">
        <v>93.7</v>
      </c>
      <c r="AH393" s="13">
        <f t="shared" si="84"/>
        <v>1998</v>
      </c>
      <c r="AI393" s="13">
        <f t="shared" si="85"/>
        <v>32</v>
      </c>
      <c r="AJ393" s="13">
        <f>IF(AND(ISNUMBER(C393),ISNUMBER(AK393),ISNUMBER(AL393),AH393&gt;=Inputs!$B$5,AH393&lt;=Inputs!$B$6,AH393&lt;&gt;Inputs!$B$7,AH393&lt;&gt;Inputs!$B$8),1,0)</f>
        <v>0</v>
      </c>
      <c r="AK393" s="13">
        <f>IF(INDEX($E393:$AF393,Inputs!$C$10)="","",INDEX($E393:$AF393,Inputs!$C$10))</f>
        <v>227899</v>
      </c>
      <c r="AL393" s="13">
        <f>IF(INDEX($E393:$AF393,Inputs!$C$11)="","",INDEX($E393:$AF393,Inputs!$C$11))</f>
        <v>327000</v>
      </c>
      <c r="AM393" s="19">
        <f>Regression!$C$5+Regression!$C$6*A393</f>
        <v>10386.86142331546</v>
      </c>
      <c r="AN393" s="27" t="str">
        <f t="shared" si="86"/>
        <v/>
      </c>
      <c r="AO393" s="30">
        <f>INDEX('Seasonal Index'!$E$2:$E$53,AI393)</f>
        <v>1.040616931741758</v>
      </c>
      <c r="AP393" s="34" t="str">
        <f t="shared" si="87"/>
        <v/>
      </c>
      <c r="AQ393" s="16">
        <f>IF(AJ393=1,A393-Regression!$C$15,0)</f>
        <v>0</v>
      </c>
      <c r="AR393" s="16">
        <f>IF(AJ393=1,AK393-Regression!$D$15,0)</f>
        <v>0</v>
      </c>
      <c r="AS393" s="16">
        <f>IF(AJ393=1,AL393-Regression!$E$15,0)</f>
        <v>0</v>
      </c>
      <c r="AT393" s="16">
        <f>IF(AJ393=1,AP393-Regression!$F$15,0)</f>
        <v>0</v>
      </c>
      <c r="AU393" s="19">
        <f>IF(AND(ISNUMBER(AK393),ISNUMBER(AL393)),Regression!$C$38+Regression!$D$38*A393+Regression!$E$38*AK393+Regression!$F$38*AL393,"")</f>
        <v>10502.673667482086</v>
      </c>
      <c r="AV393" s="34">
        <f t="shared" si="88"/>
        <v>10929.260046940164</v>
      </c>
      <c r="AW393" s="13" t="str">
        <f>IF(AJ393=1,"Train",IF(AH393=Inputs!$B$6+1,"Validation",IF(AH393&gt;Inputs!$B$6+1,"Forecast","Not used")))</f>
        <v>Not used</v>
      </c>
      <c r="AX393" s="34">
        <f t="shared" si="89"/>
        <v>8317</v>
      </c>
      <c r="AY393" s="38" t="str">
        <f t="shared" si="90"/>
        <v/>
      </c>
      <c r="AZ393" s="13">
        <f t="shared" si="91"/>
        <v>0</v>
      </c>
      <c r="BB393" s="19">
        <f>Regression!$C$45+Regression!$C$46*A393</f>
        <v>6755.6033301196439</v>
      </c>
      <c r="BC393" s="27" t="str">
        <f t="shared" si="92"/>
        <v/>
      </c>
      <c r="BD393" s="30">
        <f>INDEX('Seasonal Index'!$H$2:$H$53,AI393)</f>
        <v>1.0332208948643213</v>
      </c>
      <c r="BE393" s="34" t="str">
        <f t="shared" si="93"/>
        <v/>
      </c>
      <c r="BF393" s="38" t="str">
        <f t="shared" si="94"/>
        <v/>
      </c>
      <c r="BG393" s="34">
        <f t="shared" si="95"/>
        <v>8317</v>
      </c>
      <c r="BH393" s="13">
        <f t="shared" si="96"/>
        <v>0</v>
      </c>
      <c r="BI393" s="13">
        <f t="shared" si="97"/>
        <v>0</v>
      </c>
    </row>
    <row r="394" spans="1:61" x14ac:dyDescent="0.2">
      <c r="A394" s="15">
        <v>393</v>
      </c>
      <c r="B394" s="35">
        <v>36021</v>
      </c>
      <c r="C394" s="36">
        <v>8981</v>
      </c>
      <c r="D394" s="37"/>
      <c r="F394" s="15">
        <v>316000</v>
      </c>
      <c r="H394" s="15">
        <v>13.116</v>
      </c>
      <c r="I394" s="15">
        <v>11.391999999999999</v>
      </c>
      <c r="J394" s="15">
        <v>1.0329999999999999</v>
      </c>
      <c r="K394" s="15">
        <v>8969.6990000000005</v>
      </c>
      <c r="M394" s="15">
        <v>854</v>
      </c>
      <c r="N394" s="15">
        <v>16.771000000000001</v>
      </c>
      <c r="O394" s="15">
        <v>227899</v>
      </c>
      <c r="P394" s="15">
        <v>5871.7</v>
      </c>
      <c r="Q394" s="15">
        <v>1352528</v>
      </c>
      <c r="S394" s="15">
        <v>4631</v>
      </c>
      <c r="V394" s="15">
        <v>28</v>
      </c>
      <c r="W394" s="15">
        <v>98.4</v>
      </c>
      <c r="AB394" s="15">
        <v>272958</v>
      </c>
      <c r="AD394" s="15">
        <v>0</v>
      </c>
      <c r="AE394" s="15">
        <v>0</v>
      </c>
      <c r="AF394" s="15">
        <v>95.6</v>
      </c>
      <c r="AH394" s="13">
        <f t="shared" si="84"/>
        <v>1998</v>
      </c>
      <c r="AI394" s="13">
        <f t="shared" si="85"/>
        <v>33</v>
      </c>
      <c r="AJ394" s="13">
        <f>IF(AND(ISNUMBER(C394),ISNUMBER(AK394),ISNUMBER(AL394),AH394&gt;=Inputs!$B$5,AH394&lt;=Inputs!$B$6,AH394&lt;&gt;Inputs!$B$7,AH394&lt;&gt;Inputs!$B$8),1,0)</f>
        <v>0</v>
      </c>
      <c r="AK394" s="13">
        <f>IF(INDEX($E394:$AF394,Inputs!$C$10)="","",INDEX($E394:$AF394,Inputs!$C$10))</f>
        <v>227899</v>
      </c>
      <c r="AL394" s="13">
        <f>IF(INDEX($E394:$AF394,Inputs!$C$11)="","",INDEX($E394:$AF394,Inputs!$C$11))</f>
        <v>316000</v>
      </c>
      <c r="AM394" s="19">
        <f>Regression!$C$5+Regression!$C$6*A394</f>
        <v>10385.688748377141</v>
      </c>
      <c r="AN394" s="27" t="str">
        <f t="shared" si="86"/>
        <v/>
      </c>
      <c r="AO394" s="30">
        <f>INDEX('Seasonal Index'!$E$2:$E$53,AI394)</f>
        <v>1.027478065834379</v>
      </c>
      <c r="AP394" s="34" t="str">
        <f t="shared" si="87"/>
        <v/>
      </c>
      <c r="AQ394" s="16">
        <f>IF(AJ394=1,A394-Regression!$C$15,0)</f>
        <v>0</v>
      </c>
      <c r="AR394" s="16">
        <f>IF(AJ394=1,AK394-Regression!$D$15,0)</f>
        <v>0</v>
      </c>
      <c r="AS394" s="16">
        <f>IF(AJ394=1,AL394-Regression!$E$15,0)</f>
        <v>0</v>
      </c>
      <c r="AT394" s="16">
        <f>IF(AJ394=1,AP394-Regression!$F$15,0)</f>
        <v>0</v>
      </c>
      <c r="AU394" s="19">
        <f>IF(AND(ISNUMBER(AK394),ISNUMBER(AL394)),Regression!$C$38+Regression!$D$38*A394+Regression!$E$38*AK394+Regression!$F$38*AL394,"")</f>
        <v>10530.316809408481</v>
      </c>
      <c r="AV394" s="34">
        <f t="shared" si="88"/>
        <v>10819.669547954274</v>
      </c>
      <c r="AW394" s="13" t="str">
        <f>IF(AJ394=1,"Train",IF(AH394=Inputs!$B$6+1,"Validation",IF(AH394&gt;Inputs!$B$6+1,"Forecast","Not used")))</f>
        <v>Not used</v>
      </c>
      <c r="AX394" s="34">
        <f t="shared" si="89"/>
        <v>8981</v>
      </c>
      <c r="AY394" s="38" t="str">
        <f t="shared" si="90"/>
        <v/>
      </c>
      <c r="AZ394" s="13">
        <f t="shared" si="91"/>
        <v>0</v>
      </c>
      <c r="BB394" s="19">
        <f>Regression!$C$45+Regression!$C$46*A394</f>
        <v>6757.1628297324205</v>
      </c>
      <c r="BC394" s="27" t="str">
        <f t="shared" si="92"/>
        <v/>
      </c>
      <c r="BD394" s="30">
        <f>INDEX('Seasonal Index'!$H$2:$H$53,AI394)</f>
        <v>1.0058600109847937</v>
      </c>
      <c r="BE394" s="34" t="str">
        <f t="shared" si="93"/>
        <v/>
      </c>
      <c r="BF394" s="38" t="str">
        <f t="shared" si="94"/>
        <v/>
      </c>
      <c r="BG394" s="34">
        <f t="shared" si="95"/>
        <v>8981</v>
      </c>
      <c r="BH394" s="13">
        <f t="shared" si="96"/>
        <v>0</v>
      </c>
      <c r="BI394" s="13">
        <f t="shared" si="97"/>
        <v>0</v>
      </c>
    </row>
    <row r="395" spans="1:61" x14ac:dyDescent="0.2">
      <c r="A395" s="15">
        <v>394</v>
      </c>
      <c r="B395" s="35">
        <v>36028</v>
      </c>
      <c r="C395" s="36">
        <v>8288</v>
      </c>
      <c r="D395" s="37"/>
      <c r="F395" s="15">
        <v>308000</v>
      </c>
      <c r="H395" s="15">
        <v>13.332000000000001</v>
      </c>
      <c r="I395" s="15">
        <v>12.004</v>
      </c>
      <c r="J395" s="15">
        <v>1.026</v>
      </c>
      <c r="K395" s="15">
        <v>8969.6990000000005</v>
      </c>
      <c r="M395" s="15">
        <v>854</v>
      </c>
      <c r="N395" s="15">
        <v>14.667999999999999</v>
      </c>
      <c r="O395" s="15">
        <v>228733</v>
      </c>
      <c r="P395" s="15">
        <v>5871.7</v>
      </c>
      <c r="Q395" s="15">
        <v>1352528</v>
      </c>
      <c r="S395" s="15">
        <v>4631</v>
      </c>
      <c r="V395" s="15">
        <v>28</v>
      </c>
      <c r="W395" s="15">
        <v>98.4</v>
      </c>
      <c r="AB395" s="15">
        <v>272958</v>
      </c>
      <c r="AD395" s="15">
        <v>0</v>
      </c>
      <c r="AE395" s="15">
        <v>0</v>
      </c>
      <c r="AF395" s="15">
        <v>74.8</v>
      </c>
      <c r="AH395" s="13">
        <f t="shared" si="84"/>
        <v>1998</v>
      </c>
      <c r="AI395" s="13">
        <f t="shared" si="85"/>
        <v>34</v>
      </c>
      <c r="AJ395" s="13">
        <f>IF(AND(ISNUMBER(C395),ISNUMBER(AK395),ISNUMBER(AL395),AH395&gt;=Inputs!$B$5,AH395&lt;=Inputs!$B$6,AH395&lt;&gt;Inputs!$B$7,AH395&lt;&gt;Inputs!$B$8),1,0)</f>
        <v>0</v>
      </c>
      <c r="AK395" s="13">
        <f>IF(INDEX($E395:$AF395,Inputs!$C$10)="","",INDEX($E395:$AF395,Inputs!$C$10))</f>
        <v>228733</v>
      </c>
      <c r="AL395" s="13">
        <f>IF(INDEX($E395:$AF395,Inputs!$C$11)="","",INDEX($E395:$AF395,Inputs!$C$11))</f>
        <v>308000</v>
      </c>
      <c r="AM395" s="19">
        <f>Regression!$C$5+Regression!$C$6*A395</f>
        <v>10384.516073438821</v>
      </c>
      <c r="AN395" s="27" t="str">
        <f t="shared" si="86"/>
        <v/>
      </c>
      <c r="AO395" s="30">
        <f>INDEX('Seasonal Index'!$E$2:$E$53,AI395)</f>
        <v>1.0381639846741464</v>
      </c>
      <c r="AP395" s="34" t="str">
        <f t="shared" si="87"/>
        <v/>
      </c>
      <c r="AQ395" s="16">
        <f>IF(AJ395=1,A395-Regression!$C$15,0)</f>
        <v>0</v>
      </c>
      <c r="AR395" s="16">
        <f>IF(AJ395=1,AK395-Regression!$D$15,0)</f>
        <v>0</v>
      </c>
      <c r="AS395" s="16">
        <f>IF(AJ395=1,AL395-Regression!$E$15,0)</f>
        <v>0</v>
      </c>
      <c r="AT395" s="16">
        <f>IF(AJ395=1,AP395-Regression!$F$15,0)</f>
        <v>0</v>
      </c>
      <c r="AU395" s="19">
        <f>IF(AND(ISNUMBER(AK395),ISNUMBER(AL395)),Regression!$C$38+Regression!$D$38*A395+Regression!$E$38*AK395+Regression!$F$38*AL395,"")</f>
        <v>10551.516602920534</v>
      </c>
      <c r="AV395" s="34">
        <f t="shared" si="88"/>
        <v>10954.204520843394</v>
      </c>
      <c r="AW395" s="13" t="str">
        <f>IF(AJ395=1,"Train",IF(AH395=Inputs!$B$6+1,"Validation",IF(AH395&gt;Inputs!$B$6+1,"Forecast","Not used")))</f>
        <v>Not used</v>
      </c>
      <c r="AX395" s="34">
        <f t="shared" si="89"/>
        <v>8288</v>
      </c>
      <c r="AY395" s="38" t="str">
        <f t="shared" si="90"/>
        <v/>
      </c>
      <c r="AZ395" s="13">
        <f t="shared" si="91"/>
        <v>0</v>
      </c>
      <c r="BB395" s="19">
        <f>Regression!$C$45+Regression!$C$46*A395</f>
        <v>6758.722329345198</v>
      </c>
      <c r="BC395" s="27" t="str">
        <f t="shared" si="92"/>
        <v/>
      </c>
      <c r="BD395" s="30">
        <f>INDEX('Seasonal Index'!$H$2:$H$53,AI395)</f>
        <v>1.0219588934931323</v>
      </c>
      <c r="BE395" s="34" t="str">
        <f t="shared" si="93"/>
        <v/>
      </c>
      <c r="BF395" s="38" t="str">
        <f t="shared" si="94"/>
        <v/>
      </c>
      <c r="BG395" s="34">
        <f t="shared" si="95"/>
        <v>8288</v>
      </c>
      <c r="BH395" s="13">
        <f t="shared" si="96"/>
        <v>0</v>
      </c>
      <c r="BI395" s="13">
        <f t="shared" si="97"/>
        <v>0</v>
      </c>
    </row>
    <row r="396" spans="1:61" x14ac:dyDescent="0.2">
      <c r="A396" s="15">
        <v>395</v>
      </c>
      <c r="B396" s="35">
        <v>36035</v>
      </c>
      <c r="C396" s="36">
        <v>8607</v>
      </c>
      <c r="D396" s="37"/>
      <c r="F396" s="15">
        <v>302000</v>
      </c>
      <c r="H396" s="15">
        <v>13.648</v>
      </c>
      <c r="I396" s="15">
        <v>12.156000000000001</v>
      </c>
      <c r="J396" s="15">
        <v>1.0189999999999999</v>
      </c>
      <c r="K396" s="15">
        <v>8969.6990000000005</v>
      </c>
      <c r="M396" s="15">
        <v>854</v>
      </c>
      <c r="N396" s="15">
        <v>14.667999999999999</v>
      </c>
      <c r="O396" s="15">
        <v>228733</v>
      </c>
      <c r="P396" s="15">
        <v>5871.7</v>
      </c>
      <c r="Q396" s="15">
        <v>1352528</v>
      </c>
      <c r="S396" s="15">
        <v>4631</v>
      </c>
      <c r="V396" s="15">
        <v>28</v>
      </c>
      <c r="W396" s="15">
        <v>98.4</v>
      </c>
      <c r="AB396" s="15">
        <v>272958</v>
      </c>
      <c r="AD396" s="15">
        <v>0</v>
      </c>
      <c r="AE396" s="15">
        <v>0</v>
      </c>
      <c r="AF396" s="15">
        <v>101.5</v>
      </c>
      <c r="AH396" s="13">
        <f t="shared" si="84"/>
        <v>1998</v>
      </c>
      <c r="AI396" s="13">
        <f t="shared" si="85"/>
        <v>35</v>
      </c>
      <c r="AJ396" s="13">
        <f>IF(AND(ISNUMBER(C396),ISNUMBER(AK396),ISNUMBER(AL396),AH396&gt;=Inputs!$B$5,AH396&lt;=Inputs!$B$6,AH396&lt;&gt;Inputs!$B$7,AH396&lt;&gt;Inputs!$B$8),1,0)</f>
        <v>0</v>
      </c>
      <c r="AK396" s="13">
        <f>IF(INDEX($E396:$AF396,Inputs!$C$10)="","",INDEX($E396:$AF396,Inputs!$C$10))</f>
        <v>228733</v>
      </c>
      <c r="AL396" s="13">
        <f>IF(INDEX($E396:$AF396,Inputs!$C$11)="","",INDEX($E396:$AF396,Inputs!$C$11))</f>
        <v>302000</v>
      </c>
      <c r="AM396" s="19">
        <f>Regression!$C$5+Regression!$C$6*A396</f>
        <v>10383.343398500503</v>
      </c>
      <c r="AN396" s="27" t="str">
        <f t="shared" si="86"/>
        <v/>
      </c>
      <c r="AO396" s="30">
        <f>INDEX('Seasonal Index'!$E$2:$E$53,AI396)</f>
        <v>1.0224659586681397</v>
      </c>
      <c r="AP396" s="34" t="str">
        <f t="shared" si="87"/>
        <v/>
      </c>
      <c r="AQ396" s="16">
        <f>IF(AJ396=1,A396-Regression!$C$15,0)</f>
        <v>0</v>
      </c>
      <c r="AR396" s="16">
        <f>IF(AJ396=1,AK396-Regression!$D$15,0)</f>
        <v>0</v>
      </c>
      <c r="AS396" s="16">
        <f>IF(AJ396=1,AL396-Regression!$E$15,0)</f>
        <v>0</v>
      </c>
      <c r="AT396" s="16">
        <f>IF(AJ396=1,AP396-Regression!$F$15,0)</f>
        <v>0</v>
      </c>
      <c r="AU396" s="19">
        <f>IF(AND(ISNUMBER(AK396),ISNUMBER(AL396)),Regression!$C$38+Regression!$D$38*A396+Regression!$E$38*AK396+Regression!$F$38*AL396,"")</f>
        <v>10565.884537963142</v>
      </c>
      <c r="AV396" s="34">
        <f t="shared" si="88"/>
        <v>10803.257263285359</v>
      </c>
      <c r="AW396" s="13" t="str">
        <f>IF(AJ396=1,"Train",IF(AH396=Inputs!$B$6+1,"Validation",IF(AH396&gt;Inputs!$B$6+1,"Forecast","Not used")))</f>
        <v>Not used</v>
      </c>
      <c r="AX396" s="34">
        <f t="shared" si="89"/>
        <v>8607</v>
      </c>
      <c r="AY396" s="38" t="str">
        <f t="shared" si="90"/>
        <v/>
      </c>
      <c r="AZ396" s="13">
        <f t="shared" si="91"/>
        <v>0</v>
      </c>
      <c r="BB396" s="19">
        <f>Regression!$C$45+Regression!$C$46*A396</f>
        <v>6760.2818289579745</v>
      </c>
      <c r="BC396" s="27" t="str">
        <f t="shared" si="92"/>
        <v/>
      </c>
      <c r="BD396" s="30">
        <f>INDEX('Seasonal Index'!$H$2:$H$53,AI396)</f>
        <v>1.0227114090901652</v>
      </c>
      <c r="BE396" s="34" t="str">
        <f t="shared" si="93"/>
        <v/>
      </c>
      <c r="BF396" s="38" t="str">
        <f t="shared" si="94"/>
        <v/>
      </c>
      <c r="BG396" s="34">
        <f t="shared" si="95"/>
        <v>8607</v>
      </c>
      <c r="BH396" s="13">
        <f t="shared" si="96"/>
        <v>0</v>
      </c>
      <c r="BI396" s="13">
        <f t="shared" si="97"/>
        <v>0</v>
      </c>
    </row>
    <row r="397" spans="1:61" x14ac:dyDescent="0.2">
      <c r="A397" s="15">
        <v>396</v>
      </c>
      <c r="B397" s="35">
        <v>36042</v>
      </c>
      <c r="C397" s="36">
        <v>8713</v>
      </c>
      <c r="D397" s="37"/>
      <c r="F397" s="15">
        <v>310000</v>
      </c>
      <c r="H397" s="15">
        <v>13.984</v>
      </c>
      <c r="I397" s="15">
        <v>12.414999999999999</v>
      </c>
      <c r="J397" s="15">
        <v>1.0129999999999999</v>
      </c>
      <c r="K397" s="15">
        <v>8969.6990000000005</v>
      </c>
      <c r="M397" s="15">
        <v>854</v>
      </c>
      <c r="N397" s="15">
        <v>14.667999999999999</v>
      </c>
      <c r="O397" s="15">
        <v>228733</v>
      </c>
      <c r="P397" s="15">
        <v>5871.7</v>
      </c>
      <c r="Q397" s="15">
        <v>1352528</v>
      </c>
      <c r="S397" s="15">
        <v>4631</v>
      </c>
      <c r="V397" s="15">
        <v>28</v>
      </c>
      <c r="W397" s="15">
        <v>99.1</v>
      </c>
      <c r="AB397" s="15">
        <v>272958</v>
      </c>
      <c r="AD397" s="15">
        <v>0</v>
      </c>
      <c r="AE397" s="15">
        <v>0</v>
      </c>
      <c r="AF397" s="15">
        <v>98</v>
      </c>
      <c r="AH397" s="13">
        <f t="shared" si="84"/>
        <v>1998</v>
      </c>
      <c r="AI397" s="13">
        <f t="shared" si="85"/>
        <v>36</v>
      </c>
      <c r="AJ397" s="13">
        <f>IF(AND(ISNUMBER(C397),ISNUMBER(AK397),ISNUMBER(AL397),AH397&gt;=Inputs!$B$5,AH397&lt;=Inputs!$B$6,AH397&lt;&gt;Inputs!$B$7,AH397&lt;&gt;Inputs!$B$8),1,0)</f>
        <v>0</v>
      </c>
      <c r="AK397" s="13">
        <f>IF(INDEX($E397:$AF397,Inputs!$C$10)="","",INDEX($E397:$AF397,Inputs!$C$10))</f>
        <v>228733</v>
      </c>
      <c r="AL397" s="13">
        <f>IF(INDEX($E397:$AF397,Inputs!$C$11)="","",INDEX($E397:$AF397,Inputs!$C$11))</f>
        <v>310000</v>
      </c>
      <c r="AM397" s="19">
        <f>Regression!$C$5+Regression!$C$6*A397</f>
        <v>10382.170723562183</v>
      </c>
      <c r="AN397" s="27" t="str">
        <f t="shared" si="86"/>
        <v/>
      </c>
      <c r="AO397" s="30">
        <f>INDEX('Seasonal Index'!$E$2:$E$53,AI397)</f>
        <v>1.0036108382806754</v>
      </c>
      <c r="AP397" s="34" t="str">
        <f t="shared" si="87"/>
        <v/>
      </c>
      <c r="AQ397" s="16">
        <f>IF(AJ397=1,A397-Regression!$C$15,0)</f>
        <v>0</v>
      </c>
      <c r="AR397" s="16">
        <f>IF(AJ397=1,AK397-Regression!$D$15,0)</f>
        <v>0</v>
      </c>
      <c r="AS397" s="16">
        <f>IF(AJ397=1,AL397-Regression!$E$15,0)</f>
        <v>0</v>
      </c>
      <c r="AT397" s="16">
        <f>IF(AJ397=1,AP397-Regression!$F$15,0)</f>
        <v>0</v>
      </c>
      <c r="AU397" s="19">
        <f>IF(AND(ISNUMBER(AK397),ISNUMBER(AL397)),Regression!$C$38+Regression!$D$38*A397+Regression!$E$38*AK397+Regression!$F$38*AL397,"")</f>
        <v>10543.081893731151</v>
      </c>
      <c r="AV397" s="34">
        <f t="shared" si="88"/>
        <v>10581.15125742933</v>
      </c>
      <c r="AW397" s="13" t="str">
        <f>IF(AJ397=1,"Train",IF(AH397=Inputs!$B$6+1,"Validation",IF(AH397&gt;Inputs!$B$6+1,"Forecast","Not used")))</f>
        <v>Not used</v>
      </c>
      <c r="AX397" s="34">
        <f t="shared" si="89"/>
        <v>8713</v>
      </c>
      <c r="AY397" s="38" t="str">
        <f t="shared" si="90"/>
        <v/>
      </c>
      <c r="AZ397" s="13">
        <f t="shared" si="91"/>
        <v>0</v>
      </c>
      <c r="BB397" s="19">
        <f>Regression!$C$45+Regression!$C$46*A397</f>
        <v>6761.8413285707511</v>
      </c>
      <c r="BC397" s="27" t="str">
        <f t="shared" si="92"/>
        <v/>
      </c>
      <c r="BD397" s="30">
        <f>INDEX('Seasonal Index'!$H$2:$H$53,AI397)</f>
        <v>0.95792593843145868</v>
      </c>
      <c r="BE397" s="34" t="str">
        <f t="shared" si="93"/>
        <v/>
      </c>
      <c r="BF397" s="38" t="str">
        <f t="shared" si="94"/>
        <v/>
      </c>
      <c r="BG397" s="34">
        <f t="shared" si="95"/>
        <v>8713</v>
      </c>
      <c r="BH397" s="13">
        <f t="shared" si="96"/>
        <v>0</v>
      </c>
      <c r="BI397" s="13">
        <f t="shared" si="97"/>
        <v>0</v>
      </c>
    </row>
    <row r="398" spans="1:61" x14ac:dyDescent="0.2">
      <c r="A398" s="15">
        <v>397</v>
      </c>
      <c r="B398" s="35">
        <v>36049</v>
      </c>
      <c r="C398" s="36">
        <v>8722</v>
      </c>
      <c r="D398" s="37"/>
      <c r="F398" s="15">
        <v>313000</v>
      </c>
      <c r="H398" s="15">
        <v>14.452500000000001</v>
      </c>
      <c r="I398" s="15">
        <v>12.61</v>
      </c>
      <c r="J398" s="15">
        <v>1.0069999999999999</v>
      </c>
      <c r="K398" s="15">
        <v>8969.6990000000005</v>
      </c>
      <c r="M398" s="15">
        <v>816</v>
      </c>
      <c r="N398" s="15">
        <v>14.667999999999999</v>
      </c>
      <c r="O398" s="15">
        <v>228733</v>
      </c>
      <c r="P398" s="15">
        <v>5890</v>
      </c>
      <c r="Q398" s="15">
        <v>1352528</v>
      </c>
      <c r="S398" s="15">
        <v>4631</v>
      </c>
      <c r="V398" s="15">
        <v>28</v>
      </c>
      <c r="W398" s="15">
        <v>99.1</v>
      </c>
      <c r="AB398" s="15">
        <v>272958</v>
      </c>
      <c r="AD398" s="15">
        <v>1</v>
      </c>
      <c r="AE398" s="15">
        <v>1.6</v>
      </c>
      <c r="AF398" s="15">
        <v>60</v>
      </c>
      <c r="AH398" s="13">
        <f t="shared" si="84"/>
        <v>1998</v>
      </c>
      <c r="AI398" s="13">
        <f t="shared" si="85"/>
        <v>37</v>
      </c>
      <c r="AJ398" s="13">
        <f>IF(AND(ISNUMBER(C398),ISNUMBER(AK398),ISNUMBER(AL398),AH398&gt;=Inputs!$B$5,AH398&lt;=Inputs!$B$6,AH398&lt;&gt;Inputs!$B$7,AH398&lt;&gt;Inputs!$B$8),1,0)</f>
        <v>0</v>
      </c>
      <c r="AK398" s="13">
        <f>IF(INDEX($E398:$AF398,Inputs!$C$10)="","",INDEX($E398:$AF398,Inputs!$C$10))</f>
        <v>228733</v>
      </c>
      <c r="AL398" s="13">
        <f>IF(INDEX($E398:$AF398,Inputs!$C$11)="","",INDEX($E398:$AF398,Inputs!$C$11))</f>
        <v>313000</v>
      </c>
      <c r="AM398" s="19">
        <f>Regression!$C$5+Regression!$C$6*A398</f>
        <v>10380.998048623864</v>
      </c>
      <c r="AN398" s="27" t="str">
        <f t="shared" si="86"/>
        <v/>
      </c>
      <c r="AO398" s="30">
        <f>INDEX('Seasonal Index'!$E$2:$E$53,AI398)</f>
        <v>0.98810944012120361</v>
      </c>
      <c r="AP398" s="34" t="str">
        <f t="shared" si="87"/>
        <v/>
      </c>
      <c r="AQ398" s="16">
        <f>IF(AJ398=1,A398-Regression!$C$15,0)</f>
        <v>0</v>
      </c>
      <c r="AR398" s="16">
        <f>IF(AJ398=1,AK398-Regression!$D$15,0)</f>
        <v>0</v>
      </c>
      <c r="AS398" s="16">
        <f>IF(AJ398=1,AL398-Regression!$E$15,0)</f>
        <v>0</v>
      </c>
      <c r="AT398" s="16">
        <f>IF(AJ398=1,AP398-Regression!$F$15,0)</f>
        <v>0</v>
      </c>
      <c r="AU398" s="19">
        <f>IF(AND(ISNUMBER(AK398),ISNUMBER(AL398)),Regression!$C$38+Regression!$D$38*A398+Regression!$E$38*AK398+Regression!$F$38*AL398,"")</f>
        <v>10533.554456382944</v>
      </c>
      <c r="AV398" s="34">
        <f t="shared" si="88"/>
        <v>10408.304596382761</v>
      </c>
      <c r="AW398" s="13" t="str">
        <f>IF(AJ398=1,"Train",IF(AH398=Inputs!$B$6+1,"Validation",IF(AH398&gt;Inputs!$B$6+1,"Forecast","Not used")))</f>
        <v>Not used</v>
      </c>
      <c r="AX398" s="34">
        <f t="shared" si="89"/>
        <v>8722</v>
      </c>
      <c r="AY398" s="38" t="str">
        <f t="shared" si="90"/>
        <v/>
      </c>
      <c r="AZ398" s="13">
        <f t="shared" si="91"/>
        <v>0</v>
      </c>
      <c r="BB398" s="19">
        <f>Regression!$C$45+Regression!$C$46*A398</f>
        <v>6763.4008281835277</v>
      </c>
      <c r="BC398" s="27" t="str">
        <f t="shared" si="92"/>
        <v/>
      </c>
      <c r="BD398" s="30">
        <f>INDEX('Seasonal Index'!$H$2:$H$53,AI398)</f>
        <v>0.96626808296825473</v>
      </c>
      <c r="BE398" s="34" t="str">
        <f t="shared" si="93"/>
        <v/>
      </c>
      <c r="BF398" s="38" t="str">
        <f t="shared" si="94"/>
        <v/>
      </c>
      <c r="BG398" s="34">
        <f t="shared" si="95"/>
        <v>8722</v>
      </c>
      <c r="BH398" s="13">
        <f t="shared" si="96"/>
        <v>0</v>
      </c>
      <c r="BI398" s="13">
        <f t="shared" si="97"/>
        <v>0</v>
      </c>
    </row>
    <row r="399" spans="1:61" x14ac:dyDescent="0.2">
      <c r="A399" s="15">
        <v>398</v>
      </c>
      <c r="B399" s="35">
        <v>36056</v>
      </c>
      <c r="C399" s="36">
        <v>7873</v>
      </c>
      <c r="D399" s="37"/>
      <c r="F399" s="15">
        <v>304000</v>
      </c>
      <c r="H399" s="15">
        <v>14.875999999999999</v>
      </c>
      <c r="I399" s="15">
        <v>12.923999999999999</v>
      </c>
      <c r="J399" s="15">
        <v>1.002</v>
      </c>
      <c r="K399" s="15">
        <v>8969.6990000000005</v>
      </c>
      <c r="M399" s="15">
        <v>816</v>
      </c>
      <c r="N399" s="15">
        <v>14.795999999999999</v>
      </c>
      <c r="O399" s="15">
        <v>239944</v>
      </c>
      <c r="P399" s="15">
        <v>5890</v>
      </c>
      <c r="Q399" s="15">
        <v>1393784</v>
      </c>
      <c r="S399" s="15">
        <v>4631</v>
      </c>
      <c r="V399" s="15">
        <v>28</v>
      </c>
      <c r="W399" s="15">
        <v>99.1</v>
      </c>
      <c r="AB399" s="15">
        <v>272958</v>
      </c>
      <c r="AD399" s="15">
        <v>0</v>
      </c>
      <c r="AE399" s="15">
        <v>0</v>
      </c>
      <c r="AF399" s="15">
        <v>63</v>
      </c>
      <c r="AH399" s="13">
        <f t="shared" si="84"/>
        <v>1998</v>
      </c>
      <c r="AI399" s="13">
        <f t="shared" si="85"/>
        <v>38</v>
      </c>
      <c r="AJ399" s="13">
        <f>IF(AND(ISNUMBER(C399),ISNUMBER(AK399),ISNUMBER(AL399),AH399&gt;=Inputs!$B$5,AH399&lt;=Inputs!$B$6,AH399&lt;&gt;Inputs!$B$7,AH399&lt;&gt;Inputs!$B$8),1,0)</f>
        <v>0</v>
      </c>
      <c r="AK399" s="13">
        <f>IF(INDEX($E399:$AF399,Inputs!$C$10)="","",INDEX($E399:$AF399,Inputs!$C$10))</f>
        <v>239944</v>
      </c>
      <c r="AL399" s="13">
        <f>IF(INDEX($E399:$AF399,Inputs!$C$11)="","",INDEX($E399:$AF399,Inputs!$C$11))</f>
        <v>304000</v>
      </c>
      <c r="AM399" s="19">
        <f>Regression!$C$5+Regression!$C$6*A399</f>
        <v>10379.825373685546</v>
      </c>
      <c r="AN399" s="27" t="str">
        <f t="shared" si="86"/>
        <v/>
      </c>
      <c r="AO399" s="30">
        <f>INDEX('Seasonal Index'!$E$2:$E$53,AI399)</f>
        <v>1.0099608185275364</v>
      </c>
      <c r="AP399" s="34" t="str">
        <f t="shared" si="87"/>
        <v/>
      </c>
      <c r="AQ399" s="16">
        <f>IF(AJ399=1,A399-Regression!$C$15,0)</f>
        <v>0</v>
      </c>
      <c r="AR399" s="16">
        <f>IF(AJ399=1,AK399-Regression!$D$15,0)</f>
        <v>0</v>
      </c>
      <c r="AS399" s="16">
        <f>IF(AJ399=1,AL399-Regression!$E$15,0)</f>
        <v>0</v>
      </c>
      <c r="AT399" s="16">
        <f>IF(AJ399=1,AP399-Regression!$F$15,0)</f>
        <v>0</v>
      </c>
      <c r="AU399" s="19">
        <f>IF(AND(ISNUMBER(AK399),ISNUMBER(AL399)),Regression!$C$38+Regression!$D$38*A399+Regression!$E$38*AK399+Regression!$F$38*AL399,"")</f>
        <v>10576.343903507022</v>
      </c>
      <c r="AV399" s="34">
        <f t="shared" si="88"/>
        <v>10681.692945814671</v>
      </c>
      <c r="AW399" s="13" t="str">
        <f>IF(AJ399=1,"Train",IF(AH399=Inputs!$B$6+1,"Validation",IF(AH399&gt;Inputs!$B$6+1,"Forecast","Not used")))</f>
        <v>Not used</v>
      </c>
      <c r="AX399" s="34">
        <f t="shared" si="89"/>
        <v>7873</v>
      </c>
      <c r="AY399" s="38" t="str">
        <f t="shared" si="90"/>
        <v/>
      </c>
      <c r="AZ399" s="13">
        <f t="shared" si="91"/>
        <v>0</v>
      </c>
      <c r="BB399" s="19">
        <f>Regression!$C$45+Regression!$C$46*A399</f>
        <v>6764.9603277963051</v>
      </c>
      <c r="BC399" s="27" t="str">
        <f t="shared" si="92"/>
        <v/>
      </c>
      <c r="BD399" s="30">
        <f>INDEX('Seasonal Index'!$H$2:$H$53,AI399)</f>
        <v>1.0093448557066802</v>
      </c>
      <c r="BE399" s="34" t="str">
        <f t="shared" si="93"/>
        <v/>
      </c>
      <c r="BF399" s="38" t="str">
        <f t="shared" si="94"/>
        <v/>
      </c>
      <c r="BG399" s="34">
        <f t="shared" si="95"/>
        <v>7873</v>
      </c>
      <c r="BH399" s="13">
        <f t="shared" si="96"/>
        <v>0</v>
      </c>
      <c r="BI399" s="13">
        <f t="shared" si="97"/>
        <v>0</v>
      </c>
    </row>
    <row r="400" spans="1:61" x14ac:dyDescent="0.2">
      <c r="A400" s="15">
        <v>399</v>
      </c>
      <c r="B400" s="35">
        <v>36063</v>
      </c>
      <c r="C400" s="36">
        <v>8359</v>
      </c>
      <c r="D400" s="37"/>
      <c r="F400" s="15">
        <v>305000</v>
      </c>
      <c r="H400" s="15">
        <v>15.78</v>
      </c>
      <c r="I400" s="15">
        <v>14.545999999999999</v>
      </c>
      <c r="J400" s="15">
        <v>1.014</v>
      </c>
      <c r="K400" s="15">
        <v>8969.6990000000005</v>
      </c>
      <c r="M400" s="15">
        <v>816</v>
      </c>
      <c r="N400" s="15">
        <v>14.795999999999999</v>
      </c>
      <c r="O400" s="15">
        <v>239944</v>
      </c>
      <c r="P400" s="15">
        <v>5890</v>
      </c>
      <c r="Q400" s="15">
        <v>1393784</v>
      </c>
      <c r="S400" s="15">
        <v>4631</v>
      </c>
      <c r="V400" s="15">
        <v>28</v>
      </c>
      <c r="W400" s="15">
        <v>99.1</v>
      </c>
      <c r="AB400" s="15">
        <v>272958</v>
      </c>
      <c r="AD400" s="15">
        <v>0</v>
      </c>
      <c r="AE400" s="15">
        <v>6.4</v>
      </c>
      <c r="AF400" s="15">
        <v>45.2</v>
      </c>
      <c r="AH400" s="13">
        <f t="shared" si="84"/>
        <v>1998</v>
      </c>
      <c r="AI400" s="13">
        <f t="shared" si="85"/>
        <v>39</v>
      </c>
      <c r="AJ400" s="13">
        <f>IF(AND(ISNUMBER(C400),ISNUMBER(AK400),ISNUMBER(AL400),AH400&gt;=Inputs!$B$5,AH400&lt;=Inputs!$B$6,AH400&lt;&gt;Inputs!$B$7,AH400&lt;&gt;Inputs!$B$8),1,0)</f>
        <v>0</v>
      </c>
      <c r="AK400" s="13">
        <f>IF(INDEX($E400:$AF400,Inputs!$C$10)="","",INDEX($E400:$AF400,Inputs!$C$10))</f>
        <v>239944</v>
      </c>
      <c r="AL400" s="13">
        <f>IF(INDEX($E400:$AF400,Inputs!$C$11)="","",INDEX($E400:$AF400,Inputs!$C$11))</f>
        <v>305000</v>
      </c>
      <c r="AM400" s="19">
        <f>Regression!$C$5+Regression!$C$6*A400</f>
        <v>10378.652698747226</v>
      </c>
      <c r="AN400" s="27" t="str">
        <f t="shared" si="86"/>
        <v/>
      </c>
      <c r="AO400" s="30">
        <f>INDEX('Seasonal Index'!$E$2:$E$53,AI400)</f>
        <v>0.98271219728161308</v>
      </c>
      <c r="AP400" s="34" t="str">
        <f t="shared" si="87"/>
        <v/>
      </c>
      <c r="AQ400" s="16">
        <f>IF(AJ400=1,A400-Regression!$C$15,0)</f>
        <v>0</v>
      </c>
      <c r="AR400" s="16">
        <f>IF(AJ400=1,AK400-Regression!$D$15,0)</f>
        <v>0</v>
      </c>
      <c r="AS400" s="16">
        <f>IF(AJ400=1,AL400-Regression!$E$15,0)</f>
        <v>0</v>
      </c>
      <c r="AT400" s="16">
        <f>IF(AJ400=1,AP400-Regression!$F$15,0)</f>
        <v>0</v>
      </c>
      <c r="AU400" s="19">
        <f>IF(AND(ISNUMBER(AK400),ISNUMBER(AL400)),Regression!$C$38+Regression!$D$38*A400+Regression!$E$38*AK400+Regression!$F$38*AL400,"")</f>
        <v>10572.126548912331</v>
      </c>
      <c r="AV400" s="34">
        <f t="shared" si="88"/>
        <v>10389.357710820914</v>
      </c>
      <c r="AW400" s="13" t="str">
        <f>IF(AJ400=1,"Train",IF(AH400=Inputs!$B$6+1,"Validation",IF(AH400&gt;Inputs!$B$6+1,"Forecast","Not used")))</f>
        <v>Not used</v>
      </c>
      <c r="AX400" s="34">
        <f t="shared" si="89"/>
        <v>8359</v>
      </c>
      <c r="AY400" s="38" t="str">
        <f t="shared" si="90"/>
        <v/>
      </c>
      <c r="AZ400" s="13">
        <f t="shared" si="91"/>
        <v>0</v>
      </c>
      <c r="BB400" s="19">
        <f>Regression!$C$45+Regression!$C$46*A400</f>
        <v>6766.5198274090817</v>
      </c>
      <c r="BC400" s="27" t="str">
        <f t="shared" si="92"/>
        <v/>
      </c>
      <c r="BD400" s="30">
        <f>INDEX('Seasonal Index'!$H$2:$H$53,AI400)</f>
        <v>0.98504922299012809</v>
      </c>
      <c r="BE400" s="34" t="str">
        <f t="shared" si="93"/>
        <v/>
      </c>
      <c r="BF400" s="38" t="str">
        <f t="shared" si="94"/>
        <v/>
      </c>
      <c r="BG400" s="34">
        <f t="shared" si="95"/>
        <v>8359</v>
      </c>
      <c r="BH400" s="13">
        <f t="shared" si="96"/>
        <v>0</v>
      </c>
      <c r="BI400" s="13">
        <f t="shared" si="97"/>
        <v>0</v>
      </c>
    </row>
    <row r="401" spans="1:61" x14ac:dyDescent="0.2">
      <c r="A401" s="15">
        <v>400</v>
      </c>
      <c r="B401" s="35">
        <v>36070</v>
      </c>
      <c r="C401" s="36">
        <v>8058</v>
      </c>
      <c r="D401" s="37"/>
      <c r="F401" s="15">
        <v>294000</v>
      </c>
      <c r="H401" s="15">
        <v>15.834</v>
      </c>
      <c r="I401" s="15">
        <v>14.433999999999999</v>
      </c>
      <c r="J401" s="15">
        <v>1.014</v>
      </c>
      <c r="K401" s="15">
        <v>8969.6990000000005</v>
      </c>
      <c r="M401" s="15">
        <v>816</v>
      </c>
      <c r="N401" s="15">
        <v>14.795999999999999</v>
      </c>
      <c r="O401" s="15">
        <v>239944</v>
      </c>
      <c r="P401" s="15">
        <v>5890</v>
      </c>
      <c r="Q401" s="15">
        <v>1393784</v>
      </c>
      <c r="S401" s="15">
        <v>4631</v>
      </c>
      <c r="V401" s="15">
        <v>28</v>
      </c>
      <c r="W401" s="15">
        <v>99.1</v>
      </c>
      <c r="AB401" s="15">
        <v>272958</v>
      </c>
      <c r="AD401" s="15">
        <v>0</v>
      </c>
      <c r="AE401" s="15">
        <v>8.6</v>
      </c>
      <c r="AF401" s="15">
        <v>43.3</v>
      </c>
      <c r="AH401" s="13">
        <f t="shared" si="84"/>
        <v>1998</v>
      </c>
      <c r="AI401" s="13">
        <f t="shared" si="85"/>
        <v>40</v>
      </c>
      <c r="AJ401" s="13">
        <f>IF(AND(ISNUMBER(C401),ISNUMBER(AK401),ISNUMBER(AL401),AH401&gt;=Inputs!$B$5,AH401&lt;=Inputs!$B$6,AH401&lt;&gt;Inputs!$B$7,AH401&lt;&gt;Inputs!$B$8),1,0)</f>
        <v>0</v>
      </c>
      <c r="AK401" s="13">
        <f>IF(INDEX($E401:$AF401,Inputs!$C$10)="","",INDEX($E401:$AF401,Inputs!$C$10))</f>
        <v>239944</v>
      </c>
      <c r="AL401" s="13">
        <f>IF(INDEX($E401:$AF401,Inputs!$C$11)="","",INDEX($E401:$AF401,Inputs!$C$11))</f>
        <v>294000</v>
      </c>
      <c r="AM401" s="19">
        <f>Regression!$C$5+Regression!$C$6*A401</f>
        <v>10377.480023808908</v>
      </c>
      <c r="AN401" s="27" t="str">
        <f t="shared" si="86"/>
        <v/>
      </c>
      <c r="AO401" s="30">
        <f>INDEX('Seasonal Index'!$E$2:$E$53,AI401)</f>
        <v>1.0036663428040973</v>
      </c>
      <c r="AP401" s="34" t="str">
        <f t="shared" si="87"/>
        <v/>
      </c>
      <c r="AQ401" s="16">
        <f>IF(AJ401=1,A401-Regression!$C$15,0)</f>
        <v>0</v>
      </c>
      <c r="AR401" s="16">
        <f>IF(AJ401=1,AK401-Regression!$D$15,0)</f>
        <v>0</v>
      </c>
      <c r="AS401" s="16">
        <f>IF(AJ401=1,AL401-Regression!$E$15,0)</f>
        <v>0</v>
      </c>
      <c r="AT401" s="16">
        <f>IF(AJ401=1,AP401-Regression!$F$15,0)</f>
        <v>0</v>
      </c>
      <c r="AU401" s="19">
        <f>IF(AND(ISNUMBER(AK401),ISNUMBER(AL401)),Regression!$C$38+Regression!$D$38*A401+Regression!$E$38*AK401+Regression!$F$38*AL401,"")</f>
        <v>10599.769690838724</v>
      </c>
      <c r="AV401" s="34">
        <f t="shared" si="88"/>
        <v>10638.632080169818</v>
      </c>
      <c r="AW401" s="13" t="str">
        <f>IF(AJ401=1,"Train",IF(AH401=Inputs!$B$6+1,"Validation",IF(AH401&gt;Inputs!$B$6+1,"Forecast","Not used")))</f>
        <v>Not used</v>
      </c>
      <c r="AX401" s="34">
        <f t="shared" si="89"/>
        <v>8058</v>
      </c>
      <c r="AY401" s="38" t="str">
        <f t="shared" si="90"/>
        <v/>
      </c>
      <c r="AZ401" s="13">
        <f t="shared" si="91"/>
        <v>0</v>
      </c>
      <c r="BB401" s="19">
        <f>Regression!$C$45+Regression!$C$46*A401</f>
        <v>6768.0793270218583</v>
      </c>
      <c r="BC401" s="27" t="str">
        <f t="shared" si="92"/>
        <v/>
      </c>
      <c r="BD401" s="30">
        <f>INDEX('Seasonal Index'!$H$2:$H$53,AI401)</f>
        <v>1.0034134329008386</v>
      </c>
      <c r="BE401" s="34" t="str">
        <f t="shared" si="93"/>
        <v/>
      </c>
      <c r="BF401" s="38" t="str">
        <f t="shared" si="94"/>
        <v/>
      </c>
      <c r="BG401" s="34">
        <f t="shared" si="95"/>
        <v>8058</v>
      </c>
      <c r="BH401" s="13">
        <f t="shared" si="96"/>
        <v>0</v>
      </c>
      <c r="BI401" s="13">
        <f t="shared" si="97"/>
        <v>0</v>
      </c>
    </row>
    <row r="402" spans="1:61" x14ac:dyDescent="0.2">
      <c r="A402" s="15">
        <v>401</v>
      </c>
      <c r="B402" s="35">
        <v>36077</v>
      </c>
      <c r="C402" s="36">
        <v>8797</v>
      </c>
      <c r="D402" s="37"/>
      <c r="F402" s="15">
        <v>302000</v>
      </c>
      <c r="H402" s="15">
        <v>15.016</v>
      </c>
      <c r="I402" s="15">
        <v>13.612</v>
      </c>
      <c r="J402" s="15">
        <v>1.0189999999999999</v>
      </c>
      <c r="K402" s="15">
        <v>8969.6990000000005</v>
      </c>
      <c r="M402" s="15">
        <v>792</v>
      </c>
      <c r="N402" s="15">
        <v>14.795999999999999</v>
      </c>
      <c r="O402" s="15">
        <v>239944</v>
      </c>
      <c r="P402" s="15">
        <v>5925</v>
      </c>
      <c r="Q402" s="15">
        <v>1393784</v>
      </c>
      <c r="S402" s="15">
        <v>4631</v>
      </c>
      <c r="V402" s="15">
        <v>28</v>
      </c>
      <c r="W402" s="15">
        <v>99.2</v>
      </c>
      <c r="AB402" s="15">
        <v>272958</v>
      </c>
      <c r="AD402" s="15">
        <v>0</v>
      </c>
      <c r="AE402" s="15">
        <v>24.2</v>
      </c>
      <c r="AF402" s="15">
        <v>22.4</v>
      </c>
      <c r="AH402" s="13">
        <f t="shared" si="84"/>
        <v>1998</v>
      </c>
      <c r="AI402" s="13">
        <f t="shared" si="85"/>
        <v>41</v>
      </c>
      <c r="AJ402" s="13">
        <f>IF(AND(ISNUMBER(C402),ISNUMBER(AK402),ISNUMBER(AL402),AH402&gt;=Inputs!$B$5,AH402&lt;=Inputs!$B$6,AH402&lt;&gt;Inputs!$B$7,AH402&lt;&gt;Inputs!$B$8),1,0)</f>
        <v>0</v>
      </c>
      <c r="AK402" s="13">
        <f>IF(INDEX($E402:$AF402,Inputs!$C$10)="","",INDEX($E402:$AF402,Inputs!$C$10))</f>
        <v>239944</v>
      </c>
      <c r="AL402" s="13">
        <f>IF(INDEX($E402:$AF402,Inputs!$C$11)="","",INDEX($E402:$AF402,Inputs!$C$11))</f>
        <v>302000</v>
      </c>
      <c r="AM402" s="19">
        <f>Regression!$C$5+Regression!$C$6*A402</f>
        <v>10376.307348870589</v>
      </c>
      <c r="AN402" s="27" t="str">
        <f t="shared" si="86"/>
        <v/>
      </c>
      <c r="AO402" s="30">
        <f>INDEX('Seasonal Index'!$E$2:$E$53,AI402)</f>
        <v>0.99583578255044536</v>
      </c>
      <c r="AP402" s="34" t="str">
        <f t="shared" si="87"/>
        <v/>
      </c>
      <c r="AQ402" s="16">
        <f>IF(AJ402=1,A402-Regression!$C$15,0)</f>
        <v>0</v>
      </c>
      <c r="AR402" s="16">
        <f>IF(AJ402=1,AK402-Regression!$D$15,0)</f>
        <v>0</v>
      </c>
      <c r="AS402" s="16">
        <f>IF(AJ402=1,AL402-Regression!$E$15,0)</f>
        <v>0</v>
      </c>
      <c r="AT402" s="16">
        <f>IF(AJ402=1,AP402-Regression!$F$15,0)</f>
        <v>0</v>
      </c>
      <c r="AU402" s="19">
        <f>IF(AND(ISNUMBER(AK402),ISNUMBER(AL402)),Regression!$C$38+Regression!$D$38*A402+Regression!$E$38*AK402+Regression!$F$38*AL402,"")</f>
        <v>10576.967046606733</v>
      </c>
      <c r="AV402" s="34">
        <f t="shared" si="88"/>
        <v>10532.922255867888</v>
      </c>
      <c r="AW402" s="13" t="str">
        <f>IF(AJ402=1,"Train",IF(AH402=Inputs!$B$6+1,"Validation",IF(AH402&gt;Inputs!$B$6+1,"Forecast","Not used")))</f>
        <v>Not used</v>
      </c>
      <c r="AX402" s="34">
        <f t="shared" si="89"/>
        <v>8797</v>
      </c>
      <c r="AY402" s="38" t="str">
        <f t="shared" si="90"/>
        <v/>
      </c>
      <c r="AZ402" s="13">
        <f t="shared" si="91"/>
        <v>0</v>
      </c>
      <c r="BB402" s="19">
        <f>Regression!$C$45+Regression!$C$46*A402</f>
        <v>6769.6388266346348</v>
      </c>
      <c r="BC402" s="27" t="str">
        <f t="shared" si="92"/>
        <v/>
      </c>
      <c r="BD402" s="30">
        <f>INDEX('Seasonal Index'!$H$2:$H$53,AI402)</f>
        <v>0.99351278009710298</v>
      </c>
      <c r="BE402" s="34" t="str">
        <f t="shared" si="93"/>
        <v/>
      </c>
      <c r="BF402" s="38" t="str">
        <f t="shared" si="94"/>
        <v/>
      </c>
      <c r="BG402" s="34">
        <f t="shared" si="95"/>
        <v>8797</v>
      </c>
      <c r="BH402" s="13">
        <f t="shared" si="96"/>
        <v>0</v>
      </c>
      <c r="BI402" s="13">
        <f t="shared" si="97"/>
        <v>0</v>
      </c>
    </row>
    <row r="403" spans="1:61" x14ac:dyDescent="0.2">
      <c r="A403" s="15">
        <v>402</v>
      </c>
      <c r="B403" s="35">
        <v>36084</v>
      </c>
      <c r="C403" s="36">
        <v>8049</v>
      </c>
      <c r="D403" s="37"/>
      <c r="F403" s="15">
        <v>316000</v>
      </c>
      <c r="H403" s="15">
        <v>14.214</v>
      </c>
      <c r="I403" s="15">
        <v>12.452</v>
      </c>
      <c r="J403" s="15">
        <v>1.022</v>
      </c>
      <c r="K403" s="15">
        <v>8969.6990000000005</v>
      </c>
      <c r="M403" s="15">
        <v>792</v>
      </c>
      <c r="N403" s="15">
        <v>16.312999999999999</v>
      </c>
      <c r="O403" s="15">
        <v>237143</v>
      </c>
      <c r="P403" s="15">
        <v>5925</v>
      </c>
      <c r="Q403" s="15">
        <v>1393784</v>
      </c>
      <c r="S403" s="15">
        <v>4631</v>
      </c>
      <c r="V403" s="15">
        <v>28</v>
      </c>
      <c r="W403" s="15">
        <v>99.2</v>
      </c>
      <c r="AB403" s="15">
        <v>272958</v>
      </c>
      <c r="AD403" s="15">
        <v>0</v>
      </c>
      <c r="AE403" s="15">
        <v>27.5</v>
      </c>
      <c r="AF403" s="15">
        <v>10.6</v>
      </c>
      <c r="AH403" s="13">
        <f t="shared" si="84"/>
        <v>1998</v>
      </c>
      <c r="AI403" s="13">
        <f t="shared" si="85"/>
        <v>42</v>
      </c>
      <c r="AJ403" s="13">
        <f>IF(AND(ISNUMBER(C403),ISNUMBER(AK403),ISNUMBER(AL403),AH403&gt;=Inputs!$B$5,AH403&lt;=Inputs!$B$6,AH403&lt;&gt;Inputs!$B$7,AH403&lt;&gt;Inputs!$B$8),1,0)</f>
        <v>0</v>
      </c>
      <c r="AK403" s="13">
        <f>IF(INDEX($E403:$AF403,Inputs!$C$10)="","",INDEX($E403:$AF403,Inputs!$C$10))</f>
        <v>237143</v>
      </c>
      <c r="AL403" s="13">
        <f>IF(INDEX($E403:$AF403,Inputs!$C$11)="","",INDEX($E403:$AF403,Inputs!$C$11))</f>
        <v>316000</v>
      </c>
      <c r="AM403" s="19">
        <f>Regression!$C$5+Regression!$C$6*A403</f>
        <v>10375.134673932269</v>
      </c>
      <c r="AN403" s="27" t="str">
        <f t="shared" si="86"/>
        <v/>
      </c>
      <c r="AO403" s="30">
        <f>INDEX('Seasonal Index'!$E$2:$E$53,AI403)</f>
        <v>1.0030736455714442</v>
      </c>
      <c r="AP403" s="34" t="str">
        <f t="shared" si="87"/>
        <v/>
      </c>
      <c r="AQ403" s="16">
        <f>IF(AJ403=1,A403-Regression!$C$15,0)</f>
        <v>0</v>
      </c>
      <c r="AR403" s="16">
        <f>IF(AJ403=1,AK403-Regression!$D$15,0)</f>
        <v>0</v>
      </c>
      <c r="AS403" s="16">
        <f>IF(AJ403=1,AL403-Regression!$E$15,0)</f>
        <v>0</v>
      </c>
      <c r="AT403" s="16">
        <f>IF(AJ403=1,AP403-Regression!$F$15,0)</f>
        <v>0</v>
      </c>
      <c r="AU403" s="19">
        <f>IF(AND(ISNUMBER(AK403),ISNUMBER(AL403)),Regression!$C$38+Regression!$D$38*A403+Regression!$E$38*AK403+Regression!$F$38*AL403,"")</f>
        <v>10533.123250300863</v>
      </c>
      <c r="AV403" s="34">
        <f t="shared" si="88"/>
        <v>10565.498337932626</v>
      </c>
      <c r="AW403" s="13" t="str">
        <f>IF(AJ403=1,"Train",IF(AH403=Inputs!$B$6+1,"Validation",IF(AH403&gt;Inputs!$B$6+1,"Forecast","Not used")))</f>
        <v>Not used</v>
      </c>
      <c r="AX403" s="34">
        <f t="shared" si="89"/>
        <v>8049</v>
      </c>
      <c r="AY403" s="38" t="str">
        <f t="shared" si="90"/>
        <v/>
      </c>
      <c r="AZ403" s="13">
        <f t="shared" si="91"/>
        <v>0</v>
      </c>
      <c r="BB403" s="19">
        <f>Regression!$C$45+Regression!$C$46*A403</f>
        <v>6771.1983262474114</v>
      </c>
      <c r="BC403" s="27" t="str">
        <f t="shared" si="92"/>
        <v/>
      </c>
      <c r="BD403" s="30">
        <f>INDEX('Seasonal Index'!$H$2:$H$53,AI403)</f>
        <v>1.0081501126133556</v>
      </c>
      <c r="BE403" s="34" t="str">
        <f t="shared" si="93"/>
        <v/>
      </c>
      <c r="BF403" s="38" t="str">
        <f t="shared" si="94"/>
        <v/>
      </c>
      <c r="BG403" s="34">
        <f t="shared" si="95"/>
        <v>8049</v>
      </c>
      <c r="BH403" s="13">
        <f t="shared" si="96"/>
        <v>0</v>
      </c>
      <c r="BI403" s="13">
        <f t="shared" si="97"/>
        <v>0</v>
      </c>
    </row>
    <row r="404" spans="1:61" x14ac:dyDescent="0.2">
      <c r="A404" s="15">
        <v>403</v>
      </c>
      <c r="B404" s="35">
        <v>36091</v>
      </c>
      <c r="C404" s="36">
        <v>8099</v>
      </c>
      <c r="D404" s="37"/>
      <c r="F404" s="15">
        <v>318000</v>
      </c>
      <c r="H404" s="15">
        <v>13.808</v>
      </c>
      <c r="I404" s="15">
        <v>11.738</v>
      </c>
      <c r="J404" s="15">
        <v>1.0189999999999999</v>
      </c>
      <c r="K404" s="15">
        <v>8969.6990000000005</v>
      </c>
      <c r="M404" s="15">
        <v>792</v>
      </c>
      <c r="N404" s="15">
        <v>16.312999999999999</v>
      </c>
      <c r="O404" s="15">
        <v>237143</v>
      </c>
      <c r="P404" s="15">
        <v>5925</v>
      </c>
      <c r="Q404" s="15">
        <v>1393784</v>
      </c>
      <c r="S404" s="15">
        <v>4631</v>
      </c>
      <c r="V404" s="15">
        <v>28</v>
      </c>
      <c r="W404" s="15">
        <v>99.2</v>
      </c>
      <c r="AB404" s="15">
        <v>272958</v>
      </c>
      <c r="AD404" s="15">
        <v>0</v>
      </c>
      <c r="AE404" s="15">
        <v>40.799999999999997</v>
      </c>
      <c r="AF404" s="15">
        <v>12.1</v>
      </c>
      <c r="AH404" s="13">
        <f t="shared" si="84"/>
        <v>1998</v>
      </c>
      <c r="AI404" s="13">
        <f t="shared" si="85"/>
        <v>43</v>
      </c>
      <c r="AJ404" s="13">
        <f>IF(AND(ISNUMBER(C404),ISNUMBER(AK404),ISNUMBER(AL404),AH404&gt;=Inputs!$B$5,AH404&lt;=Inputs!$B$6,AH404&lt;&gt;Inputs!$B$7,AH404&lt;&gt;Inputs!$B$8),1,0)</f>
        <v>0</v>
      </c>
      <c r="AK404" s="13">
        <f>IF(INDEX($E404:$AF404,Inputs!$C$10)="","",INDEX($E404:$AF404,Inputs!$C$10))</f>
        <v>237143</v>
      </c>
      <c r="AL404" s="13">
        <f>IF(INDEX($E404:$AF404,Inputs!$C$11)="","",INDEX($E404:$AF404,Inputs!$C$11))</f>
        <v>318000</v>
      </c>
      <c r="AM404" s="19">
        <f>Regression!$C$5+Regression!$C$6*A404</f>
        <v>10373.961998993951</v>
      </c>
      <c r="AN404" s="27" t="str">
        <f t="shared" si="86"/>
        <v/>
      </c>
      <c r="AO404" s="30">
        <f>INDEX('Seasonal Index'!$E$2:$E$53,AI404)</f>
        <v>1.0122408775529341</v>
      </c>
      <c r="AP404" s="34" t="str">
        <f t="shared" si="87"/>
        <v/>
      </c>
      <c r="AQ404" s="16">
        <f>IF(AJ404=1,A404-Regression!$C$15,0)</f>
        <v>0</v>
      </c>
      <c r="AR404" s="16">
        <f>IF(AJ404=1,AK404-Regression!$D$15,0)</f>
        <v>0</v>
      </c>
      <c r="AS404" s="16">
        <f>IF(AJ404=1,AL404-Regression!$E$15,0)</f>
        <v>0</v>
      </c>
      <c r="AT404" s="16">
        <f>IF(AJ404=1,AP404-Regression!$F$15,0)</f>
        <v>0</v>
      </c>
      <c r="AU404" s="19">
        <f>IF(AND(ISNUMBER(AK404),ISNUMBER(AL404)),Regression!$C$38+Regression!$D$38*A404+Regression!$E$38*AK404+Regression!$F$38*AL404,"")</f>
        <v>10526.250854329415</v>
      </c>
      <c r="AV404" s="34">
        <f t="shared" si="88"/>
        <v>10655.10140212873</v>
      </c>
      <c r="AW404" s="13" t="str">
        <f>IF(AJ404=1,"Train",IF(AH404=Inputs!$B$6+1,"Validation",IF(AH404&gt;Inputs!$B$6+1,"Forecast","Not used")))</f>
        <v>Not used</v>
      </c>
      <c r="AX404" s="34">
        <f t="shared" si="89"/>
        <v>8099</v>
      </c>
      <c r="AY404" s="38" t="str">
        <f t="shared" si="90"/>
        <v/>
      </c>
      <c r="AZ404" s="13">
        <f t="shared" si="91"/>
        <v>0</v>
      </c>
      <c r="BB404" s="19">
        <f>Regression!$C$45+Regression!$C$46*A404</f>
        <v>6772.7578258601889</v>
      </c>
      <c r="BC404" s="27" t="str">
        <f t="shared" si="92"/>
        <v/>
      </c>
      <c r="BD404" s="30">
        <f>INDEX('Seasonal Index'!$H$2:$H$53,AI404)</f>
        <v>1.0033758118290406</v>
      </c>
      <c r="BE404" s="34" t="str">
        <f t="shared" si="93"/>
        <v/>
      </c>
      <c r="BF404" s="38" t="str">
        <f t="shared" si="94"/>
        <v/>
      </c>
      <c r="BG404" s="34">
        <f t="shared" si="95"/>
        <v>8099</v>
      </c>
      <c r="BH404" s="13">
        <f t="shared" si="96"/>
        <v>0</v>
      </c>
      <c r="BI404" s="13">
        <f t="shared" si="97"/>
        <v>0</v>
      </c>
    </row>
    <row r="405" spans="1:61" x14ac:dyDescent="0.2">
      <c r="A405" s="15">
        <v>404</v>
      </c>
      <c r="B405" s="35">
        <v>36098</v>
      </c>
      <c r="C405" s="36">
        <v>8360</v>
      </c>
      <c r="D405" s="37"/>
      <c r="F405" s="15">
        <v>309000</v>
      </c>
      <c r="H405" s="15">
        <v>14.343999999999999</v>
      </c>
      <c r="I405" s="15">
        <v>12.353999999999999</v>
      </c>
      <c r="J405" s="15">
        <v>1.0149999999999999</v>
      </c>
      <c r="K405" s="15">
        <v>8969.6990000000005</v>
      </c>
      <c r="M405" s="15">
        <v>792</v>
      </c>
      <c r="N405" s="15">
        <v>16.312999999999999</v>
      </c>
      <c r="O405" s="15">
        <v>237143</v>
      </c>
      <c r="P405" s="15">
        <v>5925</v>
      </c>
      <c r="Q405" s="15">
        <v>1393784</v>
      </c>
      <c r="S405" s="15">
        <v>4631</v>
      </c>
      <c r="V405" s="15">
        <v>28</v>
      </c>
      <c r="W405" s="15">
        <v>99.2</v>
      </c>
      <c r="AB405" s="15">
        <v>272958</v>
      </c>
      <c r="AD405" s="15">
        <v>0</v>
      </c>
      <c r="AE405" s="15">
        <v>39.4</v>
      </c>
      <c r="AF405" s="15">
        <v>7.8</v>
      </c>
      <c r="AH405" s="13">
        <f t="shared" si="84"/>
        <v>1998</v>
      </c>
      <c r="AI405" s="13">
        <f t="shared" si="85"/>
        <v>44</v>
      </c>
      <c r="AJ405" s="13">
        <f>IF(AND(ISNUMBER(C405),ISNUMBER(AK405),ISNUMBER(AL405),AH405&gt;=Inputs!$B$5,AH405&lt;=Inputs!$B$6,AH405&lt;&gt;Inputs!$B$7,AH405&lt;&gt;Inputs!$B$8),1,0)</f>
        <v>0</v>
      </c>
      <c r="AK405" s="13">
        <f>IF(INDEX($E405:$AF405,Inputs!$C$10)="","",INDEX($E405:$AF405,Inputs!$C$10))</f>
        <v>237143</v>
      </c>
      <c r="AL405" s="13">
        <f>IF(INDEX($E405:$AF405,Inputs!$C$11)="","",INDEX($E405:$AF405,Inputs!$C$11))</f>
        <v>309000</v>
      </c>
      <c r="AM405" s="19">
        <f>Regression!$C$5+Regression!$C$6*A405</f>
        <v>10372.789324055631</v>
      </c>
      <c r="AN405" s="27" t="str">
        <f t="shared" si="86"/>
        <v/>
      </c>
      <c r="AO405" s="30">
        <f>INDEX('Seasonal Index'!$E$2:$E$53,AI405)</f>
        <v>1.012031592209933</v>
      </c>
      <c r="AP405" s="34" t="str">
        <f t="shared" si="87"/>
        <v/>
      </c>
      <c r="AQ405" s="16">
        <f>IF(AJ405=1,A405-Regression!$C$15,0)</f>
        <v>0</v>
      </c>
      <c r="AR405" s="16">
        <f>IF(AJ405=1,AK405-Regression!$D$15,0)</f>
        <v>0</v>
      </c>
      <c r="AS405" s="16">
        <f>IF(AJ405=1,AL405-Regression!$E$15,0)</f>
        <v>0</v>
      </c>
      <c r="AT405" s="16">
        <f>IF(AJ405=1,AP405-Regression!$F$15,0)</f>
        <v>0</v>
      </c>
      <c r="AU405" s="19">
        <f>IF(AND(ISNUMBER(AK405),ISNUMBER(AL405)),Regression!$C$38+Regression!$D$38*A405+Regression!$E$38*AK405+Regression!$F$38*AL405,"")</f>
        <v>10548.583913502294</v>
      </c>
      <c r="AV405" s="34">
        <f t="shared" si="88"/>
        <v>10675.500173541814</v>
      </c>
      <c r="AW405" s="13" t="str">
        <f>IF(AJ405=1,"Train",IF(AH405=Inputs!$B$6+1,"Validation",IF(AH405&gt;Inputs!$B$6+1,"Forecast","Not used")))</f>
        <v>Not used</v>
      </c>
      <c r="AX405" s="34">
        <f t="shared" si="89"/>
        <v>8360</v>
      </c>
      <c r="AY405" s="38" t="str">
        <f t="shared" si="90"/>
        <v/>
      </c>
      <c r="AZ405" s="13">
        <f t="shared" si="91"/>
        <v>0</v>
      </c>
      <c r="BB405" s="19">
        <f>Regression!$C$45+Regression!$C$46*A405</f>
        <v>6774.3173254729654</v>
      </c>
      <c r="BC405" s="27" t="str">
        <f t="shared" si="92"/>
        <v/>
      </c>
      <c r="BD405" s="30">
        <f>INDEX('Seasonal Index'!$H$2:$H$53,AI405)</f>
        <v>1.0342738783797232</v>
      </c>
      <c r="BE405" s="34" t="str">
        <f t="shared" si="93"/>
        <v/>
      </c>
      <c r="BF405" s="38" t="str">
        <f t="shared" si="94"/>
        <v/>
      </c>
      <c r="BG405" s="34">
        <f t="shared" si="95"/>
        <v>8360</v>
      </c>
      <c r="BH405" s="13">
        <f t="shared" si="96"/>
        <v>0</v>
      </c>
      <c r="BI405" s="13">
        <f t="shared" si="97"/>
        <v>0</v>
      </c>
    </row>
    <row r="406" spans="1:61" x14ac:dyDescent="0.2">
      <c r="A406" s="15">
        <v>405</v>
      </c>
      <c r="B406" s="35">
        <v>36105</v>
      </c>
      <c r="C406" s="36">
        <v>8195</v>
      </c>
      <c r="D406" s="37"/>
      <c r="F406" s="15">
        <v>308000</v>
      </c>
      <c r="H406" s="15">
        <v>14.128</v>
      </c>
      <c r="I406" s="15">
        <v>11.896000000000001</v>
      </c>
      <c r="J406" s="15">
        <v>1.01</v>
      </c>
      <c r="K406" s="15">
        <v>9121.0969999999998</v>
      </c>
      <c r="M406" s="15">
        <v>774</v>
      </c>
      <c r="N406" s="15">
        <v>16.312999999999999</v>
      </c>
      <c r="O406" s="15">
        <v>237143</v>
      </c>
      <c r="P406" s="15">
        <v>5965.6</v>
      </c>
      <c r="Q406" s="15">
        <v>1393784</v>
      </c>
      <c r="S406" s="15">
        <v>4631</v>
      </c>
      <c r="V406" s="15">
        <v>28</v>
      </c>
      <c r="W406" s="15">
        <v>99.9</v>
      </c>
      <c r="AB406" s="15">
        <v>272958</v>
      </c>
      <c r="AD406" s="15">
        <v>0</v>
      </c>
      <c r="AE406" s="15">
        <v>78.400000000000006</v>
      </c>
      <c r="AF406" s="15">
        <v>4</v>
      </c>
      <c r="AH406" s="13">
        <f t="shared" si="84"/>
        <v>1998</v>
      </c>
      <c r="AI406" s="13">
        <f t="shared" si="85"/>
        <v>45</v>
      </c>
      <c r="AJ406" s="13">
        <f>IF(AND(ISNUMBER(C406),ISNUMBER(AK406),ISNUMBER(AL406),AH406&gt;=Inputs!$B$5,AH406&lt;=Inputs!$B$6,AH406&lt;&gt;Inputs!$B$7,AH406&lt;&gt;Inputs!$B$8),1,0)</f>
        <v>0</v>
      </c>
      <c r="AK406" s="13">
        <f>IF(INDEX($E406:$AF406,Inputs!$C$10)="","",INDEX($E406:$AF406,Inputs!$C$10))</f>
        <v>237143</v>
      </c>
      <c r="AL406" s="13">
        <f>IF(INDEX($E406:$AF406,Inputs!$C$11)="","",INDEX($E406:$AF406,Inputs!$C$11))</f>
        <v>308000</v>
      </c>
      <c r="AM406" s="19">
        <f>Regression!$C$5+Regression!$C$6*A406</f>
        <v>10371.616649117312</v>
      </c>
      <c r="AN406" s="27" t="str">
        <f t="shared" si="86"/>
        <v/>
      </c>
      <c r="AO406" s="30">
        <f>INDEX('Seasonal Index'!$E$2:$E$53,AI406)</f>
        <v>1.0110407808389756</v>
      </c>
      <c r="AP406" s="34" t="str">
        <f t="shared" si="87"/>
        <v/>
      </c>
      <c r="AQ406" s="16">
        <f>IF(AJ406=1,A406-Regression!$C$15,0)</f>
        <v>0</v>
      </c>
      <c r="AR406" s="16">
        <f>IF(AJ406=1,AK406-Regression!$D$15,0)</f>
        <v>0</v>
      </c>
      <c r="AS406" s="16">
        <f>IF(AJ406=1,AL406-Regression!$E$15,0)</f>
        <v>0</v>
      </c>
      <c r="AT406" s="16">
        <f>IF(AJ406=1,AP406-Regression!$F$15,0)</f>
        <v>0</v>
      </c>
      <c r="AU406" s="19">
        <f>IF(AND(ISNUMBER(AK406),ISNUMBER(AL406)),Regression!$C$38+Regression!$D$38*A406+Regression!$E$38*AK406+Regression!$F$38*AL406,"")</f>
        <v>10549.676641661117</v>
      </c>
      <c r="AV406" s="34">
        <f t="shared" si="88"/>
        <v>10666.153309383759</v>
      </c>
      <c r="AW406" s="13" t="str">
        <f>IF(AJ406=1,"Train",IF(AH406=Inputs!$B$6+1,"Validation",IF(AH406&gt;Inputs!$B$6+1,"Forecast","Not used")))</f>
        <v>Not used</v>
      </c>
      <c r="AX406" s="34">
        <f t="shared" si="89"/>
        <v>8195</v>
      </c>
      <c r="AY406" s="38" t="str">
        <f t="shared" si="90"/>
        <v/>
      </c>
      <c r="AZ406" s="13">
        <f t="shared" si="91"/>
        <v>0</v>
      </c>
      <c r="BB406" s="19">
        <f>Regression!$C$45+Regression!$C$46*A406</f>
        <v>6775.876825085742</v>
      </c>
      <c r="BC406" s="27" t="str">
        <f t="shared" si="92"/>
        <v/>
      </c>
      <c r="BD406" s="30">
        <f>INDEX('Seasonal Index'!$H$2:$H$53,AI406)</f>
        <v>1.024082102448103</v>
      </c>
      <c r="BE406" s="34" t="str">
        <f t="shared" si="93"/>
        <v/>
      </c>
      <c r="BF406" s="38" t="str">
        <f t="shared" si="94"/>
        <v/>
      </c>
      <c r="BG406" s="34">
        <f t="shared" si="95"/>
        <v>8195</v>
      </c>
      <c r="BH406" s="13">
        <f t="shared" si="96"/>
        <v>0</v>
      </c>
      <c r="BI406" s="13">
        <f t="shared" si="97"/>
        <v>0</v>
      </c>
    </row>
    <row r="407" spans="1:61" x14ac:dyDescent="0.2">
      <c r="A407" s="15">
        <v>406</v>
      </c>
      <c r="B407" s="35">
        <v>36112</v>
      </c>
      <c r="C407" s="36">
        <v>7711</v>
      </c>
      <c r="D407" s="37"/>
      <c r="F407" s="15">
        <v>316000</v>
      </c>
      <c r="H407" s="15">
        <v>13.634</v>
      </c>
      <c r="I407" s="15">
        <v>11.36</v>
      </c>
      <c r="J407" s="15">
        <v>1.008</v>
      </c>
      <c r="K407" s="15">
        <v>9121.0969999999998</v>
      </c>
      <c r="M407" s="15">
        <v>774</v>
      </c>
      <c r="N407" s="15">
        <v>16.312999999999999</v>
      </c>
      <c r="O407" s="15">
        <v>237143</v>
      </c>
      <c r="P407" s="15">
        <v>5965.6</v>
      </c>
      <c r="Q407" s="15">
        <v>1393784</v>
      </c>
      <c r="S407" s="15">
        <v>4631</v>
      </c>
      <c r="V407" s="15">
        <v>28</v>
      </c>
      <c r="W407" s="15">
        <v>99.9</v>
      </c>
      <c r="AB407" s="15">
        <v>272958</v>
      </c>
      <c r="AD407" s="15">
        <v>0</v>
      </c>
      <c r="AE407" s="15">
        <v>93.2</v>
      </c>
      <c r="AF407" s="15">
        <v>3.2</v>
      </c>
      <c r="AH407" s="13">
        <f t="shared" si="84"/>
        <v>1998</v>
      </c>
      <c r="AI407" s="13">
        <f t="shared" si="85"/>
        <v>46</v>
      </c>
      <c r="AJ407" s="13">
        <f>IF(AND(ISNUMBER(C407),ISNUMBER(AK407),ISNUMBER(AL407),AH407&gt;=Inputs!$B$5,AH407&lt;=Inputs!$B$6,AH407&lt;&gt;Inputs!$B$7,AH407&lt;&gt;Inputs!$B$8),1,0)</f>
        <v>0</v>
      </c>
      <c r="AK407" s="13">
        <f>IF(INDEX($E407:$AF407,Inputs!$C$10)="","",INDEX($E407:$AF407,Inputs!$C$10))</f>
        <v>237143</v>
      </c>
      <c r="AL407" s="13">
        <f>IF(INDEX($E407:$AF407,Inputs!$C$11)="","",INDEX($E407:$AF407,Inputs!$C$11))</f>
        <v>316000</v>
      </c>
      <c r="AM407" s="19">
        <f>Regression!$C$5+Regression!$C$6*A407</f>
        <v>10370.443974178994</v>
      </c>
      <c r="AN407" s="27" t="str">
        <f t="shared" si="86"/>
        <v/>
      </c>
      <c r="AO407" s="30">
        <f>INDEX('Seasonal Index'!$E$2:$E$53,AI407)</f>
        <v>0.98635610609281399</v>
      </c>
      <c r="AP407" s="34" t="str">
        <f t="shared" si="87"/>
        <v/>
      </c>
      <c r="AQ407" s="16">
        <f>IF(AJ407=1,A407-Regression!$C$15,0)</f>
        <v>0</v>
      </c>
      <c r="AR407" s="16">
        <f>IF(AJ407=1,AK407-Regression!$D$15,0)</f>
        <v>0</v>
      </c>
      <c r="AS407" s="16">
        <f>IF(AJ407=1,AL407-Regression!$E$15,0)</f>
        <v>0</v>
      </c>
      <c r="AT407" s="16">
        <f>IF(AJ407=1,AP407-Regression!$F$15,0)</f>
        <v>0</v>
      </c>
      <c r="AU407" s="19">
        <f>IF(AND(ISNUMBER(AK407),ISNUMBER(AL407)),Regression!$C$38+Regression!$D$38*A407+Regression!$E$38*AK407+Regression!$F$38*AL407,"")</f>
        <v>10526.873997429126</v>
      </c>
      <c r="AV407" s="34">
        <f t="shared" si="88"/>
        <v>10383.246445433888</v>
      </c>
      <c r="AW407" s="13" t="str">
        <f>IF(AJ407=1,"Train",IF(AH407=Inputs!$B$6+1,"Validation",IF(AH407&gt;Inputs!$B$6+1,"Forecast","Not used")))</f>
        <v>Not used</v>
      </c>
      <c r="AX407" s="34">
        <f t="shared" si="89"/>
        <v>7711</v>
      </c>
      <c r="AY407" s="38" t="str">
        <f t="shared" si="90"/>
        <v/>
      </c>
      <c r="AZ407" s="13">
        <f t="shared" si="91"/>
        <v>0</v>
      </c>
      <c r="BB407" s="19">
        <f>Regression!$C$45+Regression!$C$46*A407</f>
        <v>6777.4363246985195</v>
      </c>
      <c r="BC407" s="27" t="str">
        <f t="shared" si="92"/>
        <v/>
      </c>
      <c r="BD407" s="30">
        <f>INDEX('Seasonal Index'!$H$2:$H$53,AI407)</f>
        <v>0.95418753549545088</v>
      </c>
      <c r="BE407" s="34" t="str">
        <f t="shared" si="93"/>
        <v/>
      </c>
      <c r="BF407" s="38" t="str">
        <f t="shared" si="94"/>
        <v/>
      </c>
      <c r="BG407" s="34">
        <f t="shared" si="95"/>
        <v>7711</v>
      </c>
      <c r="BH407" s="13">
        <f t="shared" si="96"/>
        <v>0</v>
      </c>
      <c r="BI407" s="13">
        <f t="shared" si="97"/>
        <v>0</v>
      </c>
    </row>
    <row r="408" spans="1:61" x14ac:dyDescent="0.2">
      <c r="A408" s="15">
        <v>407</v>
      </c>
      <c r="B408" s="35">
        <v>36119</v>
      </c>
      <c r="C408" s="36">
        <v>8381</v>
      </c>
      <c r="D408" s="37"/>
      <c r="F408" s="15">
        <v>334000</v>
      </c>
      <c r="H408" s="15">
        <v>12.401999999999999</v>
      </c>
      <c r="I408" s="15">
        <v>10.564</v>
      </c>
      <c r="J408" s="15">
        <v>0.996</v>
      </c>
      <c r="K408" s="15">
        <v>9121.0969999999998</v>
      </c>
      <c r="M408" s="15">
        <v>774</v>
      </c>
      <c r="N408" s="15">
        <v>17.131</v>
      </c>
      <c r="O408" s="15">
        <v>219461</v>
      </c>
      <c r="P408" s="15">
        <v>5965.6</v>
      </c>
      <c r="Q408" s="15">
        <v>1393784</v>
      </c>
      <c r="S408" s="15">
        <v>4631</v>
      </c>
      <c r="V408" s="15">
        <v>28</v>
      </c>
      <c r="W408" s="15">
        <v>99.9</v>
      </c>
      <c r="AB408" s="15">
        <v>272958</v>
      </c>
      <c r="AD408" s="15">
        <v>0</v>
      </c>
      <c r="AE408" s="15">
        <v>81.7</v>
      </c>
      <c r="AF408" s="15">
        <v>1</v>
      </c>
      <c r="AH408" s="13">
        <f t="shared" si="84"/>
        <v>1998</v>
      </c>
      <c r="AI408" s="13">
        <f t="shared" si="85"/>
        <v>47</v>
      </c>
      <c r="AJ408" s="13">
        <f>IF(AND(ISNUMBER(C408),ISNUMBER(AK408),ISNUMBER(AL408),AH408&gt;=Inputs!$B$5,AH408&lt;=Inputs!$B$6,AH408&lt;&gt;Inputs!$B$7,AH408&lt;&gt;Inputs!$B$8),1,0)</f>
        <v>0</v>
      </c>
      <c r="AK408" s="13">
        <f>IF(INDEX($E408:$AF408,Inputs!$C$10)="","",INDEX($E408:$AF408,Inputs!$C$10))</f>
        <v>219461</v>
      </c>
      <c r="AL408" s="13">
        <f>IF(INDEX($E408:$AF408,Inputs!$C$11)="","",INDEX($E408:$AF408,Inputs!$C$11))</f>
        <v>334000</v>
      </c>
      <c r="AM408" s="19">
        <f>Regression!$C$5+Regression!$C$6*A408</f>
        <v>10369.271299240674</v>
      </c>
      <c r="AN408" s="27" t="str">
        <f t="shared" si="86"/>
        <v/>
      </c>
      <c r="AO408" s="30">
        <f>INDEX('Seasonal Index'!$E$2:$E$53,AI408)</f>
        <v>0.96578940872914776</v>
      </c>
      <c r="AP408" s="34" t="str">
        <f t="shared" si="87"/>
        <v/>
      </c>
      <c r="AQ408" s="16">
        <f>IF(AJ408=1,A408-Regression!$C$15,0)</f>
        <v>0</v>
      </c>
      <c r="AR408" s="16">
        <f>IF(AJ408=1,AK408-Regression!$D$15,0)</f>
        <v>0</v>
      </c>
      <c r="AS408" s="16">
        <f>IF(AJ408=1,AL408-Regression!$E$15,0)</f>
        <v>0</v>
      </c>
      <c r="AT408" s="16">
        <f>IF(AJ408=1,AP408-Regression!$F$15,0)</f>
        <v>0</v>
      </c>
      <c r="AU408" s="19">
        <f>IF(AND(ISNUMBER(AK408),ISNUMBER(AL408)),Regression!$C$38+Regression!$D$38*A408+Regression!$E$38*AK408+Regression!$F$38*AL408,"")</f>
        <v>10445.257104646484</v>
      </c>
      <c r="AV408" s="34">
        <f t="shared" si="88"/>
        <v>10087.918683120457</v>
      </c>
      <c r="AW408" s="13" t="str">
        <f>IF(AJ408=1,"Train",IF(AH408=Inputs!$B$6+1,"Validation",IF(AH408&gt;Inputs!$B$6+1,"Forecast","Not used")))</f>
        <v>Not used</v>
      </c>
      <c r="AX408" s="34">
        <f t="shared" si="89"/>
        <v>8381</v>
      </c>
      <c r="AY408" s="38" t="str">
        <f t="shared" si="90"/>
        <v/>
      </c>
      <c r="AZ408" s="13">
        <f t="shared" si="91"/>
        <v>0</v>
      </c>
      <c r="BB408" s="19">
        <f>Regression!$C$45+Regression!$C$46*A408</f>
        <v>6778.995824311296</v>
      </c>
      <c r="BC408" s="27" t="str">
        <f t="shared" si="92"/>
        <v/>
      </c>
      <c r="BD408" s="30">
        <f>INDEX('Seasonal Index'!$H$2:$H$53,AI408)</f>
        <v>0.94653504180541337</v>
      </c>
      <c r="BE408" s="34" t="str">
        <f t="shared" si="93"/>
        <v/>
      </c>
      <c r="BF408" s="38" t="str">
        <f t="shared" si="94"/>
        <v/>
      </c>
      <c r="BG408" s="34">
        <f t="shared" si="95"/>
        <v>8381</v>
      </c>
      <c r="BH408" s="13">
        <f t="shared" si="96"/>
        <v>0</v>
      </c>
      <c r="BI408" s="13">
        <f t="shared" si="97"/>
        <v>0</v>
      </c>
    </row>
    <row r="409" spans="1:61" x14ac:dyDescent="0.2">
      <c r="A409" s="15">
        <v>408</v>
      </c>
      <c r="B409" s="35">
        <v>36126</v>
      </c>
      <c r="C409" s="36">
        <v>8313</v>
      </c>
      <c r="D409" s="37"/>
      <c r="F409" s="15">
        <v>304000</v>
      </c>
      <c r="H409" s="15">
        <v>11.616666666666699</v>
      </c>
      <c r="I409" s="15">
        <v>10.561999999999999</v>
      </c>
      <c r="J409" s="15">
        <v>0.98899999999999999</v>
      </c>
      <c r="K409" s="15">
        <v>9121.0969999999998</v>
      </c>
      <c r="M409" s="15">
        <v>774</v>
      </c>
      <c r="N409" s="15">
        <v>17.131</v>
      </c>
      <c r="O409" s="15">
        <v>219461</v>
      </c>
      <c r="P409" s="15">
        <v>5965.6</v>
      </c>
      <c r="Q409" s="15">
        <v>1393784</v>
      </c>
      <c r="S409" s="15">
        <v>4631</v>
      </c>
      <c r="V409" s="15">
        <v>28</v>
      </c>
      <c r="W409" s="15">
        <v>99.9</v>
      </c>
      <c r="AB409" s="15">
        <v>272958</v>
      </c>
      <c r="AD409" s="15">
        <v>1</v>
      </c>
      <c r="AE409" s="15">
        <v>84.1</v>
      </c>
      <c r="AF409" s="15">
        <v>3.9</v>
      </c>
      <c r="AH409" s="13">
        <f t="shared" si="84"/>
        <v>1998</v>
      </c>
      <c r="AI409" s="13">
        <f t="shared" si="85"/>
        <v>48</v>
      </c>
      <c r="AJ409" s="13">
        <f>IF(AND(ISNUMBER(C409),ISNUMBER(AK409),ISNUMBER(AL409),AH409&gt;=Inputs!$B$5,AH409&lt;=Inputs!$B$6,AH409&lt;&gt;Inputs!$B$7,AH409&lt;&gt;Inputs!$B$8),1,0)</f>
        <v>0</v>
      </c>
      <c r="AK409" s="13">
        <f>IF(INDEX($E409:$AF409,Inputs!$C$10)="","",INDEX($E409:$AF409,Inputs!$C$10))</f>
        <v>219461</v>
      </c>
      <c r="AL409" s="13">
        <f>IF(INDEX($E409:$AF409,Inputs!$C$11)="","",INDEX($E409:$AF409,Inputs!$C$11))</f>
        <v>304000</v>
      </c>
      <c r="AM409" s="19">
        <f>Regression!$C$5+Regression!$C$6*A409</f>
        <v>10368.098624302356</v>
      </c>
      <c r="AN409" s="27" t="str">
        <f t="shared" si="86"/>
        <v/>
      </c>
      <c r="AO409" s="30">
        <f>INDEX('Seasonal Index'!$E$2:$E$53,AI409)</f>
        <v>0.97475376861810648</v>
      </c>
      <c r="AP409" s="34" t="str">
        <f t="shared" si="87"/>
        <v/>
      </c>
      <c r="AQ409" s="16">
        <f>IF(AJ409=1,A409-Regression!$C$15,0)</f>
        <v>0</v>
      </c>
      <c r="AR409" s="16">
        <f>IF(AJ409=1,AK409-Regression!$D$15,0)</f>
        <v>0</v>
      </c>
      <c r="AS409" s="16">
        <f>IF(AJ409=1,AL409-Regression!$E$15,0)</f>
        <v>0</v>
      </c>
      <c r="AT409" s="16">
        <f>IF(AJ409=1,AP409-Regression!$F$15,0)</f>
        <v>0</v>
      </c>
      <c r="AU409" s="19">
        <f>IF(AND(ISNUMBER(AK409),ISNUMBER(AL409)),Regression!$C$38+Regression!$D$38*A409+Regression!$E$38*AK409+Regression!$F$38*AL409,"")</f>
        <v>10523.346032731264</v>
      </c>
      <c r="AV409" s="34">
        <f t="shared" si="88"/>
        <v>10257.6712038772</v>
      </c>
      <c r="AW409" s="13" t="str">
        <f>IF(AJ409=1,"Train",IF(AH409=Inputs!$B$6+1,"Validation",IF(AH409&gt;Inputs!$B$6+1,"Forecast","Not used")))</f>
        <v>Not used</v>
      </c>
      <c r="AX409" s="34">
        <f t="shared" si="89"/>
        <v>8313</v>
      </c>
      <c r="AY409" s="38" t="str">
        <f t="shared" si="90"/>
        <v/>
      </c>
      <c r="AZ409" s="13">
        <f t="shared" si="91"/>
        <v>0</v>
      </c>
      <c r="BB409" s="19">
        <f>Regression!$C$45+Regression!$C$46*A409</f>
        <v>6780.5553239240726</v>
      </c>
      <c r="BC409" s="27" t="str">
        <f t="shared" si="92"/>
        <v/>
      </c>
      <c r="BD409" s="30">
        <f>INDEX('Seasonal Index'!$H$2:$H$53,AI409)</f>
        <v>0.96645545966881496</v>
      </c>
      <c r="BE409" s="34" t="str">
        <f t="shared" si="93"/>
        <v/>
      </c>
      <c r="BF409" s="38" t="str">
        <f t="shared" si="94"/>
        <v/>
      </c>
      <c r="BG409" s="34">
        <f t="shared" si="95"/>
        <v>8313</v>
      </c>
      <c r="BH409" s="13">
        <f t="shared" si="96"/>
        <v>0</v>
      </c>
      <c r="BI409" s="13">
        <f t="shared" si="97"/>
        <v>0</v>
      </c>
    </row>
    <row r="410" spans="1:61" x14ac:dyDescent="0.2">
      <c r="A410" s="15">
        <v>409</v>
      </c>
      <c r="B410" s="35">
        <v>36133</v>
      </c>
      <c r="C410" s="36">
        <v>8162</v>
      </c>
      <c r="D410" s="37"/>
      <c r="F410" s="15">
        <v>310000</v>
      </c>
      <c r="H410" s="15">
        <v>11.28</v>
      </c>
      <c r="I410" s="15">
        <v>9.8539999999999992</v>
      </c>
      <c r="J410" s="15">
        <v>0.97399999999999998</v>
      </c>
      <c r="K410" s="15">
        <v>9121.0969999999998</v>
      </c>
      <c r="M410" s="15">
        <v>774</v>
      </c>
      <c r="N410" s="15">
        <v>17.131</v>
      </c>
      <c r="O410" s="15">
        <v>219461</v>
      </c>
      <c r="P410" s="15">
        <v>5965.6</v>
      </c>
      <c r="Q410" s="15">
        <v>1393784</v>
      </c>
      <c r="S410" s="15">
        <v>4631</v>
      </c>
      <c r="V410" s="15">
        <v>28</v>
      </c>
      <c r="W410" s="15">
        <v>99.9</v>
      </c>
      <c r="AB410" s="15">
        <v>272958</v>
      </c>
      <c r="AD410" s="15">
        <v>0</v>
      </c>
      <c r="AE410" s="15">
        <v>62.7</v>
      </c>
      <c r="AF410" s="15">
        <v>6.2</v>
      </c>
      <c r="AH410" s="13">
        <f t="shared" si="84"/>
        <v>1998</v>
      </c>
      <c r="AI410" s="13">
        <f t="shared" si="85"/>
        <v>49</v>
      </c>
      <c r="AJ410" s="13">
        <f>IF(AND(ISNUMBER(C410),ISNUMBER(AK410),ISNUMBER(AL410),AH410&gt;=Inputs!$B$5,AH410&lt;=Inputs!$B$6,AH410&lt;&gt;Inputs!$B$7,AH410&lt;&gt;Inputs!$B$8),1,0)</f>
        <v>0</v>
      </c>
      <c r="AK410" s="13">
        <f>IF(INDEX($E410:$AF410,Inputs!$C$10)="","",INDEX($E410:$AF410,Inputs!$C$10))</f>
        <v>219461</v>
      </c>
      <c r="AL410" s="13">
        <f>IF(INDEX($E410:$AF410,Inputs!$C$11)="","",INDEX($E410:$AF410,Inputs!$C$11))</f>
        <v>310000</v>
      </c>
      <c r="AM410" s="19">
        <f>Regression!$C$5+Regression!$C$6*A410</f>
        <v>10366.925949364037</v>
      </c>
      <c r="AN410" s="27" t="str">
        <f t="shared" si="86"/>
        <v/>
      </c>
      <c r="AO410" s="30">
        <f>INDEX('Seasonal Index'!$E$2:$E$53,AI410)</f>
        <v>0.98029372066923559</v>
      </c>
      <c r="AP410" s="34" t="str">
        <f t="shared" si="87"/>
        <v/>
      </c>
      <c r="AQ410" s="16">
        <f>IF(AJ410=1,A410-Regression!$C$15,0)</f>
        <v>0</v>
      </c>
      <c r="AR410" s="16">
        <f>IF(AJ410=1,AK410-Regression!$D$15,0)</f>
        <v>0</v>
      </c>
      <c r="AS410" s="16">
        <f>IF(AJ410=1,AL410-Regression!$E$15,0)</f>
        <v>0</v>
      </c>
      <c r="AT410" s="16">
        <f>IF(AJ410=1,AP410-Regression!$F$15,0)</f>
        <v>0</v>
      </c>
      <c r="AU410" s="19">
        <f>IF(AND(ISNUMBER(AK410),ISNUMBER(AL410)),Regression!$C$38+Regression!$D$38*A410+Regression!$E$38*AK410+Regression!$F$38*AL410,"")</f>
        <v>10505.853471252785</v>
      </c>
      <c r="AV410" s="34">
        <f t="shared" si="88"/>
        <v>10298.822188140197</v>
      </c>
      <c r="AW410" s="13" t="str">
        <f>IF(AJ410=1,"Train",IF(AH410=Inputs!$B$6+1,"Validation",IF(AH410&gt;Inputs!$B$6+1,"Forecast","Not used")))</f>
        <v>Not used</v>
      </c>
      <c r="AX410" s="34">
        <f t="shared" si="89"/>
        <v>8162</v>
      </c>
      <c r="AY410" s="38" t="str">
        <f t="shared" si="90"/>
        <v/>
      </c>
      <c r="AZ410" s="13">
        <f t="shared" si="91"/>
        <v>0</v>
      </c>
      <c r="BB410" s="19">
        <f>Regression!$C$45+Regression!$C$46*A410</f>
        <v>6782.1148235368491</v>
      </c>
      <c r="BC410" s="27" t="str">
        <f t="shared" si="92"/>
        <v/>
      </c>
      <c r="BD410" s="30">
        <f>INDEX('Seasonal Index'!$H$2:$H$53,AI410)</f>
        <v>0.97990885322830168</v>
      </c>
      <c r="BE410" s="34" t="str">
        <f t="shared" si="93"/>
        <v/>
      </c>
      <c r="BF410" s="38" t="str">
        <f t="shared" si="94"/>
        <v/>
      </c>
      <c r="BG410" s="34">
        <f t="shared" si="95"/>
        <v>8162</v>
      </c>
      <c r="BH410" s="13">
        <f t="shared" si="96"/>
        <v>0</v>
      </c>
      <c r="BI410" s="13">
        <f t="shared" si="97"/>
        <v>0</v>
      </c>
    </row>
    <row r="411" spans="1:61" x14ac:dyDescent="0.2">
      <c r="A411" s="15">
        <v>410</v>
      </c>
      <c r="B411" s="35">
        <v>36140</v>
      </c>
      <c r="C411" s="36">
        <v>8314</v>
      </c>
      <c r="D411" s="37"/>
      <c r="F411" s="15">
        <v>326000</v>
      </c>
      <c r="H411" s="15">
        <v>11.164</v>
      </c>
      <c r="I411" s="15">
        <v>9.44</v>
      </c>
      <c r="J411" s="15">
        <v>0.95399999999999996</v>
      </c>
      <c r="K411" s="15">
        <v>9121.0969999999998</v>
      </c>
      <c r="M411" s="15">
        <v>734</v>
      </c>
      <c r="N411" s="15">
        <v>17.131</v>
      </c>
      <c r="O411" s="15">
        <v>219461</v>
      </c>
      <c r="P411" s="15">
        <v>5998.8</v>
      </c>
      <c r="Q411" s="15">
        <v>1393784</v>
      </c>
      <c r="S411" s="15">
        <v>4631</v>
      </c>
      <c r="V411" s="15">
        <v>28</v>
      </c>
      <c r="W411" s="15">
        <v>95</v>
      </c>
      <c r="AB411" s="15">
        <v>272958</v>
      </c>
      <c r="AD411" s="15">
        <v>0</v>
      </c>
      <c r="AE411" s="15">
        <v>99.2</v>
      </c>
      <c r="AF411" s="15">
        <v>4.9000000000000004</v>
      </c>
      <c r="AH411" s="13">
        <f t="shared" si="84"/>
        <v>1998</v>
      </c>
      <c r="AI411" s="13">
        <f t="shared" si="85"/>
        <v>50</v>
      </c>
      <c r="AJ411" s="13">
        <f>IF(AND(ISNUMBER(C411),ISNUMBER(AK411),ISNUMBER(AL411),AH411&gt;=Inputs!$B$5,AH411&lt;=Inputs!$B$6,AH411&lt;&gt;Inputs!$B$7,AH411&lt;&gt;Inputs!$B$8),1,0)</f>
        <v>0</v>
      </c>
      <c r="AK411" s="13">
        <f>IF(INDEX($E411:$AF411,Inputs!$C$10)="","",INDEX($E411:$AF411,Inputs!$C$10))</f>
        <v>219461</v>
      </c>
      <c r="AL411" s="13">
        <f>IF(INDEX($E411:$AF411,Inputs!$C$11)="","",INDEX($E411:$AF411,Inputs!$C$11))</f>
        <v>326000</v>
      </c>
      <c r="AM411" s="19">
        <f>Regression!$C$5+Regression!$C$6*A411</f>
        <v>10365.753274425717</v>
      </c>
      <c r="AN411" s="27" t="str">
        <f t="shared" si="86"/>
        <v/>
      </c>
      <c r="AO411" s="30">
        <f>INDEX('Seasonal Index'!$E$2:$E$53,AI411)</f>
        <v>1.00060911532618</v>
      </c>
      <c r="AP411" s="34" t="str">
        <f t="shared" si="87"/>
        <v/>
      </c>
      <c r="AQ411" s="16">
        <f>IF(AJ411=1,A411-Regression!$C$15,0)</f>
        <v>0</v>
      </c>
      <c r="AR411" s="16">
        <f>IF(AJ411=1,AK411-Regression!$D$15,0)</f>
        <v>0</v>
      </c>
      <c r="AS411" s="16">
        <f>IF(AJ411=1,AL411-Regression!$E$15,0)</f>
        <v>0</v>
      </c>
      <c r="AT411" s="16">
        <f>IF(AJ411=1,AP411-Regression!$F$15,0)</f>
        <v>0</v>
      </c>
      <c r="AU411" s="19">
        <f>IF(AND(ISNUMBER(AK411),ISNUMBER(AL411)),Regression!$C$38+Regression!$D$38*A411+Regression!$E$38*AK411+Regression!$F$38*AL411,"")</f>
        <v>10461.810496006739</v>
      </c>
      <c r="AV411" s="34">
        <f t="shared" si="88"/>
        <v>10468.182945119448</v>
      </c>
      <c r="AW411" s="13" t="str">
        <f>IF(AJ411=1,"Train",IF(AH411=Inputs!$B$6+1,"Validation",IF(AH411&gt;Inputs!$B$6+1,"Forecast","Not used")))</f>
        <v>Not used</v>
      </c>
      <c r="AX411" s="34">
        <f t="shared" si="89"/>
        <v>8314</v>
      </c>
      <c r="AY411" s="38" t="str">
        <f t="shared" si="90"/>
        <v/>
      </c>
      <c r="AZ411" s="13">
        <f t="shared" si="91"/>
        <v>0</v>
      </c>
      <c r="BB411" s="19">
        <f>Regression!$C$45+Regression!$C$46*A411</f>
        <v>6783.6743231496257</v>
      </c>
      <c r="BC411" s="27" t="str">
        <f t="shared" si="92"/>
        <v/>
      </c>
      <c r="BD411" s="30">
        <f>INDEX('Seasonal Index'!$H$2:$H$53,AI411)</f>
        <v>0.99765913713107945</v>
      </c>
      <c r="BE411" s="34" t="str">
        <f t="shared" si="93"/>
        <v/>
      </c>
      <c r="BF411" s="38" t="str">
        <f t="shared" si="94"/>
        <v/>
      </c>
      <c r="BG411" s="34">
        <f t="shared" si="95"/>
        <v>8314</v>
      </c>
      <c r="BH411" s="13">
        <f t="shared" si="96"/>
        <v>0</v>
      </c>
      <c r="BI411" s="13">
        <f t="shared" si="97"/>
        <v>0</v>
      </c>
    </row>
    <row r="412" spans="1:61" x14ac:dyDescent="0.2">
      <c r="A412" s="15">
        <v>411</v>
      </c>
      <c r="B412" s="35">
        <v>36147</v>
      </c>
      <c r="C412" s="36">
        <v>8588</v>
      </c>
      <c r="D412" s="37"/>
      <c r="F412" s="15">
        <v>305000</v>
      </c>
      <c r="H412" s="15">
        <v>11.497999999999999</v>
      </c>
      <c r="I412" s="15">
        <v>9.8859999999999992</v>
      </c>
      <c r="J412" s="15">
        <v>0.94499999999999995</v>
      </c>
      <c r="K412" s="15">
        <v>9121.0969999999998</v>
      </c>
      <c r="M412" s="15">
        <v>734</v>
      </c>
      <c r="N412" s="15">
        <v>16.117999999999999</v>
      </c>
      <c r="O412" s="15">
        <v>228523</v>
      </c>
      <c r="P412" s="15">
        <v>5998.8</v>
      </c>
      <c r="Q412" s="15">
        <v>1417348</v>
      </c>
      <c r="S412" s="15">
        <v>4631</v>
      </c>
      <c r="V412" s="15">
        <v>28</v>
      </c>
      <c r="W412" s="15">
        <v>95</v>
      </c>
      <c r="AB412" s="15">
        <v>272958</v>
      </c>
      <c r="AD412" s="15">
        <v>0</v>
      </c>
      <c r="AE412" s="15">
        <v>137.5</v>
      </c>
      <c r="AF412" s="15">
        <v>0</v>
      </c>
      <c r="AH412" s="13">
        <f t="shared" si="84"/>
        <v>1998</v>
      </c>
      <c r="AI412" s="13">
        <f t="shared" si="85"/>
        <v>51</v>
      </c>
      <c r="AJ412" s="13">
        <f>IF(AND(ISNUMBER(C412),ISNUMBER(AK412),ISNUMBER(AL412),AH412&gt;=Inputs!$B$5,AH412&lt;=Inputs!$B$6,AH412&lt;&gt;Inputs!$B$7,AH412&lt;&gt;Inputs!$B$8),1,0)</f>
        <v>0</v>
      </c>
      <c r="AK412" s="13">
        <f>IF(INDEX($E412:$AF412,Inputs!$C$10)="","",INDEX($E412:$AF412,Inputs!$C$10))</f>
        <v>228523</v>
      </c>
      <c r="AL412" s="13">
        <f>IF(INDEX($E412:$AF412,Inputs!$C$11)="","",INDEX($E412:$AF412,Inputs!$C$11))</f>
        <v>305000</v>
      </c>
      <c r="AM412" s="19">
        <f>Regression!$C$5+Regression!$C$6*A412</f>
        <v>10364.580599487399</v>
      </c>
      <c r="AN412" s="27" t="str">
        <f t="shared" si="86"/>
        <v/>
      </c>
      <c r="AO412" s="30">
        <f>INDEX('Seasonal Index'!$E$2:$E$53,AI412)</f>
        <v>1.0219733137822757</v>
      </c>
      <c r="AP412" s="34" t="str">
        <f t="shared" si="87"/>
        <v/>
      </c>
      <c r="AQ412" s="16">
        <f>IF(AJ412=1,A412-Regression!$C$15,0)</f>
        <v>0</v>
      </c>
      <c r="AR412" s="16">
        <f>IF(AJ412=1,AK412-Regression!$D$15,0)</f>
        <v>0</v>
      </c>
      <c r="AS412" s="16">
        <f>IF(AJ412=1,AL412-Regression!$E$15,0)</f>
        <v>0</v>
      </c>
      <c r="AT412" s="16">
        <f>IF(AJ412=1,AP412-Regression!$F$15,0)</f>
        <v>0</v>
      </c>
      <c r="AU412" s="19">
        <f>IF(AND(ISNUMBER(AK412),ISNUMBER(AL412)),Regression!$C$38+Regression!$D$38*A412+Regression!$E$38*AK412+Regression!$F$38*AL412,"")</f>
        <v>10532.539221410254</v>
      </c>
      <c r="AV412" s="34">
        <f t="shared" si="88"/>
        <v>10763.974010646427</v>
      </c>
      <c r="AW412" s="13" t="str">
        <f>IF(AJ412=1,"Train",IF(AH412=Inputs!$B$6+1,"Validation",IF(AH412&gt;Inputs!$B$6+1,"Forecast","Not used")))</f>
        <v>Not used</v>
      </c>
      <c r="AX412" s="34">
        <f t="shared" si="89"/>
        <v>8588</v>
      </c>
      <c r="AY412" s="38" t="str">
        <f t="shared" si="90"/>
        <v/>
      </c>
      <c r="AZ412" s="13">
        <f t="shared" si="91"/>
        <v>0</v>
      </c>
      <c r="BB412" s="19">
        <f>Regression!$C$45+Regression!$C$46*A412</f>
        <v>6785.2338227624032</v>
      </c>
      <c r="BC412" s="27" t="str">
        <f t="shared" si="92"/>
        <v/>
      </c>
      <c r="BD412" s="30">
        <f>INDEX('Seasonal Index'!$H$2:$H$53,AI412)</f>
        <v>1.0395425337611444</v>
      </c>
      <c r="BE412" s="34" t="str">
        <f t="shared" si="93"/>
        <v/>
      </c>
      <c r="BF412" s="38" t="str">
        <f t="shared" si="94"/>
        <v/>
      </c>
      <c r="BG412" s="34">
        <f t="shared" si="95"/>
        <v>8588</v>
      </c>
      <c r="BH412" s="13">
        <f t="shared" si="96"/>
        <v>0</v>
      </c>
      <c r="BI412" s="13">
        <f t="shared" si="97"/>
        <v>0</v>
      </c>
    </row>
    <row r="413" spans="1:61" x14ac:dyDescent="0.2">
      <c r="A413" s="15">
        <v>412</v>
      </c>
      <c r="B413" s="35">
        <v>36154</v>
      </c>
      <c r="C413" s="36">
        <v>8153</v>
      </c>
      <c r="D413" s="37"/>
      <c r="F413" s="15">
        <v>297000</v>
      </c>
      <c r="H413" s="15">
        <v>11</v>
      </c>
      <c r="I413" s="15">
        <v>9.7750000000000004</v>
      </c>
      <c r="J413" s="15">
        <v>0.94399999999999995</v>
      </c>
      <c r="K413" s="15">
        <v>9121.0969999999998</v>
      </c>
      <c r="M413" s="15">
        <v>734</v>
      </c>
      <c r="N413" s="15">
        <v>16.117999999999999</v>
      </c>
      <c r="O413" s="15">
        <v>228523</v>
      </c>
      <c r="P413" s="15">
        <v>5998.8</v>
      </c>
      <c r="Q413" s="15">
        <v>1417348</v>
      </c>
      <c r="S413" s="15">
        <v>4631</v>
      </c>
      <c r="V413" s="15">
        <v>28</v>
      </c>
      <c r="W413" s="15">
        <v>95</v>
      </c>
      <c r="AB413" s="15">
        <v>272958</v>
      </c>
      <c r="AD413" s="15">
        <v>1</v>
      </c>
      <c r="AE413" s="15">
        <v>172.1</v>
      </c>
      <c r="AF413" s="15">
        <v>1.4</v>
      </c>
      <c r="AH413" s="13">
        <f t="shared" si="84"/>
        <v>1998</v>
      </c>
      <c r="AI413" s="13">
        <f t="shared" si="85"/>
        <v>52</v>
      </c>
      <c r="AJ413" s="13">
        <f>IF(AND(ISNUMBER(C413),ISNUMBER(AK413),ISNUMBER(AL413),AH413&gt;=Inputs!$B$5,AH413&lt;=Inputs!$B$6,AH413&lt;&gt;Inputs!$B$7,AH413&lt;&gt;Inputs!$B$8),1,0)</f>
        <v>0</v>
      </c>
      <c r="AK413" s="13">
        <f>IF(INDEX($E413:$AF413,Inputs!$C$10)="","",INDEX($E413:$AF413,Inputs!$C$10))</f>
        <v>228523</v>
      </c>
      <c r="AL413" s="13">
        <f>IF(INDEX($E413:$AF413,Inputs!$C$11)="","",INDEX($E413:$AF413,Inputs!$C$11))</f>
        <v>297000</v>
      </c>
      <c r="AM413" s="19">
        <f>Regression!$C$5+Regression!$C$6*A413</f>
        <v>10363.407924549079</v>
      </c>
      <c r="AN413" s="27" t="str">
        <f t="shared" si="86"/>
        <v/>
      </c>
      <c r="AO413" s="30">
        <f>INDEX('Seasonal Index'!$E$2:$E$53,AI413)</f>
        <v>0.94105970168970154</v>
      </c>
      <c r="AP413" s="34" t="str">
        <f t="shared" si="87"/>
        <v/>
      </c>
      <c r="AQ413" s="16">
        <f>IF(AJ413=1,A413-Regression!$C$15,0)</f>
        <v>0</v>
      </c>
      <c r="AR413" s="16">
        <f>IF(AJ413=1,AK413-Regression!$D$15,0)</f>
        <v>0</v>
      </c>
      <c r="AS413" s="16">
        <f>IF(AJ413=1,AL413-Regression!$E$15,0)</f>
        <v>0</v>
      </c>
      <c r="AT413" s="16">
        <f>IF(AJ413=1,AP413-Regression!$F$15,0)</f>
        <v>0</v>
      </c>
      <c r="AU413" s="19">
        <f>IF(AND(ISNUMBER(AK413),ISNUMBER(AL413)),Regression!$C$38+Regression!$D$38*A413+Regression!$E$38*AK413+Regression!$F$38*AL413,"")</f>
        <v>10552.217239206377</v>
      </c>
      <c r="AV413" s="34">
        <f t="shared" si="88"/>
        <v>9930.2664072924781</v>
      </c>
      <c r="AW413" s="13" t="str">
        <f>IF(AJ413=1,"Train",IF(AH413=Inputs!$B$6+1,"Validation",IF(AH413&gt;Inputs!$B$6+1,"Forecast","Not used")))</f>
        <v>Not used</v>
      </c>
      <c r="AX413" s="34">
        <f t="shared" si="89"/>
        <v>8153</v>
      </c>
      <c r="AY413" s="38" t="str">
        <f t="shared" si="90"/>
        <v/>
      </c>
      <c r="AZ413" s="13">
        <f t="shared" si="91"/>
        <v>0</v>
      </c>
      <c r="BB413" s="19">
        <f>Regression!$C$45+Regression!$C$46*A413</f>
        <v>6786.7933223751797</v>
      </c>
      <c r="BC413" s="27" t="str">
        <f t="shared" si="92"/>
        <v/>
      </c>
      <c r="BD413" s="30">
        <f>INDEX('Seasonal Index'!$H$2:$H$53,AI413)</f>
        <v>0.89289929772275245</v>
      </c>
      <c r="BE413" s="34" t="str">
        <f t="shared" si="93"/>
        <v/>
      </c>
      <c r="BF413" s="38" t="str">
        <f t="shared" si="94"/>
        <v/>
      </c>
      <c r="BG413" s="34">
        <f t="shared" si="95"/>
        <v>8153</v>
      </c>
      <c r="BH413" s="13">
        <f t="shared" si="96"/>
        <v>0</v>
      </c>
      <c r="BI413" s="13">
        <f t="shared" si="97"/>
        <v>0</v>
      </c>
    </row>
    <row r="414" spans="1:61" x14ac:dyDescent="0.2">
      <c r="A414" s="15">
        <v>413</v>
      </c>
      <c r="B414" s="35">
        <v>36161</v>
      </c>
      <c r="C414" s="36">
        <v>8519</v>
      </c>
      <c r="D414" s="37"/>
      <c r="F414" s="15">
        <v>336000</v>
      </c>
      <c r="H414" s="15">
        <v>11.824999999999999</v>
      </c>
      <c r="I414" s="15">
        <v>10.4066666666667</v>
      </c>
      <c r="J414" s="15">
        <v>0.93700000000000006</v>
      </c>
      <c r="K414" s="15">
        <v>9121.0969999999998</v>
      </c>
      <c r="M414" s="15">
        <v>734</v>
      </c>
      <c r="N414" s="15">
        <v>16.117999999999999</v>
      </c>
      <c r="O414" s="15">
        <v>228523</v>
      </c>
      <c r="P414" s="15">
        <v>5998.8</v>
      </c>
      <c r="Q414" s="15">
        <v>1417348</v>
      </c>
      <c r="S414" s="15">
        <v>4631</v>
      </c>
      <c r="V414" s="15">
        <v>28</v>
      </c>
      <c r="W414" s="15">
        <v>95</v>
      </c>
      <c r="AB414" s="15">
        <v>272958</v>
      </c>
      <c r="AD414" s="15">
        <v>1</v>
      </c>
      <c r="AE414" s="15">
        <v>177</v>
      </c>
      <c r="AF414" s="15">
        <v>0</v>
      </c>
      <c r="AH414" s="13">
        <f t="shared" si="84"/>
        <v>1999</v>
      </c>
      <c r="AI414" s="13">
        <f t="shared" si="85"/>
        <v>1</v>
      </c>
      <c r="AJ414" s="13">
        <f>IF(AND(ISNUMBER(C414),ISNUMBER(AK414),ISNUMBER(AL414),AH414&gt;=Inputs!$B$5,AH414&lt;=Inputs!$B$6,AH414&lt;&gt;Inputs!$B$7,AH414&lt;&gt;Inputs!$B$8),1,0)</f>
        <v>0</v>
      </c>
      <c r="AK414" s="13">
        <f>IF(INDEX($E414:$AF414,Inputs!$C$10)="","",INDEX($E414:$AF414,Inputs!$C$10))</f>
        <v>228523</v>
      </c>
      <c r="AL414" s="13">
        <f>IF(INDEX($E414:$AF414,Inputs!$C$11)="","",INDEX($E414:$AF414,Inputs!$C$11))</f>
        <v>336000</v>
      </c>
      <c r="AM414" s="19">
        <f>Regression!$C$5+Regression!$C$6*A414</f>
        <v>10362.23524961076</v>
      </c>
      <c r="AN414" s="27" t="str">
        <f t="shared" si="86"/>
        <v/>
      </c>
      <c r="AO414" s="30">
        <f>INDEX('Seasonal Index'!$E$2:$E$53,AI414)</f>
        <v>0.91465818912124619</v>
      </c>
      <c r="AP414" s="34" t="str">
        <f t="shared" si="87"/>
        <v/>
      </c>
      <c r="AQ414" s="16">
        <f>IF(AJ414=1,A414-Regression!$C$15,0)</f>
        <v>0</v>
      </c>
      <c r="AR414" s="16">
        <f>IF(AJ414=1,AK414-Regression!$D$15,0)</f>
        <v>0</v>
      </c>
      <c r="AS414" s="16">
        <f>IF(AJ414=1,AL414-Regression!$E$15,0)</f>
        <v>0</v>
      </c>
      <c r="AT414" s="16">
        <f>IF(AJ414=1,AP414-Regression!$F$15,0)</f>
        <v>0</v>
      </c>
      <c r="AU414" s="19">
        <f>IF(AND(ISNUMBER(AK414),ISNUMBER(AL414)),Regression!$C$38+Regression!$D$38*A414+Regression!$E$38*AK414+Regression!$F$38*AL414,"")</f>
        <v>10447.108312294911</v>
      </c>
      <c r="AV414" s="34">
        <f t="shared" si="88"/>
        <v>9555.5331704771816</v>
      </c>
      <c r="AW414" s="13" t="str">
        <f>IF(AJ414=1,"Train",IF(AH414=Inputs!$B$6+1,"Validation",IF(AH414&gt;Inputs!$B$6+1,"Forecast","Not used")))</f>
        <v>Not used</v>
      </c>
      <c r="AX414" s="34">
        <f t="shared" si="89"/>
        <v>8519</v>
      </c>
      <c r="AY414" s="38" t="str">
        <f t="shared" si="90"/>
        <v/>
      </c>
      <c r="AZ414" s="13">
        <f t="shared" si="91"/>
        <v>0</v>
      </c>
      <c r="BB414" s="19">
        <f>Regression!$C$45+Regression!$C$46*A414</f>
        <v>6788.3528219879563</v>
      </c>
      <c r="BC414" s="27" t="str">
        <f t="shared" si="92"/>
        <v/>
      </c>
      <c r="BD414" s="30">
        <f>INDEX('Seasonal Index'!$H$2:$H$53,AI414)</f>
        <v>0.90693988880451892</v>
      </c>
      <c r="BE414" s="34" t="str">
        <f t="shared" si="93"/>
        <v/>
      </c>
      <c r="BF414" s="38" t="str">
        <f t="shared" si="94"/>
        <v/>
      </c>
      <c r="BG414" s="34">
        <f t="shared" si="95"/>
        <v>8519</v>
      </c>
      <c r="BH414" s="13">
        <f t="shared" si="96"/>
        <v>0</v>
      </c>
      <c r="BI414" s="13">
        <f t="shared" si="97"/>
        <v>0</v>
      </c>
    </row>
    <row r="415" spans="1:61" x14ac:dyDescent="0.2">
      <c r="A415" s="15">
        <v>414</v>
      </c>
      <c r="B415" s="35">
        <v>36168</v>
      </c>
      <c r="C415" s="36">
        <v>7385</v>
      </c>
      <c r="D415" s="37"/>
      <c r="F415" s="15">
        <v>331000</v>
      </c>
      <c r="H415" s="15">
        <v>12.67</v>
      </c>
      <c r="I415" s="15">
        <v>10.938000000000001</v>
      </c>
      <c r="J415" s="15">
        <v>0.93500000000000005</v>
      </c>
      <c r="K415" s="15">
        <v>9121.0969999999998</v>
      </c>
      <c r="M415" s="15">
        <v>688</v>
      </c>
      <c r="N415" s="15">
        <v>16.117999999999999</v>
      </c>
      <c r="O415" s="15">
        <v>228523</v>
      </c>
      <c r="P415" s="15">
        <v>6015.4</v>
      </c>
      <c r="Q415" s="15">
        <v>1417348</v>
      </c>
      <c r="S415" s="15">
        <v>4631</v>
      </c>
      <c r="V415" s="15">
        <v>28</v>
      </c>
      <c r="W415" s="15">
        <v>89.6</v>
      </c>
      <c r="AB415" s="15">
        <v>272958</v>
      </c>
      <c r="AD415" s="15">
        <v>0</v>
      </c>
      <c r="AE415" s="15">
        <v>209.4</v>
      </c>
      <c r="AF415" s="15">
        <v>0.5</v>
      </c>
      <c r="AH415" s="13">
        <f t="shared" si="84"/>
        <v>1999</v>
      </c>
      <c r="AI415" s="13">
        <f t="shared" si="85"/>
        <v>2</v>
      </c>
      <c r="AJ415" s="13">
        <f>IF(AND(ISNUMBER(C415),ISNUMBER(AK415),ISNUMBER(AL415),AH415&gt;=Inputs!$B$5,AH415&lt;=Inputs!$B$6,AH415&lt;&gt;Inputs!$B$7,AH415&lt;&gt;Inputs!$B$8),1,0)</f>
        <v>0</v>
      </c>
      <c r="AK415" s="13">
        <f>IF(INDEX($E415:$AF415,Inputs!$C$10)="","",INDEX($E415:$AF415,Inputs!$C$10))</f>
        <v>228523</v>
      </c>
      <c r="AL415" s="13">
        <f>IF(INDEX($E415:$AF415,Inputs!$C$11)="","",INDEX($E415:$AF415,Inputs!$C$11))</f>
        <v>331000</v>
      </c>
      <c r="AM415" s="19">
        <f>Regression!$C$5+Regression!$C$6*A415</f>
        <v>10361.062574672442</v>
      </c>
      <c r="AN415" s="27" t="str">
        <f t="shared" si="86"/>
        <v/>
      </c>
      <c r="AO415" s="30">
        <f>INDEX('Seasonal Index'!$E$2:$E$53,AI415)</f>
        <v>0.92112372079680493</v>
      </c>
      <c r="AP415" s="34" t="str">
        <f t="shared" si="87"/>
        <v/>
      </c>
      <c r="AQ415" s="16">
        <f>IF(AJ415=1,A415-Regression!$C$15,0)</f>
        <v>0</v>
      </c>
      <c r="AR415" s="16">
        <f>IF(AJ415=1,AK415-Regression!$D$15,0)</f>
        <v>0</v>
      </c>
      <c r="AS415" s="16">
        <f>IF(AJ415=1,AL415-Regression!$E$15,0)</f>
        <v>0</v>
      </c>
      <c r="AT415" s="16">
        <f>IF(AJ415=1,AP415-Regression!$F$15,0)</f>
        <v>0</v>
      </c>
      <c r="AU415" s="19">
        <f>IF(AND(ISNUMBER(AK415),ISNUMBER(AL415)),Regression!$C$38+Regression!$D$38*A415+Regression!$E$38*AK415+Regression!$F$38*AL415,"")</f>
        <v>10458.821205960763</v>
      </c>
      <c r="AV415" s="34">
        <f t="shared" si="88"/>
        <v>9633.8683043831043</v>
      </c>
      <c r="AW415" s="13" t="str">
        <f>IF(AJ415=1,"Train",IF(AH415=Inputs!$B$6+1,"Validation",IF(AH415&gt;Inputs!$B$6+1,"Forecast","Not used")))</f>
        <v>Not used</v>
      </c>
      <c r="AX415" s="34">
        <f t="shared" si="89"/>
        <v>7385</v>
      </c>
      <c r="AY415" s="38" t="str">
        <f t="shared" si="90"/>
        <v/>
      </c>
      <c r="AZ415" s="13">
        <f t="shared" si="91"/>
        <v>0</v>
      </c>
      <c r="BB415" s="19">
        <f>Regression!$C$45+Regression!$C$46*A415</f>
        <v>6789.9123216007338</v>
      </c>
      <c r="BC415" s="27" t="str">
        <f t="shared" si="92"/>
        <v/>
      </c>
      <c r="BD415" s="30">
        <f>INDEX('Seasonal Index'!$H$2:$H$53,AI415)</f>
        <v>0.93580735968008499</v>
      </c>
      <c r="BE415" s="34" t="str">
        <f t="shared" si="93"/>
        <v/>
      </c>
      <c r="BF415" s="38" t="str">
        <f t="shared" si="94"/>
        <v/>
      </c>
      <c r="BG415" s="34">
        <f t="shared" si="95"/>
        <v>7385</v>
      </c>
      <c r="BH415" s="13">
        <f t="shared" si="96"/>
        <v>0</v>
      </c>
      <c r="BI415" s="13">
        <f t="shared" si="97"/>
        <v>0</v>
      </c>
    </row>
    <row r="416" spans="1:61" x14ac:dyDescent="0.2">
      <c r="A416" s="15">
        <v>415</v>
      </c>
      <c r="B416" s="35">
        <v>36175</v>
      </c>
      <c r="C416" s="36">
        <v>7810</v>
      </c>
      <c r="D416" s="37"/>
      <c r="F416" s="15">
        <v>345000</v>
      </c>
      <c r="H416" s="15">
        <v>12.622</v>
      </c>
      <c r="I416" s="15">
        <v>11.364000000000001</v>
      </c>
      <c r="J416" s="15">
        <v>0.94099999999999995</v>
      </c>
      <c r="K416" s="15">
        <v>9121.0969999999998</v>
      </c>
      <c r="M416" s="15">
        <v>688</v>
      </c>
      <c r="N416" s="15">
        <v>16.117999999999999</v>
      </c>
      <c r="O416" s="15">
        <v>211178</v>
      </c>
      <c r="P416" s="15">
        <v>6015.4</v>
      </c>
      <c r="Q416" s="15">
        <v>1417348</v>
      </c>
      <c r="S416" s="15">
        <v>4631</v>
      </c>
      <c r="V416" s="15">
        <v>28</v>
      </c>
      <c r="W416" s="15">
        <v>89.6</v>
      </c>
      <c r="AB416" s="15">
        <v>272958</v>
      </c>
      <c r="AD416" s="15">
        <v>0</v>
      </c>
      <c r="AE416" s="15">
        <v>188.7</v>
      </c>
      <c r="AF416" s="15">
        <v>0</v>
      </c>
      <c r="AH416" s="13">
        <f t="shared" si="84"/>
        <v>1999</v>
      </c>
      <c r="AI416" s="13">
        <f t="shared" si="85"/>
        <v>3</v>
      </c>
      <c r="AJ416" s="13">
        <f>IF(AND(ISNUMBER(C416),ISNUMBER(AK416),ISNUMBER(AL416),AH416&gt;=Inputs!$B$5,AH416&lt;=Inputs!$B$6,AH416&lt;&gt;Inputs!$B$7,AH416&lt;&gt;Inputs!$B$8),1,0)</f>
        <v>0</v>
      </c>
      <c r="AK416" s="13">
        <f>IF(INDEX($E416:$AF416,Inputs!$C$10)="","",INDEX($E416:$AF416,Inputs!$C$10))</f>
        <v>211178</v>
      </c>
      <c r="AL416" s="13">
        <f>IF(INDEX($E416:$AF416,Inputs!$C$11)="","",INDEX($E416:$AF416,Inputs!$C$11))</f>
        <v>345000</v>
      </c>
      <c r="AM416" s="19">
        <f>Regression!$C$5+Regression!$C$6*A416</f>
        <v>10359.889899734122</v>
      </c>
      <c r="AN416" s="27" t="str">
        <f t="shared" si="86"/>
        <v/>
      </c>
      <c r="AO416" s="30">
        <f>INDEX('Seasonal Index'!$E$2:$E$53,AI416)</f>
        <v>0.93247570989249473</v>
      </c>
      <c r="AP416" s="34" t="str">
        <f t="shared" si="87"/>
        <v/>
      </c>
      <c r="AQ416" s="16">
        <f>IF(AJ416=1,A416-Regression!$C$15,0)</f>
        <v>0</v>
      </c>
      <c r="AR416" s="16">
        <f>IF(AJ416=1,AK416-Regression!$D$15,0)</f>
        <v>0</v>
      </c>
      <c r="AS416" s="16">
        <f>IF(AJ416=1,AL416-Regression!$E$15,0)</f>
        <v>0</v>
      </c>
      <c r="AT416" s="16">
        <f>IF(AJ416=1,AP416-Regression!$F$15,0)</f>
        <v>0</v>
      </c>
      <c r="AU416" s="19">
        <f>IF(AND(ISNUMBER(AK416),ISNUMBER(AL416)),Regression!$C$38+Regression!$D$38*A416+Regression!$E$38*AK416+Regression!$F$38*AL416,"")</f>
        <v>10388.439392853339</v>
      </c>
      <c r="AV416" s="34">
        <f t="shared" si="88"/>
        <v>9686.9673975260739</v>
      </c>
      <c r="AW416" s="13" t="str">
        <f>IF(AJ416=1,"Train",IF(AH416=Inputs!$B$6+1,"Validation",IF(AH416&gt;Inputs!$B$6+1,"Forecast","Not used")))</f>
        <v>Not used</v>
      </c>
      <c r="AX416" s="34">
        <f t="shared" si="89"/>
        <v>7810</v>
      </c>
      <c r="AY416" s="38" t="str">
        <f t="shared" si="90"/>
        <v/>
      </c>
      <c r="AZ416" s="13">
        <f t="shared" si="91"/>
        <v>0</v>
      </c>
      <c r="BB416" s="19">
        <f>Regression!$C$45+Regression!$C$46*A416</f>
        <v>6791.4718212135103</v>
      </c>
      <c r="BC416" s="27" t="str">
        <f t="shared" si="92"/>
        <v/>
      </c>
      <c r="BD416" s="30">
        <f>INDEX('Seasonal Index'!$H$2:$H$53,AI416)</f>
        <v>0.93511463592432087</v>
      </c>
      <c r="BE416" s="34" t="str">
        <f t="shared" si="93"/>
        <v/>
      </c>
      <c r="BF416" s="38" t="str">
        <f t="shared" si="94"/>
        <v/>
      </c>
      <c r="BG416" s="34">
        <f t="shared" si="95"/>
        <v>7810</v>
      </c>
      <c r="BH416" s="13">
        <f t="shared" si="96"/>
        <v>0</v>
      </c>
      <c r="BI416" s="13">
        <f t="shared" si="97"/>
        <v>0</v>
      </c>
    </row>
    <row r="417" spans="1:61" x14ac:dyDescent="0.2">
      <c r="A417" s="15">
        <v>416</v>
      </c>
      <c r="B417" s="35">
        <v>36182</v>
      </c>
      <c r="C417" s="36">
        <v>8186</v>
      </c>
      <c r="D417" s="37"/>
      <c r="F417" s="15">
        <v>339000</v>
      </c>
      <c r="H417" s="15">
        <v>12.255000000000001</v>
      </c>
      <c r="I417" s="15">
        <v>11.044</v>
      </c>
      <c r="J417" s="15">
        <v>0.94399999999999995</v>
      </c>
      <c r="K417" s="15">
        <v>9121.0969999999998</v>
      </c>
      <c r="M417" s="15">
        <v>688</v>
      </c>
      <c r="N417" s="15">
        <v>17.408999999999999</v>
      </c>
      <c r="O417" s="15">
        <v>211178</v>
      </c>
      <c r="P417" s="15">
        <v>6015.4</v>
      </c>
      <c r="Q417" s="15">
        <v>1417348</v>
      </c>
      <c r="S417" s="15">
        <v>4631</v>
      </c>
      <c r="V417" s="15">
        <v>28</v>
      </c>
      <c r="W417" s="15">
        <v>89.6</v>
      </c>
      <c r="AB417" s="15">
        <v>272958</v>
      </c>
      <c r="AD417" s="15">
        <v>0</v>
      </c>
      <c r="AE417" s="15">
        <v>128.69999999999999</v>
      </c>
      <c r="AF417" s="15">
        <v>2.2999999999999998</v>
      </c>
      <c r="AH417" s="13">
        <f t="shared" si="84"/>
        <v>1999</v>
      </c>
      <c r="AI417" s="13">
        <f t="shared" si="85"/>
        <v>4</v>
      </c>
      <c r="AJ417" s="13">
        <f>IF(AND(ISNUMBER(C417),ISNUMBER(AK417),ISNUMBER(AL417),AH417&gt;=Inputs!$B$5,AH417&lt;=Inputs!$B$6,AH417&lt;&gt;Inputs!$B$7,AH417&lt;&gt;Inputs!$B$8),1,0)</f>
        <v>0</v>
      </c>
      <c r="AK417" s="13">
        <f>IF(INDEX($E417:$AF417,Inputs!$C$10)="","",INDEX($E417:$AF417,Inputs!$C$10))</f>
        <v>211178</v>
      </c>
      <c r="AL417" s="13">
        <f>IF(INDEX($E417:$AF417,Inputs!$C$11)="","",INDEX($E417:$AF417,Inputs!$C$11))</f>
        <v>339000</v>
      </c>
      <c r="AM417" s="19">
        <f>Regression!$C$5+Regression!$C$6*A417</f>
        <v>10358.717224795804</v>
      </c>
      <c r="AN417" s="27" t="str">
        <f t="shared" si="86"/>
        <v/>
      </c>
      <c r="AO417" s="30">
        <f>INDEX('Seasonal Index'!$E$2:$E$53,AI417)</f>
        <v>0.95567024426301994</v>
      </c>
      <c r="AP417" s="34" t="str">
        <f t="shared" si="87"/>
        <v/>
      </c>
      <c r="AQ417" s="16">
        <f>IF(AJ417=1,A417-Regression!$C$15,0)</f>
        <v>0</v>
      </c>
      <c r="AR417" s="16">
        <f>IF(AJ417=1,AK417-Regression!$D$15,0)</f>
        <v>0</v>
      </c>
      <c r="AS417" s="16">
        <f>IF(AJ417=1,AL417-Regression!$E$15,0)</f>
        <v>0</v>
      </c>
      <c r="AT417" s="16">
        <f>IF(AJ417=1,AP417-Regression!$F$15,0)</f>
        <v>0</v>
      </c>
      <c r="AU417" s="19">
        <f>IF(AND(ISNUMBER(AK417),ISNUMBER(AL417)),Regression!$C$38+Regression!$D$38*A417+Regression!$E$38*AK417+Regression!$F$38*AL417,"")</f>
        <v>10402.807327895947</v>
      </c>
      <c r="AV417" s="34">
        <f t="shared" si="88"/>
        <v>9941.6534200714541</v>
      </c>
      <c r="AW417" s="13" t="str">
        <f>IF(AJ417=1,"Train",IF(AH417=Inputs!$B$6+1,"Validation",IF(AH417&gt;Inputs!$B$6+1,"Forecast","Not used")))</f>
        <v>Not used</v>
      </c>
      <c r="AX417" s="34">
        <f t="shared" si="89"/>
        <v>8186</v>
      </c>
      <c r="AY417" s="38" t="str">
        <f t="shared" si="90"/>
        <v/>
      </c>
      <c r="AZ417" s="13">
        <f t="shared" si="91"/>
        <v>0</v>
      </c>
      <c r="BB417" s="19">
        <f>Regression!$C$45+Regression!$C$46*A417</f>
        <v>6793.0313208262869</v>
      </c>
      <c r="BC417" s="27" t="str">
        <f t="shared" si="92"/>
        <v/>
      </c>
      <c r="BD417" s="30">
        <f>INDEX('Seasonal Index'!$H$2:$H$53,AI417)</f>
        <v>0.94748400224267371</v>
      </c>
      <c r="BE417" s="34" t="str">
        <f t="shared" si="93"/>
        <v/>
      </c>
      <c r="BF417" s="38" t="str">
        <f t="shared" si="94"/>
        <v/>
      </c>
      <c r="BG417" s="34">
        <f t="shared" si="95"/>
        <v>8186</v>
      </c>
      <c r="BH417" s="13">
        <f t="shared" si="96"/>
        <v>0</v>
      </c>
      <c r="BI417" s="13">
        <f t="shared" si="97"/>
        <v>0</v>
      </c>
    </row>
    <row r="418" spans="1:61" x14ac:dyDescent="0.2">
      <c r="A418" s="15">
        <v>417</v>
      </c>
      <c r="B418" s="35">
        <v>36189</v>
      </c>
      <c r="C418" s="36">
        <v>7866</v>
      </c>
      <c r="D418" s="37"/>
      <c r="F418" s="15">
        <v>311000</v>
      </c>
      <c r="H418" s="15">
        <v>12.46</v>
      </c>
      <c r="I418" s="15">
        <v>11.112</v>
      </c>
      <c r="J418" s="15">
        <v>0.93600000000000005</v>
      </c>
      <c r="K418" s="15">
        <v>9121.0969999999998</v>
      </c>
      <c r="M418" s="15">
        <v>688</v>
      </c>
      <c r="N418" s="15">
        <v>17.408999999999999</v>
      </c>
      <c r="O418" s="15">
        <v>211178</v>
      </c>
      <c r="P418" s="15">
        <v>6015.4</v>
      </c>
      <c r="Q418" s="15">
        <v>1417348</v>
      </c>
      <c r="S418" s="15">
        <v>4631</v>
      </c>
      <c r="V418" s="15">
        <v>28</v>
      </c>
      <c r="W418" s="15">
        <v>89.6</v>
      </c>
      <c r="AB418" s="15">
        <v>272958</v>
      </c>
      <c r="AD418" s="15">
        <v>0</v>
      </c>
      <c r="AE418" s="15">
        <v>132</v>
      </c>
      <c r="AF418" s="15">
        <v>1</v>
      </c>
      <c r="AH418" s="13">
        <f t="shared" si="84"/>
        <v>1999</v>
      </c>
      <c r="AI418" s="13">
        <f t="shared" si="85"/>
        <v>5</v>
      </c>
      <c r="AJ418" s="13">
        <f>IF(AND(ISNUMBER(C418),ISNUMBER(AK418),ISNUMBER(AL418),AH418&gt;=Inputs!$B$5,AH418&lt;=Inputs!$B$6,AH418&lt;&gt;Inputs!$B$7,AH418&lt;&gt;Inputs!$B$8),1,0)</f>
        <v>0</v>
      </c>
      <c r="AK418" s="13">
        <f>IF(INDEX($E418:$AF418,Inputs!$C$10)="","",INDEX($E418:$AF418,Inputs!$C$10))</f>
        <v>211178</v>
      </c>
      <c r="AL418" s="13">
        <f>IF(INDEX($E418:$AF418,Inputs!$C$11)="","",INDEX($E418:$AF418,Inputs!$C$11))</f>
        <v>311000</v>
      </c>
      <c r="AM418" s="19">
        <f>Regression!$C$5+Regression!$C$6*A418</f>
        <v>10357.544549857485</v>
      </c>
      <c r="AN418" s="27" t="str">
        <f t="shared" si="86"/>
        <v/>
      </c>
      <c r="AO418" s="30">
        <f>INDEX('Seasonal Index'!$E$2:$E$53,AI418)</f>
        <v>0.96378521109549831</v>
      </c>
      <c r="AP418" s="34" t="str">
        <f t="shared" si="87"/>
        <v/>
      </c>
      <c r="AQ418" s="16">
        <f>IF(AJ418=1,A418-Regression!$C$15,0)</f>
        <v>0</v>
      </c>
      <c r="AR418" s="16">
        <f>IF(AJ418=1,AK418-Regression!$D$15,0)</f>
        <v>0</v>
      </c>
      <c r="AS418" s="16">
        <f>IF(AJ418=1,AL418-Regression!$E$15,0)</f>
        <v>0</v>
      </c>
      <c r="AT418" s="16">
        <f>IF(AJ418=1,AP418-Regression!$F$15,0)</f>
        <v>0</v>
      </c>
      <c r="AU418" s="19">
        <f>IF(AND(ISNUMBER(AK418),ISNUMBER(AL418)),Regression!$C$38+Regression!$D$38*A418+Regression!$E$38*AK418+Regression!$F$38*AL418,"")</f>
        <v>10475.586173227215</v>
      </c>
      <c r="AV418" s="34">
        <f t="shared" si="88"/>
        <v>10096.215031312875</v>
      </c>
      <c r="AW418" s="13" t="str">
        <f>IF(AJ418=1,"Train",IF(AH418=Inputs!$B$6+1,"Validation",IF(AH418&gt;Inputs!$B$6+1,"Forecast","Not used")))</f>
        <v>Not used</v>
      </c>
      <c r="AX418" s="34">
        <f t="shared" si="89"/>
        <v>7866</v>
      </c>
      <c r="AY418" s="38" t="str">
        <f t="shared" si="90"/>
        <v/>
      </c>
      <c r="AZ418" s="13">
        <f t="shared" si="91"/>
        <v>0</v>
      </c>
      <c r="BB418" s="19">
        <f>Regression!$C$45+Regression!$C$46*A418</f>
        <v>6794.5908204390635</v>
      </c>
      <c r="BC418" s="27" t="str">
        <f t="shared" si="92"/>
        <v/>
      </c>
      <c r="BD418" s="30">
        <f>INDEX('Seasonal Index'!$H$2:$H$53,AI418)</f>
        <v>1.0045556242669631</v>
      </c>
      <c r="BE418" s="34" t="str">
        <f t="shared" si="93"/>
        <v/>
      </c>
      <c r="BF418" s="38" t="str">
        <f t="shared" si="94"/>
        <v/>
      </c>
      <c r="BG418" s="34">
        <f t="shared" si="95"/>
        <v>7866</v>
      </c>
      <c r="BH418" s="13">
        <f t="shared" si="96"/>
        <v>0</v>
      </c>
      <c r="BI418" s="13">
        <f t="shared" si="97"/>
        <v>0</v>
      </c>
    </row>
    <row r="419" spans="1:61" x14ac:dyDescent="0.2">
      <c r="A419" s="15">
        <v>418</v>
      </c>
      <c r="B419" s="35">
        <v>36196</v>
      </c>
      <c r="C419" s="36">
        <v>7532</v>
      </c>
      <c r="D419" s="37"/>
      <c r="F419" s="15">
        <v>305000</v>
      </c>
      <c r="H419" s="15">
        <v>12.156000000000001</v>
      </c>
      <c r="I419" s="15">
        <v>10.516</v>
      </c>
      <c r="J419" s="15">
        <v>0.92900000000000005</v>
      </c>
      <c r="K419" s="15">
        <v>9293.991</v>
      </c>
      <c r="M419" s="15">
        <v>647</v>
      </c>
      <c r="N419" s="15">
        <v>17.408999999999999</v>
      </c>
      <c r="O419" s="15">
        <v>211178</v>
      </c>
      <c r="P419" s="15">
        <v>6070.5</v>
      </c>
      <c r="Q419" s="15">
        <v>1417348</v>
      </c>
      <c r="S419" s="15">
        <v>4631</v>
      </c>
      <c r="V419" s="15">
        <v>28</v>
      </c>
      <c r="W419" s="15">
        <v>94.8</v>
      </c>
      <c r="AB419" s="15">
        <v>272958</v>
      </c>
      <c r="AD419" s="15">
        <v>0</v>
      </c>
      <c r="AE419" s="15">
        <v>140.80000000000001</v>
      </c>
      <c r="AF419" s="15">
        <v>0.5</v>
      </c>
      <c r="AH419" s="13">
        <f t="shared" si="84"/>
        <v>1999</v>
      </c>
      <c r="AI419" s="13">
        <f t="shared" si="85"/>
        <v>6</v>
      </c>
      <c r="AJ419" s="13">
        <f>IF(AND(ISNUMBER(C419),ISNUMBER(AK419),ISNUMBER(AL419),AH419&gt;=Inputs!$B$5,AH419&lt;=Inputs!$B$6,AH419&lt;&gt;Inputs!$B$7,AH419&lt;&gt;Inputs!$B$8),1,0)</f>
        <v>0</v>
      </c>
      <c r="AK419" s="13">
        <f>IF(INDEX($E419:$AF419,Inputs!$C$10)="","",INDEX($E419:$AF419,Inputs!$C$10))</f>
        <v>211178</v>
      </c>
      <c r="AL419" s="13">
        <f>IF(INDEX($E419:$AF419,Inputs!$C$11)="","",INDEX($E419:$AF419,Inputs!$C$11))</f>
        <v>305000</v>
      </c>
      <c r="AM419" s="19">
        <f>Regression!$C$5+Regression!$C$6*A419</f>
        <v>10356.371874919165</v>
      </c>
      <c r="AN419" s="27" t="str">
        <f t="shared" si="86"/>
        <v/>
      </c>
      <c r="AO419" s="30">
        <f>INDEX('Seasonal Index'!$E$2:$E$53,AI419)</f>
        <v>0.93990301851114999</v>
      </c>
      <c r="AP419" s="34" t="str">
        <f t="shared" si="87"/>
        <v/>
      </c>
      <c r="AQ419" s="16">
        <f>IF(AJ419=1,A419-Regression!$C$15,0)</f>
        <v>0</v>
      </c>
      <c r="AR419" s="16">
        <f>IF(AJ419=1,AK419-Regression!$D$15,0)</f>
        <v>0</v>
      </c>
      <c r="AS419" s="16">
        <f>IF(AJ419=1,AL419-Regression!$E$15,0)</f>
        <v>0</v>
      </c>
      <c r="AT419" s="16">
        <f>IF(AJ419=1,AP419-Regression!$F$15,0)</f>
        <v>0</v>
      </c>
      <c r="AU419" s="19">
        <f>IF(AND(ISNUMBER(AK419),ISNUMBER(AL419)),Regression!$C$38+Regression!$D$38*A419+Regression!$E$38*AK419+Regression!$F$38*AL419,"")</f>
        <v>10489.954108269823</v>
      </c>
      <c r="AV419" s="34">
        <f t="shared" si="88"/>
        <v>9859.5395304062458</v>
      </c>
      <c r="AW419" s="13" t="str">
        <f>IF(AJ419=1,"Train",IF(AH419=Inputs!$B$6+1,"Validation",IF(AH419&gt;Inputs!$B$6+1,"Forecast","Not used")))</f>
        <v>Not used</v>
      </c>
      <c r="AX419" s="34">
        <f t="shared" si="89"/>
        <v>7532</v>
      </c>
      <c r="AY419" s="38" t="str">
        <f t="shared" si="90"/>
        <v/>
      </c>
      <c r="AZ419" s="13">
        <f t="shared" si="91"/>
        <v>0</v>
      </c>
      <c r="BB419" s="19">
        <f>Regression!$C$45+Regression!$C$46*A419</f>
        <v>6796.15032005184</v>
      </c>
      <c r="BC419" s="27" t="str">
        <f t="shared" si="92"/>
        <v/>
      </c>
      <c r="BD419" s="30">
        <f>INDEX('Seasonal Index'!$H$2:$H$53,AI419)</f>
        <v>0.95301266001084362</v>
      </c>
      <c r="BE419" s="34" t="str">
        <f t="shared" si="93"/>
        <v/>
      </c>
      <c r="BF419" s="38" t="str">
        <f t="shared" si="94"/>
        <v/>
      </c>
      <c r="BG419" s="34">
        <f t="shared" si="95"/>
        <v>7532</v>
      </c>
      <c r="BH419" s="13">
        <f t="shared" si="96"/>
        <v>0</v>
      </c>
      <c r="BI419" s="13">
        <f t="shared" si="97"/>
        <v>0</v>
      </c>
    </row>
    <row r="420" spans="1:61" x14ac:dyDescent="0.2">
      <c r="A420" s="15">
        <v>419</v>
      </c>
      <c r="B420" s="35">
        <v>36203</v>
      </c>
      <c r="C420" s="36">
        <v>8756</v>
      </c>
      <c r="D420" s="37"/>
      <c r="F420" s="15">
        <v>291000</v>
      </c>
      <c r="H420" s="15">
        <v>11.805999999999999</v>
      </c>
      <c r="I420" s="15">
        <v>9.8819999999999997</v>
      </c>
      <c r="J420" s="15">
        <v>0.92700000000000005</v>
      </c>
      <c r="K420" s="15">
        <v>9293.991</v>
      </c>
      <c r="M420" s="15">
        <v>647</v>
      </c>
      <c r="N420" s="15">
        <v>17.408999999999999</v>
      </c>
      <c r="O420" s="15">
        <v>211178</v>
      </c>
      <c r="P420" s="15">
        <v>6070.5</v>
      </c>
      <c r="Q420" s="15">
        <v>1417348</v>
      </c>
      <c r="S420" s="15">
        <v>4631</v>
      </c>
      <c r="V420" s="15">
        <v>28</v>
      </c>
      <c r="W420" s="15">
        <v>94.8</v>
      </c>
      <c r="AB420" s="15">
        <v>272958</v>
      </c>
      <c r="AD420" s="15">
        <v>0</v>
      </c>
      <c r="AE420" s="15">
        <v>117.7</v>
      </c>
      <c r="AF420" s="15">
        <v>6.8</v>
      </c>
      <c r="AH420" s="13">
        <f t="shared" si="84"/>
        <v>1999</v>
      </c>
      <c r="AI420" s="13">
        <f t="shared" si="85"/>
        <v>7</v>
      </c>
      <c r="AJ420" s="13">
        <f>IF(AND(ISNUMBER(C420),ISNUMBER(AK420),ISNUMBER(AL420),AH420&gt;=Inputs!$B$5,AH420&lt;=Inputs!$B$6,AH420&lt;&gt;Inputs!$B$7,AH420&lt;&gt;Inputs!$B$8),1,0)</f>
        <v>0</v>
      </c>
      <c r="AK420" s="13">
        <f>IF(INDEX($E420:$AF420,Inputs!$C$10)="","",INDEX($E420:$AF420,Inputs!$C$10))</f>
        <v>211178</v>
      </c>
      <c r="AL420" s="13">
        <f>IF(INDEX($E420:$AF420,Inputs!$C$11)="","",INDEX($E420:$AF420,Inputs!$C$11))</f>
        <v>291000</v>
      </c>
      <c r="AM420" s="19">
        <f>Regression!$C$5+Regression!$C$6*A420</f>
        <v>10355.199199980847</v>
      </c>
      <c r="AN420" s="27" t="str">
        <f t="shared" si="86"/>
        <v/>
      </c>
      <c r="AO420" s="30">
        <f>INDEX('Seasonal Index'!$E$2:$E$53,AI420)</f>
        <v>0.9631620939890071</v>
      </c>
      <c r="AP420" s="34" t="str">
        <f t="shared" si="87"/>
        <v/>
      </c>
      <c r="AQ420" s="16">
        <f>IF(AJ420=1,A420-Regression!$C$15,0)</f>
        <v>0</v>
      </c>
      <c r="AR420" s="16">
        <f>IF(AJ420=1,AK420-Regression!$D$15,0)</f>
        <v>0</v>
      </c>
      <c r="AS420" s="16">
        <f>IF(AJ420=1,AL420-Regression!$E$15,0)</f>
        <v>0</v>
      </c>
      <c r="AT420" s="16">
        <f>IF(AJ420=1,AP420-Regression!$F$15,0)</f>
        <v>0</v>
      </c>
      <c r="AU420" s="19">
        <f>IF(AND(ISNUMBER(AK420),ISNUMBER(AL420)),Regression!$C$38+Regression!$D$38*A420+Regression!$E$38*AK420+Regression!$F$38*AL420,"")</f>
        <v>10525.56237432649</v>
      </c>
      <c r="AV420" s="34">
        <f t="shared" si="88"/>
        <v>10137.822696868207</v>
      </c>
      <c r="AW420" s="13" t="str">
        <f>IF(AJ420=1,"Train",IF(AH420=Inputs!$B$6+1,"Validation",IF(AH420&gt;Inputs!$B$6+1,"Forecast","Not used")))</f>
        <v>Not used</v>
      </c>
      <c r="AX420" s="34">
        <f t="shared" si="89"/>
        <v>8756</v>
      </c>
      <c r="AY420" s="38" t="str">
        <f t="shared" si="90"/>
        <v/>
      </c>
      <c r="AZ420" s="13">
        <f t="shared" si="91"/>
        <v>0</v>
      </c>
      <c r="BB420" s="19">
        <f>Regression!$C$45+Regression!$C$46*A420</f>
        <v>6797.7098196646175</v>
      </c>
      <c r="BC420" s="27" t="str">
        <f t="shared" si="92"/>
        <v/>
      </c>
      <c r="BD420" s="30">
        <f>INDEX('Seasonal Index'!$H$2:$H$53,AI420)</f>
        <v>0.98161870818373353</v>
      </c>
      <c r="BE420" s="34" t="str">
        <f t="shared" si="93"/>
        <v/>
      </c>
      <c r="BF420" s="38" t="str">
        <f t="shared" si="94"/>
        <v/>
      </c>
      <c r="BG420" s="34">
        <f t="shared" si="95"/>
        <v>8756</v>
      </c>
      <c r="BH420" s="13">
        <f t="shared" si="96"/>
        <v>0</v>
      </c>
      <c r="BI420" s="13">
        <f t="shared" si="97"/>
        <v>0</v>
      </c>
    </row>
    <row r="421" spans="1:61" x14ac:dyDescent="0.2">
      <c r="A421" s="15">
        <v>420</v>
      </c>
      <c r="B421" s="35">
        <v>36210</v>
      </c>
      <c r="C421" s="36">
        <v>7948</v>
      </c>
      <c r="D421" s="37"/>
      <c r="F421" s="15">
        <v>312000</v>
      </c>
      <c r="H421" s="15">
        <v>11.657500000000001</v>
      </c>
      <c r="I421" s="15">
        <v>10.0725</v>
      </c>
      <c r="J421" s="15">
        <v>0.91900000000000004</v>
      </c>
      <c r="K421" s="15">
        <v>9293.991</v>
      </c>
      <c r="M421" s="15">
        <v>647</v>
      </c>
      <c r="N421" s="15">
        <v>16.593</v>
      </c>
      <c r="O421" s="15">
        <v>216303</v>
      </c>
      <c r="P421" s="15">
        <v>6070.5</v>
      </c>
      <c r="Q421" s="15">
        <v>1417348</v>
      </c>
      <c r="S421" s="15">
        <v>4631</v>
      </c>
      <c r="V421" s="15">
        <v>28</v>
      </c>
      <c r="W421" s="15">
        <v>94.8</v>
      </c>
      <c r="AB421" s="15">
        <v>272958</v>
      </c>
      <c r="AD421" s="15">
        <v>0</v>
      </c>
      <c r="AE421" s="15">
        <v>150.19999999999999</v>
      </c>
      <c r="AF421" s="15">
        <v>0</v>
      </c>
      <c r="AH421" s="13">
        <f t="shared" si="84"/>
        <v>1999</v>
      </c>
      <c r="AI421" s="13">
        <f t="shared" si="85"/>
        <v>8</v>
      </c>
      <c r="AJ421" s="13">
        <f>IF(AND(ISNUMBER(C421),ISNUMBER(AK421),ISNUMBER(AL421),AH421&gt;=Inputs!$B$5,AH421&lt;=Inputs!$B$6,AH421&lt;&gt;Inputs!$B$7,AH421&lt;&gt;Inputs!$B$8),1,0)</f>
        <v>0</v>
      </c>
      <c r="AK421" s="13">
        <f>IF(INDEX($E421:$AF421,Inputs!$C$10)="","",INDEX($E421:$AF421,Inputs!$C$10))</f>
        <v>216303</v>
      </c>
      <c r="AL421" s="13">
        <f>IF(INDEX($E421:$AF421,Inputs!$C$11)="","",INDEX($E421:$AF421,Inputs!$C$11))</f>
        <v>312000</v>
      </c>
      <c r="AM421" s="19">
        <f>Regression!$C$5+Regression!$C$6*A421</f>
        <v>10354.026525042527</v>
      </c>
      <c r="AN421" s="27" t="str">
        <f t="shared" si="86"/>
        <v/>
      </c>
      <c r="AO421" s="30">
        <f>INDEX('Seasonal Index'!$E$2:$E$53,AI421)</f>
        <v>0.97838705647303814</v>
      </c>
      <c r="AP421" s="34" t="str">
        <f t="shared" si="87"/>
        <v/>
      </c>
      <c r="AQ421" s="16">
        <f>IF(AJ421=1,A421-Regression!$C$15,0)</f>
        <v>0</v>
      </c>
      <c r="AR421" s="16">
        <f>IF(AJ421=1,AK421-Regression!$D$15,0)</f>
        <v>0</v>
      </c>
      <c r="AS421" s="16">
        <f>IF(AJ421=1,AL421-Regression!$E$15,0)</f>
        <v>0</v>
      </c>
      <c r="AT421" s="16">
        <f>IF(AJ421=1,AP421-Regression!$F$15,0)</f>
        <v>0</v>
      </c>
      <c r="AU421" s="19">
        <f>IF(AND(ISNUMBER(AK421),ISNUMBER(AL421)),Regression!$C$38+Regression!$D$38*A421+Regression!$E$38*AK421+Regression!$F$38*AL421,"")</f>
        <v>10477.595631698025</v>
      </c>
      <c r="AV421" s="34">
        <f t="shared" si="88"/>
        <v>10251.143949011794</v>
      </c>
      <c r="AW421" s="13" t="str">
        <f>IF(AJ421=1,"Train",IF(AH421=Inputs!$B$6+1,"Validation",IF(AH421&gt;Inputs!$B$6+1,"Forecast","Not used")))</f>
        <v>Not used</v>
      </c>
      <c r="AX421" s="34">
        <f t="shared" si="89"/>
        <v>7948</v>
      </c>
      <c r="AY421" s="38" t="str">
        <f t="shared" si="90"/>
        <v/>
      </c>
      <c r="AZ421" s="13">
        <f t="shared" si="91"/>
        <v>0</v>
      </c>
      <c r="BB421" s="19">
        <f>Regression!$C$45+Regression!$C$46*A421</f>
        <v>6799.2693192773941</v>
      </c>
      <c r="BC421" s="27" t="str">
        <f t="shared" si="92"/>
        <v/>
      </c>
      <c r="BD421" s="30">
        <f>INDEX('Seasonal Index'!$H$2:$H$53,AI421)</f>
        <v>1.0025158987054763</v>
      </c>
      <c r="BE421" s="34" t="str">
        <f t="shared" si="93"/>
        <v/>
      </c>
      <c r="BF421" s="38" t="str">
        <f t="shared" si="94"/>
        <v/>
      </c>
      <c r="BG421" s="34">
        <f t="shared" si="95"/>
        <v>7948</v>
      </c>
      <c r="BH421" s="13">
        <f t="shared" si="96"/>
        <v>0</v>
      </c>
      <c r="BI421" s="13">
        <f t="shared" si="97"/>
        <v>0</v>
      </c>
    </row>
    <row r="422" spans="1:61" x14ac:dyDescent="0.2">
      <c r="A422" s="15">
        <v>421</v>
      </c>
      <c r="B422" s="35">
        <v>36217</v>
      </c>
      <c r="C422" s="36">
        <v>8316</v>
      </c>
      <c r="D422" s="37"/>
      <c r="F422" s="15">
        <v>302000</v>
      </c>
      <c r="H422" s="15">
        <v>12.364000000000001</v>
      </c>
      <c r="I422" s="15">
        <v>10.576000000000001</v>
      </c>
      <c r="J422" s="15">
        <v>0.90700000000000003</v>
      </c>
      <c r="K422" s="15">
        <v>9293.991</v>
      </c>
      <c r="M422" s="15">
        <v>647</v>
      </c>
      <c r="N422" s="15">
        <v>16.593</v>
      </c>
      <c r="O422" s="15">
        <v>216303</v>
      </c>
      <c r="P422" s="15">
        <v>6070.5</v>
      </c>
      <c r="Q422" s="15">
        <v>1417348</v>
      </c>
      <c r="S422" s="15">
        <v>4631</v>
      </c>
      <c r="V422" s="15">
        <v>28</v>
      </c>
      <c r="W422" s="15">
        <v>94.8</v>
      </c>
      <c r="AB422" s="15">
        <v>272958</v>
      </c>
      <c r="AD422" s="15">
        <v>0</v>
      </c>
      <c r="AE422" s="15">
        <v>163.4</v>
      </c>
      <c r="AF422" s="15">
        <v>0.7</v>
      </c>
      <c r="AH422" s="13">
        <f t="shared" si="84"/>
        <v>1999</v>
      </c>
      <c r="AI422" s="13">
        <f t="shared" si="85"/>
        <v>9</v>
      </c>
      <c r="AJ422" s="13">
        <f>IF(AND(ISNUMBER(C422),ISNUMBER(AK422),ISNUMBER(AL422),AH422&gt;=Inputs!$B$5,AH422&lt;=Inputs!$B$6,AH422&lt;&gt;Inputs!$B$7,AH422&lt;&gt;Inputs!$B$8),1,0)</f>
        <v>0</v>
      </c>
      <c r="AK422" s="13">
        <f>IF(INDEX($E422:$AF422,Inputs!$C$10)="","",INDEX($E422:$AF422,Inputs!$C$10))</f>
        <v>216303</v>
      </c>
      <c r="AL422" s="13">
        <f>IF(INDEX($E422:$AF422,Inputs!$C$11)="","",INDEX($E422:$AF422,Inputs!$C$11))</f>
        <v>302000</v>
      </c>
      <c r="AM422" s="19">
        <f>Regression!$C$5+Regression!$C$6*A422</f>
        <v>10352.853850104209</v>
      </c>
      <c r="AN422" s="27" t="str">
        <f t="shared" si="86"/>
        <v/>
      </c>
      <c r="AO422" s="30">
        <f>INDEX('Seasonal Index'!$E$2:$E$53,AI422)</f>
        <v>0.98629367627517528</v>
      </c>
      <c r="AP422" s="34" t="str">
        <f t="shared" si="87"/>
        <v/>
      </c>
      <c r="AQ422" s="16">
        <f>IF(AJ422=1,A422-Regression!$C$15,0)</f>
        <v>0</v>
      </c>
      <c r="AR422" s="16">
        <f>IF(AJ422=1,AK422-Regression!$D$15,0)</f>
        <v>0</v>
      </c>
      <c r="AS422" s="16">
        <f>IF(AJ422=1,AL422-Regression!$E$15,0)</f>
        <v>0</v>
      </c>
      <c r="AT422" s="16">
        <f>IF(AJ422=1,AP422-Regression!$F$15,0)</f>
        <v>0</v>
      </c>
      <c r="AU422" s="19">
        <f>IF(AND(ISNUMBER(AK422),ISNUMBER(AL422)),Regression!$C$38+Regression!$D$38*A422+Regression!$E$38*AK422+Regression!$F$38*AL422,"")</f>
        <v>10502.583732247662</v>
      </c>
      <c r="AV422" s="34">
        <f t="shared" si="88"/>
        <v>10358.631919666397</v>
      </c>
      <c r="AW422" s="13" t="str">
        <f>IF(AJ422=1,"Train",IF(AH422=Inputs!$B$6+1,"Validation",IF(AH422&gt;Inputs!$B$6+1,"Forecast","Not used")))</f>
        <v>Not used</v>
      </c>
      <c r="AX422" s="34">
        <f t="shared" si="89"/>
        <v>8316</v>
      </c>
      <c r="AY422" s="38" t="str">
        <f t="shared" si="90"/>
        <v/>
      </c>
      <c r="AZ422" s="13">
        <f t="shared" si="91"/>
        <v>0</v>
      </c>
      <c r="BB422" s="19">
        <f>Regression!$C$45+Regression!$C$46*A422</f>
        <v>6800.8288188901706</v>
      </c>
      <c r="BC422" s="27" t="str">
        <f t="shared" si="92"/>
        <v/>
      </c>
      <c r="BD422" s="30">
        <f>INDEX('Seasonal Index'!$H$2:$H$53,AI422)</f>
        <v>1.0104103597905623</v>
      </c>
      <c r="BE422" s="34" t="str">
        <f t="shared" si="93"/>
        <v/>
      </c>
      <c r="BF422" s="38" t="str">
        <f t="shared" si="94"/>
        <v/>
      </c>
      <c r="BG422" s="34">
        <f t="shared" si="95"/>
        <v>8316</v>
      </c>
      <c r="BH422" s="13">
        <f t="shared" si="96"/>
        <v>0</v>
      </c>
      <c r="BI422" s="13">
        <f t="shared" si="97"/>
        <v>0</v>
      </c>
    </row>
    <row r="423" spans="1:61" x14ac:dyDescent="0.2">
      <c r="A423" s="15">
        <v>422</v>
      </c>
      <c r="B423" s="35">
        <v>36224</v>
      </c>
      <c r="C423" s="36">
        <v>8273</v>
      </c>
      <c r="D423" s="37"/>
      <c r="F423" s="15">
        <v>301000</v>
      </c>
      <c r="H423" s="15">
        <v>12.901999999999999</v>
      </c>
      <c r="I423" s="15">
        <v>10.792</v>
      </c>
      <c r="J423" s="15">
        <v>0.91300000000000003</v>
      </c>
      <c r="K423" s="15">
        <v>9293.991</v>
      </c>
      <c r="M423" s="15">
        <v>647</v>
      </c>
      <c r="N423" s="15">
        <v>16.593</v>
      </c>
      <c r="O423" s="15">
        <v>216303</v>
      </c>
      <c r="P423" s="15">
        <v>6070.5</v>
      </c>
      <c r="Q423" s="15">
        <v>1417348</v>
      </c>
      <c r="S423" s="15">
        <v>6317</v>
      </c>
      <c r="V423" s="15">
        <v>28</v>
      </c>
      <c r="W423" s="15">
        <v>94.8</v>
      </c>
      <c r="AB423" s="15">
        <v>276154</v>
      </c>
      <c r="AD423" s="15">
        <v>0</v>
      </c>
      <c r="AE423" s="15">
        <v>121.6</v>
      </c>
      <c r="AF423" s="15">
        <v>2.7</v>
      </c>
      <c r="AH423" s="13">
        <f t="shared" si="84"/>
        <v>1999</v>
      </c>
      <c r="AI423" s="13">
        <f t="shared" si="85"/>
        <v>10</v>
      </c>
      <c r="AJ423" s="13">
        <f>IF(AND(ISNUMBER(C423),ISNUMBER(AK423),ISNUMBER(AL423),AH423&gt;=Inputs!$B$5,AH423&lt;=Inputs!$B$6,AH423&lt;&gt;Inputs!$B$7,AH423&lt;&gt;Inputs!$B$8),1,0)</f>
        <v>0</v>
      </c>
      <c r="AK423" s="13">
        <f>IF(INDEX($E423:$AF423,Inputs!$C$10)="","",INDEX($E423:$AF423,Inputs!$C$10))</f>
        <v>216303</v>
      </c>
      <c r="AL423" s="13">
        <f>IF(INDEX($E423:$AF423,Inputs!$C$11)="","",INDEX($E423:$AF423,Inputs!$C$11))</f>
        <v>301000</v>
      </c>
      <c r="AM423" s="19">
        <f>Regression!$C$5+Regression!$C$6*A423</f>
        <v>10351.68117516589</v>
      </c>
      <c r="AN423" s="27" t="str">
        <f t="shared" si="86"/>
        <v/>
      </c>
      <c r="AO423" s="30">
        <f>INDEX('Seasonal Index'!$E$2:$E$53,AI423)</f>
        <v>0.99527490721887679</v>
      </c>
      <c r="AP423" s="34" t="str">
        <f t="shared" si="87"/>
        <v/>
      </c>
      <c r="AQ423" s="16">
        <f>IF(AJ423=1,A423-Regression!$C$15,0)</f>
        <v>0</v>
      </c>
      <c r="AR423" s="16">
        <f>IF(AJ423=1,AK423-Regression!$D$15,0)</f>
        <v>0</v>
      </c>
      <c r="AS423" s="16">
        <f>IF(AJ423=1,AL423-Regression!$E$15,0)</f>
        <v>0</v>
      </c>
      <c r="AT423" s="16">
        <f>IF(AJ423=1,AP423-Regression!$F$15,0)</f>
        <v>0</v>
      </c>
      <c r="AU423" s="19">
        <f>IF(AND(ISNUMBER(AK423),ISNUMBER(AL423)),Regression!$C$38+Regression!$D$38*A423+Regression!$E$38*AK423+Regression!$F$38*AL423,"")</f>
        <v>10503.676460406487</v>
      </c>
      <c r="AV423" s="34">
        <f t="shared" si="88"/>
        <v>10454.045614588165</v>
      </c>
      <c r="AW423" s="13" t="str">
        <f>IF(AJ423=1,"Train",IF(AH423=Inputs!$B$6+1,"Validation",IF(AH423&gt;Inputs!$B$6+1,"Forecast","Not used")))</f>
        <v>Not used</v>
      </c>
      <c r="AX423" s="34">
        <f t="shared" si="89"/>
        <v>8273</v>
      </c>
      <c r="AY423" s="38" t="str">
        <f t="shared" si="90"/>
        <v/>
      </c>
      <c r="AZ423" s="13">
        <f t="shared" si="91"/>
        <v>0</v>
      </c>
      <c r="BB423" s="19">
        <f>Regression!$C$45+Regression!$C$46*A423</f>
        <v>6802.3883185029481</v>
      </c>
      <c r="BC423" s="27" t="str">
        <f t="shared" si="92"/>
        <v/>
      </c>
      <c r="BD423" s="30">
        <f>INDEX('Seasonal Index'!$H$2:$H$53,AI423)</f>
        <v>1.0119261816291902</v>
      </c>
      <c r="BE423" s="34" t="str">
        <f t="shared" si="93"/>
        <v/>
      </c>
      <c r="BF423" s="38" t="str">
        <f t="shared" si="94"/>
        <v/>
      </c>
      <c r="BG423" s="34">
        <f t="shared" si="95"/>
        <v>8273</v>
      </c>
      <c r="BH423" s="13">
        <f t="shared" si="96"/>
        <v>0</v>
      </c>
      <c r="BI423" s="13">
        <f t="shared" si="97"/>
        <v>0</v>
      </c>
    </row>
    <row r="424" spans="1:61" x14ac:dyDescent="0.2">
      <c r="A424" s="15">
        <v>423</v>
      </c>
      <c r="B424" s="35">
        <v>36231</v>
      </c>
      <c r="C424" s="36">
        <v>8451</v>
      </c>
      <c r="D424" s="37"/>
      <c r="F424" s="15">
        <v>300000</v>
      </c>
      <c r="H424" s="15">
        <v>14.192</v>
      </c>
      <c r="I424" s="15">
        <v>11.672000000000001</v>
      </c>
      <c r="J424" s="15">
        <v>0.92100000000000004</v>
      </c>
      <c r="K424" s="15">
        <v>9293.991</v>
      </c>
      <c r="M424" s="15">
        <v>587</v>
      </c>
      <c r="N424" s="15">
        <v>16.593</v>
      </c>
      <c r="O424" s="15">
        <v>216303</v>
      </c>
      <c r="P424" s="15">
        <v>6073.9</v>
      </c>
      <c r="Q424" s="15">
        <v>1417348</v>
      </c>
      <c r="S424" s="15">
        <v>6317</v>
      </c>
      <c r="V424" s="15">
        <v>28</v>
      </c>
      <c r="W424" s="15">
        <v>95.1</v>
      </c>
      <c r="AB424" s="15">
        <v>276154</v>
      </c>
      <c r="AD424" s="15">
        <v>0</v>
      </c>
      <c r="AE424" s="15">
        <v>159.80000000000001</v>
      </c>
      <c r="AF424" s="15">
        <v>4.5999999999999996</v>
      </c>
      <c r="AH424" s="13">
        <f t="shared" si="84"/>
        <v>1999</v>
      </c>
      <c r="AI424" s="13">
        <f t="shared" si="85"/>
        <v>11</v>
      </c>
      <c r="AJ424" s="13">
        <f>IF(AND(ISNUMBER(C424),ISNUMBER(AK424),ISNUMBER(AL424),AH424&gt;=Inputs!$B$5,AH424&lt;=Inputs!$B$6,AH424&lt;&gt;Inputs!$B$7,AH424&lt;&gt;Inputs!$B$8),1,0)</f>
        <v>0</v>
      </c>
      <c r="AK424" s="13">
        <f>IF(INDEX($E424:$AF424,Inputs!$C$10)="","",INDEX($E424:$AF424,Inputs!$C$10))</f>
        <v>216303</v>
      </c>
      <c r="AL424" s="13">
        <f>IF(INDEX($E424:$AF424,Inputs!$C$11)="","",INDEX($E424:$AF424,Inputs!$C$11))</f>
        <v>300000</v>
      </c>
      <c r="AM424" s="19">
        <f>Regression!$C$5+Regression!$C$6*A424</f>
        <v>10350.50850022757</v>
      </c>
      <c r="AN424" s="27" t="str">
        <f t="shared" si="86"/>
        <v/>
      </c>
      <c r="AO424" s="30">
        <f>INDEX('Seasonal Index'!$E$2:$E$53,AI424)</f>
        <v>1.0021277529608945</v>
      </c>
      <c r="AP424" s="34" t="str">
        <f t="shared" si="87"/>
        <v/>
      </c>
      <c r="AQ424" s="16">
        <f>IF(AJ424=1,A424-Regression!$C$15,0)</f>
        <v>0</v>
      </c>
      <c r="AR424" s="16">
        <f>IF(AJ424=1,AK424-Regression!$D$15,0)</f>
        <v>0</v>
      </c>
      <c r="AS424" s="16">
        <f>IF(AJ424=1,AL424-Regression!$E$15,0)</f>
        <v>0</v>
      </c>
      <c r="AT424" s="16">
        <f>IF(AJ424=1,AP424-Regression!$F$15,0)</f>
        <v>0</v>
      </c>
      <c r="AU424" s="19">
        <f>IF(AND(ISNUMBER(AK424),ISNUMBER(AL424)),Regression!$C$38+Regression!$D$38*A424+Regression!$E$38*AK424+Regression!$F$38*AL424,"")</f>
        <v>10504.769188565308</v>
      </c>
      <c r="AV424" s="34">
        <f t="shared" si="88"/>
        <v>10527.120742309791</v>
      </c>
      <c r="AW424" s="13" t="str">
        <f>IF(AJ424=1,"Train",IF(AH424=Inputs!$B$6+1,"Validation",IF(AH424&gt;Inputs!$B$6+1,"Forecast","Not used")))</f>
        <v>Not used</v>
      </c>
      <c r="AX424" s="34">
        <f t="shared" si="89"/>
        <v>8451</v>
      </c>
      <c r="AY424" s="38" t="str">
        <f t="shared" si="90"/>
        <v/>
      </c>
      <c r="AZ424" s="13">
        <f t="shared" si="91"/>
        <v>0</v>
      </c>
      <c r="BB424" s="19">
        <f>Regression!$C$45+Regression!$C$46*A424</f>
        <v>6803.9478181157247</v>
      </c>
      <c r="BC424" s="27" t="str">
        <f t="shared" si="92"/>
        <v/>
      </c>
      <c r="BD424" s="30">
        <f>INDEX('Seasonal Index'!$H$2:$H$53,AI424)</f>
        <v>1.0050201958166503</v>
      </c>
      <c r="BE424" s="34" t="str">
        <f t="shared" si="93"/>
        <v/>
      </c>
      <c r="BF424" s="38" t="str">
        <f t="shared" si="94"/>
        <v/>
      </c>
      <c r="BG424" s="34">
        <f t="shared" si="95"/>
        <v>8451</v>
      </c>
      <c r="BH424" s="13">
        <f t="shared" si="96"/>
        <v>0</v>
      </c>
      <c r="BI424" s="13">
        <f t="shared" si="97"/>
        <v>0</v>
      </c>
    </row>
    <row r="425" spans="1:61" x14ac:dyDescent="0.2">
      <c r="A425" s="15">
        <v>424</v>
      </c>
      <c r="B425" s="35">
        <v>36238</v>
      </c>
      <c r="C425" s="36">
        <v>8367</v>
      </c>
      <c r="D425" s="37"/>
      <c r="F425" s="15">
        <v>308000</v>
      </c>
      <c r="H425" s="15">
        <v>14.912000000000001</v>
      </c>
      <c r="I425" s="15">
        <v>12.746</v>
      </c>
      <c r="J425" s="15">
        <v>0.97699999999999998</v>
      </c>
      <c r="K425" s="15">
        <v>9293.991</v>
      </c>
      <c r="M425" s="15">
        <v>587</v>
      </c>
      <c r="N425" s="15">
        <v>17.097000000000001</v>
      </c>
      <c r="O425" s="15">
        <v>193581</v>
      </c>
      <c r="P425" s="15">
        <v>6073.9</v>
      </c>
      <c r="Q425" s="15">
        <v>1441272</v>
      </c>
      <c r="S425" s="15">
        <v>6317</v>
      </c>
      <c r="V425" s="15">
        <v>28</v>
      </c>
      <c r="W425" s="15">
        <v>95.1</v>
      </c>
      <c r="AB425" s="15">
        <v>276154</v>
      </c>
      <c r="AD425" s="15">
        <v>0</v>
      </c>
      <c r="AE425" s="15">
        <v>135.80000000000001</v>
      </c>
      <c r="AF425" s="15">
        <v>0.8</v>
      </c>
      <c r="AH425" s="13">
        <f t="shared" si="84"/>
        <v>1999</v>
      </c>
      <c r="AI425" s="13">
        <f t="shared" si="85"/>
        <v>12</v>
      </c>
      <c r="AJ425" s="13">
        <f>IF(AND(ISNUMBER(C425),ISNUMBER(AK425),ISNUMBER(AL425),AH425&gt;=Inputs!$B$5,AH425&lt;=Inputs!$B$6,AH425&lt;&gt;Inputs!$B$7,AH425&lt;&gt;Inputs!$B$8),1,0)</f>
        <v>0</v>
      </c>
      <c r="AK425" s="13">
        <f>IF(INDEX($E425:$AF425,Inputs!$C$10)="","",INDEX($E425:$AF425,Inputs!$C$10))</f>
        <v>193581</v>
      </c>
      <c r="AL425" s="13">
        <f>IF(INDEX($E425:$AF425,Inputs!$C$11)="","",INDEX($E425:$AF425,Inputs!$C$11))</f>
        <v>308000</v>
      </c>
      <c r="AM425" s="19">
        <f>Regression!$C$5+Regression!$C$6*A425</f>
        <v>10349.335825289252</v>
      </c>
      <c r="AN425" s="27" t="str">
        <f t="shared" si="86"/>
        <v/>
      </c>
      <c r="AO425" s="30">
        <f>INDEX('Seasonal Index'!$E$2:$E$53,AI425)</f>
        <v>0.99255102448152055</v>
      </c>
      <c r="AP425" s="34" t="str">
        <f t="shared" si="87"/>
        <v/>
      </c>
      <c r="AQ425" s="16">
        <f>IF(AJ425=1,A425-Regression!$C$15,0)</f>
        <v>0</v>
      </c>
      <c r="AR425" s="16">
        <f>IF(AJ425=1,AK425-Regression!$D$15,0)</f>
        <v>0</v>
      </c>
      <c r="AS425" s="16">
        <f>IF(AJ425=1,AL425-Regression!$E$15,0)</f>
        <v>0</v>
      </c>
      <c r="AT425" s="16">
        <f>IF(AJ425=1,AP425-Regression!$F$15,0)</f>
        <v>0</v>
      </c>
      <c r="AU425" s="19">
        <f>IF(AND(ISNUMBER(AK425),ISNUMBER(AL425)),Regression!$C$38+Regression!$D$38*A425+Regression!$E$38*AK425+Regression!$F$38*AL425,"")</f>
        <v>10440.506367094256</v>
      </c>
      <c r="AV425" s="34">
        <f t="shared" si="88"/>
        <v>10362.735290765242</v>
      </c>
      <c r="AW425" s="13" t="str">
        <f>IF(AJ425=1,"Train",IF(AH425=Inputs!$B$6+1,"Validation",IF(AH425&gt;Inputs!$B$6+1,"Forecast","Not used")))</f>
        <v>Not used</v>
      </c>
      <c r="AX425" s="34">
        <f t="shared" si="89"/>
        <v>8367</v>
      </c>
      <c r="AY425" s="38" t="str">
        <f t="shared" si="90"/>
        <v/>
      </c>
      <c r="AZ425" s="13">
        <f t="shared" si="91"/>
        <v>0</v>
      </c>
      <c r="BB425" s="19">
        <f>Regression!$C$45+Regression!$C$46*A425</f>
        <v>6805.5073177285012</v>
      </c>
      <c r="BC425" s="27" t="str">
        <f t="shared" si="92"/>
        <v/>
      </c>
      <c r="BD425" s="30">
        <f>INDEX('Seasonal Index'!$H$2:$H$53,AI425)</f>
        <v>1.0030364776411875</v>
      </c>
      <c r="BE425" s="34" t="str">
        <f t="shared" si="93"/>
        <v/>
      </c>
      <c r="BF425" s="38" t="str">
        <f t="shared" si="94"/>
        <v/>
      </c>
      <c r="BG425" s="34">
        <f t="shared" si="95"/>
        <v>8367</v>
      </c>
      <c r="BH425" s="13">
        <f t="shared" si="96"/>
        <v>0</v>
      </c>
      <c r="BI425" s="13">
        <f t="shared" si="97"/>
        <v>0</v>
      </c>
    </row>
    <row r="426" spans="1:61" x14ac:dyDescent="0.2">
      <c r="A426" s="15">
        <v>425</v>
      </c>
      <c r="B426" s="35">
        <v>36245</v>
      </c>
      <c r="C426" s="36">
        <v>8337</v>
      </c>
      <c r="D426" s="37"/>
      <c r="F426" s="15">
        <v>305000</v>
      </c>
      <c r="H426" s="15">
        <v>15.55</v>
      </c>
      <c r="I426" s="15">
        <v>13.57</v>
      </c>
      <c r="J426" s="15">
        <v>1.0169999999999999</v>
      </c>
      <c r="K426" s="15">
        <v>9293.991</v>
      </c>
      <c r="M426" s="15">
        <v>587</v>
      </c>
      <c r="N426" s="15">
        <v>17.097000000000001</v>
      </c>
      <c r="O426" s="15">
        <v>193581</v>
      </c>
      <c r="P426" s="15">
        <v>6073.9</v>
      </c>
      <c r="Q426" s="15">
        <v>1441272</v>
      </c>
      <c r="S426" s="15">
        <v>6317</v>
      </c>
      <c r="V426" s="15">
        <v>28</v>
      </c>
      <c r="W426" s="15">
        <v>95.1</v>
      </c>
      <c r="AB426" s="15">
        <v>276154</v>
      </c>
      <c r="AD426" s="15">
        <v>0</v>
      </c>
      <c r="AE426" s="15">
        <v>117.8</v>
      </c>
      <c r="AF426" s="15">
        <v>1.1000000000000001</v>
      </c>
      <c r="AH426" s="13">
        <f t="shared" si="84"/>
        <v>1999</v>
      </c>
      <c r="AI426" s="13">
        <f t="shared" si="85"/>
        <v>13</v>
      </c>
      <c r="AJ426" s="13">
        <f>IF(AND(ISNUMBER(C426),ISNUMBER(AK426),ISNUMBER(AL426),AH426&gt;=Inputs!$B$5,AH426&lt;=Inputs!$B$6,AH426&lt;&gt;Inputs!$B$7,AH426&lt;&gt;Inputs!$B$8),1,0)</f>
        <v>0</v>
      </c>
      <c r="AK426" s="13">
        <f>IF(INDEX($E426:$AF426,Inputs!$C$10)="","",INDEX($E426:$AF426,Inputs!$C$10))</f>
        <v>193581</v>
      </c>
      <c r="AL426" s="13">
        <f>IF(INDEX($E426:$AF426,Inputs!$C$11)="","",INDEX($E426:$AF426,Inputs!$C$11))</f>
        <v>305000</v>
      </c>
      <c r="AM426" s="19">
        <f>Regression!$C$5+Regression!$C$6*A426</f>
        <v>10348.163150350932</v>
      </c>
      <c r="AN426" s="27" t="str">
        <f t="shared" si="86"/>
        <v/>
      </c>
      <c r="AO426" s="30">
        <f>INDEX('Seasonal Index'!$E$2:$E$53,AI426)</f>
        <v>1.0067199075539344</v>
      </c>
      <c r="AP426" s="34" t="str">
        <f t="shared" si="87"/>
        <v/>
      </c>
      <c r="AQ426" s="16">
        <f>IF(AJ426=1,A426-Regression!$C$15,0)</f>
        <v>0</v>
      </c>
      <c r="AR426" s="16">
        <f>IF(AJ426=1,AK426-Regression!$D$15,0)</f>
        <v>0</v>
      </c>
      <c r="AS426" s="16">
        <f>IF(AJ426=1,AL426-Regression!$E$15,0)</f>
        <v>0</v>
      </c>
      <c r="AT426" s="16">
        <f>IF(AJ426=1,AP426-Regression!$F$15,0)</f>
        <v>0</v>
      </c>
      <c r="AU426" s="19">
        <f>IF(AND(ISNUMBER(AK426),ISNUMBER(AL426)),Regression!$C$38+Regression!$D$38*A426+Regression!$E$38*AK426+Regression!$F$38*AL426,"")</f>
        <v>10446.909178006594</v>
      </c>
      <c r="AV426" s="34">
        <f t="shared" si="88"/>
        <v>10517.111441907147</v>
      </c>
      <c r="AW426" s="13" t="str">
        <f>IF(AJ426=1,"Train",IF(AH426=Inputs!$B$6+1,"Validation",IF(AH426&gt;Inputs!$B$6+1,"Forecast","Not used")))</f>
        <v>Not used</v>
      </c>
      <c r="AX426" s="34">
        <f t="shared" si="89"/>
        <v>8337</v>
      </c>
      <c r="AY426" s="38" t="str">
        <f t="shared" si="90"/>
        <v/>
      </c>
      <c r="AZ426" s="13">
        <f t="shared" si="91"/>
        <v>0</v>
      </c>
      <c r="BB426" s="19">
        <f>Regression!$C$45+Regression!$C$46*A426</f>
        <v>6807.0668173412778</v>
      </c>
      <c r="BC426" s="27" t="str">
        <f t="shared" si="92"/>
        <v/>
      </c>
      <c r="BD426" s="30">
        <f>INDEX('Seasonal Index'!$H$2:$H$53,AI426)</f>
        <v>1.0306249409207193</v>
      </c>
      <c r="BE426" s="34" t="str">
        <f t="shared" si="93"/>
        <v/>
      </c>
      <c r="BF426" s="38" t="str">
        <f t="shared" si="94"/>
        <v/>
      </c>
      <c r="BG426" s="34">
        <f t="shared" si="95"/>
        <v>8337</v>
      </c>
      <c r="BH426" s="13">
        <f t="shared" si="96"/>
        <v>0</v>
      </c>
      <c r="BI426" s="13">
        <f t="shared" si="97"/>
        <v>0</v>
      </c>
    </row>
    <row r="427" spans="1:61" x14ac:dyDescent="0.2">
      <c r="A427" s="15">
        <v>426</v>
      </c>
      <c r="B427" s="35">
        <v>36252</v>
      </c>
      <c r="C427" s="36">
        <v>7959</v>
      </c>
      <c r="D427" s="37"/>
      <c r="F427" s="15">
        <v>298000</v>
      </c>
      <c r="H427" s="15">
        <v>16.607500000000002</v>
      </c>
      <c r="I427" s="15">
        <v>14.615</v>
      </c>
      <c r="J427" s="15">
        <v>1.0820000000000001</v>
      </c>
      <c r="K427" s="15">
        <v>9293.991</v>
      </c>
      <c r="M427" s="15">
        <v>587</v>
      </c>
      <c r="N427" s="15">
        <v>17.097000000000001</v>
      </c>
      <c r="O427" s="15">
        <v>193581</v>
      </c>
      <c r="P427" s="15">
        <v>6073.9</v>
      </c>
      <c r="Q427" s="15">
        <v>1441272</v>
      </c>
      <c r="S427" s="15">
        <v>6317</v>
      </c>
      <c r="V427" s="15">
        <v>28</v>
      </c>
      <c r="W427" s="15">
        <v>95.1</v>
      </c>
      <c r="AB427" s="15">
        <v>276154</v>
      </c>
      <c r="AD427" s="15">
        <v>0</v>
      </c>
      <c r="AE427" s="15">
        <v>80.400000000000006</v>
      </c>
      <c r="AF427" s="15">
        <v>2.2999999999999998</v>
      </c>
      <c r="AH427" s="13">
        <f t="shared" si="84"/>
        <v>1999</v>
      </c>
      <c r="AI427" s="13">
        <f t="shared" si="85"/>
        <v>14</v>
      </c>
      <c r="AJ427" s="13">
        <f>IF(AND(ISNUMBER(C427),ISNUMBER(AK427),ISNUMBER(AL427),AH427&gt;=Inputs!$B$5,AH427&lt;=Inputs!$B$6,AH427&lt;&gt;Inputs!$B$7,AH427&lt;&gt;Inputs!$B$8),1,0)</f>
        <v>0</v>
      </c>
      <c r="AK427" s="13">
        <f>IF(INDEX($E427:$AF427,Inputs!$C$10)="","",INDEX($E427:$AF427,Inputs!$C$10))</f>
        <v>193581</v>
      </c>
      <c r="AL427" s="13">
        <f>IF(INDEX($E427:$AF427,Inputs!$C$11)="","",INDEX($E427:$AF427,Inputs!$C$11))</f>
        <v>298000</v>
      </c>
      <c r="AM427" s="19">
        <f>Regression!$C$5+Regression!$C$6*A427</f>
        <v>10346.990475412613</v>
      </c>
      <c r="AN427" s="27" t="str">
        <f t="shared" si="86"/>
        <v/>
      </c>
      <c r="AO427" s="30">
        <f>INDEX('Seasonal Index'!$E$2:$E$53,AI427)</f>
        <v>0.99471306505019241</v>
      </c>
      <c r="AP427" s="34" t="str">
        <f t="shared" si="87"/>
        <v/>
      </c>
      <c r="AQ427" s="16">
        <f>IF(AJ427=1,A427-Regression!$C$15,0)</f>
        <v>0</v>
      </c>
      <c r="AR427" s="16">
        <f>IF(AJ427=1,AK427-Regression!$D$15,0)</f>
        <v>0</v>
      </c>
      <c r="AS427" s="16">
        <f>IF(AJ427=1,AL427-Regression!$E$15,0)</f>
        <v>0</v>
      </c>
      <c r="AT427" s="16">
        <f>IF(AJ427=1,AP427-Regression!$F$15,0)</f>
        <v>0</v>
      </c>
      <c r="AU427" s="19">
        <f>IF(AND(ISNUMBER(AK427),ISNUMBER(AL427)),Regression!$C$38+Regression!$D$38*A427+Regression!$E$38*AK427+Regression!$F$38*AL427,"")</f>
        <v>10463.93215442596</v>
      </c>
      <c r="AV427" s="34">
        <f t="shared" si="88"/>
        <v>10408.610025806311</v>
      </c>
      <c r="AW427" s="13" t="str">
        <f>IF(AJ427=1,"Train",IF(AH427=Inputs!$B$6+1,"Validation",IF(AH427&gt;Inputs!$B$6+1,"Forecast","Not used")))</f>
        <v>Not used</v>
      </c>
      <c r="AX427" s="34">
        <f t="shared" si="89"/>
        <v>7959</v>
      </c>
      <c r="AY427" s="38" t="str">
        <f t="shared" si="90"/>
        <v/>
      </c>
      <c r="AZ427" s="13">
        <f t="shared" si="91"/>
        <v>0</v>
      </c>
      <c r="BB427" s="19">
        <f>Regression!$C$45+Regression!$C$46*A427</f>
        <v>6808.6263169540543</v>
      </c>
      <c r="BC427" s="27" t="str">
        <f t="shared" si="92"/>
        <v/>
      </c>
      <c r="BD427" s="30">
        <f>INDEX('Seasonal Index'!$H$2:$H$53,AI427)</f>
        <v>0.9999465749058718</v>
      </c>
      <c r="BE427" s="34" t="str">
        <f t="shared" si="93"/>
        <v/>
      </c>
      <c r="BF427" s="38" t="str">
        <f t="shared" si="94"/>
        <v/>
      </c>
      <c r="BG427" s="34">
        <f t="shared" si="95"/>
        <v>7959</v>
      </c>
      <c r="BH427" s="13">
        <f t="shared" si="96"/>
        <v>0</v>
      </c>
      <c r="BI427" s="13">
        <f t="shared" si="97"/>
        <v>0</v>
      </c>
    </row>
    <row r="428" spans="1:61" x14ac:dyDescent="0.2">
      <c r="A428" s="15">
        <v>427</v>
      </c>
      <c r="B428" s="35">
        <v>36259</v>
      </c>
      <c r="C428" s="36">
        <v>7878</v>
      </c>
      <c r="D428" s="37"/>
      <c r="F428" s="15">
        <v>310000</v>
      </c>
      <c r="H428" s="15">
        <v>16.452000000000002</v>
      </c>
      <c r="I428" s="15">
        <v>14.125</v>
      </c>
      <c r="J428" s="15">
        <v>1.1180000000000001</v>
      </c>
      <c r="K428" s="15">
        <v>9293.991</v>
      </c>
      <c r="M428" s="15">
        <v>542</v>
      </c>
      <c r="N428" s="15">
        <v>17.097000000000001</v>
      </c>
      <c r="O428" s="15">
        <v>193581</v>
      </c>
      <c r="P428" s="15">
        <v>6099.2</v>
      </c>
      <c r="Q428" s="15">
        <v>1441272</v>
      </c>
      <c r="S428" s="15">
        <v>6317</v>
      </c>
      <c r="V428" s="15">
        <v>28</v>
      </c>
      <c r="W428" s="15">
        <v>90.4</v>
      </c>
      <c r="AB428" s="15">
        <v>276154</v>
      </c>
      <c r="AD428" s="15">
        <v>0</v>
      </c>
      <c r="AE428" s="15">
        <v>64.3</v>
      </c>
      <c r="AF428" s="15">
        <v>16.899999999999999</v>
      </c>
      <c r="AH428" s="13">
        <f t="shared" si="84"/>
        <v>1999</v>
      </c>
      <c r="AI428" s="13">
        <f t="shared" si="85"/>
        <v>15</v>
      </c>
      <c r="AJ428" s="13">
        <f>IF(AND(ISNUMBER(C428),ISNUMBER(AK428),ISNUMBER(AL428),AH428&gt;=Inputs!$B$5,AH428&lt;=Inputs!$B$6,AH428&lt;&gt;Inputs!$B$7,AH428&lt;&gt;Inputs!$B$8),1,0)</f>
        <v>0</v>
      </c>
      <c r="AK428" s="13">
        <f>IF(INDEX($E428:$AF428,Inputs!$C$10)="","",INDEX($E428:$AF428,Inputs!$C$10))</f>
        <v>193581</v>
      </c>
      <c r="AL428" s="13">
        <f>IF(INDEX($E428:$AF428,Inputs!$C$11)="","",INDEX($E428:$AF428,Inputs!$C$11))</f>
        <v>310000</v>
      </c>
      <c r="AM428" s="19">
        <f>Regression!$C$5+Regression!$C$6*A428</f>
        <v>10345.817800474295</v>
      </c>
      <c r="AN428" s="27" t="str">
        <f t="shared" si="86"/>
        <v/>
      </c>
      <c r="AO428" s="30">
        <f>INDEX('Seasonal Index'!$E$2:$E$53,AI428)</f>
        <v>1.0030309157157118</v>
      </c>
      <c r="AP428" s="34" t="str">
        <f t="shared" si="87"/>
        <v/>
      </c>
      <c r="AQ428" s="16">
        <f>IF(AJ428=1,A428-Regression!$C$15,0)</f>
        <v>0</v>
      </c>
      <c r="AR428" s="16">
        <f>IF(AJ428=1,AK428-Regression!$D$15,0)</f>
        <v>0</v>
      </c>
      <c r="AS428" s="16">
        <f>IF(AJ428=1,AL428-Regression!$E$15,0)</f>
        <v>0</v>
      </c>
      <c r="AT428" s="16">
        <f>IF(AJ428=1,AP428-Regression!$F$15,0)</f>
        <v>0</v>
      </c>
      <c r="AU428" s="19">
        <f>IF(AND(ISNUMBER(AK428),ISNUMBER(AL428)),Regression!$C$38+Regression!$D$38*A428+Regression!$E$38*AK428+Regression!$F$38*AL428,"")</f>
        <v>10430.509344686938</v>
      </c>
      <c r="AV428" s="34">
        <f t="shared" si="88"/>
        <v>10462.123339382628</v>
      </c>
      <c r="AW428" s="13" t="str">
        <f>IF(AJ428=1,"Train",IF(AH428=Inputs!$B$6+1,"Validation",IF(AH428&gt;Inputs!$B$6+1,"Forecast","Not used")))</f>
        <v>Not used</v>
      </c>
      <c r="AX428" s="34">
        <f t="shared" si="89"/>
        <v>7878</v>
      </c>
      <c r="AY428" s="38" t="str">
        <f t="shared" si="90"/>
        <v/>
      </c>
      <c r="AZ428" s="13">
        <f t="shared" si="91"/>
        <v>0</v>
      </c>
      <c r="BB428" s="19">
        <f>Regression!$C$45+Regression!$C$46*A428</f>
        <v>6810.1858165668318</v>
      </c>
      <c r="BC428" s="27" t="str">
        <f t="shared" si="92"/>
        <v/>
      </c>
      <c r="BD428" s="30">
        <f>INDEX('Seasonal Index'!$H$2:$H$53,AI428)</f>
        <v>0.99086023336954587</v>
      </c>
      <c r="BE428" s="34" t="str">
        <f t="shared" si="93"/>
        <v/>
      </c>
      <c r="BF428" s="38" t="str">
        <f t="shared" si="94"/>
        <v/>
      </c>
      <c r="BG428" s="34">
        <f t="shared" si="95"/>
        <v>7878</v>
      </c>
      <c r="BH428" s="13">
        <f t="shared" si="96"/>
        <v>0</v>
      </c>
      <c r="BI428" s="13">
        <f t="shared" si="97"/>
        <v>0</v>
      </c>
    </row>
    <row r="429" spans="1:61" x14ac:dyDescent="0.2">
      <c r="A429" s="15">
        <v>428</v>
      </c>
      <c r="B429" s="35">
        <v>36266</v>
      </c>
      <c r="C429" s="36">
        <v>8066</v>
      </c>
      <c r="D429" s="37"/>
      <c r="F429" s="15">
        <v>319000</v>
      </c>
      <c r="H429" s="15">
        <v>16.774000000000001</v>
      </c>
      <c r="I429" s="15">
        <v>14.704000000000001</v>
      </c>
      <c r="J429" s="15">
        <v>1.1399999999999999</v>
      </c>
      <c r="K429" s="15">
        <v>9293.991</v>
      </c>
      <c r="M429" s="15">
        <v>542</v>
      </c>
      <c r="N429" s="15">
        <v>16.832000000000001</v>
      </c>
      <c r="O429" s="15">
        <v>191485</v>
      </c>
      <c r="P429" s="15">
        <v>6099.2</v>
      </c>
      <c r="Q429" s="15">
        <v>1441272</v>
      </c>
      <c r="S429" s="15">
        <v>6317</v>
      </c>
      <c r="V429" s="15">
        <v>28</v>
      </c>
      <c r="W429" s="15">
        <v>90.4</v>
      </c>
      <c r="AB429" s="15">
        <v>276154</v>
      </c>
      <c r="AD429" s="15">
        <v>0</v>
      </c>
      <c r="AE429" s="15">
        <v>76.5</v>
      </c>
      <c r="AF429" s="15">
        <v>12.7</v>
      </c>
      <c r="AH429" s="13">
        <f t="shared" si="84"/>
        <v>1999</v>
      </c>
      <c r="AI429" s="13">
        <f t="shared" si="85"/>
        <v>16</v>
      </c>
      <c r="AJ429" s="13">
        <f>IF(AND(ISNUMBER(C429),ISNUMBER(AK429),ISNUMBER(AL429),AH429&gt;=Inputs!$B$5,AH429&lt;=Inputs!$B$6,AH429&lt;&gt;Inputs!$B$7,AH429&lt;&gt;Inputs!$B$8),1,0)</f>
        <v>0</v>
      </c>
      <c r="AK429" s="13">
        <f>IF(INDEX($E429:$AF429,Inputs!$C$10)="","",INDEX($E429:$AF429,Inputs!$C$10))</f>
        <v>191485</v>
      </c>
      <c r="AL429" s="13">
        <f>IF(INDEX($E429:$AF429,Inputs!$C$11)="","",INDEX($E429:$AF429,Inputs!$C$11))</f>
        <v>319000</v>
      </c>
      <c r="AM429" s="19">
        <f>Regression!$C$5+Regression!$C$6*A429</f>
        <v>10344.645125535975</v>
      </c>
      <c r="AN429" s="27" t="str">
        <f t="shared" si="86"/>
        <v/>
      </c>
      <c r="AO429" s="30">
        <f>INDEX('Seasonal Index'!$E$2:$E$53,AI429)</f>
        <v>1.002097408025427</v>
      </c>
      <c r="AP429" s="34" t="str">
        <f t="shared" si="87"/>
        <v/>
      </c>
      <c r="AQ429" s="16">
        <f>IF(AJ429=1,A429-Regression!$C$15,0)</f>
        <v>0</v>
      </c>
      <c r="AR429" s="16">
        <f>IF(AJ429=1,AK429-Regression!$D$15,0)</f>
        <v>0</v>
      </c>
      <c r="AS429" s="16">
        <f>IF(AJ429=1,AL429-Regression!$E$15,0)</f>
        <v>0</v>
      </c>
      <c r="AT429" s="16">
        <f>IF(AJ429=1,AP429-Regression!$F$15,0)</f>
        <v>0</v>
      </c>
      <c r="AU429" s="19">
        <f>IF(AND(ISNUMBER(AK429),ISNUMBER(AL429)),Regression!$C$38+Regression!$D$38*A429+Regression!$E$38*AK429+Regression!$F$38*AL429,"")</f>
        <v>10401.227148406017</v>
      </c>
      <c r="AV429" s="34">
        <f t="shared" si="88"/>
        <v>10423.042765701373</v>
      </c>
      <c r="AW429" s="13" t="str">
        <f>IF(AJ429=1,"Train",IF(AH429=Inputs!$B$6+1,"Validation",IF(AH429&gt;Inputs!$B$6+1,"Forecast","Not used")))</f>
        <v>Not used</v>
      </c>
      <c r="AX429" s="34">
        <f t="shared" si="89"/>
        <v>8066</v>
      </c>
      <c r="AY429" s="38" t="str">
        <f t="shared" si="90"/>
        <v/>
      </c>
      <c r="AZ429" s="13">
        <f t="shared" si="91"/>
        <v>0</v>
      </c>
      <c r="BB429" s="19">
        <f>Regression!$C$45+Regression!$C$46*A429</f>
        <v>6811.7453161796084</v>
      </c>
      <c r="BC429" s="27" t="str">
        <f t="shared" si="92"/>
        <v/>
      </c>
      <c r="BD429" s="30">
        <f>INDEX('Seasonal Index'!$H$2:$H$53,AI429)</f>
        <v>1.0144500074765384</v>
      </c>
      <c r="BE429" s="34" t="str">
        <f t="shared" si="93"/>
        <v/>
      </c>
      <c r="BF429" s="38" t="str">
        <f t="shared" si="94"/>
        <v/>
      </c>
      <c r="BG429" s="34">
        <f t="shared" si="95"/>
        <v>8066</v>
      </c>
      <c r="BH429" s="13">
        <f t="shared" si="96"/>
        <v>0</v>
      </c>
      <c r="BI429" s="13">
        <f t="shared" si="97"/>
        <v>0</v>
      </c>
    </row>
    <row r="430" spans="1:61" x14ac:dyDescent="0.2">
      <c r="A430" s="15">
        <v>429</v>
      </c>
      <c r="B430" s="35">
        <v>36273</v>
      </c>
      <c r="C430" s="36">
        <v>8923</v>
      </c>
      <c r="D430" s="37"/>
      <c r="F430" s="15">
        <v>314000</v>
      </c>
      <c r="H430" s="15">
        <v>17.928000000000001</v>
      </c>
      <c r="I430" s="15">
        <v>16.074000000000002</v>
      </c>
      <c r="J430" s="15">
        <v>1.135</v>
      </c>
      <c r="K430" s="15">
        <v>9293.991</v>
      </c>
      <c r="M430" s="15">
        <v>542</v>
      </c>
      <c r="N430" s="15">
        <v>16.832000000000001</v>
      </c>
      <c r="O430" s="15">
        <v>191485</v>
      </c>
      <c r="P430" s="15">
        <v>6099.2</v>
      </c>
      <c r="Q430" s="15">
        <v>1441272</v>
      </c>
      <c r="S430" s="15">
        <v>6317</v>
      </c>
      <c r="V430" s="15">
        <v>28</v>
      </c>
      <c r="W430" s="15">
        <v>90.4</v>
      </c>
      <c r="AB430" s="15">
        <v>276154</v>
      </c>
      <c r="AD430" s="15">
        <v>0</v>
      </c>
      <c r="AE430" s="15">
        <v>68.7</v>
      </c>
      <c r="AF430" s="15">
        <v>13.7</v>
      </c>
      <c r="AH430" s="13">
        <f t="shared" si="84"/>
        <v>1999</v>
      </c>
      <c r="AI430" s="13">
        <f t="shared" si="85"/>
        <v>17</v>
      </c>
      <c r="AJ430" s="13">
        <f>IF(AND(ISNUMBER(C430),ISNUMBER(AK430),ISNUMBER(AL430),AH430&gt;=Inputs!$B$5,AH430&lt;=Inputs!$B$6,AH430&lt;&gt;Inputs!$B$7,AH430&lt;&gt;Inputs!$B$8),1,0)</f>
        <v>0</v>
      </c>
      <c r="AK430" s="13">
        <f>IF(INDEX($E430:$AF430,Inputs!$C$10)="","",INDEX($E430:$AF430,Inputs!$C$10))</f>
        <v>191485</v>
      </c>
      <c r="AL430" s="13">
        <f>IF(INDEX($E430:$AF430,Inputs!$C$11)="","",INDEX($E430:$AF430,Inputs!$C$11))</f>
        <v>314000</v>
      </c>
      <c r="AM430" s="19">
        <f>Regression!$C$5+Regression!$C$6*A430</f>
        <v>10343.472450597656</v>
      </c>
      <c r="AN430" s="27" t="str">
        <f t="shared" si="86"/>
        <v/>
      </c>
      <c r="AO430" s="30">
        <f>INDEX('Seasonal Index'!$E$2:$E$53,AI430)</f>
        <v>0.98572000908513657</v>
      </c>
      <c r="AP430" s="34" t="str">
        <f t="shared" si="87"/>
        <v/>
      </c>
      <c r="AQ430" s="16">
        <f>IF(AJ430=1,A430-Regression!$C$15,0)</f>
        <v>0</v>
      </c>
      <c r="AR430" s="16">
        <f>IF(AJ430=1,AK430-Regression!$D$15,0)</f>
        <v>0</v>
      </c>
      <c r="AS430" s="16">
        <f>IF(AJ430=1,AL430-Regression!$E$15,0)</f>
        <v>0</v>
      </c>
      <c r="AT430" s="16">
        <f>IF(AJ430=1,AP430-Regression!$F$15,0)</f>
        <v>0</v>
      </c>
      <c r="AU430" s="19">
        <f>IF(AND(ISNUMBER(AK430),ISNUMBER(AL430)),Regression!$C$38+Regression!$D$38*A430+Regression!$E$38*AK430+Regression!$F$38*AL430,"")</f>
        <v>10412.94004207187</v>
      </c>
      <c r="AV430" s="34">
        <f t="shared" si="88"/>
        <v>10264.243352874066</v>
      </c>
      <c r="AW430" s="13" t="str">
        <f>IF(AJ430=1,"Train",IF(AH430=Inputs!$B$6+1,"Validation",IF(AH430&gt;Inputs!$B$6+1,"Forecast","Not used")))</f>
        <v>Not used</v>
      </c>
      <c r="AX430" s="34">
        <f t="shared" si="89"/>
        <v>8923</v>
      </c>
      <c r="AY430" s="38" t="str">
        <f t="shared" si="90"/>
        <v/>
      </c>
      <c r="AZ430" s="13">
        <f t="shared" si="91"/>
        <v>0</v>
      </c>
      <c r="BB430" s="19">
        <f>Regression!$C$45+Regression!$C$46*A430</f>
        <v>6813.3048157923849</v>
      </c>
      <c r="BC430" s="27" t="str">
        <f t="shared" si="92"/>
        <v/>
      </c>
      <c r="BD430" s="30">
        <f>INDEX('Seasonal Index'!$H$2:$H$53,AI430)</f>
        <v>0.9921535913252727</v>
      </c>
      <c r="BE430" s="34" t="str">
        <f t="shared" si="93"/>
        <v/>
      </c>
      <c r="BF430" s="38" t="str">
        <f t="shared" si="94"/>
        <v/>
      </c>
      <c r="BG430" s="34">
        <f t="shared" si="95"/>
        <v>8923</v>
      </c>
      <c r="BH430" s="13">
        <f t="shared" si="96"/>
        <v>0</v>
      </c>
      <c r="BI430" s="13">
        <f t="shared" si="97"/>
        <v>0</v>
      </c>
    </row>
    <row r="431" spans="1:61" x14ac:dyDescent="0.2">
      <c r="A431" s="15">
        <v>430</v>
      </c>
      <c r="B431" s="35">
        <v>36280</v>
      </c>
      <c r="C431" s="36">
        <v>7825</v>
      </c>
      <c r="D431" s="37"/>
      <c r="F431" s="15">
        <v>291000</v>
      </c>
      <c r="H431" s="15">
        <v>18.228000000000002</v>
      </c>
      <c r="I431" s="15">
        <v>16.18</v>
      </c>
      <c r="J431" s="15">
        <v>1.131</v>
      </c>
      <c r="K431" s="15">
        <v>9293.991</v>
      </c>
      <c r="M431" s="15">
        <v>542</v>
      </c>
      <c r="N431" s="15">
        <v>16.832000000000001</v>
      </c>
      <c r="O431" s="15">
        <v>191485</v>
      </c>
      <c r="P431" s="15">
        <v>6099.2</v>
      </c>
      <c r="Q431" s="15">
        <v>1441272</v>
      </c>
      <c r="S431" s="15">
        <v>6317</v>
      </c>
      <c r="V431" s="15">
        <v>28</v>
      </c>
      <c r="W431" s="15">
        <v>90.4</v>
      </c>
      <c r="AB431" s="15">
        <v>276154</v>
      </c>
      <c r="AD431" s="15">
        <v>0</v>
      </c>
      <c r="AE431" s="15">
        <v>65.400000000000006</v>
      </c>
      <c r="AF431" s="15">
        <v>16.100000000000001</v>
      </c>
      <c r="AH431" s="13">
        <f t="shared" si="84"/>
        <v>1999</v>
      </c>
      <c r="AI431" s="13">
        <f t="shared" si="85"/>
        <v>18</v>
      </c>
      <c r="AJ431" s="13">
        <f>IF(AND(ISNUMBER(C431),ISNUMBER(AK431),ISNUMBER(AL431),AH431&gt;=Inputs!$B$5,AH431&lt;=Inputs!$B$6,AH431&lt;&gt;Inputs!$B$7,AH431&lt;&gt;Inputs!$B$8),1,0)</f>
        <v>0</v>
      </c>
      <c r="AK431" s="13">
        <f>IF(INDEX($E431:$AF431,Inputs!$C$10)="","",INDEX($E431:$AF431,Inputs!$C$10))</f>
        <v>191485</v>
      </c>
      <c r="AL431" s="13">
        <f>IF(INDEX($E431:$AF431,Inputs!$C$11)="","",INDEX($E431:$AF431,Inputs!$C$11))</f>
        <v>291000</v>
      </c>
      <c r="AM431" s="19">
        <f>Regression!$C$5+Regression!$C$6*A431</f>
        <v>10342.299775659338</v>
      </c>
      <c r="AN431" s="27" t="str">
        <f t="shared" si="86"/>
        <v/>
      </c>
      <c r="AO431" s="30">
        <f>INDEX('Seasonal Index'!$E$2:$E$53,AI431)</f>
        <v>1.0181401500092944</v>
      </c>
      <c r="AP431" s="34" t="str">
        <f t="shared" si="87"/>
        <v/>
      </c>
      <c r="AQ431" s="16">
        <f>IF(AJ431=1,A431-Regression!$C$15,0)</f>
        <v>0</v>
      </c>
      <c r="AR431" s="16">
        <f>IF(AJ431=1,AK431-Regression!$D$15,0)</f>
        <v>0</v>
      </c>
      <c r="AS431" s="16">
        <f>IF(AJ431=1,AL431-Regression!$E$15,0)</f>
        <v>0</v>
      </c>
      <c r="AT431" s="16">
        <f>IF(AJ431=1,AP431-Regression!$F$15,0)</f>
        <v>0</v>
      </c>
      <c r="AU431" s="19">
        <f>IF(AND(ISNUMBER(AK431),ISNUMBER(AL431)),Regression!$C$38+Regression!$D$38*A431+Regression!$E$38*AK431+Regression!$F$38*AL431,"")</f>
        <v>10472.443680519349</v>
      </c>
      <c r="AV431" s="34">
        <f t="shared" si="88"/>
        <v>10662.415379847856</v>
      </c>
      <c r="AW431" s="13" t="str">
        <f>IF(AJ431=1,"Train",IF(AH431=Inputs!$B$6+1,"Validation",IF(AH431&gt;Inputs!$B$6+1,"Forecast","Not used")))</f>
        <v>Not used</v>
      </c>
      <c r="AX431" s="34">
        <f t="shared" si="89"/>
        <v>7825</v>
      </c>
      <c r="AY431" s="38" t="str">
        <f t="shared" si="90"/>
        <v/>
      </c>
      <c r="AZ431" s="13">
        <f t="shared" si="91"/>
        <v>0</v>
      </c>
      <c r="BB431" s="19">
        <f>Regression!$C$45+Regression!$C$46*A431</f>
        <v>6814.8643154051615</v>
      </c>
      <c r="BC431" s="27" t="str">
        <f t="shared" si="92"/>
        <v/>
      </c>
      <c r="BD431" s="30">
        <f>INDEX('Seasonal Index'!$H$2:$H$53,AI431)</f>
        <v>1.0188493846734186</v>
      </c>
      <c r="BE431" s="34" t="str">
        <f t="shared" si="93"/>
        <v/>
      </c>
      <c r="BF431" s="38" t="str">
        <f t="shared" si="94"/>
        <v/>
      </c>
      <c r="BG431" s="34">
        <f t="shared" si="95"/>
        <v>7825</v>
      </c>
      <c r="BH431" s="13">
        <f t="shared" si="96"/>
        <v>0</v>
      </c>
      <c r="BI431" s="13">
        <f t="shared" si="97"/>
        <v>0</v>
      </c>
    </row>
    <row r="432" spans="1:61" x14ac:dyDescent="0.2">
      <c r="A432" s="15">
        <v>431</v>
      </c>
      <c r="B432" s="35">
        <v>36287</v>
      </c>
      <c r="C432" s="36">
        <v>8059</v>
      </c>
      <c r="D432" s="37"/>
      <c r="F432" s="15">
        <v>296000</v>
      </c>
      <c r="H432" s="15">
        <v>18.623999999999999</v>
      </c>
      <c r="I432" s="15">
        <v>16.482500000000002</v>
      </c>
      <c r="J432" s="15">
        <v>1.1359999999999999</v>
      </c>
      <c r="K432" s="15">
        <v>9411.6820000000007</v>
      </c>
      <c r="M432" s="15">
        <v>526</v>
      </c>
      <c r="N432" s="15">
        <v>16.832000000000001</v>
      </c>
      <c r="O432" s="15">
        <v>191485</v>
      </c>
      <c r="P432" s="15">
        <v>6133</v>
      </c>
      <c r="Q432" s="15">
        <v>1441272</v>
      </c>
      <c r="S432" s="15">
        <v>6317</v>
      </c>
      <c r="V432" s="15">
        <v>28</v>
      </c>
      <c r="W432" s="15">
        <v>90</v>
      </c>
      <c r="AB432" s="15">
        <v>276154</v>
      </c>
      <c r="AD432" s="15">
        <v>0</v>
      </c>
      <c r="AE432" s="15">
        <v>34.9</v>
      </c>
      <c r="AF432" s="15">
        <v>15.3</v>
      </c>
      <c r="AH432" s="13">
        <f t="shared" si="84"/>
        <v>1999</v>
      </c>
      <c r="AI432" s="13">
        <f t="shared" si="85"/>
        <v>19</v>
      </c>
      <c r="AJ432" s="13">
        <f>IF(AND(ISNUMBER(C432),ISNUMBER(AK432),ISNUMBER(AL432),AH432&gt;=Inputs!$B$5,AH432&lt;=Inputs!$B$6,AH432&lt;&gt;Inputs!$B$7,AH432&lt;&gt;Inputs!$B$8),1,0)</f>
        <v>0</v>
      </c>
      <c r="AK432" s="13">
        <f>IF(INDEX($E432:$AF432,Inputs!$C$10)="","",INDEX($E432:$AF432,Inputs!$C$10))</f>
        <v>191485</v>
      </c>
      <c r="AL432" s="13">
        <f>IF(INDEX($E432:$AF432,Inputs!$C$11)="","",INDEX($E432:$AF432,Inputs!$C$11))</f>
        <v>296000</v>
      </c>
      <c r="AM432" s="19">
        <f>Regression!$C$5+Regression!$C$6*A432</f>
        <v>10341.127100721018</v>
      </c>
      <c r="AN432" s="27" t="str">
        <f t="shared" si="86"/>
        <v/>
      </c>
      <c r="AO432" s="30">
        <f>INDEX('Seasonal Index'!$E$2:$E$53,AI432)</f>
        <v>1.0133712391889671</v>
      </c>
      <c r="AP432" s="34" t="str">
        <f t="shared" si="87"/>
        <v/>
      </c>
      <c r="AQ432" s="16">
        <f>IF(AJ432=1,A432-Regression!$C$15,0)</f>
        <v>0</v>
      </c>
      <c r="AR432" s="16">
        <f>IF(AJ432=1,AK432-Regression!$D$15,0)</f>
        <v>0</v>
      </c>
      <c r="AS432" s="16">
        <f>IF(AJ432=1,AL432-Regression!$E$15,0)</f>
        <v>0</v>
      </c>
      <c r="AT432" s="16">
        <f>IF(AJ432=1,AP432-Regression!$F$15,0)</f>
        <v>0</v>
      </c>
      <c r="AU432" s="19">
        <f>IF(AND(ISNUMBER(AK432),ISNUMBER(AL432)),Regression!$C$38+Regression!$D$38*A432+Regression!$E$38*AK432+Regression!$F$38*AL432,"")</f>
        <v>10457.60616041763</v>
      </c>
      <c r="AV432" s="34">
        <f t="shared" si="88"/>
        <v>10597.437313732591</v>
      </c>
      <c r="AW432" s="13" t="str">
        <f>IF(AJ432=1,"Train",IF(AH432=Inputs!$B$6+1,"Validation",IF(AH432&gt;Inputs!$B$6+1,"Forecast","Not used")))</f>
        <v>Not used</v>
      </c>
      <c r="AX432" s="34">
        <f t="shared" si="89"/>
        <v>8059</v>
      </c>
      <c r="AY432" s="38" t="str">
        <f t="shared" si="90"/>
        <v/>
      </c>
      <c r="AZ432" s="13">
        <f t="shared" si="91"/>
        <v>0</v>
      </c>
      <c r="BB432" s="19">
        <f>Regression!$C$45+Regression!$C$46*A432</f>
        <v>6816.423815017939</v>
      </c>
      <c r="BC432" s="27" t="str">
        <f t="shared" si="92"/>
        <v/>
      </c>
      <c r="BD432" s="30">
        <f>INDEX('Seasonal Index'!$H$2:$H$53,AI432)</f>
        <v>1.0190603733092338</v>
      </c>
      <c r="BE432" s="34" t="str">
        <f t="shared" si="93"/>
        <v/>
      </c>
      <c r="BF432" s="38" t="str">
        <f t="shared" si="94"/>
        <v/>
      </c>
      <c r="BG432" s="34">
        <f t="shared" si="95"/>
        <v>8059</v>
      </c>
      <c r="BH432" s="13">
        <f t="shared" si="96"/>
        <v>0</v>
      </c>
      <c r="BI432" s="13">
        <f t="shared" si="97"/>
        <v>0</v>
      </c>
    </row>
    <row r="433" spans="1:61" x14ac:dyDescent="0.2">
      <c r="A433" s="15">
        <v>432</v>
      </c>
      <c r="B433" s="35">
        <v>36294</v>
      </c>
      <c r="C433" s="36">
        <v>8761</v>
      </c>
      <c r="D433" s="37"/>
      <c r="F433" s="15">
        <v>310000</v>
      </c>
      <c r="H433" s="15">
        <v>18</v>
      </c>
      <c r="I433" s="15">
        <v>15.215999999999999</v>
      </c>
      <c r="J433" s="15">
        <v>1.1399999999999999</v>
      </c>
      <c r="K433" s="15">
        <v>9411.6820000000007</v>
      </c>
      <c r="M433" s="15">
        <v>526</v>
      </c>
      <c r="N433" s="15">
        <v>16.832000000000001</v>
      </c>
      <c r="O433" s="15">
        <v>191485</v>
      </c>
      <c r="P433" s="15">
        <v>6133</v>
      </c>
      <c r="Q433" s="15">
        <v>1441272</v>
      </c>
      <c r="S433" s="15">
        <v>6317</v>
      </c>
      <c r="V433" s="15">
        <v>28</v>
      </c>
      <c r="W433" s="15">
        <v>90</v>
      </c>
      <c r="AB433" s="15">
        <v>276154</v>
      </c>
      <c r="AD433" s="15">
        <v>0</v>
      </c>
      <c r="AE433" s="15">
        <v>25.7</v>
      </c>
      <c r="AF433" s="15">
        <v>18.2</v>
      </c>
      <c r="AH433" s="13">
        <f t="shared" si="84"/>
        <v>1999</v>
      </c>
      <c r="AI433" s="13">
        <f t="shared" si="85"/>
        <v>20</v>
      </c>
      <c r="AJ433" s="13">
        <f>IF(AND(ISNUMBER(C433),ISNUMBER(AK433),ISNUMBER(AL433),AH433&gt;=Inputs!$B$5,AH433&lt;=Inputs!$B$6,AH433&lt;&gt;Inputs!$B$7,AH433&lt;&gt;Inputs!$B$8),1,0)</f>
        <v>0</v>
      </c>
      <c r="AK433" s="13">
        <f>IF(INDEX($E433:$AF433,Inputs!$C$10)="","",INDEX($E433:$AF433,Inputs!$C$10))</f>
        <v>191485</v>
      </c>
      <c r="AL433" s="13">
        <f>IF(INDEX($E433:$AF433,Inputs!$C$11)="","",INDEX($E433:$AF433,Inputs!$C$11))</f>
        <v>310000</v>
      </c>
      <c r="AM433" s="19">
        <f>Regression!$C$5+Regression!$C$6*A433</f>
        <v>10339.9544257827</v>
      </c>
      <c r="AN433" s="27" t="str">
        <f t="shared" si="86"/>
        <v/>
      </c>
      <c r="AO433" s="30">
        <f>INDEX('Seasonal Index'!$E$2:$E$53,AI433)</f>
        <v>1.0355119111831677</v>
      </c>
      <c r="AP433" s="34" t="str">
        <f t="shared" si="87"/>
        <v/>
      </c>
      <c r="AQ433" s="16">
        <f>IF(AJ433=1,A433-Regression!$C$15,0)</f>
        <v>0</v>
      </c>
      <c r="AR433" s="16">
        <f>IF(AJ433=1,AK433-Regression!$D$15,0)</f>
        <v>0</v>
      </c>
      <c r="AS433" s="16">
        <f>IF(AJ433=1,AL433-Regression!$E$15,0)</f>
        <v>0</v>
      </c>
      <c r="AT433" s="16">
        <f>IF(AJ433=1,AP433-Regression!$F$15,0)</f>
        <v>0</v>
      </c>
      <c r="AU433" s="19">
        <f>IF(AND(ISNUMBER(AK433),ISNUMBER(AL433)),Regression!$C$38+Regression!$D$38*A433+Regression!$E$38*AK433+Regression!$F$38*AL433,"")</f>
        <v>10418.873267925093</v>
      </c>
      <c r="AV433" s="34">
        <f t="shared" si="88"/>
        <v>10788.867370044329</v>
      </c>
      <c r="AW433" s="13" t="str">
        <f>IF(AJ433=1,"Train",IF(AH433=Inputs!$B$6+1,"Validation",IF(AH433&gt;Inputs!$B$6+1,"Forecast","Not used")))</f>
        <v>Not used</v>
      </c>
      <c r="AX433" s="34">
        <f t="shared" si="89"/>
        <v>8761</v>
      </c>
      <c r="AY433" s="38" t="str">
        <f t="shared" si="90"/>
        <v/>
      </c>
      <c r="AZ433" s="13">
        <f t="shared" si="91"/>
        <v>0</v>
      </c>
      <c r="BB433" s="19">
        <f>Regression!$C$45+Regression!$C$46*A433</f>
        <v>6817.9833146307155</v>
      </c>
      <c r="BC433" s="27" t="str">
        <f t="shared" si="92"/>
        <v/>
      </c>
      <c r="BD433" s="30">
        <f>INDEX('Seasonal Index'!$H$2:$H$53,AI433)</f>
        <v>1.0467644841480233</v>
      </c>
      <c r="BE433" s="34" t="str">
        <f t="shared" si="93"/>
        <v/>
      </c>
      <c r="BF433" s="38" t="str">
        <f t="shared" si="94"/>
        <v/>
      </c>
      <c r="BG433" s="34">
        <f t="shared" si="95"/>
        <v>8761</v>
      </c>
      <c r="BH433" s="13">
        <f t="shared" si="96"/>
        <v>0</v>
      </c>
      <c r="BI433" s="13">
        <f t="shared" si="97"/>
        <v>0</v>
      </c>
    </row>
    <row r="434" spans="1:61" x14ac:dyDescent="0.2">
      <c r="A434" s="15">
        <v>433</v>
      </c>
      <c r="B434" s="35">
        <v>36301</v>
      </c>
      <c r="C434" s="36">
        <v>8275</v>
      </c>
      <c r="D434" s="37"/>
      <c r="F434" s="15">
        <v>301000</v>
      </c>
      <c r="H434" s="15">
        <v>17.175999999999998</v>
      </c>
      <c r="I434" s="15">
        <v>14.552</v>
      </c>
      <c r="J434" s="15">
        <v>1.1399999999999999</v>
      </c>
      <c r="K434" s="15">
        <v>9411.6820000000007</v>
      </c>
      <c r="M434" s="15">
        <v>526</v>
      </c>
      <c r="N434" s="15">
        <v>16.928999999999998</v>
      </c>
      <c r="O434" s="15">
        <v>220763</v>
      </c>
      <c r="P434" s="15">
        <v>6133</v>
      </c>
      <c r="Q434" s="15">
        <v>1441272</v>
      </c>
      <c r="S434" s="15">
        <v>6317</v>
      </c>
      <c r="V434" s="15">
        <v>28</v>
      </c>
      <c r="W434" s="15">
        <v>90</v>
      </c>
      <c r="AB434" s="15">
        <v>276154</v>
      </c>
      <c r="AD434" s="15">
        <v>0</v>
      </c>
      <c r="AE434" s="15">
        <v>15</v>
      </c>
      <c r="AF434" s="15">
        <v>25.8</v>
      </c>
      <c r="AH434" s="13">
        <f t="shared" si="84"/>
        <v>1999</v>
      </c>
      <c r="AI434" s="13">
        <f t="shared" si="85"/>
        <v>21</v>
      </c>
      <c r="AJ434" s="13">
        <f>IF(AND(ISNUMBER(C434),ISNUMBER(AK434),ISNUMBER(AL434),AH434&gt;=Inputs!$B$5,AH434&lt;=Inputs!$B$6,AH434&lt;&gt;Inputs!$B$7,AH434&lt;&gt;Inputs!$B$8),1,0)</f>
        <v>0</v>
      </c>
      <c r="AK434" s="13">
        <f>IF(INDEX($E434:$AF434,Inputs!$C$10)="","",INDEX($E434:$AF434,Inputs!$C$10))</f>
        <v>220763</v>
      </c>
      <c r="AL434" s="13">
        <f>IF(INDEX($E434:$AF434,Inputs!$C$11)="","",INDEX($E434:$AF434,Inputs!$C$11))</f>
        <v>301000</v>
      </c>
      <c r="AM434" s="19">
        <f>Regression!$C$5+Regression!$C$6*A434</f>
        <v>10338.78175084438</v>
      </c>
      <c r="AN434" s="27" t="str">
        <f t="shared" si="86"/>
        <v/>
      </c>
      <c r="AO434" s="30">
        <f>INDEX('Seasonal Index'!$E$2:$E$53,AI434)</f>
        <v>1.0352245807811005</v>
      </c>
      <c r="AP434" s="34" t="str">
        <f t="shared" si="87"/>
        <v/>
      </c>
      <c r="AQ434" s="16">
        <f>IF(AJ434=1,A434-Regression!$C$15,0)</f>
        <v>0</v>
      </c>
      <c r="AR434" s="16">
        <f>IF(AJ434=1,AK434-Regression!$D$15,0)</f>
        <v>0</v>
      </c>
      <c r="AS434" s="16">
        <f>IF(AJ434=1,AL434-Regression!$E$15,0)</f>
        <v>0</v>
      </c>
      <c r="AT434" s="16">
        <f>IF(AJ434=1,AP434-Regression!$F$15,0)</f>
        <v>0</v>
      </c>
      <c r="AU434" s="19">
        <f>IF(AND(ISNUMBER(AK434),ISNUMBER(AL434)),Regression!$C$38+Regression!$D$38*A434+Regression!$E$38*AK434+Regression!$F$38*AL434,"")</f>
        <v>10494.629048214305</v>
      </c>
      <c r="AV434" s="34">
        <f t="shared" si="88"/>
        <v>10864.297956890814</v>
      </c>
      <c r="AW434" s="13" t="str">
        <f>IF(AJ434=1,"Train",IF(AH434=Inputs!$B$6+1,"Validation",IF(AH434&gt;Inputs!$B$6+1,"Forecast","Not used")))</f>
        <v>Not used</v>
      </c>
      <c r="AX434" s="34">
        <f t="shared" si="89"/>
        <v>8275</v>
      </c>
      <c r="AY434" s="38" t="str">
        <f t="shared" si="90"/>
        <v/>
      </c>
      <c r="AZ434" s="13">
        <f t="shared" si="91"/>
        <v>0</v>
      </c>
      <c r="BB434" s="19">
        <f>Regression!$C$45+Regression!$C$46*A434</f>
        <v>6819.5428142434921</v>
      </c>
      <c r="BC434" s="27" t="str">
        <f t="shared" si="92"/>
        <v/>
      </c>
      <c r="BD434" s="30">
        <f>INDEX('Seasonal Index'!$H$2:$H$53,AI434)</f>
        <v>1.0342763462036404</v>
      </c>
      <c r="BE434" s="34" t="str">
        <f t="shared" si="93"/>
        <v/>
      </c>
      <c r="BF434" s="38" t="str">
        <f t="shared" si="94"/>
        <v/>
      </c>
      <c r="BG434" s="34">
        <f t="shared" si="95"/>
        <v>8275</v>
      </c>
      <c r="BH434" s="13">
        <f t="shared" si="96"/>
        <v>0</v>
      </c>
      <c r="BI434" s="13">
        <f t="shared" si="97"/>
        <v>0</v>
      </c>
    </row>
    <row r="435" spans="1:61" x14ac:dyDescent="0.2">
      <c r="A435" s="15">
        <v>434</v>
      </c>
      <c r="B435" s="35">
        <v>36308</v>
      </c>
      <c r="C435" s="36">
        <v>8401</v>
      </c>
      <c r="D435" s="37"/>
      <c r="F435" s="15">
        <v>298000</v>
      </c>
      <c r="H435" s="15">
        <v>17.074000000000002</v>
      </c>
      <c r="I435" s="15">
        <v>14.901999999999999</v>
      </c>
      <c r="J435" s="15">
        <v>1.1259999999999999</v>
      </c>
      <c r="K435" s="15">
        <v>9411.6820000000007</v>
      </c>
      <c r="M435" s="15">
        <v>526</v>
      </c>
      <c r="N435" s="15">
        <v>16.928999999999998</v>
      </c>
      <c r="O435" s="15">
        <v>220763</v>
      </c>
      <c r="P435" s="15">
        <v>6133</v>
      </c>
      <c r="Q435" s="15">
        <v>1441272</v>
      </c>
      <c r="S435" s="15">
        <v>6317</v>
      </c>
      <c r="V435" s="15">
        <v>28</v>
      </c>
      <c r="W435" s="15">
        <v>90</v>
      </c>
      <c r="AB435" s="15">
        <v>276154</v>
      </c>
      <c r="AD435" s="15">
        <v>0</v>
      </c>
      <c r="AE435" s="15">
        <v>15.4</v>
      </c>
      <c r="AF435" s="15">
        <v>29.6</v>
      </c>
      <c r="AH435" s="13">
        <f t="shared" si="84"/>
        <v>1999</v>
      </c>
      <c r="AI435" s="13">
        <f t="shared" si="85"/>
        <v>22</v>
      </c>
      <c r="AJ435" s="13">
        <f>IF(AND(ISNUMBER(C435),ISNUMBER(AK435),ISNUMBER(AL435),AH435&gt;=Inputs!$B$5,AH435&lt;=Inputs!$B$6,AH435&lt;&gt;Inputs!$B$7,AH435&lt;&gt;Inputs!$B$8),1,0)</f>
        <v>0</v>
      </c>
      <c r="AK435" s="13">
        <f>IF(INDEX($E435:$AF435,Inputs!$C$10)="","",INDEX($E435:$AF435,Inputs!$C$10))</f>
        <v>220763</v>
      </c>
      <c r="AL435" s="13">
        <f>IF(INDEX($E435:$AF435,Inputs!$C$11)="","",INDEX($E435:$AF435,Inputs!$C$11))</f>
        <v>298000</v>
      </c>
      <c r="AM435" s="19">
        <f>Regression!$C$5+Regression!$C$6*A435</f>
        <v>10337.609075906061</v>
      </c>
      <c r="AN435" s="27" t="str">
        <f t="shared" si="86"/>
        <v/>
      </c>
      <c r="AO435" s="30">
        <f>INDEX('Seasonal Index'!$E$2:$E$53,AI435)</f>
        <v>1.0139791701706116</v>
      </c>
      <c r="AP435" s="34" t="str">
        <f t="shared" si="87"/>
        <v/>
      </c>
      <c r="AQ435" s="16">
        <f>IF(AJ435=1,A435-Regression!$C$15,0)</f>
        <v>0</v>
      </c>
      <c r="AR435" s="16">
        <f>IF(AJ435=1,AK435-Regression!$D$15,0)</f>
        <v>0</v>
      </c>
      <c r="AS435" s="16">
        <f>IF(AJ435=1,AL435-Regression!$E$15,0)</f>
        <v>0</v>
      </c>
      <c r="AT435" s="16">
        <f>IF(AJ435=1,AP435-Regression!$F$15,0)</f>
        <v>0</v>
      </c>
      <c r="AU435" s="19">
        <f>IF(AND(ISNUMBER(AK435),ISNUMBER(AL435)),Regression!$C$38+Regression!$D$38*A435+Regression!$E$38*AK435+Regression!$F$38*AL435,"")</f>
        <v>10501.03185912664</v>
      </c>
      <c r="AV435" s="34">
        <f t="shared" si="88"/>
        <v>10647.827570452386</v>
      </c>
      <c r="AW435" s="13" t="str">
        <f>IF(AJ435=1,"Train",IF(AH435=Inputs!$B$6+1,"Validation",IF(AH435&gt;Inputs!$B$6+1,"Forecast","Not used")))</f>
        <v>Not used</v>
      </c>
      <c r="AX435" s="34">
        <f t="shared" si="89"/>
        <v>8401</v>
      </c>
      <c r="AY435" s="38" t="str">
        <f t="shared" si="90"/>
        <v/>
      </c>
      <c r="AZ435" s="13">
        <f t="shared" si="91"/>
        <v>0</v>
      </c>
      <c r="BB435" s="19">
        <f>Regression!$C$45+Regression!$C$46*A435</f>
        <v>6821.1023138562687</v>
      </c>
      <c r="BC435" s="27" t="str">
        <f t="shared" si="92"/>
        <v/>
      </c>
      <c r="BD435" s="30">
        <f>INDEX('Seasonal Index'!$H$2:$H$53,AI435)</f>
        <v>1.0395594903117378</v>
      </c>
      <c r="BE435" s="34" t="str">
        <f t="shared" si="93"/>
        <v/>
      </c>
      <c r="BF435" s="38" t="str">
        <f t="shared" si="94"/>
        <v/>
      </c>
      <c r="BG435" s="34">
        <f t="shared" si="95"/>
        <v>8401</v>
      </c>
      <c r="BH435" s="13">
        <f t="shared" si="96"/>
        <v>0</v>
      </c>
      <c r="BI435" s="13">
        <f t="shared" si="97"/>
        <v>0</v>
      </c>
    </row>
    <row r="436" spans="1:61" x14ac:dyDescent="0.2">
      <c r="A436" s="15">
        <v>435</v>
      </c>
      <c r="B436" s="35">
        <v>36315</v>
      </c>
      <c r="C436" s="36">
        <v>8193</v>
      </c>
      <c r="D436" s="37"/>
      <c r="F436" s="15">
        <v>303000</v>
      </c>
      <c r="H436" s="15">
        <v>16.772500000000001</v>
      </c>
      <c r="I436" s="15">
        <v>14.4925</v>
      </c>
      <c r="J436" s="15">
        <v>1.111</v>
      </c>
      <c r="K436" s="15">
        <v>9411.6820000000007</v>
      </c>
      <c r="M436" s="15">
        <v>526</v>
      </c>
      <c r="N436" s="15">
        <v>16.928999999999998</v>
      </c>
      <c r="O436" s="15">
        <v>220763</v>
      </c>
      <c r="P436" s="15">
        <v>6133</v>
      </c>
      <c r="Q436" s="15">
        <v>1441272</v>
      </c>
      <c r="S436" s="15">
        <v>6317</v>
      </c>
      <c r="V436" s="15">
        <v>28</v>
      </c>
      <c r="W436" s="15">
        <v>90</v>
      </c>
      <c r="AB436" s="15">
        <v>276154</v>
      </c>
      <c r="AD436" s="15">
        <v>1</v>
      </c>
      <c r="AE436" s="15">
        <v>7.4</v>
      </c>
      <c r="AF436" s="15">
        <v>49.6</v>
      </c>
      <c r="AH436" s="13">
        <f t="shared" si="84"/>
        <v>1999</v>
      </c>
      <c r="AI436" s="13">
        <f t="shared" si="85"/>
        <v>23</v>
      </c>
      <c r="AJ436" s="13">
        <f>IF(AND(ISNUMBER(C436),ISNUMBER(AK436),ISNUMBER(AL436),AH436&gt;=Inputs!$B$5,AH436&lt;=Inputs!$B$6,AH436&lt;&gt;Inputs!$B$7,AH436&lt;&gt;Inputs!$B$8),1,0)</f>
        <v>0</v>
      </c>
      <c r="AK436" s="13">
        <f>IF(INDEX($E436:$AF436,Inputs!$C$10)="","",INDEX($E436:$AF436,Inputs!$C$10))</f>
        <v>220763</v>
      </c>
      <c r="AL436" s="13">
        <f>IF(INDEX($E436:$AF436,Inputs!$C$11)="","",INDEX($E436:$AF436,Inputs!$C$11))</f>
        <v>303000</v>
      </c>
      <c r="AM436" s="19">
        <f>Regression!$C$5+Regression!$C$6*A436</f>
        <v>10336.436400967743</v>
      </c>
      <c r="AN436" s="27" t="str">
        <f t="shared" si="86"/>
        <v/>
      </c>
      <c r="AO436" s="30">
        <f>INDEX('Seasonal Index'!$E$2:$E$53,AI436)</f>
        <v>1.0375597367919589</v>
      </c>
      <c r="AP436" s="34" t="str">
        <f t="shared" si="87"/>
        <v/>
      </c>
      <c r="AQ436" s="16">
        <f>IF(AJ436=1,A436-Regression!$C$15,0)</f>
        <v>0</v>
      </c>
      <c r="AR436" s="16">
        <f>IF(AJ436=1,AK436-Regression!$D$15,0)</f>
        <v>0</v>
      </c>
      <c r="AS436" s="16">
        <f>IF(AJ436=1,AL436-Regression!$E$15,0)</f>
        <v>0</v>
      </c>
      <c r="AT436" s="16">
        <f>IF(AJ436=1,AP436-Regression!$F$15,0)</f>
        <v>0</v>
      </c>
      <c r="AU436" s="19">
        <f>IF(AND(ISNUMBER(AK436),ISNUMBER(AL436)),Regression!$C$38+Regression!$D$38*A436+Regression!$E$38*AK436+Regression!$F$38*AL436,"")</f>
        <v>10486.19433902492</v>
      </c>
      <c r="AV436" s="34">
        <f t="shared" si="88"/>
        <v>10880.053038348025</v>
      </c>
      <c r="AW436" s="13" t="str">
        <f>IF(AJ436=1,"Train",IF(AH436=Inputs!$B$6+1,"Validation",IF(AH436&gt;Inputs!$B$6+1,"Forecast","Not used")))</f>
        <v>Not used</v>
      </c>
      <c r="AX436" s="34">
        <f t="shared" si="89"/>
        <v>8193</v>
      </c>
      <c r="AY436" s="38" t="str">
        <f t="shared" si="90"/>
        <v/>
      </c>
      <c r="AZ436" s="13">
        <f t="shared" si="91"/>
        <v>0</v>
      </c>
      <c r="BB436" s="19">
        <f>Regression!$C$45+Regression!$C$46*A436</f>
        <v>6822.6618134690461</v>
      </c>
      <c r="BC436" s="27" t="str">
        <f t="shared" si="92"/>
        <v/>
      </c>
      <c r="BD436" s="30">
        <f>INDEX('Seasonal Index'!$H$2:$H$53,AI436)</f>
        <v>1.0378992768174384</v>
      </c>
      <c r="BE436" s="34" t="str">
        <f t="shared" si="93"/>
        <v/>
      </c>
      <c r="BF436" s="38" t="str">
        <f t="shared" si="94"/>
        <v/>
      </c>
      <c r="BG436" s="34">
        <f t="shared" si="95"/>
        <v>8193</v>
      </c>
      <c r="BH436" s="13">
        <f t="shared" si="96"/>
        <v>0</v>
      </c>
      <c r="BI436" s="13">
        <f t="shared" si="97"/>
        <v>0</v>
      </c>
    </row>
    <row r="437" spans="1:61" x14ac:dyDescent="0.2">
      <c r="A437" s="15">
        <v>436</v>
      </c>
      <c r="B437" s="35">
        <v>36322</v>
      </c>
      <c r="C437" s="36">
        <v>8827</v>
      </c>
      <c r="D437" s="37"/>
      <c r="F437" s="15">
        <v>303000</v>
      </c>
      <c r="H437" s="15">
        <v>17.963999999999999</v>
      </c>
      <c r="I437" s="15">
        <v>16.132000000000001</v>
      </c>
      <c r="J437" s="15">
        <v>1.1120000000000001</v>
      </c>
      <c r="K437" s="15">
        <v>9411.6820000000007</v>
      </c>
      <c r="M437" s="15">
        <v>496</v>
      </c>
      <c r="N437" s="15">
        <v>16.928999999999998</v>
      </c>
      <c r="O437" s="15">
        <v>220763</v>
      </c>
      <c r="P437" s="15">
        <v>6199.5</v>
      </c>
      <c r="Q437" s="15">
        <v>1441272</v>
      </c>
      <c r="S437" s="15">
        <v>6317</v>
      </c>
      <c r="V437" s="15">
        <v>28</v>
      </c>
      <c r="W437" s="15">
        <v>90.9</v>
      </c>
      <c r="AB437" s="15">
        <v>276154</v>
      </c>
      <c r="AD437" s="15">
        <v>0</v>
      </c>
      <c r="AE437" s="15">
        <v>2.9</v>
      </c>
      <c r="AF437" s="15">
        <v>67.3</v>
      </c>
      <c r="AH437" s="13">
        <f t="shared" si="84"/>
        <v>1999</v>
      </c>
      <c r="AI437" s="13">
        <f t="shared" si="85"/>
        <v>24</v>
      </c>
      <c r="AJ437" s="13">
        <f>IF(AND(ISNUMBER(C437),ISNUMBER(AK437),ISNUMBER(AL437),AH437&gt;=Inputs!$B$5,AH437&lt;=Inputs!$B$6,AH437&lt;&gt;Inputs!$B$7,AH437&lt;&gt;Inputs!$B$8),1,0)</f>
        <v>0</v>
      </c>
      <c r="AK437" s="13">
        <f>IF(INDEX($E437:$AF437,Inputs!$C$10)="","",INDEX($E437:$AF437,Inputs!$C$10))</f>
        <v>220763</v>
      </c>
      <c r="AL437" s="13">
        <f>IF(INDEX($E437:$AF437,Inputs!$C$11)="","",INDEX($E437:$AF437,Inputs!$C$11))</f>
        <v>303000</v>
      </c>
      <c r="AM437" s="19">
        <f>Regression!$C$5+Regression!$C$6*A437</f>
        <v>10335.263726029423</v>
      </c>
      <c r="AN437" s="27" t="str">
        <f t="shared" si="86"/>
        <v/>
      </c>
      <c r="AO437" s="30">
        <f>INDEX('Seasonal Index'!$E$2:$E$53,AI437)</f>
        <v>1.0344513246808191</v>
      </c>
      <c r="AP437" s="34" t="str">
        <f t="shared" si="87"/>
        <v/>
      </c>
      <c r="AQ437" s="16">
        <f>IF(AJ437=1,A437-Regression!$C$15,0)</f>
        <v>0</v>
      </c>
      <c r="AR437" s="16">
        <f>IF(AJ437=1,AK437-Regression!$D$15,0)</f>
        <v>0</v>
      </c>
      <c r="AS437" s="16">
        <f>IF(AJ437=1,AL437-Regression!$E$15,0)</f>
        <v>0</v>
      </c>
      <c r="AT437" s="16">
        <f>IF(AJ437=1,AP437-Regression!$F$15,0)</f>
        <v>0</v>
      </c>
      <c r="AU437" s="19">
        <f>IF(AND(ISNUMBER(AK437),ISNUMBER(AL437)),Regression!$C$38+Regression!$D$38*A437+Regression!$E$38*AK437+Regression!$F$38*AL437,"")</f>
        <v>10484.632025806986</v>
      </c>
      <c r="AV437" s="34">
        <f t="shared" si="88"/>
        <v>10845.841487886977</v>
      </c>
      <c r="AW437" s="13" t="str">
        <f>IF(AJ437=1,"Train",IF(AH437=Inputs!$B$6+1,"Validation",IF(AH437&gt;Inputs!$B$6+1,"Forecast","Not used")))</f>
        <v>Not used</v>
      </c>
      <c r="AX437" s="34">
        <f t="shared" si="89"/>
        <v>8827</v>
      </c>
      <c r="AY437" s="38" t="str">
        <f t="shared" si="90"/>
        <v/>
      </c>
      <c r="AZ437" s="13">
        <f t="shared" si="91"/>
        <v>0</v>
      </c>
      <c r="BB437" s="19">
        <f>Regression!$C$45+Regression!$C$46*A437</f>
        <v>6824.2213130818227</v>
      </c>
      <c r="BC437" s="27" t="str">
        <f t="shared" si="92"/>
        <v/>
      </c>
      <c r="BD437" s="30">
        <f>INDEX('Seasonal Index'!$H$2:$H$53,AI437)</f>
        <v>1.0351080615346946</v>
      </c>
      <c r="BE437" s="34" t="str">
        <f t="shared" si="93"/>
        <v/>
      </c>
      <c r="BF437" s="38" t="str">
        <f t="shared" si="94"/>
        <v/>
      </c>
      <c r="BG437" s="34">
        <f t="shared" si="95"/>
        <v>8827</v>
      </c>
      <c r="BH437" s="13">
        <f t="shared" si="96"/>
        <v>0</v>
      </c>
      <c r="BI437" s="13">
        <f t="shared" si="97"/>
        <v>0</v>
      </c>
    </row>
    <row r="438" spans="1:61" x14ac:dyDescent="0.2">
      <c r="A438" s="15">
        <v>437</v>
      </c>
      <c r="B438" s="35">
        <v>36329</v>
      </c>
      <c r="C438" s="36">
        <v>8522</v>
      </c>
      <c r="D438" s="37"/>
      <c r="F438" s="15">
        <v>290000</v>
      </c>
      <c r="H438" s="15">
        <v>18.206</v>
      </c>
      <c r="I438" s="15">
        <v>16.12</v>
      </c>
      <c r="J438" s="15">
        <v>1.1080000000000001</v>
      </c>
      <c r="K438" s="15">
        <v>9411.6820000000007</v>
      </c>
      <c r="M438" s="15">
        <v>496</v>
      </c>
      <c r="N438" s="15">
        <v>17.564</v>
      </c>
      <c r="O438" s="15">
        <v>220996</v>
      </c>
      <c r="P438" s="15">
        <v>6199.5</v>
      </c>
      <c r="Q438" s="15">
        <v>1471714</v>
      </c>
      <c r="S438" s="15">
        <v>6317</v>
      </c>
      <c r="V438" s="15">
        <v>28</v>
      </c>
      <c r="W438" s="15">
        <v>90.9</v>
      </c>
      <c r="AB438" s="15">
        <v>276154</v>
      </c>
      <c r="AD438" s="15">
        <v>0</v>
      </c>
      <c r="AE438" s="15">
        <v>4.4000000000000004</v>
      </c>
      <c r="AF438" s="15">
        <v>47.5</v>
      </c>
      <c r="AH438" s="13">
        <f t="shared" si="84"/>
        <v>1999</v>
      </c>
      <c r="AI438" s="13">
        <f t="shared" si="85"/>
        <v>25</v>
      </c>
      <c r="AJ438" s="13">
        <f>IF(AND(ISNUMBER(C438),ISNUMBER(AK438),ISNUMBER(AL438),AH438&gt;=Inputs!$B$5,AH438&lt;=Inputs!$B$6,AH438&lt;&gt;Inputs!$B$7,AH438&lt;&gt;Inputs!$B$8),1,0)</f>
        <v>0</v>
      </c>
      <c r="AK438" s="13">
        <f>IF(INDEX($E438:$AF438,Inputs!$C$10)="","",INDEX($E438:$AF438,Inputs!$C$10))</f>
        <v>220996</v>
      </c>
      <c r="AL438" s="13">
        <f>IF(INDEX($E438:$AF438,Inputs!$C$11)="","",INDEX($E438:$AF438,Inputs!$C$11))</f>
        <v>290000</v>
      </c>
      <c r="AM438" s="19">
        <f>Regression!$C$5+Regression!$C$6*A438</f>
        <v>10334.091051091105</v>
      </c>
      <c r="AN438" s="27" t="str">
        <f t="shared" si="86"/>
        <v/>
      </c>
      <c r="AO438" s="30">
        <f>INDEX('Seasonal Index'!$E$2:$E$53,AI438)</f>
        <v>1.0360606930993077</v>
      </c>
      <c r="AP438" s="34" t="str">
        <f t="shared" si="87"/>
        <v/>
      </c>
      <c r="AQ438" s="16">
        <f>IF(AJ438=1,A438-Regression!$C$15,0)</f>
        <v>0</v>
      </c>
      <c r="AR438" s="16">
        <f>IF(AJ438=1,AK438-Regression!$D$15,0)</f>
        <v>0</v>
      </c>
      <c r="AS438" s="16">
        <f>IF(AJ438=1,AL438-Regression!$E$15,0)</f>
        <v>0</v>
      </c>
      <c r="AT438" s="16">
        <f>IF(AJ438=1,AP438-Regression!$F$15,0)</f>
        <v>0</v>
      </c>
      <c r="AU438" s="19">
        <f>IF(AND(ISNUMBER(AK438),ISNUMBER(AL438)),Regression!$C$38+Regression!$D$38*A438+Regression!$E$38*AK438+Regression!$F$38*AL438,"")</f>
        <v>10518.010398858371</v>
      </c>
      <c r="AV438" s="34">
        <f t="shared" si="88"/>
        <v>10897.29714386693</v>
      </c>
      <c r="AW438" s="13" t="str">
        <f>IF(AJ438=1,"Train",IF(AH438=Inputs!$B$6+1,"Validation",IF(AH438&gt;Inputs!$B$6+1,"Forecast","Not used")))</f>
        <v>Not used</v>
      </c>
      <c r="AX438" s="34">
        <f t="shared" si="89"/>
        <v>8522</v>
      </c>
      <c r="AY438" s="38" t="str">
        <f t="shared" si="90"/>
        <v/>
      </c>
      <c r="AZ438" s="13">
        <f t="shared" si="91"/>
        <v>0</v>
      </c>
      <c r="BB438" s="19">
        <f>Regression!$C$45+Regression!$C$46*A438</f>
        <v>6825.7808126945993</v>
      </c>
      <c r="BC438" s="27" t="str">
        <f t="shared" si="92"/>
        <v/>
      </c>
      <c r="BD438" s="30">
        <f>INDEX('Seasonal Index'!$H$2:$H$53,AI438)</f>
        <v>1.0325970785197598</v>
      </c>
      <c r="BE438" s="34" t="str">
        <f t="shared" si="93"/>
        <v/>
      </c>
      <c r="BF438" s="38" t="str">
        <f t="shared" si="94"/>
        <v/>
      </c>
      <c r="BG438" s="34">
        <f t="shared" si="95"/>
        <v>8522</v>
      </c>
      <c r="BH438" s="13">
        <f t="shared" si="96"/>
        <v>0</v>
      </c>
      <c r="BI438" s="13">
        <f t="shared" si="97"/>
        <v>0</v>
      </c>
    </row>
    <row r="439" spans="1:61" x14ac:dyDescent="0.2">
      <c r="A439" s="15">
        <v>438</v>
      </c>
      <c r="B439" s="35">
        <v>36336</v>
      </c>
      <c r="C439" s="36">
        <v>9045</v>
      </c>
      <c r="D439" s="37"/>
      <c r="F439" s="15">
        <v>292000</v>
      </c>
      <c r="H439" s="15">
        <v>18.052</v>
      </c>
      <c r="I439" s="15">
        <v>16.027999999999999</v>
      </c>
      <c r="J439" s="15">
        <v>1.1240000000000001</v>
      </c>
      <c r="K439" s="15">
        <v>9411.6820000000007</v>
      </c>
      <c r="M439" s="15">
        <v>496</v>
      </c>
      <c r="N439" s="15">
        <v>17.564</v>
      </c>
      <c r="O439" s="15">
        <v>220996</v>
      </c>
      <c r="P439" s="15">
        <v>6199.5</v>
      </c>
      <c r="Q439" s="15">
        <v>1471714</v>
      </c>
      <c r="S439" s="15">
        <v>6317</v>
      </c>
      <c r="V439" s="15">
        <v>28</v>
      </c>
      <c r="W439" s="15">
        <v>90.9</v>
      </c>
      <c r="AB439" s="15">
        <v>276154</v>
      </c>
      <c r="AD439" s="15">
        <v>0</v>
      </c>
      <c r="AE439" s="15">
        <v>0.3</v>
      </c>
      <c r="AF439" s="15">
        <v>53.8</v>
      </c>
      <c r="AH439" s="13">
        <f t="shared" si="84"/>
        <v>1999</v>
      </c>
      <c r="AI439" s="13">
        <f t="shared" si="85"/>
        <v>26</v>
      </c>
      <c r="AJ439" s="13">
        <f>IF(AND(ISNUMBER(C439),ISNUMBER(AK439),ISNUMBER(AL439),AH439&gt;=Inputs!$B$5,AH439&lt;=Inputs!$B$6,AH439&lt;&gt;Inputs!$B$7,AH439&lt;&gt;Inputs!$B$8),1,0)</f>
        <v>0</v>
      </c>
      <c r="AK439" s="13">
        <f>IF(INDEX($E439:$AF439,Inputs!$C$10)="","",INDEX($E439:$AF439,Inputs!$C$10))</f>
        <v>220996</v>
      </c>
      <c r="AL439" s="13">
        <f>IF(INDEX($E439:$AF439,Inputs!$C$11)="","",INDEX($E439:$AF439,Inputs!$C$11))</f>
        <v>292000</v>
      </c>
      <c r="AM439" s="19">
        <f>Regression!$C$5+Regression!$C$6*A439</f>
        <v>10332.918376152786</v>
      </c>
      <c r="AN439" s="27" t="str">
        <f t="shared" si="86"/>
        <v/>
      </c>
      <c r="AO439" s="30">
        <f>INDEX('Seasonal Index'!$E$2:$E$53,AI439)</f>
        <v>1.057751041708793</v>
      </c>
      <c r="AP439" s="34" t="str">
        <f t="shared" si="87"/>
        <v/>
      </c>
      <c r="AQ439" s="16">
        <f>IF(AJ439=1,A439-Regression!$C$15,0)</f>
        <v>0</v>
      </c>
      <c r="AR439" s="16">
        <f>IF(AJ439=1,AK439-Regression!$D$15,0)</f>
        <v>0</v>
      </c>
      <c r="AS439" s="16">
        <f>IF(AJ439=1,AL439-Regression!$E$15,0)</f>
        <v>0</v>
      </c>
      <c r="AT439" s="16">
        <f>IF(AJ439=1,AP439-Regression!$F$15,0)</f>
        <v>0</v>
      </c>
      <c r="AU439" s="19">
        <f>IF(AND(ISNUMBER(AK439),ISNUMBER(AL439)),Regression!$C$38+Regression!$D$38*A439+Regression!$E$38*AK439+Regression!$F$38*AL439,"")</f>
        <v>10511.138002886923</v>
      </c>
      <c r="AV439" s="34">
        <f t="shared" si="88"/>
        <v>11118.167172098523</v>
      </c>
      <c r="AW439" s="13" t="str">
        <f>IF(AJ439=1,"Train",IF(AH439=Inputs!$B$6+1,"Validation",IF(AH439&gt;Inputs!$B$6+1,"Forecast","Not used")))</f>
        <v>Not used</v>
      </c>
      <c r="AX439" s="34">
        <f t="shared" si="89"/>
        <v>9045</v>
      </c>
      <c r="AY439" s="38" t="str">
        <f t="shared" si="90"/>
        <v/>
      </c>
      <c r="AZ439" s="13">
        <f t="shared" si="91"/>
        <v>0</v>
      </c>
      <c r="BB439" s="19">
        <f>Regression!$C$45+Regression!$C$46*A439</f>
        <v>6827.3403123073758</v>
      </c>
      <c r="BC439" s="27" t="str">
        <f t="shared" si="92"/>
        <v/>
      </c>
      <c r="BD439" s="30">
        <f>INDEX('Seasonal Index'!$H$2:$H$53,AI439)</f>
        <v>1.0794606245983969</v>
      </c>
      <c r="BE439" s="34" t="str">
        <f t="shared" si="93"/>
        <v/>
      </c>
      <c r="BF439" s="38" t="str">
        <f t="shared" si="94"/>
        <v/>
      </c>
      <c r="BG439" s="34">
        <f t="shared" si="95"/>
        <v>9045</v>
      </c>
      <c r="BH439" s="13">
        <f t="shared" si="96"/>
        <v>0</v>
      </c>
      <c r="BI439" s="13">
        <f t="shared" si="97"/>
        <v>0</v>
      </c>
    </row>
    <row r="440" spans="1:61" x14ac:dyDescent="0.2">
      <c r="A440" s="15">
        <v>439</v>
      </c>
      <c r="B440" s="35">
        <v>36343</v>
      </c>
      <c r="C440" s="36">
        <v>9076</v>
      </c>
      <c r="D440" s="37"/>
      <c r="F440" s="15">
        <v>291000</v>
      </c>
      <c r="H440" s="15">
        <v>19.04</v>
      </c>
      <c r="I440" s="15">
        <v>16.884</v>
      </c>
      <c r="J440" s="15">
        <v>1.113</v>
      </c>
      <c r="K440" s="15">
        <v>9411.6820000000007</v>
      </c>
      <c r="M440" s="15">
        <v>496</v>
      </c>
      <c r="N440" s="15">
        <v>17.564</v>
      </c>
      <c r="O440" s="15">
        <v>220996</v>
      </c>
      <c r="P440" s="15">
        <v>6199.5</v>
      </c>
      <c r="Q440" s="15">
        <v>1471714</v>
      </c>
      <c r="S440" s="15">
        <v>6317</v>
      </c>
      <c r="V440" s="15">
        <v>28</v>
      </c>
      <c r="W440" s="15">
        <v>90.9</v>
      </c>
      <c r="AB440" s="15">
        <v>276154</v>
      </c>
      <c r="AD440" s="15">
        <v>0</v>
      </c>
      <c r="AE440" s="15">
        <v>0</v>
      </c>
      <c r="AF440" s="15">
        <v>78</v>
      </c>
      <c r="AH440" s="13">
        <f t="shared" si="84"/>
        <v>1999</v>
      </c>
      <c r="AI440" s="13">
        <f t="shared" si="85"/>
        <v>27</v>
      </c>
      <c r="AJ440" s="13">
        <f>IF(AND(ISNUMBER(C440),ISNUMBER(AK440),ISNUMBER(AL440),AH440&gt;=Inputs!$B$5,AH440&lt;=Inputs!$B$6,AH440&lt;&gt;Inputs!$B$7,AH440&lt;&gt;Inputs!$B$8),1,0)</f>
        <v>0</v>
      </c>
      <c r="AK440" s="13">
        <f>IF(INDEX($E440:$AF440,Inputs!$C$10)="","",INDEX($E440:$AF440,Inputs!$C$10))</f>
        <v>220996</v>
      </c>
      <c r="AL440" s="13">
        <f>IF(INDEX($E440:$AF440,Inputs!$C$11)="","",INDEX($E440:$AF440,Inputs!$C$11))</f>
        <v>291000</v>
      </c>
      <c r="AM440" s="19">
        <f>Regression!$C$5+Regression!$C$6*A440</f>
        <v>10331.745701214466</v>
      </c>
      <c r="AN440" s="27" t="str">
        <f t="shared" si="86"/>
        <v/>
      </c>
      <c r="AO440" s="30">
        <f>INDEX('Seasonal Index'!$E$2:$E$53,AI440)</f>
        <v>1.0212618850338866</v>
      </c>
      <c r="AP440" s="34" t="str">
        <f t="shared" si="87"/>
        <v/>
      </c>
      <c r="AQ440" s="16">
        <f>IF(AJ440=1,A440-Regression!$C$15,0)</f>
        <v>0</v>
      </c>
      <c r="AR440" s="16">
        <f>IF(AJ440=1,AK440-Regression!$D$15,0)</f>
        <v>0</v>
      </c>
      <c r="AS440" s="16">
        <f>IF(AJ440=1,AL440-Regression!$E$15,0)</f>
        <v>0</v>
      </c>
      <c r="AT440" s="16">
        <f>IF(AJ440=1,AP440-Regression!$F$15,0)</f>
        <v>0</v>
      </c>
      <c r="AU440" s="19">
        <f>IF(AND(ISNUMBER(AK440),ISNUMBER(AL440)),Regression!$C$38+Regression!$D$38*A440+Regression!$E$38*AK440+Regression!$F$38*AL440,"")</f>
        <v>10512.230731045744</v>
      </c>
      <c r="AV440" s="34">
        <f t="shared" si="88"/>
        <v>10735.740572298928</v>
      </c>
      <c r="AW440" s="13" t="str">
        <f>IF(AJ440=1,"Train",IF(AH440=Inputs!$B$6+1,"Validation",IF(AH440&gt;Inputs!$B$6+1,"Forecast","Not used")))</f>
        <v>Not used</v>
      </c>
      <c r="AX440" s="34">
        <f t="shared" si="89"/>
        <v>9076</v>
      </c>
      <c r="AY440" s="38" t="str">
        <f t="shared" si="90"/>
        <v/>
      </c>
      <c r="AZ440" s="13">
        <f t="shared" si="91"/>
        <v>0</v>
      </c>
      <c r="BB440" s="19">
        <f>Regression!$C$45+Regression!$C$46*A440</f>
        <v>6828.8998119201533</v>
      </c>
      <c r="BC440" s="27" t="str">
        <f t="shared" si="92"/>
        <v/>
      </c>
      <c r="BD440" s="30">
        <f>INDEX('Seasonal Index'!$H$2:$H$53,AI440)</f>
        <v>0.99454601152310251</v>
      </c>
      <c r="BE440" s="34" t="str">
        <f t="shared" si="93"/>
        <v/>
      </c>
      <c r="BF440" s="38" t="str">
        <f t="shared" si="94"/>
        <v/>
      </c>
      <c r="BG440" s="34">
        <f t="shared" si="95"/>
        <v>9076</v>
      </c>
      <c r="BH440" s="13">
        <f t="shared" si="96"/>
        <v>0</v>
      </c>
      <c r="BI440" s="13">
        <f t="shared" si="97"/>
        <v>0</v>
      </c>
    </row>
    <row r="441" spans="1:61" x14ac:dyDescent="0.2">
      <c r="A441" s="15">
        <v>440</v>
      </c>
      <c r="B441" s="35">
        <v>36350</v>
      </c>
      <c r="C441" s="36">
        <v>8679</v>
      </c>
      <c r="D441" s="37"/>
      <c r="F441" s="15">
        <v>287000</v>
      </c>
      <c r="H441" s="15">
        <v>19.864999999999998</v>
      </c>
      <c r="I441" s="15">
        <v>18.6175</v>
      </c>
      <c r="J441" s="15">
        <v>1.125</v>
      </c>
      <c r="K441" s="15">
        <v>9411.6820000000007</v>
      </c>
      <c r="M441" s="15">
        <v>516</v>
      </c>
      <c r="N441" s="15">
        <v>17.564</v>
      </c>
      <c r="O441" s="15">
        <v>220996</v>
      </c>
      <c r="P441" s="15">
        <v>6232.1</v>
      </c>
      <c r="Q441" s="15">
        <v>1471714</v>
      </c>
      <c r="S441" s="15">
        <v>6317</v>
      </c>
      <c r="V441" s="15">
        <v>28</v>
      </c>
      <c r="W441" s="15">
        <v>94.6</v>
      </c>
      <c r="AB441" s="15">
        <v>276154</v>
      </c>
      <c r="AD441" s="15">
        <v>1</v>
      </c>
      <c r="AE441" s="15">
        <v>0</v>
      </c>
      <c r="AF441" s="15">
        <v>98.4</v>
      </c>
      <c r="AH441" s="13">
        <f t="shared" si="84"/>
        <v>1999</v>
      </c>
      <c r="AI441" s="13">
        <f t="shared" si="85"/>
        <v>28</v>
      </c>
      <c r="AJ441" s="13">
        <f>IF(AND(ISNUMBER(C441),ISNUMBER(AK441),ISNUMBER(AL441),AH441&gt;=Inputs!$B$5,AH441&lt;=Inputs!$B$6,AH441&lt;&gt;Inputs!$B$7,AH441&lt;&gt;Inputs!$B$8),1,0)</f>
        <v>0</v>
      </c>
      <c r="AK441" s="13">
        <f>IF(INDEX($E441:$AF441,Inputs!$C$10)="","",INDEX($E441:$AF441,Inputs!$C$10))</f>
        <v>220996</v>
      </c>
      <c r="AL441" s="13">
        <f>IF(INDEX($E441:$AF441,Inputs!$C$11)="","",INDEX($E441:$AF441,Inputs!$C$11))</f>
        <v>287000</v>
      </c>
      <c r="AM441" s="19">
        <f>Regression!$C$5+Regression!$C$6*A441</f>
        <v>10330.573026276148</v>
      </c>
      <c r="AN441" s="27" t="str">
        <f t="shared" si="86"/>
        <v/>
      </c>
      <c r="AO441" s="30">
        <f>INDEX('Seasonal Index'!$E$2:$E$53,AI441)</f>
        <v>1.0135090248159799</v>
      </c>
      <c r="AP441" s="34" t="str">
        <f t="shared" si="87"/>
        <v/>
      </c>
      <c r="AQ441" s="16">
        <f>IF(AJ441=1,A441-Regression!$C$15,0)</f>
        <v>0</v>
      </c>
      <c r="AR441" s="16">
        <f>IF(AJ441=1,AK441-Regression!$D$15,0)</f>
        <v>0</v>
      </c>
      <c r="AS441" s="16">
        <f>IF(AJ441=1,AL441-Regression!$E$15,0)</f>
        <v>0</v>
      </c>
      <c r="AT441" s="16">
        <f>IF(AJ441=1,AP441-Regression!$F$15,0)</f>
        <v>0</v>
      </c>
      <c r="AU441" s="19">
        <f>IF(AND(ISNUMBER(AK441),ISNUMBER(AL441)),Regression!$C$38+Regression!$D$38*A441+Regression!$E$38*AK441+Regression!$F$38*AL441,"")</f>
        <v>10521.288583334839</v>
      </c>
      <c r="AV441" s="34">
        <f t="shared" si="88"/>
        <v>10663.420931903196</v>
      </c>
      <c r="AW441" s="13" t="str">
        <f>IF(AJ441=1,"Train",IF(AH441=Inputs!$B$6+1,"Validation",IF(AH441&gt;Inputs!$B$6+1,"Forecast","Not used")))</f>
        <v>Not used</v>
      </c>
      <c r="AX441" s="34">
        <f t="shared" si="89"/>
        <v>8679</v>
      </c>
      <c r="AY441" s="38" t="str">
        <f t="shared" si="90"/>
        <v/>
      </c>
      <c r="AZ441" s="13">
        <f t="shared" si="91"/>
        <v>0</v>
      </c>
      <c r="BB441" s="19">
        <f>Regression!$C$45+Regression!$C$46*A441</f>
        <v>6830.4593115329299</v>
      </c>
      <c r="BC441" s="27" t="str">
        <f t="shared" si="92"/>
        <v/>
      </c>
      <c r="BD441" s="30">
        <f>INDEX('Seasonal Index'!$H$2:$H$53,AI441)</f>
        <v>0.99258235973728948</v>
      </c>
      <c r="BE441" s="34" t="str">
        <f t="shared" si="93"/>
        <v/>
      </c>
      <c r="BF441" s="38" t="str">
        <f t="shared" si="94"/>
        <v/>
      </c>
      <c r="BG441" s="34">
        <f t="shared" si="95"/>
        <v>8679</v>
      </c>
      <c r="BH441" s="13">
        <f t="shared" si="96"/>
        <v>0</v>
      </c>
      <c r="BI441" s="13">
        <f t="shared" si="97"/>
        <v>0</v>
      </c>
    </row>
    <row r="442" spans="1:61" x14ac:dyDescent="0.2">
      <c r="A442" s="15">
        <v>441</v>
      </c>
      <c r="B442" s="35">
        <v>36357</v>
      </c>
      <c r="C442" s="36">
        <v>8622</v>
      </c>
      <c r="D442" s="37"/>
      <c r="F442" s="15">
        <v>288000</v>
      </c>
      <c r="H442" s="15">
        <v>20.212</v>
      </c>
      <c r="I442" s="15">
        <v>19.245999999999999</v>
      </c>
      <c r="J442" s="15">
        <v>1.143</v>
      </c>
      <c r="K442" s="15">
        <v>9411.6820000000007</v>
      </c>
      <c r="M442" s="15">
        <v>516</v>
      </c>
      <c r="N442" s="15">
        <v>17.346</v>
      </c>
      <c r="O442" s="15">
        <v>230786</v>
      </c>
      <c r="P442" s="15">
        <v>6232.1</v>
      </c>
      <c r="Q442" s="15">
        <v>1471714</v>
      </c>
      <c r="S442" s="15">
        <v>6317</v>
      </c>
      <c r="V442" s="15">
        <v>28</v>
      </c>
      <c r="W442" s="15">
        <v>94.6</v>
      </c>
      <c r="AB442" s="15">
        <v>276154</v>
      </c>
      <c r="AD442" s="15">
        <v>0</v>
      </c>
      <c r="AE442" s="15">
        <v>0</v>
      </c>
      <c r="AF442" s="15">
        <v>76.599999999999994</v>
      </c>
      <c r="AH442" s="13">
        <f t="shared" si="84"/>
        <v>1999</v>
      </c>
      <c r="AI442" s="13">
        <f t="shared" si="85"/>
        <v>29</v>
      </c>
      <c r="AJ442" s="13">
        <f>IF(AND(ISNUMBER(C442),ISNUMBER(AK442),ISNUMBER(AL442),AH442&gt;=Inputs!$B$5,AH442&lt;=Inputs!$B$6,AH442&lt;&gt;Inputs!$B$7,AH442&lt;&gt;Inputs!$B$8),1,0)</f>
        <v>0</v>
      </c>
      <c r="AK442" s="13">
        <f>IF(INDEX($E442:$AF442,Inputs!$C$10)="","",INDEX($E442:$AF442,Inputs!$C$10))</f>
        <v>230786</v>
      </c>
      <c r="AL442" s="13">
        <f>IF(INDEX($E442:$AF442,Inputs!$C$11)="","",INDEX($E442:$AF442,Inputs!$C$11))</f>
        <v>288000</v>
      </c>
      <c r="AM442" s="19">
        <f>Regression!$C$5+Regression!$C$6*A442</f>
        <v>10329.400351337828</v>
      </c>
      <c r="AN442" s="27" t="str">
        <f t="shared" si="86"/>
        <v/>
      </c>
      <c r="AO442" s="30">
        <f>INDEX('Seasonal Index'!$E$2:$E$53,AI442)</f>
        <v>1.0519566788647539</v>
      </c>
      <c r="AP442" s="34" t="str">
        <f t="shared" si="87"/>
        <v/>
      </c>
      <c r="AQ442" s="16">
        <f>IF(AJ442=1,A442-Regression!$C$15,0)</f>
        <v>0</v>
      </c>
      <c r="AR442" s="16">
        <f>IF(AJ442=1,AK442-Regression!$D$15,0)</f>
        <v>0</v>
      </c>
      <c r="AS442" s="16">
        <f>IF(AJ442=1,AL442-Regression!$E$15,0)</f>
        <v>0</v>
      </c>
      <c r="AT442" s="16">
        <f>IF(AJ442=1,AP442-Regression!$F$15,0)</f>
        <v>0</v>
      </c>
      <c r="AU442" s="19">
        <f>IF(AND(ISNUMBER(AK442),ISNUMBER(AL442)),Regression!$C$38+Regression!$D$38*A442+Regression!$E$38*AK442+Regression!$F$38*AL442,"")</f>
        <v>10534.934759026672</v>
      </c>
      <c r="AV442" s="34">
        <f t="shared" si="88"/>
        <v>11082.294981162553</v>
      </c>
      <c r="AW442" s="13" t="str">
        <f>IF(AJ442=1,"Train",IF(AH442=Inputs!$B$6+1,"Validation",IF(AH442&gt;Inputs!$B$6+1,"Forecast","Not used")))</f>
        <v>Not used</v>
      </c>
      <c r="AX442" s="34">
        <f t="shared" si="89"/>
        <v>8622</v>
      </c>
      <c r="AY442" s="38" t="str">
        <f t="shared" si="90"/>
        <v/>
      </c>
      <c r="AZ442" s="13">
        <f t="shared" si="91"/>
        <v>0</v>
      </c>
      <c r="BB442" s="19">
        <f>Regression!$C$45+Regression!$C$46*A442</f>
        <v>6832.0188111457064</v>
      </c>
      <c r="BC442" s="27" t="str">
        <f t="shared" si="92"/>
        <v/>
      </c>
      <c r="BD442" s="30">
        <f>INDEX('Seasonal Index'!$H$2:$H$53,AI442)</f>
        <v>1.0486159669304305</v>
      </c>
      <c r="BE442" s="34" t="str">
        <f t="shared" si="93"/>
        <v/>
      </c>
      <c r="BF442" s="38" t="str">
        <f t="shared" si="94"/>
        <v/>
      </c>
      <c r="BG442" s="34">
        <f t="shared" si="95"/>
        <v>8622</v>
      </c>
      <c r="BH442" s="13">
        <f t="shared" si="96"/>
        <v>0</v>
      </c>
      <c r="BI442" s="13">
        <f t="shared" si="97"/>
        <v>0</v>
      </c>
    </row>
    <row r="443" spans="1:61" x14ac:dyDescent="0.2">
      <c r="A443" s="15">
        <v>442</v>
      </c>
      <c r="B443" s="35">
        <v>36364</v>
      </c>
      <c r="C443" s="36">
        <v>8639</v>
      </c>
      <c r="D443" s="37"/>
      <c r="F443" s="15">
        <v>309000</v>
      </c>
      <c r="H443" s="15">
        <v>19.89</v>
      </c>
      <c r="I443" s="15">
        <v>19.28</v>
      </c>
      <c r="J443" s="15">
        <v>1.169</v>
      </c>
      <c r="K443" s="15">
        <v>9411.6820000000007</v>
      </c>
      <c r="M443" s="15">
        <v>516</v>
      </c>
      <c r="N443" s="15">
        <v>17.346</v>
      </c>
      <c r="O443" s="15">
        <v>230786</v>
      </c>
      <c r="P443" s="15">
        <v>6232.1</v>
      </c>
      <c r="Q443" s="15">
        <v>1471714</v>
      </c>
      <c r="S443" s="15">
        <v>6317</v>
      </c>
      <c r="V443" s="15">
        <v>28</v>
      </c>
      <c r="W443" s="15">
        <v>94.6</v>
      </c>
      <c r="AB443" s="15">
        <v>276154</v>
      </c>
      <c r="AD443" s="15">
        <v>0</v>
      </c>
      <c r="AE443" s="15">
        <v>0</v>
      </c>
      <c r="AF443" s="15">
        <v>96.3</v>
      </c>
      <c r="AH443" s="13">
        <f t="shared" si="84"/>
        <v>1999</v>
      </c>
      <c r="AI443" s="13">
        <f t="shared" si="85"/>
        <v>30</v>
      </c>
      <c r="AJ443" s="13">
        <f>IF(AND(ISNUMBER(C443),ISNUMBER(AK443),ISNUMBER(AL443),AH443&gt;=Inputs!$B$5,AH443&lt;=Inputs!$B$6,AH443&lt;&gt;Inputs!$B$7,AH443&lt;&gt;Inputs!$B$8),1,0)</f>
        <v>0</v>
      </c>
      <c r="AK443" s="13">
        <f>IF(INDEX($E443:$AF443,Inputs!$C$10)="","",INDEX($E443:$AF443,Inputs!$C$10))</f>
        <v>230786</v>
      </c>
      <c r="AL443" s="13">
        <f>IF(INDEX($E443:$AF443,Inputs!$C$11)="","",INDEX($E443:$AF443,Inputs!$C$11))</f>
        <v>309000</v>
      </c>
      <c r="AM443" s="19">
        <f>Regression!$C$5+Regression!$C$6*A443</f>
        <v>10328.227676399509</v>
      </c>
      <c r="AN443" s="27" t="str">
        <f t="shared" si="86"/>
        <v/>
      </c>
      <c r="AO443" s="30">
        <f>INDEX('Seasonal Index'!$E$2:$E$53,AI443)</f>
        <v>1.0317130415362794</v>
      </c>
      <c r="AP443" s="34" t="str">
        <f t="shared" si="87"/>
        <v/>
      </c>
      <c r="AQ443" s="16">
        <f>IF(AJ443=1,A443-Regression!$C$15,0)</f>
        <v>0</v>
      </c>
      <c r="AR443" s="16">
        <f>IF(AJ443=1,AK443-Regression!$D$15,0)</f>
        <v>0</v>
      </c>
      <c r="AS443" s="16">
        <f>IF(AJ443=1,AL443-Regression!$E$15,0)</f>
        <v>0</v>
      </c>
      <c r="AT443" s="16">
        <f>IF(AJ443=1,AP443-Regression!$F$15,0)</f>
        <v>0</v>
      </c>
      <c r="AU443" s="19">
        <f>IF(AND(ISNUMBER(AK443),ISNUMBER(AL443)),Regression!$C$38+Regression!$D$38*A443+Regression!$E$38*AK443+Regression!$F$38*AL443,"")</f>
        <v>10477.616576896835</v>
      </c>
      <c r="AV443" s="34">
        <f t="shared" si="88"/>
        <v>10809.893666601174</v>
      </c>
      <c r="AW443" s="13" t="str">
        <f>IF(AJ443=1,"Train",IF(AH443=Inputs!$B$6+1,"Validation",IF(AH443&gt;Inputs!$B$6+1,"Forecast","Not used")))</f>
        <v>Not used</v>
      </c>
      <c r="AX443" s="34">
        <f t="shared" si="89"/>
        <v>8639</v>
      </c>
      <c r="AY443" s="38" t="str">
        <f t="shared" si="90"/>
        <v/>
      </c>
      <c r="AZ443" s="13">
        <f t="shared" si="91"/>
        <v>0</v>
      </c>
      <c r="BB443" s="19">
        <f>Regression!$C$45+Regression!$C$46*A443</f>
        <v>6833.578310758483</v>
      </c>
      <c r="BC443" s="27" t="str">
        <f t="shared" si="92"/>
        <v/>
      </c>
      <c r="BD443" s="30">
        <f>INDEX('Seasonal Index'!$H$2:$H$53,AI443)</f>
        <v>1.0099032328934463</v>
      </c>
      <c r="BE443" s="34" t="str">
        <f t="shared" si="93"/>
        <v/>
      </c>
      <c r="BF443" s="38" t="str">
        <f t="shared" si="94"/>
        <v/>
      </c>
      <c r="BG443" s="34">
        <f t="shared" si="95"/>
        <v>8639</v>
      </c>
      <c r="BH443" s="13">
        <f t="shared" si="96"/>
        <v>0</v>
      </c>
      <c r="BI443" s="13">
        <f t="shared" si="97"/>
        <v>0</v>
      </c>
    </row>
    <row r="444" spans="1:61" x14ac:dyDescent="0.2">
      <c r="A444" s="15">
        <v>443</v>
      </c>
      <c r="B444" s="35">
        <v>36371</v>
      </c>
      <c r="C444" s="36">
        <v>8537</v>
      </c>
      <c r="D444" s="37"/>
      <c r="F444" s="15">
        <v>306000</v>
      </c>
      <c r="H444" s="15">
        <v>20.622</v>
      </c>
      <c r="I444" s="15">
        <v>19.756</v>
      </c>
      <c r="J444" s="15">
        <v>1.1930000000000001</v>
      </c>
      <c r="K444" s="15">
        <v>9411.6820000000007</v>
      </c>
      <c r="M444" s="15">
        <v>516</v>
      </c>
      <c r="N444" s="15">
        <v>17.346</v>
      </c>
      <c r="O444" s="15">
        <v>230786</v>
      </c>
      <c r="P444" s="15">
        <v>6232.1</v>
      </c>
      <c r="Q444" s="15">
        <v>1471714</v>
      </c>
      <c r="S444" s="15">
        <v>6317</v>
      </c>
      <c r="V444" s="15">
        <v>28</v>
      </c>
      <c r="W444" s="15">
        <v>94.6</v>
      </c>
      <c r="AB444" s="15">
        <v>276154</v>
      </c>
      <c r="AD444" s="15">
        <v>0</v>
      </c>
      <c r="AE444" s="15">
        <v>0</v>
      </c>
      <c r="AF444" s="15">
        <v>110.9</v>
      </c>
      <c r="AH444" s="13">
        <f t="shared" si="84"/>
        <v>1999</v>
      </c>
      <c r="AI444" s="13">
        <f t="shared" si="85"/>
        <v>31</v>
      </c>
      <c r="AJ444" s="13">
        <f>IF(AND(ISNUMBER(C444),ISNUMBER(AK444),ISNUMBER(AL444),AH444&gt;=Inputs!$B$5,AH444&lt;=Inputs!$B$6,AH444&lt;&gt;Inputs!$B$7,AH444&lt;&gt;Inputs!$B$8),1,0)</f>
        <v>0</v>
      </c>
      <c r="AK444" s="13">
        <f>IF(INDEX($E444:$AF444,Inputs!$C$10)="","",INDEX($E444:$AF444,Inputs!$C$10))</f>
        <v>230786</v>
      </c>
      <c r="AL444" s="13">
        <f>IF(INDEX($E444:$AF444,Inputs!$C$11)="","",INDEX($E444:$AF444,Inputs!$C$11))</f>
        <v>306000</v>
      </c>
      <c r="AM444" s="19">
        <f>Regression!$C$5+Regression!$C$6*A444</f>
        <v>10327.055001461191</v>
      </c>
      <c r="AN444" s="27" t="str">
        <f t="shared" si="86"/>
        <v/>
      </c>
      <c r="AO444" s="30">
        <f>INDEX('Seasonal Index'!$E$2:$E$53,AI444)</f>
        <v>1.0399732200612197</v>
      </c>
      <c r="AP444" s="34" t="str">
        <f t="shared" si="87"/>
        <v/>
      </c>
      <c r="AQ444" s="16">
        <f>IF(AJ444=1,A444-Regression!$C$15,0)</f>
        <v>0</v>
      </c>
      <c r="AR444" s="16">
        <f>IF(AJ444=1,AK444-Regression!$D$15,0)</f>
        <v>0</v>
      </c>
      <c r="AS444" s="16">
        <f>IF(AJ444=1,AL444-Regression!$E$15,0)</f>
        <v>0</v>
      </c>
      <c r="AT444" s="16">
        <f>IF(AJ444=1,AP444-Regression!$F$15,0)</f>
        <v>0</v>
      </c>
      <c r="AU444" s="19">
        <f>IF(AND(ISNUMBER(AK444),ISNUMBER(AL444)),Regression!$C$38+Regression!$D$38*A444+Regression!$E$38*AK444+Regression!$F$38*AL444,"")</f>
        <v>10484.019387809172</v>
      </c>
      <c r="AV444" s="34">
        <f t="shared" si="88"/>
        <v>10903.099401924163</v>
      </c>
      <c r="AW444" s="13" t="str">
        <f>IF(AJ444=1,"Train",IF(AH444=Inputs!$B$6+1,"Validation",IF(AH444&gt;Inputs!$B$6+1,"Forecast","Not used")))</f>
        <v>Not used</v>
      </c>
      <c r="AX444" s="34">
        <f t="shared" si="89"/>
        <v>8537</v>
      </c>
      <c r="AY444" s="38" t="str">
        <f t="shared" si="90"/>
        <v/>
      </c>
      <c r="AZ444" s="13">
        <f t="shared" si="91"/>
        <v>0</v>
      </c>
      <c r="BB444" s="19">
        <f>Regression!$C$45+Regression!$C$46*A444</f>
        <v>6835.1378103712605</v>
      </c>
      <c r="BC444" s="27" t="str">
        <f t="shared" si="92"/>
        <v/>
      </c>
      <c r="BD444" s="30">
        <f>INDEX('Seasonal Index'!$H$2:$H$53,AI444)</f>
        <v>1.0389647971011076</v>
      </c>
      <c r="BE444" s="34" t="str">
        <f t="shared" si="93"/>
        <v/>
      </c>
      <c r="BF444" s="38" t="str">
        <f t="shared" si="94"/>
        <v/>
      </c>
      <c r="BG444" s="34">
        <f t="shared" si="95"/>
        <v>8537</v>
      </c>
      <c r="BH444" s="13">
        <f t="shared" si="96"/>
        <v>0</v>
      </c>
      <c r="BI444" s="13">
        <f t="shared" si="97"/>
        <v>0</v>
      </c>
    </row>
    <row r="445" spans="1:61" x14ac:dyDescent="0.2">
      <c r="A445" s="15">
        <v>444</v>
      </c>
      <c r="B445" s="35">
        <v>36378</v>
      </c>
      <c r="C445" s="36">
        <v>8644</v>
      </c>
      <c r="D445" s="37"/>
      <c r="F445" s="15">
        <v>300000</v>
      </c>
      <c r="H445" s="15">
        <v>20.544</v>
      </c>
      <c r="I445" s="15">
        <v>19.442</v>
      </c>
      <c r="J445" s="15">
        <v>1.1950000000000001</v>
      </c>
      <c r="K445" s="15">
        <v>9526.2099999999991</v>
      </c>
      <c r="M445" s="15">
        <v>558</v>
      </c>
      <c r="N445" s="15">
        <v>17.346</v>
      </c>
      <c r="O445" s="15">
        <v>230786</v>
      </c>
      <c r="P445" s="15">
        <v>6260.3</v>
      </c>
      <c r="Q445" s="15">
        <v>1471714</v>
      </c>
      <c r="S445" s="15">
        <v>6317</v>
      </c>
      <c r="V445" s="15">
        <v>28</v>
      </c>
      <c r="W445" s="15">
        <v>93.9</v>
      </c>
      <c r="AB445" s="15">
        <v>276154</v>
      </c>
      <c r="AD445" s="15">
        <v>0</v>
      </c>
      <c r="AE445" s="15">
        <v>0</v>
      </c>
      <c r="AF445" s="15">
        <v>102</v>
      </c>
      <c r="AH445" s="13">
        <f t="shared" si="84"/>
        <v>1999</v>
      </c>
      <c r="AI445" s="13">
        <f t="shared" si="85"/>
        <v>32</v>
      </c>
      <c r="AJ445" s="13">
        <f>IF(AND(ISNUMBER(C445),ISNUMBER(AK445),ISNUMBER(AL445),AH445&gt;=Inputs!$B$5,AH445&lt;=Inputs!$B$6,AH445&lt;&gt;Inputs!$B$7,AH445&lt;&gt;Inputs!$B$8),1,0)</f>
        <v>0</v>
      </c>
      <c r="AK445" s="13">
        <f>IF(INDEX($E445:$AF445,Inputs!$C$10)="","",INDEX($E445:$AF445,Inputs!$C$10))</f>
        <v>230786</v>
      </c>
      <c r="AL445" s="13">
        <f>IF(INDEX($E445:$AF445,Inputs!$C$11)="","",INDEX($E445:$AF445,Inputs!$C$11))</f>
        <v>300000</v>
      </c>
      <c r="AM445" s="19">
        <f>Regression!$C$5+Regression!$C$6*A445</f>
        <v>10325.882326522871</v>
      </c>
      <c r="AN445" s="27" t="str">
        <f t="shared" si="86"/>
        <v/>
      </c>
      <c r="AO445" s="30">
        <f>INDEX('Seasonal Index'!$E$2:$E$53,AI445)</f>
        <v>1.040616931741758</v>
      </c>
      <c r="AP445" s="34" t="str">
        <f t="shared" si="87"/>
        <v/>
      </c>
      <c r="AQ445" s="16">
        <f>IF(AJ445=1,A445-Regression!$C$15,0)</f>
        <v>0</v>
      </c>
      <c r="AR445" s="16">
        <f>IF(AJ445=1,AK445-Regression!$D$15,0)</f>
        <v>0</v>
      </c>
      <c r="AS445" s="16">
        <f>IF(AJ445=1,AL445-Regression!$E$15,0)</f>
        <v>0</v>
      </c>
      <c r="AT445" s="16">
        <f>IF(AJ445=1,AP445-Regression!$F$15,0)</f>
        <v>0</v>
      </c>
      <c r="AU445" s="19">
        <f>IF(AND(ISNUMBER(AK445),ISNUMBER(AL445)),Regression!$C$38+Regression!$D$38*A445+Regression!$E$38*AK445+Regression!$F$38*AL445,"")</f>
        <v>10498.38732285178</v>
      </c>
      <c r="AV445" s="34">
        <f t="shared" si="88"/>
        <v>10924.799604142589</v>
      </c>
      <c r="AW445" s="13" t="str">
        <f>IF(AJ445=1,"Train",IF(AH445=Inputs!$B$6+1,"Validation",IF(AH445&gt;Inputs!$B$6+1,"Forecast","Not used")))</f>
        <v>Not used</v>
      </c>
      <c r="AX445" s="34">
        <f t="shared" si="89"/>
        <v>8644</v>
      </c>
      <c r="AY445" s="38" t="str">
        <f t="shared" si="90"/>
        <v/>
      </c>
      <c r="AZ445" s="13">
        <f t="shared" si="91"/>
        <v>0</v>
      </c>
      <c r="BB445" s="19">
        <f>Regression!$C$45+Regression!$C$46*A445</f>
        <v>6836.697309984037</v>
      </c>
      <c r="BC445" s="27" t="str">
        <f t="shared" si="92"/>
        <v/>
      </c>
      <c r="BD445" s="30">
        <f>INDEX('Seasonal Index'!$H$2:$H$53,AI445)</f>
        <v>1.0332208948643213</v>
      </c>
      <c r="BE445" s="34" t="str">
        <f t="shared" si="93"/>
        <v/>
      </c>
      <c r="BF445" s="38" t="str">
        <f t="shared" si="94"/>
        <v/>
      </c>
      <c r="BG445" s="34">
        <f t="shared" si="95"/>
        <v>8644</v>
      </c>
      <c r="BH445" s="13">
        <f t="shared" si="96"/>
        <v>0</v>
      </c>
      <c r="BI445" s="13">
        <f t="shared" si="97"/>
        <v>0</v>
      </c>
    </row>
    <row r="446" spans="1:61" x14ac:dyDescent="0.2">
      <c r="A446" s="15">
        <v>445</v>
      </c>
      <c r="B446" s="35">
        <v>36385</v>
      </c>
      <c r="C446" s="36">
        <v>8519</v>
      </c>
      <c r="D446" s="37"/>
      <c r="F446" s="15">
        <v>295000</v>
      </c>
      <c r="H446" s="15">
        <v>21.44</v>
      </c>
      <c r="I446" s="15">
        <v>20.206</v>
      </c>
      <c r="J446" s="15">
        <v>1.206</v>
      </c>
      <c r="K446" s="15">
        <v>9526.2099999999991</v>
      </c>
      <c r="M446" s="15">
        <v>558</v>
      </c>
      <c r="N446" s="15">
        <v>17.346</v>
      </c>
      <c r="O446" s="15">
        <v>230786</v>
      </c>
      <c r="P446" s="15">
        <v>6260.3</v>
      </c>
      <c r="Q446" s="15">
        <v>1471714</v>
      </c>
      <c r="S446" s="15">
        <v>6317</v>
      </c>
      <c r="V446" s="15">
        <v>28</v>
      </c>
      <c r="W446" s="15">
        <v>93.9</v>
      </c>
      <c r="AB446" s="15">
        <v>276154</v>
      </c>
      <c r="AD446" s="15">
        <v>0</v>
      </c>
      <c r="AE446" s="15">
        <v>0</v>
      </c>
      <c r="AF446" s="15">
        <v>86.1</v>
      </c>
      <c r="AH446" s="13">
        <f t="shared" si="84"/>
        <v>1999</v>
      </c>
      <c r="AI446" s="13">
        <f t="shared" si="85"/>
        <v>33</v>
      </c>
      <c r="AJ446" s="13">
        <f>IF(AND(ISNUMBER(C446),ISNUMBER(AK446),ISNUMBER(AL446),AH446&gt;=Inputs!$B$5,AH446&lt;=Inputs!$B$6,AH446&lt;&gt;Inputs!$B$7,AH446&lt;&gt;Inputs!$B$8),1,0)</f>
        <v>0</v>
      </c>
      <c r="AK446" s="13">
        <f>IF(INDEX($E446:$AF446,Inputs!$C$10)="","",INDEX($E446:$AF446,Inputs!$C$10))</f>
        <v>230786</v>
      </c>
      <c r="AL446" s="13">
        <f>IF(INDEX($E446:$AF446,Inputs!$C$11)="","",INDEX($E446:$AF446,Inputs!$C$11))</f>
        <v>295000</v>
      </c>
      <c r="AM446" s="19">
        <f>Regression!$C$5+Regression!$C$6*A446</f>
        <v>10324.709651584551</v>
      </c>
      <c r="AN446" s="27" t="str">
        <f t="shared" si="86"/>
        <v/>
      </c>
      <c r="AO446" s="30">
        <f>INDEX('Seasonal Index'!$E$2:$E$53,AI446)</f>
        <v>1.027478065834379</v>
      </c>
      <c r="AP446" s="34" t="str">
        <f t="shared" si="87"/>
        <v/>
      </c>
      <c r="AQ446" s="16">
        <f>IF(AJ446=1,A446-Regression!$C$15,0)</f>
        <v>0</v>
      </c>
      <c r="AR446" s="16">
        <f>IF(AJ446=1,AK446-Regression!$D$15,0)</f>
        <v>0</v>
      </c>
      <c r="AS446" s="16">
        <f>IF(AJ446=1,AL446-Regression!$E$15,0)</f>
        <v>0</v>
      </c>
      <c r="AT446" s="16">
        <f>IF(AJ446=1,AP446-Regression!$F$15,0)</f>
        <v>0</v>
      </c>
      <c r="AU446" s="19">
        <f>IF(AND(ISNUMBER(AK446),ISNUMBER(AL446)),Regression!$C$38+Regression!$D$38*A446+Regression!$E$38*AK446+Regression!$F$38*AL446,"")</f>
        <v>10510.100216517632</v>
      </c>
      <c r="AV446" s="34">
        <f t="shared" si="88"/>
        <v>10798.897442193025</v>
      </c>
      <c r="AW446" s="13" t="str">
        <f>IF(AJ446=1,"Train",IF(AH446=Inputs!$B$6+1,"Validation",IF(AH446&gt;Inputs!$B$6+1,"Forecast","Not used")))</f>
        <v>Not used</v>
      </c>
      <c r="AX446" s="34">
        <f t="shared" si="89"/>
        <v>8519</v>
      </c>
      <c r="AY446" s="38" t="str">
        <f t="shared" si="90"/>
        <v/>
      </c>
      <c r="AZ446" s="13">
        <f t="shared" si="91"/>
        <v>0</v>
      </c>
      <c r="BB446" s="19">
        <f>Regression!$C$45+Regression!$C$46*A446</f>
        <v>6838.2568095968136</v>
      </c>
      <c r="BC446" s="27" t="str">
        <f t="shared" si="92"/>
        <v/>
      </c>
      <c r="BD446" s="30">
        <f>INDEX('Seasonal Index'!$H$2:$H$53,AI446)</f>
        <v>1.0058600109847937</v>
      </c>
      <c r="BE446" s="34" t="str">
        <f t="shared" si="93"/>
        <v/>
      </c>
      <c r="BF446" s="38" t="str">
        <f t="shared" si="94"/>
        <v/>
      </c>
      <c r="BG446" s="34">
        <f t="shared" si="95"/>
        <v>8519</v>
      </c>
      <c r="BH446" s="13">
        <f t="shared" si="96"/>
        <v>0</v>
      </c>
      <c r="BI446" s="13">
        <f t="shared" si="97"/>
        <v>0</v>
      </c>
    </row>
    <row r="447" spans="1:61" x14ac:dyDescent="0.2">
      <c r="A447" s="15">
        <v>446</v>
      </c>
      <c r="B447" s="35">
        <v>36392</v>
      </c>
      <c r="C447" s="36">
        <v>8415</v>
      </c>
      <c r="D447" s="37"/>
      <c r="F447" s="15">
        <v>292000</v>
      </c>
      <c r="H447" s="15">
        <v>21.62</v>
      </c>
      <c r="I447" s="15">
        <v>20.802</v>
      </c>
      <c r="J447" s="15">
        <v>1.236</v>
      </c>
      <c r="K447" s="15">
        <v>9526.2099999999991</v>
      </c>
      <c r="M447" s="15">
        <v>558</v>
      </c>
      <c r="N447" s="15">
        <v>17.687999999999999</v>
      </c>
      <c r="O447" s="15">
        <v>235970</v>
      </c>
      <c r="P447" s="15">
        <v>6260.3</v>
      </c>
      <c r="Q447" s="15">
        <v>1471714</v>
      </c>
      <c r="S447" s="15">
        <v>6317</v>
      </c>
      <c r="V447" s="15">
        <v>28</v>
      </c>
      <c r="W447" s="15">
        <v>93.9</v>
      </c>
      <c r="AB447" s="15">
        <v>276154</v>
      </c>
      <c r="AD447" s="15">
        <v>0</v>
      </c>
      <c r="AE447" s="15">
        <v>0</v>
      </c>
      <c r="AF447" s="15">
        <v>92.3</v>
      </c>
      <c r="AH447" s="13">
        <f t="shared" si="84"/>
        <v>1999</v>
      </c>
      <c r="AI447" s="13">
        <f t="shared" si="85"/>
        <v>34</v>
      </c>
      <c r="AJ447" s="13">
        <f>IF(AND(ISNUMBER(C447),ISNUMBER(AK447),ISNUMBER(AL447),AH447&gt;=Inputs!$B$5,AH447&lt;=Inputs!$B$6,AH447&lt;&gt;Inputs!$B$7,AH447&lt;&gt;Inputs!$B$8),1,0)</f>
        <v>0</v>
      </c>
      <c r="AK447" s="13">
        <f>IF(INDEX($E447:$AF447,Inputs!$C$10)="","",INDEX($E447:$AF447,Inputs!$C$10))</f>
        <v>235970</v>
      </c>
      <c r="AL447" s="13">
        <f>IF(INDEX($E447:$AF447,Inputs!$C$11)="","",INDEX($E447:$AF447,Inputs!$C$11))</f>
        <v>292000</v>
      </c>
      <c r="AM447" s="19">
        <f>Regression!$C$5+Regression!$C$6*A447</f>
        <v>10323.536976646234</v>
      </c>
      <c r="AN447" s="27" t="str">
        <f t="shared" si="86"/>
        <v/>
      </c>
      <c r="AO447" s="30">
        <f>INDEX('Seasonal Index'!$E$2:$E$53,AI447)</f>
        <v>1.0381639846741464</v>
      </c>
      <c r="AP447" s="34" t="str">
        <f t="shared" si="87"/>
        <v/>
      </c>
      <c r="AQ447" s="16">
        <f>IF(AJ447=1,A447-Regression!$C$15,0)</f>
        <v>0</v>
      </c>
      <c r="AR447" s="16">
        <f>IF(AJ447=1,AK447-Regression!$D$15,0)</f>
        <v>0</v>
      </c>
      <c r="AS447" s="16">
        <f>IF(AJ447=1,AL447-Regression!$E$15,0)</f>
        <v>0</v>
      </c>
      <c r="AT447" s="16">
        <f>IF(AJ447=1,AP447-Regression!$F$15,0)</f>
        <v>0</v>
      </c>
      <c r="AU447" s="19">
        <f>IF(AND(ISNUMBER(AK447),ISNUMBER(AL447)),Regression!$C$38+Regression!$D$38*A447+Regression!$E$38*AK447+Regression!$F$38*AL447,"")</f>
        <v>10525.962122527553</v>
      </c>
      <c r="AV447" s="34">
        <f t="shared" si="88"/>
        <v>10927.67477965234</v>
      </c>
      <c r="AW447" s="13" t="str">
        <f>IF(AJ447=1,"Train",IF(AH447=Inputs!$B$6+1,"Validation",IF(AH447&gt;Inputs!$B$6+1,"Forecast","Not used")))</f>
        <v>Not used</v>
      </c>
      <c r="AX447" s="34">
        <f t="shared" si="89"/>
        <v>8415</v>
      </c>
      <c r="AY447" s="38" t="str">
        <f t="shared" si="90"/>
        <v/>
      </c>
      <c r="AZ447" s="13">
        <f t="shared" si="91"/>
        <v>0</v>
      </c>
      <c r="BB447" s="19">
        <f>Regression!$C$45+Regression!$C$46*A447</f>
        <v>6839.8163092095901</v>
      </c>
      <c r="BC447" s="27" t="str">
        <f t="shared" si="92"/>
        <v/>
      </c>
      <c r="BD447" s="30">
        <f>INDEX('Seasonal Index'!$H$2:$H$53,AI447)</f>
        <v>1.0219588934931323</v>
      </c>
      <c r="BE447" s="34" t="str">
        <f t="shared" si="93"/>
        <v/>
      </c>
      <c r="BF447" s="38" t="str">
        <f t="shared" si="94"/>
        <v/>
      </c>
      <c r="BG447" s="34">
        <f t="shared" si="95"/>
        <v>8415</v>
      </c>
      <c r="BH447" s="13">
        <f t="shared" si="96"/>
        <v>0</v>
      </c>
      <c r="BI447" s="13">
        <f t="shared" si="97"/>
        <v>0</v>
      </c>
    </row>
    <row r="448" spans="1:61" x14ac:dyDescent="0.2">
      <c r="A448" s="15">
        <v>447</v>
      </c>
      <c r="B448" s="35">
        <v>36399</v>
      </c>
      <c r="C448" s="36">
        <v>8810</v>
      </c>
      <c r="D448" s="37"/>
      <c r="F448" s="15">
        <v>286000</v>
      </c>
      <c r="H448" s="15">
        <v>21.206</v>
      </c>
      <c r="I448" s="15">
        <v>20.254000000000001</v>
      </c>
      <c r="J448" s="15">
        <v>1.234</v>
      </c>
      <c r="K448" s="15">
        <v>9526.2099999999991</v>
      </c>
      <c r="M448" s="15">
        <v>558</v>
      </c>
      <c r="N448" s="15">
        <v>17.687999999999999</v>
      </c>
      <c r="O448" s="15">
        <v>235970</v>
      </c>
      <c r="P448" s="15">
        <v>6260.3</v>
      </c>
      <c r="Q448" s="15">
        <v>1471714</v>
      </c>
      <c r="S448" s="15">
        <v>6317</v>
      </c>
      <c r="V448" s="15">
        <v>28</v>
      </c>
      <c r="W448" s="15">
        <v>93.9</v>
      </c>
      <c r="AB448" s="15">
        <v>276154</v>
      </c>
      <c r="AD448" s="15">
        <v>0</v>
      </c>
      <c r="AE448" s="15">
        <v>0.1</v>
      </c>
      <c r="AF448" s="15">
        <v>85</v>
      </c>
      <c r="AH448" s="13">
        <f t="shared" si="84"/>
        <v>1999</v>
      </c>
      <c r="AI448" s="13">
        <f t="shared" si="85"/>
        <v>35</v>
      </c>
      <c r="AJ448" s="13">
        <f>IF(AND(ISNUMBER(C448),ISNUMBER(AK448),ISNUMBER(AL448),AH448&gt;=Inputs!$B$5,AH448&lt;=Inputs!$B$6,AH448&lt;&gt;Inputs!$B$7,AH448&lt;&gt;Inputs!$B$8),1,0)</f>
        <v>0</v>
      </c>
      <c r="AK448" s="13">
        <f>IF(INDEX($E448:$AF448,Inputs!$C$10)="","",INDEX($E448:$AF448,Inputs!$C$10))</f>
        <v>235970</v>
      </c>
      <c r="AL448" s="13">
        <f>IF(INDEX($E448:$AF448,Inputs!$C$11)="","",INDEX($E448:$AF448,Inputs!$C$11))</f>
        <v>286000</v>
      </c>
      <c r="AM448" s="19">
        <f>Regression!$C$5+Regression!$C$6*A448</f>
        <v>10322.364301707914</v>
      </c>
      <c r="AN448" s="27" t="str">
        <f t="shared" si="86"/>
        <v/>
      </c>
      <c r="AO448" s="30">
        <f>INDEX('Seasonal Index'!$E$2:$E$53,AI448)</f>
        <v>1.0224659586681397</v>
      </c>
      <c r="AP448" s="34" t="str">
        <f t="shared" si="87"/>
        <v/>
      </c>
      <c r="AQ448" s="16">
        <f>IF(AJ448=1,A448-Regression!$C$15,0)</f>
        <v>0</v>
      </c>
      <c r="AR448" s="16">
        <f>IF(AJ448=1,AK448-Regression!$D$15,0)</f>
        <v>0</v>
      </c>
      <c r="AS448" s="16">
        <f>IF(AJ448=1,AL448-Regression!$E$15,0)</f>
        <v>0</v>
      </c>
      <c r="AT448" s="16">
        <f>IF(AJ448=1,AP448-Regression!$F$15,0)</f>
        <v>0</v>
      </c>
      <c r="AU448" s="19">
        <f>IF(AND(ISNUMBER(AK448),ISNUMBER(AL448)),Regression!$C$38+Regression!$D$38*A448+Regression!$E$38*AK448+Regression!$F$38*AL448,"")</f>
        <v>10540.330057570163</v>
      </c>
      <c r="AV448" s="34">
        <f t="shared" si="88"/>
        <v>10777.128676992086</v>
      </c>
      <c r="AW448" s="13" t="str">
        <f>IF(AJ448=1,"Train",IF(AH448=Inputs!$B$6+1,"Validation",IF(AH448&gt;Inputs!$B$6+1,"Forecast","Not used")))</f>
        <v>Not used</v>
      </c>
      <c r="AX448" s="34">
        <f t="shared" si="89"/>
        <v>8810</v>
      </c>
      <c r="AY448" s="38" t="str">
        <f t="shared" si="90"/>
        <v/>
      </c>
      <c r="AZ448" s="13">
        <f t="shared" si="91"/>
        <v>0</v>
      </c>
      <c r="BB448" s="19">
        <f>Regression!$C$45+Regression!$C$46*A448</f>
        <v>6841.3758088223676</v>
      </c>
      <c r="BC448" s="27" t="str">
        <f t="shared" si="92"/>
        <v/>
      </c>
      <c r="BD448" s="30">
        <f>INDEX('Seasonal Index'!$H$2:$H$53,AI448)</f>
        <v>1.0227114090901652</v>
      </c>
      <c r="BE448" s="34" t="str">
        <f t="shared" si="93"/>
        <v/>
      </c>
      <c r="BF448" s="38" t="str">
        <f t="shared" si="94"/>
        <v/>
      </c>
      <c r="BG448" s="34">
        <f t="shared" si="95"/>
        <v>8810</v>
      </c>
      <c r="BH448" s="13">
        <f t="shared" si="96"/>
        <v>0</v>
      </c>
      <c r="BI448" s="13">
        <f t="shared" si="97"/>
        <v>0</v>
      </c>
    </row>
    <row r="449" spans="1:61" x14ac:dyDescent="0.2">
      <c r="A449" s="15">
        <v>448</v>
      </c>
      <c r="B449" s="35">
        <v>36406</v>
      </c>
      <c r="C449" s="36">
        <v>8778</v>
      </c>
      <c r="D449" s="37"/>
      <c r="F449" s="15">
        <v>290000</v>
      </c>
      <c r="H449" s="15">
        <v>21.882000000000001</v>
      </c>
      <c r="I449" s="15">
        <v>20.895</v>
      </c>
      <c r="J449" s="15">
        <v>1.2330000000000001</v>
      </c>
      <c r="K449" s="15">
        <v>9526.2099999999991</v>
      </c>
      <c r="M449" s="15">
        <v>558</v>
      </c>
      <c r="N449" s="15">
        <v>17.687999999999999</v>
      </c>
      <c r="O449" s="15">
        <v>235970</v>
      </c>
      <c r="P449" s="15">
        <v>6260.3</v>
      </c>
      <c r="Q449" s="15">
        <v>1471714</v>
      </c>
      <c r="S449" s="15">
        <v>6317</v>
      </c>
      <c r="V449" s="15">
        <v>28</v>
      </c>
      <c r="W449" s="15">
        <v>93.9</v>
      </c>
      <c r="AB449" s="15">
        <v>276154</v>
      </c>
      <c r="AD449" s="15">
        <v>0</v>
      </c>
      <c r="AE449" s="15">
        <v>0.1</v>
      </c>
      <c r="AF449" s="15">
        <v>72.3</v>
      </c>
      <c r="AH449" s="13">
        <f t="shared" si="84"/>
        <v>1999</v>
      </c>
      <c r="AI449" s="13">
        <f t="shared" si="85"/>
        <v>36</v>
      </c>
      <c r="AJ449" s="13">
        <f>IF(AND(ISNUMBER(C449),ISNUMBER(AK449),ISNUMBER(AL449),AH449&gt;=Inputs!$B$5,AH449&lt;=Inputs!$B$6,AH449&lt;&gt;Inputs!$B$7,AH449&lt;&gt;Inputs!$B$8),1,0)</f>
        <v>0</v>
      </c>
      <c r="AK449" s="13">
        <f>IF(INDEX($E449:$AF449,Inputs!$C$10)="","",INDEX($E449:$AF449,Inputs!$C$10))</f>
        <v>235970</v>
      </c>
      <c r="AL449" s="13">
        <f>IF(INDEX($E449:$AF449,Inputs!$C$11)="","",INDEX($E449:$AF449,Inputs!$C$11))</f>
        <v>290000</v>
      </c>
      <c r="AM449" s="19">
        <f>Regression!$C$5+Regression!$C$6*A449</f>
        <v>10321.191626769596</v>
      </c>
      <c r="AN449" s="27" t="str">
        <f t="shared" si="86"/>
        <v/>
      </c>
      <c r="AO449" s="30">
        <f>INDEX('Seasonal Index'!$E$2:$E$53,AI449)</f>
        <v>1.0036108382806754</v>
      </c>
      <c r="AP449" s="34" t="str">
        <f t="shared" si="87"/>
        <v/>
      </c>
      <c r="AQ449" s="16">
        <f>IF(AJ449=1,A449-Regression!$C$15,0)</f>
        <v>0</v>
      </c>
      <c r="AR449" s="16">
        <f>IF(AJ449=1,AK449-Regression!$D$15,0)</f>
        <v>0</v>
      </c>
      <c r="AS449" s="16">
        <f>IF(AJ449=1,AL449-Regression!$E$15,0)</f>
        <v>0</v>
      </c>
      <c r="AT449" s="16">
        <f>IF(AJ449=1,AP449-Regression!$F$15,0)</f>
        <v>0</v>
      </c>
      <c r="AU449" s="19">
        <f>IF(AND(ISNUMBER(AK449),ISNUMBER(AL449)),Regression!$C$38+Regression!$D$38*A449+Regression!$E$38*AK449+Regression!$F$38*AL449,"")</f>
        <v>10528.147578845199</v>
      </c>
      <c r="AV449" s="34">
        <f t="shared" si="88"/>
        <v>10566.163017147494</v>
      </c>
      <c r="AW449" s="13" t="str">
        <f>IF(AJ449=1,"Train",IF(AH449=Inputs!$B$6+1,"Validation",IF(AH449&gt;Inputs!$B$6+1,"Forecast","Not used")))</f>
        <v>Not used</v>
      </c>
      <c r="AX449" s="34">
        <f t="shared" si="89"/>
        <v>8778</v>
      </c>
      <c r="AY449" s="38" t="str">
        <f t="shared" si="90"/>
        <v/>
      </c>
      <c r="AZ449" s="13">
        <f t="shared" si="91"/>
        <v>0</v>
      </c>
      <c r="BB449" s="19">
        <f>Regression!$C$45+Regression!$C$46*A449</f>
        <v>6842.9353084351442</v>
      </c>
      <c r="BC449" s="27" t="str">
        <f t="shared" si="92"/>
        <v/>
      </c>
      <c r="BD449" s="30">
        <f>INDEX('Seasonal Index'!$H$2:$H$53,AI449)</f>
        <v>0.95792593843145868</v>
      </c>
      <c r="BE449" s="34" t="str">
        <f t="shared" si="93"/>
        <v/>
      </c>
      <c r="BF449" s="38" t="str">
        <f t="shared" si="94"/>
        <v/>
      </c>
      <c r="BG449" s="34">
        <f t="shared" si="95"/>
        <v>8778</v>
      </c>
      <c r="BH449" s="13">
        <f t="shared" si="96"/>
        <v>0</v>
      </c>
      <c r="BI449" s="13">
        <f t="shared" si="97"/>
        <v>0</v>
      </c>
    </row>
    <row r="450" spans="1:61" x14ac:dyDescent="0.2">
      <c r="A450" s="15">
        <v>449</v>
      </c>
      <c r="B450" s="35">
        <v>36413</v>
      </c>
      <c r="C450" s="36">
        <v>8593</v>
      </c>
      <c r="D450" s="37"/>
      <c r="F450" s="15">
        <v>290000</v>
      </c>
      <c r="H450" s="15">
        <v>23.002500000000001</v>
      </c>
      <c r="I450" s="15">
        <v>21.936</v>
      </c>
      <c r="J450" s="15">
        <v>1.242</v>
      </c>
      <c r="K450" s="15">
        <v>9526.2099999999991</v>
      </c>
      <c r="M450" s="15">
        <v>588</v>
      </c>
      <c r="N450" s="15">
        <v>17.687999999999999</v>
      </c>
      <c r="O450" s="15">
        <v>235970</v>
      </c>
      <c r="P450" s="15">
        <v>6287.6</v>
      </c>
      <c r="Q450" s="15">
        <v>1471714</v>
      </c>
      <c r="S450" s="15">
        <v>6317</v>
      </c>
      <c r="V450" s="15">
        <v>28</v>
      </c>
      <c r="W450" s="15">
        <v>93.5</v>
      </c>
      <c r="AB450" s="15">
        <v>276154</v>
      </c>
      <c r="AD450" s="15">
        <v>1</v>
      </c>
      <c r="AE450" s="15">
        <v>0.3</v>
      </c>
      <c r="AF450" s="15">
        <v>75.3</v>
      </c>
      <c r="AH450" s="13">
        <f t="shared" ref="AH450:AH513" si="98">YEAR(B450)</f>
        <v>1999</v>
      </c>
      <c r="AI450" s="13">
        <f t="shared" ref="AI450:AI513" si="99">MIN(52,INT((B450-DATE(AH450,1,1))/7)+1)</f>
        <v>37</v>
      </c>
      <c r="AJ450" s="13">
        <f>IF(AND(ISNUMBER(C450),ISNUMBER(AK450),ISNUMBER(AL450),AH450&gt;=Inputs!$B$5,AH450&lt;=Inputs!$B$6,AH450&lt;&gt;Inputs!$B$7,AH450&lt;&gt;Inputs!$B$8),1,0)</f>
        <v>0</v>
      </c>
      <c r="AK450" s="13">
        <f>IF(INDEX($E450:$AF450,Inputs!$C$10)="","",INDEX($E450:$AF450,Inputs!$C$10))</f>
        <v>235970</v>
      </c>
      <c r="AL450" s="13">
        <f>IF(INDEX($E450:$AF450,Inputs!$C$11)="","",INDEX($E450:$AF450,Inputs!$C$11))</f>
        <v>290000</v>
      </c>
      <c r="AM450" s="19">
        <f>Regression!$C$5+Regression!$C$6*A450</f>
        <v>10320.018951831276</v>
      </c>
      <c r="AN450" s="27" t="str">
        <f t="shared" ref="AN450:AN513" si="100">IF(AJ450=1,C450/AM450,"")</f>
        <v/>
      </c>
      <c r="AO450" s="30">
        <f>INDEX('Seasonal Index'!$E$2:$E$53,AI450)</f>
        <v>0.98810944012120361</v>
      </c>
      <c r="AP450" s="34" t="str">
        <f t="shared" ref="AP450:AP513" si="101">IF(AJ450=1,C450/AO450,"")</f>
        <v/>
      </c>
      <c r="AQ450" s="16">
        <f>IF(AJ450=1,A450-Regression!$C$15,0)</f>
        <v>0</v>
      </c>
      <c r="AR450" s="16">
        <f>IF(AJ450=1,AK450-Regression!$D$15,0)</f>
        <v>0</v>
      </c>
      <c r="AS450" s="16">
        <f>IF(AJ450=1,AL450-Regression!$E$15,0)</f>
        <v>0</v>
      </c>
      <c r="AT450" s="16">
        <f>IF(AJ450=1,AP450-Regression!$F$15,0)</f>
        <v>0</v>
      </c>
      <c r="AU450" s="19">
        <f>IF(AND(ISNUMBER(AK450),ISNUMBER(AL450)),Regression!$C$38+Regression!$D$38*A450+Regression!$E$38*AK450+Regression!$F$38*AL450,"")</f>
        <v>10526.585265627264</v>
      </c>
      <c r="AV450" s="34">
        <f t="shared" ref="AV450:AV513" si="102">IF(ISNUMBER(AU450),AU450*AO450,"")</f>
        <v>10401.418273207068</v>
      </c>
      <c r="AW450" s="13" t="str">
        <f>IF(AJ450=1,"Train",IF(AH450=Inputs!$B$6+1,"Validation",IF(AH450&gt;Inputs!$B$6+1,"Forecast","Not used")))</f>
        <v>Not used</v>
      </c>
      <c r="AX450" s="34">
        <f t="shared" ref="AX450:AX513" si="103">IF(ISNUMBER(C450),C450,IF(ISNUMBER(D450),D450,""))</f>
        <v>8593</v>
      </c>
      <c r="AY450" s="38" t="str">
        <f t="shared" ref="AY450:AY513" si="104">IF(AND(AW450="Validation",ISNUMBER(AX450),ISNUMBER(AV450)),ABS(AX450-AV450)/AX450,"")</f>
        <v/>
      </c>
      <c r="AZ450" s="13">
        <f t="shared" ref="AZ450:AZ513" si="105">IF(AJ450=1,AP450-AU450,0)</f>
        <v>0</v>
      </c>
      <c r="BB450" s="19">
        <f>Regression!$C$45+Regression!$C$46*A450</f>
        <v>6844.4948080479207</v>
      </c>
      <c r="BC450" s="27" t="str">
        <f t="shared" ref="BC450:BC513" si="106">IF(AND(AH450&gt;=2022,AH450&lt;=2024),C450/BB450,"")</f>
        <v/>
      </c>
      <c r="BD450" s="30">
        <f>INDEX('Seasonal Index'!$H$2:$H$53,AI450)</f>
        <v>0.96626808296825473</v>
      </c>
      <c r="BE450" s="34" t="str">
        <f t="shared" ref="BE450:BE513" si="107">IF(AH450&gt;=2022,BB450*BD450,"")</f>
        <v/>
      </c>
      <c r="BF450" s="38" t="str">
        <f t="shared" ref="BF450:BF513" si="108">IF(AND(AW450="Validation",ISNUMBER(AX450),ISNUMBER(BE450)),ABS(AX450-BE450)/AX450,"")</f>
        <v/>
      </c>
      <c r="BG450" s="34">
        <f t="shared" ref="BG450:BG513" si="109">IF(ISNUMBER(C450),C450,0)</f>
        <v>8593</v>
      </c>
      <c r="BH450" s="13">
        <f t="shared" ref="BH450:BH513" si="110">IF(ISNUMBER(AY450),AV450-AX450,0)</f>
        <v>0</v>
      </c>
      <c r="BI450" s="13">
        <f t="shared" ref="BI450:BI513" si="111">IF(ISNUMBER(AY450),BE450-AX450,0)</f>
        <v>0</v>
      </c>
    </row>
    <row r="451" spans="1:61" x14ac:dyDescent="0.2">
      <c r="A451" s="15">
        <v>450</v>
      </c>
      <c r="B451" s="35">
        <v>36420</v>
      </c>
      <c r="C451" s="36">
        <v>8504</v>
      </c>
      <c r="D451" s="37"/>
      <c r="F451" s="15">
        <v>281000</v>
      </c>
      <c r="H451" s="15">
        <v>24.276</v>
      </c>
      <c r="I451" s="15">
        <v>23.08</v>
      </c>
      <c r="J451" s="15">
        <v>1.25</v>
      </c>
      <c r="K451" s="15">
        <v>9526.2099999999991</v>
      </c>
      <c r="M451" s="15">
        <v>588</v>
      </c>
      <c r="N451" s="15">
        <v>17.640999999999998</v>
      </c>
      <c r="O451" s="15">
        <v>243116</v>
      </c>
      <c r="P451" s="15">
        <v>6287.6</v>
      </c>
      <c r="Q451" s="15">
        <v>1500711</v>
      </c>
      <c r="S451" s="15">
        <v>6317</v>
      </c>
      <c r="V451" s="15">
        <v>28</v>
      </c>
      <c r="W451" s="15">
        <v>93.5</v>
      </c>
      <c r="AB451" s="15">
        <v>276154</v>
      </c>
      <c r="AD451" s="15">
        <v>0</v>
      </c>
      <c r="AE451" s="15">
        <v>4.7</v>
      </c>
      <c r="AF451" s="15">
        <v>48.8</v>
      </c>
      <c r="AH451" s="13">
        <f t="shared" si="98"/>
        <v>1999</v>
      </c>
      <c r="AI451" s="13">
        <f t="shared" si="99"/>
        <v>38</v>
      </c>
      <c r="AJ451" s="13">
        <f>IF(AND(ISNUMBER(C451),ISNUMBER(AK451),ISNUMBER(AL451),AH451&gt;=Inputs!$B$5,AH451&lt;=Inputs!$B$6,AH451&lt;&gt;Inputs!$B$7,AH451&lt;&gt;Inputs!$B$8),1,0)</f>
        <v>0</v>
      </c>
      <c r="AK451" s="13">
        <f>IF(INDEX($E451:$AF451,Inputs!$C$10)="","",INDEX($E451:$AF451,Inputs!$C$10))</f>
        <v>243116</v>
      </c>
      <c r="AL451" s="13">
        <f>IF(INDEX($E451:$AF451,Inputs!$C$11)="","",INDEX($E451:$AF451,Inputs!$C$11))</f>
        <v>281000</v>
      </c>
      <c r="AM451" s="19">
        <f>Regression!$C$5+Regression!$C$6*A451</f>
        <v>10318.846276892957</v>
      </c>
      <c r="AN451" s="27" t="str">
        <f t="shared" si="100"/>
        <v/>
      </c>
      <c r="AO451" s="30">
        <f>INDEX('Seasonal Index'!$E$2:$E$53,AI451)</f>
        <v>1.0099608185275364</v>
      </c>
      <c r="AP451" s="34" t="str">
        <f t="shared" si="101"/>
        <v/>
      </c>
      <c r="AQ451" s="16">
        <f>IF(AJ451=1,A451-Regression!$C$15,0)</f>
        <v>0</v>
      </c>
      <c r="AR451" s="16">
        <f>IF(AJ451=1,AK451-Regression!$D$15,0)</f>
        <v>0</v>
      </c>
      <c r="AS451" s="16">
        <f>IF(AJ451=1,AL451-Regression!$E$15,0)</f>
        <v>0</v>
      </c>
      <c r="AT451" s="16">
        <f>IF(AJ451=1,AP451-Regression!$F$15,0)</f>
        <v>0</v>
      </c>
      <c r="AU451" s="19">
        <f>IF(AND(ISNUMBER(AK451),ISNUMBER(AL451)),Regression!$C$38+Regression!$D$38*A451+Regression!$E$38*AK451+Regression!$F$38*AL451,"")</f>
        <v>10561.957424639522</v>
      </c>
      <c r="AV451" s="34">
        <f t="shared" si="102"/>
        <v>10667.163165841923</v>
      </c>
      <c r="AW451" s="13" t="str">
        <f>IF(AJ451=1,"Train",IF(AH451=Inputs!$B$6+1,"Validation",IF(AH451&gt;Inputs!$B$6+1,"Forecast","Not used")))</f>
        <v>Not used</v>
      </c>
      <c r="AX451" s="34">
        <f t="shared" si="103"/>
        <v>8504</v>
      </c>
      <c r="AY451" s="38" t="str">
        <f t="shared" si="104"/>
        <v/>
      </c>
      <c r="AZ451" s="13">
        <f t="shared" si="105"/>
        <v>0</v>
      </c>
      <c r="BB451" s="19">
        <f>Regression!$C$45+Regression!$C$46*A451</f>
        <v>6846.0543076606973</v>
      </c>
      <c r="BC451" s="27" t="str">
        <f t="shared" si="106"/>
        <v/>
      </c>
      <c r="BD451" s="30">
        <f>INDEX('Seasonal Index'!$H$2:$H$53,AI451)</f>
        <v>1.0093448557066802</v>
      </c>
      <c r="BE451" s="34" t="str">
        <f t="shared" si="107"/>
        <v/>
      </c>
      <c r="BF451" s="38" t="str">
        <f t="shared" si="108"/>
        <v/>
      </c>
      <c r="BG451" s="34">
        <f t="shared" si="109"/>
        <v>8504</v>
      </c>
      <c r="BH451" s="13">
        <f t="shared" si="110"/>
        <v>0</v>
      </c>
      <c r="BI451" s="13">
        <f t="shared" si="111"/>
        <v>0</v>
      </c>
    </row>
    <row r="452" spans="1:61" x14ac:dyDescent="0.2">
      <c r="A452" s="15">
        <v>451</v>
      </c>
      <c r="B452" s="35">
        <v>36427</v>
      </c>
      <c r="C452" s="36">
        <v>8865</v>
      </c>
      <c r="D452" s="37"/>
      <c r="F452" s="15">
        <v>281000</v>
      </c>
      <c r="H452" s="15">
        <v>24.526</v>
      </c>
      <c r="I452" s="15">
        <v>23.018000000000001</v>
      </c>
      <c r="J452" s="15">
        <v>1.268</v>
      </c>
      <c r="K452" s="15">
        <v>9526.2099999999991</v>
      </c>
      <c r="M452" s="15">
        <v>588</v>
      </c>
      <c r="N452" s="15">
        <v>17.640999999999998</v>
      </c>
      <c r="O452" s="15">
        <v>243116</v>
      </c>
      <c r="P452" s="15">
        <v>6287.6</v>
      </c>
      <c r="Q452" s="15">
        <v>1500711</v>
      </c>
      <c r="S452" s="15">
        <v>6317</v>
      </c>
      <c r="V452" s="15">
        <v>28</v>
      </c>
      <c r="W452" s="15">
        <v>93.5</v>
      </c>
      <c r="AB452" s="15">
        <v>276154</v>
      </c>
      <c r="AD452" s="15">
        <v>0</v>
      </c>
      <c r="AE452" s="15">
        <v>12.2</v>
      </c>
      <c r="AF452" s="15">
        <v>26.6</v>
      </c>
      <c r="AH452" s="13">
        <f t="shared" si="98"/>
        <v>1999</v>
      </c>
      <c r="AI452" s="13">
        <f t="shared" si="99"/>
        <v>39</v>
      </c>
      <c r="AJ452" s="13">
        <f>IF(AND(ISNUMBER(C452),ISNUMBER(AK452),ISNUMBER(AL452),AH452&gt;=Inputs!$B$5,AH452&lt;=Inputs!$B$6,AH452&lt;&gt;Inputs!$B$7,AH452&lt;&gt;Inputs!$B$8),1,0)</f>
        <v>0</v>
      </c>
      <c r="AK452" s="13">
        <f>IF(INDEX($E452:$AF452,Inputs!$C$10)="","",INDEX($E452:$AF452,Inputs!$C$10))</f>
        <v>243116</v>
      </c>
      <c r="AL452" s="13">
        <f>IF(INDEX($E452:$AF452,Inputs!$C$11)="","",INDEX($E452:$AF452,Inputs!$C$11))</f>
        <v>281000</v>
      </c>
      <c r="AM452" s="19">
        <f>Regression!$C$5+Regression!$C$6*A452</f>
        <v>10317.673601954639</v>
      </c>
      <c r="AN452" s="27" t="str">
        <f t="shared" si="100"/>
        <v/>
      </c>
      <c r="AO452" s="30">
        <f>INDEX('Seasonal Index'!$E$2:$E$53,AI452)</f>
        <v>0.98271219728161308</v>
      </c>
      <c r="AP452" s="34" t="str">
        <f t="shared" si="101"/>
        <v/>
      </c>
      <c r="AQ452" s="16">
        <f>IF(AJ452=1,A452-Regression!$C$15,0)</f>
        <v>0</v>
      </c>
      <c r="AR452" s="16">
        <f>IF(AJ452=1,AK452-Regression!$D$15,0)</f>
        <v>0</v>
      </c>
      <c r="AS452" s="16">
        <f>IF(AJ452=1,AL452-Regression!$E$15,0)</f>
        <v>0</v>
      </c>
      <c r="AT452" s="16">
        <f>IF(AJ452=1,AP452-Regression!$F$15,0)</f>
        <v>0</v>
      </c>
      <c r="AU452" s="19">
        <f>IF(AND(ISNUMBER(AK452),ISNUMBER(AL452)),Regression!$C$38+Regression!$D$38*A452+Regression!$E$38*AK452+Regression!$F$38*AL452,"")</f>
        <v>10560.395111421587</v>
      </c>
      <c r="AV452" s="34">
        <f t="shared" si="102"/>
        <v>10377.829084107112</v>
      </c>
      <c r="AW452" s="13" t="str">
        <f>IF(AJ452=1,"Train",IF(AH452=Inputs!$B$6+1,"Validation",IF(AH452&gt;Inputs!$B$6+1,"Forecast","Not used")))</f>
        <v>Not used</v>
      </c>
      <c r="AX452" s="34">
        <f t="shared" si="103"/>
        <v>8865</v>
      </c>
      <c r="AY452" s="38" t="str">
        <f t="shared" si="104"/>
        <v/>
      </c>
      <c r="AZ452" s="13">
        <f t="shared" si="105"/>
        <v>0</v>
      </c>
      <c r="BB452" s="19">
        <f>Regression!$C$45+Regression!$C$46*A452</f>
        <v>6847.6138072734739</v>
      </c>
      <c r="BC452" s="27" t="str">
        <f t="shared" si="106"/>
        <v/>
      </c>
      <c r="BD452" s="30">
        <f>INDEX('Seasonal Index'!$H$2:$H$53,AI452)</f>
        <v>0.98504922299012809</v>
      </c>
      <c r="BE452" s="34" t="str">
        <f t="shared" si="107"/>
        <v/>
      </c>
      <c r="BF452" s="38" t="str">
        <f t="shared" si="108"/>
        <v/>
      </c>
      <c r="BG452" s="34">
        <f t="shared" si="109"/>
        <v>8865</v>
      </c>
      <c r="BH452" s="13">
        <f t="shared" si="110"/>
        <v>0</v>
      </c>
      <c r="BI452" s="13">
        <f t="shared" si="111"/>
        <v>0</v>
      </c>
    </row>
    <row r="453" spans="1:61" x14ac:dyDescent="0.2">
      <c r="A453" s="15">
        <v>452</v>
      </c>
      <c r="B453" s="35">
        <v>36434</v>
      </c>
      <c r="C453" s="36">
        <v>8557</v>
      </c>
      <c r="D453" s="37"/>
      <c r="F453" s="15">
        <v>306000</v>
      </c>
      <c r="H453" s="15">
        <v>24.577999999999999</v>
      </c>
      <c r="I453" s="15">
        <v>23.251999999999999</v>
      </c>
      <c r="J453" s="15">
        <v>1.262</v>
      </c>
      <c r="K453" s="15">
        <v>9526.2099999999991</v>
      </c>
      <c r="M453" s="15">
        <v>588</v>
      </c>
      <c r="N453" s="15">
        <v>17.640999999999998</v>
      </c>
      <c r="O453" s="15">
        <v>243116</v>
      </c>
      <c r="P453" s="15">
        <v>6287.6</v>
      </c>
      <c r="Q453" s="15">
        <v>1500711</v>
      </c>
      <c r="S453" s="15">
        <v>6317</v>
      </c>
      <c r="V453" s="15">
        <v>28</v>
      </c>
      <c r="W453" s="15">
        <v>93.5</v>
      </c>
      <c r="AB453" s="15">
        <v>276154</v>
      </c>
      <c r="AD453" s="15">
        <v>0</v>
      </c>
      <c r="AE453" s="15">
        <v>10.4</v>
      </c>
      <c r="AF453" s="15">
        <v>33.799999999999997</v>
      </c>
      <c r="AH453" s="13">
        <f t="shared" si="98"/>
        <v>1999</v>
      </c>
      <c r="AI453" s="13">
        <f t="shared" si="99"/>
        <v>40</v>
      </c>
      <c r="AJ453" s="13">
        <f>IF(AND(ISNUMBER(C453),ISNUMBER(AK453),ISNUMBER(AL453),AH453&gt;=Inputs!$B$5,AH453&lt;=Inputs!$B$6,AH453&lt;&gt;Inputs!$B$7,AH453&lt;&gt;Inputs!$B$8),1,0)</f>
        <v>0</v>
      </c>
      <c r="AK453" s="13">
        <f>IF(INDEX($E453:$AF453,Inputs!$C$10)="","",INDEX($E453:$AF453,Inputs!$C$10))</f>
        <v>243116</v>
      </c>
      <c r="AL453" s="13">
        <f>IF(INDEX($E453:$AF453,Inputs!$C$11)="","",INDEX($E453:$AF453,Inputs!$C$11))</f>
        <v>306000</v>
      </c>
      <c r="AM453" s="19">
        <f>Regression!$C$5+Regression!$C$6*A453</f>
        <v>10316.500927016319</v>
      </c>
      <c r="AN453" s="27" t="str">
        <f t="shared" si="100"/>
        <v/>
      </c>
      <c r="AO453" s="30">
        <f>INDEX('Seasonal Index'!$E$2:$E$53,AI453)</f>
        <v>1.0036663428040973</v>
      </c>
      <c r="AP453" s="34" t="str">
        <f t="shared" si="101"/>
        <v/>
      </c>
      <c r="AQ453" s="16">
        <f>IF(AJ453=1,A453-Regression!$C$15,0)</f>
        <v>0</v>
      </c>
      <c r="AR453" s="16">
        <f>IF(AJ453=1,AK453-Regression!$D$15,0)</f>
        <v>0</v>
      </c>
      <c r="AS453" s="16">
        <f>IF(AJ453=1,AL453-Regression!$E$15,0)</f>
        <v>0</v>
      </c>
      <c r="AT453" s="16">
        <f>IF(AJ453=1,AP453-Regression!$F$15,0)</f>
        <v>0</v>
      </c>
      <c r="AU453" s="19">
        <f>IF(AND(ISNUMBER(AK453),ISNUMBER(AL453)),Regression!$C$38+Regression!$D$38*A453+Regression!$E$38*AK453+Regression!$F$38*AL453,"")</f>
        <v>10492.456763784723</v>
      </c>
      <c r="AV453" s="34">
        <f t="shared" si="102"/>
        <v>10530.925707137927</v>
      </c>
      <c r="AW453" s="13" t="str">
        <f>IF(AJ453=1,"Train",IF(AH453=Inputs!$B$6+1,"Validation",IF(AH453&gt;Inputs!$B$6+1,"Forecast","Not used")))</f>
        <v>Not used</v>
      </c>
      <c r="AX453" s="34">
        <f t="shared" si="103"/>
        <v>8557</v>
      </c>
      <c r="AY453" s="38" t="str">
        <f t="shared" si="104"/>
        <v/>
      </c>
      <c r="AZ453" s="13">
        <f t="shared" si="105"/>
        <v>0</v>
      </c>
      <c r="BB453" s="19">
        <f>Regression!$C$45+Regression!$C$46*A453</f>
        <v>6849.1733068862513</v>
      </c>
      <c r="BC453" s="27" t="str">
        <f t="shared" si="106"/>
        <v/>
      </c>
      <c r="BD453" s="30">
        <f>INDEX('Seasonal Index'!$H$2:$H$53,AI453)</f>
        <v>1.0034134329008386</v>
      </c>
      <c r="BE453" s="34" t="str">
        <f t="shared" si="107"/>
        <v/>
      </c>
      <c r="BF453" s="38" t="str">
        <f t="shared" si="108"/>
        <v/>
      </c>
      <c r="BG453" s="34">
        <f t="shared" si="109"/>
        <v>8557</v>
      </c>
      <c r="BH453" s="13">
        <f t="shared" si="110"/>
        <v>0</v>
      </c>
      <c r="BI453" s="13">
        <f t="shared" si="111"/>
        <v>0</v>
      </c>
    </row>
    <row r="454" spans="1:61" x14ac:dyDescent="0.2">
      <c r="A454" s="15">
        <v>453</v>
      </c>
      <c r="B454" s="35">
        <v>36441</v>
      </c>
      <c r="C454" s="36">
        <v>8433</v>
      </c>
      <c r="D454" s="37"/>
      <c r="F454" s="15">
        <v>309000</v>
      </c>
      <c r="H454" s="15">
        <v>22.718</v>
      </c>
      <c r="I454" s="15">
        <v>22.423999999999999</v>
      </c>
      <c r="J454" s="15">
        <v>1.2549999999999999</v>
      </c>
      <c r="K454" s="15">
        <v>9526.2099999999991</v>
      </c>
      <c r="M454" s="15">
        <v>639</v>
      </c>
      <c r="N454" s="15">
        <v>17.640999999999998</v>
      </c>
      <c r="O454" s="15">
        <v>243116</v>
      </c>
      <c r="P454" s="15">
        <v>6331.9</v>
      </c>
      <c r="Q454" s="15">
        <v>1500711</v>
      </c>
      <c r="S454" s="15">
        <v>6317</v>
      </c>
      <c r="V454" s="15">
        <v>28</v>
      </c>
      <c r="W454" s="15">
        <v>94.9</v>
      </c>
      <c r="AB454" s="15">
        <v>276154</v>
      </c>
      <c r="AD454" s="15">
        <v>0</v>
      </c>
      <c r="AE454" s="15">
        <v>32.6</v>
      </c>
      <c r="AF454" s="15">
        <v>22.8</v>
      </c>
      <c r="AH454" s="13">
        <f t="shared" si="98"/>
        <v>1999</v>
      </c>
      <c r="AI454" s="13">
        <f t="shared" si="99"/>
        <v>41</v>
      </c>
      <c r="AJ454" s="13">
        <f>IF(AND(ISNUMBER(C454),ISNUMBER(AK454),ISNUMBER(AL454),AH454&gt;=Inputs!$B$5,AH454&lt;=Inputs!$B$6,AH454&lt;&gt;Inputs!$B$7,AH454&lt;&gt;Inputs!$B$8),1,0)</f>
        <v>0</v>
      </c>
      <c r="AK454" s="13">
        <f>IF(INDEX($E454:$AF454,Inputs!$C$10)="","",INDEX($E454:$AF454,Inputs!$C$10))</f>
        <v>243116</v>
      </c>
      <c r="AL454" s="13">
        <f>IF(INDEX($E454:$AF454,Inputs!$C$11)="","",INDEX($E454:$AF454,Inputs!$C$11))</f>
        <v>309000</v>
      </c>
      <c r="AM454" s="19">
        <f>Regression!$C$5+Regression!$C$6*A454</f>
        <v>10315.328252078001</v>
      </c>
      <c r="AN454" s="27" t="str">
        <f t="shared" si="100"/>
        <v/>
      </c>
      <c r="AO454" s="30">
        <f>INDEX('Seasonal Index'!$E$2:$E$53,AI454)</f>
        <v>0.99583578255044536</v>
      </c>
      <c r="AP454" s="34" t="str">
        <f t="shared" si="101"/>
        <v/>
      </c>
      <c r="AQ454" s="16">
        <f>IF(AJ454=1,A454-Regression!$C$15,0)</f>
        <v>0</v>
      </c>
      <c r="AR454" s="16">
        <f>IF(AJ454=1,AK454-Regression!$D$15,0)</f>
        <v>0</v>
      </c>
      <c r="AS454" s="16">
        <f>IF(AJ454=1,AL454-Regression!$E$15,0)</f>
        <v>0</v>
      </c>
      <c r="AT454" s="16">
        <f>IF(AJ454=1,AP454-Regression!$F$15,0)</f>
        <v>0</v>
      </c>
      <c r="AU454" s="19">
        <f>IF(AND(ISNUMBER(AK454),ISNUMBER(AL454)),Regression!$C$38+Regression!$D$38*A454+Regression!$E$38*AK454+Regression!$F$38*AL454,"")</f>
        <v>10482.929326436517</v>
      </c>
      <c r="AV454" s="34">
        <f t="shared" si="102"/>
        <v>10439.276129212922</v>
      </c>
      <c r="AW454" s="13" t="str">
        <f>IF(AJ454=1,"Train",IF(AH454=Inputs!$B$6+1,"Validation",IF(AH454&gt;Inputs!$B$6+1,"Forecast","Not used")))</f>
        <v>Not used</v>
      </c>
      <c r="AX454" s="34">
        <f t="shared" si="103"/>
        <v>8433</v>
      </c>
      <c r="AY454" s="38" t="str">
        <f t="shared" si="104"/>
        <v/>
      </c>
      <c r="AZ454" s="13">
        <f t="shared" si="105"/>
        <v>0</v>
      </c>
      <c r="BB454" s="19">
        <f>Regression!$C$45+Regression!$C$46*A454</f>
        <v>6850.7328064990279</v>
      </c>
      <c r="BC454" s="27" t="str">
        <f t="shared" si="106"/>
        <v/>
      </c>
      <c r="BD454" s="30">
        <f>INDEX('Seasonal Index'!$H$2:$H$53,AI454)</f>
        <v>0.99351278009710298</v>
      </c>
      <c r="BE454" s="34" t="str">
        <f t="shared" si="107"/>
        <v/>
      </c>
      <c r="BF454" s="38" t="str">
        <f t="shared" si="108"/>
        <v/>
      </c>
      <c r="BG454" s="34">
        <f t="shared" si="109"/>
        <v>8433</v>
      </c>
      <c r="BH454" s="13">
        <f t="shared" si="110"/>
        <v>0</v>
      </c>
      <c r="BI454" s="13">
        <f t="shared" si="111"/>
        <v>0</v>
      </c>
    </row>
    <row r="455" spans="1:61" x14ac:dyDescent="0.2">
      <c r="A455" s="15">
        <v>454</v>
      </c>
      <c r="B455" s="35">
        <v>36448</v>
      </c>
      <c r="C455" s="36">
        <v>8406</v>
      </c>
      <c r="D455" s="37"/>
      <c r="F455" s="15">
        <v>291000</v>
      </c>
      <c r="H455" s="15">
        <v>22.542000000000002</v>
      </c>
      <c r="I455" s="15">
        <v>21.783999999999999</v>
      </c>
      <c r="J455" s="15">
        <v>1.2490000000000001</v>
      </c>
      <c r="K455" s="15">
        <v>9526.2099999999991</v>
      </c>
      <c r="M455" s="15">
        <v>639</v>
      </c>
      <c r="N455" s="15">
        <v>17.640999999999998</v>
      </c>
      <c r="O455" s="15">
        <v>243116</v>
      </c>
      <c r="P455" s="15">
        <v>6331.9</v>
      </c>
      <c r="Q455" s="15">
        <v>1500711</v>
      </c>
      <c r="S455" s="15">
        <v>6317</v>
      </c>
      <c r="V455" s="15">
        <v>28</v>
      </c>
      <c r="W455" s="15">
        <v>94.9</v>
      </c>
      <c r="AB455" s="15">
        <v>276154</v>
      </c>
      <c r="AD455" s="15">
        <v>0</v>
      </c>
      <c r="AE455" s="15">
        <v>21.7</v>
      </c>
      <c r="AF455" s="15">
        <v>32.1</v>
      </c>
      <c r="AH455" s="13">
        <f t="shared" si="98"/>
        <v>1999</v>
      </c>
      <c r="AI455" s="13">
        <f t="shared" si="99"/>
        <v>42</v>
      </c>
      <c r="AJ455" s="13">
        <f>IF(AND(ISNUMBER(C455),ISNUMBER(AK455),ISNUMBER(AL455),AH455&gt;=Inputs!$B$5,AH455&lt;=Inputs!$B$6,AH455&lt;&gt;Inputs!$B$7,AH455&lt;&gt;Inputs!$B$8),1,0)</f>
        <v>0</v>
      </c>
      <c r="AK455" s="13">
        <f>IF(INDEX($E455:$AF455,Inputs!$C$10)="","",INDEX($E455:$AF455,Inputs!$C$10))</f>
        <v>243116</v>
      </c>
      <c r="AL455" s="13">
        <f>IF(INDEX($E455:$AF455,Inputs!$C$11)="","",INDEX($E455:$AF455,Inputs!$C$11))</f>
        <v>291000</v>
      </c>
      <c r="AM455" s="19">
        <f>Regression!$C$5+Regression!$C$6*A455</f>
        <v>10314.155577139682</v>
      </c>
      <c r="AN455" s="27" t="str">
        <f t="shared" si="100"/>
        <v/>
      </c>
      <c r="AO455" s="30">
        <f>INDEX('Seasonal Index'!$E$2:$E$53,AI455)</f>
        <v>1.0030736455714442</v>
      </c>
      <c r="AP455" s="34" t="str">
        <f t="shared" si="101"/>
        <v/>
      </c>
      <c r="AQ455" s="16">
        <f>IF(AJ455=1,A455-Regression!$C$15,0)</f>
        <v>0</v>
      </c>
      <c r="AR455" s="16">
        <f>IF(AJ455=1,AK455-Regression!$D$15,0)</f>
        <v>0</v>
      </c>
      <c r="AS455" s="16">
        <f>IF(AJ455=1,AL455-Regression!$E$15,0)</f>
        <v>0</v>
      </c>
      <c r="AT455" s="16">
        <f>IF(AJ455=1,AP455-Regression!$F$15,0)</f>
        <v>0</v>
      </c>
      <c r="AU455" s="19">
        <f>IF(AND(ISNUMBER(AK455),ISNUMBER(AL455)),Regression!$C$38+Regression!$D$38*A455+Regression!$E$38*AK455+Regression!$F$38*AL455,"")</f>
        <v>10529.157758000212</v>
      </c>
      <c r="AV455" s="34">
        <f t="shared" si="102"/>
        <v>10561.520657114126</v>
      </c>
      <c r="AW455" s="13" t="str">
        <f>IF(AJ455=1,"Train",IF(AH455=Inputs!$B$6+1,"Validation",IF(AH455&gt;Inputs!$B$6+1,"Forecast","Not used")))</f>
        <v>Not used</v>
      </c>
      <c r="AX455" s="34">
        <f t="shared" si="103"/>
        <v>8406</v>
      </c>
      <c r="AY455" s="38" t="str">
        <f t="shared" si="104"/>
        <v/>
      </c>
      <c r="AZ455" s="13">
        <f t="shared" si="105"/>
        <v>0</v>
      </c>
      <c r="BB455" s="19">
        <f>Regression!$C$45+Regression!$C$46*A455</f>
        <v>6852.2923061118045</v>
      </c>
      <c r="BC455" s="27" t="str">
        <f t="shared" si="106"/>
        <v/>
      </c>
      <c r="BD455" s="30">
        <f>INDEX('Seasonal Index'!$H$2:$H$53,AI455)</f>
        <v>1.0081501126133556</v>
      </c>
      <c r="BE455" s="34" t="str">
        <f t="shared" si="107"/>
        <v/>
      </c>
      <c r="BF455" s="38" t="str">
        <f t="shared" si="108"/>
        <v/>
      </c>
      <c r="BG455" s="34">
        <f t="shared" si="109"/>
        <v>8406</v>
      </c>
      <c r="BH455" s="13">
        <f t="shared" si="110"/>
        <v>0</v>
      </c>
      <c r="BI455" s="13">
        <f t="shared" si="111"/>
        <v>0</v>
      </c>
    </row>
    <row r="456" spans="1:61" x14ac:dyDescent="0.2">
      <c r="A456" s="15">
        <v>455</v>
      </c>
      <c r="B456" s="35">
        <v>36455</v>
      </c>
      <c r="C456" s="36">
        <v>8521</v>
      </c>
      <c r="D456" s="37"/>
      <c r="F456" s="15">
        <v>287000</v>
      </c>
      <c r="H456" s="15">
        <v>22.646000000000001</v>
      </c>
      <c r="I456" s="15">
        <v>21.786000000000001</v>
      </c>
      <c r="J456" s="15">
        <v>1.236</v>
      </c>
      <c r="K456" s="15">
        <v>9526.2099999999991</v>
      </c>
      <c r="M456" s="15">
        <v>639</v>
      </c>
      <c r="N456" s="15">
        <v>17.661999999999999</v>
      </c>
      <c r="O456" s="15">
        <v>241503</v>
      </c>
      <c r="P456" s="15">
        <v>6331.9</v>
      </c>
      <c r="Q456" s="15">
        <v>1500711</v>
      </c>
      <c r="S456" s="15">
        <v>6317</v>
      </c>
      <c r="V456" s="15">
        <v>28</v>
      </c>
      <c r="W456" s="15">
        <v>94.9</v>
      </c>
      <c r="AB456" s="15">
        <v>276154</v>
      </c>
      <c r="AD456" s="15">
        <v>0</v>
      </c>
      <c r="AE456" s="15">
        <v>46.7</v>
      </c>
      <c r="AF456" s="15">
        <v>14.1</v>
      </c>
      <c r="AH456" s="13">
        <f t="shared" si="98"/>
        <v>1999</v>
      </c>
      <c r="AI456" s="13">
        <f t="shared" si="99"/>
        <v>43</v>
      </c>
      <c r="AJ456" s="13">
        <f>IF(AND(ISNUMBER(C456),ISNUMBER(AK456),ISNUMBER(AL456),AH456&gt;=Inputs!$B$5,AH456&lt;=Inputs!$B$6,AH456&lt;&gt;Inputs!$B$7,AH456&lt;&gt;Inputs!$B$8),1,0)</f>
        <v>0</v>
      </c>
      <c r="AK456" s="13">
        <f>IF(INDEX($E456:$AF456,Inputs!$C$10)="","",INDEX($E456:$AF456,Inputs!$C$10))</f>
        <v>241503</v>
      </c>
      <c r="AL456" s="13">
        <f>IF(INDEX($E456:$AF456,Inputs!$C$11)="","",INDEX($E456:$AF456,Inputs!$C$11))</f>
        <v>287000</v>
      </c>
      <c r="AM456" s="19">
        <f>Regression!$C$5+Regression!$C$6*A456</f>
        <v>10312.982902201362</v>
      </c>
      <c r="AN456" s="27" t="str">
        <f t="shared" si="100"/>
        <v/>
      </c>
      <c r="AO456" s="30">
        <f>INDEX('Seasonal Index'!$E$2:$E$53,AI456)</f>
        <v>1.0122408775529341</v>
      </c>
      <c r="AP456" s="34" t="str">
        <f t="shared" si="101"/>
        <v/>
      </c>
      <c r="AQ456" s="16">
        <f>IF(AJ456=1,A456-Regression!$C$15,0)</f>
        <v>0</v>
      </c>
      <c r="AR456" s="16">
        <f>IF(AJ456=1,AK456-Regression!$D$15,0)</f>
        <v>0</v>
      </c>
      <c r="AS456" s="16">
        <f>IF(AJ456=1,AL456-Regression!$E$15,0)</f>
        <v>0</v>
      </c>
      <c r="AT456" s="16">
        <f>IF(AJ456=1,AP456-Regression!$F$15,0)</f>
        <v>0</v>
      </c>
      <c r="AU456" s="19">
        <f>IF(AND(ISNUMBER(AK456),ISNUMBER(AL456)),Regression!$C$38+Regression!$D$38*A456+Regression!$E$38*AK456+Regression!$F$38*AL456,"")</f>
        <v>10535.272415769166</v>
      </c>
      <c r="AV456" s="34">
        <f t="shared" si="102"/>
        <v>10664.233395397401</v>
      </c>
      <c r="AW456" s="13" t="str">
        <f>IF(AJ456=1,"Train",IF(AH456=Inputs!$B$6+1,"Validation",IF(AH456&gt;Inputs!$B$6+1,"Forecast","Not used")))</f>
        <v>Not used</v>
      </c>
      <c r="AX456" s="34">
        <f t="shared" si="103"/>
        <v>8521</v>
      </c>
      <c r="AY456" s="38" t="str">
        <f t="shared" si="104"/>
        <v/>
      </c>
      <c r="AZ456" s="13">
        <f t="shared" si="105"/>
        <v>0</v>
      </c>
      <c r="BB456" s="19">
        <f>Regression!$C$45+Regression!$C$46*A456</f>
        <v>6853.8518057245819</v>
      </c>
      <c r="BC456" s="27" t="str">
        <f t="shared" si="106"/>
        <v/>
      </c>
      <c r="BD456" s="30">
        <f>INDEX('Seasonal Index'!$H$2:$H$53,AI456)</f>
        <v>1.0033758118290406</v>
      </c>
      <c r="BE456" s="34" t="str">
        <f t="shared" si="107"/>
        <v/>
      </c>
      <c r="BF456" s="38" t="str">
        <f t="shared" si="108"/>
        <v/>
      </c>
      <c r="BG456" s="34">
        <f t="shared" si="109"/>
        <v>8521</v>
      </c>
      <c r="BH456" s="13">
        <f t="shared" si="110"/>
        <v>0</v>
      </c>
      <c r="BI456" s="13">
        <f t="shared" si="111"/>
        <v>0</v>
      </c>
    </row>
    <row r="457" spans="1:61" x14ac:dyDescent="0.2">
      <c r="A457" s="15">
        <v>456</v>
      </c>
      <c r="B457" s="35">
        <v>36462</v>
      </c>
      <c r="C457" s="36">
        <v>8532</v>
      </c>
      <c r="D457" s="37"/>
      <c r="F457" s="15">
        <v>280000</v>
      </c>
      <c r="H457" s="15">
        <v>22.495999999999999</v>
      </c>
      <c r="I457" s="15">
        <v>21.82</v>
      </c>
      <c r="J457" s="15">
        <v>1.2370000000000001</v>
      </c>
      <c r="K457" s="15">
        <v>9526.2099999999991</v>
      </c>
      <c r="M457" s="15">
        <v>639</v>
      </c>
      <c r="N457" s="15">
        <v>17.661999999999999</v>
      </c>
      <c r="O457" s="15">
        <v>241503</v>
      </c>
      <c r="P457" s="15">
        <v>6331.9</v>
      </c>
      <c r="Q457" s="15">
        <v>1500711</v>
      </c>
      <c r="S457" s="15">
        <v>6317</v>
      </c>
      <c r="V457" s="15">
        <v>28</v>
      </c>
      <c r="W457" s="15">
        <v>94.9</v>
      </c>
      <c r="AB457" s="15">
        <v>276154</v>
      </c>
      <c r="AD457" s="15">
        <v>0</v>
      </c>
      <c r="AE457" s="15">
        <v>61.5</v>
      </c>
      <c r="AF457" s="15">
        <v>7.7</v>
      </c>
      <c r="AH457" s="13">
        <f t="shared" si="98"/>
        <v>1999</v>
      </c>
      <c r="AI457" s="13">
        <f t="shared" si="99"/>
        <v>44</v>
      </c>
      <c r="AJ457" s="13">
        <f>IF(AND(ISNUMBER(C457),ISNUMBER(AK457),ISNUMBER(AL457),AH457&gt;=Inputs!$B$5,AH457&lt;=Inputs!$B$6,AH457&lt;&gt;Inputs!$B$7,AH457&lt;&gt;Inputs!$B$8),1,0)</f>
        <v>0</v>
      </c>
      <c r="AK457" s="13">
        <f>IF(INDEX($E457:$AF457,Inputs!$C$10)="","",INDEX($E457:$AF457,Inputs!$C$10))</f>
        <v>241503</v>
      </c>
      <c r="AL457" s="13">
        <f>IF(INDEX($E457:$AF457,Inputs!$C$11)="","",INDEX($E457:$AF457,Inputs!$C$11))</f>
        <v>280000</v>
      </c>
      <c r="AM457" s="19">
        <f>Regression!$C$5+Regression!$C$6*A457</f>
        <v>10311.810227263044</v>
      </c>
      <c r="AN457" s="27" t="str">
        <f t="shared" si="100"/>
        <v/>
      </c>
      <c r="AO457" s="30">
        <f>INDEX('Seasonal Index'!$E$2:$E$53,AI457)</f>
        <v>1.012031592209933</v>
      </c>
      <c r="AP457" s="34" t="str">
        <f t="shared" si="101"/>
        <v/>
      </c>
      <c r="AQ457" s="16">
        <f>IF(AJ457=1,A457-Regression!$C$15,0)</f>
        <v>0</v>
      </c>
      <c r="AR457" s="16">
        <f>IF(AJ457=1,AK457-Regression!$D$15,0)</f>
        <v>0</v>
      </c>
      <c r="AS457" s="16">
        <f>IF(AJ457=1,AL457-Regression!$E$15,0)</f>
        <v>0</v>
      </c>
      <c r="AT457" s="16">
        <f>IF(AJ457=1,AP457-Regression!$F$15,0)</f>
        <v>0</v>
      </c>
      <c r="AU457" s="19">
        <f>IF(AND(ISNUMBER(AK457),ISNUMBER(AL457)),Regression!$C$38+Regression!$D$38*A457+Regression!$E$38*AK457+Regression!$F$38*AL457,"")</f>
        <v>10552.295392188531</v>
      </c>
      <c r="AV457" s="34">
        <f t="shared" si="102"/>
        <v>10679.256307226098</v>
      </c>
      <c r="AW457" s="13" t="str">
        <f>IF(AJ457=1,"Train",IF(AH457=Inputs!$B$6+1,"Validation",IF(AH457&gt;Inputs!$B$6+1,"Forecast","Not used")))</f>
        <v>Not used</v>
      </c>
      <c r="AX457" s="34">
        <f t="shared" si="103"/>
        <v>8532</v>
      </c>
      <c r="AY457" s="38" t="str">
        <f t="shared" si="104"/>
        <v/>
      </c>
      <c r="AZ457" s="13">
        <f t="shared" si="105"/>
        <v>0</v>
      </c>
      <c r="BB457" s="19">
        <f>Regression!$C$45+Regression!$C$46*A457</f>
        <v>6855.4113053373585</v>
      </c>
      <c r="BC457" s="27" t="str">
        <f t="shared" si="106"/>
        <v/>
      </c>
      <c r="BD457" s="30">
        <f>INDEX('Seasonal Index'!$H$2:$H$53,AI457)</f>
        <v>1.0342738783797232</v>
      </c>
      <c r="BE457" s="34" t="str">
        <f t="shared" si="107"/>
        <v/>
      </c>
      <c r="BF457" s="38" t="str">
        <f t="shared" si="108"/>
        <v/>
      </c>
      <c r="BG457" s="34">
        <f t="shared" si="109"/>
        <v>8532</v>
      </c>
      <c r="BH457" s="13">
        <f t="shared" si="110"/>
        <v>0</v>
      </c>
      <c r="BI457" s="13">
        <f t="shared" si="111"/>
        <v>0</v>
      </c>
    </row>
    <row r="458" spans="1:61" x14ac:dyDescent="0.2">
      <c r="A458" s="15">
        <v>457</v>
      </c>
      <c r="B458" s="35">
        <v>36469</v>
      </c>
      <c r="C458" s="36">
        <v>8333</v>
      </c>
      <c r="D458" s="37"/>
      <c r="F458" s="15">
        <v>285000</v>
      </c>
      <c r="H458" s="15">
        <v>22.724</v>
      </c>
      <c r="I458" s="15">
        <v>22.224</v>
      </c>
      <c r="J458" s="15">
        <v>1.23</v>
      </c>
      <c r="K458" s="15">
        <v>9686.6260000000002</v>
      </c>
      <c r="M458" s="15">
        <v>696</v>
      </c>
      <c r="N458" s="15">
        <v>17.661999999999999</v>
      </c>
      <c r="O458" s="15">
        <v>241503</v>
      </c>
      <c r="P458" s="15">
        <v>6386.5</v>
      </c>
      <c r="Q458" s="15">
        <v>1500711</v>
      </c>
      <c r="S458" s="15">
        <v>6317</v>
      </c>
      <c r="V458" s="15">
        <v>28</v>
      </c>
      <c r="W458" s="15">
        <v>95.5</v>
      </c>
      <c r="AB458" s="15">
        <v>276154</v>
      </c>
      <c r="AD458" s="15">
        <v>0</v>
      </c>
      <c r="AE458" s="15">
        <v>56.9</v>
      </c>
      <c r="AF458" s="15">
        <v>7.1</v>
      </c>
      <c r="AH458" s="13">
        <f t="shared" si="98"/>
        <v>1999</v>
      </c>
      <c r="AI458" s="13">
        <f t="shared" si="99"/>
        <v>45</v>
      </c>
      <c r="AJ458" s="13">
        <f>IF(AND(ISNUMBER(C458),ISNUMBER(AK458),ISNUMBER(AL458),AH458&gt;=Inputs!$B$5,AH458&lt;=Inputs!$B$6,AH458&lt;&gt;Inputs!$B$7,AH458&lt;&gt;Inputs!$B$8),1,0)</f>
        <v>0</v>
      </c>
      <c r="AK458" s="13">
        <f>IF(INDEX($E458:$AF458,Inputs!$C$10)="","",INDEX($E458:$AF458,Inputs!$C$10))</f>
        <v>241503</v>
      </c>
      <c r="AL458" s="13">
        <f>IF(INDEX($E458:$AF458,Inputs!$C$11)="","",INDEX($E458:$AF458,Inputs!$C$11))</f>
        <v>285000</v>
      </c>
      <c r="AM458" s="19">
        <f>Regression!$C$5+Regression!$C$6*A458</f>
        <v>10310.637552324724</v>
      </c>
      <c r="AN458" s="27" t="str">
        <f t="shared" si="100"/>
        <v/>
      </c>
      <c r="AO458" s="30">
        <f>INDEX('Seasonal Index'!$E$2:$E$53,AI458)</f>
        <v>1.0110407808389756</v>
      </c>
      <c r="AP458" s="34" t="str">
        <f t="shared" si="101"/>
        <v/>
      </c>
      <c r="AQ458" s="16">
        <f>IF(AJ458=1,A458-Regression!$C$15,0)</f>
        <v>0</v>
      </c>
      <c r="AR458" s="16">
        <f>IF(AJ458=1,AK458-Regression!$D$15,0)</f>
        <v>0</v>
      </c>
      <c r="AS458" s="16">
        <f>IF(AJ458=1,AL458-Regression!$E$15,0)</f>
        <v>0</v>
      </c>
      <c r="AT458" s="16">
        <f>IF(AJ458=1,AP458-Regression!$F$15,0)</f>
        <v>0</v>
      </c>
      <c r="AU458" s="19">
        <f>IF(AND(ISNUMBER(AK458),ISNUMBER(AL458)),Regression!$C$38+Regression!$D$38*A458+Regression!$E$38*AK458+Regression!$F$38*AL458,"")</f>
        <v>10537.457872086812</v>
      </c>
      <c r="AV458" s="34">
        <f t="shared" si="102"/>
        <v>10653.799635052461</v>
      </c>
      <c r="AW458" s="13" t="str">
        <f>IF(AJ458=1,"Train",IF(AH458=Inputs!$B$6+1,"Validation",IF(AH458&gt;Inputs!$B$6+1,"Forecast","Not used")))</f>
        <v>Not used</v>
      </c>
      <c r="AX458" s="34">
        <f t="shared" si="103"/>
        <v>8333</v>
      </c>
      <c r="AY458" s="38" t="str">
        <f t="shared" si="104"/>
        <v/>
      </c>
      <c r="AZ458" s="13">
        <f t="shared" si="105"/>
        <v>0</v>
      </c>
      <c r="BB458" s="19">
        <f>Regression!$C$45+Regression!$C$46*A458</f>
        <v>6856.9708049501351</v>
      </c>
      <c r="BC458" s="27" t="str">
        <f t="shared" si="106"/>
        <v/>
      </c>
      <c r="BD458" s="30">
        <f>INDEX('Seasonal Index'!$H$2:$H$53,AI458)</f>
        <v>1.024082102448103</v>
      </c>
      <c r="BE458" s="34" t="str">
        <f t="shared" si="107"/>
        <v/>
      </c>
      <c r="BF458" s="38" t="str">
        <f t="shared" si="108"/>
        <v/>
      </c>
      <c r="BG458" s="34">
        <f t="shared" si="109"/>
        <v>8333</v>
      </c>
      <c r="BH458" s="13">
        <f t="shared" si="110"/>
        <v>0</v>
      </c>
      <c r="BI458" s="13">
        <f t="shared" si="111"/>
        <v>0</v>
      </c>
    </row>
    <row r="459" spans="1:61" x14ac:dyDescent="0.2">
      <c r="A459" s="15">
        <v>458</v>
      </c>
      <c r="B459" s="35">
        <v>36476</v>
      </c>
      <c r="C459" s="36">
        <v>8416</v>
      </c>
      <c r="D459" s="37"/>
      <c r="F459" s="15">
        <v>282000</v>
      </c>
      <c r="H459" s="15">
        <v>24.22</v>
      </c>
      <c r="I459" s="15">
        <v>24.765999999999998</v>
      </c>
      <c r="J459" s="15">
        <v>1.2330000000000001</v>
      </c>
      <c r="K459" s="15">
        <v>9686.6260000000002</v>
      </c>
      <c r="M459" s="15">
        <v>696</v>
      </c>
      <c r="N459" s="15">
        <v>17.661999999999999</v>
      </c>
      <c r="O459" s="15">
        <v>241503</v>
      </c>
      <c r="P459" s="15">
        <v>6386.5</v>
      </c>
      <c r="Q459" s="15">
        <v>1500711</v>
      </c>
      <c r="S459" s="15">
        <v>6317</v>
      </c>
      <c r="V459" s="15">
        <v>23</v>
      </c>
      <c r="W459" s="15">
        <v>95.5</v>
      </c>
      <c r="AB459" s="15">
        <v>276154</v>
      </c>
      <c r="AD459" s="15">
        <v>0</v>
      </c>
      <c r="AE459" s="15">
        <v>59.9</v>
      </c>
      <c r="AF459" s="15">
        <v>2.8</v>
      </c>
      <c r="AH459" s="13">
        <f t="shared" si="98"/>
        <v>1999</v>
      </c>
      <c r="AI459" s="13">
        <f t="shared" si="99"/>
        <v>46</v>
      </c>
      <c r="AJ459" s="13">
        <f>IF(AND(ISNUMBER(C459),ISNUMBER(AK459),ISNUMBER(AL459),AH459&gt;=Inputs!$B$5,AH459&lt;=Inputs!$B$6,AH459&lt;&gt;Inputs!$B$7,AH459&lt;&gt;Inputs!$B$8),1,0)</f>
        <v>0</v>
      </c>
      <c r="AK459" s="13">
        <f>IF(INDEX($E459:$AF459,Inputs!$C$10)="","",INDEX($E459:$AF459,Inputs!$C$10))</f>
        <v>241503</v>
      </c>
      <c r="AL459" s="13">
        <f>IF(INDEX($E459:$AF459,Inputs!$C$11)="","",INDEX($E459:$AF459,Inputs!$C$11))</f>
        <v>282000</v>
      </c>
      <c r="AM459" s="19">
        <f>Regression!$C$5+Regression!$C$6*A459</f>
        <v>10309.464877386405</v>
      </c>
      <c r="AN459" s="27" t="str">
        <f t="shared" si="100"/>
        <v/>
      </c>
      <c r="AO459" s="30">
        <f>INDEX('Seasonal Index'!$E$2:$E$53,AI459)</f>
        <v>0.98635610609281399</v>
      </c>
      <c r="AP459" s="34" t="str">
        <f t="shared" si="101"/>
        <v/>
      </c>
      <c r="AQ459" s="16">
        <f>IF(AJ459=1,A459-Regression!$C$15,0)</f>
        <v>0</v>
      </c>
      <c r="AR459" s="16">
        <f>IF(AJ459=1,AK459-Regression!$D$15,0)</f>
        <v>0</v>
      </c>
      <c r="AS459" s="16">
        <f>IF(AJ459=1,AL459-Regression!$E$15,0)</f>
        <v>0</v>
      </c>
      <c r="AT459" s="16">
        <f>IF(AJ459=1,AP459-Regression!$F$15,0)</f>
        <v>0</v>
      </c>
      <c r="AU459" s="19">
        <f>IF(AND(ISNUMBER(AK459),ISNUMBER(AL459)),Regression!$C$38+Regression!$D$38*A459+Regression!$E$38*AK459+Regression!$F$38*AL459,"")</f>
        <v>10543.860682999148</v>
      </c>
      <c r="AV459" s="34">
        <f t="shared" si="102"/>
        <v>10400.001366468157</v>
      </c>
      <c r="AW459" s="13" t="str">
        <f>IF(AJ459=1,"Train",IF(AH459=Inputs!$B$6+1,"Validation",IF(AH459&gt;Inputs!$B$6+1,"Forecast","Not used")))</f>
        <v>Not used</v>
      </c>
      <c r="AX459" s="34">
        <f t="shared" si="103"/>
        <v>8416</v>
      </c>
      <c r="AY459" s="38" t="str">
        <f t="shared" si="104"/>
        <v/>
      </c>
      <c r="AZ459" s="13">
        <f t="shared" si="105"/>
        <v>0</v>
      </c>
      <c r="BB459" s="19">
        <f>Regression!$C$45+Regression!$C$46*A459</f>
        <v>6858.5303045629116</v>
      </c>
      <c r="BC459" s="27" t="str">
        <f t="shared" si="106"/>
        <v/>
      </c>
      <c r="BD459" s="30">
        <f>INDEX('Seasonal Index'!$H$2:$H$53,AI459)</f>
        <v>0.95418753549545088</v>
      </c>
      <c r="BE459" s="34" t="str">
        <f t="shared" si="107"/>
        <v/>
      </c>
      <c r="BF459" s="38" t="str">
        <f t="shared" si="108"/>
        <v/>
      </c>
      <c r="BG459" s="34">
        <f t="shared" si="109"/>
        <v>8416</v>
      </c>
      <c r="BH459" s="13">
        <f t="shared" si="110"/>
        <v>0</v>
      </c>
      <c r="BI459" s="13">
        <f t="shared" si="111"/>
        <v>0</v>
      </c>
    </row>
    <row r="460" spans="1:61" x14ac:dyDescent="0.2">
      <c r="A460" s="15">
        <v>459</v>
      </c>
      <c r="B460" s="35">
        <v>36483</v>
      </c>
      <c r="C460" s="36">
        <v>8404</v>
      </c>
      <c r="D460" s="37"/>
      <c r="F460" s="15">
        <v>281000</v>
      </c>
      <c r="H460" s="15">
        <v>26.047999999999998</v>
      </c>
      <c r="I460" s="15">
        <v>25.19</v>
      </c>
      <c r="J460" s="15">
        <v>1.2509999999999999</v>
      </c>
      <c r="K460" s="15">
        <v>9686.6260000000002</v>
      </c>
      <c r="M460" s="15">
        <v>696</v>
      </c>
      <c r="N460" s="15">
        <v>17.684000000000001</v>
      </c>
      <c r="O460" s="15">
        <v>224306</v>
      </c>
      <c r="P460" s="15">
        <v>6386.5</v>
      </c>
      <c r="Q460" s="15">
        <v>1500711</v>
      </c>
      <c r="S460" s="15">
        <v>6317</v>
      </c>
      <c r="V460" s="15">
        <v>23</v>
      </c>
      <c r="W460" s="15">
        <v>95.5</v>
      </c>
      <c r="AB460" s="15">
        <v>276154</v>
      </c>
      <c r="AD460" s="15">
        <v>0</v>
      </c>
      <c r="AE460" s="15">
        <v>81.599999999999994</v>
      </c>
      <c r="AF460" s="15">
        <v>2.5</v>
      </c>
      <c r="AH460" s="13">
        <f t="shared" si="98"/>
        <v>1999</v>
      </c>
      <c r="AI460" s="13">
        <f t="shared" si="99"/>
        <v>47</v>
      </c>
      <c r="AJ460" s="13">
        <f>IF(AND(ISNUMBER(C460),ISNUMBER(AK460),ISNUMBER(AL460),AH460&gt;=Inputs!$B$5,AH460&lt;=Inputs!$B$6,AH460&lt;&gt;Inputs!$B$7,AH460&lt;&gt;Inputs!$B$8),1,0)</f>
        <v>0</v>
      </c>
      <c r="AK460" s="13">
        <f>IF(INDEX($E460:$AF460,Inputs!$C$10)="","",INDEX($E460:$AF460,Inputs!$C$10))</f>
        <v>224306</v>
      </c>
      <c r="AL460" s="13">
        <f>IF(INDEX($E460:$AF460,Inputs!$C$11)="","",INDEX($E460:$AF460,Inputs!$C$11))</f>
        <v>281000</v>
      </c>
      <c r="AM460" s="19">
        <f>Regression!$C$5+Regression!$C$6*A460</f>
        <v>10308.292202448087</v>
      </c>
      <c r="AN460" s="27" t="str">
        <f t="shared" si="100"/>
        <v/>
      </c>
      <c r="AO460" s="30">
        <f>INDEX('Seasonal Index'!$E$2:$E$53,AI460)</f>
        <v>0.96578940872914776</v>
      </c>
      <c r="AP460" s="34" t="str">
        <f t="shared" si="101"/>
        <v/>
      </c>
      <c r="AQ460" s="16">
        <f>IF(AJ460=1,A460-Regression!$C$15,0)</f>
        <v>0</v>
      </c>
      <c r="AR460" s="16">
        <f>IF(AJ460=1,AK460-Regression!$D$15,0)</f>
        <v>0</v>
      </c>
      <c r="AS460" s="16">
        <f>IF(AJ460=1,AL460-Regression!$E$15,0)</f>
        <v>0</v>
      </c>
      <c r="AT460" s="16">
        <f>IF(AJ460=1,AP460-Regression!$F$15,0)</f>
        <v>0</v>
      </c>
      <c r="AU460" s="19">
        <f>IF(AND(ISNUMBER(AK460),ISNUMBER(AL460)),Regression!$C$38+Regression!$D$38*A460+Regression!$E$38*AK460+Regression!$F$38*AL460,"")</f>
        <v>10513.574541869171</v>
      </c>
      <c r="AV460" s="34">
        <f t="shared" si="102"/>
        <v>10153.898940421648</v>
      </c>
      <c r="AW460" s="13" t="str">
        <f>IF(AJ460=1,"Train",IF(AH460=Inputs!$B$6+1,"Validation",IF(AH460&gt;Inputs!$B$6+1,"Forecast","Not used")))</f>
        <v>Not used</v>
      </c>
      <c r="AX460" s="34">
        <f t="shared" si="103"/>
        <v>8404</v>
      </c>
      <c r="AY460" s="38" t="str">
        <f t="shared" si="104"/>
        <v/>
      </c>
      <c r="AZ460" s="13">
        <f t="shared" si="105"/>
        <v>0</v>
      </c>
      <c r="BB460" s="19">
        <f>Regression!$C$45+Regression!$C$46*A460</f>
        <v>6860.0898041756882</v>
      </c>
      <c r="BC460" s="27" t="str">
        <f t="shared" si="106"/>
        <v/>
      </c>
      <c r="BD460" s="30">
        <f>INDEX('Seasonal Index'!$H$2:$H$53,AI460)</f>
        <v>0.94653504180541337</v>
      </c>
      <c r="BE460" s="34" t="str">
        <f t="shared" si="107"/>
        <v/>
      </c>
      <c r="BF460" s="38" t="str">
        <f t="shared" si="108"/>
        <v/>
      </c>
      <c r="BG460" s="34">
        <f t="shared" si="109"/>
        <v>8404</v>
      </c>
      <c r="BH460" s="13">
        <f t="shared" si="110"/>
        <v>0</v>
      </c>
      <c r="BI460" s="13">
        <f t="shared" si="111"/>
        <v>0</v>
      </c>
    </row>
    <row r="461" spans="1:61" x14ac:dyDescent="0.2">
      <c r="A461" s="15">
        <v>460</v>
      </c>
      <c r="B461" s="35">
        <v>36490</v>
      </c>
      <c r="C461" s="36">
        <v>8416</v>
      </c>
      <c r="D461" s="37"/>
      <c r="F461" s="15">
        <v>276000</v>
      </c>
      <c r="H461" s="15">
        <v>27.344999999999999</v>
      </c>
      <c r="I461" s="15">
        <v>25.815999999999999</v>
      </c>
      <c r="J461" s="15">
        <v>1.2689999999999999</v>
      </c>
      <c r="K461" s="15">
        <v>9686.6260000000002</v>
      </c>
      <c r="M461" s="15">
        <v>696</v>
      </c>
      <c r="N461" s="15">
        <v>17.684000000000001</v>
      </c>
      <c r="O461" s="15">
        <v>224306</v>
      </c>
      <c r="P461" s="15">
        <v>6386.5</v>
      </c>
      <c r="Q461" s="15">
        <v>1500711</v>
      </c>
      <c r="S461" s="15">
        <v>6317</v>
      </c>
      <c r="V461" s="15">
        <v>23</v>
      </c>
      <c r="W461" s="15">
        <v>95.5</v>
      </c>
      <c r="AB461" s="15">
        <v>276154</v>
      </c>
      <c r="AD461" s="15">
        <v>1</v>
      </c>
      <c r="AE461" s="15">
        <v>68</v>
      </c>
      <c r="AF461" s="15">
        <v>3.8</v>
      </c>
      <c r="AH461" s="13">
        <f t="shared" si="98"/>
        <v>1999</v>
      </c>
      <c r="AI461" s="13">
        <f t="shared" si="99"/>
        <v>48</v>
      </c>
      <c r="AJ461" s="13">
        <f>IF(AND(ISNUMBER(C461),ISNUMBER(AK461),ISNUMBER(AL461),AH461&gt;=Inputs!$B$5,AH461&lt;=Inputs!$B$6,AH461&lt;&gt;Inputs!$B$7,AH461&lt;&gt;Inputs!$B$8),1,0)</f>
        <v>0</v>
      </c>
      <c r="AK461" s="13">
        <f>IF(INDEX($E461:$AF461,Inputs!$C$10)="","",INDEX($E461:$AF461,Inputs!$C$10))</f>
        <v>224306</v>
      </c>
      <c r="AL461" s="13">
        <f>IF(INDEX($E461:$AF461,Inputs!$C$11)="","",INDEX($E461:$AF461,Inputs!$C$11))</f>
        <v>276000</v>
      </c>
      <c r="AM461" s="19">
        <f>Regression!$C$5+Regression!$C$6*A461</f>
        <v>10307.119527509767</v>
      </c>
      <c r="AN461" s="27" t="str">
        <f t="shared" si="100"/>
        <v/>
      </c>
      <c r="AO461" s="30">
        <f>INDEX('Seasonal Index'!$E$2:$E$53,AI461)</f>
        <v>0.97475376861810648</v>
      </c>
      <c r="AP461" s="34" t="str">
        <f t="shared" si="101"/>
        <v/>
      </c>
      <c r="AQ461" s="16">
        <f>IF(AJ461=1,A461-Regression!$C$15,0)</f>
        <v>0</v>
      </c>
      <c r="AR461" s="16">
        <f>IF(AJ461=1,AK461-Regression!$D$15,0)</f>
        <v>0</v>
      </c>
      <c r="AS461" s="16">
        <f>IF(AJ461=1,AL461-Regression!$E$15,0)</f>
        <v>0</v>
      </c>
      <c r="AT461" s="16">
        <f>IF(AJ461=1,AP461-Regression!$F$15,0)</f>
        <v>0</v>
      </c>
      <c r="AU461" s="19">
        <f>IF(AND(ISNUMBER(AK461),ISNUMBER(AL461)),Regression!$C$38+Regression!$D$38*A461+Regression!$E$38*AK461+Regression!$F$38*AL461,"")</f>
        <v>10525.287435535021</v>
      </c>
      <c r="AV461" s="34">
        <f t="shared" si="102"/>
        <v>10259.563593576568</v>
      </c>
      <c r="AW461" s="13" t="str">
        <f>IF(AJ461=1,"Train",IF(AH461=Inputs!$B$6+1,"Validation",IF(AH461&gt;Inputs!$B$6+1,"Forecast","Not used")))</f>
        <v>Not used</v>
      </c>
      <c r="AX461" s="34">
        <f t="shared" si="103"/>
        <v>8416</v>
      </c>
      <c r="AY461" s="38" t="str">
        <f t="shared" si="104"/>
        <v/>
      </c>
      <c r="AZ461" s="13">
        <f t="shared" si="105"/>
        <v>0</v>
      </c>
      <c r="BB461" s="19">
        <f>Regression!$C$45+Regression!$C$46*A461</f>
        <v>6861.6493037884657</v>
      </c>
      <c r="BC461" s="27" t="str">
        <f t="shared" si="106"/>
        <v/>
      </c>
      <c r="BD461" s="30">
        <f>INDEX('Seasonal Index'!$H$2:$H$53,AI461)</f>
        <v>0.96645545966881496</v>
      </c>
      <c r="BE461" s="34" t="str">
        <f t="shared" si="107"/>
        <v/>
      </c>
      <c r="BF461" s="38" t="str">
        <f t="shared" si="108"/>
        <v/>
      </c>
      <c r="BG461" s="34">
        <f t="shared" si="109"/>
        <v>8416</v>
      </c>
      <c r="BH461" s="13">
        <f t="shared" si="110"/>
        <v>0</v>
      </c>
      <c r="BI461" s="13">
        <f t="shared" si="111"/>
        <v>0</v>
      </c>
    </row>
    <row r="462" spans="1:61" x14ac:dyDescent="0.2">
      <c r="A462" s="15">
        <v>461</v>
      </c>
      <c r="B462" s="35">
        <v>36497</v>
      </c>
      <c r="C462" s="36">
        <v>7670</v>
      </c>
      <c r="D462" s="37"/>
      <c r="F462" s="15">
        <v>288000</v>
      </c>
      <c r="H462" s="15">
        <v>25.462</v>
      </c>
      <c r="I462" s="15">
        <v>25.352</v>
      </c>
      <c r="J462" s="15">
        <v>1.274</v>
      </c>
      <c r="K462" s="15">
        <v>9686.6260000000002</v>
      </c>
      <c r="M462" s="15">
        <v>696</v>
      </c>
      <c r="N462" s="15">
        <v>17.684000000000001</v>
      </c>
      <c r="O462" s="15">
        <v>224306</v>
      </c>
      <c r="P462" s="15">
        <v>6386.5</v>
      </c>
      <c r="Q462" s="15">
        <v>1500711</v>
      </c>
      <c r="S462" s="15">
        <v>6317</v>
      </c>
      <c r="V462" s="15">
        <v>23</v>
      </c>
      <c r="W462" s="15">
        <v>95.5</v>
      </c>
      <c r="AB462" s="15">
        <v>276154</v>
      </c>
      <c r="AD462" s="15">
        <v>0</v>
      </c>
      <c r="AE462" s="15">
        <v>114.6</v>
      </c>
      <c r="AF462" s="15">
        <v>1.4</v>
      </c>
      <c r="AH462" s="13">
        <f t="shared" si="98"/>
        <v>1999</v>
      </c>
      <c r="AI462" s="13">
        <f t="shared" si="99"/>
        <v>49</v>
      </c>
      <c r="AJ462" s="13">
        <f>IF(AND(ISNUMBER(C462),ISNUMBER(AK462),ISNUMBER(AL462),AH462&gt;=Inputs!$B$5,AH462&lt;=Inputs!$B$6,AH462&lt;&gt;Inputs!$B$7,AH462&lt;&gt;Inputs!$B$8),1,0)</f>
        <v>0</v>
      </c>
      <c r="AK462" s="13">
        <f>IF(INDEX($E462:$AF462,Inputs!$C$10)="","",INDEX($E462:$AF462,Inputs!$C$10))</f>
        <v>224306</v>
      </c>
      <c r="AL462" s="13">
        <f>IF(INDEX($E462:$AF462,Inputs!$C$11)="","",INDEX($E462:$AF462,Inputs!$C$11))</f>
        <v>288000</v>
      </c>
      <c r="AM462" s="19">
        <f>Regression!$C$5+Regression!$C$6*A462</f>
        <v>10305.946852571449</v>
      </c>
      <c r="AN462" s="27" t="str">
        <f t="shared" si="100"/>
        <v/>
      </c>
      <c r="AO462" s="30">
        <f>INDEX('Seasonal Index'!$E$2:$E$53,AI462)</f>
        <v>0.98029372066923559</v>
      </c>
      <c r="AP462" s="34" t="str">
        <f t="shared" si="101"/>
        <v/>
      </c>
      <c r="AQ462" s="16">
        <f>IF(AJ462=1,A462-Regression!$C$15,0)</f>
        <v>0</v>
      </c>
      <c r="AR462" s="16">
        <f>IF(AJ462=1,AK462-Regression!$D$15,0)</f>
        <v>0</v>
      </c>
      <c r="AS462" s="16">
        <f>IF(AJ462=1,AL462-Regression!$E$15,0)</f>
        <v>0</v>
      </c>
      <c r="AT462" s="16">
        <f>IF(AJ462=1,AP462-Regression!$F$15,0)</f>
        <v>0</v>
      </c>
      <c r="AU462" s="19">
        <f>IF(AND(ISNUMBER(AK462),ISNUMBER(AL462)),Regression!$C$38+Regression!$D$38*A462+Regression!$E$38*AK462+Regression!$F$38*AL462,"")</f>
        <v>10491.864625796003</v>
      </c>
      <c r="AV462" s="34">
        <f t="shared" si="102"/>
        <v>10285.109010779501</v>
      </c>
      <c r="AW462" s="13" t="str">
        <f>IF(AJ462=1,"Train",IF(AH462=Inputs!$B$6+1,"Validation",IF(AH462&gt;Inputs!$B$6+1,"Forecast","Not used")))</f>
        <v>Not used</v>
      </c>
      <c r="AX462" s="34">
        <f t="shared" si="103"/>
        <v>7670</v>
      </c>
      <c r="AY462" s="38" t="str">
        <f t="shared" si="104"/>
        <v/>
      </c>
      <c r="AZ462" s="13">
        <f t="shared" si="105"/>
        <v>0</v>
      </c>
      <c r="BB462" s="19">
        <f>Regression!$C$45+Regression!$C$46*A462</f>
        <v>6863.2088034012422</v>
      </c>
      <c r="BC462" s="27" t="str">
        <f t="shared" si="106"/>
        <v/>
      </c>
      <c r="BD462" s="30">
        <f>INDEX('Seasonal Index'!$H$2:$H$53,AI462)</f>
        <v>0.97990885322830168</v>
      </c>
      <c r="BE462" s="34" t="str">
        <f t="shared" si="107"/>
        <v/>
      </c>
      <c r="BF462" s="38" t="str">
        <f t="shared" si="108"/>
        <v/>
      </c>
      <c r="BG462" s="34">
        <f t="shared" si="109"/>
        <v>7670</v>
      </c>
      <c r="BH462" s="13">
        <f t="shared" si="110"/>
        <v>0</v>
      </c>
      <c r="BI462" s="13">
        <f t="shared" si="111"/>
        <v>0</v>
      </c>
    </row>
    <row r="463" spans="1:61" x14ac:dyDescent="0.2">
      <c r="A463" s="15">
        <v>462</v>
      </c>
      <c r="B463" s="35">
        <v>36504</v>
      </c>
      <c r="C463" s="36">
        <v>8557</v>
      </c>
      <c r="D463" s="37"/>
      <c r="F463" s="15">
        <v>287000</v>
      </c>
      <c r="H463" s="15">
        <v>26.186</v>
      </c>
      <c r="I463" s="15">
        <v>25.744</v>
      </c>
      <c r="J463" s="15">
        <v>1.2729999999999999</v>
      </c>
      <c r="K463" s="15">
        <v>9686.6260000000002</v>
      </c>
      <c r="M463" s="15">
        <v>741</v>
      </c>
      <c r="N463" s="15">
        <v>17.684000000000001</v>
      </c>
      <c r="O463" s="15">
        <v>224306</v>
      </c>
      <c r="P463" s="15">
        <v>6411.4</v>
      </c>
      <c r="Q463" s="15">
        <v>1500711</v>
      </c>
      <c r="S463" s="15">
        <v>6317</v>
      </c>
      <c r="V463" s="15">
        <v>23</v>
      </c>
      <c r="W463" s="15">
        <v>94.1</v>
      </c>
      <c r="AB463" s="15">
        <v>276154</v>
      </c>
      <c r="AD463" s="15">
        <v>0</v>
      </c>
      <c r="AE463" s="15">
        <v>116</v>
      </c>
      <c r="AF463" s="15">
        <v>1.1000000000000001</v>
      </c>
      <c r="AH463" s="13">
        <f t="shared" si="98"/>
        <v>1999</v>
      </c>
      <c r="AI463" s="13">
        <f t="shared" si="99"/>
        <v>50</v>
      </c>
      <c r="AJ463" s="13">
        <f>IF(AND(ISNUMBER(C463),ISNUMBER(AK463),ISNUMBER(AL463),AH463&gt;=Inputs!$B$5,AH463&lt;=Inputs!$B$6,AH463&lt;&gt;Inputs!$B$7,AH463&lt;&gt;Inputs!$B$8),1,0)</f>
        <v>0</v>
      </c>
      <c r="AK463" s="13">
        <f>IF(INDEX($E463:$AF463,Inputs!$C$10)="","",INDEX($E463:$AF463,Inputs!$C$10))</f>
        <v>224306</v>
      </c>
      <c r="AL463" s="13">
        <f>IF(INDEX($E463:$AF463,Inputs!$C$11)="","",INDEX($E463:$AF463,Inputs!$C$11))</f>
        <v>287000</v>
      </c>
      <c r="AM463" s="19">
        <f>Regression!$C$5+Regression!$C$6*A463</f>
        <v>10304.77417763313</v>
      </c>
      <c r="AN463" s="27" t="str">
        <f t="shared" si="100"/>
        <v/>
      </c>
      <c r="AO463" s="30">
        <f>INDEX('Seasonal Index'!$E$2:$E$53,AI463)</f>
        <v>1.00060911532618</v>
      </c>
      <c r="AP463" s="34" t="str">
        <f t="shared" si="101"/>
        <v/>
      </c>
      <c r="AQ463" s="16">
        <f>IF(AJ463=1,A463-Regression!$C$15,0)</f>
        <v>0</v>
      </c>
      <c r="AR463" s="16">
        <f>IF(AJ463=1,AK463-Regression!$D$15,0)</f>
        <v>0</v>
      </c>
      <c r="AS463" s="16">
        <f>IF(AJ463=1,AL463-Regression!$E$15,0)</f>
        <v>0</v>
      </c>
      <c r="AT463" s="16">
        <f>IF(AJ463=1,AP463-Regression!$F$15,0)</f>
        <v>0</v>
      </c>
      <c r="AU463" s="19">
        <f>IF(AND(ISNUMBER(AK463),ISNUMBER(AL463)),Regression!$C$38+Regression!$D$38*A463+Regression!$E$38*AK463+Regression!$F$38*AL463,"")</f>
        <v>10492.957353954824</v>
      </c>
      <c r="AV463" s="34">
        <f t="shared" si="102"/>
        <v>10499.34877509607</v>
      </c>
      <c r="AW463" s="13" t="str">
        <f>IF(AJ463=1,"Train",IF(AH463=Inputs!$B$6+1,"Validation",IF(AH463&gt;Inputs!$B$6+1,"Forecast","Not used")))</f>
        <v>Not used</v>
      </c>
      <c r="AX463" s="34">
        <f t="shared" si="103"/>
        <v>8557</v>
      </c>
      <c r="AY463" s="38" t="str">
        <f t="shared" si="104"/>
        <v/>
      </c>
      <c r="AZ463" s="13">
        <f t="shared" si="105"/>
        <v>0</v>
      </c>
      <c r="BB463" s="19">
        <f>Regression!$C$45+Regression!$C$46*A463</f>
        <v>6864.7683030140188</v>
      </c>
      <c r="BC463" s="27" t="str">
        <f t="shared" si="106"/>
        <v/>
      </c>
      <c r="BD463" s="30">
        <f>INDEX('Seasonal Index'!$H$2:$H$53,AI463)</f>
        <v>0.99765913713107945</v>
      </c>
      <c r="BE463" s="34" t="str">
        <f t="shared" si="107"/>
        <v/>
      </c>
      <c r="BF463" s="38" t="str">
        <f t="shared" si="108"/>
        <v/>
      </c>
      <c r="BG463" s="34">
        <f t="shared" si="109"/>
        <v>8557</v>
      </c>
      <c r="BH463" s="13">
        <f t="shared" si="110"/>
        <v>0</v>
      </c>
      <c r="BI463" s="13">
        <f t="shared" si="111"/>
        <v>0</v>
      </c>
    </row>
    <row r="464" spans="1:61" x14ac:dyDescent="0.2">
      <c r="A464" s="15">
        <v>463</v>
      </c>
      <c r="B464" s="35">
        <v>36511</v>
      </c>
      <c r="C464" s="36">
        <v>8638</v>
      </c>
      <c r="D464" s="37"/>
      <c r="F464" s="15">
        <v>272000</v>
      </c>
      <c r="H464" s="15">
        <v>26.204000000000001</v>
      </c>
      <c r="I464" s="15">
        <v>25.436</v>
      </c>
      <c r="J464" s="15">
        <v>1.2749999999999999</v>
      </c>
      <c r="K464" s="15">
        <v>9686.6260000000002</v>
      </c>
      <c r="M464" s="15">
        <v>741</v>
      </c>
      <c r="N464" s="15">
        <v>17.62</v>
      </c>
      <c r="O464" s="15">
        <v>233631</v>
      </c>
      <c r="P464" s="15">
        <v>6411.4</v>
      </c>
      <c r="Q464" s="15">
        <v>1533015</v>
      </c>
      <c r="S464" s="15">
        <v>6317</v>
      </c>
      <c r="V464" s="15">
        <v>23</v>
      </c>
      <c r="W464" s="15">
        <v>94.1</v>
      </c>
      <c r="AB464" s="15">
        <v>276154</v>
      </c>
      <c r="AD464" s="15">
        <v>0</v>
      </c>
      <c r="AE464" s="15">
        <v>133.1</v>
      </c>
      <c r="AF464" s="15">
        <v>0</v>
      </c>
      <c r="AH464" s="13">
        <f t="shared" si="98"/>
        <v>1999</v>
      </c>
      <c r="AI464" s="13">
        <f t="shared" si="99"/>
        <v>51</v>
      </c>
      <c r="AJ464" s="13">
        <f>IF(AND(ISNUMBER(C464),ISNUMBER(AK464),ISNUMBER(AL464),AH464&gt;=Inputs!$B$5,AH464&lt;=Inputs!$B$6,AH464&lt;&gt;Inputs!$B$7,AH464&lt;&gt;Inputs!$B$8),1,0)</f>
        <v>0</v>
      </c>
      <c r="AK464" s="13">
        <f>IF(INDEX($E464:$AF464,Inputs!$C$10)="","",INDEX($E464:$AF464,Inputs!$C$10))</f>
        <v>233631</v>
      </c>
      <c r="AL464" s="13">
        <f>IF(INDEX($E464:$AF464,Inputs!$C$11)="","",INDEX($E464:$AF464,Inputs!$C$11))</f>
        <v>272000</v>
      </c>
      <c r="AM464" s="19">
        <f>Regression!$C$5+Regression!$C$6*A464</f>
        <v>10303.60150269481</v>
      </c>
      <c r="AN464" s="27" t="str">
        <f t="shared" si="100"/>
        <v/>
      </c>
      <c r="AO464" s="30">
        <f>INDEX('Seasonal Index'!$E$2:$E$53,AI464)</f>
        <v>1.0219733137822757</v>
      </c>
      <c r="AP464" s="34" t="str">
        <f t="shared" si="101"/>
        <v/>
      </c>
      <c r="AQ464" s="16">
        <f>IF(AJ464=1,A464-Regression!$C$15,0)</f>
        <v>0</v>
      </c>
      <c r="AR464" s="16">
        <f>IF(AJ464=1,AK464-Regression!$D$15,0)</f>
        <v>0</v>
      </c>
      <c r="AS464" s="16">
        <f>IF(AJ464=1,AL464-Regression!$E$15,0)</f>
        <v>0</v>
      </c>
      <c r="AT464" s="16">
        <f>IF(AJ464=1,AP464-Regression!$F$15,0)</f>
        <v>0</v>
      </c>
      <c r="AU464" s="19">
        <f>IF(AND(ISNUMBER(AK464),ISNUMBER(AL464)),Regression!$C$38+Regression!$D$38*A464+Regression!$E$38*AK464+Regression!$F$38*AL464,"")</f>
        <v>10548.235719602939</v>
      </c>
      <c r="AV464" s="34">
        <f t="shared" si="102"/>
        <v>10780.015412919183</v>
      </c>
      <c r="AW464" s="13" t="str">
        <f>IF(AJ464=1,"Train",IF(AH464=Inputs!$B$6+1,"Validation",IF(AH464&gt;Inputs!$B$6+1,"Forecast","Not used")))</f>
        <v>Not used</v>
      </c>
      <c r="AX464" s="34">
        <f t="shared" si="103"/>
        <v>8638</v>
      </c>
      <c r="AY464" s="38" t="str">
        <f t="shared" si="104"/>
        <v/>
      </c>
      <c r="AZ464" s="13">
        <f t="shared" si="105"/>
        <v>0</v>
      </c>
      <c r="BB464" s="19">
        <f>Regression!$C$45+Regression!$C$46*A464</f>
        <v>6866.3278026267963</v>
      </c>
      <c r="BC464" s="27" t="str">
        <f t="shared" si="106"/>
        <v/>
      </c>
      <c r="BD464" s="30">
        <f>INDEX('Seasonal Index'!$H$2:$H$53,AI464)</f>
        <v>1.0395425337611444</v>
      </c>
      <c r="BE464" s="34" t="str">
        <f t="shared" si="107"/>
        <v/>
      </c>
      <c r="BF464" s="38" t="str">
        <f t="shared" si="108"/>
        <v/>
      </c>
      <c r="BG464" s="34">
        <f t="shared" si="109"/>
        <v>8638</v>
      </c>
      <c r="BH464" s="13">
        <f t="shared" si="110"/>
        <v>0</v>
      </c>
      <c r="BI464" s="13">
        <f t="shared" si="111"/>
        <v>0</v>
      </c>
    </row>
    <row r="465" spans="1:61" x14ac:dyDescent="0.2">
      <c r="A465" s="15">
        <v>464</v>
      </c>
      <c r="B465" s="35">
        <v>36518</v>
      </c>
      <c r="C465" s="36">
        <v>8590</v>
      </c>
      <c r="D465" s="37"/>
      <c r="F465" s="15">
        <v>287000</v>
      </c>
      <c r="H465" s="15">
        <v>26.065000000000001</v>
      </c>
      <c r="I465" s="15">
        <v>25.41</v>
      </c>
      <c r="J465" s="15">
        <v>1.2689999999999999</v>
      </c>
      <c r="K465" s="15">
        <v>9686.6260000000002</v>
      </c>
      <c r="M465" s="15">
        <v>741</v>
      </c>
      <c r="N465" s="15">
        <v>17.62</v>
      </c>
      <c r="O465" s="15">
        <v>233631</v>
      </c>
      <c r="P465" s="15">
        <v>6411.4</v>
      </c>
      <c r="Q465" s="15">
        <v>1533015</v>
      </c>
      <c r="S465" s="15">
        <v>6317</v>
      </c>
      <c r="V465" s="15">
        <v>23</v>
      </c>
      <c r="W465" s="15">
        <v>94.1</v>
      </c>
      <c r="AB465" s="15">
        <v>276154</v>
      </c>
      <c r="AD465" s="15">
        <v>1</v>
      </c>
      <c r="AE465" s="15">
        <v>164.7</v>
      </c>
      <c r="AF465" s="15">
        <v>0</v>
      </c>
      <c r="AH465" s="13">
        <f t="shared" si="98"/>
        <v>1999</v>
      </c>
      <c r="AI465" s="13">
        <f t="shared" si="99"/>
        <v>52</v>
      </c>
      <c r="AJ465" s="13">
        <f>IF(AND(ISNUMBER(C465),ISNUMBER(AK465),ISNUMBER(AL465),AH465&gt;=Inputs!$B$5,AH465&lt;=Inputs!$B$6,AH465&lt;&gt;Inputs!$B$7,AH465&lt;&gt;Inputs!$B$8),1,0)</f>
        <v>0</v>
      </c>
      <c r="AK465" s="13">
        <f>IF(INDEX($E465:$AF465,Inputs!$C$10)="","",INDEX($E465:$AF465,Inputs!$C$10))</f>
        <v>233631</v>
      </c>
      <c r="AL465" s="13">
        <f>IF(INDEX($E465:$AF465,Inputs!$C$11)="","",INDEX($E465:$AF465,Inputs!$C$11))</f>
        <v>287000</v>
      </c>
      <c r="AM465" s="19">
        <f>Regression!$C$5+Regression!$C$6*A465</f>
        <v>10302.428827756492</v>
      </c>
      <c r="AN465" s="27" t="str">
        <f t="shared" si="100"/>
        <v/>
      </c>
      <c r="AO465" s="30">
        <f>INDEX('Seasonal Index'!$E$2:$E$53,AI465)</f>
        <v>0.94105970168970154</v>
      </c>
      <c r="AP465" s="34" t="str">
        <f t="shared" si="101"/>
        <v/>
      </c>
      <c r="AQ465" s="16">
        <f>IF(AJ465=1,A465-Regression!$C$15,0)</f>
        <v>0</v>
      </c>
      <c r="AR465" s="16">
        <f>IF(AJ465=1,AK465-Regression!$D$15,0)</f>
        <v>0</v>
      </c>
      <c r="AS465" s="16">
        <f>IF(AJ465=1,AL465-Regression!$E$15,0)</f>
        <v>0</v>
      </c>
      <c r="AT465" s="16">
        <f>IF(AJ465=1,AP465-Regression!$F$15,0)</f>
        <v>0</v>
      </c>
      <c r="AU465" s="19">
        <f>IF(AND(ISNUMBER(AK465),ISNUMBER(AL465)),Regression!$C$38+Regression!$D$38*A465+Regression!$E$38*AK465+Regression!$F$38*AL465,"")</f>
        <v>10506.847785733647</v>
      </c>
      <c r="AV465" s="34">
        <f t="shared" si="102"/>
        <v>9887.5710429416067</v>
      </c>
      <c r="AW465" s="13" t="str">
        <f>IF(AJ465=1,"Train",IF(AH465=Inputs!$B$6+1,"Validation",IF(AH465&gt;Inputs!$B$6+1,"Forecast","Not used")))</f>
        <v>Not used</v>
      </c>
      <c r="AX465" s="34">
        <f t="shared" si="103"/>
        <v>8590</v>
      </c>
      <c r="AY465" s="38" t="str">
        <f t="shared" si="104"/>
        <v/>
      </c>
      <c r="AZ465" s="13">
        <f t="shared" si="105"/>
        <v>0</v>
      </c>
      <c r="BB465" s="19">
        <f>Regression!$C$45+Regression!$C$46*A465</f>
        <v>6867.8873022395728</v>
      </c>
      <c r="BC465" s="27" t="str">
        <f t="shared" si="106"/>
        <v/>
      </c>
      <c r="BD465" s="30">
        <f>INDEX('Seasonal Index'!$H$2:$H$53,AI465)</f>
        <v>0.89289929772275245</v>
      </c>
      <c r="BE465" s="34" t="str">
        <f t="shared" si="107"/>
        <v/>
      </c>
      <c r="BF465" s="38" t="str">
        <f t="shared" si="108"/>
        <v/>
      </c>
      <c r="BG465" s="34">
        <f t="shared" si="109"/>
        <v>8590</v>
      </c>
      <c r="BH465" s="13">
        <f t="shared" si="110"/>
        <v>0</v>
      </c>
      <c r="BI465" s="13">
        <f t="shared" si="111"/>
        <v>0</v>
      </c>
    </row>
    <row r="466" spans="1:61" x14ac:dyDescent="0.2">
      <c r="A466" s="15">
        <v>465</v>
      </c>
      <c r="B466" s="35">
        <v>36525</v>
      </c>
      <c r="C466" s="36">
        <v>8851</v>
      </c>
      <c r="D466" s="37"/>
      <c r="F466" s="15">
        <v>268000</v>
      </c>
      <c r="H466" s="15">
        <v>26.335000000000001</v>
      </c>
      <c r="I466" s="15">
        <v>25.28</v>
      </c>
      <c r="J466" s="15">
        <v>1.2729999999999999</v>
      </c>
      <c r="K466" s="15">
        <v>9686.6260000000002</v>
      </c>
      <c r="M466" s="15">
        <v>741</v>
      </c>
      <c r="N466" s="15">
        <v>17.62</v>
      </c>
      <c r="O466" s="15">
        <v>233631</v>
      </c>
      <c r="P466" s="15">
        <v>6411.4</v>
      </c>
      <c r="Q466" s="15">
        <v>1533015</v>
      </c>
      <c r="S466" s="15">
        <v>6317</v>
      </c>
      <c r="V466" s="15">
        <v>23</v>
      </c>
      <c r="W466" s="15">
        <v>94.1</v>
      </c>
      <c r="AB466" s="15">
        <v>276154</v>
      </c>
      <c r="AD466" s="15">
        <v>1</v>
      </c>
      <c r="AE466" s="15">
        <v>167.1</v>
      </c>
      <c r="AF466" s="15">
        <v>0</v>
      </c>
      <c r="AH466" s="13">
        <f t="shared" si="98"/>
        <v>1999</v>
      </c>
      <c r="AI466" s="13">
        <f t="shared" si="99"/>
        <v>52</v>
      </c>
      <c r="AJ466" s="13">
        <f>IF(AND(ISNUMBER(C466),ISNUMBER(AK466),ISNUMBER(AL466),AH466&gt;=Inputs!$B$5,AH466&lt;=Inputs!$B$6,AH466&lt;&gt;Inputs!$B$7,AH466&lt;&gt;Inputs!$B$8),1,0)</f>
        <v>0</v>
      </c>
      <c r="AK466" s="13">
        <f>IF(INDEX($E466:$AF466,Inputs!$C$10)="","",INDEX($E466:$AF466,Inputs!$C$10))</f>
        <v>233631</v>
      </c>
      <c r="AL466" s="13">
        <f>IF(INDEX($E466:$AF466,Inputs!$C$11)="","",INDEX($E466:$AF466,Inputs!$C$11))</f>
        <v>268000</v>
      </c>
      <c r="AM466" s="19">
        <f>Regression!$C$5+Regression!$C$6*A466</f>
        <v>10301.256152818172</v>
      </c>
      <c r="AN466" s="27" t="str">
        <f t="shared" si="100"/>
        <v/>
      </c>
      <c r="AO466" s="30">
        <f>INDEX('Seasonal Index'!$E$2:$E$53,AI466)</f>
        <v>0.94105970168970154</v>
      </c>
      <c r="AP466" s="34" t="str">
        <f t="shared" si="101"/>
        <v/>
      </c>
      <c r="AQ466" s="16">
        <f>IF(AJ466=1,A466-Regression!$C$15,0)</f>
        <v>0</v>
      </c>
      <c r="AR466" s="16">
        <f>IF(AJ466=1,AK466-Regression!$D$15,0)</f>
        <v>0</v>
      </c>
      <c r="AS466" s="16">
        <f>IF(AJ466=1,AL466-Regression!$E$15,0)</f>
        <v>0</v>
      </c>
      <c r="AT466" s="16">
        <f>IF(AJ466=1,AP466-Regression!$F$15,0)</f>
        <v>0</v>
      </c>
      <c r="AU466" s="19">
        <f>IF(AND(ISNUMBER(AK466),ISNUMBER(AL466)),Regression!$C$38+Regression!$D$38*A466+Regression!$E$38*AK466+Regression!$F$38*AL466,"")</f>
        <v>10555.731258674099</v>
      </c>
      <c r="AV466" s="34">
        <f t="shared" si="102"/>
        <v>9933.5733094045063</v>
      </c>
      <c r="AW466" s="13" t="str">
        <f>IF(AJ466=1,"Train",IF(AH466=Inputs!$B$6+1,"Validation",IF(AH466&gt;Inputs!$B$6+1,"Forecast","Not used")))</f>
        <v>Not used</v>
      </c>
      <c r="AX466" s="34">
        <f t="shared" si="103"/>
        <v>8851</v>
      </c>
      <c r="AY466" s="38" t="str">
        <f t="shared" si="104"/>
        <v/>
      </c>
      <c r="AZ466" s="13">
        <f t="shared" si="105"/>
        <v>0</v>
      </c>
      <c r="BB466" s="19">
        <f>Regression!$C$45+Regression!$C$46*A466</f>
        <v>6869.4468018523494</v>
      </c>
      <c r="BC466" s="27" t="str">
        <f t="shared" si="106"/>
        <v/>
      </c>
      <c r="BD466" s="30">
        <f>INDEX('Seasonal Index'!$H$2:$H$53,AI466)</f>
        <v>0.89289929772275245</v>
      </c>
      <c r="BE466" s="34" t="str">
        <f t="shared" si="107"/>
        <v/>
      </c>
      <c r="BF466" s="38" t="str">
        <f t="shared" si="108"/>
        <v/>
      </c>
      <c r="BG466" s="34">
        <f t="shared" si="109"/>
        <v>8851</v>
      </c>
      <c r="BH466" s="13">
        <f t="shared" si="110"/>
        <v>0</v>
      </c>
      <c r="BI466" s="13">
        <f t="shared" si="111"/>
        <v>0</v>
      </c>
    </row>
    <row r="467" spans="1:61" x14ac:dyDescent="0.2">
      <c r="A467" s="15">
        <v>466</v>
      </c>
      <c r="B467" s="35">
        <v>36532</v>
      </c>
      <c r="C467" s="36">
        <v>7907</v>
      </c>
      <c r="D467" s="37"/>
      <c r="F467" s="15">
        <v>286000</v>
      </c>
      <c r="H467" s="15">
        <v>24.947500000000002</v>
      </c>
      <c r="I467" s="15">
        <v>23.642499999999998</v>
      </c>
      <c r="J467" s="15">
        <v>1.272</v>
      </c>
      <c r="K467" s="15">
        <v>9686.6260000000002</v>
      </c>
      <c r="M467" s="15">
        <v>782</v>
      </c>
      <c r="N467" s="15">
        <v>17.62</v>
      </c>
      <c r="O467" s="15">
        <v>233631</v>
      </c>
      <c r="P467" s="15">
        <v>6448.7</v>
      </c>
      <c r="Q467" s="15">
        <v>1533015</v>
      </c>
      <c r="S467" s="15">
        <v>6317</v>
      </c>
      <c r="V467" s="15">
        <v>23</v>
      </c>
      <c r="W467" s="15">
        <v>91.1</v>
      </c>
      <c r="AB467" s="15">
        <v>276154</v>
      </c>
      <c r="AD467" s="15">
        <v>1</v>
      </c>
      <c r="AE467" s="15">
        <v>130.1</v>
      </c>
      <c r="AF467" s="15">
        <v>1.6</v>
      </c>
      <c r="AH467" s="13">
        <f t="shared" si="98"/>
        <v>2000</v>
      </c>
      <c r="AI467" s="13">
        <f t="shared" si="99"/>
        <v>1</v>
      </c>
      <c r="AJ467" s="13">
        <f>IF(AND(ISNUMBER(C467),ISNUMBER(AK467),ISNUMBER(AL467),AH467&gt;=Inputs!$B$5,AH467&lt;=Inputs!$B$6,AH467&lt;&gt;Inputs!$B$7,AH467&lt;&gt;Inputs!$B$8),1,0)</f>
        <v>0</v>
      </c>
      <c r="AK467" s="13">
        <f>IF(INDEX($E467:$AF467,Inputs!$C$10)="","",INDEX($E467:$AF467,Inputs!$C$10))</f>
        <v>233631</v>
      </c>
      <c r="AL467" s="13">
        <f>IF(INDEX($E467:$AF467,Inputs!$C$11)="","",INDEX($E467:$AF467,Inputs!$C$11))</f>
        <v>286000</v>
      </c>
      <c r="AM467" s="19">
        <f>Regression!$C$5+Regression!$C$6*A467</f>
        <v>10300.083477879853</v>
      </c>
      <c r="AN467" s="27" t="str">
        <f t="shared" si="100"/>
        <v/>
      </c>
      <c r="AO467" s="30">
        <f>INDEX('Seasonal Index'!$E$2:$E$53,AI467)</f>
        <v>0.91465818912124619</v>
      </c>
      <c r="AP467" s="34" t="str">
        <f t="shared" si="101"/>
        <v/>
      </c>
      <c r="AQ467" s="16">
        <f>IF(AJ467=1,A467-Regression!$C$15,0)</f>
        <v>0</v>
      </c>
      <c r="AR467" s="16">
        <f>IF(AJ467=1,AK467-Regression!$D$15,0)</f>
        <v>0</v>
      </c>
      <c r="AS467" s="16">
        <f>IF(AJ467=1,AL467-Regression!$E$15,0)</f>
        <v>0</v>
      </c>
      <c r="AT467" s="16">
        <f>IF(AJ467=1,AP467-Regression!$F$15,0)</f>
        <v>0</v>
      </c>
      <c r="AU467" s="19">
        <f>IF(AND(ISNUMBER(AK467),ISNUMBER(AL467)),Regression!$C$38+Regression!$D$38*A467+Regression!$E$38*AK467+Regression!$F$38*AL467,"")</f>
        <v>10506.378200674537</v>
      </c>
      <c r="AV467" s="34">
        <f t="shared" si="102"/>
        <v>9609.7448592519086</v>
      </c>
      <c r="AW467" s="13" t="str">
        <f>IF(AJ467=1,"Train",IF(AH467=Inputs!$B$6+1,"Validation",IF(AH467&gt;Inputs!$B$6+1,"Forecast","Not used")))</f>
        <v>Not used</v>
      </c>
      <c r="AX467" s="34">
        <f t="shared" si="103"/>
        <v>7907</v>
      </c>
      <c r="AY467" s="38" t="str">
        <f t="shared" si="104"/>
        <v/>
      </c>
      <c r="AZ467" s="13">
        <f t="shared" si="105"/>
        <v>0</v>
      </c>
      <c r="BB467" s="19">
        <f>Regression!$C$45+Regression!$C$46*A467</f>
        <v>6871.0063014651259</v>
      </c>
      <c r="BC467" s="27" t="str">
        <f t="shared" si="106"/>
        <v/>
      </c>
      <c r="BD467" s="30">
        <f>INDEX('Seasonal Index'!$H$2:$H$53,AI467)</f>
        <v>0.90693988880451892</v>
      </c>
      <c r="BE467" s="34" t="str">
        <f t="shared" si="107"/>
        <v/>
      </c>
      <c r="BF467" s="38" t="str">
        <f t="shared" si="108"/>
        <v/>
      </c>
      <c r="BG467" s="34">
        <f t="shared" si="109"/>
        <v>7907</v>
      </c>
      <c r="BH467" s="13">
        <f t="shared" si="110"/>
        <v>0</v>
      </c>
      <c r="BI467" s="13">
        <f t="shared" si="111"/>
        <v>0</v>
      </c>
    </row>
    <row r="468" spans="1:61" x14ac:dyDescent="0.2">
      <c r="A468" s="15">
        <v>467</v>
      </c>
      <c r="B468" s="35">
        <v>36539</v>
      </c>
      <c r="C468" s="36">
        <v>7543</v>
      </c>
      <c r="D468" s="37"/>
      <c r="F468" s="15">
        <v>298000</v>
      </c>
      <c r="H468" s="15">
        <v>26.268000000000001</v>
      </c>
      <c r="I468" s="15">
        <v>24.344000000000001</v>
      </c>
      <c r="J468" s="15">
        <v>1.264</v>
      </c>
      <c r="K468" s="15">
        <v>9686.6260000000002</v>
      </c>
      <c r="M468" s="15">
        <v>782</v>
      </c>
      <c r="N468" s="15">
        <v>17.62</v>
      </c>
      <c r="O468" s="15">
        <v>233631</v>
      </c>
      <c r="P468" s="15">
        <v>6448.7</v>
      </c>
      <c r="Q468" s="15">
        <v>1533015</v>
      </c>
      <c r="S468" s="15">
        <v>6317</v>
      </c>
      <c r="V468" s="15">
        <v>23</v>
      </c>
      <c r="W468" s="15">
        <v>91.1</v>
      </c>
      <c r="AB468" s="15">
        <v>276154</v>
      </c>
      <c r="AD468" s="15">
        <v>0</v>
      </c>
      <c r="AE468" s="15">
        <v>129.69999999999999</v>
      </c>
      <c r="AF468" s="15">
        <v>1.9</v>
      </c>
      <c r="AH468" s="13">
        <f t="shared" si="98"/>
        <v>2000</v>
      </c>
      <c r="AI468" s="13">
        <f t="shared" si="99"/>
        <v>2</v>
      </c>
      <c r="AJ468" s="13">
        <f>IF(AND(ISNUMBER(C468),ISNUMBER(AK468),ISNUMBER(AL468),AH468&gt;=Inputs!$B$5,AH468&lt;=Inputs!$B$6,AH468&lt;&gt;Inputs!$B$7,AH468&lt;&gt;Inputs!$B$8),1,0)</f>
        <v>0</v>
      </c>
      <c r="AK468" s="13">
        <f>IF(INDEX($E468:$AF468,Inputs!$C$10)="","",INDEX($E468:$AF468,Inputs!$C$10))</f>
        <v>233631</v>
      </c>
      <c r="AL468" s="13">
        <f>IF(INDEX($E468:$AF468,Inputs!$C$11)="","",INDEX($E468:$AF468,Inputs!$C$11))</f>
        <v>298000</v>
      </c>
      <c r="AM468" s="19">
        <f>Regression!$C$5+Regression!$C$6*A468</f>
        <v>10298.910802941535</v>
      </c>
      <c r="AN468" s="27" t="str">
        <f t="shared" si="100"/>
        <v/>
      </c>
      <c r="AO468" s="30">
        <f>INDEX('Seasonal Index'!$E$2:$E$53,AI468)</f>
        <v>0.92112372079680493</v>
      </c>
      <c r="AP468" s="34" t="str">
        <f t="shared" si="101"/>
        <v/>
      </c>
      <c r="AQ468" s="16">
        <f>IF(AJ468=1,A468-Regression!$C$15,0)</f>
        <v>0</v>
      </c>
      <c r="AR468" s="16">
        <f>IF(AJ468=1,AK468-Regression!$D$15,0)</f>
        <v>0</v>
      </c>
      <c r="AS468" s="16">
        <f>IF(AJ468=1,AL468-Regression!$E$15,0)</f>
        <v>0</v>
      </c>
      <c r="AT468" s="16">
        <f>IF(AJ468=1,AP468-Regression!$F$15,0)</f>
        <v>0</v>
      </c>
      <c r="AU468" s="19">
        <f>IF(AND(ISNUMBER(AK468),ISNUMBER(AL468)),Regression!$C$38+Regression!$D$38*A468+Regression!$E$38*AK468+Regression!$F$38*AL468,"")</f>
        <v>10472.955390935515</v>
      </c>
      <c r="AV468" s="34">
        <f t="shared" si="102"/>
        <v>9646.8876374374777</v>
      </c>
      <c r="AW468" s="13" t="str">
        <f>IF(AJ468=1,"Train",IF(AH468=Inputs!$B$6+1,"Validation",IF(AH468&gt;Inputs!$B$6+1,"Forecast","Not used")))</f>
        <v>Not used</v>
      </c>
      <c r="AX468" s="34">
        <f t="shared" si="103"/>
        <v>7543</v>
      </c>
      <c r="AY468" s="38" t="str">
        <f t="shared" si="104"/>
        <v/>
      </c>
      <c r="AZ468" s="13">
        <f t="shared" si="105"/>
        <v>0</v>
      </c>
      <c r="BB468" s="19">
        <f>Regression!$C$45+Regression!$C$46*A468</f>
        <v>6872.5658010779025</v>
      </c>
      <c r="BC468" s="27" t="str">
        <f t="shared" si="106"/>
        <v/>
      </c>
      <c r="BD468" s="30">
        <f>INDEX('Seasonal Index'!$H$2:$H$53,AI468)</f>
        <v>0.93580735968008499</v>
      </c>
      <c r="BE468" s="34" t="str">
        <f t="shared" si="107"/>
        <v/>
      </c>
      <c r="BF468" s="38" t="str">
        <f t="shared" si="108"/>
        <v/>
      </c>
      <c r="BG468" s="34">
        <f t="shared" si="109"/>
        <v>7543</v>
      </c>
      <c r="BH468" s="13">
        <f t="shared" si="110"/>
        <v>0</v>
      </c>
      <c r="BI468" s="13">
        <f t="shared" si="111"/>
        <v>0</v>
      </c>
    </row>
    <row r="469" spans="1:61" x14ac:dyDescent="0.2">
      <c r="A469" s="15">
        <v>468</v>
      </c>
      <c r="B469" s="35">
        <v>36546</v>
      </c>
      <c r="C469" s="36">
        <v>7919</v>
      </c>
      <c r="D469" s="37"/>
      <c r="F469" s="15">
        <v>289000</v>
      </c>
      <c r="H469" s="15">
        <v>29.3675</v>
      </c>
      <c r="I469" s="15">
        <v>26.382000000000001</v>
      </c>
      <c r="J469" s="15">
        <v>1.2769999999999999</v>
      </c>
      <c r="K469" s="15">
        <v>9686.6260000000002</v>
      </c>
      <c r="M469" s="15">
        <v>782</v>
      </c>
      <c r="N469" s="15">
        <v>18.321999999999999</v>
      </c>
      <c r="O469" s="15">
        <v>221856</v>
      </c>
      <c r="P469" s="15">
        <v>6448.7</v>
      </c>
      <c r="Q469" s="15">
        <v>1533015</v>
      </c>
      <c r="S469" s="15">
        <v>6317</v>
      </c>
      <c r="V469" s="15">
        <v>23</v>
      </c>
      <c r="W469" s="15">
        <v>91.1</v>
      </c>
      <c r="AB469" s="15">
        <v>276154</v>
      </c>
      <c r="AD469" s="15">
        <v>0</v>
      </c>
      <c r="AE469" s="15">
        <v>172.2</v>
      </c>
      <c r="AF469" s="15">
        <v>0.8</v>
      </c>
      <c r="AH469" s="13">
        <f t="shared" si="98"/>
        <v>2000</v>
      </c>
      <c r="AI469" s="13">
        <f t="shared" si="99"/>
        <v>3</v>
      </c>
      <c r="AJ469" s="13">
        <f>IF(AND(ISNUMBER(C469),ISNUMBER(AK469),ISNUMBER(AL469),AH469&gt;=Inputs!$B$5,AH469&lt;=Inputs!$B$6,AH469&lt;&gt;Inputs!$B$7,AH469&lt;&gt;Inputs!$B$8),1,0)</f>
        <v>0</v>
      </c>
      <c r="AK469" s="13">
        <f>IF(INDEX($E469:$AF469,Inputs!$C$10)="","",INDEX($E469:$AF469,Inputs!$C$10))</f>
        <v>221856</v>
      </c>
      <c r="AL469" s="13">
        <f>IF(INDEX($E469:$AF469,Inputs!$C$11)="","",INDEX($E469:$AF469,Inputs!$C$11))</f>
        <v>289000</v>
      </c>
      <c r="AM469" s="19">
        <f>Regression!$C$5+Regression!$C$6*A469</f>
        <v>10297.738128003215</v>
      </c>
      <c r="AN469" s="27" t="str">
        <f t="shared" si="100"/>
        <v/>
      </c>
      <c r="AO469" s="30">
        <f>INDEX('Seasonal Index'!$E$2:$E$53,AI469)</f>
        <v>0.93247570989249473</v>
      </c>
      <c r="AP469" s="34" t="str">
        <f t="shared" si="101"/>
        <v/>
      </c>
      <c r="AQ469" s="16">
        <f>IF(AJ469=1,A469-Regression!$C$15,0)</f>
        <v>0</v>
      </c>
      <c r="AR469" s="16">
        <f>IF(AJ469=1,AK469-Regression!$D$15,0)</f>
        <v>0</v>
      </c>
      <c r="AS469" s="16">
        <f>IF(AJ469=1,AL469-Regression!$E$15,0)</f>
        <v>0</v>
      </c>
      <c r="AT469" s="16">
        <f>IF(AJ469=1,AP469-Regression!$F$15,0)</f>
        <v>0</v>
      </c>
      <c r="AU469" s="19">
        <f>IF(AND(ISNUMBER(AK469),ISNUMBER(AL469)),Regression!$C$38+Regression!$D$38*A469+Regression!$E$38*AK469+Regression!$F$38*AL469,"")</f>
        <v>10473.802947644266</v>
      </c>
      <c r="AV469" s="34">
        <f t="shared" si="102"/>
        <v>9766.5668388786908</v>
      </c>
      <c r="AW469" s="13" t="str">
        <f>IF(AJ469=1,"Train",IF(AH469=Inputs!$B$6+1,"Validation",IF(AH469&gt;Inputs!$B$6+1,"Forecast","Not used")))</f>
        <v>Not used</v>
      </c>
      <c r="AX469" s="34">
        <f t="shared" si="103"/>
        <v>7919</v>
      </c>
      <c r="AY469" s="38" t="str">
        <f t="shared" si="104"/>
        <v/>
      </c>
      <c r="AZ469" s="13">
        <f t="shared" si="105"/>
        <v>0</v>
      </c>
      <c r="BB469" s="19">
        <f>Regression!$C$45+Regression!$C$46*A469</f>
        <v>6874.12530069068</v>
      </c>
      <c r="BC469" s="27" t="str">
        <f t="shared" si="106"/>
        <v/>
      </c>
      <c r="BD469" s="30">
        <f>INDEX('Seasonal Index'!$H$2:$H$53,AI469)</f>
        <v>0.93511463592432087</v>
      </c>
      <c r="BE469" s="34" t="str">
        <f t="shared" si="107"/>
        <v/>
      </c>
      <c r="BF469" s="38" t="str">
        <f t="shared" si="108"/>
        <v/>
      </c>
      <c r="BG469" s="34">
        <f t="shared" si="109"/>
        <v>7919</v>
      </c>
      <c r="BH469" s="13">
        <f t="shared" si="110"/>
        <v>0</v>
      </c>
      <c r="BI469" s="13">
        <f t="shared" si="111"/>
        <v>0</v>
      </c>
    </row>
    <row r="470" spans="1:61" x14ac:dyDescent="0.2">
      <c r="A470" s="15">
        <v>469</v>
      </c>
      <c r="B470" s="35">
        <v>36553</v>
      </c>
      <c r="C470" s="36">
        <v>8385</v>
      </c>
      <c r="D470" s="37"/>
      <c r="F470" s="15">
        <v>284000</v>
      </c>
      <c r="H470" s="15">
        <v>28.335999999999999</v>
      </c>
      <c r="I470" s="15">
        <v>26.988</v>
      </c>
      <c r="J470" s="15">
        <v>1.3149999999999999</v>
      </c>
      <c r="K470" s="15">
        <v>9686.6260000000002</v>
      </c>
      <c r="M470" s="15">
        <v>782</v>
      </c>
      <c r="N470" s="15">
        <v>18.321999999999999</v>
      </c>
      <c r="O470" s="15">
        <v>221856</v>
      </c>
      <c r="P470" s="15">
        <v>6448.7</v>
      </c>
      <c r="Q470" s="15">
        <v>1533015</v>
      </c>
      <c r="S470" s="15">
        <v>6317</v>
      </c>
      <c r="V470" s="15">
        <v>23</v>
      </c>
      <c r="W470" s="15">
        <v>91.1</v>
      </c>
      <c r="AB470" s="15">
        <v>276154</v>
      </c>
      <c r="AD470" s="15">
        <v>0</v>
      </c>
      <c r="AE470" s="15">
        <v>216.7</v>
      </c>
      <c r="AF470" s="15">
        <v>0.8</v>
      </c>
      <c r="AH470" s="13">
        <f t="shared" si="98"/>
        <v>2000</v>
      </c>
      <c r="AI470" s="13">
        <f t="shared" si="99"/>
        <v>4</v>
      </c>
      <c r="AJ470" s="13">
        <f>IF(AND(ISNUMBER(C470),ISNUMBER(AK470),ISNUMBER(AL470),AH470&gt;=Inputs!$B$5,AH470&lt;=Inputs!$B$6,AH470&lt;&gt;Inputs!$B$7,AH470&lt;&gt;Inputs!$B$8),1,0)</f>
        <v>0</v>
      </c>
      <c r="AK470" s="13">
        <f>IF(INDEX($E470:$AF470,Inputs!$C$10)="","",INDEX($E470:$AF470,Inputs!$C$10))</f>
        <v>221856</v>
      </c>
      <c r="AL470" s="13">
        <f>IF(INDEX($E470:$AF470,Inputs!$C$11)="","",INDEX($E470:$AF470,Inputs!$C$11))</f>
        <v>284000</v>
      </c>
      <c r="AM470" s="19">
        <f>Regression!$C$5+Regression!$C$6*A470</f>
        <v>10296.565453064897</v>
      </c>
      <c r="AN470" s="27" t="str">
        <f t="shared" si="100"/>
        <v/>
      </c>
      <c r="AO470" s="30">
        <f>INDEX('Seasonal Index'!$E$2:$E$53,AI470)</f>
        <v>0.95567024426301994</v>
      </c>
      <c r="AP470" s="34" t="str">
        <f t="shared" si="101"/>
        <v/>
      </c>
      <c r="AQ470" s="16">
        <f>IF(AJ470=1,A470-Regression!$C$15,0)</f>
        <v>0</v>
      </c>
      <c r="AR470" s="16">
        <f>IF(AJ470=1,AK470-Regression!$D$15,0)</f>
        <v>0</v>
      </c>
      <c r="AS470" s="16">
        <f>IF(AJ470=1,AL470-Regression!$E$15,0)</f>
        <v>0</v>
      </c>
      <c r="AT470" s="16">
        <f>IF(AJ470=1,AP470-Regression!$F$15,0)</f>
        <v>0</v>
      </c>
      <c r="AU470" s="19">
        <f>IF(AND(ISNUMBER(AK470),ISNUMBER(AL470)),Regression!$C$38+Regression!$D$38*A470+Regression!$E$38*AK470+Regression!$F$38*AL470,"")</f>
        <v>10485.515841310116</v>
      </c>
      <c r="AV470" s="34">
        <f t="shared" si="102"/>
        <v>10020.695485288605</v>
      </c>
      <c r="AW470" s="13" t="str">
        <f>IF(AJ470=1,"Train",IF(AH470=Inputs!$B$6+1,"Validation",IF(AH470&gt;Inputs!$B$6+1,"Forecast","Not used")))</f>
        <v>Not used</v>
      </c>
      <c r="AX470" s="34">
        <f t="shared" si="103"/>
        <v>8385</v>
      </c>
      <c r="AY470" s="38" t="str">
        <f t="shared" si="104"/>
        <v/>
      </c>
      <c r="AZ470" s="13">
        <f t="shared" si="105"/>
        <v>0</v>
      </c>
      <c r="BB470" s="19">
        <f>Regression!$C$45+Regression!$C$46*A470</f>
        <v>6875.6848003034565</v>
      </c>
      <c r="BC470" s="27" t="str">
        <f t="shared" si="106"/>
        <v/>
      </c>
      <c r="BD470" s="30">
        <f>INDEX('Seasonal Index'!$H$2:$H$53,AI470)</f>
        <v>0.94748400224267371</v>
      </c>
      <c r="BE470" s="34" t="str">
        <f t="shared" si="107"/>
        <v/>
      </c>
      <c r="BF470" s="38" t="str">
        <f t="shared" si="108"/>
        <v/>
      </c>
      <c r="BG470" s="34">
        <f t="shared" si="109"/>
        <v>8385</v>
      </c>
      <c r="BH470" s="13">
        <f t="shared" si="110"/>
        <v>0</v>
      </c>
      <c r="BI470" s="13">
        <f t="shared" si="111"/>
        <v>0</v>
      </c>
    </row>
    <row r="471" spans="1:61" x14ac:dyDescent="0.2">
      <c r="A471" s="15">
        <v>470</v>
      </c>
      <c r="B471" s="35">
        <v>36560</v>
      </c>
      <c r="C471" s="36">
        <v>7642</v>
      </c>
      <c r="D471" s="37"/>
      <c r="F471" s="15">
        <v>285000</v>
      </c>
      <c r="H471" s="15">
        <v>28.076000000000001</v>
      </c>
      <c r="I471" s="15">
        <v>27.332000000000001</v>
      </c>
      <c r="J471" s="15">
        <v>1.3160000000000001</v>
      </c>
      <c r="K471" s="15">
        <v>9686.6260000000002</v>
      </c>
      <c r="M471" s="15">
        <v>782</v>
      </c>
      <c r="N471" s="15">
        <v>18.321999999999999</v>
      </c>
      <c r="O471" s="15">
        <v>221856</v>
      </c>
      <c r="P471" s="15">
        <v>6448.7</v>
      </c>
      <c r="Q471" s="15">
        <v>1533015</v>
      </c>
      <c r="S471" s="15">
        <v>6317</v>
      </c>
      <c r="V471" s="15">
        <v>23</v>
      </c>
      <c r="W471" s="15">
        <v>92</v>
      </c>
      <c r="AB471" s="15">
        <v>276154</v>
      </c>
      <c r="AD471" s="15">
        <v>0</v>
      </c>
      <c r="AE471" s="15">
        <v>202.6</v>
      </c>
      <c r="AF471" s="15">
        <v>0</v>
      </c>
      <c r="AH471" s="13">
        <f t="shared" si="98"/>
        <v>2000</v>
      </c>
      <c r="AI471" s="13">
        <f t="shared" si="99"/>
        <v>5</v>
      </c>
      <c r="AJ471" s="13">
        <f>IF(AND(ISNUMBER(C471),ISNUMBER(AK471),ISNUMBER(AL471),AH471&gt;=Inputs!$B$5,AH471&lt;=Inputs!$B$6,AH471&lt;&gt;Inputs!$B$7,AH471&lt;&gt;Inputs!$B$8),1,0)</f>
        <v>0</v>
      </c>
      <c r="AK471" s="13">
        <f>IF(INDEX($E471:$AF471,Inputs!$C$10)="","",INDEX($E471:$AF471,Inputs!$C$10))</f>
        <v>221856</v>
      </c>
      <c r="AL471" s="13">
        <f>IF(INDEX($E471:$AF471,Inputs!$C$11)="","",INDEX($E471:$AF471,Inputs!$C$11))</f>
        <v>285000</v>
      </c>
      <c r="AM471" s="19">
        <f>Regression!$C$5+Regression!$C$6*A471</f>
        <v>10295.392778126577</v>
      </c>
      <c r="AN471" s="27" t="str">
        <f t="shared" si="100"/>
        <v/>
      </c>
      <c r="AO471" s="30">
        <f>INDEX('Seasonal Index'!$E$2:$E$53,AI471)</f>
        <v>0.96378521109549831</v>
      </c>
      <c r="AP471" s="34" t="str">
        <f t="shared" si="101"/>
        <v/>
      </c>
      <c r="AQ471" s="16">
        <f>IF(AJ471=1,A471-Regression!$C$15,0)</f>
        <v>0</v>
      </c>
      <c r="AR471" s="16">
        <f>IF(AJ471=1,AK471-Regression!$D$15,0)</f>
        <v>0</v>
      </c>
      <c r="AS471" s="16">
        <f>IF(AJ471=1,AL471-Regression!$E$15,0)</f>
        <v>0</v>
      </c>
      <c r="AT471" s="16">
        <f>IF(AJ471=1,AP471-Regression!$F$15,0)</f>
        <v>0</v>
      </c>
      <c r="AU471" s="19">
        <f>IF(AND(ISNUMBER(AK471),ISNUMBER(AL471)),Regression!$C$38+Regression!$D$38*A471+Regression!$E$38*AK471+Regression!$F$38*AL471,"")</f>
        <v>10481.298486715425</v>
      </c>
      <c r="AV471" s="34">
        <f t="shared" si="102"/>
        <v>10101.720474573953</v>
      </c>
      <c r="AW471" s="13" t="str">
        <f>IF(AJ471=1,"Train",IF(AH471=Inputs!$B$6+1,"Validation",IF(AH471&gt;Inputs!$B$6+1,"Forecast","Not used")))</f>
        <v>Not used</v>
      </c>
      <c r="AX471" s="34">
        <f t="shared" si="103"/>
        <v>7642</v>
      </c>
      <c r="AY471" s="38" t="str">
        <f t="shared" si="104"/>
        <v/>
      </c>
      <c r="AZ471" s="13">
        <f t="shared" si="105"/>
        <v>0</v>
      </c>
      <c r="BB471" s="19">
        <f>Regression!$C$45+Regression!$C$46*A471</f>
        <v>6877.2442999162331</v>
      </c>
      <c r="BC471" s="27" t="str">
        <f t="shared" si="106"/>
        <v/>
      </c>
      <c r="BD471" s="30">
        <f>INDEX('Seasonal Index'!$H$2:$H$53,AI471)</f>
        <v>1.0045556242669631</v>
      </c>
      <c r="BE471" s="34" t="str">
        <f t="shared" si="107"/>
        <v/>
      </c>
      <c r="BF471" s="38" t="str">
        <f t="shared" si="108"/>
        <v/>
      </c>
      <c r="BG471" s="34">
        <f t="shared" si="109"/>
        <v>7642</v>
      </c>
      <c r="BH471" s="13">
        <f t="shared" si="110"/>
        <v>0</v>
      </c>
      <c r="BI471" s="13">
        <f t="shared" si="111"/>
        <v>0</v>
      </c>
    </row>
    <row r="472" spans="1:61" x14ac:dyDescent="0.2">
      <c r="A472" s="15">
        <v>471</v>
      </c>
      <c r="B472" s="35">
        <v>36567</v>
      </c>
      <c r="C472" s="36">
        <v>8375</v>
      </c>
      <c r="D472" s="37"/>
      <c r="F472" s="15">
        <v>312000</v>
      </c>
      <c r="H472" s="15">
        <v>28.832000000000001</v>
      </c>
      <c r="I472" s="15">
        <v>27.626000000000001</v>
      </c>
      <c r="J472" s="15">
        <v>1.325</v>
      </c>
      <c r="K472" s="15">
        <v>9900.1689999999999</v>
      </c>
      <c r="M472" s="15">
        <v>798</v>
      </c>
      <c r="N472" s="15">
        <v>18.321999999999999</v>
      </c>
      <c r="O472" s="15">
        <v>221856</v>
      </c>
      <c r="P472" s="15">
        <v>6541</v>
      </c>
      <c r="Q472" s="15">
        <v>1533015</v>
      </c>
      <c r="S472" s="15">
        <v>6317</v>
      </c>
      <c r="V472" s="15">
        <v>23</v>
      </c>
      <c r="W472" s="15">
        <v>92</v>
      </c>
      <c r="AB472" s="15">
        <v>276154</v>
      </c>
      <c r="AD472" s="15">
        <v>0</v>
      </c>
      <c r="AE472" s="15">
        <v>164.5</v>
      </c>
      <c r="AF472" s="15">
        <v>0.7</v>
      </c>
      <c r="AH472" s="13">
        <f t="shared" si="98"/>
        <v>2000</v>
      </c>
      <c r="AI472" s="13">
        <f t="shared" si="99"/>
        <v>6</v>
      </c>
      <c r="AJ472" s="13">
        <f>IF(AND(ISNUMBER(C472),ISNUMBER(AK472),ISNUMBER(AL472),AH472&gt;=Inputs!$B$5,AH472&lt;=Inputs!$B$6,AH472&lt;&gt;Inputs!$B$7,AH472&lt;&gt;Inputs!$B$8),1,0)</f>
        <v>0</v>
      </c>
      <c r="AK472" s="13">
        <f>IF(INDEX($E472:$AF472,Inputs!$C$10)="","",INDEX($E472:$AF472,Inputs!$C$10))</f>
        <v>221856</v>
      </c>
      <c r="AL472" s="13">
        <f>IF(INDEX($E472:$AF472,Inputs!$C$11)="","",INDEX($E472:$AF472,Inputs!$C$11))</f>
        <v>312000</v>
      </c>
      <c r="AM472" s="19">
        <f>Regression!$C$5+Regression!$C$6*A472</f>
        <v>10294.220103188258</v>
      </c>
      <c r="AN472" s="27" t="str">
        <f t="shared" si="100"/>
        <v/>
      </c>
      <c r="AO472" s="30">
        <f>INDEX('Seasonal Index'!$E$2:$E$53,AI472)</f>
        <v>0.93990301851114999</v>
      </c>
      <c r="AP472" s="34" t="str">
        <f t="shared" si="101"/>
        <v/>
      </c>
      <c r="AQ472" s="16">
        <f>IF(AJ472=1,A472-Regression!$C$15,0)</f>
        <v>0</v>
      </c>
      <c r="AR472" s="16">
        <f>IF(AJ472=1,AK472-Regression!$D$15,0)</f>
        <v>0</v>
      </c>
      <c r="AS472" s="16">
        <f>IF(AJ472=1,AL472-Regression!$E$15,0)</f>
        <v>0</v>
      </c>
      <c r="AT472" s="16">
        <f>IF(AJ472=1,AP472-Regression!$F$15,0)</f>
        <v>0</v>
      </c>
      <c r="AU472" s="19">
        <f>IF(AND(ISNUMBER(AK472),ISNUMBER(AL472)),Regression!$C$38+Regression!$D$38*A472+Regression!$E$38*AK472+Regression!$F$38*AL472,"")</f>
        <v>10408.050056325046</v>
      </c>
      <c r="AV472" s="34">
        <f t="shared" si="102"/>
        <v>9782.5576647550552</v>
      </c>
      <c r="AW472" s="13" t="str">
        <f>IF(AJ472=1,"Train",IF(AH472=Inputs!$B$6+1,"Validation",IF(AH472&gt;Inputs!$B$6+1,"Forecast","Not used")))</f>
        <v>Not used</v>
      </c>
      <c r="AX472" s="34">
        <f t="shared" si="103"/>
        <v>8375</v>
      </c>
      <c r="AY472" s="38" t="str">
        <f t="shared" si="104"/>
        <v/>
      </c>
      <c r="AZ472" s="13">
        <f t="shared" si="105"/>
        <v>0</v>
      </c>
      <c r="BB472" s="19">
        <f>Regression!$C$45+Regression!$C$46*A472</f>
        <v>6878.8037995290106</v>
      </c>
      <c r="BC472" s="27" t="str">
        <f t="shared" si="106"/>
        <v/>
      </c>
      <c r="BD472" s="30">
        <f>INDEX('Seasonal Index'!$H$2:$H$53,AI472)</f>
        <v>0.95301266001084362</v>
      </c>
      <c r="BE472" s="34" t="str">
        <f t="shared" si="107"/>
        <v/>
      </c>
      <c r="BF472" s="38" t="str">
        <f t="shared" si="108"/>
        <v/>
      </c>
      <c r="BG472" s="34">
        <f t="shared" si="109"/>
        <v>8375</v>
      </c>
      <c r="BH472" s="13">
        <f t="shared" si="110"/>
        <v>0</v>
      </c>
      <c r="BI472" s="13">
        <f t="shared" si="111"/>
        <v>0</v>
      </c>
    </row>
    <row r="473" spans="1:61" x14ac:dyDescent="0.2">
      <c r="A473" s="15">
        <v>472</v>
      </c>
      <c r="B473" s="35">
        <v>36574</v>
      </c>
      <c r="C473" s="36">
        <v>8524</v>
      </c>
      <c r="D473" s="37"/>
      <c r="F473" s="15">
        <v>300000</v>
      </c>
      <c r="H473" s="15">
        <v>29.872</v>
      </c>
      <c r="I473" s="15">
        <v>27.812000000000001</v>
      </c>
      <c r="J473" s="15">
        <v>1.3560000000000001</v>
      </c>
      <c r="K473" s="15">
        <v>9900.1689999999999</v>
      </c>
      <c r="M473" s="15">
        <v>798</v>
      </c>
      <c r="N473" s="15">
        <v>18.635000000000002</v>
      </c>
      <c r="O473" s="15">
        <v>221465</v>
      </c>
      <c r="P473" s="15">
        <v>6541</v>
      </c>
      <c r="Q473" s="15">
        <v>1533015</v>
      </c>
      <c r="S473" s="15">
        <v>6317</v>
      </c>
      <c r="V473" s="15">
        <v>23</v>
      </c>
      <c r="W473" s="15">
        <v>92</v>
      </c>
      <c r="AB473" s="15">
        <v>276154</v>
      </c>
      <c r="AD473" s="15">
        <v>0</v>
      </c>
      <c r="AE473" s="15">
        <v>134.80000000000001</v>
      </c>
      <c r="AF473" s="15">
        <v>5</v>
      </c>
      <c r="AH473" s="13">
        <f t="shared" si="98"/>
        <v>2000</v>
      </c>
      <c r="AI473" s="13">
        <f t="shared" si="99"/>
        <v>7</v>
      </c>
      <c r="AJ473" s="13">
        <f>IF(AND(ISNUMBER(C473),ISNUMBER(AK473),ISNUMBER(AL473),AH473&gt;=Inputs!$B$5,AH473&lt;=Inputs!$B$6,AH473&lt;&gt;Inputs!$B$7,AH473&lt;&gt;Inputs!$B$8),1,0)</f>
        <v>0</v>
      </c>
      <c r="AK473" s="13">
        <f>IF(INDEX($E473:$AF473,Inputs!$C$10)="","",INDEX($E473:$AF473,Inputs!$C$10))</f>
        <v>221465</v>
      </c>
      <c r="AL473" s="13">
        <f>IF(INDEX($E473:$AF473,Inputs!$C$11)="","",INDEX($E473:$AF473,Inputs!$C$11))</f>
        <v>300000</v>
      </c>
      <c r="AM473" s="19">
        <f>Regression!$C$5+Regression!$C$6*A473</f>
        <v>10293.04742824994</v>
      </c>
      <c r="AN473" s="27" t="str">
        <f t="shared" si="100"/>
        <v/>
      </c>
      <c r="AO473" s="30">
        <f>INDEX('Seasonal Index'!$E$2:$E$53,AI473)</f>
        <v>0.9631620939890071</v>
      </c>
      <c r="AP473" s="34" t="str">
        <f t="shared" si="101"/>
        <v/>
      </c>
      <c r="AQ473" s="16">
        <f>IF(AJ473=1,A473-Regression!$C$15,0)</f>
        <v>0</v>
      </c>
      <c r="AR473" s="16">
        <f>IF(AJ473=1,AK473-Regression!$D$15,0)</f>
        <v>0</v>
      </c>
      <c r="AS473" s="16">
        <f>IF(AJ473=1,AL473-Regression!$E$15,0)</f>
        <v>0</v>
      </c>
      <c r="AT473" s="16">
        <f>IF(AJ473=1,AP473-Regression!$F$15,0)</f>
        <v>0</v>
      </c>
      <c r="AU473" s="19">
        <f>IF(AND(ISNUMBER(AK473),ISNUMBER(AL473)),Regression!$C$38+Regression!$D$38*A473+Regression!$E$38*AK473+Regression!$F$38*AL473,"")</f>
        <v>10437.634793219411</v>
      </c>
      <c r="AV473" s="34">
        <f t="shared" si="102"/>
        <v>10053.134183729726</v>
      </c>
      <c r="AW473" s="13" t="str">
        <f>IF(AJ473=1,"Train",IF(AH473=Inputs!$B$6+1,"Validation",IF(AH473&gt;Inputs!$B$6+1,"Forecast","Not used")))</f>
        <v>Not used</v>
      </c>
      <c r="AX473" s="34">
        <f t="shared" si="103"/>
        <v>8524</v>
      </c>
      <c r="AY473" s="38" t="str">
        <f t="shared" si="104"/>
        <v/>
      </c>
      <c r="AZ473" s="13">
        <f t="shared" si="105"/>
        <v>0</v>
      </c>
      <c r="BB473" s="19">
        <f>Regression!$C$45+Regression!$C$46*A473</f>
        <v>6880.3632991417871</v>
      </c>
      <c r="BC473" s="27" t="str">
        <f t="shared" si="106"/>
        <v/>
      </c>
      <c r="BD473" s="30">
        <f>INDEX('Seasonal Index'!$H$2:$H$53,AI473)</f>
        <v>0.98161870818373353</v>
      </c>
      <c r="BE473" s="34" t="str">
        <f t="shared" si="107"/>
        <v/>
      </c>
      <c r="BF473" s="38" t="str">
        <f t="shared" si="108"/>
        <v/>
      </c>
      <c r="BG473" s="34">
        <f t="shared" si="109"/>
        <v>8524</v>
      </c>
      <c r="BH473" s="13">
        <f t="shared" si="110"/>
        <v>0</v>
      </c>
      <c r="BI473" s="13">
        <f t="shared" si="111"/>
        <v>0</v>
      </c>
    </row>
    <row r="474" spans="1:61" x14ac:dyDescent="0.2">
      <c r="A474" s="15">
        <v>473</v>
      </c>
      <c r="B474" s="35">
        <v>36581</v>
      </c>
      <c r="C474" s="36">
        <v>8072</v>
      </c>
      <c r="D474" s="37"/>
      <c r="F474" s="15">
        <v>283000</v>
      </c>
      <c r="H474" s="15">
        <v>30.0975</v>
      </c>
      <c r="I474" s="15">
        <v>27.762</v>
      </c>
      <c r="J474" s="15">
        <v>1.4059999999999999</v>
      </c>
      <c r="K474" s="15">
        <v>9900.1689999999999</v>
      </c>
      <c r="M474" s="15">
        <v>798</v>
      </c>
      <c r="N474" s="15">
        <v>18.635000000000002</v>
      </c>
      <c r="O474" s="15">
        <v>221465</v>
      </c>
      <c r="P474" s="15">
        <v>6541</v>
      </c>
      <c r="Q474" s="15">
        <v>1533015</v>
      </c>
      <c r="S474" s="15">
        <v>6317</v>
      </c>
      <c r="V474" s="15">
        <v>23</v>
      </c>
      <c r="W474" s="15">
        <v>92</v>
      </c>
      <c r="AB474" s="15">
        <v>276154</v>
      </c>
      <c r="AD474" s="15">
        <v>0</v>
      </c>
      <c r="AE474" s="15">
        <v>125.1</v>
      </c>
      <c r="AF474" s="15">
        <v>2.6</v>
      </c>
      <c r="AH474" s="13">
        <f t="shared" si="98"/>
        <v>2000</v>
      </c>
      <c r="AI474" s="13">
        <f t="shared" si="99"/>
        <v>8</v>
      </c>
      <c r="AJ474" s="13">
        <f>IF(AND(ISNUMBER(C474),ISNUMBER(AK474),ISNUMBER(AL474),AH474&gt;=Inputs!$B$5,AH474&lt;=Inputs!$B$6,AH474&lt;&gt;Inputs!$B$7,AH474&lt;&gt;Inputs!$B$8),1,0)</f>
        <v>0</v>
      </c>
      <c r="AK474" s="13">
        <f>IF(INDEX($E474:$AF474,Inputs!$C$10)="","",INDEX($E474:$AF474,Inputs!$C$10))</f>
        <v>221465</v>
      </c>
      <c r="AL474" s="13">
        <f>IF(INDEX($E474:$AF474,Inputs!$C$11)="","",INDEX($E474:$AF474,Inputs!$C$11))</f>
        <v>283000</v>
      </c>
      <c r="AM474" s="19">
        <f>Regression!$C$5+Regression!$C$6*A474</f>
        <v>10291.87475331162</v>
      </c>
      <c r="AN474" s="27" t="str">
        <f t="shared" si="100"/>
        <v/>
      </c>
      <c r="AO474" s="30">
        <f>INDEX('Seasonal Index'!$E$2:$E$53,AI474)</f>
        <v>0.97838705647303814</v>
      </c>
      <c r="AP474" s="34" t="str">
        <f t="shared" si="101"/>
        <v/>
      </c>
      <c r="AQ474" s="16">
        <f>IF(AJ474=1,A474-Regression!$C$15,0)</f>
        <v>0</v>
      </c>
      <c r="AR474" s="16">
        <f>IF(AJ474=1,AK474-Regression!$D$15,0)</f>
        <v>0</v>
      </c>
      <c r="AS474" s="16">
        <f>IF(AJ474=1,AL474-Regression!$E$15,0)</f>
        <v>0</v>
      </c>
      <c r="AT474" s="16">
        <f>IF(AJ474=1,AP474-Regression!$F$15,0)</f>
        <v>0</v>
      </c>
      <c r="AU474" s="19">
        <f>IF(AND(ISNUMBER(AK474),ISNUMBER(AL474)),Regression!$C$38+Regression!$D$38*A474+Regression!$E$38*AK474+Regression!$F$38*AL474,"")</f>
        <v>10481.20818340635</v>
      </c>
      <c r="AV474" s="34">
        <f t="shared" si="102"/>
        <v>10254.678422844057</v>
      </c>
      <c r="AW474" s="13" t="str">
        <f>IF(AJ474=1,"Train",IF(AH474=Inputs!$B$6+1,"Validation",IF(AH474&gt;Inputs!$B$6+1,"Forecast","Not used")))</f>
        <v>Not used</v>
      </c>
      <c r="AX474" s="34">
        <f t="shared" si="103"/>
        <v>8072</v>
      </c>
      <c r="AY474" s="38" t="str">
        <f t="shared" si="104"/>
        <v/>
      </c>
      <c r="AZ474" s="13">
        <f t="shared" si="105"/>
        <v>0</v>
      </c>
      <c r="BB474" s="19">
        <f>Regression!$C$45+Regression!$C$46*A474</f>
        <v>6881.9227987545637</v>
      </c>
      <c r="BC474" s="27" t="str">
        <f t="shared" si="106"/>
        <v/>
      </c>
      <c r="BD474" s="30">
        <f>INDEX('Seasonal Index'!$H$2:$H$53,AI474)</f>
        <v>1.0025158987054763</v>
      </c>
      <c r="BE474" s="34" t="str">
        <f t="shared" si="107"/>
        <v/>
      </c>
      <c r="BF474" s="38" t="str">
        <f t="shared" si="108"/>
        <v/>
      </c>
      <c r="BG474" s="34">
        <f t="shared" si="109"/>
        <v>8072</v>
      </c>
      <c r="BH474" s="13">
        <f t="shared" si="110"/>
        <v>0</v>
      </c>
      <c r="BI474" s="13">
        <f t="shared" si="111"/>
        <v>0</v>
      </c>
    </row>
    <row r="475" spans="1:61" x14ac:dyDescent="0.2">
      <c r="A475" s="15">
        <v>474</v>
      </c>
      <c r="B475" s="35">
        <v>36588</v>
      </c>
      <c r="C475" s="36">
        <v>7608</v>
      </c>
      <c r="D475" s="37"/>
      <c r="F475" s="15">
        <v>280000</v>
      </c>
      <c r="H475" s="15">
        <v>31.071999999999999</v>
      </c>
      <c r="I475" s="15">
        <v>29.488</v>
      </c>
      <c r="J475" s="15">
        <v>1.421</v>
      </c>
      <c r="K475" s="15">
        <v>9900.1689999999999</v>
      </c>
      <c r="M475" s="15">
        <v>798</v>
      </c>
      <c r="N475" s="15">
        <v>18.635000000000002</v>
      </c>
      <c r="O475" s="15">
        <v>221465</v>
      </c>
      <c r="P475" s="15">
        <v>6541</v>
      </c>
      <c r="Q475" s="15">
        <v>1533015</v>
      </c>
      <c r="S475" s="15">
        <v>6119</v>
      </c>
      <c r="V475" s="15">
        <v>23</v>
      </c>
      <c r="W475" s="15">
        <v>92</v>
      </c>
      <c r="AB475" s="15">
        <v>279328</v>
      </c>
      <c r="AD475" s="15">
        <v>0</v>
      </c>
      <c r="AE475" s="15">
        <v>103.4</v>
      </c>
      <c r="AF475" s="15">
        <v>4</v>
      </c>
      <c r="AH475" s="13">
        <f t="shared" si="98"/>
        <v>2000</v>
      </c>
      <c r="AI475" s="13">
        <f t="shared" si="99"/>
        <v>9</v>
      </c>
      <c r="AJ475" s="13">
        <f>IF(AND(ISNUMBER(C475),ISNUMBER(AK475),ISNUMBER(AL475),AH475&gt;=Inputs!$B$5,AH475&lt;=Inputs!$B$6,AH475&lt;&gt;Inputs!$B$7,AH475&lt;&gt;Inputs!$B$8),1,0)</f>
        <v>0</v>
      </c>
      <c r="AK475" s="13">
        <f>IF(INDEX($E475:$AF475,Inputs!$C$10)="","",INDEX($E475:$AF475,Inputs!$C$10))</f>
        <v>221465</v>
      </c>
      <c r="AL475" s="13">
        <f>IF(INDEX($E475:$AF475,Inputs!$C$11)="","",INDEX($E475:$AF475,Inputs!$C$11))</f>
        <v>280000</v>
      </c>
      <c r="AM475" s="19">
        <f>Regression!$C$5+Regression!$C$6*A475</f>
        <v>10290.702078373301</v>
      </c>
      <c r="AN475" s="27" t="str">
        <f t="shared" si="100"/>
        <v/>
      </c>
      <c r="AO475" s="30">
        <f>INDEX('Seasonal Index'!$E$2:$E$53,AI475)</f>
        <v>0.98629367627517528</v>
      </c>
      <c r="AP475" s="34" t="str">
        <f t="shared" si="101"/>
        <v/>
      </c>
      <c r="AQ475" s="16">
        <f>IF(AJ475=1,A475-Regression!$C$15,0)</f>
        <v>0</v>
      </c>
      <c r="AR475" s="16">
        <f>IF(AJ475=1,AK475-Regression!$D$15,0)</f>
        <v>0</v>
      </c>
      <c r="AS475" s="16">
        <f>IF(AJ475=1,AL475-Regression!$E$15,0)</f>
        <v>0</v>
      </c>
      <c r="AT475" s="16">
        <f>IF(AJ475=1,AP475-Regression!$F$15,0)</f>
        <v>0</v>
      </c>
      <c r="AU475" s="19">
        <f>IF(AND(ISNUMBER(AK475),ISNUMBER(AL475)),Regression!$C$38+Regression!$D$38*A475+Regression!$E$38*AK475+Regression!$F$38*AL475,"")</f>
        <v>10487.610994318686</v>
      </c>
      <c r="AV475" s="34">
        <f t="shared" si="102"/>
        <v>10343.864402930523</v>
      </c>
      <c r="AW475" s="13" t="str">
        <f>IF(AJ475=1,"Train",IF(AH475=Inputs!$B$6+1,"Validation",IF(AH475&gt;Inputs!$B$6+1,"Forecast","Not used")))</f>
        <v>Not used</v>
      </c>
      <c r="AX475" s="34">
        <f t="shared" si="103"/>
        <v>7608</v>
      </c>
      <c r="AY475" s="38" t="str">
        <f t="shared" si="104"/>
        <v/>
      </c>
      <c r="AZ475" s="13">
        <f t="shared" si="105"/>
        <v>0</v>
      </c>
      <c r="BB475" s="19">
        <f>Regression!$C$45+Regression!$C$46*A475</f>
        <v>6883.4822983673403</v>
      </c>
      <c r="BC475" s="27" t="str">
        <f t="shared" si="106"/>
        <v/>
      </c>
      <c r="BD475" s="30">
        <f>INDEX('Seasonal Index'!$H$2:$H$53,AI475)</f>
        <v>1.0104103597905623</v>
      </c>
      <c r="BE475" s="34" t="str">
        <f t="shared" si="107"/>
        <v/>
      </c>
      <c r="BF475" s="38" t="str">
        <f t="shared" si="108"/>
        <v/>
      </c>
      <c r="BG475" s="34">
        <f t="shared" si="109"/>
        <v>7608</v>
      </c>
      <c r="BH475" s="13">
        <f t="shared" si="110"/>
        <v>0</v>
      </c>
      <c r="BI475" s="13">
        <f t="shared" si="111"/>
        <v>0</v>
      </c>
    </row>
    <row r="476" spans="1:61" x14ac:dyDescent="0.2">
      <c r="A476" s="15">
        <v>475</v>
      </c>
      <c r="B476" s="35">
        <v>36595</v>
      </c>
      <c r="C476" s="36">
        <v>8662</v>
      </c>
      <c r="D476" s="37"/>
      <c r="F476" s="15">
        <v>286000</v>
      </c>
      <c r="H476" s="15">
        <v>32.136000000000003</v>
      </c>
      <c r="I476" s="15">
        <v>30.3</v>
      </c>
      <c r="J476" s="15">
        <v>1.5009999999999999</v>
      </c>
      <c r="K476" s="15">
        <v>9900.1689999999999</v>
      </c>
      <c r="M476" s="15">
        <v>775</v>
      </c>
      <c r="N476" s="15">
        <v>18.635000000000002</v>
      </c>
      <c r="O476" s="15">
        <v>221465</v>
      </c>
      <c r="P476" s="15">
        <v>6542.9</v>
      </c>
      <c r="Q476" s="15">
        <v>1533015</v>
      </c>
      <c r="S476" s="15">
        <v>6119</v>
      </c>
      <c r="V476" s="15">
        <v>23</v>
      </c>
      <c r="W476" s="15">
        <v>90.4</v>
      </c>
      <c r="AB476" s="15">
        <v>279328</v>
      </c>
      <c r="AD476" s="15">
        <v>0</v>
      </c>
      <c r="AE476" s="15">
        <v>90.5</v>
      </c>
      <c r="AF476" s="15">
        <v>7</v>
      </c>
      <c r="AH476" s="13">
        <f t="shared" si="98"/>
        <v>2000</v>
      </c>
      <c r="AI476" s="13">
        <f t="shared" si="99"/>
        <v>10</v>
      </c>
      <c r="AJ476" s="13">
        <f>IF(AND(ISNUMBER(C476),ISNUMBER(AK476),ISNUMBER(AL476),AH476&gt;=Inputs!$B$5,AH476&lt;=Inputs!$B$6,AH476&lt;&gt;Inputs!$B$7,AH476&lt;&gt;Inputs!$B$8),1,0)</f>
        <v>0</v>
      </c>
      <c r="AK476" s="13">
        <f>IF(INDEX($E476:$AF476,Inputs!$C$10)="","",INDEX($E476:$AF476,Inputs!$C$10))</f>
        <v>221465</v>
      </c>
      <c r="AL476" s="13">
        <f>IF(INDEX($E476:$AF476,Inputs!$C$11)="","",INDEX($E476:$AF476,Inputs!$C$11))</f>
        <v>286000</v>
      </c>
      <c r="AM476" s="19">
        <f>Regression!$C$5+Regression!$C$6*A476</f>
        <v>10289.529403434983</v>
      </c>
      <c r="AN476" s="27" t="str">
        <f t="shared" si="100"/>
        <v/>
      </c>
      <c r="AO476" s="30">
        <f>INDEX('Seasonal Index'!$E$2:$E$53,AI476)</f>
        <v>0.99527490721887679</v>
      </c>
      <c r="AP476" s="34" t="str">
        <f t="shared" si="101"/>
        <v/>
      </c>
      <c r="AQ476" s="16">
        <f>IF(AJ476=1,A476-Regression!$C$15,0)</f>
        <v>0</v>
      </c>
      <c r="AR476" s="16">
        <f>IF(AJ476=1,AK476-Regression!$D$15,0)</f>
        <v>0</v>
      </c>
      <c r="AS476" s="16">
        <f>IF(AJ476=1,AL476-Regression!$E$15,0)</f>
        <v>0</v>
      </c>
      <c r="AT476" s="16">
        <f>IF(AJ476=1,AP476-Regression!$F$15,0)</f>
        <v>0</v>
      </c>
      <c r="AU476" s="19">
        <f>IF(AND(ISNUMBER(AK476),ISNUMBER(AL476)),Regression!$C$38+Regression!$D$38*A476+Regression!$E$38*AK476+Regression!$F$38*AL476,"")</f>
        <v>10470.118432840211</v>
      </c>
      <c r="AV476" s="34">
        <f t="shared" si="102"/>
        <v>10420.646151815692</v>
      </c>
      <c r="AW476" s="13" t="str">
        <f>IF(AJ476=1,"Train",IF(AH476=Inputs!$B$6+1,"Validation",IF(AH476&gt;Inputs!$B$6+1,"Forecast","Not used")))</f>
        <v>Not used</v>
      </c>
      <c r="AX476" s="34">
        <f t="shared" si="103"/>
        <v>8662</v>
      </c>
      <c r="AY476" s="38" t="str">
        <f t="shared" si="104"/>
        <v/>
      </c>
      <c r="AZ476" s="13">
        <f t="shared" si="105"/>
        <v>0</v>
      </c>
      <c r="BB476" s="19">
        <f>Regression!$C$45+Regression!$C$46*A476</f>
        <v>6885.0417979801168</v>
      </c>
      <c r="BC476" s="27" t="str">
        <f t="shared" si="106"/>
        <v/>
      </c>
      <c r="BD476" s="30">
        <f>INDEX('Seasonal Index'!$H$2:$H$53,AI476)</f>
        <v>1.0119261816291902</v>
      </c>
      <c r="BE476" s="34" t="str">
        <f t="shared" si="107"/>
        <v/>
      </c>
      <c r="BF476" s="38" t="str">
        <f t="shared" si="108"/>
        <v/>
      </c>
      <c r="BG476" s="34">
        <f t="shared" si="109"/>
        <v>8662</v>
      </c>
      <c r="BH476" s="13">
        <f t="shared" si="110"/>
        <v>0</v>
      </c>
      <c r="BI476" s="13">
        <f t="shared" si="111"/>
        <v>0</v>
      </c>
    </row>
    <row r="477" spans="1:61" x14ac:dyDescent="0.2">
      <c r="A477" s="15">
        <v>476</v>
      </c>
      <c r="B477" s="35">
        <v>36602</v>
      </c>
      <c r="C477" s="36">
        <v>8201</v>
      </c>
      <c r="D477" s="37"/>
      <c r="F477" s="15">
        <v>270000</v>
      </c>
      <c r="H477" s="15">
        <v>31.294</v>
      </c>
      <c r="I477" s="15">
        <v>28.39</v>
      </c>
      <c r="J477" s="15">
        <v>1.5269999999999999</v>
      </c>
      <c r="K477" s="15">
        <v>9900.1689999999999</v>
      </c>
      <c r="M477" s="15">
        <v>775</v>
      </c>
      <c r="N477" s="15">
        <v>19.401</v>
      </c>
      <c r="O477" s="15">
        <v>203442</v>
      </c>
      <c r="P477" s="15">
        <v>6542.9</v>
      </c>
      <c r="Q477" s="15">
        <v>1553622</v>
      </c>
      <c r="S477" s="15">
        <v>6119</v>
      </c>
      <c r="V477" s="15">
        <v>23</v>
      </c>
      <c r="W477" s="15">
        <v>90.4</v>
      </c>
      <c r="AB477" s="15">
        <v>279328</v>
      </c>
      <c r="AD477" s="15">
        <v>0</v>
      </c>
      <c r="AE477" s="15">
        <v>103.2</v>
      </c>
      <c r="AF477" s="15">
        <v>0.2</v>
      </c>
      <c r="AH477" s="13">
        <f t="shared" si="98"/>
        <v>2000</v>
      </c>
      <c r="AI477" s="13">
        <f t="shared" si="99"/>
        <v>11</v>
      </c>
      <c r="AJ477" s="13">
        <f>IF(AND(ISNUMBER(C477),ISNUMBER(AK477),ISNUMBER(AL477),AH477&gt;=Inputs!$B$5,AH477&lt;=Inputs!$B$6,AH477&lt;&gt;Inputs!$B$7,AH477&lt;&gt;Inputs!$B$8),1,0)</f>
        <v>0</v>
      </c>
      <c r="AK477" s="13">
        <f>IF(INDEX($E477:$AF477,Inputs!$C$10)="","",INDEX($E477:$AF477,Inputs!$C$10))</f>
        <v>203442</v>
      </c>
      <c r="AL477" s="13">
        <f>IF(INDEX($E477:$AF477,Inputs!$C$11)="","",INDEX($E477:$AF477,Inputs!$C$11))</f>
        <v>270000</v>
      </c>
      <c r="AM477" s="19">
        <f>Regression!$C$5+Regression!$C$6*A477</f>
        <v>10288.356728496663</v>
      </c>
      <c r="AN477" s="27" t="str">
        <f t="shared" si="100"/>
        <v/>
      </c>
      <c r="AO477" s="30">
        <f>INDEX('Seasonal Index'!$E$2:$E$53,AI477)</f>
        <v>1.0021277529608945</v>
      </c>
      <c r="AP477" s="34" t="str">
        <f t="shared" si="101"/>
        <v/>
      </c>
      <c r="AQ477" s="16">
        <f>IF(AJ477=1,A477-Regression!$C$15,0)</f>
        <v>0</v>
      </c>
      <c r="AR477" s="16">
        <f>IF(AJ477=1,AK477-Regression!$D$15,0)</f>
        <v>0</v>
      </c>
      <c r="AS477" s="16">
        <f>IF(AJ477=1,AL477-Regression!$E$15,0)</f>
        <v>0</v>
      </c>
      <c r="AT477" s="16">
        <f>IF(AJ477=1,AP477-Regression!$F$15,0)</f>
        <v>0</v>
      </c>
      <c r="AU477" s="19">
        <f>IF(AND(ISNUMBER(AK477),ISNUMBER(AL477)),Regression!$C$38+Regression!$D$38*A477+Regression!$E$38*AK477+Regression!$F$38*AL477,"")</f>
        <v>10478.150734014636</v>
      </c>
      <c r="AV477" s="34">
        <f t="shared" si="102"/>
        <v>10500.445650263635</v>
      </c>
      <c r="AW477" s="13" t="str">
        <f>IF(AJ477=1,"Train",IF(AH477=Inputs!$B$6+1,"Validation",IF(AH477&gt;Inputs!$B$6+1,"Forecast","Not used")))</f>
        <v>Not used</v>
      </c>
      <c r="AX477" s="34">
        <f t="shared" si="103"/>
        <v>8201</v>
      </c>
      <c r="AY477" s="38" t="str">
        <f t="shared" si="104"/>
        <v/>
      </c>
      <c r="AZ477" s="13">
        <f t="shared" si="105"/>
        <v>0</v>
      </c>
      <c r="BB477" s="19">
        <f>Regression!$C$45+Regression!$C$46*A477</f>
        <v>6886.6012975928943</v>
      </c>
      <c r="BC477" s="27" t="str">
        <f t="shared" si="106"/>
        <v/>
      </c>
      <c r="BD477" s="30">
        <f>INDEX('Seasonal Index'!$H$2:$H$53,AI477)</f>
        <v>1.0050201958166503</v>
      </c>
      <c r="BE477" s="34" t="str">
        <f t="shared" si="107"/>
        <v/>
      </c>
      <c r="BF477" s="38" t="str">
        <f t="shared" si="108"/>
        <v/>
      </c>
      <c r="BG477" s="34">
        <f t="shared" si="109"/>
        <v>8201</v>
      </c>
      <c r="BH477" s="13">
        <f t="shared" si="110"/>
        <v>0</v>
      </c>
      <c r="BI477" s="13">
        <f t="shared" si="111"/>
        <v>0</v>
      </c>
    </row>
    <row r="478" spans="1:61" x14ac:dyDescent="0.2">
      <c r="A478" s="15">
        <v>477</v>
      </c>
      <c r="B478" s="35">
        <v>36609</v>
      </c>
      <c r="C478" s="36">
        <v>8384</v>
      </c>
      <c r="D478" s="37"/>
      <c r="F478" s="15">
        <v>271000</v>
      </c>
      <c r="H478" s="15">
        <v>27.99</v>
      </c>
      <c r="I478" s="15">
        <v>25.47</v>
      </c>
      <c r="J478" s="15">
        <v>1.5289999999999999</v>
      </c>
      <c r="K478" s="15">
        <v>9900.1689999999999</v>
      </c>
      <c r="M478" s="15">
        <v>775</v>
      </c>
      <c r="N478" s="15">
        <v>19.401</v>
      </c>
      <c r="O478" s="15">
        <v>203442</v>
      </c>
      <c r="P478" s="15">
        <v>6542.9</v>
      </c>
      <c r="Q478" s="15">
        <v>1553622</v>
      </c>
      <c r="S478" s="15">
        <v>6119</v>
      </c>
      <c r="V478" s="15">
        <v>23</v>
      </c>
      <c r="W478" s="15">
        <v>90.4</v>
      </c>
      <c r="AB478" s="15">
        <v>279328</v>
      </c>
      <c r="AD478" s="15">
        <v>0</v>
      </c>
      <c r="AE478" s="15">
        <v>98.4</v>
      </c>
      <c r="AF478" s="15">
        <v>3.2</v>
      </c>
      <c r="AH478" s="13">
        <f t="shared" si="98"/>
        <v>2000</v>
      </c>
      <c r="AI478" s="13">
        <f t="shared" si="99"/>
        <v>12</v>
      </c>
      <c r="AJ478" s="13">
        <f>IF(AND(ISNUMBER(C478),ISNUMBER(AK478),ISNUMBER(AL478),AH478&gt;=Inputs!$B$5,AH478&lt;=Inputs!$B$6,AH478&lt;&gt;Inputs!$B$7,AH478&lt;&gt;Inputs!$B$8),1,0)</f>
        <v>0</v>
      </c>
      <c r="AK478" s="13">
        <f>IF(INDEX($E478:$AF478,Inputs!$C$10)="","",INDEX($E478:$AF478,Inputs!$C$10))</f>
        <v>203442</v>
      </c>
      <c r="AL478" s="13">
        <f>IF(INDEX($E478:$AF478,Inputs!$C$11)="","",INDEX($E478:$AF478,Inputs!$C$11))</f>
        <v>271000</v>
      </c>
      <c r="AM478" s="19">
        <f>Regression!$C$5+Regression!$C$6*A478</f>
        <v>10287.184053558345</v>
      </c>
      <c r="AN478" s="27" t="str">
        <f t="shared" si="100"/>
        <v/>
      </c>
      <c r="AO478" s="30">
        <f>INDEX('Seasonal Index'!$E$2:$E$53,AI478)</f>
        <v>0.99255102448152055</v>
      </c>
      <c r="AP478" s="34" t="str">
        <f t="shared" si="101"/>
        <v/>
      </c>
      <c r="AQ478" s="16">
        <f>IF(AJ478=1,A478-Regression!$C$15,0)</f>
        <v>0</v>
      </c>
      <c r="AR478" s="16">
        <f>IF(AJ478=1,AK478-Regression!$D$15,0)</f>
        <v>0</v>
      </c>
      <c r="AS478" s="16">
        <f>IF(AJ478=1,AL478-Regression!$E$15,0)</f>
        <v>0</v>
      </c>
      <c r="AT478" s="16">
        <f>IF(AJ478=1,AP478-Regression!$F$15,0)</f>
        <v>0</v>
      </c>
      <c r="AU478" s="19">
        <f>IF(AND(ISNUMBER(AK478),ISNUMBER(AL478)),Regression!$C$38+Regression!$D$38*A478+Regression!$E$38*AK478+Regression!$F$38*AL478,"")</f>
        <v>10473.933379419945</v>
      </c>
      <c r="AV478" s="34">
        <f t="shared" si="102"/>
        <v>10395.91330609446</v>
      </c>
      <c r="AW478" s="13" t="str">
        <f>IF(AJ478=1,"Train",IF(AH478=Inputs!$B$6+1,"Validation",IF(AH478&gt;Inputs!$B$6+1,"Forecast","Not used")))</f>
        <v>Not used</v>
      </c>
      <c r="AX478" s="34">
        <f t="shared" si="103"/>
        <v>8384</v>
      </c>
      <c r="AY478" s="38" t="str">
        <f t="shared" si="104"/>
        <v/>
      </c>
      <c r="AZ478" s="13">
        <f t="shared" si="105"/>
        <v>0</v>
      </c>
      <c r="BB478" s="19">
        <f>Regression!$C$45+Regression!$C$46*A478</f>
        <v>6888.1607972056709</v>
      </c>
      <c r="BC478" s="27" t="str">
        <f t="shared" si="106"/>
        <v/>
      </c>
      <c r="BD478" s="30">
        <f>INDEX('Seasonal Index'!$H$2:$H$53,AI478)</f>
        <v>1.0030364776411875</v>
      </c>
      <c r="BE478" s="34" t="str">
        <f t="shared" si="107"/>
        <v/>
      </c>
      <c r="BF478" s="38" t="str">
        <f t="shared" si="108"/>
        <v/>
      </c>
      <c r="BG478" s="34">
        <f t="shared" si="109"/>
        <v>8384</v>
      </c>
      <c r="BH478" s="13">
        <f t="shared" si="110"/>
        <v>0</v>
      </c>
      <c r="BI478" s="13">
        <f t="shared" si="111"/>
        <v>0</v>
      </c>
    </row>
    <row r="479" spans="1:61" x14ac:dyDescent="0.2">
      <c r="A479" s="15">
        <v>478</v>
      </c>
      <c r="B479" s="35">
        <v>36616</v>
      </c>
      <c r="C479" s="36">
        <v>7896</v>
      </c>
      <c r="D479" s="37"/>
      <c r="F479" s="15">
        <v>272000</v>
      </c>
      <c r="H479" s="15">
        <v>26.916</v>
      </c>
      <c r="I479" s="15">
        <v>24.33</v>
      </c>
      <c r="J479" s="15">
        <v>1.508</v>
      </c>
      <c r="K479" s="15">
        <v>9900.1689999999999</v>
      </c>
      <c r="M479" s="15">
        <v>775</v>
      </c>
      <c r="N479" s="15">
        <v>19.401</v>
      </c>
      <c r="O479" s="15">
        <v>203442</v>
      </c>
      <c r="P479" s="15">
        <v>6542.9</v>
      </c>
      <c r="Q479" s="15">
        <v>1553622</v>
      </c>
      <c r="S479" s="15">
        <v>6119</v>
      </c>
      <c r="V479" s="15">
        <v>23</v>
      </c>
      <c r="W479" s="15">
        <v>90.4</v>
      </c>
      <c r="AB479" s="15">
        <v>279328</v>
      </c>
      <c r="AD479" s="15">
        <v>0</v>
      </c>
      <c r="AE479" s="15">
        <v>75.2</v>
      </c>
      <c r="AF479" s="15">
        <v>8</v>
      </c>
      <c r="AH479" s="13">
        <f t="shared" si="98"/>
        <v>2000</v>
      </c>
      <c r="AI479" s="13">
        <f t="shared" si="99"/>
        <v>13</v>
      </c>
      <c r="AJ479" s="13">
        <f>IF(AND(ISNUMBER(C479),ISNUMBER(AK479),ISNUMBER(AL479),AH479&gt;=Inputs!$B$5,AH479&lt;=Inputs!$B$6,AH479&lt;&gt;Inputs!$B$7,AH479&lt;&gt;Inputs!$B$8),1,0)</f>
        <v>0</v>
      </c>
      <c r="AK479" s="13">
        <f>IF(INDEX($E479:$AF479,Inputs!$C$10)="","",INDEX($E479:$AF479,Inputs!$C$10))</f>
        <v>203442</v>
      </c>
      <c r="AL479" s="13">
        <f>IF(INDEX($E479:$AF479,Inputs!$C$11)="","",INDEX($E479:$AF479,Inputs!$C$11))</f>
        <v>272000</v>
      </c>
      <c r="AM479" s="19">
        <f>Regression!$C$5+Regression!$C$6*A479</f>
        <v>10286.011378620025</v>
      </c>
      <c r="AN479" s="27" t="str">
        <f t="shared" si="100"/>
        <v/>
      </c>
      <c r="AO479" s="30">
        <f>INDEX('Seasonal Index'!$E$2:$E$53,AI479)</f>
        <v>1.0067199075539344</v>
      </c>
      <c r="AP479" s="34" t="str">
        <f t="shared" si="101"/>
        <v/>
      </c>
      <c r="AQ479" s="16">
        <f>IF(AJ479=1,A479-Regression!$C$15,0)</f>
        <v>0</v>
      </c>
      <c r="AR479" s="16">
        <f>IF(AJ479=1,AK479-Regression!$D$15,0)</f>
        <v>0</v>
      </c>
      <c r="AS479" s="16">
        <f>IF(AJ479=1,AL479-Regression!$E$15,0)</f>
        <v>0</v>
      </c>
      <c r="AT479" s="16">
        <f>IF(AJ479=1,AP479-Regression!$F$15,0)</f>
        <v>0</v>
      </c>
      <c r="AU479" s="19">
        <f>IF(AND(ISNUMBER(AK479),ISNUMBER(AL479)),Regression!$C$38+Regression!$D$38*A479+Regression!$E$38*AK479+Regression!$F$38*AL479,"")</f>
        <v>10469.716024825253</v>
      </c>
      <c r="AV479" s="34">
        <f t="shared" si="102"/>
        <v>10540.071548628024</v>
      </c>
      <c r="AW479" s="13" t="str">
        <f>IF(AJ479=1,"Train",IF(AH479=Inputs!$B$6+1,"Validation",IF(AH479&gt;Inputs!$B$6+1,"Forecast","Not used")))</f>
        <v>Not used</v>
      </c>
      <c r="AX479" s="34">
        <f t="shared" si="103"/>
        <v>7896</v>
      </c>
      <c r="AY479" s="38" t="str">
        <f t="shared" si="104"/>
        <v/>
      </c>
      <c r="AZ479" s="13">
        <f t="shared" si="105"/>
        <v>0</v>
      </c>
      <c r="BB479" s="19">
        <f>Regression!$C$45+Regression!$C$46*A479</f>
        <v>6889.7202968184474</v>
      </c>
      <c r="BC479" s="27" t="str">
        <f t="shared" si="106"/>
        <v/>
      </c>
      <c r="BD479" s="30">
        <f>INDEX('Seasonal Index'!$H$2:$H$53,AI479)</f>
        <v>1.0306249409207193</v>
      </c>
      <c r="BE479" s="34" t="str">
        <f t="shared" si="107"/>
        <v/>
      </c>
      <c r="BF479" s="38" t="str">
        <f t="shared" si="108"/>
        <v/>
      </c>
      <c r="BG479" s="34">
        <f t="shared" si="109"/>
        <v>7896</v>
      </c>
      <c r="BH479" s="13">
        <f t="shared" si="110"/>
        <v>0</v>
      </c>
      <c r="BI479" s="13">
        <f t="shared" si="111"/>
        <v>0</v>
      </c>
    </row>
    <row r="480" spans="1:61" x14ac:dyDescent="0.2">
      <c r="A480" s="15">
        <v>479</v>
      </c>
      <c r="B480" s="35">
        <v>36623</v>
      </c>
      <c r="C480" s="36">
        <v>8655</v>
      </c>
      <c r="D480" s="37"/>
      <c r="F480" s="15">
        <v>266000</v>
      </c>
      <c r="H480" s="15">
        <v>25.596</v>
      </c>
      <c r="I480" s="15">
        <v>23.277999999999999</v>
      </c>
      <c r="J480" s="15">
        <v>1.5029999999999999</v>
      </c>
      <c r="K480" s="15">
        <v>9900.1689999999999</v>
      </c>
      <c r="M480" s="15">
        <v>763</v>
      </c>
      <c r="N480" s="15">
        <v>19.401</v>
      </c>
      <c r="O480" s="15">
        <v>203442</v>
      </c>
      <c r="P480" s="15">
        <v>6625.3</v>
      </c>
      <c r="Q480" s="15">
        <v>1553622</v>
      </c>
      <c r="S480" s="15">
        <v>6119</v>
      </c>
      <c r="V480" s="15">
        <v>23</v>
      </c>
      <c r="W480" s="15">
        <v>85.7</v>
      </c>
      <c r="AB480" s="15">
        <v>279328</v>
      </c>
      <c r="AD480" s="15">
        <v>0</v>
      </c>
      <c r="AE480" s="15">
        <v>62.8</v>
      </c>
      <c r="AF480" s="15">
        <v>5</v>
      </c>
      <c r="AH480" s="13">
        <f t="shared" si="98"/>
        <v>2000</v>
      </c>
      <c r="AI480" s="13">
        <f t="shared" si="99"/>
        <v>14</v>
      </c>
      <c r="AJ480" s="13">
        <f>IF(AND(ISNUMBER(C480),ISNUMBER(AK480),ISNUMBER(AL480),AH480&gt;=Inputs!$B$5,AH480&lt;=Inputs!$B$6,AH480&lt;&gt;Inputs!$B$7,AH480&lt;&gt;Inputs!$B$8),1,0)</f>
        <v>0</v>
      </c>
      <c r="AK480" s="13">
        <f>IF(INDEX($E480:$AF480,Inputs!$C$10)="","",INDEX($E480:$AF480,Inputs!$C$10))</f>
        <v>203442</v>
      </c>
      <c r="AL480" s="13">
        <f>IF(INDEX($E480:$AF480,Inputs!$C$11)="","",INDEX($E480:$AF480,Inputs!$C$11))</f>
        <v>266000</v>
      </c>
      <c r="AM480" s="19">
        <f>Regression!$C$5+Regression!$C$6*A480</f>
        <v>10284.838703681706</v>
      </c>
      <c r="AN480" s="27" t="str">
        <f t="shared" si="100"/>
        <v/>
      </c>
      <c r="AO480" s="30">
        <f>INDEX('Seasonal Index'!$E$2:$E$53,AI480)</f>
        <v>0.99471306505019241</v>
      </c>
      <c r="AP480" s="34" t="str">
        <f t="shared" si="101"/>
        <v/>
      </c>
      <c r="AQ480" s="16">
        <f>IF(AJ480=1,A480-Regression!$C$15,0)</f>
        <v>0</v>
      </c>
      <c r="AR480" s="16">
        <f>IF(AJ480=1,AK480-Regression!$D$15,0)</f>
        <v>0</v>
      </c>
      <c r="AS480" s="16">
        <f>IF(AJ480=1,AL480-Regression!$E$15,0)</f>
        <v>0</v>
      </c>
      <c r="AT480" s="16">
        <f>IF(AJ480=1,AP480-Regression!$F$15,0)</f>
        <v>0</v>
      </c>
      <c r="AU480" s="19">
        <f>IF(AND(ISNUMBER(AK480),ISNUMBER(AL480)),Regression!$C$38+Regression!$D$38*A480+Regression!$E$38*AK480+Regression!$F$38*AL480,"")</f>
        <v>10484.083959867861</v>
      </c>
      <c r="AV480" s="34">
        <f t="shared" si="102"/>
        <v>10428.655289963719</v>
      </c>
      <c r="AW480" s="13" t="str">
        <f>IF(AJ480=1,"Train",IF(AH480=Inputs!$B$6+1,"Validation",IF(AH480&gt;Inputs!$B$6+1,"Forecast","Not used")))</f>
        <v>Not used</v>
      </c>
      <c r="AX480" s="34">
        <f t="shared" si="103"/>
        <v>8655</v>
      </c>
      <c r="AY480" s="38" t="str">
        <f t="shared" si="104"/>
        <v/>
      </c>
      <c r="AZ480" s="13">
        <f t="shared" si="105"/>
        <v>0</v>
      </c>
      <c r="BB480" s="19">
        <f>Regression!$C$45+Regression!$C$46*A480</f>
        <v>6891.279796431224</v>
      </c>
      <c r="BC480" s="27" t="str">
        <f t="shared" si="106"/>
        <v/>
      </c>
      <c r="BD480" s="30">
        <f>INDEX('Seasonal Index'!$H$2:$H$53,AI480)</f>
        <v>0.9999465749058718</v>
      </c>
      <c r="BE480" s="34" t="str">
        <f t="shared" si="107"/>
        <v/>
      </c>
      <c r="BF480" s="38" t="str">
        <f t="shared" si="108"/>
        <v/>
      </c>
      <c r="BG480" s="34">
        <f t="shared" si="109"/>
        <v>8655</v>
      </c>
      <c r="BH480" s="13">
        <f t="shared" si="110"/>
        <v>0</v>
      </c>
      <c r="BI480" s="13">
        <f t="shared" si="111"/>
        <v>0</v>
      </c>
    </row>
    <row r="481" spans="1:61" x14ac:dyDescent="0.2">
      <c r="A481" s="15">
        <v>480</v>
      </c>
      <c r="B481" s="35">
        <v>36630</v>
      </c>
      <c r="C481" s="36">
        <v>8557</v>
      </c>
      <c r="D481" s="37"/>
      <c r="F481" s="15">
        <v>268000</v>
      </c>
      <c r="H481" s="15">
        <v>24.867999999999999</v>
      </c>
      <c r="I481" s="15">
        <v>21.661999999999999</v>
      </c>
      <c r="J481" s="15">
        <v>1.4750000000000001</v>
      </c>
      <c r="K481" s="15">
        <v>9900.1689999999999</v>
      </c>
      <c r="M481" s="15">
        <v>763</v>
      </c>
      <c r="N481" s="15">
        <v>19.401</v>
      </c>
      <c r="O481" s="15">
        <v>203442</v>
      </c>
      <c r="P481" s="15">
        <v>6625.3</v>
      </c>
      <c r="Q481" s="15">
        <v>1553622</v>
      </c>
      <c r="S481" s="15">
        <v>6119</v>
      </c>
      <c r="V481" s="15">
        <v>23</v>
      </c>
      <c r="W481" s="15">
        <v>85.7</v>
      </c>
      <c r="AB481" s="15">
        <v>279328</v>
      </c>
      <c r="AD481" s="15">
        <v>0</v>
      </c>
      <c r="AE481" s="15">
        <v>86.1</v>
      </c>
      <c r="AF481" s="15">
        <v>3.9</v>
      </c>
      <c r="AH481" s="13">
        <f t="shared" si="98"/>
        <v>2000</v>
      </c>
      <c r="AI481" s="13">
        <f t="shared" si="99"/>
        <v>15</v>
      </c>
      <c r="AJ481" s="13">
        <f>IF(AND(ISNUMBER(C481),ISNUMBER(AK481),ISNUMBER(AL481),AH481&gt;=Inputs!$B$5,AH481&lt;=Inputs!$B$6,AH481&lt;&gt;Inputs!$B$7,AH481&lt;&gt;Inputs!$B$8),1,0)</f>
        <v>0</v>
      </c>
      <c r="AK481" s="13">
        <f>IF(INDEX($E481:$AF481,Inputs!$C$10)="","",INDEX($E481:$AF481,Inputs!$C$10))</f>
        <v>203442</v>
      </c>
      <c r="AL481" s="13">
        <f>IF(INDEX($E481:$AF481,Inputs!$C$11)="","",INDEX($E481:$AF481,Inputs!$C$11))</f>
        <v>268000</v>
      </c>
      <c r="AM481" s="19">
        <f>Regression!$C$5+Regression!$C$6*A481</f>
        <v>10283.666028743388</v>
      </c>
      <c r="AN481" s="27" t="str">
        <f t="shared" si="100"/>
        <v/>
      </c>
      <c r="AO481" s="30">
        <f>INDEX('Seasonal Index'!$E$2:$E$53,AI481)</f>
        <v>1.0030309157157118</v>
      </c>
      <c r="AP481" s="34" t="str">
        <f t="shared" si="101"/>
        <v/>
      </c>
      <c r="AQ481" s="16">
        <f>IF(AJ481=1,A481-Regression!$C$15,0)</f>
        <v>0</v>
      </c>
      <c r="AR481" s="16">
        <f>IF(AJ481=1,AK481-Regression!$D$15,0)</f>
        <v>0</v>
      </c>
      <c r="AS481" s="16">
        <f>IF(AJ481=1,AL481-Regression!$E$15,0)</f>
        <v>0</v>
      </c>
      <c r="AT481" s="16">
        <f>IF(AJ481=1,AP481-Regression!$F$15,0)</f>
        <v>0</v>
      </c>
      <c r="AU481" s="19">
        <f>IF(AND(ISNUMBER(AK481),ISNUMBER(AL481)),Regression!$C$38+Regression!$D$38*A481+Regression!$E$38*AK481+Regression!$F$38*AL481,"")</f>
        <v>10477.211563896413</v>
      </c>
      <c r="AV481" s="34">
        <f t="shared" si="102"/>
        <v>10508.967109082265</v>
      </c>
      <c r="AW481" s="13" t="str">
        <f>IF(AJ481=1,"Train",IF(AH481=Inputs!$B$6+1,"Validation",IF(AH481&gt;Inputs!$B$6+1,"Forecast","Not used")))</f>
        <v>Not used</v>
      </c>
      <c r="AX481" s="34">
        <f t="shared" si="103"/>
        <v>8557</v>
      </c>
      <c r="AY481" s="38" t="str">
        <f t="shared" si="104"/>
        <v/>
      </c>
      <c r="AZ481" s="13">
        <f t="shared" si="105"/>
        <v>0</v>
      </c>
      <c r="BB481" s="19">
        <f>Regression!$C$45+Regression!$C$46*A481</f>
        <v>6892.8392960440015</v>
      </c>
      <c r="BC481" s="27" t="str">
        <f t="shared" si="106"/>
        <v/>
      </c>
      <c r="BD481" s="30">
        <f>INDEX('Seasonal Index'!$H$2:$H$53,AI481)</f>
        <v>0.99086023336954587</v>
      </c>
      <c r="BE481" s="34" t="str">
        <f t="shared" si="107"/>
        <v/>
      </c>
      <c r="BF481" s="38" t="str">
        <f t="shared" si="108"/>
        <v/>
      </c>
      <c r="BG481" s="34">
        <f t="shared" si="109"/>
        <v>8557</v>
      </c>
      <c r="BH481" s="13">
        <f t="shared" si="110"/>
        <v>0</v>
      </c>
      <c r="BI481" s="13">
        <f t="shared" si="111"/>
        <v>0</v>
      </c>
    </row>
    <row r="482" spans="1:61" x14ac:dyDescent="0.2">
      <c r="A482" s="15">
        <v>481</v>
      </c>
      <c r="B482" s="35">
        <v>36637</v>
      </c>
      <c r="C482" s="36">
        <v>8616</v>
      </c>
      <c r="D482" s="37"/>
      <c r="F482" s="15">
        <v>259000</v>
      </c>
      <c r="H482" s="15">
        <v>26.662500000000001</v>
      </c>
      <c r="I482" s="15">
        <v>22.984999999999999</v>
      </c>
      <c r="J482" s="15">
        <v>1.444</v>
      </c>
      <c r="K482" s="15">
        <v>9900.1689999999999</v>
      </c>
      <c r="M482" s="15">
        <v>763</v>
      </c>
      <c r="N482" s="15">
        <v>18.343</v>
      </c>
      <c r="O482" s="15">
        <v>199261</v>
      </c>
      <c r="P482" s="15">
        <v>6625.3</v>
      </c>
      <c r="Q482" s="15">
        <v>1553622</v>
      </c>
      <c r="S482" s="15">
        <v>6119</v>
      </c>
      <c r="V482" s="15">
        <v>23</v>
      </c>
      <c r="W482" s="15">
        <v>85.7</v>
      </c>
      <c r="AB482" s="15">
        <v>279328</v>
      </c>
      <c r="AD482" s="15">
        <v>0</v>
      </c>
      <c r="AE482" s="15">
        <v>64.099999999999994</v>
      </c>
      <c r="AF482" s="15">
        <v>9.4</v>
      </c>
      <c r="AH482" s="13">
        <f t="shared" si="98"/>
        <v>2000</v>
      </c>
      <c r="AI482" s="13">
        <f t="shared" si="99"/>
        <v>16</v>
      </c>
      <c r="AJ482" s="13">
        <f>IF(AND(ISNUMBER(C482),ISNUMBER(AK482),ISNUMBER(AL482),AH482&gt;=Inputs!$B$5,AH482&lt;=Inputs!$B$6,AH482&lt;&gt;Inputs!$B$7,AH482&lt;&gt;Inputs!$B$8),1,0)</f>
        <v>0</v>
      </c>
      <c r="AK482" s="13">
        <f>IF(INDEX($E482:$AF482,Inputs!$C$10)="","",INDEX($E482:$AF482,Inputs!$C$10))</f>
        <v>199261</v>
      </c>
      <c r="AL482" s="13">
        <f>IF(INDEX($E482:$AF482,Inputs!$C$11)="","",INDEX($E482:$AF482,Inputs!$C$11))</f>
        <v>259000</v>
      </c>
      <c r="AM482" s="19">
        <f>Regression!$C$5+Regression!$C$6*A482</f>
        <v>10282.493353805068</v>
      </c>
      <c r="AN482" s="27" t="str">
        <f t="shared" si="100"/>
        <v/>
      </c>
      <c r="AO482" s="30">
        <f>INDEX('Seasonal Index'!$E$2:$E$53,AI482)</f>
        <v>1.002097408025427</v>
      </c>
      <c r="AP482" s="34" t="str">
        <f t="shared" si="101"/>
        <v/>
      </c>
      <c r="AQ482" s="16">
        <f>IF(AJ482=1,A482-Regression!$C$15,0)</f>
        <v>0</v>
      </c>
      <c r="AR482" s="16">
        <f>IF(AJ482=1,AK482-Regression!$D$15,0)</f>
        <v>0</v>
      </c>
      <c r="AS482" s="16">
        <f>IF(AJ482=1,AL482-Regression!$E$15,0)</f>
        <v>0</v>
      </c>
      <c r="AT482" s="16">
        <f>IF(AJ482=1,AP482-Regression!$F$15,0)</f>
        <v>0</v>
      </c>
      <c r="AU482" s="19">
        <f>IF(AND(ISNUMBER(AK482),ISNUMBER(AL482)),Regression!$C$38+Regression!$D$38*A482+Regression!$E$38*AK482+Regression!$F$38*AL482,"")</f>
        <v>10491.915673107294</v>
      </c>
      <c r="AV482" s="34">
        <f t="shared" si="102"/>
        <v>10513.921501242174</v>
      </c>
      <c r="AW482" s="13" t="str">
        <f>IF(AJ482=1,"Train",IF(AH482=Inputs!$B$6+1,"Validation",IF(AH482&gt;Inputs!$B$6+1,"Forecast","Not used")))</f>
        <v>Not used</v>
      </c>
      <c r="AX482" s="34">
        <f t="shared" si="103"/>
        <v>8616</v>
      </c>
      <c r="AY482" s="38" t="str">
        <f t="shared" si="104"/>
        <v/>
      </c>
      <c r="AZ482" s="13">
        <f t="shared" si="105"/>
        <v>0</v>
      </c>
      <c r="BB482" s="19">
        <f>Regression!$C$45+Regression!$C$46*A482</f>
        <v>6894.398795656778</v>
      </c>
      <c r="BC482" s="27" t="str">
        <f t="shared" si="106"/>
        <v/>
      </c>
      <c r="BD482" s="30">
        <f>INDEX('Seasonal Index'!$H$2:$H$53,AI482)</f>
        <v>1.0144500074765384</v>
      </c>
      <c r="BE482" s="34" t="str">
        <f t="shared" si="107"/>
        <v/>
      </c>
      <c r="BF482" s="38" t="str">
        <f t="shared" si="108"/>
        <v/>
      </c>
      <c r="BG482" s="34">
        <f t="shared" si="109"/>
        <v>8616</v>
      </c>
      <c r="BH482" s="13">
        <f t="shared" si="110"/>
        <v>0</v>
      </c>
      <c r="BI482" s="13">
        <f t="shared" si="111"/>
        <v>0</v>
      </c>
    </row>
    <row r="483" spans="1:61" x14ac:dyDescent="0.2">
      <c r="A483" s="15">
        <v>482</v>
      </c>
      <c r="B483" s="35">
        <v>36644</v>
      </c>
      <c r="C483" s="36">
        <v>8302</v>
      </c>
      <c r="D483" s="37"/>
      <c r="F483" s="15">
        <v>274000</v>
      </c>
      <c r="H483" s="15">
        <v>25.95</v>
      </c>
      <c r="I483" s="15">
        <v>23.28</v>
      </c>
      <c r="J483" s="15">
        <v>1.4370000000000001</v>
      </c>
      <c r="K483" s="15">
        <v>9900.1689999999999</v>
      </c>
      <c r="M483" s="15">
        <v>763</v>
      </c>
      <c r="N483" s="15">
        <v>18.343</v>
      </c>
      <c r="O483" s="15">
        <v>199261</v>
      </c>
      <c r="P483" s="15">
        <v>6625.3</v>
      </c>
      <c r="Q483" s="15">
        <v>1553622</v>
      </c>
      <c r="S483" s="15">
        <v>6119</v>
      </c>
      <c r="V483" s="15">
        <v>23</v>
      </c>
      <c r="W483" s="15">
        <v>85.7</v>
      </c>
      <c r="AB483" s="15">
        <v>279328</v>
      </c>
      <c r="AD483" s="15">
        <v>0</v>
      </c>
      <c r="AE483" s="15">
        <v>65.8</v>
      </c>
      <c r="AF483" s="15">
        <v>13</v>
      </c>
      <c r="AH483" s="13">
        <f t="shared" si="98"/>
        <v>2000</v>
      </c>
      <c r="AI483" s="13">
        <f t="shared" si="99"/>
        <v>17</v>
      </c>
      <c r="AJ483" s="13">
        <f>IF(AND(ISNUMBER(C483),ISNUMBER(AK483),ISNUMBER(AL483),AH483&gt;=Inputs!$B$5,AH483&lt;=Inputs!$B$6,AH483&lt;&gt;Inputs!$B$7,AH483&lt;&gt;Inputs!$B$8),1,0)</f>
        <v>0</v>
      </c>
      <c r="AK483" s="13">
        <f>IF(INDEX($E483:$AF483,Inputs!$C$10)="","",INDEX($E483:$AF483,Inputs!$C$10))</f>
        <v>199261</v>
      </c>
      <c r="AL483" s="13">
        <f>IF(INDEX($E483:$AF483,Inputs!$C$11)="","",INDEX($E483:$AF483,Inputs!$C$11))</f>
        <v>274000</v>
      </c>
      <c r="AM483" s="19">
        <f>Regression!$C$5+Regression!$C$6*A483</f>
        <v>10281.320678866748</v>
      </c>
      <c r="AN483" s="27" t="str">
        <f t="shared" si="100"/>
        <v/>
      </c>
      <c r="AO483" s="30">
        <f>INDEX('Seasonal Index'!$E$2:$E$53,AI483)</f>
        <v>0.98572000908513657</v>
      </c>
      <c r="AP483" s="34" t="str">
        <f t="shared" si="101"/>
        <v/>
      </c>
      <c r="AQ483" s="16">
        <f>IF(AJ483=1,A483-Regression!$C$15,0)</f>
        <v>0</v>
      </c>
      <c r="AR483" s="16">
        <f>IF(AJ483=1,AK483-Regression!$D$15,0)</f>
        <v>0</v>
      </c>
      <c r="AS483" s="16">
        <f>IF(AJ483=1,AL483-Regression!$E$15,0)</f>
        <v>0</v>
      </c>
      <c r="AT483" s="16">
        <f>IF(AJ483=1,AP483-Regression!$F$15,0)</f>
        <v>0</v>
      </c>
      <c r="AU483" s="19">
        <f>IF(AND(ISNUMBER(AK483),ISNUMBER(AL483)),Regression!$C$38+Regression!$D$38*A483+Regression!$E$38*AK483+Regression!$F$38*AL483,"")</f>
        <v>10450.527739238003</v>
      </c>
      <c r="AV483" s="34">
        <f t="shared" si="102"/>
        <v>10301.294298066156</v>
      </c>
      <c r="AW483" s="13" t="str">
        <f>IF(AJ483=1,"Train",IF(AH483=Inputs!$B$6+1,"Validation",IF(AH483&gt;Inputs!$B$6+1,"Forecast","Not used")))</f>
        <v>Not used</v>
      </c>
      <c r="AX483" s="34">
        <f t="shared" si="103"/>
        <v>8302</v>
      </c>
      <c r="AY483" s="38" t="str">
        <f t="shared" si="104"/>
        <v/>
      </c>
      <c r="AZ483" s="13">
        <f t="shared" si="105"/>
        <v>0</v>
      </c>
      <c r="BB483" s="19">
        <f>Regression!$C$45+Regression!$C$46*A483</f>
        <v>6895.9582952695546</v>
      </c>
      <c r="BC483" s="27" t="str">
        <f t="shared" si="106"/>
        <v/>
      </c>
      <c r="BD483" s="30">
        <f>INDEX('Seasonal Index'!$H$2:$H$53,AI483)</f>
        <v>0.9921535913252727</v>
      </c>
      <c r="BE483" s="34" t="str">
        <f t="shared" si="107"/>
        <v/>
      </c>
      <c r="BF483" s="38" t="str">
        <f t="shared" si="108"/>
        <v/>
      </c>
      <c r="BG483" s="34">
        <f t="shared" si="109"/>
        <v>8302</v>
      </c>
      <c r="BH483" s="13">
        <f t="shared" si="110"/>
        <v>0</v>
      </c>
      <c r="BI483" s="13">
        <f t="shared" si="111"/>
        <v>0</v>
      </c>
    </row>
    <row r="484" spans="1:61" x14ac:dyDescent="0.2">
      <c r="A484" s="15">
        <v>483</v>
      </c>
      <c r="B484" s="35">
        <v>36651</v>
      </c>
      <c r="C484" s="36">
        <v>8679</v>
      </c>
      <c r="D484" s="37"/>
      <c r="F484" s="15">
        <v>291000</v>
      </c>
      <c r="H484" s="15">
        <v>26.75</v>
      </c>
      <c r="I484" s="15">
        <v>24.962499999999999</v>
      </c>
      <c r="J484" s="15">
        <v>1.42</v>
      </c>
      <c r="K484" s="15">
        <v>9900.1689999999999</v>
      </c>
      <c r="M484" s="15">
        <v>763</v>
      </c>
      <c r="N484" s="15">
        <v>18.343</v>
      </c>
      <c r="O484" s="15">
        <v>199261</v>
      </c>
      <c r="P484" s="15">
        <v>6625.3</v>
      </c>
      <c r="Q484" s="15">
        <v>1553622</v>
      </c>
      <c r="S484" s="15">
        <v>6119</v>
      </c>
      <c r="V484" s="15">
        <v>23</v>
      </c>
      <c r="W484" s="15">
        <v>86.4</v>
      </c>
      <c r="AB484" s="15">
        <v>279328</v>
      </c>
      <c r="AD484" s="15">
        <v>0</v>
      </c>
      <c r="AE484" s="15">
        <v>27.8</v>
      </c>
      <c r="AF484" s="15">
        <v>22.2</v>
      </c>
      <c r="AH484" s="13">
        <f t="shared" si="98"/>
        <v>2000</v>
      </c>
      <c r="AI484" s="13">
        <f t="shared" si="99"/>
        <v>18</v>
      </c>
      <c r="AJ484" s="13">
        <f>IF(AND(ISNUMBER(C484),ISNUMBER(AK484),ISNUMBER(AL484),AH484&gt;=Inputs!$B$5,AH484&lt;=Inputs!$B$6,AH484&lt;&gt;Inputs!$B$7,AH484&lt;&gt;Inputs!$B$8),1,0)</f>
        <v>0</v>
      </c>
      <c r="AK484" s="13">
        <f>IF(INDEX($E484:$AF484,Inputs!$C$10)="","",INDEX($E484:$AF484,Inputs!$C$10))</f>
        <v>199261</v>
      </c>
      <c r="AL484" s="13">
        <f>IF(INDEX($E484:$AF484,Inputs!$C$11)="","",INDEX($E484:$AF484,Inputs!$C$11))</f>
        <v>291000</v>
      </c>
      <c r="AM484" s="19">
        <f>Regression!$C$5+Regression!$C$6*A484</f>
        <v>10280.148003928431</v>
      </c>
      <c r="AN484" s="27" t="str">
        <f t="shared" si="100"/>
        <v/>
      </c>
      <c r="AO484" s="30">
        <f>INDEX('Seasonal Index'!$E$2:$E$53,AI484)</f>
        <v>1.0181401500092944</v>
      </c>
      <c r="AP484" s="34" t="str">
        <f t="shared" si="101"/>
        <v/>
      </c>
      <c r="AQ484" s="16">
        <f>IF(AJ484=1,A484-Regression!$C$15,0)</f>
        <v>0</v>
      </c>
      <c r="AR484" s="16">
        <f>IF(AJ484=1,AK484-Regression!$D$15,0)</f>
        <v>0</v>
      </c>
      <c r="AS484" s="16">
        <f>IF(AJ484=1,AL484-Regression!$E$15,0)</f>
        <v>0</v>
      </c>
      <c r="AT484" s="16">
        <f>IF(AJ484=1,AP484-Regression!$F$15,0)</f>
        <v>0</v>
      </c>
      <c r="AU484" s="19">
        <f>IF(AND(ISNUMBER(AK484),ISNUMBER(AL484)),Regression!$C$38+Regression!$D$38*A484+Regression!$E$38*AK484+Regression!$F$38*AL484,"")</f>
        <v>10403.829722615195</v>
      </c>
      <c r="AV484" s="34">
        <f t="shared" si="102"/>
        <v>10592.55675445459</v>
      </c>
      <c r="AW484" s="13" t="str">
        <f>IF(AJ484=1,"Train",IF(AH484=Inputs!$B$6+1,"Validation",IF(AH484&gt;Inputs!$B$6+1,"Forecast","Not used")))</f>
        <v>Not used</v>
      </c>
      <c r="AX484" s="34">
        <f t="shared" si="103"/>
        <v>8679</v>
      </c>
      <c r="AY484" s="38" t="str">
        <f t="shared" si="104"/>
        <v/>
      </c>
      <c r="AZ484" s="13">
        <f t="shared" si="105"/>
        <v>0</v>
      </c>
      <c r="BB484" s="19">
        <f>Regression!$C$45+Regression!$C$46*A484</f>
        <v>6897.5177948823311</v>
      </c>
      <c r="BC484" s="27" t="str">
        <f t="shared" si="106"/>
        <v/>
      </c>
      <c r="BD484" s="30">
        <f>INDEX('Seasonal Index'!$H$2:$H$53,AI484)</f>
        <v>1.0188493846734186</v>
      </c>
      <c r="BE484" s="34" t="str">
        <f t="shared" si="107"/>
        <v/>
      </c>
      <c r="BF484" s="38" t="str">
        <f t="shared" si="108"/>
        <v/>
      </c>
      <c r="BG484" s="34">
        <f t="shared" si="109"/>
        <v>8679</v>
      </c>
      <c r="BH484" s="13">
        <f t="shared" si="110"/>
        <v>0</v>
      </c>
      <c r="BI484" s="13">
        <f t="shared" si="111"/>
        <v>0</v>
      </c>
    </row>
    <row r="485" spans="1:61" x14ac:dyDescent="0.2">
      <c r="A485" s="15">
        <v>484</v>
      </c>
      <c r="B485" s="35">
        <v>36658</v>
      </c>
      <c r="C485" s="36">
        <v>8242</v>
      </c>
      <c r="D485" s="37"/>
      <c r="F485" s="15">
        <v>293000</v>
      </c>
      <c r="H485" s="15">
        <v>28.7</v>
      </c>
      <c r="I485" s="15">
        <v>26.902000000000001</v>
      </c>
      <c r="J485" s="15">
        <v>1.4550000000000001</v>
      </c>
      <c r="K485" s="15">
        <v>10002.179</v>
      </c>
      <c r="L485" s="15">
        <v>724934</v>
      </c>
      <c r="M485" s="15">
        <v>773</v>
      </c>
      <c r="N485" s="15">
        <v>18.343</v>
      </c>
      <c r="O485" s="15">
        <v>199261</v>
      </c>
      <c r="P485" s="15">
        <v>6686.5</v>
      </c>
      <c r="Q485" s="15">
        <v>1553622</v>
      </c>
      <c r="S485" s="15">
        <v>6119</v>
      </c>
      <c r="V485" s="15">
        <v>23</v>
      </c>
      <c r="W485" s="15">
        <v>86.4</v>
      </c>
      <c r="AB485" s="15">
        <v>279328</v>
      </c>
      <c r="AD485" s="15">
        <v>0</v>
      </c>
      <c r="AE485" s="15">
        <v>6.7</v>
      </c>
      <c r="AF485" s="15">
        <v>44.2</v>
      </c>
      <c r="AH485" s="13">
        <f t="shared" si="98"/>
        <v>2000</v>
      </c>
      <c r="AI485" s="13">
        <f t="shared" si="99"/>
        <v>19</v>
      </c>
      <c r="AJ485" s="13">
        <f>IF(AND(ISNUMBER(C485),ISNUMBER(AK485),ISNUMBER(AL485),AH485&gt;=Inputs!$B$5,AH485&lt;=Inputs!$B$6,AH485&lt;&gt;Inputs!$B$7,AH485&lt;&gt;Inputs!$B$8),1,0)</f>
        <v>0</v>
      </c>
      <c r="AK485" s="13">
        <f>IF(INDEX($E485:$AF485,Inputs!$C$10)="","",INDEX($E485:$AF485,Inputs!$C$10))</f>
        <v>199261</v>
      </c>
      <c r="AL485" s="13">
        <f>IF(INDEX($E485:$AF485,Inputs!$C$11)="","",INDEX($E485:$AF485,Inputs!$C$11))</f>
        <v>293000</v>
      </c>
      <c r="AM485" s="19">
        <f>Regression!$C$5+Regression!$C$6*A485</f>
        <v>10278.975328990111</v>
      </c>
      <c r="AN485" s="27" t="str">
        <f t="shared" si="100"/>
        <v/>
      </c>
      <c r="AO485" s="30">
        <f>INDEX('Seasonal Index'!$E$2:$E$53,AI485)</f>
        <v>1.0133712391889671</v>
      </c>
      <c r="AP485" s="34" t="str">
        <f t="shared" si="101"/>
        <v/>
      </c>
      <c r="AQ485" s="16">
        <f>IF(AJ485=1,A485-Regression!$C$15,0)</f>
        <v>0</v>
      </c>
      <c r="AR485" s="16">
        <f>IF(AJ485=1,AK485-Regression!$D$15,0)</f>
        <v>0</v>
      </c>
      <c r="AS485" s="16">
        <f>IF(AJ485=1,AL485-Regression!$E$15,0)</f>
        <v>0</v>
      </c>
      <c r="AT485" s="16">
        <f>IF(AJ485=1,AP485-Regression!$F$15,0)</f>
        <v>0</v>
      </c>
      <c r="AU485" s="19">
        <f>IF(AND(ISNUMBER(AK485),ISNUMBER(AL485)),Regression!$C$38+Regression!$D$38*A485+Regression!$E$38*AK485+Regression!$F$38*AL485,"")</f>
        <v>10396.957326643746</v>
      </c>
      <c r="AV485" s="34">
        <f t="shared" si="102"/>
        <v>10535.977529895783</v>
      </c>
      <c r="AW485" s="13" t="str">
        <f>IF(AJ485=1,"Train",IF(AH485=Inputs!$B$6+1,"Validation",IF(AH485&gt;Inputs!$B$6+1,"Forecast","Not used")))</f>
        <v>Not used</v>
      </c>
      <c r="AX485" s="34">
        <f t="shared" si="103"/>
        <v>8242</v>
      </c>
      <c r="AY485" s="38" t="str">
        <f t="shared" si="104"/>
        <v/>
      </c>
      <c r="AZ485" s="13">
        <f t="shared" si="105"/>
        <v>0</v>
      </c>
      <c r="BB485" s="19">
        <f>Regression!$C$45+Regression!$C$46*A485</f>
        <v>6899.0772944951086</v>
      </c>
      <c r="BC485" s="27" t="str">
        <f t="shared" si="106"/>
        <v/>
      </c>
      <c r="BD485" s="30">
        <f>INDEX('Seasonal Index'!$H$2:$H$53,AI485)</f>
        <v>1.0190603733092338</v>
      </c>
      <c r="BE485" s="34" t="str">
        <f t="shared" si="107"/>
        <v/>
      </c>
      <c r="BF485" s="38" t="str">
        <f t="shared" si="108"/>
        <v/>
      </c>
      <c r="BG485" s="34">
        <f t="shared" si="109"/>
        <v>8242</v>
      </c>
      <c r="BH485" s="13">
        <f t="shared" si="110"/>
        <v>0</v>
      </c>
      <c r="BI485" s="13">
        <f t="shared" si="111"/>
        <v>0</v>
      </c>
    </row>
    <row r="486" spans="1:61" x14ac:dyDescent="0.2">
      <c r="A486" s="15">
        <v>485</v>
      </c>
      <c r="B486" s="35">
        <v>36665</v>
      </c>
      <c r="C486" s="36">
        <v>8408</v>
      </c>
      <c r="D486" s="37"/>
      <c r="F486" s="15">
        <v>276000</v>
      </c>
      <c r="H486" s="15">
        <v>29.878</v>
      </c>
      <c r="I486" s="15">
        <v>28.67</v>
      </c>
      <c r="J486" s="15">
        <v>1.492</v>
      </c>
      <c r="K486" s="15">
        <v>10002.179</v>
      </c>
      <c r="L486" s="15">
        <v>724934</v>
      </c>
      <c r="M486" s="15">
        <v>773</v>
      </c>
      <c r="N486" s="15">
        <v>17.939</v>
      </c>
      <c r="O486" s="15">
        <v>232490</v>
      </c>
      <c r="P486" s="15">
        <v>6686.5</v>
      </c>
      <c r="Q486" s="15">
        <v>1553622</v>
      </c>
      <c r="S486" s="15">
        <v>6119</v>
      </c>
      <c r="V486" s="15">
        <v>23</v>
      </c>
      <c r="W486" s="15">
        <v>86.4</v>
      </c>
      <c r="AB486" s="15">
        <v>279328</v>
      </c>
      <c r="AD486" s="15">
        <v>0</v>
      </c>
      <c r="AE486" s="15">
        <v>21.2</v>
      </c>
      <c r="AF486" s="15">
        <v>29.8</v>
      </c>
      <c r="AH486" s="13">
        <f t="shared" si="98"/>
        <v>2000</v>
      </c>
      <c r="AI486" s="13">
        <f t="shared" si="99"/>
        <v>20</v>
      </c>
      <c r="AJ486" s="13">
        <f>IF(AND(ISNUMBER(C486),ISNUMBER(AK486),ISNUMBER(AL486),AH486&gt;=Inputs!$B$5,AH486&lt;=Inputs!$B$6,AH486&lt;&gt;Inputs!$B$7,AH486&lt;&gt;Inputs!$B$8),1,0)</f>
        <v>0</v>
      </c>
      <c r="AK486" s="13">
        <f>IF(INDEX($E486:$AF486,Inputs!$C$10)="","",INDEX($E486:$AF486,Inputs!$C$10))</f>
        <v>232490</v>
      </c>
      <c r="AL486" s="13">
        <f>IF(INDEX($E486:$AF486,Inputs!$C$11)="","",INDEX($E486:$AF486,Inputs!$C$11))</f>
        <v>276000</v>
      </c>
      <c r="AM486" s="19">
        <f>Regression!$C$5+Regression!$C$6*A486</f>
        <v>10277.802654051793</v>
      </c>
      <c r="AN486" s="27" t="str">
        <f t="shared" si="100"/>
        <v/>
      </c>
      <c r="AO486" s="30">
        <f>INDEX('Seasonal Index'!$E$2:$E$53,AI486)</f>
        <v>1.0355119111831677</v>
      </c>
      <c r="AP486" s="34" t="str">
        <f t="shared" si="101"/>
        <v/>
      </c>
      <c r="AQ486" s="16">
        <f>IF(AJ486=1,A486-Regression!$C$15,0)</f>
        <v>0</v>
      </c>
      <c r="AR486" s="16">
        <f>IF(AJ486=1,AK486-Regression!$D$15,0)</f>
        <v>0</v>
      </c>
      <c r="AS486" s="16">
        <f>IF(AJ486=1,AL486-Regression!$E$15,0)</f>
        <v>0</v>
      </c>
      <c r="AT486" s="16">
        <f>IF(AJ486=1,AP486-Regression!$F$15,0)</f>
        <v>0</v>
      </c>
      <c r="AU486" s="19">
        <f>IF(AND(ISNUMBER(AK486),ISNUMBER(AL486)),Regression!$C$38+Regression!$D$38*A486+Regression!$E$38*AK486+Regression!$F$38*AL486,"")</f>
        <v>10501.162713550901</v>
      </c>
      <c r="AV486" s="34">
        <f t="shared" si="102"/>
        <v>10874.079071154512</v>
      </c>
      <c r="AW486" s="13" t="str">
        <f>IF(AJ486=1,"Train",IF(AH486=Inputs!$B$6+1,"Validation",IF(AH486&gt;Inputs!$B$6+1,"Forecast","Not used")))</f>
        <v>Not used</v>
      </c>
      <c r="AX486" s="34">
        <f t="shared" si="103"/>
        <v>8408</v>
      </c>
      <c r="AY486" s="38" t="str">
        <f t="shared" si="104"/>
        <v/>
      </c>
      <c r="AZ486" s="13">
        <f t="shared" si="105"/>
        <v>0</v>
      </c>
      <c r="BB486" s="19">
        <f>Regression!$C$45+Regression!$C$46*A486</f>
        <v>6900.6367941078852</v>
      </c>
      <c r="BC486" s="27" t="str">
        <f t="shared" si="106"/>
        <v/>
      </c>
      <c r="BD486" s="30">
        <f>INDEX('Seasonal Index'!$H$2:$H$53,AI486)</f>
        <v>1.0467644841480233</v>
      </c>
      <c r="BE486" s="34" t="str">
        <f t="shared" si="107"/>
        <v/>
      </c>
      <c r="BF486" s="38" t="str">
        <f t="shared" si="108"/>
        <v/>
      </c>
      <c r="BG486" s="34">
        <f t="shared" si="109"/>
        <v>8408</v>
      </c>
      <c r="BH486" s="13">
        <f t="shared" si="110"/>
        <v>0</v>
      </c>
      <c r="BI486" s="13">
        <f t="shared" si="111"/>
        <v>0</v>
      </c>
    </row>
    <row r="487" spans="1:61" x14ac:dyDescent="0.2">
      <c r="A487" s="15">
        <v>486</v>
      </c>
      <c r="B487" s="35">
        <v>36672</v>
      </c>
      <c r="C487" s="36">
        <v>9075</v>
      </c>
      <c r="D487" s="37"/>
      <c r="F487" s="15">
        <v>280000</v>
      </c>
      <c r="H487" s="15">
        <v>29.462</v>
      </c>
      <c r="I487" s="15">
        <v>29.05</v>
      </c>
      <c r="J487" s="15">
        <v>1.5269999999999999</v>
      </c>
      <c r="K487" s="15">
        <v>10002.179</v>
      </c>
      <c r="L487" s="15">
        <v>724934</v>
      </c>
      <c r="M487" s="15">
        <v>773</v>
      </c>
      <c r="N487" s="15">
        <v>17.939</v>
      </c>
      <c r="O487" s="15">
        <v>232490</v>
      </c>
      <c r="P487" s="15">
        <v>6686.5</v>
      </c>
      <c r="Q487" s="15">
        <v>1553622</v>
      </c>
      <c r="S487" s="15">
        <v>6119</v>
      </c>
      <c r="V487" s="15">
        <v>23</v>
      </c>
      <c r="W487" s="15">
        <v>86.4</v>
      </c>
      <c r="AB487" s="15">
        <v>279328</v>
      </c>
      <c r="AD487" s="15">
        <v>0</v>
      </c>
      <c r="AE487" s="15">
        <v>15</v>
      </c>
      <c r="AF487" s="15">
        <v>43.4</v>
      </c>
      <c r="AH487" s="13">
        <f t="shared" si="98"/>
        <v>2000</v>
      </c>
      <c r="AI487" s="13">
        <f t="shared" si="99"/>
        <v>21</v>
      </c>
      <c r="AJ487" s="13">
        <f>IF(AND(ISNUMBER(C487),ISNUMBER(AK487),ISNUMBER(AL487),AH487&gt;=Inputs!$B$5,AH487&lt;=Inputs!$B$6,AH487&lt;&gt;Inputs!$B$7,AH487&lt;&gt;Inputs!$B$8),1,0)</f>
        <v>0</v>
      </c>
      <c r="AK487" s="13">
        <f>IF(INDEX($E487:$AF487,Inputs!$C$10)="","",INDEX($E487:$AF487,Inputs!$C$10))</f>
        <v>232490</v>
      </c>
      <c r="AL487" s="13">
        <f>IF(INDEX($E487:$AF487,Inputs!$C$11)="","",INDEX($E487:$AF487,Inputs!$C$11))</f>
        <v>280000</v>
      </c>
      <c r="AM487" s="19">
        <f>Regression!$C$5+Regression!$C$6*A487</f>
        <v>10276.629979113473</v>
      </c>
      <c r="AN487" s="27" t="str">
        <f t="shared" si="100"/>
        <v/>
      </c>
      <c r="AO487" s="30">
        <f>INDEX('Seasonal Index'!$E$2:$E$53,AI487)</f>
        <v>1.0352245807811005</v>
      </c>
      <c r="AP487" s="34" t="str">
        <f t="shared" si="101"/>
        <v/>
      </c>
      <c r="AQ487" s="16">
        <f>IF(AJ487=1,A487-Regression!$C$15,0)</f>
        <v>0</v>
      </c>
      <c r="AR487" s="16">
        <f>IF(AJ487=1,AK487-Regression!$D$15,0)</f>
        <v>0</v>
      </c>
      <c r="AS487" s="16">
        <f>IF(AJ487=1,AL487-Regression!$E$15,0)</f>
        <v>0</v>
      </c>
      <c r="AT487" s="16">
        <f>IF(AJ487=1,AP487-Regression!$F$15,0)</f>
        <v>0</v>
      </c>
      <c r="AU487" s="19">
        <f>IF(AND(ISNUMBER(AK487),ISNUMBER(AL487)),Regression!$C$38+Regression!$D$38*A487+Regression!$E$38*AK487+Regression!$F$38*AL487,"")</f>
        <v>10488.980234825936</v>
      </c>
      <c r="AV487" s="34">
        <f t="shared" si="102"/>
        <v>10858.450166418928</v>
      </c>
      <c r="AW487" s="13" t="str">
        <f>IF(AJ487=1,"Train",IF(AH487=Inputs!$B$6+1,"Validation",IF(AH487&gt;Inputs!$B$6+1,"Forecast","Not used")))</f>
        <v>Not used</v>
      </c>
      <c r="AX487" s="34">
        <f t="shared" si="103"/>
        <v>9075</v>
      </c>
      <c r="AY487" s="38" t="str">
        <f t="shared" si="104"/>
        <v/>
      </c>
      <c r="AZ487" s="13">
        <f t="shared" si="105"/>
        <v>0</v>
      </c>
      <c r="BB487" s="19">
        <f>Regression!$C$45+Regression!$C$46*A487</f>
        <v>6902.1962937206617</v>
      </c>
      <c r="BC487" s="27" t="str">
        <f t="shared" si="106"/>
        <v/>
      </c>
      <c r="BD487" s="30">
        <f>INDEX('Seasonal Index'!$H$2:$H$53,AI487)</f>
        <v>1.0342763462036404</v>
      </c>
      <c r="BE487" s="34" t="str">
        <f t="shared" si="107"/>
        <v/>
      </c>
      <c r="BF487" s="38" t="str">
        <f t="shared" si="108"/>
        <v/>
      </c>
      <c r="BG487" s="34">
        <f t="shared" si="109"/>
        <v>9075</v>
      </c>
      <c r="BH487" s="13">
        <f t="shared" si="110"/>
        <v>0</v>
      </c>
      <c r="BI487" s="13">
        <f t="shared" si="111"/>
        <v>0</v>
      </c>
    </row>
    <row r="488" spans="1:61" x14ac:dyDescent="0.2">
      <c r="A488" s="15">
        <v>487</v>
      </c>
      <c r="B488" s="35">
        <v>36679</v>
      </c>
      <c r="C488" s="36">
        <v>8863</v>
      </c>
      <c r="D488" s="37"/>
      <c r="F488" s="15">
        <v>280000</v>
      </c>
      <c r="H488" s="15">
        <v>29.98</v>
      </c>
      <c r="I488" s="15">
        <v>29.642499999999998</v>
      </c>
      <c r="J488" s="15">
        <v>1.54</v>
      </c>
      <c r="K488" s="15">
        <v>10002.179</v>
      </c>
      <c r="L488" s="15">
        <v>724934</v>
      </c>
      <c r="M488" s="15">
        <v>773</v>
      </c>
      <c r="N488" s="15">
        <v>17.939</v>
      </c>
      <c r="O488" s="15">
        <v>232490</v>
      </c>
      <c r="P488" s="15">
        <v>6686.5</v>
      </c>
      <c r="Q488" s="15">
        <v>1553622</v>
      </c>
      <c r="S488" s="15">
        <v>6119</v>
      </c>
      <c r="V488" s="15">
        <v>23</v>
      </c>
      <c r="W488" s="15">
        <v>86.4</v>
      </c>
      <c r="AB488" s="15">
        <v>279328</v>
      </c>
      <c r="AD488" s="15">
        <v>1</v>
      </c>
      <c r="AE488" s="15">
        <v>10.5</v>
      </c>
      <c r="AF488" s="15">
        <v>50.7</v>
      </c>
      <c r="AH488" s="13">
        <f t="shared" si="98"/>
        <v>2000</v>
      </c>
      <c r="AI488" s="13">
        <f t="shared" si="99"/>
        <v>22</v>
      </c>
      <c r="AJ488" s="13">
        <f>IF(AND(ISNUMBER(C488),ISNUMBER(AK488),ISNUMBER(AL488),AH488&gt;=Inputs!$B$5,AH488&lt;=Inputs!$B$6,AH488&lt;&gt;Inputs!$B$7,AH488&lt;&gt;Inputs!$B$8),1,0)</f>
        <v>0</v>
      </c>
      <c r="AK488" s="13">
        <f>IF(INDEX($E488:$AF488,Inputs!$C$10)="","",INDEX($E488:$AF488,Inputs!$C$10))</f>
        <v>232490</v>
      </c>
      <c r="AL488" s="13">
        <f>IF(INDEX($E488:$AF488,Inputs!$C$11)="","",INDEX($E488:$AF488,Inputs!$C$11))</f>
        <v>280000</v>
      </c>
      <c r="AM488" s="19">
        <f>Regression!$C$5+Regression!$C$6*A488</f>
        <v>10275.457304175154</v>
      </c>
      <c r="AN488" s="27" t="str">
        <f t="shared" si="100"/>
        <v/>
      </c>
      <c r="AO488" s="30">
        <f>INDEX('Seasonal Index'!$E$2:$E$53,AI488)</f>
        <v>1.0139791701706116</v>
      </c>
      <c r="AP488" s="34" t="str">
        <f t="shared" si="101"/>
        <v/>
      </c>
      <c r="AQ488" s="16">
        <f>IF(AJ488=1,A488-Regression!$C$15,0)</f>
        <v>0</v>
      </c>
      <c r="AR488" s="16">
        <f>IF(AJ488=1,AK488-Regression!$D$15,0)</f>
        <v>0</v>
      </c>
      <c r="AS488" s="16">
        <f>IF(AJ488=1,AL488-Regression!$E$15,0)</f>
        <v>0</v>
      </c>
      <c r="AT488" s="16">
        <f>IF(AJ488=1,AP488-Regression!$F$15,0)</f>
        <v>0</v>
      </c>
      <c r="AU488" s="19">
        <f>IF(AND(ISNUMBER(AK488),ISNUMBER(AL488)),Regression!$C$38+Regression!$D$38*A488+Regression!$E$38*AK488+Regression!$F$38*AL488,"")</f>
        <v>10487.417921608003</v>
      </c>
      <c r="AV488" s="34">
        <f t="shared" si="102"/>
        <v>10634.023321384482</v>
      </c>
      <c r="AW488" s="13" t="str">
        <f>IF(AJ488=1,"Train",IF(AH488=Inputs!$B$6+1,"Validation",IF(AH488&gt;Inputs!$B$6+1,"Forecast","Not used")))</f>
        <v>Not used</v>
      </c>
      <c r="AX488" s="34">
        <f t="shared" si="103"/>
        <v>8863</v>
      </c>
      <c r="AY488" s="38" t="str">
        <f t="shared" si="104"/>
        <v/>
      </c>
      <c r="AZ488" s="13">
        <f t="shared" si="105"/>
        <v>0</v>
      </c>
      <c r="BB488" s="19">
        <f>Regression!$C$45+Regression!$C$46*A488</f>
        <v>6903.7557933334383</v>
      </c>
      <c r="BC488" s="27" t="str">
        <f t="shared" si="106"/>
        <v/>
      </c>
      <c r="BD488" s="30">
        <f>INDEX('Seasonal Index'!$H$2:$H$53,AI488)</f>
        <v>1.0395594903117378</v>
      </c>
      <c r="BE488" s="34" t="str">
        <f t="shared" si="107"/>
        <v/>
      </c>
      <c r="BF488" s="38" t="str">
        <f t="shared" si="108"/>
        <v/>
      </c>
      <c r="BG488" s="34">
        <f t="shared" si="109"/>
        <v>8863</v>
      </c>
      <c r="BH488" s="13">
        <f t="shared" si="110"/>
        <v>0</v>
      </c>
      <c r="BI488" s="13">
        <f t="shared" si="111"/>
        <v>0</v>
      </c>
    </row>
    <row r="489" spans="1:61" x14ac:dyDescent="0.2">
      <c r="A489" s="15">
        <v>488</v>
      </c>
      <c r="B489" s="35">
        <v>36686</v>
      </c>
      <c r="C489" s="36">
        <v>8403</v>
      </c>
      <c r="D489" s="37"/>
      <c r="F489" s="15">
        <v>290000</v>
      </c>
      <c r="H489" s="15">
        <v>29.788</v>
      </c>
      <c r="I489" s="15">
        <v>28.67</v>
      </c>
      <c r="J489" s="15">
        <v>1.5629999999999999</v>
      </c>
      <c r="K489" s="15">
        <v>10002.179</v>
      </c>
      <c r="L489" s="15">
        <v>756536</v>
      </c>
      <c r="M489" s="15">
        <v>805</v>
      </c>
      <c r="N489" s="15">
        <v>17.939</v>
      </c>
      <c r="O489" s="15">
        <v>232490</v>
      </c>
      <c r="P489" s="15">
        <v>6679.1</v>
      </c>
      <c r="Q489" s="15">
        <v>1553622</v>
      </c>
      <c r="S489" s="15">
        <v>6119</v>
      </c>
      <c r="V489" s="15">
        <v>23</v>
      </c>
      <c r="W489" s="15">
        <v>89.7</v>
      </c>
      <c r="AB489" s="15">
        <v>279328</v>
      </c>
      <c r="AD489" s="15">
        <v>0</v>
      </c>
      <c r="AE489" s="15">
        <v>9.8000000000000007</v>
      </c>
      <c r="AF489" s="15">
        <v>42.7</v>
      </c>
      <c r="AH489" s="13">
        <f t="shared" si="98"/>
        <v>2000</v>
      </c>
      <c r="AI489" s="13">
        <f t="shared" si="99"/>
        <v>23</v>
      </c>
      <c r="AJ489" s="13">
        <f>IF(AND(ISNUMBER(C489),ISNUMBER(AK489),ISNUMBER(AL489),AH489&gt;=Inputs!$B$5,AH489&lt;=Inputs!$B$6,AH489&lt;&gt;Inputs!$B$7,AH489&lt;&gt;Inputs!$B$8),1,0)</f>
        <v>0</v>
      </c>
      <c r="AK489" s="13">
        <f>IF(INDEX($E489:$AF489,Inputs!$C$10)="","",INDEX($E489:$AF489,Inputs!$C$10))</f>
        <v>232490</v>
      </c>
      <c r="AL489" s="13">
        <f>IF(INDEX($E489:$AF489,Inputs!$C$11)="","",INDEX($E489:$AF489,Inputs!$C$11))</f>
        <v>290000</v>
      </c>
      <c r="AM489" s="19">
        <f>Regression!$C$5+Regression!$C$6*A489</f>
        <v>10274.284629236836</v>
      </c>
      <c r="AN489" s="27" t="str">
        <f t="shared" si="100"/>
        <v/>
      </c>
      <c r="AO489" s="30">
        <f>INDEX('Seasonal Index'!$E$2:$E$53,AI489)</f>
        <v>1.0375597367919589</v>
      </c>
      <c r="AP489" s="34" t="str">
        <f t="shared" si="101"/>
        <v/>
      </c>
      <c r="AQ489" s="16">
        <f>IF(AJ489=1,A489-Regression!$C$15,0)</f>
        <v>0</v>
      </c>
      <c r="AR489" s="16">
        <f>IF(AJ489=1,AK489-Regression!$D$15,0)</f>
        <v>0</v>
      </c>
      <c r="AS489" s="16">
        <f>IF(AJ489=1,AL489-Regression!$E$15,0)</f>
        <v>0</v>
      </c>
      <c r="AT489" s="16">
        <f>IF(AJ489=1,AP489-Regression!$F$15,0)</f>
        <v>0</v>
      </c>
      <c r="AU489" s="19">
        <f>IF(AND(ISNUMBER(AK489),ISNUMBER(AL489)),Regression!$C$38+Regression!$D$38*A489+Regression!$E$38*AK489+Regression!$F$38*AL489,"")</f>
        <v>10459.305194622497</v>
      </c>
      <c r="AV489" s="34">
        <f t="shared" si="102"/>
        <v>10852.153944759286</v>
      </c>
      <c r="AW489" s="13" t="str">
        <f>IF(AJ489=1,"Train",IF(AH489=Inputs!$B$6+1,"Validation",IF(AH489&gt;Inputs!$B$6+1,"Forecast","Not used")))</f>
        <v>Not used</v>
      </c>
      <c r="AX489" s="34">
        <f t="shared" si="103"/>
        <v>8403</v>
      </c>
      <c r="AY489" s="38" t="str">
        <f t="shared" si="104"/>
        <v/>
      </c>
      <c r="AZ489" s="13">
        <f t="shared" si="105"/>
        <v>0</v>
      </c>
      <c r="BB489" s="19">
        <f>Regression!$C$45+Regression!$C$46*A489</f>
        <v>6905.3152929462158</v>
      </c>
      <c r="BC489" s="27" t="str">
        <f t="shared" si="106"/>
        <v/>
      </c>
      <c r="BD489" s="30">
        <f>INDEX('Seasonal Index'!$H$2:$H$53,AI489)</f>
        <v>1.0378992768174384</v>
      </c>
      <c r="BE489" s="34" t="str">
        <f t="shared" si="107"/>
        <v/>
      </c>
      <c r="BF489" s="38" t="str">
        <f t="shared" si="108"/>
        <v/>
      </c>
      <c r="BG489" s="34">
        <f t="shared" si="109"/>
        <v>8403</v>
      </c>
      <c r="BH489" s="13">
        <f t="shared" si="110"/>
        <v>0</v>
      </c>
      <c r="BI489" s="13">
        <f t="shared" si="111"/>
        <v>0</v>
      </c>
    </row>
    <row r="490" spans="1:61" x14ac:dyDescent="0.2">
      <c r="A490" s="15">
        <v>489</v>
      </c>
      <c r="B490" s="35">
        <v>36693</v>
      </c>
      <c r="C490" s="36">
        <v>8895</v>
      </c>
      <c r="D490" s="37"/>
      <c r="F490" s="15">
        <v>284000</v>
      </c>
      <c r="H490" s="15">
        <v>32.451999999999998</v>
      </c>
      <c r="I490" s="15">
        <v>29.814</v>
      </c>
      <c r="J490" s="15">
        <v>1.631</v>
      </c>
      <c r="K490" s="15">
        <v>10002.179</v>
      </c>
      <c r="L490" s="15">
        <v>756536</v>
      </c>
      <c r="M490" s="15">
        <v>805</v>
      </c>
      <c r="N490" s="15">
        <v>17.943000000000001</v>
      </c>
      <c r="O490" s="15">
        <v>227698</v>
      </c>
      <c r="P490" s="15">
        <v>6679.1</v>
      </c>
      <c r="Q490" s="15">
        <v>1584412</v>
      </c>
      <c r="S490" s="15">
        <v>6119</v>
      </c>
      <c r="V490" s="15">
        <v>23</v>
      </c>
      <c r="W490" s="15">
        <v>89.7</v>
      </c>
      <c r="AB490" s="15">
        <v>279328</v>
      </c>
      <c r="AD490" s="15">
        <v>0</v>
      </c>
      <c r="AE490" s="15">
        <v>2.6</v>
      </c>
      <c r="AF490" s="15">
        <v>73.2</v>
      </c>
      <c r="AH490" s="13">
        <f t="shared" si="98"/>
        <v>2000</v>
      </c>
      <c r="AI490" s="13">
        <f t="shared" si="99"/>
        <v>24</v>
      </c>
      <c r="AJ490" s="13">
        <f>IF(AND(ISNUMBER(C490),ISNUMBER(AK490),ISNUMBER(AL490),AH490&gt;=Inputs!$B$5,AH490&lt;=Inputs!$B$6,AH490&lt;&gt;Inputs!$B$7,AH490&lt;&gt;Inputs!$B$8),1,0)</f>
        <v>0</v>
      </c>
      <c r="AK490" s="13">
        <f>IF(INDEX($E490:$AF490,Inputs!$C$10)="","",INDEX($E490:$AF490,Inputs!$C$10))</f>
        <v>227698</v>
      </c>
      <c r="AL490" s="13">
        <f>IF(INDEX($E490:$AF490,Inputs!$C$11)="","",INDEX($E490:$AF490,Inputs!$C$11))</f>
        <v>284000</v>
      </c>
      <c r="AM490" s="19">
        <f>Regression!$C$5+Regression!$C$6*A490</f>
        <v>10273.111954298516</v>
      </c>
      <c r="AN490" s="27" t="str">
        <f t="shared" si="100"/>
        <v/>
      </c>
      <c r="AO490" s="30">
        <f>INDEX('Seasonal Index'!$E$2:$E$53,AI490)</f>
        <v>1.0344513246808191</v>
      </c>
      <c r="AP490" s="34" t="str">
        <f t="shared" si="101"/>
        <v/>
      </c>
      <c r="AQ490" s="16">
        <f>IF(AJ490=1,A490-Regression!$C$15,0)</f>
        <v>0</v>
      </c>
      <c r="AR490" s="16">
        <f>IF(AJ490=1,AK490-Regression!$D$15,0)</f>
        <v>0</v>
      </c>
      <c r="AS490" s="16">
        <f>IF(AJ490=1,AL490-Regression!$E$15,0)</f>
        <v>0</v>
      </c>
      <c r="AT490" s="16">
        <f>IF(AJ490=1,AP490-Regression!$F$15,0)</f>
        <v>0</v>
      </c>
      <c r="AU490" s="19">
        <f>IF(AND(ISNUMBER(AK490),ISNUMBER(AL490)),Regression!$C$38+Regression!$D$38*A490+Regression!$E$38*AK490+Regression!$F$38*AL490,"")</f>
        <v>10464.929305647431</v>
      </c>
      <c r="AV490" s="34">
        <f t="shared" si="102"/>
        <v>10825.45998291811</v>
      </c>
      <c r="AW490" s="13" t="str">
        <f>IF(AJ490=1,"Train",IF(AH490=Inputs!$B$6+1,"Validation",IF(AH490&gt;Inputs!$B$6+1,"Forecast","Not used")))</f>
        <v>Not used</v>
      </c>
      <c r="AX490" s="34">
        <f t="shared" si="103"/>
        <v>8895</v>
      </c>
      <c r="AY490" s="38" t="str">
        <f t="shared" si="104"/>
        <v/>
      </c>
      <c r="AZ490" s="13">
        <f t="shared" si="105"/>
        <v>0</v>
      </c>
      <c r="BB490" s="19">
        <f>Regression!$C$45+Regression!$C$46*A490</f>
        <v>6906.8747925589923</v>
      </c>
      <c r="BC490" s="27" t="str">
        <f t="shared" si="106"/>
        <v/>
      </c>
      <c r="BD490" s="30">
        <f>INDEX('Seasonal Index'!$H$2:$H$53,AI490)</f>
        <v>1.0351080615346946</v>
      </c>
      <c r="BE490" s="34" t="str">
        <f t="shared" si="107"/>
        <v/>
      </c>
      <c r="BF490" s="38" t="str">
        <f t="shared" si="108"/>
        <v/>
      </c>
      <c r="BG490" s="34">
        <f t="shared" si="109"/>
        <v>8895</v>
      </c>
      <c r="BH490" s="13">
        <f t="shared" si="110"/>
        <v>0</v>
      </c>
      <c r="BI490" s="13">
        <f t="shared" si="111"/>
        <v>0</v>
      </c>
    </row>
    <row r="491" spans="1:61" x14ac:dyDescent="0.2">
      <c r="A491" s="15">
        <v>490</v>
      </c>
      <c r="B491" s="35">
        <v>36700</v>
      </c>
      <c r="C491" s="36">
        <v>8475</v>
      </c>
      <c r="D491" s="37"/>
      <c r="F491" s="15">
        <v>294000</v>
      </c>
      <c r="H491" s="15">
        <v>33.552</v>
      </c>
      <c r="I491" s="15">
        <v>29.777999999999999</v>
      </c>
      <c r="J491" s="15">
        <v>1.681</v>
      </c>
      <c r="K491" s="15">
        <v>10002.179</v>
      </c>
      <c r="L491" s="15">
        <v>756536</v>
      </c>
      <c r="M491" s="15">
        <v>805</v>
      </c>
      <c r="N491" s="15">
        <v>17.943000000000001</v>
      </c>
      <c r="O491" s="15">
        <v>227698</v>
      </c>
      <c r="P491" s="15">
        <v>6679.1</v>
      </c>
      <c r="Q491" s="15">
        <v>1584412</v>
      </c>
      <c r="S491" s="15">
        <v>6119</v>
      </c>
      <c r="V491" s="15">
        <v>23</v>
      </c>
      <c r="W491" s="15">
        <v>89.7</v>
      </c>
      <c r="AB491" s="15">
        <v>279328</v>
      </c>
      <c r="AD491" s="15">
        <v>0</v>
      </c>
      <c r="AE491" s="15">
        <v>0.5</v>
      </c>
      <c r="AF491" s="15">
        <v>66.900000000000006</v>
      </c>
      <c r="AH491" s="13">
        <f t="shared" si="98"/>
        <v>2000</v>
      </c>
      <c r="AI491" s="13">
        <f t="shared" si="99"/>
        <v>25</v>
      </c>
      <c r="AJ491" s="13">
        <f>IF(AND(ISNUMBER(C491),ISNUMBER(AK491),ISNUMBER(AL491),AH491&gt;=Inputs!$B$5,AH491&lt;=Inputs!$B$6,AH491&lt;&gt;Inputs!$B$7,AH491&lt;&gt;Inputs!$B$8),1,0)</f>
        <v>0</v>
      </c>
      <c r="AK491" s="13">
        <f>IF(INDEX($E491:$AF491,Inputs!$C$10)="","",INDEX($E491:$AF491,Inputs!$C$10))</f>
        <v>227698</v>
      </c>
      <c r="AL491" s="13">
        <f>IF(INDEX($E491:$AF491,Inputs!$C$11)="","",INDEX($E491:$AF491,Inputs!$C$11))</f>
        <v>294000</v>
      </c>
      <c r="AM491" s="19">
        <f>Regression!$C$5+Regression!$C$6*A491</f>
        <v>10271.939279360196</v>
      </c>
      <c r="AN491" s="27" t="str">
        <f t="shared" si="100"/>
        <v/>
      </c>
      <c r="AO491" s="30">
        <f>INDEX('Seasonal Index'!$E$2:$E$53,AI491)</f>
        <v>1.0360606930993077</v>
      </c>
      <c r="AP491" s="34" t="str">
        <f t="shared" si="101"/>
        <v/>
      </c>
      <c r="AQ491" s="16">
        <f>IF(AJ491=1,A491-Regression!$C$15,0)</f>
        <v>0</v>
      </c>
      <c r="AR491" s="16">
        <f>IF(AJ491=1,AK491-Regression!$D$15,0)</f>
        <v>0</v>
      </c>
      <c r="AS491" s="16">
        <f>IF(AJ491=1,AL491-Regression!$E$15,0)</f>
        <v>0</v>
      </c>
      <c r="AT491" s="16">
        <f>IF(AJ491=1,AP491-Regression!$F$15,0)</f>
        <v>0</v>
      </c>
      <c r="AU491" s="19">
        <f>IF(AND(ISNUMBER(AK491),ISNUMBER(AL491)),Regression!$C$38+Regression!$D$38*A491+Regression!$E$38*AK491+Regression!$F$38*AL491,"")</f>
        <v>10436.816578661925</v>
      </c>
      <c r="AV491" s="34">
        <f t="shared" si="102"/>
        <v>10813.175418238819</v>
      </c>
      <c r="AW491" s="13" t="str">
        <f>IF(AJ491=1,"Train",IF(AH491=Inputs!$B$6+1,"Validation",IF(AH491&gt;Inputs!$B$6+1,"Forecast","Not used")))</f>
        <v>Not used</v>
      </c>
      <c r="AX491" s="34">
        <f t="shared" si="103"/>
        <v>8475</v>
      </c>
      <c r="AY491" s="38" t="str">
        <f t="shared" si="104"/>
        <v/>
      </c>
      <c r="AZ491" s="13">
        <f t="shared" si="105"/>
        <v>0</v>
      </c>
      <c r="BB491" s="19">
        <f>Regression!$C$45+Regression!$C$46*A491</f>
        <v>6908.4342921717689</v>
      </c>
      <c r="BC491" s="27" t="str">
        <f t="shared" si="106"/>
        <v/>
      </c>
      <c r="BD491" s="30">
        <f>INDEX('Seasonal Index'!$H$2:$H$53,AI491)</f>
        <v>1.0325970785197598</v>
      </c>
      <c r="BE491" s="34" t="str">
        <f t="shared" si="107"/>
        <v/>
      </c>
      <c r="BF491" s="38" t="str">
        <f t="shared" si="108"/>
        <v/>
      </c>
      <c r="BG491" s="34">
        <f t="shared" si="109"/>
        <v>8475</v>
      </c>
      <c r="BH491" s="13">
        <f t="shared" si="110"/>
        <v>0</v>
      </c>
      <c r="BI491" s="13">
        <f t="shared" si="111"/>
        <v>0</v>
      </c>
    </row>
    <row r="492" spans="1:61" x14ac:dyDescent="0.2">
      <c r="A492" s="15">
        <v>491</v>
      </c>
      <c r="B492" s="35">
        <v>36707</v>
      </c>
      <c r="C492" s="36">
        <v>8620</v>
      </c>
      <c r="D492" s="37"/>
      <c r="F492" s="15">
        <v>296000</v>
      </c>
      <c r="H492" s="15">
        <v>32.119999999999997</v>
      </c>
      <c r="I492" s="15">
        <v>31.03</v>
      </c>
      <c r="J492" s="15">
        <v>1.6579999999999999</v>
      </c>
      <c r="K492" s="15">
        <v>10002.179</v>
      </c>
      <c r="L492" s="15">
        <v>756536</v>
      </c>
      <c r="M492" s="15">
        <v>805</v>
      </c>
      <c r="N492" s="15">
        <v>17.943000000000001</v>
      </c>
      <c r="O492" s="15">
        <v>227698</v>
      </c>
      <c r="P492" s="15">
        <v>6679.1</v>
      </c>
      <c r="Q492" s="15">
        <v>1584412</v>
      </c>
      <c r="S492" s="15">
        <v>6119</v>
      </c>
      <c r="V492" s="15">
        <v>23</v>
      </c>
      <c r="W492" s="15">
        <v>89.7</v>
      </c>
      <c r="AB492" s="15">
        <v>279328</v>
      </c>
      <c r="AD492" s="15">
        <v>0</v>
      </c>
      <c r="AE492" s="15">
        <v>0</v>
      </c>
      <c r="AF492" s="15">
        <v>77.900000000000006</v>
      </c>
      <c r="AH492" s="13">
        <f t="shared" si="98"/>
        <v>2000</v>
      </c>
      <c r="AI492" s="13">
        <f t="shared" si="99"/>
        <v>26</v>
      </c>
      <c r="AJ492" s="13">
        <f>IF(AND(ISNUMBER(C492),ISNUMBER(AK492),ISNUMBER(AL492),AH492&gt;=Inputs!$B$5,AH492&lt;=Inputs!$B$6,AH492&lt;&gt;Inputs!$B$7,AH492&lt;&gt;Inputs!$B$8),1,0)</f>
        <v>0</v>
      </c>
      <c r="AK492" s="13">
        <f>IF(INDEX($E492:$AF492,Inputs!$C$10)="","",INDEX($E492:$AF492,Inputs!$C$10))</f>
        <v>227698</v>
      </c>
      <c r="AL492" s="13">
        <f>IF(INDEX($E492:$AF492,Inputs!$C$11)="","",INDEX($E492:$AF492,Inputs!$C$11))</f>
        <v>296000</v>
      </c>
      <c r="AM492" s="19">
        <f>Regression!$C$5+Regression!$C$6*A492</f>
        <v>10270.766604421879</v>
      </c>
      <c r="AN492" s="27" t="str">
        <f t="shared" si="100"/>
        <v/>
      </c>
      <c r="AO492" s="30">
        <f>INDEX('Seasonal Index'!$E$2:$E$53,AI492)</f>
        <v>1.057751041708793</v>
      </c>
      <c r="AP492" s="34" t="str">
        <f t="shared" si="101"/>
        <v/>
      </c>
      <c r="AQ492" s="16">
        <f>IF(AJ492=1,A492-Regression!$C$15,0)</f>
        <v>0</v>
      </c>
      <c r="AR492" s="16">
        <f>IF(AJ492=1,AK492-Regression!$D$15,0)</f>
        <v>0</v>
      </c>
      <c r="AS492" s="16">
        <f>IF(AJ492=1,AL492-Regression!$E$15,0)</f>
        <v>0</v>
      </c>
      <c r="AT492" s="16">
        <f>IF(AJ492=1,AP492-Regression!$F$15,0)</f>
        <v>0</v>
      </c>
      <c r="AU492" s="19">
        <f>IF(AND(ISNUMBER(AK492),ISNUMBER(AL492)),Regression!$C$38+Regression!$D$38*A492+Regression!$E$38*AK492+Regression!$F$38*AL492,"")</f>
        <v>10429.944182690475</v>
      </c>
      <c r="AV492" s="34">
        <f t="shared" si="102"/>
        <v>11032.284324205415</v>
      </c>
      <c r="AW492" s="13" t="str">
        <f>IF(AJ492=1,"Train",IF(AH492=Inputs!$B$6+1,"Validation",IF(AH492&gt;Inputs!$B$6+1,"Forecast","Not used")))</f>
        <v>Not used</v>
      </c>
      <c r="AX492" s="34">
        <f t="shared" si="103"/>
        <v>8620</v>
      </c>
      <c r="AY492" s="38" t="str">
        <f t="shared" si="104"/>
        <v/>
      </c>
      <c r="AZ492" s="13">
        <f t="shared" si="105"/>
        <v>0</v>
      </c>
      <c r="BB492" s="19">
        <f>Regression!$C$45+Regression!$C$46*A492</f>
        <v>6909.9937917845455</v>
      </c>
      <c r="BC492" s="27" t="str">
        <f t="shared" si="106"/>
        <v/>
      </c>
      <c r="BD492" s="30">
        <f>INDEX('Seasonal Index'!$H$2:$H$53,AI492)</f>
        <v>1.0794606245983969</v>
      </c>
      <c r="BE492" s="34" t="str">
        <f t="shared" si="107"/>
        <v/>
      </c>
      <c r="BF492" s="38" t="str">
        <f t="shared" si="108"/>
        <v/>
      </c>
      <c r="BG492" s="34">
        <f t="shared" si="109"/>
        <v>8620</v>
      </c>
      <c r="BH492" s="13">
        <f t="shared" si="110"/>
        <v>0</v>
      </c>
      <c r="BI492" s="13">
        <f t="shared" si="111"/>
        <v>0</v>
      </c>
    </row>
    <row r="493" spans="1:61" x14ac:dyDescent="0.2">
      <c r="A493" s="15">
        <v>492</v>
      </c>
      <c r="B493" s="35">
        <v>36714</v>
      </c>
      <c r="C493" s="36">
        <v>8519</v>
      </c>
      <c r="D493" s="37"/>
      <c r="F493" s="15">
        <v>281000</v>
      </c>
      <c r="H493" s="15">
        <v>30.4033333333333</v>
      </c>
      <c r="I493" s="15">
        <v>30.904</v>
      </c>
      <c r="J493" s="15">
        <v>1.625</v>
      </c>
      <c r="K493" s="15">
        <v>10002.179</v>
      </c>
      <c r="L493" s="15">
        <v>756536</v>
      </c>
      <c r="M493" s="15">
        <v>844</v>
      </c>
      <c r="N493" s="15">
        <v>17.943000000000001</v>
      </c>
      <c r="O493" s="15">
        <v>227698</v>
      </c>
      <c r="P493" s="15">
        <v>6709.7</v>
      </c>
      <c r="Q493" s="15">
        <v>1584412</v>
      </c>
      <c r="S493" s="15">
        <v>6119</v>
      </c>
      <c r="V493" s="15">
        <v>23</v>
      </c>
      <c r="W493" s="15">
        <v>92.6</v>
      </c>
      <c r="AB493" s="15">
        <v>279328</v>
      </c>
      <c r="AD493" s="15">
        <v>1</v>
      </c>
      <c r="AE493" s="15">
        <v>0</v>
      </c>
      <c r="AF493" s="15">
        <v>78.3</v>
      </c>
      <c r="AH493" s="13">
        <f t="shared" si="98"/>
        <v>2000</v>
      </c>
      <c r="AI493" s="13">
        <f t="shared" si="99"/>
        <v>27</v>
      </c>
      <c r="AJ493" s="13">
        <f>IF(AND(ISNUMBER(C493),ISNUMBER(AK493),ISNUMBER(AL493),AH493&gt;=Inputs!$B$5,AH493&lt;=Inputs!$B$6,AH493&lt;&gt;Inputs!$B$7,AH493&lt;&gt;Inputs!$B$8),1,0)</f>
        <v>0</v>
      </c>
      <c r="AK493" s="13">
        <f>IF(INDEX($E493:$AF493,Inputs!$C$10)="","",INDEX($E493:$AF493,Inputs!$C$10))</f>
        <v>227698</v>
      </c>
      <c r="AL493" s="13">
        <f>IF(INDEX($E493:$AF493,Inputs!$C$11)="","",INDEX($E493:$AF493,Inputs!$C$11))</f>
        <v>281000</v>
      </c>
      <c r="AM493" s="19">
        <f>Regression!$C$5+Regression!$C$6*A493</f>
        <v>10269.593929483559</v>
      </c>
      <c r="AN493" s="27" t="str">
        <f t="shared" si="100"/>
        <v/>
      </c>
      <c r="AO493" s="30">
        <f>INDEX('Seasonal Index'!$E$2:$E$53,AI493)</f>
        <v>1.0212618850338866</v>
      </c>
      <c r="AP493" s="34" t="str">
        <f t="shared" si="101"/>
        <v/>
      </c>
      <c r="AQ493" s="16">
        <f>IF(AJ493=1,A493-Regression!$C$15,0)</f>
        <v>0</v>
      </c>
      <c r="AR493" s="16">
        <f>IF(AJ493=1,AK493-Regression!$D$15,0)</f>
        <v>0</v>
      </c>
      <c r="AS493" s="16">
        <f>IF(AJ493=1,AL493-Regression!$E$15,0)</f>
        <v>0</v>
      </c>
      <c r="AT493" s="16">
        <f>IF(AJ493=1,AP493-Regression!$F$15,0)</f>
        <v>0</v>
      </c>
      <c r="AU493" s="19">
        <f>IF(AND(ISNUMBER(AK493),ISNUMBER(AL493)),Regression!$C$38+Regression!$D$38*A493+Regression!$E$38*AK493+Regression!$F$38*AL493,"")</f>
        <v>10468.207490123899</v>
      </c>
      <c r="AV493" s="34">
        <f t="shared" si="102"/>
        <v>10690.781314289785</v>
      </c>
      <c r="AW493" s="13" t="str">
        <f>IF(AJ493=1,"Train",IF(AH493=Inputs!$B$6+1,"Validation",IF(AH493&gt;Inputs!$B$6+1,"Forecast","Not used")))</f>
        <v>Not used</v>
      </c>
      <c r="AX493" s="34">
        <f t="shared" si="103"/>
        <v>8519</v>
      </c>
      <c r="AY493" s="38" t="str">
        <f t="shared" si="104"/>
        <v/>
      </c>
      <c r="AZ493" s="13">
        <f t="shared" si="105"/>
        <v>0</v>
      </c>
      <c r="BB493" s="19">
        <f>Regression!$C$45+Regression!$C$46*A493</f>
        <v>6911.5532913973229</v>
      </c>
      <c r="BC493" s="27" t="str">
        <f t="shared" si="106"/>
        <v/>
      </c>
      <c r="BD493" s="30">
        <f>INDEX('Seasonal Index'!$H$2:$H$53,AI493)</f>
        <v>0.99454601152310251</v>
      </c>
      <c r="BE493" s="34" t="str">
        <f t="shared" si="107"/>
        <v/>
      </c>
      <c r="BF493" s="38" t="str">
        <f t="shared" si="108"/>
        <v/>
      </c>
      <c r="BG493" s="34">
        <f t="shared" si="109"/>
        <v>8519</v>
      </c>
      <c r="BH493" s="13">
        <f t="shared" si="110"/>
        <v>0</v>
      </c>
      <c r="BI493" s="13">
        <f t="shared" si="111"/>
        <v>0</v>
      </c>
    </row>
    <row r="494" spans="1:61" x14ac:dyDescent="0.2">
      <c r="A494" s="15">
        <v>493</v>
      </c>
      <c r="B494" s="35">
        <v>36721</v>
      </c>
      <c r="C494" s="36">
        <v>8844</v>
      </c>
      <c r="D494" s="37"/>
      <c r="F494" s="15">
        <v>293000</v>
      </c>
      <c r="H494" s="15">
        <v>30.436</v>
      </c>
      <c r="I494" s="15">
        <v>30.53</v>
      </c>
      <c r="J494" s="15">
        <v>1.593</v>
      </c>
      <c r="K494" s="15">
        <v>10002.179</v>
      </c>
      <c r="L494" s="15">
        <v>843730</v>
      </c>
      <c r="M494" s="15">
        <v>844</v>
      </c>
      <c r="N494" s="15">
        <v>17.943000000000001</v>
      </c>
      <c r="O494" s="15">
        <v>227698</v>
      </c>
      <c r="P494" s="15">
        <v>6709.7</v>
      </c>
      <c r="Q494" s="15">
        <v>1584412</v>
      </c>
      <c r="S494" s="15">
        <v>6119</v>
      </c>
      <c r="V494" s="15">
        <v>23</v>
      </c>
      <c r="W494" s="15">
        <v>92.6</v>
      </c>
      <c r="AB494" s="15">
        <v>279328</v>
      </c>
      <c r="AD494" s="15">
        <v>0</v>
      </c>
      <c r="AE494" s="15">
        <v>0</v>
      </c>
      <c r="AF494" s="15">
        <v>88.6</v>
      </c>
      <c r="AH494" s="13">
        <f t="shared" si="98"/>
        <v>2000</v>
      </c>
      <c r="AI494" s="13">
        <f t="shared" si="99"/>
        <v>28</v>
      </c>
      <c r="AJ494" s="13">
        <f>IF(AND(ISNUMBER(C494),ISNUMBER(AK494),ISNUMBER(AL494),AH494&gt;=Inputs!$B$5,AH494&lt;=Inputs!$B$6,AH494&lt;&gt;Inputs!$B$7,AH494&lt;&gt;Inputs!$B$8),1,0)</f>
        <v>0</v>
      </c>
      <c r="AK494" s="13">
        <f>IF(INDEX($E494:$AF494,Inputs!$C$10)="","",INDEX($E494:$AF494,Inputs!$C$10))</f>
        <v>227698</v>
      </c>
      <c r="AL494" s="13">
        <f>IF(INDEX($E494:$AF494,Inputs!$C$11)="","",INDEX($E494:$AF494,Inputs!$C$11))</f>
        <v>293000</v>
      </c>
      <c r="AM494" s="19">
        <f>Regression!$C$5+Regression!$C$6*A494</f>
        <v>10268.421254545241</v>
      </c>
      <c r="AN494" s="27" t="str">
        <f t="shared" si="100"/>
        <v/>
      </c>
      <c r="AO494" s="30">
        <f>INDEX('Seasonal Index'!$E$2:$E$53,AI494)</f>
        <v>1.0135090248159799</v>
      </c>
      <c r="AP494" s="34" t="str">
        <f t="shared" si="101"/>
        <v/>
      </c>
      <c r="AQ494" s="16">
        <f>IF(AJ494=1,A494-Regression!$C$15,0)</f>
        <v>0</v>
      </c>
      <c r="AR494" s="16">
        <f>IF(AJ494=1,AK494-Regression!$D$15,0)</f>
        <v>0</v>
      </c>
      <c r="AS494" s="16">
        <f>IF(AJ494=1,AL494-Regression!$E$15,0)</f>
        <v>0</v>
      </c>
      <c r="AT494" s="16">
        <f>IF(AJ494=1,AP494-Regression!$F$15,0)</f>
        <v>0</v>
      </c>
      <c r="AU494" s="19">
        <f>IF(AND(ISNUMBER(AK494),ISNUMBER(AL494)),Regression!$C$38+Regression!$D$38*A494+Regression!$E$38*AK494+Regression!$F$38*AL494,"")</f>
        <v>10434.784680384877</v>
      </c>
      <c r="AV494" s="34">
        <f t="shared" si="102"/>
        <v>10575.748445581603</v>
      </c>
      <c r="AW494" s="13" t="str">
        <f>IF(AJ494=1,"Train",IF(AH494=Inputs!$B$6+1,"Validation",IF(AH494&gt;Inputs!$B$6+1,"Forecast","Not used")))</f>
        <v>Not used</v>
      </c>
      <c r="AX494" s="34">
        <f t="shared" si="103"/>
        <v>8844</v>
      </c>
      <c r="AY494" s="38" t="str">
        <f t="shared" si="104"/>
        <v/>
      </c>
      <c r="AZ494" s="13">
        <f t="shared" si="105"/>
        <v>0</v>
      </c>
      <c r="BB494" s="19">
        <f>Regression!$C$45+Regression!$C$46*A494</f>
        <v>6913.1127910100995</v>
      </c>
      <c r="BC494" s="27" t="str">
        <f t="shared" si="106"/>
        <v/>
      </c>
      <c r="BD494" s="30">
        <f>INDEX('Seasonal Index'!$H$2:$H$53,AI494)</f>
        <v>0.99258235973728948</v>
      </c>
      <c r="BE494" s="34" t="str">
        <f t="shared" si="107"/>
        <v/>
      </c>
      <c r="BF494" s="38" t="str">
        <f t="shared" si="108"/>
        <v/>
      </c>
      <c r="BG494" s="34">
        <f t="shared" si="109"/>
        <v>8844</v>
      </c>
      <c r="BH494" s="13">
        <f t="shared" si="110"/>
        <v>0</v>
      </c>
      <c r="BI494" s="13">
        <f t="shared" si="111"/>
        <v>0</v>
      </c>
    </row>
    <row r="495" spans="1:61" x14ac:dyDescent="0.2">
      <c r="A495" s="15">
        <v>494</v>
      </c>
      <c r="B495" s="35">
        <v>36728</v>
      </c>
      <c r="C495" s="36">
        <v>8361</v>
      </c>
      <c r="D495" s="37"/>
      <c r="F495" s="15">
        <v>303000</v>
      </c>
      <c r="H495" s="15">
        <v>30.65</v>
      </c>
      <c r="I495" s="15">
        <v>27.952000000000002</v>
      </c>
      <c r="J495" s="15">
        <v>1.546</v>
      </c>
      <c r="K495" s="15">
        <v>10002.179</v>
      </c>
      <c r="L495" s="15">
        <v>843730</v>
      </c>
      <c r="M495" s="15">
        <v>844</v>
      </c>
      <c r="N495" s="15">
        <v>17.596</v>
      </c>
      <c r="O495" s="15">
        <v>242501</v>
      </c>
      <c r="P495" s="15">
        <v>6709.7</v>
      </c>
      <c r="Q495" s="15">
        <v>1584412</v>
      </c>
      <c r="S495" s="15">
        <v>6119</v>
      </c>
      <c r="V495" s="15">
        <v>23</v>
      </c>
      <c r="W495" s="15">
        <v>92.6</v>
      </c>
      <c r="AB495" s="15">
        <v>279328</v>
      </c>
      <c r="AD495" s="15">
        <v>0</v>
      </c>
      <c r="AE495" s="15">
        <v>0</v>
      </c>
      <c r="AF495" s="15">
        <v>89.7</v>
      </c>
      <c r="AH495" s="13">
        <f t="shared" si="98"/>
        <v>2000</v>
      </c>
      <c r="AI495" s="13">
        <f t="shared" si="99"/>
        <v>29</v>
      </c>
      <c r="AJ495" s="13">
        <f>IF(AND(ISNUMBER(C495),ISNUMBER(AK495),ISNUMBER(AL495),AH495&gt;=Inputs!$B$5,AH495&lt;=Inputs!$B$6,AH495&lt;&gt;Inputs!$B$7,AH495&lt;&gt;Inputs!$B$8),1,0)</f>
        <v>0</v>
      </c>
      <c r="AK495" s="13">
        <f>IF(INDEX($E495:$AF495,Inputs!$C$10)="","",INDEX($E495:$AF495,Inputs!$C$10))</f>
        <v>242501</v>
      </c>
      <c r="AL495" s="13">
        <f>IF(INDEX($E495:$AF495,Inputs!$C$11)="","",INDEX($E495:$AF495,Inputs!$C$11))</f>
        <v>303000</v>
      </c>
      <c r="AM495" s="19">
        <f>Regression!$C$5+Regression!$C$6*A495</f>
        <v>10267.248579606921</v>
      </c>
      <c r="AN495" s="27" t="str">
        <f t="shared" si="100"/>
        <v/>
      </c>
      <c r="AO495" s="30">
        <f>INDEX('Seasonal Index'!$E$2:$E$53,AI495)</f>
        <v>1.0519566788647539</v>
      </c>
      <c r="AP495" s="34" t="str">
        <f t="shared" si="101"/>
        <v/>
      </c>
      <c r="AQ495" s="16">
        <f>IF(AJ495=1,A495-Regression!$C$15,0)</f>
        <v>0</v>
      </c>
      <c r="AR495" s="16">
        <f>IF(AJ495=1,AK495-Regression!$D$15,0)</f>
        <v>0</v>
      </c>
      <c r="AS495" s="16">
        <f>IF(AJ495=1,AL495-Regression!$E$15,0)</f>
        <v>0</v>
      </c>
      <c r="AT495" s="16">
        <f>IF(AJ495=1,AP495-Regression!$F$15,0)</f>
        <v>0</v>
      </c>
      <c r="AU495" s="19">
        <f>IF(AND(ISNUMBER(AK495),ISNUMBER(AL495)),Regression!$C$38+Regression!$D$38*A495+Regression!$E$38*AK495+Regression!$F$38*AL495,"")</f>
        <v>10433.682560021582</v>
      </c>
      <c r="AV495" s="34">
        <f t="shared" si="102"/>
        <v>10975.782054169405</v>
      </c>
      <c r="AW495" s="13" t="str">
        <f>IF(AJ495=1,"Train",IF(AH495=Inputs!$B$6+1,"Validation",IF(AH495&gt;Inputs!$B$6+1,"Forecast","Not used")))</f>
        <v>Not used</v>
      </c>
      <c r="AX495" s="34">
        <f t="shared" si="103"/>
        <v>8361</v>
      </c>
      <c r="AY495" s="38" t="str">
        <f t="shared" si="104"/>
        <v/>
      </c>
      <c r="AZ495" s="13">
        <f t="shared" si="105"/>
        <v>0</v>
      </c>
      <c r="BB495" s="19">
        <f>Regression!$C$45+Regression!$C$46*A495</f>
        <v>6914.6722906228761</v>
      </c>
      <c r="BC495" s="27" t="str">
        <f t="shared" si="106"/>
        <v/>
      </c>
      <c r="BD495" s="30">
        <f>INDEX('Seasonal Index'!$H$2:$H$53,AI495)</f>
        <v>1.0486159669304305</v>
      </c>
      <c r="BE495" s="34" t="str">
        <f t="shared" si="107"/>
        <v/>
      </c>
      <c r="BF495" s="38" t="str">
        <f t="shared" si="108"/>
        <v/>
      </c>
      <c r="BG495" s="34">
        <f t="shared" si="109"/>
        <v>8361</v>
      </c>
      <c r="BH495" s="13">
        <f t="shared" si="110"/>
        <v>0</v>
      </c>
      <c r="BI495" s="13">
        <f t="shared" si="111"/>
        <v>0</v>
      </c>
    </row>
    <row r="496" spans="1:61" x14ac:dyDescent="0.2">
      <c r="A496" s="15">
        <v>495</v>
      </c>
      <c r="B496" s="35">
        <v>36735</v>
      </c>
      <c r="C496" s="36">
        <v>8614</v>
      </c>
      <c r="D496" s="37"/>
      <c r="F496" s="15">
        <v>300000</v>
      </c>
      <c r="H496" s="15">
        <v>28.02</v>
      </c>
      <c r="I496" s="15">
        <v>26.02</v>
      </c>
      <c r="J496" s="15">
        <v>1.52</v>
      </c>
      <c r="K496" s="15">
        <v>10002.179</v>
      </c>
      <c r="L496" s="15">
        <v>843730</v>
      </c>
      <c r="M496" s="15">
        <v>844</v>
      </c>
      <c r="N496" s="15">
        <v>17.596</v>
      </c>
      <c r="O496" s="15">
        <v>242501</v>
      </c>
      <c r="P496" s="15">
        <v>6709.7</v>
      </c>
      <c r="Q496" s="15">
        <v>1584412</v>
      </c>
      <c r="S496" s="15">
        <v>6119</v>
      </c>
      <c r="V496" s="15">
        <v>23</v>
      </c>
      <c r="W496" s="15">
        <v>92.6</v>
      </c>
      <c r="AB496" s="15">
        <v>279328</v>
      </c>
      <c r="AD496" s="15">
        <v>0</v>
      </c>
      <c r="AE496" s="15">
        <v>0</v>
      </c>
      <c r="AF496" s="15">
        <v>76.2</v>
      </c>
      <c r="AH496" s="13">
        <f t="shared" si="98"/>
        <v>2000</v>
      </c>
      <c r="AI496" s="13">
        <f t="shared" si="99"/>
        <v>30</v>
      </c>
      <c r="AJ496" s="13">
        <f>IF(AND(ISNUMBER(C496),ISNUMBER(AK496),ISNUMBER(AL496),AH496&gt;=Inputs!$B$5,AH496&lt;=Inputs!$B$6,AH496&lt;&gt;Inputs!$B$7,AH496&lt;&gt;Inputs!$B$8),1,0)</f>
        <v>0</v>
      </c>
      <c r="AK496" s="13">
        <f>IF(INDEX($E496:$AF496,Inputs!$C$10)="","",INDEX($E496:$AF496,Inputs!$C$10))</f>
        <v>242501</v>
      </c>
      <c r="AL496" s="13">
        <f>IF(INDEX($E496:$AF496,Inputs!$C$11)="","",INDEX($E496:$AF496,Inputs!$C$11))</f>
        <v>300000</v>
      </c>
      <c r="AM496" s="19">
        <f>Regression!$C$5+Regression!$C$6*A496</f>
        <v>10266.075904668602</v>
      </c>
      <c r="AN496" s="27" t="str">
        <f t="shared" si="100"/>
        <v/>
      </c>
      <c r="AO496" s="30">
        <f>INDEX('Seasonal Index'!$E$2:$E$53,AI496)</f>
        <v>1.0317130415362794</v>
      </c>
      <c r="AP496" s="34" t="str">
        <f t="shared" si="101"/>
        <v/>
      </c>
      <c r="AQ496" s="16">
        <f>IF(AJ496=1,A496-Regression!$C$15,0)</f>
        <v>0</v>
      </c>
      <c r="AR496" s="16">
        <f>IF(AJ496=1,AK496-Regression!$D$15,0)</f>
        <v>0</v>
      </c>
      <c r="AS496" s="16">
        <f>IF(AJ496=1,AL496-Regression!$E$15,0)</f>
        <v>0</v>
      </c>
      <c r="AT496" s="16">
        <f>IF(AJ496=1,AP496-Regression!$F$15,0)</f>
        <v>0</v>
      </c>
      <c r="AU496" s="19">
        <f>IF(AND(ISNUMBER(AK496),ISNUMBER(AL496)),Regression!$C$38+Regression!$D$38*A496+Regression!$E$38*AK496+Regression!$F$38*AL496,"")</f>
        <v>10440.085370933917</v>
      </c>
      <c r="AV496" s="34">
        <f t="shared" si="102"/>
        <v>10771.172231944647</v>
      </c>
      <c r="AW496" s="13" t="str">
        <f>IF(AJ496=1,"Train",IF(AH496=Inputs!$B$6+1,"Validation",IF(AH496&gt;Inputs!$B$6+1,"Forecast","Not used")))</f>
        <v>Not used</v>
      </c>
      <c r="AX496" s="34">
        <f t="shared" si="103"/>
        <v>8614</v>
      </c>
      <c r="AY496" s="38" t="str">
        <f t="shared" si="104"/>
        <v/>
      </c>
      <c r="AZ496" s="13">
        <f t="shared" si="105"/>
        <v>0</v>
      </c>
      <c r="BB496" s="19">
        <f>Regression!$C$45+Regression!$C$46*A496</f>
        <v>6916.2317902356526</v>
      </c>
      <c r="BC496" s="27" t="str">
        <f t="shared" si="106"/>
        <v/>
      </c>
      <c r="BD496" s="30">
        <f>INDEX('Seasonal Index'!$H$2:$H$53,AI496)</f>
        <v>1.0099032328934463</v>
      </c>
      <c r="BE496" s="34" t="str">
        <f t="shared" si="107"/>
        <v/>
      </c>
      <c r="BF496" s="38" t="str">
        <f t="shared" si="108"/>
        <v/>
      </c>
      <c r="BG496" s="34">
        <f t="shared" si="109"/>
        <v>8614</v>
      </c>
      <c r="BH496" s="13">
        <f t="shared" si="110"/>
        <v>0</v>
      </c>
      <c r="BI496" s="13">
        <f t="shared" si="111"/>
        <v>0</v>
      </c>
    </row>
    <row r="497" spans="1:61" x14ac:dyDescent="0.2">
      <c r="A497" s="15">
        <v>496</v>
      </c>
      <c r="B497" s="35">
        <v>36742</v>
      </c>
      <c r="C497" s="36">
        <v>8759</v>
      </c>
      <c r="D497" s="37"/>
      <c r="F497" s="15">
        <v>298000</v>
      </c>
      <c r="H497" s="15">
        <v>28.495999999999999</v>
      </c>
      <c r="I497" s="15">
        <v>26.478000000000002</v>
      </c>
      <c r="J497" s="15">
        <v>1.4710000000000001</v>
      </c>
      <c r="K497" s="15">
        <v>10002.179</v>
      </c>
      <c r="L497" s="15">
        <v>843730</v>
      </c>
      <c r="M497" s="15">
        <v>844</v>
      </c>
      <c r="N497" s="15">
        <v>17.596</v>
      </c>
      <c r="O497" s="15">
        <v>242501</v>
      </c>
      <c r="P497" s="15">
        <v>6709.7</v>
      </c>
      <c r="Q497" s="15">
        <v>1584412</v>
      </c>
      <c r="S497" s="15">
        <v>6119</v>
      </c>
      <c r="V497" s="15">
        <v>23</v>
      </c>
      <c r="W497" s="15">
        <v>92.6</v>
      </c>
      <c r="AB497" s="15">
        <v>279328</v>
      </c>
      <c r="AD497" s="15">
        <v>0</v>
      </c>
      <c r="AE497" s="15">
        <v>0</v>
      </c>
      <c r="AF497" s="15">
        <v>78.7</v>
      </c>
      <c r="AH497" s="13">
        <f t="shared" si="98"/>
        <v>2000</v>
      </c>
      <c r="AI497" s="13">
        <f t="shared" si="99"/>
        <v>31</v>
      </c>
      <c r="AJ497" s="13">
        <f>IF(AND(ISNUMBER(C497),ISNUMBER(AK497),ISNUMBER(AL497),AH497&gt;=Inputs!$B$5,AH497&lt;=Inputs!$B$6,AH497&lt;&gt;Inputs!$B$7,AH497&lt;&gt;Inputs!$B$8),1,0)</f>
        <v>0</v>
      </c>
      <c r="AK497" s="13">
        <f>IF(INDEX($E497:$AF497,Inputs!$C$10)="","",INDEX($E497:$AF497,Inputs!$C$10))</f>
        <v>242501</v>
      </c>
      <c r="AL497" s="13">
        <f>IF(INDEX($E497:$AF497,Inputs!$C$11)="","",INDEX($E497:$AF497,Inputs!$C$11))</f>
        <v>298000</v>
      </c>
      <c r="AM497" s="19">
        <f>Regression!$C$5+Regression!$C$6*A497</f>
        <v>10264.903229730284</v>
      </c>
      <c r="AN497" s="27" t="str">
        <f t="shared" si="100"/>
        <v/>
      </c>
      <c r="AO497" s="30">
        <f>INDEX('Seasonal Index'!$E$2:$E$53,AI497)</f>
        <v>1.0399732200612197</v>
      </c>
      <c r="AP497" s="34" t="str">
        <f t="shared" si="101"/>
        <v/>
      </c>
      <c r="AQ497" s="16">
        <f>IF(AJ497=1,A497-Regression!$C$15,0)</f>
        <v>0</v>
      </c>
      <c r="AR497" s="16">
        <f>IF(AJ497=1,AK497-Regression!$D$15,0)</f>
        <v>0</v>
      </c>
      <c r="AS497" s="16">
        <f>IF(AJ497=1,AL497-Regression!$E$15,0)</f>
        <v>0</v>
      </c>
      <c r="AT497" s="16">
        <f>IF(AJ497=1,AP497-Regression!$F$15,0)</f>
        <v>0</v>
      </c>
      <c r="AU497" s="19">
        <f>IF(AND(ISNUMBER(AK497),ISNUMBER(AL497)),Regression!$C$38+Regression!$D$38*A497+Regression!$E$38*AK497+Regression!$F$38*AL497,"")</f>
        <v>10443.833140469498</v>
      </c>
      <c r="AV497" s="34">
        <f t="shared" si="102"/>
        <v>10861.306780876144</v>
      </c>
      <c r="AW497" s="13" t="str">
        <f>IF(AJ497=1,"Train",IF(AH497=Inputs!$B$6+1,"Validation",IF(AH497&gt;Inputs!$B$6+1,"Forecast","Not used")))</f>
        <v>Not used</v>
      </c>
      <c r="AX497" s="34">
        <f t="shared" si="103"/>
        <v>8759</v>
      </c>
      <c r="AY497" s="38" t="str">
        <f t="shared" si="104"/>
        <v/>
      </c>
      <c r="AZ497" s="13">
        <f t="shared" si="105"/>
        <v>0</v>
      </c>
      <c r="BB497" s="19">
        <f>Regression!$C$45+Regression!$C$46*A497</f>
        <v>6917.7912898484301</v>
      </c>
      <c r="BC497" s="27" t="str">
        <f t="shared" si="106"/>
        <v/>
      </c>
      <c r="BD497" s="30">
        <f>INDEX('Seasonal Index'!$H$2:$H$53,AI497)</f>
        <v>1.0389647971011076</v>
      </c>
      <c r="BE497" s="34" t="str">
        <f t="shared" si="107"/>
        <v/>
      </c>
      <c r="BF497" s="38" t="str">
        <f t="shared" si="108"/>
        <v/>
      </c>
      <c r="BG497" s="34">
        <f t="shared" si="109"/>
        <v>8759</v>
      </c>
      <c r="BH497" s="13">
        <f t="shared" si="110"/>
        <v>0</v>
      </c>
      <c r="BI497" s="13">
        <f t="shared" si="111"/>
        <v>0</v>
      </c>
    </row>
    <row r="498" spans="1:61" x14ac:dyDescent="0.2">
      <c r="A498" s="15">
        <v>497</v>
      </c>
      <c r="B498" s="35">
        <v>36749</v>
      </c>
      <c r="C498" s="36">
        <v>8813</v>
      </c>
      <c r="D498" s="37"/>
      <c r="F498" s="15">
        <v>306000</v>
      </c>
      <c r="H498" s="15">
        <v>30.135999999999999</v>
      </c>
      <c r="I498" s="15">
        <v>28.338000000000001</v>
      </c>
      <c r="J498" s="15">
        <v>1.462</v>
      </c>
      <c r="K498" s="15">
        <v>10247.719999999999</v>
      </c>
      <c r="L498" s="15">
        <v>757458</v>
      </c>
      <c r="M498" s="15">
        <v>878</v>
      </c>
      <c r="N498" s="15">
        <v>17.596</v>
      </c>
      <c r="O498" s="15">
        <v>242501</v>
      </c>
      <c r="P498" s="15">
        <v>6746.9</v>
      </c>
      <c r="Q498" s="15">
        <v>1584412</v>
      </c>
      <c r="S498" s="15">
        <v>6119</v>
      </c>
      <c r="V498" s="15">
        <v>23</v>
      </c>
      <c r="W498" s="15">
        <v>94.7</v>
      </c>
      <c r="AB498" s="15">
        <v>279328</v>
      </c>
      <c r="AD498" s="15">
        <v>0</v>
      </c>
      <c r="AE498" s="15">
        <v>0</v>
      </c>
      <c r="AF498" s="15">
        <v>98.4</v>
      </c>
      <c r="AH498" s="13">
        <f t="shared" si="98"/>
        <v>2000</v>
      </c>
      <c r="AI498" s="13">
        <f t="shared" si="99"/>
        <v>32</v>
      </c>
      <c r="AJ498" s="13">
        <f>IF(AND(ISNUMBER(C498),ISNUMBER(AK498),ISNUMBER(AL498),AH498&gt;=Inputs!$B$5,AH498&lt;=Inputs!$B$6,AH498&lt;&gt;Inputs!$B$7,AH498&lt;&gt;Inputs!$B$8),1,0)</f>
        <v>0</v>
      </c>
      <c r="AK498" s="13">
        <f>IF(INDEX($E498:$AF498,Inputs!$C$10)="","",INDEX($E498:$AF498,Inputs!$C$10))</f>
        <v>242501</v>
      </c>
      <c r="AL498" s="13">
        <f>IF(INDEX($E498:$AF498,Inputs!$C$11)="","",INDEX($E498:$AF498,Inputs!$C$11))</f>
        <v>306000</v>
      </c>
      <c r="AM498" s="19">
        <f>Regression!$C$5+Regression!$C$6*A498</f>
        <v>10263.730554791964</v>
      </c>
      <c r="AN498" s="27" t="str">
        <f t="shared" si="100"/>
        <v/>
      </c>
      <c r="AO498" s="30">
        <f>INDEX('Seasonal Index'!$E$2:$E$53,AI498)</f>
        <v>1.040616931741758</v>
      </c>
      <c r="AP498" s="34" t="str">
        <f t="shared" si="101"/>
        <v/>
      </c>
      <c r="AQ498" s="16">
        <f>IF(AJ498=1,A498-Regression!$C$15,0)</f>
        <v>0</v>
      </c>
      <c r="AR498" s="16">
        <f>IF(AJ498=1,AK498-Regression!$D$15,0)</f>
        <v>0</v>
      </c>
      <c r="AS498" s="16">
        <f>IF(AJ498=1,AL498-Regression!$E$15,0)</f>
        <v>0</v>
      </c>
      <c r="AT498" s="16">
        <f>IF(AJ498=1,AP498-Regression!$F$15,0)</f>
        <v>0</v>
      </c>
      <c r="AU498" s="19">
        <f>IF(AND(ISNUMBER(AK498),ISNUMBER(AL498)),Regression!$C$38+Regression!$D$38*A498+Regression!$E$38*AK498+Regression!$F$38*AL498,"")</f>
        <v>10421.030496237505</v>
      </c>
      <c r="AV498" s="34">
        <f t="shared" si="102"/>
        <v>10844.300780581962</v>
      </c>
      <c r="AW498" s="13" t="str">
        <f>IF(AJ498=1,"Train",IF(AH498=Inputs!$B$6+1,"Validation",IF(AH498&gt;Inputs!$B$6+1,"Forecast","Not used")))</f>
        <v>Not used</v>
      </c>
      <c r="AX498" s="34">
        <f t="shared" si="103"/>
        <v>8813</v>
      </c>
      <c r="AY498" s="38" t="str">
        <f t="shared" si="104"/>
        <v/>
      </c>
      <c r="AZ498" s="13">
        <f t="shared" si="105"/>
        <v>0</v>
      </c>
      <c r="BB498" s="19">
        <f>Regression!$C$45+Regression!$C$46*A498</f>
        <v>6919.3507894612067</v>
      </c>
      <c r="BC498" s="27" t="str">
        <f t="shared" si="106"/>
        <v/>
      </c>
      <c r="BD498" s="30">
        <f>INDEX('Seasonal Index'!$H$2:$H$53,AI498)</f>
        <v>1.0332208948643213</v>
      </c>
      <c r="BE498" s="34" t="str">
        <f t="shared" si="107"/>
        <v/>
      </c>
      <c r="BF498" s="38" t="str">
        <f t="shared" si="108"/>
        <v/>
      </c>
      <c r="BG498" s="34">
        <f t="shared" si="109"/>
        <v>8813</v>
      </c>
      <c r="BH498" s="13">
        <f t="shared" si="110"/>
        <v>0</v>
      </c>
      <c r="BI498" s="13">
        <f t="shared" si="111"/>
        <v>0</v>
      </c>
    </row>
    <row r="499" spans="1:61" x14ac:dyDescent="0.2">
      <c r="A499" s="15">
        <v>498</v>
      </c>
      <c r="B499" s="35">
        <v>36756</v>
      </c>
      <c r="C499" s="36">
        <v>8786</v>
      </c>
      <c r="D499" s="37"/>
      <c r="F499" s="15">
        <v>315000</v>
      </c>
      <c r="H499" s="15">
        <v>31.821999999999999</v>
      </c>
      <c r="I499" s="15">
        <v>30.074000000000002</v>
      </c>
      <c r="J499" s="15">
        <v>1.4470000000000001</v>
      </c>
      <c r="K499" s="15">
        <v>10247.719999999999</v>
      </c>
      <c r="L499" s="15">
        <v>757458</v>
      </c>
      <c r="M499" s="15">
        <v>878</v>
      </c>
      <c r="N499" s="15">
        <v>17.315999999999999</v>
      </c>
      <c r="O499" s="15">
        <v>242963</v>
      </c>
      <c r="P499" s="15">
        <v>6746.9</v>
      </c>
      <c r="Q499" s="15">
        <v>1584412</v>
      </c>
      <c r="S499" s="15">
        <v>6119</v>
      </c>
      <c r="V499" s="15">
        <v>23</v>
      </c>
      <c r="W499" s="15">
        <v>94.7</v>
      </c>
      <c r="AB499" s="15">
        <v>279328</v>
      </c>
      <c r="AD499" s="15">
        <v>0</v>
      </c>
      <c r="AE499" s="15">
        <v>0.1</v>
      </c>
      <c r="AF499" s="15">
        <v>91.7</v>
      </c>
      <c r="AH499" s="13">
        <f t="shared" si="98"/>
        <v>2000</v>
      </c>
      <c r="AI499" s="13">
        <f t="shared" si="99"/>
        <v>33</v>
      </c>
      <c r="AJ499" s="13">
        <f>IF(AND(ISNUMBER(C499),ISNUMBER(AK499),ISNUMBER(AL499),AH499&gt;=Inputs!$B$5,AH499&lt;=Inputs!$B$6,AH499&lt;&gt;Inputs!$B$7,AH499&lt;&gt;Inputs!$B$8),1,0)</f>
        <v>0</v>
      </c>
      <c r="AK499" s="13">
        <f>IF(INDEX($E499:$AF499,Inputs!$C$10)="","",INDEX($E499:$AF499,Inputs!$C$10))</f>
        <v>242963</v>
      </c>
      <c r="AL499" s="13">
        <f>IF(INDEX($E499:$AF499,Inputs!$C$11)="","",INDEX($E499:$AF499,Inputs!$C$11))</f>
        <v>315000</v>
      </c>
      <c r="AM499" s="19">
        <f>Regression!$C$5+Regression!$C$6*A499</f>
        <v>10262.557879853644</v>
      </c>
      <c r="AN499" s="27" t="str">
        <f t="shared" si="100"/>
        <v/>
      </c>
      <c r="AO499" s="30">
        <f>INDEX('Seasonal Index'!$E$2:$E$53,AI499)</f>
        <v>1.027478065834379</v>
      </c>
      <c r="AP499" s="34" t="str">
        <f t="shared" si="101"/>
        <v/>
      </c>
      <c r="AQ499" s="16">
        <f>IF(AJ499=1,A499-Regression!$C$15,0)</f>
        <v>0</v>
      </c>
      <c r="AR499" s="16">
        <f>IF(AJ499=1,AK499-Regression!$D$15,0)</f>
        <v>0</v>
      </c>
      <c r="AS499" s="16">
        <f>IF(AJ499=1,AL499-Regression!$E$15,0)</f>
        <v>0</v>
      </c>
      <c r="AT499" s="16">
        <f>IF(AJ499=1,AP499-Regression!$F$15,0)</f>
        <v>0</v>
      </c>
      <c r="AU499" s="19">
        <f>IF(AND(ISNUMBER(AK499),ISNUMBER(AL499)),Regression!$C$38+Regression!$D$38*A499+Regression!$E$38*AK499+Regression!$F$38*AL499,"")</f>
        <v>10396.415808687219</v>
      </c>
      <c r="AV499" s="34">
        <f t="shared" si="102"/>
        <v>10682.089206719906</v>
      </c>
      <c r="AW499" s="13" t="str">
        <f>IF(AJ499=1,"Train",IF(AH499=Inputs!$B$6+1,"Validation",IF(AH499&gt;Inputs!$B$6+1,"Forecast","Not used")))</f>
        <v>Not used</v>
      </c>
      <c r="AX499" s="34">
        <f t="shared" si="103"/>
        <v>8786</v>
      </c>
      <c r="AY499" s="38" t="str">
        <f t="shared" si="104"/>
        <v/>
      </c>
      <c r="AZ499" s="13">
        <f t="shared" si="105"/>
        <v>0</v>
      </c>
      <c r="BB499" s="19">
        <f>Regression!$C$45+Regression!$C$46*A499</f>
        <v>6920.9102890739832</v>
      </c>
      <c r="BC499" s="27" t="str">
        <f t="shared" si="106"/>
        <v/>
      </c>
      <c r="BD499" s="30">
        <f>INDEX('Seasonal Index'!$H$2:$H$53,AI499)</f>
        <v>1.0058600109847937</v>
      </c>
      <c r="BE499" s="34" t="str">
        <f t="shared" si="107"/>
        <v/>
      </c>
      <c r="BF499" s="38" t="str">
        <f t="shared" si="108"/>
        <v/>
      </c>
      <c r="BG499" s="34">
        <f t="shared" si="109"/>
        <v>8786</v>
      </c>
      <c r="BH499" s="13">
        <f t="shared" si="110"/>
        <v>0</v>
      </c>
      <c r="BI499" s="13">
        <f t="shared" si="111"/>
        <v>0</v>
      </c>
    </row>
    <row r="500" spans="1:61" x14ac:dyDescent="0.2">
      <c r="A500" s="15">
        <v>499</v>
      </c>
      <c r="B500" s="35">
        <v>36763</v>
      </c>
      <c r="C500" s="36">
        <v>8960</v>
      </c>
      <c r="D500" s="37"/>
      <c r="F500" s="15">
        <v>318000</v>
      </c>
      <c r="H500" s="15">
        <v>32.462000000000003</v>
      </c>
      <c r="I500" s="15">
        <v>31.765999999999998</v>
      </c>
      <c r="J500" s="15">
        <v>1.468</v>
      </c>
      <c r="K500" s="15">
        <v>10247.719999999999</v>
      </c>
      <c r="L500" s="15">
        <v>757458</v>
      </c>
      <c r="M500" s="15">
        <v>878</v>
      </c>
      <c r="N500" s="15">
        <v>17.315999999999999</v>
      </c>
      <c r="O500" s="15">
        <v>242963</v>
      </c>
      <c r="P500" s="15">
        <v>6746.9</v>
      </c>
      <c r="Q500" s="15">
        <v>1584412</v>
      </c>
      <c r="S500" s="15">
        <v>6119</v>
      </c>
      <c r="V500" s="15">
        <v>23</v>
      </c>
      <c r="W500" s="15">
        <v>94.7</v>
      </c>
      <c r="AB500" s="15">
        <v>279328</v>
      </c>
      <c r="AD500" s="15">
        <v>0</v>
      </c>
      <c r="AE500" s="15">
        <v>0.2</v>
      </c>
      <c r="AF500" s="15">
        <v>70.099999999999994</v>
      </c>
      <c r="AH500" s="13">
        <f t="shared" si="98"/>
        <v>2000</v>
      </c>
      <c r="AI500" s="13">
        <f t="shared" si="99"/>
        <v>34</v>
      </c>
      <c r="AJ500" s="13">
        <f>IF(AND(ISNUMBER(C500),ISNUMBER(AK500),ISNUMBER(AL500),AH500&gt;=Inputs!$B$5,AH500&lt;=Inputs!$B$6,AH500&lt;&gt;Inputs!$B$7,AH500&lt;&gt;Inputs!$B$8),1,0)</f>
        <v>0</v>
      </c>
      <c r="AK500" s="13">
        <f>IF(INDEX($E500:$AF500,Inputs!$C$10)="","",INDEX($E500:$AF500,Inputs!$C$10))</f>
        <v>242963</v>
      </c>
      <c r="AL500" s="13">
        <f>IF(INDEX($E500:$AF500,Inputs!$C$11)="","",INDEX($E500:$AF500,Inputs!$C$11))</f>
        <v>318000</v>
      </c>
      <c r="AM500" s="19">
        <f>Regression!$C$5+Regression!$C$6*A500</f>
        <v>10261.385204915327</v>
      </c>
      <c r="AN500" s="27" t="str">
        <f t="shared" si="100"/>
        <v/>
      </c>
      <c r="AO500" s="30">
        <f>INDEX('Seasonal Index'!$E$2:$E$53,AI500)</f>
        <v>1.0381639846741464</v>
      </c>
      <c r="AP500" s="34" t="str">
        <f t="shared" si="101"/>
        <v/>
      </c>
      <c r="AQ500" s="16">
        <f>IF(AJ500=1,A500-Regression!$C$15,0)</f>
        <v>0</v>
      </c>
      <c r="AR500" s="16">
        <f>IF(AJ500=1,AK500-Regression!$D$15,0)</f>
        <v>0</v>
      </c>
      <c r="AS500" s="16">
        <f>IF(AJ500=1,AL500-Regression!$E$15,0)</f>
        <v>0</v>
      </c>
      <c r="AT500" s="16">
        <f>IF(AJ500=1,AP500-Regression!$F$15,0)</f>
        <v>0</v>
      </c>
      <c r="AU500" s="19">
        <f>IF(AND(ISNUMBER(AK500),ISNUMBER(AL500)),Regression!$C$38+Regression!$D$38*A500+Regression!$E$38*AK500+Regression!$F$38*AL500,"")</f>
        <v>10386.888371339015</v>
      </c>
      <c r="AV500" s="34">
        <f t="shared" si="102"/>
        <v>10783.293419954867</v>
      </c>
      <c r="AW500" s="13" t="str">
        <f>IF(AJ500=1,"Train",IF(AH500=Inputs!$B$6+1,"Validation",IF(AH500&gt;Inputs!$B$6+1,"Forecast","Not used")))</f>
        <v>Not used</v>
      </c>
      <c r="AX500" s="34">
        <f t="shared" si="103"/>
        <v>8960</v>
      </c>
      <c r="AY500" s="38" t="str">
        <f t="shared" si="104"/>
        <v/>
      </c>
      <c r="AZ500" s="13">
        <f t="shared" si="105"/>
        <v>0</v>
      </c>
      <c r="BB500" s="19">
        <f>Regression!$C$45+Regression!$C$46*A500</f>
        <v>6922.4697886867598</v>
      </c>
      <c r="BC500" s="27" t="str">
        <f t="shared" si="106"/>
        <v/>
      </c>
      <c r="BD500" s="30">
        <f>INDEX('Seasonal Index'!$H$2:$H$53,AI500)</f>
        <v>1.0219588934931323</v>
      </c>
      <c r="BE500" s="34" t="str">
        <f t="shared" si="107"/>
        <v/>
      </c>
      <c r="BF500" s="38" t="str">
        <f t="shared" si="108"/>
        <v/>
      </c>
      <c r="BG500" s="34">
        <f t="shared" si="109"/>
        <v>8960</v>
      </c>
      <c r="BH500" s="13">
        <f t="shared" si="110"/>
        <v>0</v>
      </c>
      <c r="BI500" s="13">
        <f t="shared" si="111"/>
        <v>0</v>
      </c>
    </row>
    <row r="501" spans="1:61" x14ac:dyDescent="0.2">
      <c r="A501" s="15">
        <v>500</v>
      </c>
      <c r="B501" s="35">
        <v>36770</v>
      </c>
      <c r="C501" s="36">
        <v>8644</v>
      </c>
      <c r="D501" s="37"/>
      <c r="F501" s="15">
        <v>312000</v>
      </c>
      <c r="H501" s="15">
        <v>33.082000000000001</v>
      </c>
      <c r="I501" s="15">
        <v>34.323999999999998</v>
      </c>
      <c r="J501" s="15">
        <v>1.4810000000000001</v>
      </c>
      <c r="K501" s="15">
        <v>10247.719999999999</v>
      </c>
      <c r="L501" s="15">
        <v>757458</v>
      </c>
      <c r="M501" s="15">
        <v>878</v>
      </c>
      <c r="N501" s="15">
        <v>17.315999999999999</v>
      </c>
      <c r="O501" s="15">
        <v>242963</v>
      </c>
      <c r="P501" s="15">
        <v>6746.9</v>
      </c>
      <c r="Q501" s="15">
        <v>1584412</v>
      </c>
      <c r="S501" s="15">
        <v>6119</v>
      </c>
      <c r="V501" s="15">
        <v>23</v>
      </c>
      <c r="W501" s="15">
        <v>94.7</v>
      </c>
      <c r="AB501" s="15">
        <v>279328</v>
      </c>
      <c r="AD501" s="15">
        <v>0</v>
      </c>
      <c r="AE501" s="15">
        <v>0</v>
      </c>
      <c r="AF501" s="15">
        <v>82.1</v>
      </c>
      <c r="AH501" s="13">
        <f t="shared" si="98"/>
        <v>2000</v>
      </c>
      <c r="AI501" s="13">
        <f t="shared" si="99"/>
        <v>35</v>
      </c>
      <c r="AJ501" s="13">
        <f>IF(AND(ISNUMBER(C501),ISNUMBER(AK501),ISNUMBER(AL501),AH501&gt;=Inputs!$B$5,AH501&lt;=Inputs!$B$6,AH501&lt;&gt;Inputs!$B$7,AH501&lt;&gt;Inputs!$B$8),1,0)</f>
        <v>0</v>
      </c>
      <c r="AK501" s="13">
        <f>IF(INDEX($E501:$AF501,Inputs!$C$10)="","",INDEX($E501:$AF501,Inputs!$C$10))</f>
        <v>242963</v>
      </c>
      <c r="AL501" s="13">
        <f>IF(INDEX($E501:$AF501,Inputs!$C$11)="","",INDEX($E501:$AF501,Inputs!$C$11))</f>
        <v>312000</v>
      </c>
      <c r="AM501" s="19">
        <f>Regression!$C$5+Regression!$C$6*A501</f>
        <v>10260.212529977007</v>
      </c>
      <c r="AN501" s="27" t="str">
        <f t="shared" si="100"/>
        <v/>
      </c>
      <c r="AO501" s="30">
        <f>INDEX('Seasonal Index'!$E$2:$E$53,AI501)</f>
        <v>1.0224659586681397</v>
      </c>
      <c r="AP501" s="34" t="str">
        <f t="shared" si="101"/>
        <v/>
      </c>
      <c r="AQ501" s="16">
        <f>IF(AJ501=1,A501-Regression!$C$15,0)</f>
        <v>0</v>
      </c>
      <c r="AR501" s="16">
        <f>IF(AJ501=1,AK501-Regression!$D$15,0)</f>
        <v>0</v>
      </c>
      <c r="AS501" s="16">
        <f>IF(AJ501=1,AL501-Regression!$E$15,0)</f>
        <v>0</v>
      </c>
      <c r="AT501" s="16">
        <f>IF(AJ501=1,AP501-Regression!$F$15,0)</f>
        <v>0</v>
      </c>
      <c r="AU501" s="19">
        <f>IF(AND(ISNUMBER(AK501),ISNUMBER(AL501)),Regression!$C$38+Regression!$D$38*A501+Regression!$E$38*AK501+Regression!$F$38*AL501,"")</f>
        <v>10401.256306381621</v>
      </c>
      <c r="AV501" s="34">
        <f t="shared" si="102"/>
        <v>10634.930500657518</v>
      </c>
      <c r="AW501" s="13" t="str">
        <f>IF(AJ501=1,"Train",IF(AH501=Inputs!$B$6+1,"Validation",IF(AH501&gt;Inputs!$B$6+1,"Forecast","Not used")))</f>
        <v>Not used</v>
      </c>
      <c r="AX501" s="34">
        <f t="shared" si="103"/>
        <v>8644</v>
      </c>
      <c r="AY501" s="38" t="str">
        <f t="shared" si="104"/>
        <v/>
      </c>
      <c r="AZ501" s="13">
        <f t="shared" si="105"/>
        <v>0</v>
      </c>
      <c r="BB501" s="19">
        <f>Regression!$C$45+Regression!$C$46*A501</f>
        <v>6924.0292882995363</v>
      </c>
      <c r="BC501" s="27" t="str">
        <f t="shared" si="106"/>
        <v/>
      </c>
      <c r="BD501" s="30">
        <f>INDEX('Seasonal Index'!$H$2:$H$53,AI501)</f>
        <v>1.0227114090901652</v>
      </c>
      <c r="BE501" s="34" t="str">
        <f t="shared" si="107"/>
        <v/>
      </c>
      <c r="BF501" s="38" t="str">
        <f t="shared" si="108"/>
        <v/>
      </c>
      <c r="BG501" s="34">
        <f t="shared" si="109"/>
        <v>8644</v>
      </c>
      <c r="BH501" s="13">
        <f t="shared" si="110"/>
        <v>0</v>
      </c>
      <c r="BI501" s="13">
        <f t="shared" si="111"/>
        <v>0</v>
      </c>
    </row>
    <row r="502" spans="1:61" x14ac:dyDescent="0.2">
      <c r="A502" s="15">
        <v>501</v>
      </c>
      <c r="B502" s="35">
        <v>36777</v>
      </c>
      <c r="C502" s="36">
        <v>8573</v>
      </c>
      <c r="D502" s="37"/>
      <c r="F502" s="15">
        <v>301000</v>
      </c>
      <c r="H502" s="15">
        <v>34.422499999999999</v>
      </c>
      <c r="I502" s="15">
        <v>36.427999999999997</v>
      </c>
      <c r="J502" s="15">
        <v>1.53</v>
      </c>
      <c r="K502" s="15">
        <v>10247.719999999999</v>
      </c>
      <c r="L502" s="15">
        <v>757458</v>
      </c>
      <c r="M502" s="15">
        <v>942</v>
      </c>
      <c r="N502" s="15">
        <v>17.315999999999999</v>
      </c>
      <c r="O502" s="15">
        <v>242963</v>
      </c>
      <c r="P502" s="15">
        <v>6768.5</v>
      </c>
      <c r="Q502" s="15">
        <v>1584412</v>
      </c>
      <c r="S502" s="15">
        <v>6119</v>
      </c>
      <c r="V502" s="15">
        <v>23</v>
      </c>
      <c r="W502" s="15">
        <v>96.2</v>
      </c>
      <c r="AB502" s="15">
        <v>279328</v>
      </c>
      <c r="AD502" s="15">
        <v>1</v>
      </c>
      <c r="AE502" s="15">
        <v>3.8</v>
      </c>
      <c r="AF502" s="15">
        <v>65.7</v>
      </c>
      <c r="AH502" s="13">
        <f t="shared" si="98"/>
        <v>2000</v>
      </c>
      <c r="AI502" s="13">
        <f t="shared" si="99"/>
        <v>36</v>
      </c>
      <c r="AJ502" s="13">
        <f>IF(AND(ISNUMBER(C502),ISNUMBER(AK502),ISNUMBER(AL502),AH502&gt;=Inputs!$B$5,AH502&lt;=Inputs!$B$6,AH502&lt;&gt;Inputs!$B$7,AH502&lt;&gt;Inputs!$B$8),1,0)</f>
        <v>0</v>
      </c>
      <c r="AK502" s="13">
        <f>IF(INDEX($E502:$AF502,Inputs!$C$10)="","",INDEX($E502:$AF502,Inputs!$C$10))</f>
        <v>242963</v>
      </c>
      <c r="AL502" s="13">
        <f>IF(INDEX($E502:$AF502,Inputs!$C$11)="","",INDEX($E502:$AF502,Inputs!$C$11))</f>
        <v>301000</v>
      </c>
      <c r="AM502" s="19">
        <f>Regression!$C$5+Regression!$C$6*A502</f>
        <v>10259.039855038689</v>
      </c>
      <c r="AN502" s="27" t="str">
        <f t="shared" si="100"/>
        <v/>
      </c>
      <c r="AO502" s="30">
        <f>INDEX('Seasonal Index'!$E$2:$E$53,AI502)</f>
        <v>1.0036108382806754</v>
      </c>
      <c r="AP502" s="34" t="str">
        <f t="shared" si="101"/>
        <v/>
      </c>
      <c r="AQ502" s="16">
        <f>IF(AJ502=1,A502-Regression!$C$15,0)</f>
        <v>0</v>
      </c>
      <c r="AR502" s="16">
        <f>IF(AJ502=1,AK502-Regression!$D$15,0)</f>
        <v>0</v>
      </c>
      <c r="AS502" s="16">
        <f>IF(AJ502=1,AL502-Regression!$E$15,0)</f>
        <v>0</v>
      </c>
      <c r="AT502" s="16">
        <f>IF(AJ502=1,AP502-Regression!$F$15,0)</f>
        <v>0</v>
      </c>
      <c r="AU502" s="19">
        <f>IF(AND(ISNUMBER(AK502),ISNUMBER(AL502)),Regression!$C$38+Regression!$D$38*A502+Regression!$E$38*AK502+Regression!$F$38*AL502,"")</f>
        <v>10428.899448308019</v>
      </c>
      <c r="AV502" s="34">
        <f t="shared" si="102"/>
        <v>10466.556517661284</v>
      </c>
      <c r="AW502" s="13" t="str">
        <f>IF(AJ502=1,"Train",IF(AH502=Inputs!$B$6+1,"Validation",IF(AH502&gt;Inputs!$B$6+1,"Forecast","Not used")))</f>
        <v>Not used</v>
      </c>
      <c r="AX502" s="34">
        <f t="shared" si="103"/>
        <v>8573</v>
      </c>
      <c r="AY502" s="38" t="str">
        <f t="shared" si="104"/>
        <v/>
      </c>
      <c r="AZ502" s="13">
        <f t="shared" si="105"/>
        <v>0</v>
      </c>
      <c r="BB502" s="19">
        <f>Regression!$C$45+Regression!$C$46*A502</f>
        <v>6925.5887879123138</v>
      </c>
      <c r="BC502" s="27" t="str">
        <f t="shared" si="106"/>
        <v/>
      </c>
      <c r="BD502" s="30">
        <f>INDEX('Seasonal Index'!$H$2:$H$53,AI502)</f>
        <v>0.95792593843145868</v>
      </c>
      <c r="BE502" s="34" t="str">
        <f t="shared" si="107"/>
        <v/>
      </c>
      <c r="BF502" s="38" t="str">
        <f t="shared" si="108"/>
        <v/>
      </c>
      <c r="BG502" s="34">
        <f t="shared" si="109"/>
        <v>8573</v>
      </c>
      <c r="BH502" s="13">
        <f t="shared" si="110"/>
        <v>0</v>
      </c>
      <c r="BI502" s="13">
        <f t="shared" si="111"/>
        <v>0</v>
      </c>
    </row>
    <row r="503" spans="1:61" x14ac:dyDescent="0.2">
      <c r="A503" s="15">
        <v>502</v>
      </c>
      <c r="B503" s="35">
        <v>36784</v>
      </c>
      <c r="C503" s="36">
        <v>8814</v>
      </c>
      <c r="D503" s="37"/>
      <c r="F503" s="15">
        <v>309000</v>
      </c>
      <c r="H503" s="15">
        <v>34.700000000000003</v>
      </c>
      <c r="I503" s="15">
        <v>33.256</v>
      </c>
      <c r="J503" s="15">
        <v>1.5609999999999999</v>
      </c>
      <c r="K503" s="15">
        <v>10247.719999999999</v>
      </c>
      <c r="L503" s="15">
        <v>818246</v>
      </c>
      <c r="M503" s="15">
        <v>942</v>
      </c>
      <c r="N503" s="15">
        <v>17.315999999999999</v>
      </c>
      <c r="O503" s="15">
        <v>245140</v>
      </c>
      <c r="P503" s="15">
        <v>6768.5</v>
      </c>
      <c r="Q503" s="15">
        <v>1632955</v>
      </c>
      <c r="S503" s="15">
        <v>6119</v>
      </c>
      <c r="V503" s="15">
        <v>23</v>
      </c>
      <c r="W503" s="15">
        <v>96.2</v>
      </c>
      <c r="AB503" s="15">
        <v>279328</v>
      </c>
      <c r="AD503" s="15">
        <v>0</v>
      </c>
      <c r="AE503" s="15">
        <v>1.2</v>
      </c>
      <c r="AF503" s="15">
        <v>65.8</v>
      </c>
      <c r="AH503" s="13">
        <f t="shared" si="98"/>
        <v>2000</v>
      </c>
      <c r="AI503" s="13">
        <f t="shared" si="99"/>
        <v>37</v>
      </c>
      <c r="AJ503" s="13">
        <f>IF(AND(ISNUMBER(C503),ISNUMBER(AK503),ISNUMBER(AL503),AH503&gt;=Inputs!$B$5,AH503&lt;=Inputs!$B$6,AH503&lt;&gt;Inputs!$B$7,AH503&lt;&gt;Inputs!$B$8),1,0)</f>
        <v>0</v>
      </c>
      <c r="AK503" s="13">
        <f>IF(INDEX($E503:$AF503,Inputs!$C$10)="","",INDEX($E503:$AF503,Inputs!$C$10))</f>
        <v>245140</v>
      </c>
      <c r="AL503" s="13">
        <f>IF(INDEX($E503:$AF503,Inputs!$C$11)="","",INDEX($E503:$AF503,Inputs!$C$11))</f>
        <v>309000</v>
      </c>
      <c r="AM503" s="19">
        <f>Regression!$C$5+Regression!$C$6*A503</f>
        <v>10257.867180100369</v>
      </c>
      <c r="AN503" s="27" t="str">
        <f t="shared" si="100"/>
        <v/>
      </c>
      <c r="AO503" s="30">
        <f>INDEX('Seasonal Index'!$E$2:$E$53,AI503)</f>
        <v>0.98810944012120361</v>
      </c>
      <c r="AP503" s="34" t="str">
        <f t="shared" si="101"/>
        <v/>
      </c>
      <c r="AQ503" s="16">
        <f>IF(AJ503=1,A503-Regression!$C$15,0)</f>
        <v>0</v>
      </c>
      <c r="AR503" s="16">
        <f>IF(AJ503=1,AK503-Regression!$D$15,0)</f>
        <v>0</v>
      </c>
      <c r="AS503" s="16">
        <f>IF(AJ503=1,AL503-Regression!$E$15,0)</f>
        <v>0</v>
      </c>
      <c r="AT503" s="16">
        <f>IF(AJ503=1,AP503-Regression!$F$15,0)</f>
        <v>0</v>
      </c>
      <c r="AU503" s="19">
        <f>IF(AND(ISNUMBER(AK503),ISNUMBER(AL503)),Regression!$C$38+Regression!$D$38*A503+Regression!$E$38*AK503+Regression!$F$38*AL503,"")</f>
        <v>10410.069113109097</v>
      </c>
      <c r="AV503" s="34">
        <f t="shared" si="102"/>
        <v>10286.287562977264</v>
      </c>
      <c r="AW503" s="13" t="str">
        <f>IF(AJ503=1,"Train",IF(AH503=Inputs!$B$6+1,"Validation",IF(AH503&gt;Inputs!$B$6+1,"Forecast","Not used")))</f>
        <v>Not used</v>
      </c>
      <c r="AX503" s="34">
        <f t="shared" si="103"/>
        <v>8814</v>
      </c>
      <c r="AY503" s="38" t="str">
        <f t="shared" si="104"/>
        <v/>
      </c>
      <c r="AZ503" s="13">
        <f t="shared" si="105"/>
        <v>0</v>
      </c>
      <c r="BB503" s="19">
        <f>Regression!$C$45+Regression!$C$46*A503</f>
        <v>6927.1482875250904</v>
      </c>
      <c r="BC503" s="27" t="str">
        <f t="shared" si="106"/>
        <v/>
      </c>
      <c r="BD503" s="30">
        <f>INDEX('Seasonal Index'!$H$2:$H$53,AI503)</f>
        <v>0.96626808296825473</v>
      </c>
      <c r="BE503" s="34" t="str">
        <f t="shared" si="107"/>
        <v/>
      </c>
      <c r="BF503" s="38" t="str">
        <f t="shared" si="108"/>
        <v/>
      </c>
      <c r="BG503" s="34">
        <f t="shared" si="109"/>
        <v>8814</v>
      </c>
      <c r="BH503" s="13">
        <f t="shared" si="110"/>
        <v>0</v>
      </c>
      <c r="BI503" s="13">
        <f t="shared" si="111"/>
        <v>0</v>
      </c>
    </row>
    <row r="504" spans="1:61" x14ac:dyDescent="0.2">
      <c r="A504" s="15">
        <v>503</v>
      </c>
      <c r="B504" s="35">
        <v>36791</v>
      </c>
      <c r="C504" s="36">
        <v>8153</v>
      </c>
      <c r="D504" s="37"/>
      <c r="F504" s="15">
        <v>311000</v>
      </c>
      <c r="H504" s="15">
        <v>35.485999999999997</v>
      </c>
      <c r="I504" s="15">
        <v>33.094000000000001</v>
      </c>
      <c r="J504" s="15">
        <v>1.5620000000000001</v>
      </c>
      <c r="K504" s="15">
        <v>10247.719999999999</v>
      </c>
      <c r="L504" s="15">
        <v>818246</v>
      </c>
      <c r="M504" s="15">
        <v>942</v>
      </c>
      <c r="N504" s="15">
        <v>17.530999999999999</v>
      </c>
      <c r="O504" s="15">
        <v>245140</v>
      </c>
      <c r="P504" s="15">
        <v>6768.5</v>
      </c>
      <c r="Q504" s="15">
        <v>1632955</v>
      </c>
      <c r="S504" s="15">
        <v>6119</v>
      </c>
      <c r="V504" s="15">
        <v>23</v>
      </c>
      <c r="W504" s="15">
        <v>96.2</v>
      </c>
      <c r="AB504" s="15">
        <v>279328</v>
      </c>
      <c r="AD504" s="15">
        <v>0</v>
      </c>
      <c r="AE504" s="15">
        <v>9.6999999999999993</v>
      </c>
      <c r="AF504" s="15">
        <v>42.2</v>
      </c>
      <c r="AH504" s="13">
        <f t="shared" si="98"/>
        <v>2000</v>
      </c>
      <c r="AI504" s="13">
        <f t="shared" si="99"/>
        <v>38</v>
      </c>
      <c r="AJ504" s="13">
        <f>IF(AND(ISNUMBER(C504),ISNUMBER(AK504),ISNUMBER(AL504),AH504&gt;=Inputs!$B$5,AH504&lt;=Inputs!$B$6,AH504&lt;&gt;Inputs!$B$7,AH504&lt;&gt;Inputs!$B$8),1,0)</f>
        <v>0</v>
      </c>
      <c r="AK504" s="13">
        <f>IF(INDEX($E504:$AF504,Inputs!$C$10)="","",INDEX($E504:$AF504,Inputs!$C$10))</f>
        <v>245140</v>
      </c>
      <c r="AL504" s="13">
        <f>IF(INDEX($E504:$AF504,Inputs!$C$11)="","",INDEX($E504:$AF504,Inputs!$C$11))</f>
        <v>311000</v>
      </c>
      <c r="AM504" s="19">
        <f>Regression!$C$5+Regression!$C$6*A504</f>
        <v>10256.69450516205</v>
      </c>
      <c r="AN504" s="27" t="str">
        <f t="shared" si="100"/>
        <v/>
      </c>
      <c r="AO504" s="30">
        <f>INDEX('Seasonal Index'!$E$2:$E$53,AI504)</f>
        <v>1.0099608185275364</v>
      </c>
      <c r="AP504" s="34" t="str">
        <f t="shared" si="101"/>
        <v/>
      </c>
      <c r="AQ504" s="16">
        <f>IF(AJ504=1,A504-Regression!$C$15,0)</f>
        <v>0</v>
      </c>
      <c r="AR504" s="16">
        <f>IF(AJ504=1,AK504-Regression!$D$15,0)</f>
        <v>0</v>
      </c>
      <c r="AS504" s="16">
        <f>IF(AJ504=1,AL504-Regression!$E$15,0)</f>
        <v>0</v>
      </c>
      <c r="AT504" s="16">
        <f>IF(AJ504=1,AP504-Regression!$F$15,0)</f>
        <v>0</v>
      </c>
      <c r="AU504" s="19">
        <f>IF(AND(ISNUMBER(AK504),ISNUMBER(AL504)),Regression!$C$38+Regression!$D$38*A504+Regression!$E$38*AK504+Regression!$F$38*AL504,"")</f>
        <v>10403.196717137649</v>
      </c>
      <c r="AV504" s="34">
        <f t="shared" si="102"/>
        <v>10506.821071743319</v>
      </c>
      <c r="AW504" s="13" t="str">
        <f>IF(AJ504=1,"Train",IF(AH504=Inputs!$B$6+1,"Validation",IF(AH504&gt;Inputs!$B$6+1,"Forecast","Not used")))</f>
        <v>Not used</v>
      </c>
      <c r="AX504" s="34">
        <f t="shared" si="103"/>
        <v>8153</v>
      </c>
      <c r="AY504" s="38" t="str">
        <f t="shared" si="104"/>
        <v/>
      </c>
      <c r="AZ504" s="13">
        <f t="shared" si="105"/>
        <v>0</v>
      </c>
      <c r="BB504" s="19">
        <f>Regression!$C$45+Regression!$C$46*A504</f>
        <v>6928.7077871378669</v>
      </c>
      <c r="BC504" s="27" t="str">
        <f t="shared" si="106"/>
        <v/>
      </c>
      <c r="BD504" s="30">
        <f>INDEX('Seasonal Index'!$H$2:$H$53,AI504)</f>
        <v>1.0093448557066802</v>
      </c>
      <c r="BE504" s="34" t="str">
        <f t="shared" si="107"/>
        <v/>
      </c>
      <c r="BF504" s="38" t="str">
        <f t="shared" si="108"/>
        <v/>
      </c>
      <c r="BG504" s="34">
        <f t="shared" si="109"/>
        <v>8153</v>
      </c>
      <c r="BH504" s="13">
        <f t="shared" si="110"/>
        <v>0</v>
      </c>
      <c r="BI504" s="13">
        <f t="shared" si="111"/>
        <v>0</v>
      </c>
    </row>
    <row r="505" spans="1:61" x14ac:dyDescent="0.2">
      <c r="A505" s="15">
        <v>504</v>
      </c>
      <c r="B505" s="35">
        <v>36798</v>
      </c>
      <c r="C505" s="36">
        <v>7819</v>
      </c>
      <c r="D505" s="37"/>
      <c r="F505" s="15">
        <v>288000</v>
      </c>
      <c r="H505" s="15">
        <v>31.128</v>
      </c>
      <c r="I505" s="15">
        <v>29.411999999999999</v>
      </c>
      <c r="J505" s="15">
        <v>1.548</v>
      </c>
      <c r="K505" s="15">
        <v>10247.719999999999</v>
      </c>
      <c r="L505" s="15">
        <v>818246</v>
      </c>
      <c r="M505" s="15">
        <v>942</v>
      </c>
      <c r="N505" s="15">
        <v>17.530999999999999</v>
      </c>
      <c r="O505" s="15">
        <v>245140</v>
      </c>
      <c r="P505" s="15">
        <v>6768.5</v>
      </c>
      <c r="Q505" s="15">
        <v>1632955</v>
      </c>
      <c r="S505" s="15">
        <v>6119</v>
      </c>
      <c r="V505" s="15">
        <v>23</v>
      </c>
      <c r="W505" s="15">
        <v>96.2</v>
      </c>
      <c r="AB505" s="15">
        <v>279328</v>
      </c>
      <c r="AD505" s="15">
        <v>0</v>
      </c>
      <c r="AE505" s="15">
        <v>25</v>
      </c>
      <c r="AF505" s="15">
        <v>21.3</v>
      </c>
      <c r="AH505" s="13">
        <f t="shared" si="98"/>
        <v>2000</v>
      </c>
      <c r="AI505" s="13">
        <f t="shared" si="99"/>
        <v>39</v>
      </c>
      <c r="AJ505" s="13">
        <f>IF(AND(ISNUMBER(C505),ISNUMBER(AK505),ISNUMBER(AL505),AH505&gt;=Inputs!$B$5,AH505&lt;=Inputs!$B$6,AH505&lt;&gt;Inputs!$B$7,AH505&lt;&gt;Inputs!$B$8),1,0)</f>
        <v>0</v>
      </c>
      <c r="AK505" s="13">
        <f>IF(INDEX($E505:$AF505,Inputs!$C$10)="","",INDEX($E505:$AF505,Inputs!$C$10))</f>
        <v>245140</v>
      </c>
      <c r="AL505" s="13">
        <f>IF(INDEX($E505:$AF505,Inputs!$C$11)="","",INDEX($E505:$AF505,Inputs!$C$11))</f>
        <v>288000</v>
      </c>
      <c r="AM505" s="19">
        <f>Regression!$C$5+Regression!$C$6*A505</f>
        <v>10255.521830223732</v>
      </c>
      <c r="AN505" s="27" t="str">
        <f t="shared" si="100"/>
        <v/>
      </c>
      <c r="AO505" s="30">
        <f>INDEX('Seasonal Index'!$E$2:$E$53,AI505)</f>
        <v>0.98271219728161308</v>
      </c>
      <c r="AP505" s="34" t="str">
        <f t="shared" si="101"/>
        <v/>
      </c>
      <c r="AQ505" s="16">
        <f>IF(AJ505=1,A505-Regression!$C$15,0)</f>
        <v>0</v>
      </c>
      <c r="AR505" s="16">
        <f>IF(AJ505=1,AK505-Regression!$D$15,0)</f>
        <v>0</v>
      </c>
      <c r="AS505" s="16">
        <f>IF(AJ505=1,AL505-Regression!$E$15,0)</f>
        <v>0</v>
      </c>
      <c r="AT505" s="16">
        <f>IF(AJ505=1,AP505-Regression!$F$15,0)</f>
        <v>0</v>
      </c>
      <c r="AU505" s="19">
        <f>IF(AND(ISNUMBER(AK505),ISNUMBER(AL505)),Regression!$C$38+Regression!$D$38*A505+Regression!$E$38*AK505+Regression!$F$38*AL505,"")</f>
        <v>10462.70035558513</v>
      </c>
      <c r="AV505" s="34">
        <f t="shared" si="102"/>
        <v>10281.823255936177</v>
      </c>
      <c r="AW505" s="13" t="str">
        <f>IF(AJ505=1,"Train",IF(AH505=Inputs!$B$6+1,"Validation",IF(AH505&gt;Inputs!$B$6+1,"Forecast","Not used")))</f>
        <v>Not used</v>
      </c>
      <c r="AX505" s="34">
        <f t="shared" si="103"/>
        <v>7819</v>
      </c>
      <c r="AY505" s="38" t="str">
        <f t="shared" si="104"/>
        <v/>
      </c>
      <c r="AZ505" s="13">
        <f t="shared" si="105"/>
        <v>0</v>
      </c>
      <c r="BB505" s="19">
        <f>Regression!$C$45+Regression!$C$46*A505</f>
        <v>6930.2672867506444</v>
      </c>
      <c r="BC505" s="27" t="str">
        <f t="shared" si="106"/>
        <v/>
      </c>
      <c r="BD505" s="30">
        <f>INDEX('Seasonal Index'!$H$2:$H$53,AI505)</f>
        <v>0.98504922299012809</v>
      </c>
      <c r="BE505" s="34" t="str">
        <f t="shared" si="107"/>
        <v/>
      </c>
      <c r="BF505" s="38" t="str">
        <f t="shared" si="108"/>
        <v/>
      </c>
      <c r="BG505" s="34">
        <f t="shared" si="109"/>
        <v>7819</v>
      </c>
      <c r="BH505" s="13">
        <f t="shared" si="110"/>
        <v>0</v>
      </c>
      <c r="BI505" s="13">
        <f t="shared" si="111"/>
        <v>0</v>
      </c>
    </row>
    <row r="506" spans="1:61" x14ac:dyDescent="0.2">
      <c r="A506" s="15">
        <v>505</v>
      </c>
      <c r="B506" s="35">
        <v>36805</v>
      </c>
      <c r="C506" s="36">
        <v>8340</v>
      </c>
      <c r="D506" s="37"/>
      <c r="F506" s="15">
        <v>292000</v>
      </c>
      <c r="H506" s="15">
        <v>31.268000000000001</v>
      </c>
      <c r="I506" s="15">
        <v>29.834</v>
      </c>
      <c r="J506" s="15">
        <v>1.524</v>
      </c>
      <c r="K506" s="15">
        <v>10247.719999999999</v>
      </c>
      <c r="L506" s="15">
        <v>818246</v>
      </c>
      <c r="M506" s="15">
        <v>987</v>
      </c>
      <c r="N506" s="15">
        <v>17.530999999999999</v>
      </c>
      <c r="O506" s="15">
        <v>245140</v>
      </c>
      <c r="P506" s="15">
        <v>6802.8</v>
      </c>
      <c r="Q506" s="15">
        <v>1632955</v>
      </c>
      <c r="S506" s="15">
        <v>6119</v>
      </c>
      <c r="V506" s="15">
        <v>23</v>
      </c>
      <c r="W506" s="15">
        <v>96.8</v>
      </c>
      <c r="AB506" s="15">
        <v>279328</v>
      </c>
      <c r="AD506" s="15">
        <v>0</v>
      </c>
      <c r="AE506" s="15">
        <v>13.3</v>
      </c>
      <c r="AF506" s="15">
        <v>25.9</v>
      </c>
      <c r="AH506" s="13">
        <f t="shared" si="98"/>
        <v>2000</v>
      </c>
      <c r="AI506" s="13">
        <f t="shared" si="99"/>
        <v>40</v>
      </c>
      <c r="AJ506" s="13">
        <f>IF(AND(ISNUMBER(C506),ISNUMBER(AK506),ISNUMBER(AL506),AH506&gt;=Inputs!$B$5,AH506&lt;=Inputs!$B$6,AH506&lt;&gt;Inputs!$B$7,AH506&lt;&gt;Inputs!$B$8),1,0)</f>
        <v>0</v>
      </c>
      <c r="AK506" s="13">
        <f>IF(INDEX($E506:$AF506,Inputs!$C$10)="","",INDEX($E506:$AF506,Inputs!$C$10))</f>
        <v>245140</v>
      </c>
      <c r="AL506" s="13">
        <f>IF(INDEX($E506:$AF506,Inputs!$C$11)="","",INDEX($E506:$AF506,Inputs!$C$11))</f>
        <v>292000</v>
      </c>
      <c r="AM506" s="19">
        <f>Regression!$C$5+Regression!$C$6*A506</f>
        <v>10254.349155285412</v>
      </c>
      <c r="AN506" s="27" t="str">
        <f t="shared" si="100"/>
        <v/>
      </c>
      <c r="AO506" s="30">
        <f>INDEX('Seasonal Index'!$E$2:$E$53,AI506)</f>
        <v>1.0036663428040973</v>
      </c>
      <c r="AP506" s="34" t="str">
        <f t="shared" si="101"/>
        <v/>
      </c>
      <c r="AQ506" s="16">
        <f>IF(AJ506=1,A506-Regression!$C$15,0)</f>
        <v>0</v>
      </c>
      <c r="AR506" s="16">
        <f>IF(AJ506=1,AK506-Regression!$D$15,0)</f>
        <v>0</v>
      </c>
      <c r="AS506" s="16">
        <f>IF(AJ506=1,AL506-Regression!$E$15,0)</f>
        <v>0</v>
      </c>
      <c r="AT506" s="16">
        <f>IF(AJ506=1,AP506-Regression!$F$15,0)</f>
        <v>0</v>
      </c>
      <c r="AU506" s="19">
        <f>IF(AND(ISNUMBER(AK506),ISNUMBER(AL506)),Regression!$C$38+Regression!$D$38*A506+Regression!$E$38*AK506+Regression!$F$38*AL506,"")</f>
        <v>10450.517876860165</v>
      </c>
      <c r="AV506" s="34">
        <f t="shared" si="102"/>
        <v>10488.833057877082</v>
      </c>
      <c r="AW506" s="13" t="str">
        <f>IF(AJ506=1,"Train",IF(AH506=Inputs!$B$6+1,"Validation",IF(AH506&gt;Inputs!$B$6+1,"Forecast","Not used")))</f>
        <v>Not used</v>
      </c>
      <c r="AX506" s="34">
        <f t="shared" si="103"/>
        <v>8340</v>
      </c>
      <c r="AY506" s="38" t="str">
        <f t="shared" si="104"/>
        <v/>
      </c>
      <c r="AZ506" s="13">
        <f t="shared" si="105"/>
        <v>0</v>
      </c>
      <c r="BB506" s="19">
        <f>Regression!$C$45+Regression!$C$46*A506</f>
        <v>6931.826786363421</v>
      </c>
      <c r="BC506" s="27" t="str">
        <f t="shared" si="106"/>
        <v/>
      </c>
      <c r="BD506" s="30">
        <f>INDEX('Seasonal Index'!$H$2:$H$53,AI506)</f>
        <v>1.0034134329008386</v>
      </c>
      <c r="BE506" s="34" t="str">
        <f t="shared" si="107"/>
        <v/>
      </c>
      <c r="BF506" s="38" t="str">
        <f t="shared" si="108"/>
        <v/>
      </c>
      <c r="BG506" s="34">
        <f t="shared" si="109"/>
        <v>8340</v>
      </c>
      <c r="BH506" s="13">
        <f t="shared" si="110"/>
        <v>0</v>
      </c>
      <c r="BI506" s="13">
        <f t="shared" si="111"/>
        <v>0</v>
      </c>
    </row>
    <row r="507" spans="1:61" x14ac:dyDescent="0.2">
      <c r="A507" s="15">
        <v>506</v>
      </c>
      <c r="B507" s="35">
        <v>36812</v>
      </c>
      <c r="C507" s="36">
        <v>8663</v>
      </c>
      <c r="D507" s="37"/>
      <c r="F507" s="15">
        <v>309000</v>
      </c>
      <c r="H507" s="15">
        <v>33.898000000000003</v>
      </c>
      <c r="I507" s="15">
        <v>31.827999999999999</v>
      </c>
      <c r="J507" s="15">
        <v>1.502</v>
      </c>
      <c r="K507" s="15">
        <v>10247.719999999999</v>
      </c>
      <c r="L507" s="15">
        <v>793911</v>
      </c>
      <c r="M507" s="15">
        <v>987</v>
      </c>
      <c r="N507" s="15">
        <v>17.530999999999999</v>
      </c>
      <c r="O507" s="15">
        <v>245140</v>
      </c>
      <c r="P507" s="15">
        <v>6802.8</v>
      </c>
      <c r="Q507" s="15">
        <v>1632955</v>
      </c>
      <c r="S507" s="15">
        <v>6119</v>
      </c>
      <c r="V507" s="15">
        <v>23</v>
      </c>
      <c r="W507" s="15">
        <v>96.8</v>
      </c>
      <c r="AB507" s="15">
        <v>279328</v>
      </c>
      <c r="AD507" s="15">
        <v>0</v>
      </c>
      <c r="AE507" s="15">
        <v>72.099999999999994</v>
      </c>
      <c r="AF507" s="15">
        <v>1.5</v>
      </c>
      <c r="AH507" s="13">
        <f t="shared" si="98"/>
        <v>2000</v>
      </c>
      <c r="AI507" s="13">
        <f t="shared" si="99"/>
        <v>41</v>
      </c>
      <c r="AJ507" s="13">
        <f>IF(AND(ISNUMBER(C507),ISNUMBER(AK507),ISNUMBER(AL507),AH507&gt;=Inputs!$B$5,AH507&lt;=Inputs!$B$6,AH507&lt;&gt;Inputs!$B$7,AH507&lt;&gt;Inputs!$B$8),1,0)</f>
        <v>0</v>
      </c>
      <c r="AK507" s="13">
        <f>IF(INDEX($E507:$AF507,Inputs!$C$10)="","",INDEX($E507:$AF507,Inputs!$C$10))</f>
        <v>245140</v>
      </c>
      <c r="AL507" s="13">
        <f>IF(INDEX($E507:$AF507,Inputs!$C$11)="","",INDEX($E507:$AF507,Inputs!$C$11))</f>
        <v>309000</v>
      </c>
      <c r="AM507" s="19">
        <f>Regression!$C$5+Regression!$C$6*A507</f>
        <v>10253.176480347094</v>
      </c>
      <c r="AN507" s="27" t="str">
        <f t="shared" si="100"/>
        <v/>
      </c>
      <c r="AO507" s="30">
        <f>INDEX('Seasonal Index'!$E$2:$E$53,AI507)</f>
        <v>0.99583578255044536</v>
      </c>
      <c r="AP507" s="34" t="str">
        <f t="shared" si="101"/>
        <v/>
      </c>
      <c r="AQ507" s="16">
        <f>IF(AJ507=1,A507-Regression!$C$15,0)</f>
        <v>0</v>
      </c>
      <c r="AR507" s="16">
        <f>IF(AJ507=1,AK507-Regression!$D$15,0)</f>
        <v>0</v>
      </c>
      <c r="AS507" s="16">
        <f>IF(AJ507=1,AL507-Regression!$E$15,0)</f>
        <v>0</v>
      </c>
      <c r="AT507" s="16">
        <f>IF(AJ507=1,AP507-Regression!$F$15,0)</f>
        <v>0</v>
      </c>
      <c r="AU507" s="19">
        <f>IF(AND(ISNUMBER(AK507),ISNUMBER(AL507)),Regression!$C$38+Regression!$D$38*A507+Regression!$E$38*AK507+Regression!$F$38*AL507,"")</f>
        <v>10403.81986023736</v>
      </c>
      <c r="AV507" s="34">
        <f t="shared" si="102"/>
        <v>10360.496092033336</v>
      </c>
      <c r="AW507" s="13" t="str">
        <f>IF(AJ507=1,"Train",IF(AH507=Inputs!$B$6+1,"Validation",IF(AH507&gt;Inputs!$B$6+1,"Forecast","Not used")))</f>
        <v>Not used</v>
      </c>
      <c r="AX507" s="34">
        <f t="shared" si="103"/>
        <v>8663</v>
      </c>
      <c r="AY507" s="38" t="str">
        <f t="shared" si="104"/>
        <v/>
      </c>
      <c r="AZ507" s="13">
        <f t="shared" si="105"/>
        <v>0</v>
      </c>
      <c r="BB507" s="19">
        <f>Regression!$C$45+Regression!$C$46*A507</f>
        <v>6933.3862859761975</v>
      </c>
      <c r="BC507" s="27" t="str">
        <f t="shared" si="106"/>
        <v/>
      </c>
      <c r="BD507" s="30">
        <f>INDEX('Seasonal Index'!$H$2:$H$53,AI507)</f>
        <v>0.99351278009710298</v>
      </c>
      <c r="BE507" s="34" t="str">
        <f t="shared" si="107"/>
        <v/>
      </c>
      <c r="BF507" s="38" t="str">
        <f t="shared" si="108"/>
        <v/>
      </c>
      <c r="BG507" s="34">
        <f t="shared" si="109"/>
        <v>8663</v>
      </c>
      <c r="BH507" s="13">
        <f t="shared" si="110"/>
        <v>0</v>
      </c>
      <c r="BI507" s="13">
        <f t="shared" si="111"/>
        <v>0</v>
      </c>
    </row>
    <row r="508" spans="1:61" x14ac:dyDescent="0.2">
      <c r="A508" s="15">
        <v>507</v>
      </c>
      <c r="B508" s="35">
        <v>36819</v>
      </c>
      <c r="C508" s="36">
        <v>8604</v>
      </c>
      <c r="D508" s="37"/>
      <c r="F508" s="15">
        <v>299000</v>
      </c>
      <c r="H508" s="15">
        <v>33.484000000000002</v>
      </c>
      <c r="I508" s="15">
        <v>30.968</v>
      </c>
      <c r="J508" s="15">
        <v>1.5389999999999999</v>
      </c>
      <c r="K508" s="15">
        <v>10247.719999999999</v>
      </c>
      <c r="L508" s="15">
        <v>793911</v>
      </c>
      <c r="M508" s="15">
        <v>987</v>
      </c>
      <c r="N508" s="15">
        <v>18.654</v>
      </c>
      <c r="O508" s="15">
        <v>247832</v>
      </c>
      <c r="P508" s="15">
        <v>6802.8</v>
      </c>
      <c r="Q508" s="15">
        <v>1632955</v>
      </c>
      <c r="S508" s="15">
        <v>6119</v>
      </c>
      <c r="V508" s="15">
        <v>23</v>
      </c>
      <c r="W508" s="15">
        <v>96.8</v>
      </c>
      <c r="AB508" s="15">
        <v>279328</v>
      </c>
      <c r="AD508" s="15">
        <v>0</v>
      </c>
      <c r="AE508" s="15">
        <v>21.5</v>
      </c>
      <c r="AF508" s="15">
        <v>12.7</v>
      </c>
      <c r="AH508" s="13">
        <f t="shared" si="98"/>
        <v>2000</v>
      </c>
      <c r="AI508" s="13">
        <f t="shared" si="99"/>
        <v>42</v>
      </c>
      <c r="AJ508" s="13">
        <f>IF(AND(ISNUMBER(C508),ISNUMBER(AK508),ISNUMBER(AL508),AH508&gt;=Inputs!$B$5,AH508&lt;=Inputs!$B$6,AH508&lt;&gt;Inputs!$B$7,AH508&lt;&gt;Inputs!$B$8),1,0)</f>
        <v>0</v>
      </c>
      <c r="AK508" s="13">
        <f>IF(INDEX($E508:$AF508,Inputs!$C$10)="","",INDEX($E508:$AF508,Inputs!$C$10))</f>
        <v>247832</v>
      </c>
      <c r="AL508" s="13">
        <f>IF(INDEX($E508:$AF508,Inputs!$C$11)="","",INDEX($E508:$AF508,Inputs!$C$11))</f>
        <v>299000</v>
      </c>
      <c r="AM508" s="19">
        <f>Regression!$C$5+Regression!$C$6*A508</f>
        <v>10252.003805408774</v>
      </c>
      <c r="AN508" s="27" t="str">
        <f t="shared" si="100"/>
        <v/>
      </c>
      <c r="AO508" s="30">
        <f>INDEX('Seasonal Index'!$E$2:$E$53,AI508)</f>
        <v>1.0030736455714442</v>
      </c>
      <c r="AP508" s="34" t="str">
        <f t="shared" si="101"/>
        <v/>
      </c>
      <c r="AQ508" s="16">
        <f>IF(AJ508=1,A508-Regression!$C$15,0)</f>
        <v>0</v>
      </c>
      <c r="AR508" s="16">
        <f>IF(AJ508=1,AK508-Regression!$D$15,0)</f>
        <v>0</v>
      </c>
      <c r="AS508" s="16">
        <f>IF(AJ508=1,AL508-Regression!$E$15,0)</f>
        <v>0</v>
      </c>
      <c r="AT508" s="16">
        <f>IF(AJ508=1,AP508-Regression!$F$15,0)</f>
        <v>0</v>
      </c>
      <c r="AU508" s="19">
        <f>IF(AND(ISNUMBER(AK508),ISNUMBER(AL508)),Regression!$C$38+Regression!$D$38*A508+Regression!$E$38*AK508+Regression!$F$38*AL508,"")</f>
        <v>10433.71997544801</v>
      </c>
      <c r="AV508" s="34">
        <f t="shared" si="102"/>
        <v>10465.789532644234</v>
      </c>
      <c r="AW508" s="13" t="str">
        <f>IF(AJ508=1,"Train",IF(AH508=Inputs!$B$6+1,"Validation",IF(AH508&gt;Inputs!$B$6+1,"Forecast","Not used")))</f>
        <v>Not used</v>
      </c>
      <c r="AX508" s="34">
        <f t="shared" si="103"/>
        <v>8604</v>
      </c>
      <c r="AY508" s="38" t="str">
        <f t="shared" si="104"/>
        <v/>
      </c>
      <c r="AZ508" s="13">
        <f t="shared" si="105"/>
        <v>0</v>
      </c>
      <c r="BB508" s="19">
        <f>Regression!$C$45+Regression!$C$46*A508</f>
        <v>6934.9457855889741</v>
      </c>
      <c r="BC508" s="27" t="str">
        <f t="shared" si="106"/>
        <v/>
      </c>
      <c r="BD508" s="30">
        <f>INDEX('Seasonal Index'!$H$2:$H$53,AI508)</f>
        <v>1.0081501126133556</v>
      </c>
      <c r="BE508" s="34" t="str">
        <f t="shared" si="107"/>
        <v/>
      </c>
      <c r="BF508" s="38" t="str">
        <f t="shared" si="108"/>
        <v/>
      </c>
      <c r="BG508" s="34">
        <f t="shared" si="109"/>
        <v>8604</v>
      </c>
      <c r="BH508" s="13">
        <f t="shared" si="110"/>
        <v>0</v>
      </c>
      <c r="BI508" s="13">
        <f t="shared" si="111"/>
        <v>0</v>
      </c>
    </row>
    <row r="509" spans="1:61" x14ac:dyDescent="0.2">
      <c r="A509" s="15">
        <v>508</v>
      </c>
      <c r="B509" s="35">
        <v>36826</v>
      </c>
      <c r="C509" s="36">
        <v>8942</v>
      </c>
      <c r="D509" s="37"/>
      <c r="F509" s="15">
        <v>295000</v>
      </c>
      <c r="H509" s="15">
        <v>33.915999999999997</v>
      </c>
      <c r="I509" s="15">
        <v>31.35</v>
      </c>
      <c r="J509" s="15">
        <v>1.5509999999999999</v>
      </c>
      <c r="K509" s="15">
        <v>10247.719999999999</v>
      </c>
      <c r="L509" s="15">
        <v>793911</v>
      </c>
      <c r="M509" s="15">
        <v>987</v>
      </c>
      <c r="N509" s="15">
        <v>18.654</v>
      </c>
      <c r="O509" s="15">
        <v>247832</v>
      </c>
      <c r="P509" s="15">
        <v>6802.8</v>
      </c>
      <c r="Q509" s="15">
        <v>1632955</v>
      </c>
      <c r="S509" s="15">
        <v>6119</v>
      </c>
      <c r="V509" s="15">
        <v>23</v>
      </c>
      <c r="W509" s="15">
        <v>96.8</v>
      </c>
      <c r="AB509" s="15">
        <v>279328</v>
      </c>
      <c r="AD509" s="15">
        <v>0</v>
      </c>
      <c r="AE509" s="15">
        <v>23</v>
      </c>
      <c r="AF509" s="15">
        <v>13.7</v>
      </c>
      <c r="AH509" s="13">
        <f t="shared" si="98"/>
        <v>2000</v>
      </c>
      <c r="AI509" s="13">
        <f t="shared" si="99"/>
        <v>43</v>
      </c>
      <c r="AJ509" s="13">
        <f>IF(AND(ISNUMBER(C509),ISNUMBER(AK509),ISNUMBER(AL509),AH509&gt;=Inputs!$B$5,AH509&lt;=Inputs!$B$6,AH509&lt;&gt;Inputs!$B$7,AH509&lt;&gt;Inputs!$B$8),1,0)</f>
        <v>0</v>
      </c>
      <c r="AK509" s="13">
        <f>IF(INDEX($E509:$AF509,Inputs!$C$10)="","",INDEX($E509:$AF509,Inputs!$C$10))</f>
        <v>247832</v>
      </c>
      <c r="AL509" s="13">
        <f>IF(INDEX($E509:$AF509,Inputs!$C$11)="","",INDEX($E509:$AF509,Inputs!$C$11))</f>
        <v>295000</v>
      </c>
      <c r="AM509" s="19">
        <f>Regression!$C$5+Regression!$C$6*A509</f>
        <v>10250.831130470455</v>
      </c>
      <c r="AN509" s="27" t="str">
        <f t="shared" si="100"/>
        <v/>
      </c>
      <c r="AO509" s="30">
        <f>INDEX('Seasonal Index'!$E$2:$E$53,AI509)</f>
        <v>1.0122408775529341</v>
      </c>
      <c r="AP509" s="34" t="str">
        <f t="shared" si="101"/>
        <v/>
      </c>
      <c r="AQ509" s="16">
        <f>IF(AJ509=1,A509-Regression!$C$15,0)</f>
        <v>0</v>
      </c>
      <c r="AR509" s="16">
        <f>IF(AJ509=1,AK509-Regression!$D$15,0)</f>
        <v>0</v>
      </c>
      <c r="AS509" s="16">
        <f>IF(AJ509=1,AL509-Regression!$E$15,0)</f>
        <v>0</v>
      </c>
      <c r="AT509" s="16">
        <f>IF(AJ509=1,AP509-Regression!$F$15,0)</f>
        <v>0</v>
      </c>
      <c r="AU509" s="19">
        <f>IF(AND(ISNUMBER(AK509),ISNUMBER(AL509)),Regression!$C$38+Regression!$D$38*A509+Regression!$E$38*AK509+Regression!$F$38*AL509,"")</f>
        <v>10442.777827737104</v>
      </c>
      <c r="AV509" s="34">
        <f t="shared" si="102"/>
        <v>10570.60659243893</v>
      </c>
      <c r="AW509" s="13" t="str">
        <f>IF(AJ509=1,"Train",IF(AH509=Inputs!$B$6+1,"Validation",IF(AH509&gt;Inputs!$B$6+1,"Forecast","Not used")))</f>
        <v>Not used</v>
      </c>
      <c r="AX509" s="34">
        <f t="shared" si="103"/>
        <v>8942</v>
      </c>
      <c r="AY509" s="38" t="str">
        <f t="shared" si="104"/>
        <v/>
      </c>
      <c r="AZ509" s="13">
        <f t="shared" si="105"/>
        <v>0</v>
      </c>
      <c r="BB509" s="19">
        <f>Regression!$C$45+Regression!$C$46*A509</f>
        <v>6936.5052852017507</v>
      </c>
      <c r="BC509" s="27" t="str">
        <f t="shared" si="106"/>
        <v/>
      </c>
      <c r="BD509" s="30">
        <f>INDEX('Seasonal Index'!$H$2:$H$53,AI509)</f>
        <v>1.0033758118290406</v>
      </c>
      <c r="BE509" s="34" t="str">
        <f t="shared" si="107"/>
        <v/>
      </c>
      <c r="BF509" s="38" t="str">
        <f t="shared" si="108"/>
        <v/>
      </c>
      <c r="BG509" s="34">
        <f t="shared" si="109"/>
        <v>8942</v>
      </c>
      <c r="BH509" s="13">
        <f t="shared" si="110"/>
        <v>0</v>
      </c>
      <c r="BI509" s="13">
        <f t="shared" si="111"/>
        <v>0</v>
      </c>
    </row>
    <row r="510" spans="1:61" x14ac:dyDescent="0.2">
      <c r="A510" s="15">
        <v>509</v>
      </c>
      <c r="B510" s="35">
        <v>36833</v>
      </c>
      <c r="C510" s="36">
        <v>8780</v>
      </c>
      <c r="D510" s="37"/>
      <c r="F510" s="15">
        <v>301000</v>
      </c>
      <c r="H510" s="15">
        <v>32.781999999999996</v>
      </c>
      <c r="I510" s="15">
        <v>30.896000000000001</v>
      </c>
      <c r="J510" s="15">
        <v>1.5449999999999999</v>
      </c>
      <c r="K510" s="15">
        <v>10247.719999999999</v>
      </c>
      <c r="L510" s="15">
        <v>793911</v>
      </c>
      <c r="M510" s="15">
        <v>987</v>
      </c>
      <c r="N510" s="15">
        <v>18.654</v>
      </c>
      <c r="O510" s="15">
        <v>247832</v>
      </c>
      <c r="P510" s="15">
        <v>6802.8</v>
      </c>
      <c r="Q510" s="15">
        <v>1632955</v>
      </c>
      <c r="S510" s="15">
        <v>6119</v>
      </c>
      <c r="V510" s="15">
        <v>23</v>
      </c>
      <c r="W510" s="15">
        <v>96.8</v>
      </c>
      <c r="AB510" s="15">
        <v>279328</v>
      </c>
      <c r="AD510" s="15">
        <v>0</v>
      </c>
      <c r="AE510" s="15">
        <v>53.6</v>
      </c>
      <c r="AF510" s="15">
        <v>17.100000000000001</v>
      </c>
      <c r="AH510" s="13">
        <f t="shared" si="98"/>
        <v>2000</v>
      </c>
      <c r="AI510" s="13">
        <f t="shared" si="99"/>
        <v>44</v>
      </c>
      <c r="AJ510" s="13">
        <f>IF(AND(ISNUMBER(C510),ISNUMBER(AK510),ISNUMBER(AL510),AH510&gt;=Inputs!$B$5,AH510&lt;=Inputs!$B$6,AH510&lt;&gt;Inputs!$B$7,AH510&lt;&gt;Inputs!$B$8),1,0)</f>
        <v>0</v>
      </c>
      <c r="AK510" s="13">
        <f>IF(INDEX($E510:$AF510,Inputs!$C$10)="","",INDEX($E510:$AF510,Inputs!$C$10))</f>
        <v>247832</v>
      </c>
      <c r="AL510" s="13">
        <f>IF(INDEX($E510:$AF510,Inputs!$C$11)="","",INDEX($E510:$AF510,Inputs!$C$11))</f>
        <v>301000</v>
      </c>
      <c r="AM510" s="19">
        <f>Regression!$C$5+Regression!$C$6*A510</f>
        <v>10249.658455532137</v>
      </c>
      <c r="AN510" s="27" t="str">
        <f t="shared" si="100"/>
        <v/>
      </c>
      <c r="AO510" s="30">
        <f>INDEX('Seasonal Index'!$E$2:$E$53,AI510)</f>
        <v>1.012031592209933</v>
      </c>
      <c r="AP510" s="34" t="str">
        <f t="shared" si="101"/>
        <v/>
      </c>
      <c r="AQ510" s="16">
        <f>IF(AJ510=1,A510-Regression!$C$15,0)</f>
        <v>0</v>
      </c>
      <c r="AR510" s="16">
        <f>IF(AJ510=1,AK510-Regression!$D$15,0)</f>
        <v>0</v>
      </c>
      <c r="AS510" s="16">
        <f>IF(AJ510=1,AL510-Regression!$E$15,0)</f>
        <v>0</v>
      </c>
      <c r="AT510" s="16">
        <f>IF(AJ510=1,AP510-Regression!$F$15,0)</f>
        <v>0</v>
      </c>
      <c r="AU510" s="19">
        <f>IF(AND(ISNUMBER(AK510),ISNUMBER(AL510)),Regression!$C$38+Regression!$D$38*A510+Regression!$E$38*AK510+Regression!$F$38*AL510,"")</f>
        <v>10425.285266258627</v>
      </c>
      <c r="AV510" s="34">
        <f t="shared" si="102"/>
        <v>10550.718047254473</v>
      </c>
      <c r="AW510" s="13" t="str">
        <f>IF(AJ510=1,"Train",IF(AH510=Inputs!$B$6+1,"Validation",IF(AH510&gt;Inputs!$B$6+1,"Forecast","Not used")))</f>
        <v>Not used</v>
      </c>
      <c r="AX510" s="34">
        <f t="shared" si="103"/>
        <v>8780</v>
      </c>
      <c r="AY510" s="38" t="str">
        <f t="shared" si="104"/>
        <v/>
      </c>
      <c r="AZ510" s="13">
        <f t="shared" si="105"/>
        <v>0</v>
      </c>
      <c r="BB510" s="19">
        <f>Regression!$C$45+Regression!$C$46*A510</f>
        <v>6938.0647848145281</v>
      </c>
      <c r="BC510" s="27" t="str">
        <f t="shared" si="106"/>
        <v/>
      </c>
      <c r="BD510" s="30">
        <f>INDEX('Seasonal Index'!$H$2:$H$53,AI510)</f>
        <v>1.0342738783797232</v>
      </c>
      <c r="BE510" s="34" t="str">
        <f t="shared" si="107"/>
        <v/>
      </c>
      <c r="BF510" s="38" t="str">
        <f t="shared" si="108"/>
        <v/>
      </c>
      <c r="BG510" s="34">
        <f t="shared" si="109"/>
        <v>8780</v>
      </c>
      <c r="BH510" s="13">
        <f t="shared" si="110"/>
        <v>0</v>
      </c>
      <c r="BI510" s="13">
        <f t="shared" si="111"/>
        <v>0</v>
      </c>
    </row>
    <row r="511" spans="1:61" x14ac:dyDescent="0.2">
      <c r="A511" s="15">
        <v>510</v>
      </c>
      <c r="B511" s="35">
        <v>36840</v>
      </c>
      <c r="C511" s="36">
        <v>8216</v>
      </c>
      <c r="D511" s="37"/>
      <c r="F511" s="15">
        <v>331000</v>
      </c>
      <c r="H511" s="15">
        <v>33.46</v>
      </c>
      <c r="I511" s="15">
        <v>31.588000000000001</v>
      </c>
      <c r="J511" s="15">
        <v>1.526</v>
      </c>
      <c r="K511" s="15">
        <v>10318.165000000001</v>
      </c>
      <c r="L511" s="15">
        <v>743746</v>
      </c>
      <c r="M511" s="15">
        <v>1011</v>
      </c>
      <c r="N511" s="15">
        <v>18.654</v>
      </c>
      <c r="O511" s="15">
        <v>247832</v>
      </c>
      <c r="P511" s="15">
        <v>6888.6</v>
      </c>
      <c r="Q511" s="15">
        <v>1632955</v>
      </c>
      <c r="S511" s="15">
        <v>6119</v>
      </c>
      <c r="V511" s="15">
        <v>23</v>
      </c>
      <c r="W511" s="15">
        <v>95.8</v>
      </c>
      <c r="AB511" s="15">
        <v>279328</v>
      </c>
      <c r="AD511" s="15">
        <v>0</v>
      </c>
      <c r="AE511" s="15">
        <v>73.900000000000006</v>
      </c>
      <c r="AF511" s="15">
        <v>3.9</v>
      </c>
      <c r="AH511" s="13">
        <f t="shared" si="98"/>
        <v>2000</v>
      </c>
      <c r="AI511" s="13">
        <f t="shared" si="99"/>
        <v>45</v>
      </c>
      <c r="AJ511" s="13">
        <f>IF(AND(ISNUMBER(C511),ISNUMBER(AK511),ISNUMBER(AL511),AH511&gt;=Inputs!$B$5,AH511&lt;=Inputs!$B$6,AH511&lt;&gt;Inputs!$B$7,AH511&lt;&gt;Inputs!$B$8),1,0)</f>
        <v>0</v>
      </c>
      <c r="AK511" s="13">
        <f>IF(INDEX($E511:$AF511,Inputs!$C$10)="","",INDEX($E511:$AF511,Inputs!$C$10))</f>
        <v>247832</v>
      </c>
      <c r="AL511" s="13">
        <f>IF(INDEX($E511:$AF511,Inputs!$C$11)="","",INDEX($E511:$AF511,Inputs!$C$11))</f>
        <v>331000</v>
      </c>
      <c r="AM511" s="19">
        <f>Regression!$C$5+Regression!$C$6*A511</f>
        <v>10248.485780593817</v>
      </c>
      <c r="AN511" s="27" t="str">
        <f t="shared" si="100"/>
        <v/>
      </c>
      <c r="AO511" s="30">
        <f>INDEX('Seasonal Index'!$E$2:$E$53,AI511)</f>
        <v>1.0110407808389756</v>
      </c>
      <c r="AP511" s="34" t="str">
        <f t="shared" si="101"/>
        <v/>
      </c>
      <c r="AQ511" s="16">
        <f>IF(AJ511=1,A511-Regression!$C$15,0)</f>
        <v>0</v>
      </c>
      <c r="AR511" s="16">
        <f>IF(AJ511=1,AK511-Regression!$D$15,0)</f>
        <v>0</v>
      </c>
      <c r="AS511" s="16">
        <f>IF(AJ511=1,AL511-Regression!$E$15,0)</f>
        <v>0</v>
      </c>
      <c r="AT511" s="16">
        <f>IF(AJ511=1,AP511-Regression!$F$15,0)</f>
        <v>0</v>
      </c>
      <c r="AU511" s="19">
        <f>IF(AND(ISNUMBER(AK511),ISNUMBER(AL511)),Regression!$C$38+Regression!$D$38*A511+Regression!$E$38*AK511+Regression!$F$38*AL511,"")</f>
        <v>10344.071711737977</v>
      </c>
      <c r="AV511" s="34">
        <f t="shared" si="102"/>
        <v>10458.278340489924</v>
      </c>
      <c r="AW511" s="13" t="str">
        <f>IF(AJ511=1,"Train",IF(AH511=Inputs!$B$6+1,"Validation",IF(AH511&gt;Inputs!$B$6+1,"Forecast","Not used")))</f>
        <v>Not used</v>
      </c>
      <c r="AX511" s="34">
        <f t="shared" si="103"/>
        <v>8216</v>
      </c>
      <c r="AY511" s="38" t="str">
        <f t="shared" si="104"/>
        <v/>
      </c>
      <c r="AZ511" s="13">
        <f t="shared" si="105"/>
        <v>0</v>
      </c>
      <c r="BB511" s="19">
        <f>Regression!$C$45+Regression!$C$46*A511</f>
        <v>6939.6242844273047</v>
      </c>
      <c r="BC511" s="27" t="str">
        <f t="shared" si="106"/>
        <v/>
      </c>
      <c r="BD511" s="30">
        <f>INDEX('Seasonal Index'!$H$2:$H$53,AI511)</f>
        <v>1.024082102448103</v>
      </c>
      <c r="BE511" s="34" t="str">
        <f t="shared" si="107"/>
        <v/>
      </c>
      <c r="BF511" s="38" t="str">
        <f t="shared" si="108"/>
        <v/>
      </c>
      <c r="BG511" s="34">
        <f t="shared" si="109"/>
        <v>8216</v>
      </c>
      <c r="BH511" s="13">
        <f t="shared" si="110"/>
        <v>0</v>
      </c>
      <c r="BI511" s="13">
        <f t="shared" si="111"/>
        <v>0</v>
      </c>
    </row>
    <row r="512" spans="1:61" x14ac:dyDescent="0.2">
      <c r="A512" s="15">
        <v>511</v>
      </c>
      <c r="B512" s="35">
        <v>36847</v>
      </c>
      <c r="C512" s="36">
        <v>8419</v>
      </c>
      <c r="D512" s="37"/>
      <c r="F512" s="15">
        <v>318000</v>
      </c>
      <c r="H512" s="15">
        <v>35.003999999999998</v>
      </c>
      <c r="I512" s="15">
        <v>33.323999999999998</v>
      </c>
      <c r="J512" s="15">
        <v>1.5229999999999999</v>
      </c>
      <c r="K512" s="15">
        <v>10318.165000000001</v>
      </c>
      <c r="L512" s="15">
        <v>743746</v>
      </c>
      <c r="M512" s="15">
        <v>1011</v>
      </c>
      <c r="N512" s="15">
        <v>17.513999999999999</v>
      </c>
      <c r="O512" s="15">
        <v>227899</v>
      </c>
      <c r="P512" s="15">
        <v>6888.6</v>
      </c>
      <c r="Q512" s="15">
        <v>1632955</v>
      </c>
      <c r="S512" s="15">
        <v>6119</v>
      </c>
      <c r="V512" s="15">
        <v>23</v>
      </c>
      <c r="W512" s="15">
        <v>95.8</v>
      </c>
      <c r="AB512" s="15">
        <v>279328</v>
      </c>
      <c r="AD512" s="15">
        <v>0</v>
      </c>
      <c r="AE512" s="15">
        <v>125.5</v>
      </c>
      <c r="AF512" s="15">
        <v>0.6</v>
      </c>
      <c r="AH512" s="13">
        <f t="shared" si="98"/>
        <v>2000</v>
      </c>
      <c r="AI512" s="13">
        <f t="shared" si="99"/>
        <v>46</v>
      </c>
      <c r="AJ512" s="13">
        <f>IF(AND(ISNUMBER(C512),ISNUMBER(AK512),ISNUMBER(AL512),AH512&gt;=Inputs!$B$5,AH512&lt;=Inputs!$B$6,AH512&lt;&gt;Inputs!$B$7,AH512&lt;&gt;Inputs!$B$8),1,0)</f>
        <v>0</v>
      </c>
      <c r="AK512" s="13">
        <f>IF(INDEX($E512:$AF512,Inputs!$C$10)="","",INDEX($E512:$AF512,Inputs!$C$10))</f>
        <v>227899</v>
      </c>
      <c r="AL512" s="13">
        <f>IF(INDEX($E512:$AF512,Inputs!$C$11)="","",INDEX($E512:$AF512,Inputs!$C$11))</f>
        <v>318000</v>
      </c>
      <c r="AM512" s="19">
        <f>Regression!$C$5+Regression!$C$6*A512</f>
        <v>10247.313105655498</v>
      </c>
      <c r="AN512" s="27" t="str">
        <f t="shared" si="100"/>
        <v/>
      </c>
      <c r="AO512" s="30">
        <f>INDEX('Seasonal Index'!$E$2:$E$53,AI512)</f>
        <v>0.98635610609281399</v>
      </c>
      <c r="AP512" s="34" t="str">
        <f t="shared" si="101"/>
        <v/>
      </c>
      <c r="AQ512" s="16">
        <f>IF(AJ512=1,A512-Regression!$C$15,0)</f>
        <v>0</v>
      </c>
      <c r="AR512" s="16">
        <f>IF(AJ512=1,AK512-Regression!$D$15,0)</f>
        <v>0</v>
      </c>
      <c r="AS512" s="16">
        <f>IF(AJ512=1,AL512-Regression!$E$15,0)</f>
        <v>0</v>
      </c>
      <c r="AT512" s="16">
        <f>IF(AJ512=1,AP512-Regression!$F$15,0)</f>
        <v>0</v>
      </c>
      <c r="AU512" s="19">
        <f>IF(AND(ISNUMBER(AK512),ISNUMBER(AL512)),Regression!$C$38+Regression!$D$38*A512+Regression!$E$38*AK512+Regression!$F$38*AL512,"")</f>
        <v>10340.653766938694</v>
      </c>
      <c r="AV512" s="34">
        <f t="shared" si="102"/>
        <v>10199.566984011639</v>
      </c>
      <c r="AW512" s="13" t="str">
        <f>IF(AJ512=1,"Train",IF(AH512=Inputs!$B$6+1,"Validation",IF(AH512&gt;Inputs!$B$6+1,"Forecast","Not used")))</f>
        <v>Not used</v>
      </c>
      <c r="AX512" s="34">
        <f t="shared" si="103"/>
        <v>8419</v>
      </c>
      <c r="AY512" s="38" t="str">
        <f t="shared" si="104"/>
        <v/>
      </c>
      <c r="AZ512" s="13">
        <f t="shared" si="105"/>
        <v>0</v>
      </c>
      <c r="BB512" s="19">
        <f>Regression!$C$45+Regression!$C$46*A512</f>
        <v>6941.1837840400813</v>
      </c>
      <c r="BC512" s="27" t="str">
        <f t="shared" si="106"/>
        <v/>
      </c>
      <c r="BD512" s="30">
        <f>INDEX('Seasonal Index'!$H$2:$H$53,AI512)</f>
        <v>0.95418753549545088</v>
      </c>
      <c r="BE512" s="34" t="str">
        <f t="shared" si="107"/>
        <v/>
      </c>
      <c r="BF512" s="38" t="str">
        <f t="shared" si="108"/>
        <v/>
      </c>
      <c r="BG512" s="34">
        <f t="shared" si="109"/>
        <v>8419</v>
      </c>
      <c r="BH512" s="13">
        <f t="shared" si="110"/>
        <v>0</v>
      </c>
      <c r="BI512" s="13">
        <f t="shared" si="111"/>
        <v>0</v>
      </c>
    </row>
    <row r="513" spans="1:61" x14ac:dyDescent="0.2">
      <c r="A513" s="15">
        <v>512</v>
      </c>
      <c r="B513" s="35">
        <v>36854</v>
      </c>
      <c r="C513" s="36">
        <v>8063</v>
      </c>
      <c r="D513" s="37"/>
      <c r="F513" s="15">
        <v>332000</v>
      </c>
      <c r="H513" s="15">
        <v>35.909999999999997</v>
      </c>
      <c r="I513" s="15">
        <v>33.462000000000003</v>
      </c>
      <c r="J513" s="15">
        <v>1.51</v>
      </c>
      <c r="K513" s="15">
        <v>10318.165000000001</v>
      </c>
      <c r="L513" s="15">
        <v>743746</v>
      </c>
      <c r="M513" s="15">
        <v>1011</v>
      </c>
      <c r="N513" s="15">
        <v>17.513999999999999</v>
      </c>
      <c r="O513" s="15">
        <v>227899</v>
      </c>
      <c r="P513" s="15">
        <v>6888.6</v>
      </c>
      <c r="Q513" s="15">
        <v>1632955</v>
      </c>
      <c r="S513" s="15">
        <v>6119</v>
      </c>
      <c r="V513" s="15">
        <v>23</v>
      </c>
      <c r="W513" s="15">
        <v>95.8</v>
      </c>
      <c r="AB513" s="15">
        <v>279328</v>
      </c>
      <c r="AD513" s="15">
        <v>1</v>
      </c>
      <c r="AE513" s="15">
        <v>166.1</v>
      </c>
      <c r="AF513" s="15">
        <v>0</v>
      </c>
      <c r="AH513" s="13">
        <f t="shared" si="98"/>
        <v>2000</v>
      </c>
      <c r="AI513" s="13">
        <f t="shared" si="99"/>
        <v>47</v>
      </c>
      <c r="AJ513" s="13">
        <f>IF(AND(ISNUMBER(C513),ISNUMBER(AK513),ISNUMBER(AL513),AH513&gt;=Inputs!$B$5,AH513&lt;=Inputs!$B$6,AH513&lt;&gt;Inputs!$B$7,AH513&lt;&gt;Inputs!$B$8),1,0)</f>
        <v>0</v>
      </c>
      <c r="AK513" s="13">
        <f>IF(INDEX($E513:$AF513,Inputs!$C$10)="","",INDEX($E513:$AF513,Inputs!$C$10))</f>
        <v>227899</v>
      </c>
      <c r="AL513" s="13">
        <f>IF(INDEX($E513:$AF513,Inputs!$C$11)="","",INDEX($E513:$AF513,Inputs!$C$11))</f>
        <v>332000</v>
      </c>
      <c r="AM513" s="19">
        <f>Regression!$C$5+Regression!$C$6*A513</f>
        <v>10246.14043071718</v>
      </c>
      <c r="AN513" s="27" t="str">
        <f t="shared" si="100"/>
        <v/>
      </c>
      <c r="AO513" s="30">
        <f>INDEX('Seasonal Index'!$E$2:$E$53,AI513)</f>
        <v>0.96578940872914776</v>
      </c>
      <c r="AP513" s="34" t="str">
        <f t="shared" si="101"/>
        <v/>
      </c>
      <c r="AQ513" s="16">
        <f>IF(AJ513=1,A513-Regression!$C$15,0)</f>
        <v>0</v>
      </c>
      <c r="AR513" s="16">
        <f>IF(AJ513=1,AK513-Regression!$D$15,0)</f>
        <v>0</v>
      </c>
      <c r="AS513" s="16">
        <f>IF(AJ513=1,AL513-Regression!$E$15,0)</f>
        <v>0</v>
      </c>
      <c r="AT513" s="16">
        <f>IF(AJ513=1,AP513-Regression!$F$15,0)</f>
        <v>0</v>
      </c>
      <c r="AU513" s="19">
        <f>IF(AND(ISNUMBER(AK513),ISNUMBER(AL513)),Regression!$C$38+Regression!$D$38*A513+Regression!$E$38*AK513+Regression!$F$38*AL513,"")</f>
        <v>10301.920874446158</v>
      </c>
      <c r="AV513" s="34">
        <f t="shared" si="102"/>
        <v>9949.4860701058187</v>
      </c>
      <c r="AW513" s="13" t="str">
        <f>IF(AJ513=1,"Train",IF(AH513=Inputs!$B$6+1,"Validation",IF(AH513&gt;Inputs!$B$6+1,"Forecast","Not used")))</f>
        <v>Not used</v>
      </c>
      <c r="AX513" s="34">
        <f t="shared" si="103"/>
        <v>8063</v>
      </c>
      <c r="AY513" s="38" t="str">
        <f t="shared" si="104"/>
        <v/>
      </c>
      <c r="AZ513" s="13">
        <f t="shared" si="105"/>
        <v>0</v>
      </c>
      <c r="BB513" s="19">
        <f>Regression!$C$45+Regression!$C$46*A513</f>
        <v>6942.7432836528587</v>
      </c>
      <c r="BC513" s="27" t="str">
        <f t="shared" si="106"/>
        <v/>
      </c>
      <c r="BD513" s="30">
        <f>INDEX('Seasonal Index'!$H$2:$H$53,AI513)</f>
        <v>0.94653504180541337</v>
      </c>
      <c r="BE513" s="34" t="str">
        <f t="shared" si="107"/>
        <v/>
      </c>
      <c r="BF513" s="38" t="str">
        <f t="shared" si="108"/>
        <v/>
      </c>
      <c r="BG513" s="34">
        <f t="shared" si="109"/>
        <v>8063</v>
      </c>
      <c r="BH513" s="13">
        <f t="shared" si="110"/>
        <v>0</v>
      </c>
      <c r="BI513" s="13">
        <f t="shared" si="111"/>
        <v>0</v>
      </c>
    </row>
    <row r="514" spans="1:61" x14ac:dyDescent="0.2">
      <c r="A514" s="15">
        <v>513</v>
      </c>
      <c r="B514" s="35">
        <v>36861</v>
      </c>
      <c r="C514" s="36">
        <v>8233</v>
      </c>
      <c r="D514" s="37"/>
      <c r="F514" s="15">
        <v>356000</v>
      </c>
      <c r="H514" s="15">
        <v>34.101999999999997</v>
      </c>
      <c r="I514" s="15">
        <v>32.526000000000003</v>
      </c>
      <c r="J514" s="15">
        <v>1.51</v>
      </c>
      <c r="K514" s="15">
        <v>10318.165000000001</v>
      </c>
      <c r="L514" s="15">
        <v>743746</v>
      </c>
      <c r="M514" s="15">
        <v>1011</v>
      </c>
      <c r="N514" s="15">
        <v>17.513999999999999</v>
      </c>
      <c r="O514" s="15">
        <v>227899</v>
      </c>
      <c r="P514" s="15">
        <v>6888.6</v>
      </c>
      <c r="Q514" s="15">
        <v>1632955</v>
      </c>
      <c r="S514" s="15">
        <v>6119</v>
      </c>
      <c r="V514" s="15">
        <v>23</v>
      </c>
      <c r="W514" s="15">
        <v>95.8</v>
      </c>
      <c r="AB514" s="15">
        <v>279328</v>
      </c>
      <c r="AD514" s="15">
        <v>0</v>
      </c>
      <c r="AE514" s="15">
        <v>122.4</v>
      </c>
      <c r="AF514" s="15">
        <v>0</v>
      </c>
      <c r="AH514" s="13">
        <f t="shared" ref="AH514:AH577" si="112">YEAR(B514)</f>
        <v>2000</v>
      </c>
      <c r="AI514" s="13">
        <f t="shared" ref="AI514:AI577" si="113">MIN(52,INT((B514-DATE(AH514,1,1))/7)+1)</f>
        <v>48</v>
      </c>
      <c r="AJ514" s="13">
        <f>IF(AND(ISNUMBER(C514),ISNUMBER(AK514),ISNUMBER(AL514),AH514&gt;=Inputs!$B$5,AH514&lt;=Inputs!$B$6,AH514&lt;&gt;Inputs!$B$7,AH514&lt;&gt;Inputs!$B$8),1,0)</f>
        <v>0</v>
      </c>
      <c r="AK514" s="13">
        <f>IF(INDEX($E514:$AF514,Inputs!$C$10)="","",INDEX($E514:$AF514,Inputs!$C$10))</f>
        <v>227899</v>
      </c>
      <c r="AL514" s="13">
        <f>IF(INDEX($E514:$AF514,Inputs!$C$11)="","",INDEX($E514:$AF514,Inputs!$C$11))</f>
        <v>356000</v>
      </c>
      <c r="AM514" s="19">
        <f>Regression!$C$5+Regression!$C$6*A514</f>
        <v>10244.96775577886</v>
      </c>
      <c r="AN514" s="27" t="str">
        <f t="shared" ref="AN514:AN577" si="114">IF(AJ514=1,C514/AM514,"")</f>
        <v/>
      </c>
      <c r="AO514" s="30">
        <f>INDEX('Seasonal Index'!$E$2:$E$53,AI514)</f>
        <v>0.97475376861810648</v>
      </c>
      <c r="AP514" s="34" t="str">
        <f t="shared" ref="AP514:AP577" si="115">IF(AJ514=1,C514/AO514,"")</f>
        <v/>
      </c>
      <c r="AQ514" s="16">
        <f>IF(AJ514=1,A514-Regression!$C$15,0)</f>
        <v>0</v>
      </c>
      <c r="AR514" s="16">
        <f>IF(AJ514=1,AK514-Regression!$D$15,0)</f>
        <v>0</v>
      </c>
      <c r="AS514" s="16">
        <f>IF(AJ514=1,AL514-Regression!$E$15,0)</f>
        <v>0</v>
      </c>
      <c r="AT514" s="16">
        <f>IF(AJ514=1,AP514-Regression!$F$15,0)</f>
        <v>0</v>
      </c>
      <c r="AU514" s="19">
        <f>IF(AND(ISNUMBER(AK514),ISNUMBER(AL514)),Regression!$C$38+Regression!$D$38*A514+Regression!$E$38*AK514+Regression!$F$38*AL514,"")</f>
        <v>10236.637568186052</v>
      </c>
      <c r="AV514" s="34">
        <f t="shared" ref="AV514:AV577" si="116">IF(ISNUMBER(AU514),AU514*AO514,"")</f>
        <v>9978.2010475670431</v>
      </c>
      <c r="AW514" s="13" t="str">
        <f>IF(AJ514=1,"Train",IF(AH514=Inputs!$B$6+1,"Validation",IF(AH514&gt;Inputs!$B$6+1,"Forecast","Not used")))</f>
        <v>Not used</v>
      </c>
      <c r="AX514" s="34">
        <f t="shared" ref="AX514:AX577" si="117">IF(ISNUMBER(C514),C514,IF(ISNUMBER(D514),D514,""))</f>
        <v>8233</v>
      </c>
      <c r="AY514" s="38" t="str">
        <f t="shared" ref="AY514:AY577" si="118">IF(AND(AW514="Validation",ISNUMBER(AX514),ISNUMBER(AV514)),ABS(AX514-AV514)/AX514,"")</f>
        <v/>
      </c>
      <c r="AZ514" s="13">
        <f t="shared" ref="AZ514:AZ577" si="119">IF(AJ514=1,AP514-AU514,0)</f>
        <v>0</v>
      </c>
      <c r="BB514" s="19">
        <f>Regression!$C$45+Regression!$C$46*A514</f>
        <v>6944.3027832656353</v>
      </c>
      <c r="BC514" s="27" t="str">
        <f t="shared" ref="BC514:BC577" si="120">IF(AND(AH514&gt;=2022,AH514&lt;=2024),C514/BB514,"")</f>
        <v/>
      </c>
      <c r="BD514" s="30">
        <f>INDEX('Seasonal Index'!$H$2:$H$53,AI514)</f>
        <v>0.96645545966881496</v>
      </c>
      <c r="BE514" s="34" t="str">
        <f t="shared" ref="BE514:BE577" si="121">IF(AH514&gt;=2022,BB514*BD514,"")</f>
        <v/>
      </c>
      <c r="BF514" s="38" t="str">
        <f t="shared" ref="BF514:BF577" si="122">IF(AND(AW514="Validation",ISNUMBER(AX514),ISNUMBER(BE514)),ABS(AX514-BE514)/AX514,"")</f>
        <v/>
      </c>
      <c r="BG514" s="34">
        <f t="shared" ref="BG514:BG577" si="123">IF(ISNUMBER(C514),C514,0)</f>
        <v>8233</v>
      </c>
      <c r="BH514" s="13">
        <f t="shared" ref="BH514:BH577" si="124">IF(ISNUMBER(AY514),AV514-AX514,0)</f>
        <v>0</v>
      </c>
      <c r="BI514" s="13">
        <f t="shared" ref="BI514:BI577" si="125">IF(ISNUMBER(AY514),BE514-AX514,0)</f>
        <v>0</v>
      </c>
    </row>
    <row r="515" spans="1:61" x14ac:dyDescent="0.2">
      <c r="A515" s="15">
        <v>514</v>
      </c>
      <c r="B515" s="35">
        <v>36868</v>
      </c>
      <c r="C515" s="36">
        <v>8711</v>
      </c>
      <c r="D515" s="37"/>
      <c r="F515" s="15">
        <v>338000</v>
      </c>
      <c r="H515" s="15">
        <v>29.687999999999999</v>
      </c>
      <c r="I515" s="15">
        <v>28.283999999999999</v>
      </c>
      <c r="J515" s="15">
        <v>1.486</v>
      </c>
      <c r="K515" s="15">
        <v>10318.165000000001</v>
      </c>
      <c r="L515" s="15">
        <v>743746</v>
      </c>
      <c r="M515" s="15">
        <v>1055</v>
      </c>
      <c r="N515" s="15">
        <v>17.513999999999999</v>
      </c>
      <c r="O515" s="15">
        <v>227899</v>
      </c>
      <c r="P515" s="15">
        <v>6893.8</v>
      </c>
      <c r="Q515" s="15">
        <v>1632955</v>
      </c>
      <c r="S515" s="15">
        <v>6119</v>
      </c>
      <c r="V515" s="15">
        <v>23</v>
      </c>
      <c r="W515" s="15">
        <v>94.2</v>
      </c>
      <c r="AB515" s="15">
        <v>279328</v>
      </c>
      <c r="AD515" s="15">
        <v>0</v>
      </c>
      <c r="AE515" s="15">
        <v>176.7</v>
      </c>
      <c r="AF515" s="15">
        <v>0</v>
      </c>
      <c r="AH515" s="13">
        <f t="shared" si="112"/>
        <v>2000</v>
      </c>
      <c r="AI515" s="13">
        <f t="shared" si="113"/>
        <v>49</v>
      </c>
      <c r="AJ515" s="13">
        <f>IF(AND(ISNUMBER(C515),ISNUMBER(AK515),ISNUMBER(AL515),AH515&gt;=Inputs!$B$5,AH515&lt;=Inputs!$B$6,AH515&lt;&gt;Inputs!$B$7,AH515&lt;&gt;Inputs!$B$8),1,0)</f>
        <v>0</v>
      </c>
      <c r="AK515" s="13">
        <f>IF(INDEX($E515:$AF515,Inputs!$C$10)="","",INDEX($E515:$AF515,Inputs!$C$10))</f>
        <v>227899</v>
      </c>
      <c r="AL515" s="13">
        <f>IF(INDEX($E515:$AF515,Inputs!$C$11)="","",INDEX($E515:$AF515,Inputs!$C$11))</f>
        <v>338000</v>
      </c>
      <c r="AM515" s="19">
        <f>Regression!$C$5+Regression!$C$6*A515</f>
        <v>10243.79508084054</v>
      </c>
      <c r="AN515" s="27" t="str">
        <f t="shared" si="114"/>
        <v/>
      </c>
      <c r="AO515" s="30">
        <f>INDEX('Seasonal Index'!$E$2:$E$53,AI515)</f>
        <v>0.98029372066923559</v>
      </c>
      <c r="AP515" s="34" t="str">
        <f t="shared" si="115"/>
        <v/>
      </c>
      <c r="AQ515" s="16">
        <f>IF(AJ515=1,A515-Regression!$C$15,0)</f>
        <v>0</v>
      </c>
      <c r="AR515" s="16">
        <f>IF(AJ515=1,AK515-Regression!$D$15,0)</f>
        <v>0</v>
      </c>
      <c r="AS515" s="16">
        <f>IF(AJ515=1,AL515-Regression!$E$15,0)</f>
        <v>0</v>
      </c>
      <c r="AT515" s="16">
        <f>IF(AJ515=1,AP515-Regression!$F$15,0)</f>
        <v>0</v>
      </c>
      <c r="AU515" s="19">
        <f>IF(AND(ISNUMBER(AK515),ISNUMBER(AL515)),Regression!$C$38+Regression!$D$38*A515+Regression!$E$38*AK515+Regression!$F$38*AL515,"")</f>
        <v>10282.865999749745</v>
      </c>
      <c r="AV515" s="34">
        <f t="shared" si="116"/>
        <v>10080.228970037857</v>
      </c>
      <c r="AW515" s="13" t="str">
        <f>IF(AJ515=1,"Train",IF(AH515=Inputs!$B$6+1,"Validation",IF(AH515&gt;Inputs!$B$6+1,"Forecast","Not used")))</f>
        <v>Not used</v>
      </c>
      <c r="AX515" s="34">
        <f t="shared" si="117"/>
        <v>8711</v>
      </c>
      <c r="AY515" s="38" t="str">
        <f t="shared" si="118"/>
        <v/>
      </c>
      <c r="AZ515" s="13">
        <f t="shared" si="119"/>
        <v>0</v>
      </c>
      <c r="BB515" s="19">
        <f>Regression!$C$45+Regression!$C$46*A515</f>
        <v>6945.8622828784119</v>
      </c>
      <c r="BC515" s="27" t="str">
        <f t="shared" si="120"/>
        <v/>
      </c>
      <c r="BD515" s="30">
        <f>INDEX('Seasonal Index'!$H$2:$H$53,AI515)</f>
        <v>0.97990885322830168</v>
      </c>
      <c r="BE515" s="34" t="str">
        <f t="shared" si="121"/>
        <v/>
      </c>
      <c r="BF515" s="38" t="str">
        <f t="shared" si="122"/>
        <v/>
      </c>
      <c r="BG515" s="34">
        <f t="shared" si="123"/>
        <v>8711</v>
      </c>
      <c r="BH515" s="13">
        <f t="shared" si="124"/>
        <v>0</v>
      </c>
      <c r="BI515" s="13">
        <f t="shared" si="125"/>
        <v>0</v>
      </c>
    </row>
    <row r="516" spans="1:61" x14ac:dyDescent="0.2">
      <c r="A516" s="15">
        <v>515</v>
      </c>
      <c r="B516" s="35">
        <v>36875</v>
      </c>
      <c r="C516" s="36">
        <v>8475</v>
      </c>
      <c r="D516" s="37"/>
      <c r="F516" s="15">
        <v>321000</v>
      </c>
      <c r="H516" s="15">
        <v>29.045999999999999</v>
      </c>
      <c r="I516" s="15">
        <v>25.937999999999999</v>
      </c>
      <c r="J516" s="15">
        <v>1.4490000000000001</v>
      </c>
      <c r="K516" s="15">
        <v>10318.165000000001</v>
      </c>
      <c r="L516" s="15">
        <v>787064</v>
      </c>
      <c r="M516" s="15">
        <v>1055</v>
      </c>
      <c r="N516" s="15">
        <v>17.513999999999999</v>
      </c>
      <c r="O516" s="15">
        <v>227899</v>
      </c>
      <c r="P516" s="15">
        <v>6893.8</v>
      </c>
      <c r="Q516" s="15">
        <v>1692853</v>
      </c>
      <c r="S516" s="15">
        <v>6119</v>
      </c>
      <c r="V516" s="15">
        <v>23</v>
      </c>
      <c r="W516" s="15">
        <v>94.2</v>
      </c>
      <c r="AB516" s="15">
        <v>279328</v>
      </c>
      <c r="AD516" s="15">
        <v>0</v>
      </c>
      <c r="AE516" s="15">
        <v>176.2</v>
      </c>
      <c r="AF516" s="15">
        <v>0</v>
      </c>
      <c r="AH516" s="13">
        <f t="shared" si="112"/>
        <v>2000</v>
      </c>
      <c r="AI516" s="13">
        <f t="shared" si="113"/>
        <v>50</v>
      </c>
      <c r="AJ516" s="13">
        <f>IF(AND(ISNUMBER(C516),ISNUMBER(AK516),ISNUMBER(AL516),AH516&gt;=Inputs!$B$5,AH516&lt;=Inputs!$B$6,AH516&lt;&gt;Inputs!$B$7,AH516&lt;&gt;Inputs!$B$8),1,0)</f>
        <v>0</v>
      </c>
      <c r="AK516" s="13">
        <f>IF(INDEX($E516:$AF516,Inputs!$C$10)="","",INDEX($E516:$AF516,Inputs!$C$10))</f>
        <v>227899</v>
      </c>
      <c r="AL516" s="13">
        <f>IF(INDEX($E516:$AF516,Inputs!$C$11)="","",INDEX($E516:$AF516,Inputs!$C$11))</f>
        <v>321000</v>
      </c>
      <c r="AM516" s="19">
        <f>Regression!$C$5+Regression!$C$6*A516</f>
        <v>10242.622405902222</v>
      </c>
      <c r="AN516" s="27" t="str">
        <f t="shared" si="114"/>
        <v/>
      </c>
      <c r="AO516" s="30">
        <f>INDEX('Seasonal Index'!$E$2:$E$53,AI516)</f>
        <v>1.00060911532618</v>
      </c>
      <c r="AP516" s="34" t="str">
        <f t="shared" si="115"/>
        <v/>
      </c>
      <c r="AQ516" s="16">
        <f>IF(AJ516=1,A516-Regression!$C$15,0)</f>
        <v>0</v>
      </c>
      <c r="AR516" s="16">
        <f>IF(AJ516=1,AK516-Regression!$D$15,0)</f>
        <v>0</v>
      </c>
      <c r="AS516" s="16">
        <f>IF(AJ516=1,AL516-Regression!$E$15,0)</f>
        <v>0</v>
      </c>
      <c r="AT516" s="16">
        <f>IF(AJ516=1,AP516-Regression!$F$15,0)</f>
        <v>0</v>
      </c>
      <c r="AU516" s="19">
        <f>IF(AND(ISNUMBER(AK516),ISNUMBER(AL516)),Regression!$C$38+Regression!$D$38*A516+Regression!$E$38*AK516+Regression!$F$38*AL516,"")</f>
        <v>10326.439389936684</v>
      </c>
      <c r="AV516" s="34">
        <f t="shared" si="116"/>
        <v>10332.729382433963</v>
      </c>
      <c r="AW516" s="13" t="str">
        <f>IF(AJ516=1,"Train",IF(AH516=Inputs!$B$6+1,"Validation",IF(AH516&gt;Inputs!$B$6+1,"Forecast","Not used")))</f>
        <v>Not used</v>
      </c>
      <c r="AX516" s="34">
        <f t="shared" si="117"/>
        <v>8475</v>
      </c>
      <c r="AY516" s="38" t="str">
        <f t="shared" si="118"/>
        <v/>
      </c>
      <c r="AZ516" s="13">
        <f t="shared" si="119"/>
        <v>0</v>
      </c>
      <c r="BB516" s="19">
        <f>Regression!$C$45+Regression!$C$46*A516</f>
        <v>6947.4217824911884</v>
      </c>
      <c r="BC516" s="27" t="str">
        <f t="shared" si="120"/>
        <v/>
      </c>
      <c r="BD516" s="30">
        <f>INDEX('Seasonal Index'!$H$2:$H$53,AI516)</f>
        <v>0.99765913713107945</v>
      </c>
      <c r="BE516" s="34" t="str">
        <f t="shared" si="121"/>
        <v/>
      </c>
      <c r="BF516" s="38" t="str">
        <f t="shared" si="122"/>
        <v/>
      </c>
      <c r="BG516" s="34">
        <f t="shared" si="123"/>
        <v>8475</v>
      </c>
      <c r="BH516" s="13">
        <f t="shared" si="124"/>
        <v>0</v>
      </c>
      <c r="BI516" s="13">
        <f t="shared" si="125"/>
        <v>0</v>
      </c>
    </row>
    <row r="517" spans="1:61" x14ac:dyDescent="0.2">
      <c r="A517" s="15">
        <v>516</v>
      </c>
      <c r="B517" s="35">
        <v>36882</v>
      </c>
      <c r="C517" s="36">
        <v>8400</v>
      </c>
      <c r="D517" s="37"/>
      <c r="F517" s="15">
        <v>354000</v>
      </c>
      <c r="H517" s="15">
        <v>27.382000000000001</v>
      </c>
      <c r="I517" s="15">
        <v>23.478000000000002</v>
      </c>
      <c r="J517" s="15">
        <v>1.4219999999999999</v>
      </c>
      <c r="K517" s="15">
        <v>10318.165000000001</v>
      </c>
      <c r="L517" s="15">
        <v>787064</v>
      </c>
      <c r="M517" s="15">
        <v>1055</v>
      </c>
      <c r="N517" s="15">
        <v>16.634</v>
      </c>
      <c r="O517" s="15">
        <v>236491</v>
      </c>
      <c r="P517" s="15">
        <v>6893.8</v>
      </c>
      <c r="Q517" s="15">
        <v>1692853</v>
      </c>
      <c r="S517" s="15">
        <v>6119</v>
      </c>
      <c r="V517" s="15">
        <v>23</v>
      </c>
      <c r="W517" s="15">
        <v>94.2</v>
      </c>
      <c r="AB517" s="15">
        <v>279328</v>
      </c>
      <c r="AD517" s="15">
        <v>0</v>
      </c>
      <c r="AE517" s="15">
        <v>203</v>
      </c>
      <c r="AF517" s="15">
        <v>0</v>
      </c>
      <c r="AH517" s="13">
        <f t="shared" si="112"/>
        <v>2000</v>
      </c>
      <c r="AI517" s="13">
        <f t="shared" si="113"/>
        <v>51</v>
      </c>
      <c r="AJ517" s="13">
        <f>IF(AND(ISNUMBER(C517),ISNUMBER(AK517),ISNUMBER(AL517),AH517&gt;=Inputs!$B$5,AH517&lt;=Inputs!$B$6,AH517&lt;&gt;Inputs!$B$7,AH517&lt;&gt;Inputs!$B$8),1,0)</f>
        <v>0</v>
      </c>
      <c r="AK517" s="13">
        <f>IF(INDEX($E517:$AF517,Inputs!$C$10)="","",INDEX($E517:$AF517,Inputs!$C$10))</f>
        <v>236491</v>
      </c>
      <c r="AL517" s="13">
        <f>IF(INDEX($E517:$AF517,Inputs!$C$11)="","",INDEX($E517:$AF517,Inputs!$C$11))</f>
        <v>354000</v>
      </c>
      <c r="AM517" s="19">
        <f>Regression!$C$5+Regression!$C$6*A517</f>
        <v>10241.449730963903</v>
      </c>
      <c r="AN517" s="27" t="str">
        <f t="shared" si="114"/>
        <v/>
      </c>
      <c r="AO517" s="30">
        <f>INDEX('Seasonal Index'!$E$2:$E$53,AI517)</f>
        <v>1.0219733137822757</v>
      </c>
      <c r="AP517" s="34" t="str">
        <f t="shared" si="115"/>
        <v/>
      </c>
      <c r="AQ517" s="16">
        <f>IF(AJ517=1,A517-Regression!$C$15,0)</f>
        <v>0</v>
      </c>
      <c r="AR517" s="16">
        <f>IF(AJ517=1,AK517-Regression!$D$15,0)</f>
        <v>0</v>
      </c>
      <c r="AS517" s="16">
        <f>IF(AJ517=1,AL517-Regression!$E$15,0)</f>
        <v>0</v>
      </c>
      <c r="AT517" s="16">
        <f>IF(AJ517=1,AP517-Regression!$F$15,0)</f>
        <v>0</v>
      </c>
      <c r="AU517" s="19">
        <f>IF(AND(ISNUMBER(AK517),ISNUMBER(AL517)),Regression!$C$38+Regression!$D$38*A517+Regression!$E$38*AK517+Regression!$F$38*AL517,"")</f>
        <v>10252.938285567867</v>
      </c>
      <c r="AV517" s="34">
        <f t="shared" si="116"/>
        <v>10478.229315706958</v>
      </c>
      <c r="AW517" s="13" t="str">
        <f>IF(AJ517=1,"Train",IF(AH517=Inputs!$B$6+1,"Validation",IF(AH517&gt;Inputs!$B$6+1,"Forecast","Not used")))</f>
        <v>Not used</v>
      </c>
      <c r="AX517" s="34">
        <f t="shared" si="117"/>
        <v>8400</v>
      </c>
      <c r="AY517" s="38" t="str">
        <f t="shared" si="118"/>
        <v/>
      </c>
      <c r="AZ517" s="13">
        <f t="shared" si="119"/>
        <v>0</v>
      </c>
      <c r="BB517" s="19">
        <f>Regression!$C$45+Regression!$C$46*A517</f>
        <v>6948.981282103965</v>
      </c>
      <c r="BC517" s="27" t="str">
        <f t="shared" si="120"/>
        <v/>
      </c>
      <c r="BD517" s="30">
        <f>INDEX('Seasonal Index'!$H$2:$H$53,AI517)</f>
        <v>1.0395425337611444</v>
      </c>
      <c r="BE517" s="34" t="str">
        <f t="shared" si="121"/>
        <v/>
      </c>
      <c r="BF517" s="38" t="str">
        <f t="shared" si="122"/>
        <v/>
      </c>
      <c r="BG517" s="34">
        <f t="shared" si="123"/>
        <v>8400</v>
      </c>
      <c r="BH517" s="13">
        <f t="shared" si="124"/>
        <v>0</v>
      </c>
      <c r="BI517" s="13">
        <f t="shared" si="125"/>
        <v>0</v>
      </c>
    </row>
    <row r="518" spans="1:61" x14ac:dyDescent="0.2">
      <c r="A518" s="15">
        <v>517</v>
      </c>
      <c r="B518" s="35">
        <v>36889</v>
      </c>
      <c r="C518" s="36">
        <v>8693</v>
      </c>
      <c r="D518" s="37"/>
      <c r="F518" s="15">
        <v>364000</v>
      </c>
      <c r="H518" s="15">
        <v>26.522500000000001</v>
      </c>
      <c r="I518" s="15">
        <v>22.483333333333299</v>
      </c>
      <c r="J518" s="15">
        <v>1.4139999999999999</v>
      </c>
      <c r="K518" s="15">
        <v>10318.165000000001</v>
      </c>
      <c r="L518" s="15">
        <v>787064</v>
      </c>
      <c r="M518" s="15">
        <v>1055</v>
      </c>
      <c r="N518" s="15">
        <v>16.634</v>
      </c>
      <c r="O518" s="15">
        <v>236491</v>
      </c>
      <c r="P518" s="15">
        <v>6893.8</v>
      </c>
      <c r="Q518" s="15">
        <v>1692853</v>
      </c>
      <c r="S518" s="15">
        <v>6119</v>
      </c>
      <c r="V518" s="15">
        <v>23</v>
      </c>
      <c r="W518" s="15">
        <v>94.2</v>
      </c>
      <c r="AB518" s="15">
        <v>279328</v>
      </c>
      <c r="AD518" s="15">
        <v>1</v>
      </c>
      <c r="AE518" s="15">
        <v>221.9</v>
      </c>
      <c r="AF518" s="15">
        <v>0</v>
      </c>
      <c r="AH518" s="13">
        <f t="shared" si="112"/>
        <v>2000</v>
      </c>
      <c r="AI518" s="13">
        <f t="shared" si="113"/>
        <v>52</v>
      </c>
      <c r="AJ518" s="13">
        <f>IF(AND(ISNUMBER(C518),ISNUMBER(AK518),ISNUMBER(AL518),AH518&gt;=Inputs!$B$5,AH518&lt;=Inputs!$B$6,AH518&lt;&gt;Inputs!$B$7,AH518&lt;&gt;Inputs!$B$8),1,0)</f>
        <v>0</v>
      </c>
      <c r="AK518" s="13">
        <f>IF(INDEX($E518:$AF518,Inputs!$C$10)="","",INDEX($E518:$AF518,Inputs!$C$10))</f>
        <v>236491</v>
      </c>
      <c r="AL518" s="13">
        <f>IF(INDEX($E518:$AF518,Inputs!$C$11)="","",INDEX($E518:$AF518,Inputs!$C$11))</f>
        <v>364000</v>
      </c>
      <c r="AM518" s="19">
        <f>Regression!$C$5+Regression!$C$6*A518</f>
        <v>10240.277056025585</v>
      </c>
      <c r="AN518" s="27" t="str">
        <f t="shared" si="114"/>
        <v/>
      </c>
      <c r="AO518" s="30">
        <f>INDEX('Seasonal Index'!$E$2:$E$53,AI518)</f>
        <v>0.94105970168970154</v>
      </c>
      <c r="AP518" s="34" t="str">
        <f t="shared" si="115"/>
        <v/>
      </c>
      <c r="AQ518" s="16">
        <f>IF(AJ518=1,A518-Regression!$C$15,0)</f>
        <v>0</v>
      </c>
      <c r="AR518" s="16">
        <f>IF(AJ518=1,AK518-Regression!$D$15,0)</f>
        <v>0</v>
      </c>
      <c r="AS518" s="16">
        <f>IF(AJ518=1,AL518-Regression!$E$15,0)</f>
        <v>0</v>
      </c>
      <c r="AT518" s="16">
        <f>IF(AJ518=1,AP518-Regression!$F$15,0)</f>
        <v>0</v>
      </c>
      <c r="AU518" s="19">
        <f>IF(AND(ISNUMBER(AK518),ISNUMBER(AL518)),Regression!$C$38+Regression!$D$38*A518+Regression!$E$38*AK518+Regression!$F$38*AL518,"")</f>
        <v>10224.825558582361</v>
      </c>
      <c r="AV518" s="34">
        <f t="shared" si="116"/>
        <v>9622.1712899887516</v>
      </c>
      <c r="AW518" s="13" t="str">
        <f>IF(AJ518=1,"Train",IF(AH518=Inputs!$B$6+1,"Validation",IF(AH518&gt;Inputs!$B$6+1,"Forecast","Not used")))</f>
        <v>Not used</v>
      </c>
      <c r="AX518" s="34">
        <f t="shared" si="117"/>
        <v>8693</v>
      </c>
      <c r="AY518" s="38" t="str">
        <f t="shared" si="118"/>
        <v/>
      </c>
      <c r="AZ518" s="13">
        <f t="shared" si="119"/>
        <v>0</v>
      </c>
      <c r="BB518" s="19">
        <f>Regression!$C$45+Regression!$C$46*A518</f>
        <v>6950.5407817167425</v>
      </c>
      <c r="BC518" s="27" t="str">
        <f t="shared" si="120"/>
        <v/>
      </c>
      <c r="BD518" s="30">
        <f>INDEX('Seasonal Index'!$H$2:$H$53,AI518)</f>
        <v>0.89289929772275245</v>
      </c>
      <c r="BE518" s="34" t="str">
        <f t="shared" si="121"/>
        <v/>
      </c>
      <c r="BF518" s="38" t="str">
        <f t="shared" si="122"/>
        <v/>
      </c>
      <c r="BG518" s="34">
        <f t="shared" si="123"/>
        <v>8693</v>
      </c>
      <c r="BH518" s="13">
        <f t="shared" si="124"/>
        <v>0</v>
      </c>
      <c r="BI518" s="13">
        <f t="shared" si="125"/>
        <v>0</v>
      </c>
    </row>
    <row r="519" spans="1:61" x14ac:dyDescent="0.2">
      <c r="A519" s="15">
        <v>518</v>
      </c>
      <c r="B519" s="35">
        <v>36896</v>
      </c>
      <c r="C519" s="36">
        <v>7825</v>
      </c>
      <c r="D519" s="37"/>
      <c r="F519" s="15">
        <v>353000</v>
      </c>
      <c r="H519" s="15">
        <v>27.797499999999999</v>
      </c>
      <c r="I519" s="15">
        <v>24.052499999999998</v>
      </c>
      <c r="J519" s="15">
        <v>1.4059999999999999</v>
      </c>
      <c r="K519" s="15">
        <v>10318.165000000001</v>
      </c>
      <c r="L519" s="15">
        <v>787064</v>
      </c>
      <c r="M519" s="15">
        <v>1067</v>
      </c>
      <c r="N519" s="15">
        <v>16.634</v>
      </c>
      <c r="O519" s="15">
        <v>236491</v>
      </c>
      <c r="P519" s="15">
        <v>6909.8</v>
      </c>
      <c r="Q519" s="15">
        <v>1692853</v>
      </c>
      <c r="S519" s="15">
        <v>6119</v>
      </c>
      <c r="V519" s="15">
        <v>25</v>
      </c>
      <c r="W519" s="15">
        <v>92.2</v>
      </c>
      <c r="AB519" s="15">
        <v>279328</v>
      </c>
      <c r="AD519" s="15">
        <v>1</v>
      </c>
      <c r="AE519" s="15">
        <v>226.2</v>
      </c>
      <c r="AF519" s="15">
        <v>0</v>
      </c>
      <c r="AH519" s="13">
        <f t="shared" si="112"/>
        <v>2001</v>
      </c>
      <c r="AI519" s="13">
        <f t="shared" si="113"/>
        <v>1</v>
      </c>
      <c r="AJ519" s="13">
        <f>IF(AND(ISNUMBER(C519),ISNUMBER(AK519),ISNUMBER(AL519),AH519&gt;=Inputs!$B$5,AH519&lt;=Inputs!$B$6,AH519&lt;&gt;Inputs!$B$7,AH519&lt;&gt;Inputs!$B$8),1,0)</f>
        <v>0</v>
      </c>
      <c r="AK519" s="13">
        <f>IF(INDEX($E519:$AF519,Inputs!$C$10)="","",INDEX($E519:$AF519,Inputs!$C$10))</f>
        <v>236491</v>
      </c>
      <c r="AL519" s="13">
        <f>IF(INDEX($E519:$AF519,Inputs!$C$11)="","",INDEX($E519:$AF519,Inputs!$C$11))</f>
        <v>353000</v>
      </c>
      <c r="AM519" s="19">
        <f>Regression!$C$5+Regression!$C$6*A519</f>
        <v>10239.104381087265</v>
      </c>
      <c r="AN519" s="27" t="str">
        <f t="shared" si="114"/>
        <v/>
      </c>
      <c r="AO519" s="30">
        <f>INDEX('Seasonal Index'!$E$2:$E$53,AI519)</f>
        <v>0.91465818912124619</v>
      </c>
      <c r="AP519" s="34" t="str">
        <f t="shared" si="115"/>
        <v/>
      </c>
      <c r="AQ519" s="16">
        <f>IF(AJ519=1,A519-Regression!$C$15,0)</f>
        <v>0</v>
      </c>
      <c r="AR519" s="16">
        <f>IF(AJ519=1,AK519-Regression!$D$15,0)</f>
        <v>0</v>
      </c>
      <c r="AS519" s="16">
        <f>IF(AJ519=1,AL519-Regression!$E$15,0)</f>
        <v>0</v>
      </c>
      <c r="AT519" s="16">
        <f>IF(AJ519=1,AP519-Regression!$F$15,0)</f>
        <v>0</v>
      </c>
      <c r="AU519" s="19">
        <f>IF(AND(ISNUMBER(AK519),ISNUMBER(AL519)),Regression!$C$38+Regression!$D$38*A519+Regression!$E$38*AK519+Regression!$F$38*AL519,"")</f>
        <v>10252.468700508754</v>
      </c>
      <c r="AV519" s="34">
        <f t="shared" si="116"/>
        <v>9377.5044556295943</v>
      </c>
      <c r="AW519" s="13" t="str">
        <f>IF(AJ519=1,"Train",IF(AH519=Inputs!$B$6+1,"Validation",IF(AH519&gt;Inputs!$B$6+1,"Forecast","Not used")))</f>
        <v>Not used</v>
      </c>
      <c r="AX519" s="34">
        <f t="shared" si="117"/>
        <v>7825</v>
      </c>
      <c r="AY519" s="38" t="str">
        <f t="shared" si="118"/>
        <v/>
      </c>
      <c r="AZ519" s="13">
        <f t="shared" si="119"/>
        <v>0</v>
      </c>
      <c r="BB519" s="19">
        <f>Regression!$C$45+Regression!$C$46*A519</f>
        <v>6952.100281329519</v>
      </c>
      <c r="BC519" s="27" t="str">
        <f t="shared" si="120"/>
        <v/>
      </c>
      <c r="BD519" s="30">
        <f>INDEX('Seasonal Index'!$H$2:$H$53,AI519)</f>
        <v>0.90693988880451892</v>
      </c>
      <c r="BE519" s="34" t="str">
        <f t="shared" si="121"/>
        <v/>
      </c>
      <c r="BF519" s="38" t="str">
        <f t="shared" si="122"/>
        <v/>
      </c>
      <c r="BG519" s="34">
        <f t="shared" si="123"/>
        <v>7825</v>
      </c>
      <c r="BH519" s="13">
        <f t="shared" si="124"/>
        <v>0</v>
      </c>
      <c r="BI519" s="13">
        <f t="shared" si="125"/>
        <v>0</v>
      </c>
    </row>
    <row r="520" spans="1:61" x14ac:dyDescent="0.2">
      <c r="A520" s="15">
        <v>519</v>
      </c>
      <c r="B520" s="35">
        <v>36903</v>
      </c>
      <c r="C520" s="36">
        <v>8225</v>
      </c>
      <c r="D520" s="37"/>
      <c r="F520" s="15">
        <v>337000</v>
      </c>
      <c r="H520" s="15">
        <v>28.814</v>
      </c>
      <c r="I520" s="15">
        <v>25.018000000000001</v>
      </c>
      <c r="J520" s="15">
        <v>1.425</v>
      </c>
      <c r="K520" s="15">
        <v>10318.165000000001</v>
      </c>
      <c r="L520" s="15">
        <v>802516</v>
      </c>
      <c r="M520" s="15">
        <v>1067</v>
      </c>
      <c r="N520" s="15">
        <v>16.634</v>
      </c>
      <c r="O520" s="15">
        <v>236491</v>
      </c>
      <c r="P520" s="15">
        <v>6909.8</v>
      </c>
      <c r="Q520" s="15">
        <v>1692853</v>
      </c>
      <c r="S520" s="15">
        <v>6119</v>
      </c>
      <c r="V520" s="15">
        <v>25</v>
      </c>
      <c r="W520" s="15">
        <v>92.2</v>
      </c>
      <c r="AB520" s="15">
        <v>279328</v>
      </c>
      <c r="AD520" s="15">
        <v>0</v>
      </c>
      <c r="AE520" s="15">
        <v>194.2</v>
      </c>
      <c r="AF520" s="15">
        <v>0</v>
      </c>
      <c r="AH520" s="13">
        <f t="shared" si="112"/>
        <v>2001</v>
      </c>
      <c r="AI520" s="13">
        <f t="shared" si="113"/>
        <v>2</v>
      </c>
      <c r="AJ520" s="13">
        <f>IF(AND(ISNUMBER(C520),ISNUMBER(AK520),ISNUMBER(AL520),AH520&gt;=Inputs!$B$5,AH520&lt;=Inputs!$B$6,AH520&lt;&gt;Inputs!$B$7,AH520&lt;&gt;Inputs!$B$8),1,0)</f>
        <v>0</v>
      </c>
      <c r="AK520" s="13">
        <f>IF(INDEX($E520:$AF520,Inputs!$C$10)="","",INDEX($E520:$AF520,Inputs!$C$10))</f>
        <v>236491</v>
      </c>
      <c r="AL520" s="13">
        <f>IF(INDEX($E520:$AF520,Inputs!$C$11)="","",INDEX($E520:$AF520,Inputs!$C$11))</f>
        <v>337000</v>
      </c>
      <c r="AM520" s="19">
        <f>Regression!$C$5+Regression!$C$6*A520</f>
        <v>10237.931706148946</v>
      </c>
      <c r="AN520" s="27" t="str">
        <f t="shared" si="114"/>
        <v/>
      </c>
      <c r="AO520" s="30">
        <f>INDEX('Seasonal Index'!$E$2:$E$53,AI520)</f>
        <v>0.92112372079680493</v>
      </c>
      <c r="AP520" s="34" t="str">
        <f t="shared" si="115"/>
        <v/>
      </c>
      <c r="AQ520" s="16">
        <f>IF(AJ520=1,A520-Regression!$C$15,0)</f>
        <v>0</v>
      </c>
      <c r="AR520" s="16">
        <f>IF(AJ520=1,AK520-Regression!$D$15,0)</f>
        <v>0</v>
      </c>
      <c r="AS520" s="16">
        <f>IF(AJ520=1,AL520-Regression!$E$15,0)</f>
        <v>0</v>
      </c>
      <c r="AT520" s="16">
        <f>IF(AJ520=1,AP520-Regression!$F$15,0)</f>
        <v>0</v>
      </c>
      <c r="AU520" s="19">
        <f>IF(AND(ISNUMBER(AK520),ISNUMBER(AL520)),Regression!$C$38+Regression!$D$38*A520+Regression!$E$38*AK520+Regression!$F$38*AL520,"")</f>
        <v>10293.387049318935</v>
      </c>
      <c r="AV520" s="34">
        <f t="shared" si="116"/>
        <v>9481.4829784703034</v>
      </c>
      <c r="AW520" s="13" t="str">
        <f>IF(AJ520=1,"Train",IF(AH520=Inputs!$B$6+1,"Validation",IF(AH520&gt;Inputs!$B$6+1,"Forecast","Not used")))</f>
        <v>Not used</v>
      </c>
      <c r="AX520" s="34">
        <f t="shared" si="117"/>
        <v>8225</v>
      </c>
      <c r="AY520" s="38" t="str">
        <f t="shared" si="118"/>
        <v/>
      </c>
      <c r="AZ520" s="13">
        <f t="shared" si="119"/>
        <v>0</v>
      </c>
      <c r="BB520" s="19">
        <f>Regression!$C$45+Regression!$C$46*A520</f>
        <v>6953.6597809422956</v>
      </c>
      <c r="BC520" s="27" t="str">
        <f t="shared" si="120"/>
        <v/>
      </c>
      <c r="BD520" s="30">
        <f>INDEX('Seasonal Index'!$H$2:$H$53,AI520)</f>
        <v>0.93580735968008499</v>
      </c>
      <c r="BE520" s="34" t="str">
        <f t="shared" si="121"/>
        <v/>
      </c>
      <c r="BF520" s="38" t="str">
        <f t="shared" si="122"/>
        <v/>
      </c>
      <c r="BG520" s="34">
        <f t="shared" si="123"/>
        <v>8225</v>
      </c>
      <c r="BH520" s="13">
        <f t="shared" si="124"/>
        <v>0</v>
      </c>
      <c r="BI520" s="13">
        <f t="shared" si="125"/>
        <v>0</v>
      </c>
    </row>
    <row r="521" spans="1:61" x14ac:dyDescent="0.2">
      <c r="A521" s="15">
        <v>520</v>
      </c>
      <c r="B521" s="35">
        <v>36910</v>
      </c>
      <c r="C521" s="36">
        <v>7894</v>
      </c>
      <c r="D521" s="37"/>
      <c r="F521" s="15">
        <v>318000</v>
      </c>
      <c r="H521" s="15">
        <v>30.625</v>
      </c>
      <c r="I521" s="15">
        <v>25.37</v>
      </c>
      <c r="J521" s="15">
        <v>1.474</v>
      </c>
      <c r="K521" s="15">
        <v>10318.165000000001</v>
      </c>
      <c r="L521" s="15">
        <v>802516</v>
      </c>
      <c r="M521" s="15">
        <v>1067</v>
      </c>
      <c r="N521" s="15">
        <v>16.222000000000001</v>
      </c>
      <c r="O521" s="15">
        <v>222819</v>
      </c>
      <c r="P521" s="15">
        <v>6909.8</v>
      </c>
      <c r="Q521" s="15">
        <v>1692853</v>
      </c>
      <c r="S521" s="15">
        <v>6119</v>
      </c>
      <c r="V521" s="15">
        <v>25</v>
      </c>
      <c r="W521" s="15">
        <v>92.2</v>
      </c>
      <c r="AB521" s="15">
        <v>279328</v>
      </c>
      <c r="AD521" s="15">
        <v>0</v>
      </c>
      <c r="AE521" s="15">
        <v>172.2</v>
      </c>
      <c r="AF521" s="15">
        <v>0</v>
      </c>
      <c r="AH521" s="13">
        <f t="shared" si="112"/>
        <v>2001</v>
      </c>
      <c r="AI521" s="13">
        <f t="shared" si="113"/>
        <v>3</v>
      </c>
      <c r="AJ521" s="13">
        <f>IF(AND(ISNUMBER(C521),ISNUMBER(AK521),ISNUMBER(AL521),AH521&gt;=Inputs!$B$5,AH521&lt;=Inputs!$B$6,AH521&lt;&gt;Inputs!$B$7,AH521&lt;&gt;Inputs!$B$8),1,0)</f>
        <v>0</v>
      </c>
      <c r="AK521" s="13">
        <f>IF(INDEX($E521:$AF521,Inputs!$C$10)="","",INDEX($E521:$AF521,Inputs!$C$10))</f>
        <v>222819</v>
      </c>
      <c r="AL521" s="13">
        <f>IF(INDEX($E521:$AF521,Inputs!$C$11)="","",INDEX($E521:$AF521,Inputs!$C$11))</f>
        <v>318000</v>
      </c>
      <c r="AM521" s="19">
        <f>Regression!$C$5+Regression!$C$6*A521</f>
        <v>10236.759031210628</v>
      </c>
      <c r="AN521" s="27" t="str">
        <f t="shared" si="114"/>
        <v/>
      </c>
      <c r="AO521" s="30">
        <f>INDEX('Seasonal Index'!$E$2:$E$53,AI521)</f>
        <v>0.93247570989249473</v>
      </c>
      <c r="AP521" s="34" t="str">
        <f t="shared" si="115"/>
        <v/>
      </c>
      <c r="AQ521" s="16">
        <f>IF(AJ521=1,A521-Regression!$C$15,0)</f>
        <v>0</v>
      </c>
      <c r="AR521" s="16">
        <f>IF(AJ521=1,AK521-Regression!$D$15,0)</f>
        <v>0</v>
      </c>
      <c r="AS521" s="16">
        <f>IF(AJ521=1,AL521-Regression!$E$15,0)</f>
        <v>0</v>
      </c>
      <c r="AT521" s="16">
        <f>IF(AJ521=1,AP521-Regression!$F$15,0)</f>
        <v>0</v>
      </c>
      <c r="AU521" s="19">
        <f>IF(AND(ISNUMBER(AK521),ISNUMBER(AL521)),Regression!$C$38+Regression!$D$38*A521+Regression!$E$38*AK521+Regression!$F$38*AL521,"")</f>
        <v>10317.323618676412</v>
      </c>
      <c r="AV521" s="34">
        <f t="shared" si="116"/>
        <v>9620.6536655158889</v>
      </c>
      <c r="AW521" s="13" t="str">
        <f>IF(AJ521=1,"Train",IF(AH521=Inputs!$B$6+1,"Validation",IF(AH521&gt;Inputs!$B$6+1,"Forecast","Not used")))</f>
        <v>Not used</v>
      </c>
      <c r="AX521" s="34">
        <f t="shared" si="117"/>
        <v>7894</v>
      </c>
      <c r="AY521" s="38" t="str">
        <f t="shared" si="118"/>
        <v/>
      </c>
      <c r="AZ521" s="13">
        <f t="shared" si="119"/>
        <v>0</v>
      </c>
      <c r="BB521" s="19">
        <f>Regression!$C$45+Regression!$C$46*A521</f>
        <v>6955.2192805550731</v>
      </c>
      <c r="BC521" s="27" t="str">
        <f t="shared" si="120"/>
        <v/>
      </c>
      <c r="BD521" s="30">
        <f>INDEX('Seasonal Index'!$H$2:$H$53,AI521)</f>
        <v>0.93511463592432087</v>
      </c>
      <c r="BE521" s="34" t="str">
        <f t="shared" si="121"/>
        <v/>
      </c>
      <c r="BF521" s="38" t="str">
        <f t="shared" si="122"/>
        <v/>
      </c>
      <c r="BG521" s="34">
        <f t="shared" si="123"/>
        <v>7894</v>
      </c>
      <c r="BH521" s="13">
        <f t="shared" si="124"/>
        <v>0</v>
      </c>
      <c r="BI521" s="13">
        <f t="shared" si="125"/>
        <v>0</v>
      </c>
    </row>
    <row r="522" spans="1:61" x14ac:dyDescent="0.2">
      <c r="A522" s="15">
        <v>521</v>
      </c>
      <c r="B522" s="35">
        <v>36917</v>
      </c>
      <c r="C522" s="36">
        <v>7338</v>
      </c>
      <c r="D522" s="37"/>
      <c r="F522" s="15">
        <v>343000</v>
      </c>
      <c r="H522" s="15">
        <v>31.346</v>
      </c>
      <c r="I522" s="15">
        <v>27.146000000000001</v>
      </c>
      <c r="J522" s="15">
        <v>1.4710000000000001</v>
      </c>
      <c r="K522" s="15">
        <v>10318.165000000001</v>
      </c>
      <c r="L522" s="15">
        <v>802516</v>
      </c>
      <c r="M522" s="15">
        <v>1067</v>
      </c>
      <c r="N522" s="15">
        <v>16.222000000000001</v>
      </c>
      <c r="O522" s="15">
        <v>222819</v>
      </c>
      <c r="P522" s="15">
        <v>6909.8</v>
      </c>
      <c r="Q522" s="15">
        <v>1692853</v>
      </c>
      <c r="S522" s="15">
        <v>6119</v>
      </c>
      <c r="V522" s="15">
        <v>25</v>
      </c>
      <c r="W522" s="15">
        <v>92.2</v>
      </c>
      <c r="AB522" s="15">
        <v>279328</v>
      </c>
      <c r="AD522" s="15">
        <v>0</v>
      </c>
      <c r="AE522" s="15">
        <v>211.7</v>
      </c>
      <c r="AF522" s="15">
        <v>0</v>
      </c>
      <c r="AH522" s="13">
        <f t="shared" si="112"/>
        <v>2001</v>
      </c>
      <c r="AI522" s="13">
        <f t="shared" si="113"/>
        <v>4</v>
      </c>
      <c r="AJ522" s="13">
        <f>IF(AND(ISNUMBER(C522),ISNUMBER(AK522),ISNUMBER(AL522),AH522&gt;=Inputs!$B$5,AH522&lt;=Inputs!$B$6,AH522&lt;&gt;Inputs!$B$7,AH522&lt;&gt;Inputs!$B$8),1,0)</f>
        <v>0</v>
      </c>
      <c r="AK522" s="13">
        <f>IF(INDEX($E522:$AF522,Inputs!$C$10)="","",INDEX($E522:$AF522,Inputs!$C$10))</f>
        <v>222819</v>
      </c>
      <c r="AL522" s="13">
        <f>IF(INDEX($E522:$AF522,Inputs!$C$11)="","",INDEX($E522:$AF522,Inputs!$C$11))</f>
        <v>343000</v>
      </c>
      <c r="AM522" s="19">
        <f>Regression!$C$5+Regression!$C$6*A522</f>
        <v>10235.586356272308</v>
      </c>
      <c r="AN522" s="27" t="str">
        <f t="shared" si="114"/>
        <v/>
      </c>
      <c r="AO522" s="30">
        <f>INDEX('Seasonal Index'!$E$2:$E$53,AI522)</f>
        <v>0.95567024426301994</v>
      </c>
      <c r="AP522" s="34" t="str">
        <f t="shared" si="115"/>
        <v/>
      </c>
      <c r="AQ522" s="16">
        <f>IF(AJ522=1,A522-Regression!$C$15,0)</f>
        <v>0</v>
      </c>
      <c r="AR522" s="16">
        <f>IF(AJ522=1,AK522-Regression!$D$15,0)</f>
        <v>0</v>
      </c>
      <c r="AS522" s="16">
        <f>IF(AJ522=1,AL522-Regression!$E$15,0)</f>
        <v>0</v>
      </c>
      <c r="AT522" s="16">
        <f>IF(AJ522=1,AP522-Regression!$F$15,0)</f>
        <v>0</v>
      </c>
      <c r="AU522" s="19">
        <f>IF(AND(ISNUMBER(AK522),ISNUMBER(AL522)),Regression!$C$38+Regression!$D$38*A522+Regression!$E$38*AK522+Regression!$F$38*AL522,"")</f>
        <v>10249.385271039546</v>
      </c>
      <c r="AV522" s="34">
        <f t="shared" si="116"/>
        <v>9795.0325255201624</v>
      </c>
      <c r="AW522" s="13" t="str">
        <f>IF(AJ522=1,"Train",IF(AH522=Inputs!$B$6+1,"Validation",IF(AH522&gt;Inputs!$B$6+1,"Forecast","Not used")))</f>
        <v>Not used</v>
      </c>
      <c r="AX522" s="34">
        <f t="shared" si="117"/>
        <v>7338</v>
      </c>
      <c r="AY522" s="38" t="str">
        <f t="shared" si="118"/>
        <v/>
      </c>
      <c r="AZ522" s="13">
        <f t="shared" si="119"/>
        <v>0</v>
      </c>
      <c r="BB522" s="19">
        <f>Regression!$C$45+Regression!$C$46*A522</f>
        <v>6956.7787801678496</v>
      </c>
      <c r="BC522" s="27" t="str">
        <f t="shared" si="120"/>
        <v/>
      </c>
      <c r="BD522" s="30">
        <f>INDEX('Seasonal Index'!$H$2:$H$53,AI522)</f>
        <v>0.94748400224267371</v>
      </c>
      <c r="BE522" s="34" t="str">
        <f t="shared" si="121"/>
        <v/>
      </c>
      <c r="BF522" s="38" t="str">
        <f t="shared" si="122"/>
        <v/>
      </c>
      <c r="BG522" s="34">
        <f t="shared" si="123"/>
        <v>7338</v>
      </c>
      <c r="BH522" s="13">
        <f t="shared" si="124"/>
        <v>0</v>
      </c>
      <c r="BI522" s="13">
        <f t="shared" si="125"/>
        <v>0</v>
      </c>
    </row>
    <row r="523" spans="1:61" x14ac:dyDescent="0.2">
      <c r="A523" s="15">
        <v>522</v>
      </c>
      <c r="B523" s="35">
        <v>36924</v>
      </c>
      <c r="C523" s="36">
        <v>8589</v>
      </c>
      <c r="D523" s="37"/>
      <c r="F523" s="15">
        <v>362000</v>
      </c>
      <c r="H523" s="15">
        <v>29.591999999999999</v>
      </c>
      <c r="I523" s="15">
        <v>27.186</v>
      </c>
      <c r="J523" s="15">
        <v>1.46</v>
      </c>
      <c r="K523" s="15">
        <v>10318.165000000001</v>
      </c>
      <c r="L523" s="15">
        <v>802516</v>
      </c>
      <c r="M523" s="15">
        <v>1067</v>
      </c>
      <c r="N523" s="15">
        <v>16.222000000000001</v>
      </c>
      <c r="O523" s="15">
        <v>222819</v>
      </c>
      <c r="P523" s="15">
        <v>6909.8</v>
      </c>
      <c r="Q523" s="15">
        <v>1692853</v>
      </c>
      <c r="S523" s="15">
        <v>6119</v>
      </c>
      <c r="V523" s="15">
        <v>25</v>
      </c>
      <c r="W523" s="15">
        <v>92.2</v>
      </c>
      <c r="AB523" s="15">
        <v>279328</v>
      </c>
      <c r="AD523" s="15">
        <v>0</v>
      </c>
      <c r="AE523" s="15">
        <v>167.4</v>
      </c>
      <c r="AF523" s="15">
        <v>0.1</v>
      </c>
      <c r="AH523" s="13">
        <f t="shared" si="112"/>
        <v>2001</v>
      </c>
      <c r="AI523" s="13">
        <f t="shared" si="113"/>
        <v>5</v>
      </c>
      <c r="AJ523" s="13">
        <f>IF(AND(ISNUMBER(C523),ISNUMBER(AK523),ISNUMBER(AL523),AH523&gt;=Inputs!$B$5,AH523&lt;=Inputs!$B$6,AH523&lt;&gt;Inputs!$B$7,AH523&lt;&gt;Inputs!$B$8),1,0)</f>
        <v>0</v>
      </c>
      <c r="AK523" s="13">
        <f>IF(INDEX($E523:$AF523,Inputs!$C$10)="","",INDEX($E523:$AF523,Inputs!$C$10))</f>
        <v>222819</v>
      </c>
      <c r="AL523" s="13">
        <f>IF(INDEX($E523:$AF523,Inputs!$C$11)="","",INDEX($E523:$AF523,Inputs!$C$11))</f>
        <v>362000</v>
      </c>
      <c r="AM523" s="19">
        <f>Regression!$C$5+Regression!$C$6*A523</f>
        <v>10234.41368133399</v>
      </c>
      <c r="AN523" s="27" t="str">
        <f t="shared" si="114"/>
        <v/>
      </c>
      <c r="AO523" s="30">
        <f>INDEX('Seasonal Index'!$E$2:$E$53,AI523)</f>
        <v>0.96378521109549831</v>
      </c>
      <c r="AP523" s="34" t="str">
        <f t="shared" si="115"/>
        <v/>
      </c>
      <c r="AQ523" s="16">
        <f>IF(AJ523=1,A523-Regression!$C$15,0)</f>
        <v>0</v>
      </c>
      <c r="AR523" s="16">
        <f>IF(AJ523=1,AK523-Regression!$D$15,0)</f>
        <v>0</v>
      </c>
      <c r="AS523" s="16">
        <f>IF(AJ523=1,AL523-Regression!$E$15,0)</f>
        <v>0</v>
      </c>
      <c r="AT523" s="16">
        <f>IF(AJ523=1,AP523-Regression!$F$15,0)</f>
        <v>0</v>
      </c>
      <c r="AU523" s="19">
        <f>IF(AND(ISNUMBER(AK523),ISNUMBER(AL523)),Regression!$C$38+Regression!$D$38*A523+Regression!$E$38*AK523+Regression!$F$38*AL523,"")</f>
        <v>10197.377171663225</v>
      </c>
      <c r="AV523" s="34">
        <f t="shared" si="116"/>
        <v>9828.0813100118576</v>
      </c>
      <c r="AW523" s="13" t="str">
        <f>IF(AJ523=1,"Train",IF(AH523=Inputs!$B$6+1,"Validation",IF(AH523&gt;Inputs!$B$6+1,"Forecast","Not used")))</f>
        <v>Not used</v>
      </c>
      <c r="AX523" s="34">
        <f t="shared" si="117"/>
        <v>8589</v>
      </c>
      <c r="AY523" s="38" t="str">
        <f t="shared" si="118"/>
        <v/>
      </c>
      <c r="AZ523" s="13">
        <f t="shared" si="119"/>
        <v>0</v>
      </c>
      <c r="BB523" s="19">
        <f>Regression!$C$45+Regression!$C$46*A523</f>
        <v>6958.3382797806262</v>
      </c>
      <c r="BC523" s="27" t="str">
        <f t="shared" si="120"/>
        <v/>
      </c>
      <c r="BD523" s="30">
        <f>INDEX('Seasonal Index'!$H$2:$H$53,AI523)</f>
        <v>1.0045556242669631</v>
      </c>
      <c r="BE523" s="34" t="str">
        <f t="shared" si="121"/>
        <v/>
      </c>
      <c r="BF523" s="38" t="str">
        <f t="shared" si="122"/>
        <v/>
      </c>
      <c r="BG523" s="34">
        <f t="shared" si="123"/>
        <v>8589</v>
      </c>
      <c r="BH523" s="13">
        <f t="shared" si="124"/>
        <v>0</v>
      </c>
      <c r="BI523" s="13">
        <f t="shared" si="125"/>
        <v>0</v>
      </c>
    </row>
    <row r="524" spans="1:61" x14ac:dyDescent="0.2">
      <c r="A524" s="15">
        <v>523</v>
      </c>
      <c r="B524" s="35">
        <v>36931</v>
      </c>
      <c r="C524" s="36">
        <v>8032</v>
      </c>
      <c r="D524" s="37"/>
      <c r="F524" s="15">
        <v>376000</v>
      </c>
      <c r="H524" s="15">
        <v>30.917999999999999</v>
      </c>
      <c r="I524" s="15">
        <v>29.62</v>
      </c>
      <c r="J524" s="15">
        <v>1.4430000000000001</v>
      </c>
      <c r="K524" s="15">
        <v>10435.744000000001</v>
      </c>
      <c r="L524" s="15">
        <v>851255</v>
      </c>
      <c r="M524" s="15">
        <v>1097</v>
      </c>
      <c r="N524" s="15">
        <v>16.222000000000001</v>
      </c>
      <c r="O524" s="15">
        <v>222819</v>
      </c>
      <c r="P524" s="15">
        <v>6952.2</v>
      </c>
      <c r="Q524" s="15">
        <v>1692853</v>
      </c>
      <c r="S524" s="15">
        <v>6119</v>
      </c>
      <c r="V524" s="15">
        <v>25</v>
      </c>
      <c r="W524" s="15">
        <v>92.6</v>
      </c>
      <c r="AB524" s="15">
        <v>279328</v>
      </c>
      <c r="AD524" s="15">
        <v>0</v>
      </c>
      <c r="AE524" s="15">
        <v>152.19999999999999</v>
      </c>
      <c r="AF524" s="15">
        <v>0.8</v>
      </c>
      <c r="AH524" s="13">
        <f t="shared" si="112"/>
        <v>2001</v>
      </c>
      <c r="AI524" s="13">
        <f t="shared" si="113"/>
        <v>6</v>
      </c>
      <c r="AJ524" s="13">
        <f>IF(AND(ISNUMBER(C524),ISNUMBER(AK524),ISNUMBER(AL524),AH524&gt;=Inputs!$B$5,AH524&lt;=Inputs!$B$6,AH524&lt;&gt;Inputs!$B$7,AH524&lt;&gt;Inputs!$B$8),1,0)</f>
        <v>0</v>
      </c>
      <c r="AK524" s="13">
        <f>IF(INDEX($E524:$AF524,Inputs!$C$10)="","",INDEX($E524:$AF524,Inputs!$C$10))</f>
        <v>222819</v>
      </c>
      <c r="AL524" s="13">
        <f>IF(INDEX($E524:$AF524,Inputs!$C$11)="","",INDEX($E524:$AF524,Inputs!$C$11))</f>
        <v>376000</v>
      </c>
      <c r="AM524" s="19">
        <f>Regression!$C$5+Regression!$C$6*A524</f>
        <v>10233.24100639567</v>
      </c>
      <c r="AN524" s="27" t="str">
        <f t="shared" si="114"/>
        <v/>
      </c>
      <c r="AO524" s="30">
        <f>INDEX('Seasonal Index'!$E$2:$E$53,AI524)</f>
        <v>0.93990301851114999</v>
      </c>
      <c r="AP524" s="34" t="str">
        <f t="shared" si="115"/>
        <v/>
      </c>
      <c r="AQ524" s="16">
        <f>IF(AJ524=1,A524-Regression!$C$15,0)</f>
        <v>0</v>
      </c>
      <c r="AR524" s="16">
        <f>IF(AJ524=1,AK524-Regression!$D$15,0)</f>
        <v>0</v>
      </c>
      <c r="AS524" s="16">
        <f>IF(AJ524=1,AL524-Regression!$E$15,0)</f>
        <v>0</v>
      </c>
      <c r="AT524" s="16">
        <f>IF(AJ524=1,AP524-Regression!$F$15,0)</f>
        <v>0</v>
      </c>
      <c r="AU524" s="19">
        <f>IF(AND(ISNUMBER(AK524),ISNUMBER(AL524)),Regression!$C$38+Regression!$D$38*A524+Regression!$E$38*AK524+Regression!$F$38*AL524,"")</f>
        <v>10158.64427917069</v>
      </c>
      <c r="AV524" s="34">
        <f t="shared" si="116"/>
        <v>9548.1404219735577</v>
      </c>
      <c r="AW524" s="13" t="str">
        <f>IF(AJ524=1,"Train",IF(AH524=Inputs!$B$6+1,"Validation",IF(AH524&gt;Inputs!$B$6+1,"Forecast","Not used")))</f>
        <v>Not used</v>
      </c>
      <c r="AX524" s="34">
        <f t="shared" si="117"/>
        <v>8032</v>
      </c>
      <c r="AY524" s="38" t="str">
        <f t="shared" si="118"/>
        <v/>
      </c>
      <c r="AZ524" s="13">
        <f t="shared" si="119"/>
        <v>0</v>
      </c>
      <c r="BB524" s="19">
        <f>Regression!$C$45+Regression!$C$46*A524</f>
        <v>6959.8977793934027</v>
      </c>
      <c r="BC524" s="27" t="str">
        <f t="shared" si="120"/>
        <v/>
      </c>
      <c r="BD524" s="30">
        <f>INDEX('Seasonal Index'!$H$2:$H$53,AI524)</f>
        <v>0.95301266001084362</v>
      </c>
      <c r="BE524" s="34" t="str">
        <f t="shared" si="121"/>
        <v/>
      </c>
      <c r="BF524" s="38" t="str">
        <f t="shared" si="122"/>
        <v/>
      </c>
      <c r="BG524" s="34">
        <f t="shared" si="123"/>
        <v>8032</v>
      </c>
      <c r="BH524" s="13">
        <f t="shared" si="124"/>
        <v>0</v>
      </c>
      <c r="BI524" s="13">
        <f t="shared" si="125"/>
        <v>0</v>
      </c>
    </row>
    <row r="525" spans="1:61" x14ac:dyDescent="0.2">
      <c r="A525" s="15">
        <v>524</v>
      </c>
      <c r="B525" s="35">
        <v>36938</v>
      </c>
      <c r="C525" s="36">
        <v>7850</v>
      </c>
      <c r="D525" s="37"/>
      <c r="F525" s="15">
        <v>365000</v>
      </c>
      <c r="H525" s="15">
        <v>29.673999999999999</v>
      </c>
      <c r="I525" s="15">
        <v>27.63</v>
      </c>
      <c r="J525" s="15">
        <v>1.476</v>
      </c>
      <c r="K525" s="15">
        <v>10435.744000000001</v>
      </c>
      <c r="L525" s="15">
        <v>851255</v>
      </c>
      <c r="M525" s="15">
        <v>1097</v>
      </c>
      <c r="N525" s="15">
        <v>17.652000000000001</v>
      </c>
      <c r="O525" s="15">
        <v>218390</v>
      </c>
      <c r="P525" s="15">
        <v>6952.2</v>
      </c>
      <c r="Q525" s="15">
        <v>1692853</v>
      </c>
      <c r="S525" s="15">
        <v>6119</v>
      </c>
      <c r="V525" s="15">
        <v>25</v>
      </c>
      <c r="W525" s="15">
        <v>92.6</v>
      </c>
      <c r="AB525" s="15">
        <v>279328</v>
      </c>
      <c r="AD525" s="15">
        <v>0</v>
      </c>
      <c r="AE525" s="15">
        <v>159</v>
      </c>
      <c r="AF525" s="15">
        <v>2.6</v>
      </c>
      <c r="AH525" s="13">
        <f t="shared" si="112"/>
        <v>2001</v>
      </c>
      <c r="AI525" s="13">
        <f t="shared" si="113"/>
        <v>7</v>
      </c>
      <c r="AJ525" s="13">
        <f>IF(AND(ISNUMBER(C525),ISNUMBER(AK525),ISNUMBER(AL525),AH525&gt;=Inputs!$B$5,AH525&lt;=Inputs!$B$6,AH525&lt;&gt;Inputs!$B$7,AH525&lt;&gt;Inputs!$B$8),1,0)</f>
        <v>0</v>
      </c>
      <c r="AK525" s="13">
        <f>IF(INDEX($E525:$AF525,Inputs!$C$10)="","",INDEX($E525:$AF525,Inputs!$C$10))</f>
        <v>218390</v>
      </c>
      <c r="AL525" s="13">
        <f>IF(INDEX($E525:$AF525,Inputs!$C$11)="","",INDEX($E525:$AF525,Inputs!$C$11))</f>
        <v>365000</v>
      </c>
      <c r="AM525" s="19">
        <f>Regression!$C$5+Regression!$C$6*A525</f>
        <v>10232.068331457351</v>
      </c>
      <c r="AN525" s="27" t="str">
        <f t="shared" si="114"/>
        <v/>
      </c>
      <c r="AO525" s="30">
        <f>INDEX('Seasonal Index'!$E$2:$E$53,AI525)</f>
        <v>0.9631620939890071</v>
      </c>
      <c r="AP525" s="34" t="str">
        <f t="shared" si="115"/>
        <v/>
      </c>
      <c r="AQ525" s="16">
        <f>IF(AJ525=1,A525-Regression!$C$15,0)</f>
        <v>0</v>
      </c>
      <c r="AR525" s="16">
        <f>IF(AJ525=1,AK525-Regression!$D$15,0)</f>
        <v>0</v>
      </c>
      <c r="AS525" s="16">
        <f>IF(AJ525=1,AL525-Regression!$E$15,0)</f>
        <v>0</v>
      </c>
      <c r="AT525" s="16">
        <f>IF(AJ525=1,AP525-Regression!$F$15,0)</f>
        <v>0</v>
      </c>
      <c r="AU525" s="19">
        <f>IF(AND(ISNUMBER(AK525),ISNUMBER(AL525)),Regression!$C$38+Regression!$D$38*A525+Regression!$E$38*AK525+Regression!$F$38*AL525,"")</f>
        <v>10178.205952696777</v>
      </c>
      <c r="AV525" s="34">
        <f t="shared" si="116"/>
        <v>9803.2621584508051</v>
      </c>
      <c r="AW525" s="13" t="str">
        <f>IF(AJ525=1,"Train",IF(AH525=Inputs!$B$6+1,"Validation",IF(AH525&gt;Inputs!$B$6+1,"Forecast","Not used")))</f>
        <v>Not used</v>
      </c>
      <c r="AX525" s="34">
        <f t="shared" si="117"/>
        <v>7850</v>
      </c>
      <c r="AY525" s="38" t="str">
        <f t="shared" si="118"/>
        <v/>
      </c>
      <c r="AZ525" s="13">
        <f t="shared" si="119"/>
        <v>0</v>
      </c>
      <c r="BB525" s="19">
        <f>Regression!$C$45+Regression!$C$46*A525</f>
        <v>6961.4572790061793</v>
      </c>
      <c r="BC525" s="27" t="str">
        <f t="shared" si="120"/>
        <v/>
      </c>
      <c r="BD525" s="30">
        <f>INDEX('Seasonal Index'!$H$2:$H$53,AI525)</f>
        <v>0.98161870818373353</v>
      </c>
      <c r="BE525" s="34" t="str">
        <f t="shared" si="121"/>
        <v/>
      </c>
      <c r="BF525" s="38" t="str">
        <f t="shared" si="122"/>
        <v/>
      </c>
      <c r="BG525" s="34">
        <f t="shared" si="123"/>
        <v>7850</v>
      </c>
      <c r="BH525" s="13">
        <f t="shared" si="124"/>
        <v>0</v>
      </c>
      <c r="BI525" s="13">
        <f t="shared" si="125"/>
        <v>0</v>
      </c>
    </row>
    <row r="526" spans="1:61" x14ac:dyDescent="0.2">
      <c r="A526" s="15">
        <v>525</v>
      </c>
      <c r="B526" s="35">
        <v>36945</v>
      </c>
      <c r="C526" s="36">
        <v>8187</v>
      </c>
      <c r="D526" s="37"/>
      <c r="F526" s="15">
        <v>358000</v>
      </c>
      <c r="H526" s="15">
        <v>28.647500000000001</v>
      </c>
      <c r="I526" s="15">
        <v>26.294</v>
      </c>
      <c r="J526" s="15">
        <v>1.4490000000000001</v>
      </c>
      <c r="K526" s="15">
        <v>10435.744000000001</v>
      </c>
      <c r="L526" s="15">
        <v>851255</v>
      </c>
      <c r="M526" s="15">
        <v>1097</v>
      </c>
      <c r="N526" s="15">
        <v>17.652000000000001</v>
      </c>
      <c r="O526" s="15">
        <v>218390</v>
      </c>
      <c r="P526" s="15">
        <v>6952.2</v>
      </c>
      <c r="Q526" s="15">
        <v>1692853</v>
      </c>
      <c r="S526" s="15">
        <v>6119</v>
      </c>
      <c r="V526" s="15">
        <v>25</v>
      </c>
      <c r="W526" s="15">
        <v>92.6</v>
      </c>
      <c r="AB526" s="15">
        <v>279328</v>
      </c>
      <c r="AD526" s="15">
        <v>0</v>
      </c>
      <c r="AE526" s="15">
        <v>169.5</v>
      </c>
      <c r="AF526" s="15">
        <v>0.2</v>
      </c>
      <c r="AH526" s="13">
        <f t="shared" si="112"/>
        <v>2001</v>
      </c>
      <c r="AI526" s="13">
        <f t="shared" si="113"/>
        <v>8</v>
      </c>
      <c r="AJ526" s="13">
        <f>IF(AND(ISNUMBER(C526),ISNUMBER(AK526),ISNUMBER(AL526),AH526&gt;=Inputs!$B$5,AH526&lt;=Inputs!$B$6,AH526&lt;&gt;Inputs!$B$7,AH526&lt;&gt;Inputs!$B$8),1,0)</f>
        <v>0</v>
      </c>
      <c r="AK526" s="13">
        <f>IF(INDEX($E526:$AF526,Inputs!$C$10)="","",INDEX($E526:$AF526,Inputs!$C$10))</f>
        <v>218390</v>
      </c>
      <c r="AL526" s="13">
        <f>IF(INDEX($E526:$AF526,Inputs!$C$11)="","",INDEX($E526:$AF526,Inputs!$C$11))</f>
        <v>358000</v>
      </c>
      <c r="AM526" s="19">
        <f>Regression!$C$5+Regression!$C$6*A526</f>
        <v>10230.895656519033</v>
      </c>
      <c r="AN526" s="27" t="str">
        <f t="shared" si="114"/>
        <v/>
      </c>
      <c r="AO526" s="30">
        <f>INDEX('Seasonal Index'!$E$2:$E$53,AI526)</f>
        <v>0.97838705647303814</v>
      </c>
      <c r="AP526" s="34" t="str">
        <f t="shared" si="115"/>
        <v/>
      </c>
      <c r="AQ526" s="16">
        <f>IF(AJ526=1,A526-Regression!$C$15,0)</f>
        <v>0</v>
      </c>
      <c r="AR526" s="16">
        <f>IF(AJ526=1,AK526-Regression!$D$15,0)</f>
        <v>0</v>
      </c>
      <c r="AS526" s="16">
        <f>IF(AJ526=1,AL526-Regression!$E$15,0)</f>
        <v>0</v>
      </c>
      <c r="AT526" s="16">
        <f>IF(AJ526=1,AP526-Regression!$F$15,0)</f>
        <v>0</v>
      </c>
      <c r="AU526" s="19">
        <f>IF(AND(ISNUMBER(AK526),ISNUMBER(AL526)),Regression!$C$38+Regression!$D$38*A526+Regression!$E$38*AK526+Regression!$F$38*AL526,"")</f>
        <v>10195.228929116141</v>
      </c>
      <c r="AV526" s="34">
        <f t="shared" si="116"/>
        <v>9974.8800220267058</v>
      </c>
      <c r="AW526" s="13" t="str">
        <f>IF(AJ526=1,"Train",IF(AH526=Inputs!$B$6+1,"Validation",IF(AH526&gt;Inputs!$B$6+1,"Forecast","Not used")))</f>
        <v>Not used</v>
      </c>
      <c r="AX526" s="34">
        <f t="shared" si="117"/>
        <v>8187</v>
      </c>
      <c r="AY526" s="38" t="str">
        <f t="shared" si="118"/>
        <v/>
      </c>
      <c r="AZ526" s="13">
        <f t="shared" si="119"/>
        <v>0</v>
      </c>
      <c r="BB526" s="19">
        <f>Regression!$C$45+Regression!$C$46*A526</f>
        <v>6963.0167786189568</v>
      </c>
      <c r="BC526" s="27" t="str">
        <f t="shared" si="120"/>
        <v/>
      </c>
      <c r="BD526" s="30">
        <f>INDEX('Seasonal Index'!$H$2:$H$53,AI526)</f>
        <v>1.0025158987054763</v>
      </c>
      <c r="BE526" s="34" t="str">
        <f t="shared" si="121"/>
        <v/>
      </c>
      <c r="BF526" s="38" t="str">
        <f t="shared" si="122"/>
        <v/>
      </c>
      <c r="BG526" s="34">
        <f t="shared" si="123"/>
        <v>8187</v>
      </c>
      <c r="BH526" s="13">
        <f t="shared" si="124"/>
        <v>0</v>
      </c>
      <c r="BI526" s="13">
        <f t="shared" si="125"/>
        <v>0</v>
      </c>
    </row>
    <row r="527" spans="1:61" x14ac:dyDescent="0.2">
      <c r="A527" s="15">
        <v>526</v>
      </c>
      <c r="B527" s="35">
        <v>36952</v>
      </c>
      <c r="C527" s="36">
        <v>8489</v>
      </c>
      <c r="D527" s="37"/>
      <c r="F527" s="15">
        <v>386000</v>
      </c>
      <c r="H527" s="15">
        <v>27.91</v>
      </c>
      <c r="I527" s="15">
        <v>25.263999999999999</v>
      </c>
      <c r="J527" s="15">
        <v>1.431</v>
      </c>
      <c r="K527" s="15">
        <v>10435.744000000001</v>
      </c>
      <c r="L527" s="15">
        <v>851255</v>
      </c>
      <c r="M527" s="15">
        <v>1097</v>
      </c>
      <c r="N527" s="15">
        <v>17.652000000000001</v>
      </c>
      <c r="O527" s="15">
        <v>218390</v>
      </c>
      <c r="P527" s="15">
        <v>6952.2</v>
      </c>
      <c r="Q527" s="15">
        <v>1692853</v>
      </c>
      <c r="S527" s="15">
        <v>8007</v>
      </c>
      <c r="V527" s="15">
        <v>25</v>
      </c>
      <c r="W527" s="15">
        <v>92.6</v>
      </c>
      <c r="AB527" s="15">
        <v>282398</v>
      </c>
      <c r="AD527" s="15">
        <v>0</v>
      </c>
      <c r="AE527" s="15">
        <v>139.69999999999999</v>
      </c>
      <c r="AF527" s="15">
        <v>3.2</v>
      </c>
      <c r="AH527" s="13">
        <f t="shared" si="112"/>
        <v>2001</v>
      </c>
      <c r="AI527" s="13">
        <f t="shared" si="113"/>
        <v>9</v>
      </c>
      <c r="AJ527" s="13">
        <f>IF(AND(ISNUMBER(C527),ISNUMBER(AK527),ISNUMBER(AL527),AH527&gt;=Inputs!$B$5,AH527&lt;=Inputs!$B$6,AH527&lt;&gt;Inputs!$B$7,AH527&lt;&gt;Inputs!$B$8),1,0)</f>
        <v>0</v>
      </c>
      <c r="AK527" s="13">
        <f>IF(INDEX($E527:$AF527,Inputs!$C$10)="","",INDEX($E527:$AF527,Inputs!$C$10))</f>
        <v>218390</v>
      </c>
      <c r="AL527" s="13">
        <f>IF(INDEX($E527:$AF527,Inputs!$C$11)="","",INDEX($E527:$AF527,Inputs!$C$11))</f>
        <v>386000</v>
      </c>
      <c r="AM527" s="19">
        <f>Regression!$C$5+Regression!$C$6*A527</f>
        <v>10229.722981580713</v>
      </c>
      <c r="AN527" s="27" t="str">
        <f t="shared" si="114"/>
        <v/>
      </c>
      <c r="AO527" s="30">
        <f>INDEX('Seasonal Index'!$E$2:$E$53,AI527)</f>
        <v>0.98629367627517528</v>
      </c>
      <c r="AP527" s="34" t="str">
        <f t="shared" si="115"/>
        <v/>
      </c>
      <c r="AQ527" s="16">
        <f>IF(AJ527=1,A527-Regression!$C$15,0)</f>
        <v>0</v>
      </c>
      <c r="AR527" s="16">
        <f>IF(AJ527=1,AK527-Regression!$D$15,0)</f>
        <v>0</v>
      </c>
      <c r="AS527" s="16">
        <f>IF(AJ527=1,AL527-Regression!$E$15,0)</f>
        <v>0</v>
      </c>
      <c r="AT527" s="16">
        <f>IF(AJ527=1,AP527-Regression!$F$15,0)</f>
        <v>0</v>
      </c>
      <c r="AU527" s="19">
        <f>IF(AND(ISNUMBER(AK527),ISNUMBER(AL527)),Regression!$C$38+Regression!$D$38*A527+Regression!$E$38*AK527+Regression!$F$38*AL527,"")</f>
        <v>10119.325457349005</v>
      </c>
      <c r="AV527" s="34">
        <f t="shared" si="116"/>
        <v>9980.6267067537192</v>
      </c>
      <c r="AW527" s="13" t="str">
        <f>IF(AJ527=1,"Train",IF(AH527=Inputs!$B$6+1,"Validation",IF(AH527&gt;Inputs!$B$6+1,"Forecast","Not used")))</f>
        <v>Not used</v>
      </c>
      <c r="AX527" s="34">
        <f t="shared" si="117"/>
        <v>8489</v>
      </c>
      <c r="AY527" s="38" t="str">
        <f t="shared" si="118"/>
        <v/>
      </c>
      <c r="AZ527" s="13">
        <f t="shared" si="119"/>
        <v>0</v>
      </c>
      <c r="BB527" s="19">
        <f>Regression!$C$45+Regression!$C$46*A527</f>
        <v>6964.5762782317333</v>
      </c>
      <c r="BC527" s="27" t="str">
        <f t="shared" si="120"/>
        <v/>
      </c>
      <c r="BD527" s="30">
        <f>INDEX('Seasonal Index'!$H$2:$H$53,AI527)</f>
        <v>1.0104103597905623</v>
      </c>
      <c r="BE527" s="34" t="str">
        <f t="shared" si="121"/>
        <v/>
      </c>
      <c r="BF527" s="38" t="str">
        <f t="shared" si="122"/>
        <v/>
      </c>
      <c r="BG527" s="34">
        <f t="shared" si="123"/>
        <v>8489</v>
      </c>
      <c r="BH527" s="13">
        <f t="shared" si="124"/>
        <v>0</v>
      </c>
      <c r="BI527" s="13">
        <f t="shared" si="125"/>
        <v>0</v>
      </c>
    </row>
    <row r="528" spans="1:61" x14ac:dyDescent="0.2">
      <c r="A528" s="15">
        <v>527</v>
      </c>
      <c r="B528" s="35">
        <v>36959</v>
      </c>
      <c r="C528" s="36">
        <v>8425</v>
      </c>
      <c r="D528" s="37"/>
      <c r="F528" s="15">
        <v>384000</v>
      </c>
      <c r="H528" s="15">
        <v>28.448</v>
      </c>
      <c r="I528" s="15">
        <v>25.925999999999998</v>
      </c>
      <c r="J528" s="15">
        <v>1.417</v>
      </c>
      <c r="K528" s="15">
        <v>10435.744000000001</v>
      </c>
      <c r="L528" s="15">
        <v>851255</v>
      </c>
      <c r="M528" s="15">
        <v>1118</v>
      </c>
      <c r="N528" s="15">
        <v>17.652000000000001</v>
      </c>
      <c r="O528" s="15">
        <v>218390</v>
      </c>
      <c r="P528" s="15">
        <v>6987.4</v>
      </c>
      <c r="Q528" s="15">
        <v>1692853</v>
      </c>
      <c r="S528" s="15">
        <v>8007</v>
      </c>
      <c r="V528" s="15">
        <v>25</v>
      </c>
      <c r="W528" s="15">
        <v>93.9</v>
      </c>
      <c r="AB528" s="15">
        <v>282398</v>
      </c>
      <c r="AD528" s="15">
        <v>0</v>
      </c>
      <c r="AE528" s="15">
        <v>158.9</v>
      </c>
      <c r="AF528" s="15">
        <v>0</v>
      </c>
      <c r="AH528" s="13">
        <f t="shared" si="112"/>
        <v>2001</v>
      </c>
      <c r="AI528" s="13">
        <f t="shared" si="113"/>
        <v>10</v>
      </c>
      <c r="AJ528" s="13">
        <f>IF(AND(ISNUMBER(C528),ISNUMBER(AK528),ISNUMBER(AL528),AH528&gt;=Inputs!$B$5,AH528&lt;=Inputs!$B$6,AH528&lt;&gt;Inputs!$B$7,AH528&lt;&gt;Inputs!$B$8),1,0)</f>
        <v>0</v>
      </c>
      <c r="AK528" s="13">
        <f>IF(INDEX($E528:$AF528,Inputs!$C$10)="","",INDEX($E528:$AF528,Inputs!$C$10))</f>
        <v>218390</v>
      </c>
      <c r="AL528" s="13">
        <f>IF(INDEX($E528:$AF528,Inputs!$C$11)="","",INDEX($E528:$AF528,Inputs!$C$11))</f>
        <v>384000</v>
      </c>
      <c r="AM528" s="19">
        <f>Regression!$C$5+Regression!$C$6*A528</f>
        <v>10228.550306642393</v>
      </c>
      <c r="AN528" s="27" t="str">
        <f t="shared" si="114"/>
        <v/>
      </c>
      <c r="AO528" s="30">
        <f>INDEX('Seasonal Index'!$E$2:$E$53,AI528)</f>
        <v>0.99527490721887679</v>
      </c>
      <c r="AP528" s="34" t="str">
        <f t="shared" si="115"/>
        <v/>
      </c>
      <c r="AQ528" s="16">
        <f>IF(AJ528=1,A528-Regression!$C$15,0)</f>
        <v>0</v>
      </c>
      <c r="AR528" s="16">
        <f>IF(AJ528=1,AK528-Regression!$D$15,0)</f>
        <v>0</v>
      </c>
      <c r="AS528" s="16">
        <f>IF(AJ528=1,AL528-Regression!$E$15,0)</f>
        <v>0</v>
      </c>
      <c r="AT528" s="16">
        <f>IF(AJ528=1,AP528-Regression!$F$15,0)</f>
        <v>0</v>
      </c>
      <c r="AU528" s="19">
        <f>IF(AND(ISNUMBER(AK528),ISNUMBER(AL528)),Regression!$C$38+Regression!$D$38*A528+Regression!$E$38*AK528+Regression!$F$38*AL528,"")</f>
        <v>10123.073226884586</v>
      </c>
      <c r="AV528" s="34">
        <f t="shared" si="116"/>
        <v>10075.240766657453</v>
      </c>
      <c r="AW528" s="13" t="str">
        <f>IF(AJ528=1,"Train",IF(AH528=Inputs!$B$6+1,"Validation",IF(AH528&gt;Inputs!$B$6+1,"Forecast","Not used")))</f>
        <v>Not used</v>
      </c>
      <c r="AX528" s="34">
        <f t="shared" si="117"/>
        <v>8425</v>
      </c>
      <c r="AY528" s="38" t="str">
        <f t="shared" si="118"/>
        <v/>
      </c>
      <c r="AZ528" s="13">
        <f t="shared" si="119"/>
        <v>0</v>
      </c>
      <c r="BB528" s="19">
        <f>Regression!$C$45+Regression!$C$46*A528</f>
        <v>6966.1357778445099</v>
      </c>
      <c r="BC528" s="27" t="str">
        <f t="shared" si="120"/>
        <v/>
      </c>
      <c r="BD528" s="30">
        <f>INDEX('Seasonal Index'!$H$2:$H$53,AI528)</f>
        <v>1.0119261816291902</v>
      </c>
      <c r="BE528" s="34" t="str">
        <f t="shared" si="121"/>
        <v/>
      </c>
      <c r="BF528" s="38" t="str">
        <f t="shared" si="122"/>
        <v/>
      </c>
      <c r="BG528" s="34">
        <f t="shared" si="123"/>
        <v>8425</v>
      </c>
      <c r="BH528" s="13">
        <f t="shared" si="124"/>
        <v>0</v>
      </c>
      <c r="BI528" s="13">
        <f t="shared" si="125"/>
        <v>0</v>
      </c>
    </row>
    <row r="529" spans="1:61" x14ac:dyDescent="0.2">
      <c r="A529" s="15">
        <v>528</v>
      </c>
      <c r="B529" s="35">
        <v>36966</v>
      </c>
      <c r="C529" s="36">
        <v>8484</v>
      </c>
      <c r="D529" s="37"/>
      <c r="F529" s="15">
        <v>393000</v>
      </c>
      <c r="H529" s="15">
        <v>27.018000000000001</v>
      </c>
      <c r="I529" s="15">
        <v>24.332000000000001</v>
      </c>
      <c r="J529" s="15">
        <v>1.4119999999999999</v>
      </c>
      <c r="K529" s="15">
        <v>10435.744000000001</v>
      </c>
      <c r="L529" s="15">
        <v>816120</v>
      </c>
      <c r="M529" s="15">
        <v>1118</v>
      </c>
      <c r="N529" s="15">
        <v>17.826000000000001</v>
      </c>
      <c r="O529" s="15">
        <v>218390</v>
      </c>
      <c r="P529" s="15">
        <v>6987.4</v>
      </c>
      <c r="Q529" s="15">
        <v>1692853</v>
      </c>
      <c r="S529" s="15">
        <v>8007</v>
      </c>
      <c r="V529" s="15">
        <v>25</v>
      </c>
      <c r="W529" s="15">
        <v>93.9</v>
      </c>
      <c r="AB529" s="15">
        <v>282398</v>
      </c>
      <c r="AD529" s="15">
        <v>0</v>
      </c>
      <c r="AE529" s="15">
        <v>124.7</v>
      </c>
      <c r="AF529" s="15">
        <v>0.9</v>
      </c>
      <c r="AH529" s="13">
        <f t="shared" si="112"/>
        <v>2001</v>
      </c>
      <c r="AI529" s="13">
        <f t="shared" si="113"/>
        <v>11</v>
      </c>
      <c r="AJ529" s="13">
        <f>IF(AND(ISNUMBER(C529),ISNUMBER(AK529),ISNUMBER(AL529),AH529&gt;=Inputs!$B$5,AH529&lt;=Inputs!$B$6,AH529&lt;&gt;Inputs!$B$7,AH529&lt;&gt;Inputs!$B$8),1,0)</f>
        <v>0</v>
      </c>
      <c r="AK529" s="13">
        <f>IF(INDEX($E529:$AF529,Inputs!$C$10)="","",INDEX($E529:$AF529,Inputs!$C$10))</f>
        <v>218390</v>
      </c>
      <c r="AL529" s="13">
        <f>IF(INDEX($E529:$AF529,Inputs!$C$11)="","",INDEX($E529:$AF529,Inputs!$C$11))</f>
        <v>393000</v>
      </c>
      <c r="AM529" s="19">
        <f>Regression!$C$5+Regression!$C$6*A529</f>
        <v>10227.377631704076</v>
      </c>
      <c r="AN529" s="27" t="str">
        <f t="shared" si="114"/>
        <v/>
      </c>
      <c r="AO529" s="30">
        <f>INDEX('Seasonal Index'!$E$2:$E$53,AI529)</f>
        <v>1.0021277529608945</v>
      </c>
      <c r="AP529" s="34" t="str">
        <f t="shared" si="115"/>
        <v/>
      </c>
      <c r="AQ529" s="16">
        <f>IF(AJ529=1,A529-Regression!$C$15,0)</f>
        <v>0</v>
      </c>
      <c r="AR529" s="16">
        <f>IF(AJ529=1,AK529-Regression!$D$15,0)</f>
        <v>0</v>
      </c>
      <c r="AS529" s="16">
        <f>IF(AJ529=1,AL529-Regression!$E$15,0)</f>
        <v>0</v>
      </c>
      <c r="AT529" s="16">
        <f>IF(AJ529=1,AP529-Regression!$F$15,0)</f>
        <v>0</v>
      </c>
      <c r="AU529" s="19">
        <f>IF(AND(ISNUMBER(AK529),ISNUMBER(AL529)),Regression!$C$38+Regression!$D$38*A529+Regression!$E$38*AK529+Regression!$F$38*AL529,"")</f>
        <v>10097.615541275836</v>
      </c>
      <c r="AV529" s="34">
        <f t="shared" si="116"/>
        <v>10119.100772641761</v>
      </c>
      <c r="AW529" s="13" t="str">
        <f>IF(AJ529=1,"Train",IF(AH529=Inputs!$B$6+1,"Validation",IF(AH529&gt;Inputs!$B$6+1,"Forecast","Not used")))</f>
        <v>Not used</v>
      </c>
      <c r="AX529" s="34">
        <f t="shared" si="117"/>
        <v>8484</v>
      </c>
      <c r="AY529" s="38" t="str">
        <f t="shared" si="118"/>
        <v/>
      </c>
      <c r="AZ529" s="13">
        <f t="shared" si="119"/>
        <v>0</v>
      </c>
      <c r="BB529" s="19">
        <f>Regression!$C$45+Regression!$C$46*A529</f>
        <v>6967.6952774572865</v>
      </c>
      <c r="BC529" s="27" t="str">
        <f t="shared" si="120"/>
        <v/>
      </c>
      <c r="BD529" s="30">
        <f>INDEX('Seasonal Index'!$H$2:$H$53,AI529)</f>
        <v>1.0050201958166503</v>
      </c>
      <c r="BE529" s="34" t="str">
        <f t="shared" si="121"/>
        <v/>
      </c>
      <c r="BF529" s="38" t="str">
        <f t="shared" si="122"/>
        <v/>
      </c>
      <c r="BG529" s="34">
        <f t="shared" si="123"/>
        <v>8484</v>
      </c>
      <c r="BH529" s="13">
        <f t="shared" si="124"/>
        <v>0</v>
      </c>
      <c r="BI529" s="13">
        <f t="shared" si="125"/>
        <v>0</v>
      </c>
    </row>
    <row r="530" spans="1:61" x14ac:dyDescent="0.2">
      <c r="A530" s="15">
        <v>529</v>
      </c>
      <c r="B530" s="35">
        <v>36973</v>
      </c>
      <c r="C530" s="36">
        <v>8475</v>
      </c>
      <c r="D530" s="37"/>
      <c r="F530" s="15">
        <v>393000</v>
      </c>
      <c r="H530" s="15">
        <v>26.417999999999999</v>
      </c>
      <c r="I530" s="15">
        <v>23.484000000000002</v>
      </c>
      <c r="J530" s="15">
        <v>1.4039999999999999</v>
      </c>
      <c r="K530" s="15">
        <v>10435.744000000001</v>
      </c>
      <c r="L530" s="15">
        <v>816120</v>
      </c>
      <c r="M530" s="15">
        <v>1118</v>
      </c>
      <c r="N530" s="15">
        <v>17.826000000000001</v>
      </c>
      <c r="O530" s="15">
        <v>209685</v>
      </c>
      <c r="P530" s="15">
        <v>6987.4</v>
      </c>
      <c r="Q530" s="15">
        <v>1741267</v>
      </c>
      <c r="S530" s="15">
        <v>8007</v>
      </c>
      <c r="V530" s="15">
        <v>25</v>
      </c>
      <c r="W530" s="15">
        <v>93.9</v>
      </c>
      <c r="AB530" s="15">
        <v>282398</v>
      </c>
      <c r="AD530" s="15">
        <v>0</v>
      </c>
      <c r="AE530" s="15">
        <v>130.80000000000001</v>
      </c>
      <c r="AF530" s="15">
        <v>0.6</v>
      </c>
      <c r="AH530" s="13">
        <f t="shared" si="112"/>
        <v>2001</v>
      </c>
      <c r="AI530" s="13">
        <f t="shared" si="113"/>
        <v>12</v>
      </c>
      <c r="AJ530" s="13">
        <f>IF(AND(ISNUMBER(C530),ISNUMBER(AK530),ISNUMBER(AL530),AH530&gt;=Inputs!$B$5,AH530&lt;=Inputs!$B$6,AH530&lt;&gt;Inputs!$B$7,AH530&lt;&gt;Inputs!$B$8),1,0)</f>
        <v>0</v>
      </c>
      <c r="AK530" s="13">
        <f>IF(INDEX($E530:$AF530,Inputs!$C$10)="","",INDEX($E530:$AF530,Inputs!$C$10))</f>
        <v>209685</v>
      </c>
      <c r="AL530" s="13">
        <f>IF(INDEX($E530:$AF530,Inputs!$C$11)="","",INDEX($E530:$AF530,Inputs!$C$11))</f>
        <v>393000</v>
      </c>
      <c r="AM530" s="19">
        <f>Regression!$C$5+Regression!$C$6*A530</f>
        <v>10226.204956765756</v>
      </c>
      <c r="AN530" s="27" t="str">
        <f t="shared" si="114"/>
        <v/>
      </c>
      <c r="AO530" s="30">
        <f>INDEX('Seasonal Index'!$E$2:$E$53,AI530)</f>
        <v>0.99255102448152055</v>
      </c>
      <c r="AP530" s="34" t="str">
        <f t="shared" si="115"/>
        <v/>
      </c>
      <c r="AQ530" s="16">
        <f>IF(AJ530=1,A530-Regression!$C$15,0)</f>
        <v>0</v>
      </c>
      <c r="AR530" s="16">
        <f>IF(AJ530=1,AK530-Regression!$D$15,0)</f>
        <v>0</v>
      </c>
      <c r="AS530" s="16">
        <f>IF(AJ530=1,AL530-Regression!$E$15,0)</f>
        <v>0</v>
      </c>
      <c r="AT530" s="16">
        <f>IF(AJ530=1,AP530-Regression!$F$15,0)</f>
        <v>0</v>
      </c>
      <c r="AU530" s="19">
        <f>IF(AND(ISNUMBER(AK530),ISNUMBER(AL530)),Regression!$C$38+Regression!$D$38*A530+Regression!$E$38*AK530+Regression!$F$38*AL530,"")</f>
        <v>10080.169465938987</v>
      </c>
      <c r="AV530" s="34">
        <f t="shared" si="116"/>
        <v>10005.082530365084</v>
      </c>
      <c r="AW530" s="13" t="str">
        <f>IF(AJ530=1,"Train",IF(AH530=Inputs!$B$6+1,"Validation",IF(AH530&gt;Inputs!$B$6+1,"Forecast","Not used")))</f>
        <v>Not used</v>
      </c>
      <c r="AX530" s="34">
        <f t="shared" si="117"/>
        <v>8475</v>
      </c>
      <c r="AY530" s="38" t="str">
        <f t="shared" si="118"/>
        <v/>
      </c>
      <c r="AZ530" s="13">
        <f t="shared" si="119"/>
        <v>0</v>
      </c>
      <c r="BB530" s="19">
        <f>Regression!$C$45+Regression!$C$46*A530</f>
        <v>6969.2547770700639</v>
      </c>
      <c r="BC530" s="27" t="str">
        <f t="shared" si="120"/>
        <v/>
      </c>
      <c r="BD530" s="30">
        <f>INDEX('Seasonal Index'!$H$2:$H$53,AI530)</f>
        <v>1.0030364776411875</v>
      </c>
      <c r="BE530" s="34" t="str">
        <f t="shared" si="121"/>
        <v/>
      </c>
      <c r="BF530" s="38" t="str">
        <f t="shared" si="122"/>
        <v/>
      </c>
      <c r="BG530" s="34">
        <f t="shared" si="123"/>
        <v>8475</v>
      </c>
      <c r="BH530" s="13">
        <f t="shared" si="124"/>
        <v>0</v>
      </c>
      <c r="BI530" s="13">
        <f t="shared" si="125"/>
        <v>0</v>
      </c>
    </row>
    <row r="531" spans="1:61" x14ac:dyDescent="0.2">
      <c r="A531" s="15">
        <v>530</v>
      </c>
      <c r="B531" s="35">
        <v>36980</v>
      </c>
      <c r="C531" s="36">
        <v>8507</v>
      </c>
      <c r="D531" s="37"/>
      <c r="F531" s="15">
        <v>378000</v>
      </c>
      <c r="H531" s="15">
        <v>26.858000000000001</v>
      </c>
      <c r="I531" s="15">
        <v>24.038</v>
      </c>
      <c r="J531" s="15">
        <v>1.4039999999999999</v>
      </c>
      <c r="K531" s="15">
        <v>10435.744000000001</v>
      </c>
      <c r="L531" s="15">
        <v>816120</v>
      </c>
      <c r="M531" s="15">
        <v>1118</v>
      </c>
      <c r="N531" s="15">
        <v>17.826000000000001</v>
      </c>
      <c r="O531" s="15">
        <v>209685</v>
      </c>
      <c r="P531" s="15">
        <v>6987.4</v>
      </c>
      <c r="Q531" s="15">
        <v>1741267</v>
      </c>
      <c r="S531" s="15">
        <v>8007</v>
      </c>
      <c r="V531" s="15">
        <v>25</v>
      </c>
      <c r="W531" s="15">
        <v>93.9</v>
      </c>
      <c r="AB531" s="15">
        <v>282398</v>
      </c>
      <c r="AD531" s="15">
        <v>0</v>
      </c>
      <c r="AE531" s="15">
        <v>137</v>
      </c>
      <c r="AF531" s="15">
        <v>0</v>
      </c>
      <c r="AH531" s="13">
        <f t="shared" si="112"/>
        <v>2001</v>
      </c>
      <c r="AI531" s="13">
        <f t="shared" si="113"/>
        <v>13</v>
      </c>
      <c r="AJ531" s="13">
        <f>IF(AND(ISNUMBER(C531),ISNUMBER(AK531),ISNUMBER(AL531),AH531&gt;=Inputs!$B$5,AH531&lt;=Inputs!$B$6,AH531&lt;&gt;Inputs!$B$7,AH531&lt;&gt;Inputs!$B$8),1,0)</f>
        <v>0</v>
      </c>
      <c r="AK531" s="13">
        <f>IF(INDEX($E531:$AF531,Inputs!$C$10)="","",INDEX($E531:$AF531,Inputs!$C$10))</f>
        <v>209685</v>
      </c>
      <c r="AL531" s="13">
        <f>IF(INDEX($E531:$AF531,Inputs!$C$11)="","",INDEX($E531:$AF531,Inputs!$C$11))</f>
        <v>378000</v>
      </c>
      <c r="AM531" s="19">
        <f>Regression!$C$5+Regression!$C$6*A531</f>
        <v>10225.032281827436</v>
      </c>
      <c r="AN531" s="27" t="str">
        <f t="shared" si="114"/>
        <v/>
      </c>
      <c r="AO531" s="30">
        <f>INDEX('Seasonal Index'!$E$2:$E$53,AI531)</f>
        <v>1.0067199075539344</v>
      </c>
      <c r="AP531" s="34" t="str">
        <f t="shared" si="115"/>
        <v/>
      </c>
      <c r="AQ531" s="16">
        <f>IF(AJ531=1,A531-Regression!$C$15,0)</f>
        <v>0</v>
      </c>
      <c r="AR531" s="16">
        <f>IF(AJ531=1,AK531-Regression!$D$15,0)</f>
        <v>0</v>
      </c>
      <c r="AS531" s="16">
        <f>IF(AJ531=1,AL531-Regression!$E$15,0)</f>
        <v>0</v>
      </c>
      <c r="AT531" s="16">
        <f>IF(AJ531=1,AP531-Regression!$F$15,0)</f>
        <v>0</v>
      </c>
      <c r="AU531" s="19">
        <f>IF(AND(ISNUMBER(AK531),ISNUMBER(AL531)),Regression!$C$38+Regression!$D$38*A531+Regression!$E$38*AK531+Regression!$F$38*AL531,"")</f>
        <v>10118.432773372409</v>
      </c>
      <c r="AV531" s="34">
        <f t="shared" si="116"/>
        <v>10186.427706200171</v>
      </c>
      <c r="AW531" s="13" t="str">
        <f>IF(AJ531=1,"Train",IF(AH531=Inputs!$B$6+1,"Validation",IF(AH531&gt;Inputs!$B$6+1,"Forecast","Not used")))</f>
        <v>Not used</v>
      </c>
      <c r="AX531" s="34">
        <f t="shared" si="117"/>
        <v>8507</v>
      </c>
      <c r="AY531" s="38" t="str">
        <f t="shared" si="118"/>
        <v/>
      </c>
      <c r="AZ531" s="13">
        <f t="shared" si="119"/>
        <v>0</v>
      </c>
      <c r="BB531" s="19">
        <f>Regression!$C$45+Regression!$C$46*A531</f>
        <v>6970.8142766828405</v>
      </c>
      <c r="BC531" s="27" t="str">
        <f t="shared" si="120"/>
        <v/>
      </c>
      <c r="BD531" s="30">
        <f>INDEX('Seasonal Index'!$H$2:$H$53,AI531)</f>
        <v>1.0306249409207193</v>
      </c>
      <c r="BE531" s="34" t="str">
        <f t="shared" si="121"/>
        <v/>
      </c>
      <c r="BF531" s="38" t="str">
        <f t="shared" si="122"/>
        <v/>
      </c>
      <c r="BG531" s="34">
        <f t="shared" si="123"/>
        <v>8507</v>
      </c>
      <c r="BH531" s="13">
        <f t="shared" si="124"/>
        <v>0</v>
      </c>
      <c r="BI531" s="13">
        <f t="shared" si="125"/>
        <v>0</v>
      </c>
    </row>
    <row r="532" spans="1:61" x14ac:dyDescent="0.2">
      <c r="A532" s="15">
        <v>531</v>
      </c>
      <c r="B532" s="35">
        <v>36987</v>
      </c>
      <c r="C532" s="36">
        <v>8306</v>
      </c>
      <c r="D532" s="37"/>
      <c r="F532" s="15">
        <v>388000</v>
      </c>
      <c r="H532" s="15">
        <v>26.763999999999999</v>
      </c>
      <c r="I532" s="15">
        <v>24.004000000000001</v>
      </c>
      <c r="J532" s="15">
        <v>1.4419999999999999</v>
      </c>
      <c r="K532" s="15">
        <v>10435.744000000001</v>
      </c>
      <c r="L532" s="15">
        <v>816120</v>
      </c>
      <c r="M532" s="15">
        <v>1136</v>
      </c>
      <c r="N532" s="15">
        <v>17.826000000000001</v>
      </c>
      <c r="O532" s="15">
        <v>209685</v>
      </c>
      <c r="P532" s="15">
        <v>7001.8</v>
      </c>
      <c r="Q532" s="15">
        <v>1741267</v>
      </c>
      <c r="S532" s="15">
        <v>8007</v>
      </c>
      <c r="V532" s="15">
        <v>25</v>
      </c>
      <c r="W532" s="15">
        <v>93.9</v>
      </c>
      <c r="AB532" s="15">
        <v>282398</v>
      </c>
      <c r="AD532" s="15">
        <v>0</v>
      </c>
      <c r="AE532" s="15">
        <v>98.9</v>
      </c>
      <c r="AF532" s="15">
        <v>8.1999999999999993</v>
      </c>
      <c r="AH532" s="13">
        <f t="shared" si="112"/>
        <v>2001</v>
      </c>
      <c r="AI532" s="13">
        <f t="shared" si="113"/>
        <v>14</v>
      </c>
      <c r="AJ532" s="13">
        <f>IF(AND(ISNUMBER(C532),ISNUMBER(AK532),ISNUMBER(AL532),AH532&gt;=Inputs!$B$5,AH532&lt;=Inputs!$B$6,AH532&lt;&gt;Inputs!$B$7,AH532&lt;&gt;Inputs!$B$8),1,0)</f>
        <v>0</v>
      </c>
      <c r="AK532" s="13">
        <f>IF(INDEX($E532:$AF532,Inputs!$C$10)="","",INDEX($E532:$AF532,Inputs!$C$10))</f>
        <v>209685</v>
      </c>
      <c r="AL532" s="13">
        <f>IF(INDEX($E532:$AF532,Inputs!$C$11)="","",INDEX($E532:$AF532,Inputs!$C$11))</f>
        <v>388000</v>
      </c>
      <c r="AM532" s="19">
        <f>Regression!$C$5+Regression!$C$6*A532</f>
        <v>10223.859606889118</v>
      </c>
      <c r="AN532" s="27" t="str">
        <f t="shared" si="114"/>
        <v/>
      </c>
      <c r="AO532" s="30">
        <f>INDEX('Seasonal Index'!$E$2:$E$53,AI532)</f>
        <v>0.99471306505019241</v>
      </c>
      <c r="AP532" s="34" t="str">
        <f t="shared" si="115"/>
        <v/>
      </c>
      <c r="AQ532" s="16">
        <f>IF(AJ532=1,A532-Regression!$C$15,0)</f>
        <v>0</v>
      </c>
      <c r="AR532" s="16">
        <f>IF(AJ532=1,AK532-Regression!$D$15,0)</f>
        <v>0</v>
      </c>
      <c r="AS532" s="16">
        <f>IF(AJ532=1,AL532-Regression!$E$15,0)</f>
        <v>0</v>
      </c>
      <c r="AT532" s="16">
        <f>IF(AJ532=1,AP532-Regression!$F$15,0)</f>
        <v>0</v>
      </c>
      <c r="AU532" s="19">
        <f>IF(AND(ISNUMBER(AK532),ISNUMBER(AL532)),Regression!$C$38+Regression!$D$38*A532+Regression!$E$38*AK532+Regression!$F$38*AL532,"")</f>
        <v>10090.320046386903</v>
      </c>
      <c r="AV532" s="34">
        <f t="shared" si="116"/>
        <v>10036.973180678917</v>
      </c>
      <c r="AW532" s="13" t="str">
        <f>IF(AJ532=1,"Train",IF(AH532=Inputs!$B$6+1,"Validation",IF(AH532&gt;Inputs!$B$6+1,"Forecast","Not used")))</f>
        <v>Not used</v>
      </c>
      <c r="AX532" s="34">
        <f t="shared" si="117"/>
        <v>8306</v>
      </c>
      <c r="AY532" s="38" t="str">
        <f t="shared" si="118"/>
        <v/>
      </c>
      <c r="AZ532" s="13">
        <f t="shared" si="119"/>
        <v>0</v>
      </c>
      <c r="BB532" s="19">
        <f>Regression!$C$45+Regression!$C$46*A532</f>
        <v>6972.3737762956171</v>
      </c>
      <c r="BC532" s="27" t="str">
        <f t="shared" si="120"/>
        <v/>
      </c>
      <c r="BD532" s="30">
        <f>INDEX('Seasonal Index'!$H$2:$H$53,AI532)</f>
        <v>0.9999465749058718</v>
      </c>
      <c r="BE532" s="34" t="str">
        <f t="shared" si="121"/>
        <v/>
      </c>
      <c r="BF532" s="38" t="str">
        <f t="shared" si="122"/>
        <v/>
      </c>
      <c r="BG532" s="34">
        <f t="shared" si="123"/>
        <v>8306</v>
      </c>
      <c r="BH532" s="13">
        <f t="shared" si="124"/>
        <v>0</v>
      </c>
      <c r="BI532" s="13">
        <f t="shared" si="125"/>
        <v>0</v>
      </c>
    </row>
    <row r="533" spans="1:61" x14ac:dyDescent="0.2">
      <c r="A533" s="15">
        <v>532</v>
      </c>
      <c r="B533" s="35">
        <v>36994</v>
      </c>
      <c r="C533" s="36">
        <v>8438</v>
      </c>
      <c r="D533" s="37"/>
      <c r="F533" s="15">
        <v>398000</v>
      </c>
      <c r="H533" s="15">
        <v>28.272500000000001</v>
      </c>
      <c r="I533" s="15">
        <v>26.001999999999999</v>
      </c>
      <c r="J533" s="15">
        <v>1.5</v>
      </c>
      <c r="K533" s="15">
        <v>10435.744000000001</v>
      </c>
      <c r="L533" s="15">
        <v>755040</v>
      </c>
      <c r="M533" s="15">
        <v>1136</v>
      </c>
      <c r="N533" s="15">
        <v>17.826000000000001</v>
      </c>
      <c r="O533" s="15">
        <v>209685</v>
      </c>
      <c r="P533" s="15">
        <v>7001.8</v>
      </c>
      <c r="Q533" s="15">
        <v>1741267</v>
      </c>
      <c r="S533" s="15">
        <v>8007</v>
      </c>
      <c r="V533" s="15">
        <v>25</v>
      </c>
      <c r="W533" s="15">
        <v>90.2</v>
      </c>
      <c r="AB533" s="15">
        <v>282398</v>
      </c>
      <c r="AD533" s="15">
        <v>0</v>
      </c>
      <c r="AE533" s="15">
        <v>61.2</v>
      </c>
      <c r="AF533" s="15">
        <v>20.2</v>
      </c>
      <c r="AH533" s="13">
        <f t="shared" si="112"/>
        <v>2001</v>
      </c>
      <c r="AI533" s="13">
        <f t="shared" si="113"/>
        <v>15</v>
      </c>
      <c r="AJ533" s="13">
        <f>IF(AND(ISNUMBER(C533),ISNUMBER(AK533),ISNUMBER(AL533),AH533&gt;=Inputs!$B$5,AH533&lt;=Inputs!$B$6,AH533&lt;&gt;Inputs!$B$7,AH533&lt;&gt;Inputs!$B$8),1,0)</f>
        <v>0</v>
      </c>
      <c r="AK533" s="13">
        <f>IF(INDEX($E533:$AF533,Inputs!$C$10)="","",INDEX($E533:$AF533,Inputs!$C$10))</f>
        <v>209685</v>
      </c>
      <c r="AL533" s="13">
        <f>IF(INDEX($E533:$AF533,Inputs!$C$11)="","",INDEX($E533:$AF533,Inputs!$C$11))</f>
        <v>398000</v>
      </c>
      <c r="AM533" s="19">
        <f>Regression!$C$5+Regression!$C$6*A533</f>
        <v>10222.686931950799</v>
      </c>
      <c r="AN533" s="27" t="str">
        <f t="shared" si="114"/>
        <v/>
      </c>
      <c r="AO533" s="30">
        <f>INDEX('Seasonal Index'!$E$2:$E$53,AI533)</f>
        <v>1.0030309157157118</v>
      </c>
      <c r="AP533" s="34" t="str">
        <f t="shared" si="115"/>
        <v/>
      </c>
      <c r="AQ533" s="16">
        <f>IF(AJ533=1,A533-Regression!$C$15,0)</f>
        <v>0</v>
      </c>
      <c r="AR533" s="16">
        <f>IF(AJ533=1,AK533-Regression!$D$15,0)</f>
        <v>0</v>
      </c>
      <c r="AS533" s="16">
        <f>IF(AJ533=1,AL533-Regression!$E$15,0)</f>
        <v>0</v>
      </c>
      <c r="AT533" s="16">
        <f>IF(AJ533=1,AP533-Regression!$F$15,0)</f>
        <v>0</v>
      </c>
      <c r="AU533" s="19">
        <f>IF(AND(ISNUMBER(AK533),ISNUMBER(AL533)),Regression!$C$38+Regression!$D$38*A533+Regression!$E$38*AK533+Regression!$F$38*AL533,"")</f>
        <v>10062.207319401396</v>
      </c>
      <c r="AV533" s="34">
        <f t="shared" si="116"/>
        <v>10092.70502170052</v>
      </c>
      <c r="AW533" s="13" t="str">
        <f>IF(AJ533=1,"Train",IF(AH533=Inputs!$B$6+1,"Validation",IF(AH533&gt;Inputs!$B$6+1,"Forecast","Not used")))</f>
        <v>Not used</v>
      </c>
      <c r="AX533" s="34">
        <f t="shared" si="117"/>
        <v>8438</v>
      </c>
      <c r="AY533" s="38" t="str">
        <f t="shared" si="118"/>
        <v/>
      </c>
      <c r="AZ533" s="13">
        <f t="shared" si="119"/>
        <v>0</v>
      </c>
      <c r="BB533" s="19">
        <f>Regression!$C$45+Regression!$C$46*A533</f>
        <v>6973.9332759083936</v>
      </c>
      <c r="BC533" s="27" t="str">
        <f t="shared" si="120"/>
        <v/>
      </c>
      <c r="BD533" s="30">
        <f>INDEX('Seasonal Index'!$H$2:$H$53,AI533)</f>
        <v>0.99086023336954587</v>
      </c>
      <c r="BE533" s="34" t="str">
        <f t="shared" si="121"/>
        <v/>
      </c>
      <c r="BF533" s="38" t="str">
        <f t="shared" si="122"/>
        <v/>
      </c>
      <c r="BG533" s="34">
        <f t="shared" si="123"/>
        <v>8438</v>
      </c>
      <c r="BH533" s="13">
        <f t="shared" si="124"/>
        <v>0</v>
      </c>
      <c r="BI533" s="13">
        <f t="shared" si="125"/>
        <v>0</v>
      </c>
    </row>
    <row r="534" spans="1:61" x14ac:dyDescent="0.2">
      <c r="A534" s="15">
        <v>533</v>
      </c>
      <c r="B534" s="35">
        <v>37001</v>
      </c>
      <c r="C534" s="36">
        <v>8708</v>
      </c>
      <c r="D534" s="37"/>
      <c r="F534" s="15">
        <v>383000</v>
      </c>
      <c r="H534" s="15">
        <v>27.89</v>
      </c>
      <c r="I534" s="15">
        <v>26.265999999999998</v>
      </c>
      <c r="J534" s="15">
        <v>1.571</v>
      </c>
      <c r="K534" s="15">
        <v>10435.744000000001</v>
      </c>
      <c r="L534" s="15">
        <v>755040</v>
      </c>
      <c r="M534" s="15">
        <v>1136</v>
      </c>
      <c r="N534" s="15">
        <v>17.248000000000001</v>
      </c>
      <c r="O534" s="15">
        <v>200876</v>
      </c>
      <c r="P534" s="15">
        <v>7001.8</v>
      </c>
      <c r="Q534" s="15">
        <v>1741267</v>
      </c>
      <c r="S534" s="15">
        <v>8007</v>
      </c>
      <c r="V534" s="15">
        <v>25</v>
      </c>
      <c r="W534" s="15">
        <v>90.2</v>
      </c>
      <c r="AB534" s="15">
        <v>282398</v>
      </c>
      <c r="AD534" s="15">
        <v>0</v>
      </c>
      <c r="AE534" s="15">
        <v>79.400000000000006</v>
      </c>
      <c r="AF534" s="15">
        <v>8.6999999999999993</v>
      </c>
      <c r="AH534" s="13">
        <f t="shared" si="112"/>
        <v>2001</v>
      </c>
      <c r="AI534" s="13">
        <f t="shared" si="113"/>
        <v>16</v>
      </c>
      <c r="AJ534" s="13">
        <f>IF(AND(ISNUMBER(C534),ISNUMBER(AK534),ISNUMBER(AL534),AH534&gt;=Inputs!$B$5,AH534&lt;=Inputs!$B$6,AH534&lt;&gt;Inputs!$B$7,AH534&lt;&gt;Inputs!$B$8),1,0)</f>
        <v>0</v>
      </c>
      <c r="AK534" s="13">
        <f>IF(INDEX($E534:$AF534,Inputs!$C$10)="","",INDEX($E534:$AF534,Inputs!$C$10))</f>
        <v>200876</v>
      </c>
      <c r="AL534" s="13">
        <f>IF(INDEX($E534:$AF534,Inputs!$C$11)="","",INDEX($E534:$AF534,Inputs!$C$11))</f>
        <v>383000</v>
      </c>
      <c r="AM534" s="19">
        <f>Regression!$C$5+Regression!$C$6*A534</f>
        <v>10221.514257012481</v>
      </c>
      <c r="AN534" s="27" t="str">
        <f t="shared" si="114"/>
        <v/>
      </c>
      <c r="AO534" s="30">
        <f>INDEX('Seasonal Index'!$E$2:$E$53,AI534)</f>
        <v>1.002097408025427</v>
      </c>
      <c r="AP534" s="34" t="str">
        <f t="shared" si="115"/>
        <v/>
      </c>
      <c r="AQ534" s="16">
        <f>IF(AJ534=1,A534-Regression!$C$15,0)</f>
        <v>0</v>
      </c>
      <c r="AR534" s="16">
        <f>IF(AJ534=1,AK534-Regression!$D$15,0)</f>
        <v>0</v>
      </c>
      <c r="AS534" s="16">
        <f>IF(AJ534=1,AL534-Regression!$E$15,0)</f>
        <v>0</v>
      </c>
      <c r="AT534" s="16">
        <f>IF(AJ534=1,AP534-Regression!$F$15,0)</f>
        <v>0</v>
      </c>
      <c r="AU534" s="19">
        <f>IF(AND(ISNUMBER(AK534),ISNUMBER(AL534)),Regression!$C$38+Regression!$D$38*A534+Regression!$E$38*AK534+Regression!$F$38*AL534,"")</f>
        <v>10084.397098919189</v>
      </c>
      <c r="AV534" s="34">
        <f t="shared" si="116"/>
        <v>10105.548194326055</v>
      </c>
      <c r="AW534" s="13" t="str">
        <f>IF(AJ534=1,"Train",IF(AH534=Inputs!$B$6+1,"Validation",IF(AH534&gt;Inputs!$B$6+1,"Forecast","Not used")))</f>
        <v>Not used</v>
      </c>
      <c r="AX534" s="34">
        <f t="shared" si="117"/>
        <v>8708</v>
      </c>
      <c r="AY534" s="38" t="str">
        <f t="shared" si="118"/>
        <v/>
      </c>
      <c r="AZ534" s="13">
        <f t="shared" si="119"/>
        <v>0</v>
      </c>
      <c r="BB534" s="19">
        <f>Regression!$C$45+Regression!$C$46*A534</f>
        <v>6975.4927755211711</v>
      </c>
      <c r="BC534" s="27" t="str">
        <f t="shared" si="120"/>
        <v/>
      </c>
      <c r="BD534" s="30">
        <f>INDEX('Seasonal Index'!$H$2:$H$53,AI534)</f>
        <v>1.0144500074765384</v>
      </c>
      <c r="BE534" s="34" t="str">
        <f t="shared" si="121"/>
        <v/>
      </c>
      <c r="BF534" s="38" t="str">
        <f t="shared" si="122"/>
        <v/>
      </c>
      <c r="BG534" s="34">
        <f t="shared" si="123"/>
        <v>8708</v>
      </c>
      <c r="BH534" s="13">
        <f t="shared" si="124"/>
        <v>0</v>
      </c>
      <c r="BI534" s="13">
        <f t="shared" si="125"/>
        <v>0</v>
      </c>
    </row>
    <row r="535" spans="1:61" x14ac:dyDescent="0.2">
      <c r="A535" s="15">
        <v>534</v>
      </c>
      <c r="B535" s="35">
        <v>37008</v>
      </c>
      <c r="C535" s="36">
        <v>8404</v>
      </c>
      <c r="D535" s="37"/>
      <c r="F535" s="15">
        <v>400000</v>
      </c>
      <c r="H535" s="15">
        <v>26.992000000000001</v>
      </c>
      <c r="I535" s="15">
        <v>26.045999999999999</v>
      </c>
      <c r="J535" s="15">
        <v>1.619</v>
      </c>
      <c r="K535" s="15">
        <v>10435.744000000001</v>
      </c>
      <c r="L535" s="15">
        <v>755040</v>
      </c>
      <c r="M535" s="15">
        <v>1136</v>
      </c>
      <c r="N535" s="15">
        <v>17.248000000000001</v>
      </c>
      <c r="O535" s="15">
        <v>200876</v>
      </c>
      <c r="P535" s="15">
        <v>7001.8</v>
      </c>
      <c r="Q535" s="15">
        <v>1741267</v>
      </c>
      <c r="S535" s="15">
        <v>8007</v>
      </c>
      <c r="V535" s="15">
        <v>25</v>
      </c>
      <c r="W535" s="15">
        <v>90.2</v>
      </c>
      <c r="AB535" s="15">
        <v>282398</v>
      </c>
      <c r="AD535" s="15">
        <v>0</v>
      </c>
      <c r="AE535" s="15">
        <v>36.4</v>
      </c>
      <c r="AF535" s="15">
        <v>10.3</v>
      </c>
      <c r="AH535" s="13">
        <f t="shared" si="112"/>
        <v>2001</v>
      </c>
      <c r="AI535" s="13">
        <f t="shared" si="113"/>
        <v>17</v>
      </c>
      <c r="AJ535" s="13">
        <f>IF(AND(ISNUMBER(C535),ISNUMBER(AK535),ISNUMBER(AL535),AH535&gt;=Inputs!$B$5,AH535&lt;=Inputs!$B$6,AH535&lt;&gt;Inputs!$B$7,AH535&lt;&gt;Inputs!$B$8),1,0)</f>
        <v>0</v>
      </c>
      <c r="AK535" s="13">
        <f>IF(INDEX($E535:$AF535,Inputs!$C$10)="","",INDEX($E535:$AF535,Inputs!$C$10))</f>
        <v>200876</v>
      </c>
      <c r="AL535" s="13">
        <f>IF(INDEX($E535:$AF535,Inputs!$C$11)="","",INDEX($E535:$AF535,Inputs!$C$11))</f>
        <v>400000</v>
      </c>
      <c r="AM535" s="19">
        <f>Regression!$C$5+Regression!$C$6*A535</f>
        <v>10220.341582074161</v>
      </c>
      <c r="AN535" s="27" t="str">
        <f t="shared" si="114"/>
        <v/>
      </c>
      <c r="AO535" s="30">
        <f>INDEX('Seasonal Index'!$E$2:$E$53,AI535)</f>
        <v>0.98572000908513657</v>
      </c>
      <c r="AP535" s="34" t="str">
        <f t="shared" si="115"/>
        <v/>
      </c>
      <c r="AQ535" s="16">
        <f>IF(AJ535=1,A535-Regression!$C$15,0)</f>
        <v>0</v>
      </c>
      <c r="AR535" s="16">
        <f>IF(AJ535=1,AK535-Regression!$D$15,0)</f>
        <v>0</v>
      </c>
      <c r="AS535" s="16">
        <f>IF(AJ535=1,AL535-Regression!$E$15,0)</f>
        <v>0</v>
      </c>
      <c r="AT535" s="16">
        <f>IF(AJ535=1,AP535-Regression!$F$15,0)</f>
        <v>0</v>
      </c>
      <c r="AU535" s="19">
        <f>IF(AND(ISNUMBER(AK535),ISNUMBER(AL535)),Regression!$C$38+Regression!$D$38*A535+Regression!$E$38*AK535+Regression!$F$38*AL535,"")</f>
        <v>10037.699082296383</v>
      </c>
      <c r="AV535" s="34">
        <f t="shared" si="116"/>
        <v>9894.3608305950584</v>
      </c>
      <c r="AW535" s="13" t="str">
        <f>IF(AJ535=1,"Train",IF(AH535=Inputs!$B$6+1,"Validation",IF(AH535&gt;Inputs!$B$6+1,"Forecast","Not used")))</f>
        <v>Not used</v>
      </c>
      <c r="AX535" s="34">
        <f t="shared" si="117"/>
        <v>8404</v>
      </c>
      <c r="AY535" s="38" t="str">
        <f t="shared" si="118"/>
        <v/>
      </c>
      <c r="AZ535" s="13">
        <f t="shared" si="119"/>
        <v>0</v>
      </c>
      <c r="BB535" s="19">
        <f>Regression!$C$45+Regression!$C$46*A535</f>
        <v>6977.0522751339477</v>
      </c>
      <c r="BC535" s="27" t="str">
        <f t="shared" si="120"/>
        <v/>
      </c>
      <c r="BD535" s="30">
        <f>INDEX('Seasonal Index'!$H$2:$H$53,AI535)</f>
        <v>0.9921535913252727</v>
      </c>
      <c r="BE535" s="34" t="str">
        <f t="shared" si="121"/>
        <v/>
      </c>
      <c r="BF535" s="38" t="str">
        <f t="shared" si="122"/>
        <v/>
      </c>
      <c r="BG535" s="34">
        <f t="shared" si="123"/>
        <v>8404</v>
      </c>
      <c r="BH535" s="13">
        <f t="shared" si="124"/>
        <v>0</v>
      </c>
      <c r="BI535" s="13">
        <f t="shared" si="125"/>
        <v>0</v>
      </c>
    </row>
    <row r="536" spans="1:61" x14ac:dyDescent="0.2">
      <c r="A536" s="15">
        <v>535</v>
      </c>
      <c r="B536" s="35">
        <v>37015</v>
      </c>
      <c r="C536" s="36">
        <v>8665</v>
      </c>
      <c r="D536" s="37"/>
      <c r="F536" s="15">
        <v>406000</v>
      </c>
      <c r="H536" s="15">
        <v>28.361999999999998</v>
      </c>
      <c r="I536" s="15">
        <v>27.277999999999999</v>
      </c>
      <c r="J536" s="15">
        <v>1.6259999999999999</v>
      </c>
      <c r="K536" s="15">
        <v>10435.744000000001</v>
      </c>
      <c r="L536" s="15">
        <v>755040</v>
      </c>
      <c r="M536" s="15">
        <v>1136</v>
      </c>
      <c r="N536" s="15">
        <v>17.248000000000001</v>
      </c>
      <c r="O536" s="15">
        <v>200876</v>
      </c>
      <c r="P536" s="15">
        <v>7001.8</v>
      </c>
      <c r="Q536" s="15">
        <v>1741267</v>
      </c>
      <c r="S536" s="15">
        <v>8007</v>
      </c>
      <c r="V536" s="15">
        <v>25</v>
      </c>
      <c r="W536" s="15">
        <v>90.2</v>
      </c>
      <c r="AB536" s="15">
        <v>282398</v>
      </c>
      <c r="AD536" s="15">
        <v>0</v>
      </c>
      <c r="AE536" s="15">
        <v>18.3</v>
      </c>
      <c r="AF536" s="15">
        <v>17.399999999999999</v>
      </c>
      <c r="AH536" s="13">
        <f t="shared" si="112"/>
        <v>2001</v>
      </c>
      <c r="AI536" s="13">
        <f t="shared" si="113"/>
        <v>18</v>
      </c>
      <c r="AJ536" s="13">
        <f>IF(AND(ISNUMBER(C536),ISNUMBER(AK536),ISNUMBER(AL536),AH536&gt;=Inputs!$B$5,AH536&lt;=Inputs!$B$6,AH536&lt;&gt;Inputs!$B$7,AH536&lt;&gt;Inputs!$B$8),1,0)</f>
        <v>0</v>
      </c>
      <c r="AK536" s="13">
        <f>IF(INDEX($E536:$AF536,Inputs!$C$10)="","",INDEX($E536:$AF536,Inputs!$C$10))</f>
        <v>200876</v>
      </c>
      <c r="AL536" s="13">
        <f>IF(INDEX($E536:$AF536,Inputs!$C$11)="","",INDEX($E536:$AF536,Inputs!$C$11))</f>
        <v>406000</v>
      </c>
      <c r="AM536" s="19">
        <f>Regression!$C$5+Regression!$C$6*A536</f>
        <v>10219.168907135841</v>
      </c>
      <c r="AN536" s="27" t="str">
        <f t="shared" si="114"/>
        <v/>
      </c>
      <c r="AO536" s="30">
        <f>INDEX('Seasonal Index'!$E$2:$E$53,AI536)</f>
        <v>1.0181401500092944</v>
      </c>
      <c r="AP536" s="34" t="str">
        <f t="shared" si="115"/>
        <v/>
      </c>
      <c r="AQ536" s="16">
        <f>IF(AJ536=1,A536-Regression!$C$15,0)</f>
        <v>0</v>
      </c>
      <c r="AR536" s="16">
        <f>IF(AJ536=1,AK536-Regression!$D$15,0)</f>
        <v>0</v>
      </c>
      <c r="AS536" s="16">
        <f>IF(AJ536=1,AL536-Regression!$E$15,0)</f>
        <v>0</v>
      </c>
      <c r="AT536" s="16">
        <f>IF(AJ536=1,AP536-Regression!$F$15,0)</f>
        <v>0</v>
      </c>
      <c r="AU536" s="19">
        <f>IF(AND(ISNUMBER(AK536),ISNUMBER(AL536)),Regression!$C$38+Regression!$D$38*A536+Regression!$E$38*AK536+Regression!$F$38*AL536,"")</f>
        <v>10020.206520817906</v>
      </c>
      <c r="AV536" s="34">
        <f t="shared" si="116"/>
        <v>10201.974570229653</v>
      </c>
      <c r="AW536" s="13" t="str">
        <f>IF(AJ536=1,"Train",IF(AH536=Inputs!$B$6+1,"Validation",IF(AH536&gt;Inputs!$B$6+1,"Forecast","Not used")))</f>
        <v>Not used</v>
      </c>
      <c r="AX536" s="34">
        <f t="shared" si="117"/>
        <v>8665</v>
      </c>
      <c r="AY536" s="38" t="str">
        <f t="shared" si="118"/>
        <v/>
      </c>
      <c r="AZ536" s="13">
        <f t="shared" si="119"/>
        <v>0</v>
      </c>
      <c r="BB536" s="19">
        <f>Regression!$C$45+Regression!$C$46*A536</f>
        <v>6978.6117747467242</v>
      </c>
      <c r="BC536" s="27" t="str">
        <f t="shared" si="120"/>
        <v/>
      </c>
      <c r="BD536" s="30">
        <f>INDEX('Seasonal Index'!$H$2:$H$53,AI536)</f>
        <v>1.0188493846734186</v>
      </c>
      <c r="BE536" s="34" t="str">
        <f t="shared" si="121"/>
        <v/>
      </c>
      <c r="BF536" s="38" t="str">
        <f t="shared" si="122"/>
        <v/>
      </c>
      <c r="BG536" s="34">
        <f t="shared" si="123"/>
        <v>8665</v>
      </c>
      <c r="BH536" s="13">
        <f t="shared" si="124"/>
        <v>0</v>
      </c>
      <c r="BI536" s="13">
        <f t="shared" si="125"/>
        <v>0</v>
      </c>
    </row>
    <row r="537" spans="1:61" x14ac:dyDescent="0.2">
      <c r="A537" s="15">
        <v>536</v>
      </c>
      <c r="B537" s="35">
        <v>37022</v>
      </c>
      <c r="C537" s="36">
        <v>8275</v>
      </c>
      <c r="D537" s="37"/>
      <c r="F537" s="15">
        <v>381000</v>
      </c>
      <c r="H537" s="15">
        <v>28.123999999999999</v>
      </c>
      <c r="I537" s="15">
        <v>27.771999999999998</v>
      </c>
      <c r="J537" s="15">
        <v>1.7030000000000001</v>
      </c>
      <c r="K537" s="15">
        <v>10470.231</v>
      </c>
      <c r="L537" s="15">
        <v>755040</v>
      </c>
      <c r="M537" s="15">
        <v>1163</v>
      </c>
      <c r="N537" s="15">
        <v>17.248000000000001</v>
      </c>
      <c r="O537" s="15">
        <v>200876</v>
      </c>
      <c r="P537" s="15">
        <v>6996.7</v>
      </c>
      <c r="Q537" s="15">
        <v>1741267</v>
      </c>
      <c r="S537" s="15">
        <v>8007</v>
      </c>
      <c r="U537" s="15">
        <v>84.7</v>
      </c>
      <c r="V537" s="15">
        <v>25</v>
      </c>
      <c r="W537" s="15">
        <v>90.5</v>
      </c>
      <c r="AB537" s="15">
        <v>282398</v>
      </c>
      <c r="AD537" s="15">
        <v>0</v>
      </c>
      <c r="AE537" s="15">
        <v>15.2</v>
      </c>
      <c r="AF537" s="15">
        <v>26.6</v>
      </c>
      <c r="AH537" s="13">
        <f t="shared" si="112"/>
        <v>2001</v>
      </c>
      <c r="AI537" s="13">
        <f t="shared" si="113"/>
        <v>19</v>
      </c>
      <c r="AJ537" s="13">
        <f>IF(AND(ISNUMBER(C537),ISNUMBER(AK537),ISNUMBER(AL537),AH537&gt;=Inputs!$B$5,AH537&lt;=Inputs!$B$6,AH537&lt;&gt;Inputs!$B$7,AH537&lt;&gt;Inputs!$B$8),1,0)</f>
        <v>0</v>
      </c>
      <c r="AK537" s="13">
        <f>IF(INDEX($E537:$AF537,Inputs!$C$10)="","",INDEX($E537:$AF537,Inputs!$C$10))</f>
        <v>200876</v>
      </c>
      <c r="AL537" s="13">
        <f>IF(INDEX($E537:$AF537,Inputs!$C$11)="","",INDEX($E537:$AF537,Inputs!$C$11))</f>
        <v>381000</v>
      </c>
      <c r="AM537" s="19">
        <f>Regression!$C$5+Regression!$C$6*A537</f>
        <v>10217.996232197524</v>
      </c>
      <c r="AN537" s="27" t="str">
        <f t="shared" si="114"/>
        <v/>
      </c>
      <c r="AO537" s="30">
        <f>INDEX('Seasonal Index'!$E$2:$E$53,AI537)</f>
        <v>1.0133712391889671</v>
      </c>
      <c r="AP537" s="34" t="str">
        <f t="shared" si="115"/>
        <v/>
      </c>
      <c r="AQ537" s="16">
        <f>IF(AJ537=1,A537-Regression!$C$15,0)</f>
        <v>0</v>
      </c>
      <c r="AR537" s="16">
        <f>IF(AJ537=1,AK537-Regression!$D$15,0)</f>
        <v>0</v>
      </c>
      <c r="AS537" s="16">
        <f>IF(AJ537=1,AL537-Regression!$E$15,0)</f>
        <v>0</v>
      </c>
      <c r="AT537" s="16">
        <f>IF(AJ537=1,AP537-Regression!$F$15,0)</f>
        <v>0</v>
      </c>
      <c r="AU537" s="19">
        <f>IF(AND(ISNUMBER(AK537),ISNUMBER(AL537)),Regression!$C$38+Regression!$D$38*A537+Regression!$E$38*AK537+Regression!$F$38*AL537,"")</f>
        <v>10085.020242018902</v>
      </c>
      <c r="AV537" s="34">
        <f t="shared" si="116"/>
        <v>10219.869459900512</v>
      </c>
      <c r="AW537" s="13" t="str">
        <f>IF(AJ537=1,"Train",IF(AH537=Inputs!$B$6+1,"Validation",IF(AH537&gt;Inputs!$B$6+1,"Forecast","Not used")))</f>
        <v>Not used</v>
      </c>
      <c r="AX537" s="34">
        <f t="shared" si="117"/>
        <v>8275</v>
      </c>
      <c r="AY537" s="38" t="str">
        <f t="shared" si="118"/>
        <v/>
      </c>
      <c r="AZ537" s="13">
        <f t="shared" si="119"/>
        <v>0</v>
      </c>
      <c r="BB537" s="19">
        <f>Regression!$C$45+Regression!$C$46*A537</f>
        <v>6980.1712743595008</v>
      </c>
      <c r="BC537" s="27" t="str">
        <f t="shared" si="120"/>
        <v/>
      </c>
      <c r="BD537" s="30">
        <f>INDEX('Seasonal Index'!$H$2:$H$53,AI537)</f>
        <v>1.0190603733092338</v>
      </c>
      <c r="BE537" s="34" t="str">
        <f t="shared" si="121"/>
        <v/>
      </c>
      <c r="BF537" s="38" t="str">
        <f t="shared" si="122"/>
        <v/>
      </c>
      <c r="BG537" s="34">
        <f t="shared" si="123"/>
        <v>8275</v>
      </c>
      <c r="BH537" s="13">
        <f t="shared" si="124"/>
        <v>0</v>
      </c>
      <c r="BI537" s="13">
        <f t="shared" si="125"/>
        <v>0</v>
      </c>
    </row>
    <row r="538" spans="1:61" x14ac:dyDescent="0.2">
      <c r="A538" s="15">
        <v>537</v>
      </c>
      <c r="B538" s="35">
        <v>37029</v>
      </c>
      <c r="C538" s="36">
        <v>8917</v>
      </c>
      <c r="D538" s="37"/>
      <c r="F538" s="15">
        <v>390000</v>
      </c>
      <c r="H538" s="15">
        <v>29.084</v>
      </c>
      <c r="I538" s="15">
        <v>28.341999999999999</v>
      </c>
      <c r="J538" s="15">
        <v>1.7130000000000001</v>
      </c>
      <c r="K538" s="15">
        <v>10470.231</v>
      </c>
      <c r="L538" s="15">
        <v>800293</v>
      </c>
      <c r="M538" s="15">
        <v>1163</v>
      </c>
      <c r="N538" s="15">
        <v>16.872</v>
      </c>
      <c r="O538" s="15">
        <v>232587</v>
      </c>
      <c r="P538" s="15">
        <v>6996.7</v>
      </c>
      <c r="Q538" s="15">
        <v>1741267</v>
      </c>
      <c r="S538" s="15">
        <v>8007</v>
      </c>
      <c r="U538" s="15">
        <v>84.7</v>
      </c>
      <c r="V538" s="15">
        <v>25</v>
      </c>
      <c r="W538" s="15">
        <v>90.5</v>
      </c>
      <c r="AB538" s="15">
        <v>282398</v>
      </c>
      <c r="AD538" s="15">
        <v>0</v>
      </c>
      <c r="AE538" s="15">
        <v>18.7</v>
      </c>
      <c r="AF538" s="15">
        <v>27.5</v>
      </c>
      <c r="AH538" s="13">
        <f t="shared" si="112"/>
        <v>2001</v>
      </c>
      <c r="AI538" s="13">
        <f t="shared" si="113"/>
        <v>20</v>
      </c>
      <c r="AJ538" s="13">
        <f>IF(AND(ISNUMBER(C538),ISNUMBER(AK538),ISNUMBER(AL538),AH538&gt;=Inputs!$B$5,AH538&lt;=Inputs!$B$6,AH538&lt;&gt;Inputs!$B$7,AH538&lt;&gt;Inputs!$B$8),1,0)</f>
        <v>0</v>
      </c>
      <c r="AK538" s="13">
        <f>IF(INDEX($E538:$AF538,Inputs!$C$10)="","",INDEX($E538:$AF538,Inputs!$C$10))</f>
        <v>232587</v>
      </c>
      <c r="AL538" s="13">
        <f>IF(INDEX($E538:$AF538,Inputs!$C$11)="","",INDEX($E538:$AF538,Inputs!$C$11))</f>
        <v>390000</v>
      </c>
      <c r="AM538" s="19">
        <f>Regression!$C$5+Regression!$C$6*A538</f>
        <v>10216.823557259204</v>
      </c>
      <c r="AN538" s="27" t="str">
        <f t="shared" si="114"/>
        <v/>
      </c>
      <c r="AO538" s="30">
        <f>INDEX('Seasonal Index'!$E$2:$E$53,AI538)</f>
        <v>1.0355119111831677</v>
      </c>
      <c r="AP538" s="34" t="str">
        <f t="shared" si="115"/>
        <v/>
      </c>
      <c r="AQ538" s="16">
        <f>IF(AJ538=1,A538-Regression!$C$15,0)</f>
        <v>0</v>
      </c>
      <c r="AR538" s="16">
        <f>IF(AJ538=1,AK538-Regression!$D$15,0)</f>
        <v>0</v>
      </c>
      <c r="AS538" s="16">
        <f>IF(AJ538=1,AL538-Regression!$E$15,0)</f>
        <v>0</v>
      </c>
      <c r="AT538" s="16">
        <f>IF(AJ538=1,AP538-Regression!$F$15,0)</f>
        <v>0</v>
      </c>
      <c r="AU538" s="19">
        <f>IF(AND(ISNUMBER(AK538),ISNUMBER(AL538)),Regression!$C$38+Regression!$D$38*A538+Regression!$E$38*AK538+Regression!$F$38*AL538,"")</f>
        <v>10117.424702366839</v>
      </c>
      <c r="AV538" s="34">
        <f t="shared" si="116"/>
        <v>10476.713789799676</v>
      </c>
      <c r="AW538" s="13" t="str">
        <f>IF(AJ538=1,"Train",IF(AH538=Inputs!$B$6+1,"Validation",IF(AH538&gt;Inputs!$B$6+1,"Forecast","Not used")))</f>
        <v>Not used</v>
      </c>
      <c r="AX538" s="34">
        <f t="shared" si="117"/>
        <v>8917</v>
      </c>
      <c r="AY538" s="38" t="str">
        <f t="shared" si="118"/>
        <v/>
      </c>
      <c r="AZ538" s="13">
        <f t="shared" si="119"/>
        <v>0</v>
      </c>
      <c r="BB538" s="19">
        <f>Regression!$C$45+Regression!$C$46*A538</f>
        <v>6981.7307739722783</v>
      </c>
      <c r="BC538" s="27" t="str">
        <f t="shared" si="120"/>
        <v/>
      </c>
      <c r="BD538" s="30">
        <f>INDEX('Seasonal Index'!$H$2:$H$53,AI538)</f>
        <v>1.0467644841480233</v>
      </c>
      <c r="BE538" s="34" t="str">
        <f t="shared" si="121"/>
        <v/>
      </c>
      <c r="BF538" s="38" t="str">
        <f t="shared" si="122"/>
        <v/>
      </c>
      <c r="BG538" s="34">
        <f t="shared" si="123"/>
        <v>8917</v>
      </c>
      <c r="BH538" s="13">
        <f t="shared" si="124"/>
        <v>0</v>
      </c>
      <c r="BI538" s="13">
        <f t="shared" si="125"/>
        <v>0</v>
      </c>
    </row>
    <row r="539" spans="1:61" x14ac:dyDescent="0.2">
      <c r="A539" s="15">
        <v>538</v>
      </c>
      <c r="B539" s="35">
        <v>37036</v>
      </c>
      <c r="C539" s="36">
        <v>8270</v>
      </c>
      <c r="D539" s="37"/>
      <c r="F539" s="15">
        <v>402000</v>
      </c>
      <c r="H539" s="15">
        <v>28.922000000000001</v>
      </c>
      <c r="I539" s="15">
        <v>29.314</v>
      </c>
      <c r="J539" s="15">
        <v>1.6870000000000001</v>
      </c>
      <c r="K539" s="15">
        <v>10470.231</v>
      </c>
      <c r="L539" s="15">
        <v>800293</v>
      </c>
      <c r="M539" s="15">
        <v>1163</v>
      </c>
      <c r="N539" s="15">
        <v>16.872</v>
      </c>
      <c r="O539" s="15">
        <v>232587</v>
      </c>
      <c r="P539" s="15">
        <v>6996.7</v>
      </c>
      <c r="Q539" s="15">
        <v>1741267</v>
      </c>
      <c r="S539" s="15">
        <v>8007</v>
      </c>
      <c r="U539" s="15">
        <v>84.7</v>
      </c>
      <c r="V539" s="15">
        <v>25</v>
      </c>
      <c r="W539" s="15">
        <v>90.5</v>
      </c>
      <c r="AB539" s="15">
        <v>282398</v>
      </c>
      <c r="AD539" s="15">
        <v>0</v>
      </c>
      <c r="AE539" s="15">
        <v>20.2</v>
      </c>
      <c r="AF539" s="15">
        <v>27.9</v>
      </c>
      <c r="AH539" s="13">
        <f t="shared" si="112"/>
        <v>2001</v>
      </c>
      <c r="AI539" s="13">
        <f t="shared" si="113"/>
        <v>21</v>
      </c>
      <c r="AJ539" s="13">
        <f>IF(AND(ISNUMBER(C539),ISNUMBER(AK539),ISNUMBER(AL539),AH539&gt;=Inputs!$B$5,AH539&lt;=Inputs!$B$6,AH539&lt;&gt;Inputs!$B$7,AH539&lt;&gt;Inputs!$B$8),1,0)</f>
        <v>0</v>
      </c>
      <c r="AK539" s="13">
        <f>IF(INDEX($E539:$AF539,Inputs!$C$10)="","",INDEX($E539:$AF539,Inputs!$C$10))</f>
        <v>232587</v>
      </c>
      <c r="AL539" s="13">
        <f>IF(INDEX($E539:$AF539,Inputs!$C$11)="","",INDEX($E539:$AF539,Inputs!$C$11))</f>
        <v>402000</v>
      </c>
      <c r="AM539" s="19">
        <f>Regression!$C$5+Regression!$C$6*A539</f>
        <v>10215.650882320886</v>
      </c>
      <c r="AN539" s="27" t="str">
        <f t="shared" si="114"/>
        <v/>
      </c>
      <c r="AO539" s="30">
        <f>INDEX('Seasonal Index'!$E$2:$E$53,AI539)</f>
        <v>1.0352245807811005</v>
      </c>
      <c r="AP539" s="34" t="str">
        <f t="shared" si="115"/>
        <v/>
      </c>
      <c r="AQ539" s="16">
        <f>IF(AJ539=1,A539-Regression!$C$15,0)</f>
        <v>0</v>
      </c>
      <c r="AR539" s="16">
        <f>IF(AJ539=1,AK539-Regression!$D$15,0)</f>
        <v>0</v>
      </c>
      <c r="AS539" s="16">
        <f>IF(AJ539=1,AL539-Regression!$E$15,0)</f>
        <v>0</v>
      </c>
      <c r="AT539" s="16">
        <f>IF(AJ539=1,AP539-Regression!$F$15,0)</f>
        <v>0</v>
      </c>
      <c r="AU539" s="19">
        <f>IF(AND(ISNUMBER(AK539),ISNUMBER(AL539)),Regression!$C$38+Regression!$D$38*A539+Regression!$E$38*AK539+Regression!$F$38*AL539,"")</f>
        <v>10084.001892627821</v>
      </c>
      <c r="AV539" s="34">
        <f t="shared" si="116"/>
        <v>10439.20663189146</v>
      </c>
      <c r="AW539" s="13" t="str">
        <f>IF(AJ539=1,"Train",IF(AH539=Inputs!$B$6+1,"Validation",IF(AH539&gt;Inputs!$B$6+1,"Forecast","Not used")))</f>
        <v>Not used</v>
      </c>
      <c r="AX539" s="34">
        <f t="shared" si="117"/>
        <v>8270</v>
      </c>
      <c r="AY539" s="38" t="str">
        <f t="shared" si="118"/>
        <v/>
      </c>
      <c r="AZ539" s="13">
        <f t="shared" si="119"/>
        <v>0</v>
      </c>
      <c r="BB539" s="19">
        <f>Regression!$C$45+Regression!$C$46*A539</f>
        <v>6983.2902735850548</v>
      </c>
      <c r="BC539" s="27" t="str">
        <f t="shared" si="120"/>
        <v/>
      </c>
      <c r="BD539" s="30">
        <f>INDEX('Seasonal Index'!$H$2:$H$53,AI539)</f>
        <v>1.0342763462036404</v>
      </c>
      <c r="BE539" s="34" t="str">
        <f t="shared" si="121"/>
        <v/>
      </c>
      <c r="BF539" s="38" t="str">
        <f t="shared" si="122"/>
        <v/>
      </c>
      <c r="BG539" s="34">
        <f t="shared" si="123"/>
        <v>8270</v>
      </c>
      <c r="BH539" s="13">
        <f t="shared" si="124"/>
        <v>0</v>
      </c>
      <c r="BI539" s="13">
        <f t="shared" si="125"/>
        <v>0</v>
      </c>
    </row>
    <row r="540" spans="1:61" x14ac:dyDescent="0.2">
      <c r="A540" s="15">
        <v>539</v>
      </c>
      <c r="B540" s="35">
        <v>37043</v>
      </c>
      <c r="C540" s="36">
        <v>8809</v>
      </c>
      <c r="D540" s="37"/>
      <c r="F540" s="15">
        <v>405000</v>
      </c>
      <c r="H540" s="15">
        <v>28.434999999999999</v>
      </c>
      <c r="I540" s="15">
        <v>28.86</v>
      </c>
      <c r="J540" s="15">
        <v>1.704</v>
      </c>
      <c r="K540" s="15">
        <v>10470.231</v>
      </c>
      <c r="L540" s="15">
        <v>800293</v>
      </c>
      <c r="M540" s="15">
        <v>1163</v>
      </c>
      <c r="N540" s="15">
        <v>16.872</v>
      </c>
      <c r="O540" s="15">
        <v>232587</v>
      </c>
      <c r="P540" s="15">
        <v>6996.7</v>
      </c>
      <c r="Q540" s="15">
        <v>1741267</v>
      </c>
      <c r="S540" s="15">
        <v>8007</v>
      </c>
      <c r="U540" s="15">
        <v>84.7</v>
      </c>
      <c r="V540" s="15">
        <v>25</v>
      </c>
      <c r="W540" s="15">
        <v>90.5</v>
      </c>
      <c r="AB540" s="15">
        <v>282398</v>
      </c>
      <c r="AD540" s="15">
        <v>1</v>
      </c>
      <c r="AE540" s="15">
        <v>22.8</v>
      </c>
      <c r="AF540" s="15">
        <v>29.3</v>
      </c>
      <c r="AH540" s="13">
        <f t="shared" si="112"/>
        <v>2001</v>
      </c>
      <c r="AI540" s="13">
        <f t="shared" si="113"/>
        <v>22</v>
      </c>
      <c r="AJ540" s="13">
        <f>IF(AND(ISNUMBER(C540),ISNUMBER(AK540),ISNUMBER(AL540),AH540&gt;=Inputs!$B$5,AH540&lt;=Inputs!$B$6,AH540&lt;&gt;Inputs!$B$7,AH540&lt;&gt;Inputs!$B$8),1,0)</f>
        <v>0</v>
      </c>
      <c r="AK540" s="13">
        <f>IF(INDEX($E540:$AF540,Inputs!$C$10)="","",INDEX($E540:$AF540,Inputs!$C$10))</f>
        <v>232587</v>
      </c>
      <c r="AL540" s="13">
        <f>IF(INDEX($E540:$AF540,Inputs!$C$11)="","",INDEX($E540:$AF540,Inputs!$C$11))</f>
        <v>405000</v>
      </c>
      <c r="AM540" s="19">
        <f>Regression!$C$5+Regression!$C$6*A540</f>
        <v>10214.478207382566</v>
      </c>
      <c r="AN540" s="27" t="str">
        <f t="shared" si="114"/>
        <v/>
      </c>
      <c r="AO540" s="30">
        <f>INDEX('Seasonal Index'!$E$2:$E$53,AI540)</f>
        <v>1.0139791701706116</v>
      </c>
      <c r="AP540" s="34" t="str">
        <f t="shared" si="115"/>
        <v/>
      </c>
      <c r="AQ540" s="16">
        <f>IF(AJ540=1,A540-Regression!$C$15,0)</f>
        <v>0</v>
      </c>
      <c r="AR540" s="16">
        <f>IF(AJ540=1,AK540-Regression!$D$15,0)</f>
        <v>0</v>
      </c>
      <c r="AS540" s="16">
        <f>IF(AJ540=1,AL540-Regression!$E$15,0)</f>
        <v>0</v>
      </c>
      <c r="AT540" s="16">
        <f>IF(AJ540=1,AP540-Regression!$F$15,0)</f>
        <v>0</v>
      </c>
      <c r="AU540" s="19">
        <f>IF(AND(ISNUMBER(AK540),ISNUMBER(AL540)),Regression!$C$38+Regression!$D$38*A540+Regression!$E$38*AK540+Regression!$F$38*AL540,"")</f>
        <v>10074.474455279613</v>
      </c>
      <c r="AV540" s="34">
        <f t="shared" si="116"/>
        <v>10215.307248069446</v>
      </c>
      <c r="AW540" s="13" t="str">
        <f>IF(AJ540=1,"Train",IF(AH540=Inputs!$B$6+1,"Validation",IF(AH540&gt;Inputs!$B$6+1,"Forecast","Not used")))</f>
        <v>Not used</v>
      </c>
      <c r="AX540" s="34">
        <f t="shared" si="117"/>
        <v>8809</v>
      </c>
      <c r="AY540" s="38" t="str">
        <f t="shared" si="118"/>
        <v/>
      </c>
      <c r="AZ540" s="13">
        <f t="shared" si="119"/>
        <v>0</v>
      </c>
      <c r="BB540" s="19">
        <f>Regression!$C$45+Regression!$C$46*A540</f>
        <v>6984.8497731978314</v>
      </c>
      <c r="BC540" s="27" t="str">
        <f t="shared" si="120"/>
        <v/>
      </c>
      <c r="BD540" s="30">
        <f>INDEX('Seasonal Index'!$H$2:$H$53,AI540)</f>
        <v>1.0395594903117378</v>
      </c>
      <c r="BE540" s="34" t="str">
        <f t="shared" si="121"/>
        <v/>
      </c>
      <c r="BF540" s="38" t="str">
        <f t="shared" si="122"/>
        <v/>
      </c>
      <c r="BG540" s="34">
        <f t="shared" si="123"/>
        <v>8809</v>
      </c>
      <c r="BH540" s="13">
        <f t="shared" si="124"/>
        <v>0</v>
      </c>
      <c r="BI540" s="13">
        <f t="shared" si="125"/>
        <v>0</v>
      </c>
    </row>
    <row r="541" spans="1:61" x14ac:dyDescent="0.2">
      <c r="A541" s="15">
        <v>540</v>
      </c>
      <c r="B541" s="35">
        <v>37050</v>
      </c>
      <c r="C541" s="36">
        <v>8428</v>
      </c>
      <c r="D541" s="37"/>
      <c r="F541" s="15">
        <v>406000</v>
      </c>
      <c r="H541" s="15">
        <v>27.975999999999999</v>
      </c>
      <c r="I541" s="15">
        <v>28.872</v>
      </c>
      <c r="J541" s="15">
        <v>1.679</v>
      </c>
      <c r="K541" s="15">
        <v>10470.231</v>
      </c>
      <c r="L541" s="15">
        <v>800293</v>
      </c>
      <c r="M541" s="15">
        <v>1206</v>
      </c>
      <c r="N541" s="15">
        <v>16.872</v>
      </c>
      <c r="O541" s="15">
        <v>232587</v>
      </c>
      <c r="P541" s="15">
        <v>7004.2</v>
      </c>
      <c r="Q541" s="15">
        <v>1741267</v>
      </c>
      <c r="S541" s="15">
        <v>8007</v>
      </c>
      <c r="U541" s="15">
        <v>84.7</v>
      </c>
      <c r="V541" s="15">
        <v>25</v>
      </c>
      <c r="W541" s="15">
        <v>89.4</v>
      </c>
      <c r="AB541" s="15">
        <v>282398</v>
      </c>
      <c r="AD541" s="15">
        <v>0</v>
      </c>
      <c r="AE541" s="15">
        <v>13.7</v>
      </c>
      <c r="AF541" s="15">
        <v>32.4</v>
      </c>
      <c r="AH541" s="13">
        <f t="shared" si="112"/>
        <v>2001</v>
      </c>
      <c r="AI541" s="13">
        <f t="shared" si="113"/>
        <v>23</v>
      </c>
      <c r="AJ541" s="13">
        <f>IF(AND(ISNUMBER(C541),ISNUMBER(AK541),ISNUMBER(AL541),AH541&gt;=Inputs!$B$5,AH541&lt;=Inputs!$B$6,AH541&lt;&gt;Inputs!$B$7,AH541&lt;&gt;Inputs!$B$8),1,0)</f>
        <v>0</v>
      </c>
      <c r="AK541" s="13">
        <f>IF(INDEX($E541:$AF541,Inputs!$C$10)="","",INDEX($E541:$AF541,Inputs!$C$10))</f>
        <v>232587</v>
      </c>
      <c r="AL541" s="13">
        <f>IF(INDEX($E541:$AF541,Inputs!$C$11)="","",INDEX($E541:$AF541,Inputs!$C$11))</f>
        <v>406000</v>
      </c>
      <c r="AM541" s="19">
        <f>Regression!$C$5+Regression!$C$6*A541</f>
        <v>10213.305532444247</v>
      </c>
      <c r="AN541" s="27" t="str">
        <f t="shared" si="114"/>
        <v/>
      </c>
      <c r="AO541" s="30">
        <f>INDEX('Seasonal Index'!$E$2:$E$53,AI541)</f>
        <v>1.0375597367919589</v>
      </c>
      <c r="AP541" s="34" t="str">
        <f t="shared" si="115"/>
        <v/>
      </c>
      <c r="AQ541" s="16">
        <f>IF(AJ541=1,A541-Regression!$C$15,0)</f>
        <v>0</v>
      </c>
      <c r="AR541" s="16">
        <f>IF(AJ541=1,AK541-Regression!$D$15,0)</f>
        <v>0</v>
      </c>
      <c r="AS541" s="16">
        <f>IF(AJ541=1,AL541-Regression!$E$15,0)</f>
        <v>0</v>
      </c>
      <c r="AT541" s="16">
        <f>IF(AJ541=1,AP541-Regression!$F$15,0)</f>
        <v>0</v>
      </c>
      <c r="AU541" s="19">
        <f>IF(AND(ISNUMBER(AK541),ISNUMBER(AL541)),Regression!$C$38+Regression!$D$38*A541+Regression!$E$38*AK541+Regression!$F$38*AL541,"")</f>
        <v>10070.257100684921</v>
      </c>
      <c r="AV541" s="34">
        <f t="shared" si="116"/>
        <v>10448.493306814002</v>
      </c>
      <c r="AW541" s="13" t="str">
        <f>IF(AJ541=1,"Train",IF(AH541=Inputs!$B$6+1,"Validation",IF(AH541&gt;Inputs!$B$6+1,"Forecast","Not used")))</f>
        <v>Not used</v>
      </c>
      <c r="AX541" s="34">
        <f t="shared" si="117"/>
        <v>8428</v>
      </c>
      <c r="AY541" s="38" t="str">
        <f t="shared" si="118"/>
        <v/>
      </c>
      <c r="AZ541" s="13">
        <f t="shared" si="119"/>
        <v>0</v>
      </c>
      <c r="BB541" s="19">
        <f>Regression!$C$45+Regression!$C$46*A541</f>
        <v>6986.4092728106079</v>
      </c>
      <c r="BC541" s="27" t="str">
        <f t="shared" si="120"/>
        <v/>
      </c>
      <c r="BD541" s="30">
        <f>INDEX('Seasonal Index'!$H$2:$H$53,AI541)</f>
        <v>1.0378992768174384</v>
      </c>
      <c r="BE541" s="34" t="str">
        <f t="shared" si="121"/>
        <v/>
      </c>
      <c r="BF541" s="38" t="str">
        <f t="shared" si="122"/>
        <v/>
      </c>
      <c r="BG541" s="34">
        <f t="shared" si="123"/>
        <v>8428</v>
      </c>
      <c r="BH541" s="13">
        <f t="shared" si="124"/>
        <v>0</v>
      </c>
      <c r="BI541" s="13">
        <f t="shared" si="125"/>
        <v>0</v>
      </c>
    </row>
    <row r="542" spans="1:61" x14ac:dyDescent="0.2">
      <c r="A542" s="15">
        <v>541</v>
      </c>
      <c r="B542" s="35">
        <v>37057</v>
      </c>
      <c r="C542" s="36">
        <v>8393</v>
      </c>
      <c r="D542" s="37"/>
      <c r="F542" s="15">
        <v>411000</v>
      </c>
      <c r="H542" s="15">
        <v>28.904</v>
      </c>
      <c r="I542" s="15">
        <v>28.872</v>
      </c>
      <c r="J542" s="15">
        <v>1.647</v>
      </c>
      <c r="K542" s="15">
        <v>10470.231</v>
      </c>
      <c r="L542" s="15">
        <v>761213</v>
      </c>
      <c r="M542" s="15">
        <v>1206</v>
      </c>
      <c r="N542" s="15">
        <v>16.872</v>
      </c>
      <c r="O542" s="15">
        <v>232513</v>
      </c>
      <c r="P542" s="15">
        <v>7004.2</v>
      </c>
      <c r="Q542" s="15">
        <v>1784759</v>
      </c>
      <c r="S542" s="15">
        <v>8007</v>
      </c>
      <c r="U542" s="15">
        <v>84.7</v>
      </c>
      <c r="V542" s="15">
        <v>25</v>
      </c>
      <c r="W542" s="15">
        <v>89.4</v>
      </c>
      <c r="AB542" s="15">
        <v>282398</v>
      </c>
      <c r="AD542" s="15">
        <v>0</v>
      </c>
      <c r="AE542" s="15">
        <v>0</v>
      </c>
      <c r="AF542" s="15">
        <v>61.9</v>
      </c>
      <c r="AH542" s="13">
        <f t="shared" si="112"/>
        <v>2001</v>
      </c>
      <c r="AI542" s="13">
        <f t="shared" si="113"/>
        <v>24</v>
      </c>
      <c r="AJ542" s="13">
        <f>IF(AND(ISNUMBER(C542),ISNUMBER(AK542),ISNUMBER(AL542),AH542&gt;=Inputs!$B$5,AH542&lt;=Inputs!$B$6,AH542&lt;&gt;Inputs!$B$7,AH542&lt;&gt;Inputs!$B$8),1,0)</f>
        <v>0</v>
      </c>
      <c r="AK542" s="13">
        <f>IF(INDEX($E542:$AF542,Inputs!$C$10)="","",INDEX($E542:$AF542,Inputs!$C$10))</f>
        <v>232513</v>
      </c>
      <c r="AL542" s="13">
        <f>IF(INDEX($E542:$AF542,Inputs!$C$11)="","",INDEX($E542:$AF542,Inputs!$C$11))</f>
        <v>411000</v>
      </c>
      <c r="AM542" s="19">
        <f>Regression!$C$5+Regression!$C$6*A542</f>
        <v>10212.132857505929</v>
      </c>
      <c r="AN542" s="27" t="str">
        <f t="shared" si="114"/>
        <v/>
      </c>
      <c r="AO542" s="30">
        <f>INDEX('Seasonal Index'!$E$2:$E$53,AI542)</f>
        <v>1.0344513246808191</v>
      </c>
      <c r="AP542" s="34" t="str">
        <f t="shared" si="115"/>
        <v/>
      </c>
      <c r="AQ542" s="16">
        <f>IF(AJ542=1,A542-Regression!$C$15,0)</f>
        <v>0</v>
      </c>
      <c r="AR542" s="16">
        <f>IF(AJ542=1,AK542-Regression!$D$15,0)</f>
        <v>0</v>
      </c>
      <c r="AS542" s="16">
        <f>IF(AJ542=1,AL542-Regression!$E$15,0)</f>
        <v>0</v>
      </c>
      <c r="AT542" s="16">
        <f>IF(AJ542=1,AP542-Regression!$F$15,0)</f>
        <v>0</v>
      </c>
      <c r="AU542" s="19">
        <f>IF(AND(ISNUMBER(AK542),ISNUMBER(AL542)),Regression!$C$38+Regression!$D$38*A542+Regression!$E$38*AK542+Regression!$F$38*AL542,"")</f>
        <v>10055.284554920157</v>
      </c>
      <c r="AV542" s="34">
        <f t="shared" si="116"/>
        <v>10401.702427879738</v>
      </c>
      <c r="AW542" s="13" t="str">
        <f>IF(AJ542=1,"Train",IF(AH542=Inputs!$B$6+1,"Validation",IF(AH542&gt;Inputs!$B$6+1,"Forecast","Not used")))</f>
        <v>Not used</v>
      </c>
      <c r="AX542" s="34">
        <f t="shared" si="117"/>
        <v>8393</v>
      </c>
      <c r="AY542" s="38" t="str">
        <f t="shared" si="118"/>
        <v/>
      </c>
      <c r="AZ542" s="13">
        <f t="shared" si="119"/>
        <v>0</v>
      </c>
      <c r="BB542" s="19">
        <f>Regression!$C$45+Regression!$C$46*A542</f>
        <v>6987.9687724233854</v>
      </c>
      <c r="BC542" s="27" t="str">
        <f t="shared" si="120"/>
        <v/>
      </c>
      <c r="BD542" s="30">
        <f>INDEX('Seasonal Index'!$H$2:$H$53,AI542)</f>
        <v>1.0351080615346946</v>
      </c>
      <c r="BE542" s="34" t="str">
        <f t="shared" si="121"/>
        <v/>
      </c>
      <c r="BF542" s="38" t="str">
        <f t="shared" si="122"/>
        <v/>
      </c>
      <c r="BG542" s="34">
        <f t="shared" si="123"/>
        <v>8393</v>
      </c>
      <c r="BH542" s="13">
        <f t="shared" si="124"/>
        <v>0</v>
      </c>
      <c r="BI542" s="13">
        <f t="shared" si="125"/>
        <v>0</v>
      </c>
    </row>
    <row r="543" spans="1:61" x14ac:dyDescent="0.2">
      <c r="A543" s="15">
        <v>542</v>
      </c>
      <c r="B543" s="35">
        <v>37064</v>
      </c>
      <c r="C543" s="36">
        <v>8921</v>
      </c>
      <c r="D543" s="37"/>
      <c r="F543" s="15">
        <v>394000</v>
      </c>
      <c r="H543" s="15">
        <v>27.085999999999999</v>
      </c>
      <c r="I543" s="15">
        <v>26.818000000000001</v>
      </c>
      <c r="J543" s="15">
        <v>1.601</v>
      </c>
      <c r="K543" s="15">
        <v>10470.231</v>
      </c>
      <c r="L543" s="15">
        <v>761213</v>
      </c>
      <c r="M543" s="15">
        <v>1206</v>
      </c>
      <c r="N543" s="15">
        <v>16.876000000000001</v>
      </c>
      <c r="O543" s="15">
        <v>232513</v>
      </c>
      <c r="P543" s="15">
        <v>7004.2</v>
      </c>
      <c r="Q543" s="15">
        <v>1784759</v>
      </c>
      <c r="S543" s="15">
        <v>8007</v>
      </c>
      <c r="U543" s="15">
        <v>84.7</v>
      </c>
      <c r="V543" s="15">
        <v>25</v>
      </c>
      <c r="W543" s="15">
        <v>89.4</v>
      </c>
      <c r="AB543" s="15">
        <v>282398</v>
      </c>
      <c r="AD543" s="15">
        <v>0</v>
      </c>
      <c r="AE543" s="15">
        <v>0.3</v>
      </c>
      <c r="AF543" s="15">
        <v>68.5</v>
      </c>
      <c r="AH543" s="13">
        <f t="shared" si="112"/>
        <v>2001</v>
      </c>
      <c r="AI543" s="13">
        <f t="shared" si="113"/>
        <v>25</v>
      </c>
      <c r="AJ543" s="13">
        <f>IF(AND(ISNUMBER(C543),ISNUMBER(AK543),ISNUMBER(AL543),AH543&gt;=Inputs!$B$5,AH543&lt;=Inputs!$B$6,AH543&lt;&gt;Inputs!$B$7,AH543&lt;&gt;Inputs!$B$8),1,0)</f>
        <v>0</v>
      </c>
      <c r="AK543" s="13">
        <f>IF(INDEX($E543:$AF543,Inputs!$C$10)="","",INDEX($E543:$AF543,Inputs!$C$10))</f>
        <v>232513</v>
      </c>
      <c r="AL543" s="13">
        <f>IF(INDEX($E543:$AF543,Inputs!$C$11)="","",INDEX($E543:$AF543,Inputs!$C$11))</f>
        <v>394000</v>
      </c>
      <c r="AM543" s="19">
        <f>Regression!$C$5+Regression!$C$6*A543</f>
        <v>10210.960182567609</v>
      </c>
      <c r="AN543" s="27" t="str">
        <f t="shared" si="114"/>
        <v/>
      </c>
      <c r="AO543" s="30">
        <f>INDEX('Seasonal Index'!$E$2:$E$53,AI543)</f>
        <v>1.0360606930993077</v>
      </c>
      <c r="AP543" s="34" t="str">
        <f t="shared" si="115"/>
        <v/>
      </c>
      <c r="AQ543" s="16">
        <f>IF(AJ543=1,A543-Regression!$C$15,0)</f>
        <v>0</v>
      </c>
      <c r="AR543" s="16">
        <f>IF(AJ543=1,AK543-Regression!$D$15,0)</f>
        <v>0</v>
      </c>
      <c r="AS543" s="16">
        <f>IF(AJ543=1,AL543-Regression!$E$15,0)</f>
        <v>0</v>
      </c>
      <c r="AT543" s="16">
        <f>IF(AJ543=1,AP543-Regression!$F$15,0)</f>
        <v>0</v>
      </c>
      <c r="AU543" s="19">
        <f>IF(AND(ISNUMBER(AK543),ISNUMBER(AL543)),Regression!$C$38+Regression!$D$38*A543+Regression!$E$38*AK543+Regression!$F$38*AL543,"")</f>
        <v>10098.857945107095</v>
      </c>
      <c r="AV543" s="34">
        <f t="shared" si="116"/>
        <v>10463.029762119108</v>
      </c>
      <c r="AW543" s="13" t="str">
        <f>IF(AJ543=1,"Train",IF(AH543=Inputs!$B$6+1,"Validation",IF(AH543&gt;Inputs!$B$6+1,"Forecast","Not used")))</f>
        <v>Not used</v>
      </c>
      <c r="AX543" s="34">
        <f t="shared" si="117"/>
        <v>8921</v>
      </c>
      <c r="AY543" s="38" t="str">
        <f t="shared" si="118"/>
        <v/>
      </c>
      <c r="AZ543" s="13">
        <f t="shared" si="119"/>
        <v>0</v>
      </c>
      <c r="BB543" s="19">
        <f>Regression!$C$45+Regression!$C$46*A543</f>
        <v>6989.528272036162</v>
      </c>
      <c r="BC543" s="27" t="str">
        <f t="shared" si="120"/>
        <v/>
      </c>
      <c r="BD543" s="30">
        <f>INDEX('Seasonal Index'!$H$2:$H$53,AI543)</f>
        <v>1.0325970785197598</v>
      </c>
      <c r="BE543" s="34" t="str">
        <f t="shared" si="121"/>
        <v/>
      </c>
      <c r="BF543" s="38" t="str">
        <f t="shared" si="122"/>
        <v/>
      </c>
      <c r="BG543" s="34">
        <f t="shared" si="123"/>
        <v>8921</v>
      </c>
      <c r="BH543" s="13">
        <f t="shared" si="124"/>
        <v>0</v>
      </c>
      <c r="BI543" s="13">
        <f t="shared" si="125"/>
        <v>0</v>
      </c>
    </row>
    <row r="544" spans="1:61" x14ac:dyDescent="0.2">
      <c r="A544" s="15">
        <v>543</v>
      </c>
      <c r="B544" s="35">
        <v>37071</v>
      </c>
      <c r="C544" s="36">
        <v>9036</v>
      </c>
      <c r="D544" s="37"/>
      <c r="F544" s="15">
        <v>381000</v>
      </c>
      <c r="H544" s="15">
        <v>26.373999999999999</v>
      </c>
      <c r="I544" s="15">
        <v>26.632000000000001</v>
      </c>
      <c r="J544" s="15">
        <v>1.538</v>
      </c>
      <c r="K544" s="15">
        <v>10470.231</v>
      </c>
      <c r="L544" s="15">
        <v>761213</v>
      </c>
      <c r="M544" s="15">
        <v>1206</v>
      </c>
      <c r="N544" s="15">
        <v>16.876000000000001</v>
      </c>
      <c r="O544" s="15">
        <v>232513</v>
      </c>
      <c r="P544" s="15">
        <v>7004.2</v>
      </c>
      <c r="Q544" s="15">
        <v>1784759</v>
      </c>
      <c r="S544" s="15">
        <v>8007</v>
      </c>
      <c r="U544" s="15">
        <v>84.7</v>
      </c>
      <c r="V544" s="15">
        <v>25</v>
      </c>
      <c r="W544" s="15">
        <v>89.4</v>
      </c>
      <c r="AB544" s="15">
        <v>282398</v>
      </c>
      <c r="AD544" s="15">
        <v>0</v>
      </c>
      <c r="AE544" s="15">
        <v>0.2</v>
      </c>
      <c r="AF544" s="15">
        <v>67.599999999999994</v>
      </c>
      <c r="AH544" s="13">
        <f t="shared" si="112"/>
        <v>2001</v>
      </c>
      <c r="AI544" s="13">
        <f t="shared" si="113"/>
        <v>26</v>
      </c>
      <c r="AJ544" s="13">
        <f>IF(AND(ISNUMBER(C544),ISNUMBER(AK544),ISNUMBER(AL544),AH544&gt;=Inputs!$B$5,AH544&lt;=Inputs!$B$6,AH544&lt;&gt;Inputs!$B$7,AH544&lt;&gt;Inputs!$B$8),1,0)</f>
        <v>0</v>
      </c>
      <c r="AK544" s="13">
        <f>IF(INDEX($E544:$AF544,Inputs!$C$10)="","",INDEX($E544:$AF544,Inputs!$C$10))</f>
        <v>232513</v>
      </c>
      <c r="AL544" s="13">
        <f>IF(INDEX($E544:$AF544,Inputs!$C$11)="","",INDEX($E544:$AF544,Inputs!$C$11))</f>
        <v>381000</v>
      </c>
      <c r="AM544" s="19">
        <f>Regression!$C$5+Regression!$C$6*A544</f>
        <v>10209.787507629289</v>
      </c>
      <c r="AN544" s="27" t="str">
        <f t="shared" si="114"/>
        <v/>
      </c>
      <c r="AO544" s="30">
        <f>INDEX('Seasonal Index'!$E$2:$E$53,AI544)</f>
        <v>1.057751041708793</v>
      </c>
      <c r="AP544" s="34" t="str">
        <f t="shared" si="115"/>
        <v/>
      </c>
      <c r="AQ544" s="16">
        <f>IF(AJ544=1,A544-Regression!$C$15,0)</f>
        <v>0</v>
      </c>
      <c r="AR544" s="16">
        <f>IF(AJ544=1,AK544-Regression!$D$15,0)</f>
        <v>0</v>
      </c>
      <c r="AS544" s="16">
        <f>IF(AJ544=1,AL544-Regression!$E$15,0)</f>
        <v>0</v>
      </c>
      <c r="AT544" s="16">
        <f>IF(AJ544=1,AP544-Regression!$F$15,0)</f>
        <v>0</v>
      </c>
      <c r="AU544" s="19">
        <f>IF(AND(ISNUMBER(AK544),ISNUMBER(AL544)),Regression!$C$38+Regression!$D$38*A544+Regression!$E$38*AK544+Regression!$F$38*AL544,"")</f>
        <v>10131.811169787004</v>
      </c>
      <c r="AV544" s="34">
        <f t="shared" si="116"/>
        <v>10716.933819238988</v>
      </c>
      <c r="AW544" s="13" t="str">
        <f>IF(AJ544=1,"Train",IF(AH544=Inputs!$B$6+1,"Validation",IF(AH544&gt;Inputs!$B$6+1,"Forecast","Not used")))</f>
        <v>Not used</v>
      </c>
      <c r="AX544" s="34">
        <f t="shared" si="117"/>
        <v>9036</v>
      </c>
      <c r="AY544" s="38" t="str">
        <f t="shared" si="118"/>
        <v/>
      </c>
      <c r="AZ544" s="13">
        <f t="shared" si="119"/>
        <v>0</v>
      </c>
      <c r="BB544" s="19">
        <f>Regression!$C$45+Regression!$C$46*A544</f>
        <v>6991.0877716489385</v>
      </c>
      <c r="BC544" s="27" t="str">
        <f t="shared" si="120"/>
        <v/>
      </c>
      <c r="BD544" s="30">
        <f>INDEX('Seasonal Index'!$H$2:$H$53,AI544)</f>
        <v>1.0794606245983969</v>
      </c>
      <c r="BE544" s="34" t="str">
        <f t="shared" si="121"/>
        <v/>
      </c>
      <c r="BF544" s="38" t="str">
        <f t="shared" si="122"/>
        <v/>
      </c>
      <c r="BG544" s="34">
        <f t="shared" si="123"/>
        <v>9036</v>
      </c>
      <c r="BH544" s="13">
        <f t="shared" si="124"/>
        <v>0</v>
      </c>
      <c r="BI544" s="13">
        <f t="shared" si="125"/>
        <v>0</v>
      </c>
    </row>
    <row r="545" spans="1:61" x14ac:dyDescent="0.2">
      <c r="A545" s="15">
        <v>544</v>
      </c>
      <c r="B545" s="35">
        <v>37078</v>
      </c>
      <c r="C545" s="36">
        <v>8622</v>
      </c>
      <c r="D545" s="37"/>
      <c r="F545" s="15">
        <v>394000</v>
      </c>
      <c r="H545" s="15">
        <v>26.8675</v>
      </c>
      <c r="I545" s="15">
        <v>25.9</v>
      </c>
      <c r="J545" s="15">
        <v>1.474</v>
      </c>
      <c r="K545" s="15">
        <v>10470.231</v>
      </c>
      <c r="L545" s="15">
        <v>761213</v>
      </c>
      <c r="M545" s="15">
        <v>1234</v>
      </c>
      <c r="N545" s="15">
        <v>16.876000000000001</v>
      </c>
      <c r="O545" s="15">
        <v>232513</v>
      </c>
      <c r="P545" s="15">
        <v>7052.8</v>
      </c>
      <c r="Q545" s="15">
        <v>1784759</v>
      </c>
      <c r="S545" s="15">
        <v>8007</v>
      </c>
      <c r="U545" s="15">
        <v>84.7</v>
      </c>
      <c r="V545" s="15">
        <v>25</v>
      </c>
      <c r="W545" s="15">
        <v>94.9</v>
      </c>
      <c r="AB545" s="15">
        <v>282398</v>
      </c>
      <c r="AD545" s="15">
        <v>1</v>
      </c>
      <c r="AE545" s="15">
        <v>0.4</v>
      </c>
      <c r="AF545" s="15">
        <v>73.3</v>
      </c>
      <c r="AH545" s="13">
        <f t="shared" si="112"/>
        <v>2001</v>
      </c>
      <c r="AI545" s="13">
        <f t="shared" si="113"/>
        <v>27</v>
      </c>
      <c r="AJ545" s="13">
        <f>IF(AND(ISNUMBER(C545),ISNUMBER(AK545),ISNUMBER(AL545),AH545&gt;=Inputs!$B$5,AH545&lt;=Inputs!$B$6,AH545&lt;&gt;Inputs!$B$7,AH545&lt;&gt;Inputs!$B$8),1,0)</f>
        <v>0</v>
      </c>
      <c r="AK545" s="13">
        <f>IF(INDEX($E545:$AF545,Inputs!$C$10)="","",INDEX($E545:$AF545,Inputs!$C$10))</f>
        <v>232513</v>
      </c>
      <c r="AL545" s="13">
        <f>IF(INDEX($E545:$AF545,Inputs!$C$11)="","",INDEX($E545:$AF545,Inputs!$C$11))</f>
        <v>394000</v>
      </c>
      <c r="AM545" s="19">
        <f>Regression!$C$5+Regression!$C$6*A545</f>
        <v>10208.614832690972</v>
      </c>
      <c r="AN545" s="27" t="str">
        <f t="shared" si="114"/>
        <v/>
      </c>
      <c r="AO545" s="30">
        <f>INDEX('Seasonal Index'!$E$2:$E$53,AI545)</f>
        <v>1.0212618850338866</v>
      </c>
      <c r="AP545" s="34" t="str">
        <f t="shared" si="115"/>
        <v/>
      </c>
      <c r="AQ545" s="16">
        <f>IF(AJ545=1,A545-Regression!$C$15,0)</f>
        <v>0</v>
      </c>
      <c r="AR545" s="16">
        <f>IF(AJ545=1,AK545-Regression!$D$15,0)</f>
        <v>0</v>
      </c>
      <c r="AS545" s="16">
        <f>IF(AJ545=1,AL545-Regression!$E$15,0)</f>
        <v>0</v>
      </c>
      <c r="AT545" s="16">
        <f>IF(AJ545=1,AP545-Regression!$F$15,0)</f>
        <v>0</v>
      </c>
      <c r="AU545" s="19">
        <f>IF(AND(ISNUMBER(AK545),ISNUMBER(AL545)),Regression!$C$38+Regression!$D$38*A545+Regression!$E$38*AK545+Regression!$F$38*AL545,"")</f>
        <v>10095.733318671226</v>
      </c>
      <c r="AV545" s="34">
        <f t="shared" si="116"/>
        <v>10310.387639825592</v>
      </c>
      <c r="AW545" s="13" t="str">
        <f>IF(AJ545=1,"Train",IF(AH545=Inputs!$B$6+1,"Validation",IF(AH545&gt;Inputs!$B$6+1,"Forecast","Not used")))</f>
        <v>Not used</v>
      </c>
      <c r="AX545" s="34">
        <f t="shared" si="117"/>
        <v>8622</v>
      </c>
      <c r="AY545" s="38" t="str">
        <f t="shared" si="118"/>
        <v/>
      </c>
      <c r="AZ545" s="13">
        <f t="shared" si="119"/>
        <v>0</v>
      </c>
      <c r="BB545" s="19">
        <f>Regression!$C$45+Regression!$C$46*A545</f>
        <v>6992.6472712617151</v>
      </c>
      <c r="BC545" s="27" t="str">
        <f t="shared" si="120"/>
        <v/>
      </c>
      <c r="BD545" s="30">
        <f>INDEX('Seasonal Index'!$H$2:$H$53,AI545)</f>
        <v>0.99454601152310251</v>
      </c>
      <c r="BE545" s="34" t="str">
        <f t="shared" si="121"/>
        <v/>
      </c>
      <c r="BF545" s="38" t="str">
        <f t="shared" si="122"/>
        <v/>
      </c>
      <c r="BG545" s="34">
        <f t="shared" si="123"/>
        <v>8622</v>
      </c>
      <c r="BH545" s="13">
        <f t="shared" si="124"/>
        <v>0</v>
      </c>
      <c r="BI545" s="13">
        <f t="shared" si="125"/>
        <v>0</v>
      </c>
    </row>
    <row r="546" spans="1:61" x14ac:dyDescent="0.2">
      <c r="A546" s="15">
        <v>545</v>
      </c>
      <c r="B546" s="35">
        <v>37085</v>
      </c>
      <c r="C546" s="36">
        <v>9095</v>
      </c>
      <c r="D546" s="37"/>
      <c r="F546" s="15">
        <v>401000</v>
      </c>
      <c r="H546" s="15">
        <v>27.068000000000001</v>
      </c>
      <c r="I546" s="15">
        <v>24.472000000000001</v>
      </c>
      <c r="J546" s="15">
        <v>1.4370000000000001</v>
      </c>
      <c r="K546" s="15">
        <v>10470.231</v>
      </c>
      <c r="L546" s="15">
        <v>846702</v>
      </c>
      <c r="M546" s="15">
        <v>1234</v>
      </c>
      <c r="N546" s="15">
        <v>16.876000000000001</v>
      </c>
      <c r="O546" s="15">
        <v>232513</v>
      </c>
      <c r="P546" s="15">
        <v>7052.8</v>
      </c>
      <c r="Q546" s="15">
        <v>1784759</v>
      </c>
      <c r="S546" s="15">
        <v>8007</v>
      </c>
      <c r="U546" s="15">
        <v>84.7</v>
      </c>
      <c r="V546" s="15">
        <v>25</v>
      </c>
      <c r="W546" s="15">
        <v>94.9</v>
      </c>
      <c r="AB546" s="15">
        <v>282398</v>
      </c>
      <c r="AD546" s="15">
        <v>0</v>
      </c>
      <c r="AE546" s="15">
        <v>0</v>
      </c>
      <c r="AF546" s="15">
        <v>79.2</v>
      </c>
      <c r="AH546" s="13">
        <f t="shared" si="112"/>
        <v>2001</v>
      </c>
      <c r="AI546" s="13">
        <f t="shared" si="113"/>
        <v>28</v>
      </c>
      <c r="AJ546" s="13">
        <f>IF(AND(ISNUMBER(C546),ISNUMBER(AK546),ISNUMBER(AL546),AH546&gt;=Inputs!$B$5,AH546&lt;=Inputs!$B$6,AH546&lt;&gt;Inputs!$B$7,AH546&lt;&gt;Inputs!$B$8),1,0)</f>
        <v>0</v>
      </c>
      <c r="AK546" s="13">
        <f>IF(INDEX($E546:$AF546,Inputs!$C$10)="","",INDEX($E546:$AF546,Inputs!$C$10))</f>
        <v>232513</v>
      </c>
      <c r="AL546" s="13">
        <f>IF(INDEX($E546:$AF546,Inputs!$C$11)="","",INDEX($E546:$AF546,Inputs!$C$11))</f>
        <v>401000</v>
      </c>
      <c r="AM546" s="19">
        <f>Regression!$C$5+Regression!$C$6*A546</f>
        <v>10207.442157752652</v>
      </c>
      <c r="AN546" s="27" t="str">
        <f t="shared" si="114"/>
        <v/>
      </c>
      <c r="AO546" s="30">
        <f>INDEX('Seasonal Index'!$E$2:$E$53,AI546)</f>
        <v>1.0135090248159799</v>
      </c>
      <c r="AP546" s="34" t="str">
        <f t="shared" si="115"/>
        <v/>
      </c>
      <c r="AQ546" s="16">
        <f>IF(AJ546=1,A546-Regression!$C$15,0)</f>
        <v>0</v>
      </c>
      <c r="AR546" s="16">
        <f>IF(AJ546=1,AK546-Regression!$D$15,0)</f>
        <v>0</v>
      </c>
      <c r="AS546" s="16">
        <f>IF(AJ546=1,AL546-Regression!$E$15,0)</f>
        <v>0</v>
      </c>
      <c r="AT546" s="16">
        <f>IF(AJ546=1,AP546-Regression!$F$15,0)</f>
        <v>0</v>
      </c>
      <c r="AU546" s="19">
        <f>IF(AND(ISNUMBER(AK546),ISNUMBER(AL546)),Regression!$C$38+Regression!$D$38*A546+Regression!$E$38*AK546+Regression!$F$38*AL546,"")</f>
        <v>10075.585715815992</v>
      </c>
      <c r="AV546" s="34">
        <f t="shared" si="116"/>
        <v>10211.697053286483</v>
      </c>
      <c r="AW546" s="13" t="str">
        <f>IF(AJ546=1,"Train",IF(AH546=Inputs!$B$6+1,"Validation",IF(AH546&gt;Inputs!$B$6+1,"Forecast","Not used")))</f>
        <v>Not used</v>
      </c>
      <c r="AX546" s="34">
        <f t="shared" si="117"/>
        <v>9095</v>
      </c>
      <c r="AY546" s="38" t="str">
        <f t="shared" si="118"/>
        <v/>
      </c>
      <c r="AZ546" s="13">
        <f t="shared" si="119"/>
        <v>0</v>
      </c>
      <c r="BB546" s="19">
        <f>Regression!$C$45+Regression!$C$46*A546</f>
        <v>6994.2067708744926</v>
      </c>
      <c r="BC546" s="27" t="str">
        <f t="shared" si="120"/>
        <v/>
      </c>
      <c r="BD546" s="30">
        <f>INDEX('Seasonal Index'!$H$2:$H$53,AI546)</f>
        <v>0.99258235973728948</v>
      </c>
      <c r="BE546" s="34" t="str">
        <f t="shared" si="121"/>
        <v/>
      </c>
      <c r="BF546" s="38" t="str">
        <f t="shared" si="122"/>
        <v/>
      </c>
      <c r="BG546" s="34">
        <f t="shared" si="123"/>
        <v>9095</v>
      </c>
      <c r="BH546" s="13">
        <f t="shared" si="124"/>
        <v>0</v>
      </c>
      <c r="BI546" s="13">
        <f t="shared" si="125"/>
        <v>0</v>
      </c>
    </row>
    <row r="547" spans="1:61" x14ac:dyDescent="0.2">
      <c r="A547" s="15">
        <v>546</v>
      </c>
      <c r="B547" s="35">
        <v>37092</v>
      </c>
      <c r="C547" s="36">
        <v>9176</v>
      </c>
      <c r="D547" s="37"/>
      <c r="F547" s="15">
        <v>405000</v>
      </c>
      <c r="H547" s="15">
        <v>25.263999999999999</v>
      </c>
      <c r="I547" s="15">
        <v>23.472000000000001</v>
      </c>
      <c r="J547" s="15">
        <v>1.413</v>
      </c>
      <c r="K547" s="15">
        <v>10470.231</v>
      </c>
      <c r="L547" s="15">
        <v>846702</v>
      </c>
      <c r="M547" s="15">
        <v>1234</v>
      </c>
      <c r="N547" s="15">
        <v>17.463999999999999</v>
      </c>
      <c r="O547" s="15">
        <v>245357</v>
      </c>
      <c r="P547" s="15">
        <v>7052.8</v>
      </c>
      <c r="Q547" s="15">
        <v>1784759</v>
      </c>
      <c r="S547" s="15">
        <v>8007</v>
      </c>
      <c r="U547" s="15">
        <v>84.7</v>
      </c>
      <c r="V547" s="15">
        <v>25</v>
      </c>
      <c r="W547" s="15">
        <v>94.9</v>
      </c>
      <c r="AB547" s="15">
        <v>282398</v>
      </c>
      <c r="AD547" s="15">
        <v>0</v>
      </c>
      <c r="AE547" s="15">
        <v>0</v>
      </c>
      <c r="AF547" s="15">
        <v>77.8</v>
      </c>
      <c r="AH547" s="13">
        <f t="shared" si="112"/>
        <v>2001</v>
      </c>
      <c r="AI547" s="13">
        <f t="shared" si="113"/>
        <v>29</v>
      </c>
      <c r="AJ547" s="13">
        <f>IF(AND(ISNUMBER(C547),ISNUMBER(AK547),ISNUMBER(AL547),AH547&gt;=Inputs!$B$5,AH547&lt;=Inputs!$B$6,AH547&lt;&gt;Inputs!$B$7,AH547&lt;&gt;Inputs!$B$8),1,0)</f>
        <v>0</v>
      </c>
      <c r="AK547" s="13">
        <f>IF(INDEX($E547:$AF547,Inputs!$C$10)="","",INDEX($E547:$AF547,Inputs!$C$10))</f>
        <v>245357</v>
      </c>
      <c r="AL547" s="13">
        <f>IF(INDEX($E547:$AF547,Inputs!$C$11)="","",INDEX($E547:$AF547,Inputs!$C$11))</f>
        <v>405000</v>
      </c>
      <c r="AM547" s="19">
        <f>Regression!$C$5+Regression!$C$6*A547</f>
        <v>10206.269482814334</v>
      </c>
      <c r="AN547" s="27" t="str">
        <f t="shared" si="114"/>
        <v/>
      </c>
      <c r="AO547" s="30">
        <f>INDEX('Seasonal Index'!$E$2:$E$53,AI547)</f>
        <v>1.0519566788647539</v>
      </c>
      <c r="AP547" s="34" t="str">
        <f t="shared" si="115"/>
        <v/>
      </c>
      <c r="AQ547" s="16">
        <f>IF(AJ547=1,A547-Regression!$C$15,0)</f>
        <v>0</v>
      </c>
      <c r="AR547" s="16">
        <f>IF(AJ547=1,AK547-Regression!$D$15,0)</f>
        <v>0</v>
      </c>
      <c r="AS547" s="16">
        <f>IF(AJ547=1,AL547-Regression!$E$15,0)</f>
        <v>0</v>
      </c>
      <c r="AT547" s="16">
        <f>IF(AJ547=1,AP547-Regression!$F$15,0)</f>
        <v>0</v>
      </c>
      <c r="AU547" s="19">
        <f>IF(AND(ISNUMBER(AK547),ISNUMBER(AL547)),Regression!$C$38+Regression!$D$38*A547+Regression!$E$38*AK547+Regression!$F$38*AL547,"")</f>
        <v>10086.839312984808</v>
      </c>
      <c r="AV547" s="34">
        <f t="shared" si="116"/>
        <v>10610.917983929934</v>
      </c>
      <c r="AW547" s="13" t="str">
        <f>IF(AJ547=1,"Train",IF(AH547=Inputs!$B$6+1,"Validation",IF(AH547&gt;Inputs!$B$6+1,"Forecast","Not used")))</f>
        <v>Not used</v>
      </c>
      <c r="AX547" s="34">
        <f t="shared" si="117"/>
        <v>9176</v>
      </c>
      <c r="AY547" s="38" t="str">
        <f t="shared" si="118"/>
        <v/>
      </c>
      <c r="AZ547" s="13">
        <f t="shared" si="119"/>
        <v>0</v>
      </c>
      <c r="BB547" s="19">
        <f>Regression!$C$45+Regression!$C$46*A547</f>
        <v>6995.7662704872691</v>
      </c>
      <c r="BC547" s="27" t="str">
        <f t="shared" si="120"/>
        <v/>
      </c>
      <c r="BD547" s="30">
        <f>INDEX('Seasonal Index'!$H$2:$H$53,AI547)</f>
        <v>1.0486159669304305</v>
      </c>
      <c r="BE547" s="34" t="str">
        <f t="shared" si="121"/>
        <v/>
      </c>
      <c r="BF547" s="38" t="str">
        <f t="shared" si="122"/>
        <v/>
      </c>
      <c r="BG547" s="34">
        <f t="shared" si="123"/>
        <v>9176</v>
      </c>
      <c r="BH547" s="13">
        <f t="shared" si="124"/>
        <v>0</v>
      </c>
      <c r="BI547" s="13">
        <f t="shared" si="125"/>
        <v>0</v>
      </c>
    </row>
    <row r="548" spans="1:61" x14ac:dyDescent="0.2">
      <c r="A548" s="15">
        <v>547</v>
      </c>
      <c r="B548" s="35">
        <v>37099</v>
      </c>
      <c r="C548" s="36">
        <v>9007</v>
      </c>
      <c r="D548" s="37"/>
      <c r="F548" s="15">
        <v>398000</v>
      </c>
      <c r="H548" s="15">
        <v>26.498000000000001</v>
      </c>
      <c r="I548" s="15">
        <v>24.693999999999999</v>
      </c>
      <c r="J548" s="15">
        <v>1.395</v>
      </c>
      <c r="K548" s="15">
        <v>10470.231</v>
      </c>
      <c r="L548" s="15">
        <v>846702</v>
      </c>
      <c r="M548" s="15">
        <v>1234</v>
      </c>
      <c r="N548" s="15">
        <v>17.463999999999999</v>
      </c>
      <c r="O548" s="15">
        <v>245357</v>
      </c>
      <c r="P548" s="15">
        <v>7052.8</v>
      </c>
      <c r="Q548" s="15">
        <v>1784759</v>
      </c>
      <c r="S548" s="15">
        <v>8007</v>
      </c>
      <c r="U548" s="15">
        <v>84.7</v>
      </c>
      <c r="V548" s="15">
        <v>25</v>
      </c>
      <c r="W548" s="15">
        <v>94.9</v>
      </c>
      <c r="AB548" s="15">
        <v>282398</v>
      </c>
      <c r="AD548" s="15">
        <v>0</v>
      </c>
      <c r="AE548" s="15">
        <v>0</v>
      </c>
      <c r="AF548" s="15">
        <v>85.8</v>
      </c>
      <c r="AH548" s="13">
        <f t="shared" si="112"/>
        <v>2001</v>
      </c>
      <c r="AI548" s="13">
        <f t="shared" si="113"/>
        <v>30</v>
      </c>
      <c r="AJ548" s="13">
        <f>IF(AND(ISNUMBER(C548),ISNUMBER(AK548),ISNUMBER(AL548),AH548&gt;=Inputs!$B$5,AH548&lt;=Inputs!$B$6,AH548&lt;&gt;Inputs!$B$7,AH548&lt;&gt;Inputs!$B$8),1,0)</f>
        <v>0</v>
      </c>
      <c r="AK548" s="13">
        <f>IF(INDEX($E548:$AF548,Inputs!$C$10)="","",INDEX($E548:$AF548,Inputs!$C$10))</f>
        <v>245357</v>
      </c>
      <c r="AL548" s="13">
        <f>IF(INDEX($E548:$AF548,Inputs!$C$11)="","",INDEX($E548:$AF548,Inputs!$C$11))</f>
        <v>398000</v>
      </c>
      <c r="AM548" s="19">
        <f>Regression!$C$5+Regression!$C$6*A548</f>
        <v>10205.096807876014</v>
      </c>
      <c r="AN548" s="27" t="str">
        <f t="shared" si="114"/>
        <v/>
      </c>
      <c r="AO548" s="30">
        <f>INDEX('Seasonal Index'!$E$2:$E$53,AI548)</f>
        <v>1.0317130415362794</v>
      </c>
      <c r="AP548" s="34" t="str">
        <f t="shared" si="115"/>
        <v/>
      </c>
      <c r="AQ548" s="16">
        <f>IF(AJ548=1,A548-Regression!$C$15,0)</f>
        <v>0</v>
      </c>
      <c r="AR548" s="16">
        <f>IF(AJ548=1,AK548-Regression!$D$15,0)</f>
        <v>0</v>
      </c>
      <c r="AS548" s="16">
        <f>IF(AJ548=1,AL548-Regression!$E$15,0)</f>
        <v>0</v>
      </c>
      <c r="AT548" s="16">
        <f>IF(AJ548=1,AP548-Regression!$F$15,0)</f>
        <v>0</v>
      </c>
      <c r="AU548" s="19">
        <f>IF(AND(ISNUMBER(AK548),ISNUMBER(AL548)),Regression!$C$38+Regression!$D$38*A548+Regression!$E$38*AK548+Regression!$F$38*AL548,"")</f>
        <v>10103.862289404173</v>
      </c>
      <c r="AV548" s="34">
        <f t="shared" si="116"/>
        <v>10424.286493864895</v>
      </c>
      <c r="AW548" s="13" t="str">
        <f>IF(AJ548=1,"Train",IF(AH548=Inputs!$B$6+1,"Validation",IF(AH548&gt;Inputs!$B$6+1,"Forecast","Not used")))</f>
        <v>Not used</v>
      </c>
      <c r="AX548" s="34">
        <f t="shared" si="117"/>
        <v>9007</v>
      </c>
      <c r="AY548" s="38" t="str">
        <f t="shared" si="118"/>
        <v/>
      </c>
      <c r="AZ548" s="13">
        <f t="shared" si="119"/>
        <v>0</v>
      </c>
      <c r="BB548" s="19">
        <f>Regression!$C$45+Regression!$C$46*A548</f>
        <v>6997.3257701000457</v>
      </c>
      <c r="BC548" s="27" t="str">
        <f t="shared" si="120"/>
        <v/>
      </c>
      <c r="BD548" s="30">
        <f>INDEX('Seasonal Index'!$H$2:$H$53,AI548)</f>
        <v>1.0099032328934463</v>
      </c>
      <c r="BE548" s="34" t="str">
        <f t="shared" si="121"/>
        <v/>
      </c>
      <c r="BF548" s="38" t="str">
        <f t="shared" si="122"/>
        <v/>
      </c>
      <c r="BG548" s="34">
        <f t="shared" si="123"/>
        <v>9007</v>
      </c>
      <c r="BH548" s="13">
        <f t="shared" si="124"/>
        <v>0</v>
      </c>
      <c r="BI548" s="13">
        <f t="shared" si="125"/>
        <v>0</v>
      </c>
    </row>
    <row r="549" spans="1:61" x14ac:dyDescent="0.2">
      <c r="A549" s="15">
        <v>548</v>
      </c>
      <c r="B549" s="35">
        <v>37106</v>
      </c>
      <c r="C549" s="36">
        <v>8959</v>
      </c>
      <c r="D549" s="37"/>
      <c r="F549" s="15">
        <v>388000</v>
      </c>
      <c r="H549" s="15">
        <v>27.1</v>
      </c>
      <c r="I549" s="15">
        <v>24.826000000000001</v>
      </c>
      <c r="J549" s="15">
        <v>1.3839999999999999</v>
      </c>
      <c r="K549" s="15">
        <v>10470.231</v>
      </c>
      <c r="L549" s="15">
        <v>846702</v>
      </c>
      <c r="M549" s="15">
        <v>1234</v>
      </c>
      <c r="N549" s="15">
        <v>17.463999999999999</v>
      </c>
      <c r="O549" s="15">
        <v>245357</v>
      </c>
      <c r="P549" s="15">
        <v>7052.8</v>
      </c>
      <c r="Q549" s="15">
        <v>1784759</v>
      </c>
      <c r="S549" s="15">
        <v>8007</v>
      </c>
      <c r="U549" s="15">
        <v>84.7</v>
      </c>
      <c r="V549" s="15">
        <v>25</v>
      </c>
      <c r="W549" s="15">
        <v>94.9</v>
      </c>
      <c r="AB549" s="15">
        <v>282398</v>
      </c>
      <c r="AD549" s="15">
        <v>0</v>
      </c>
      <c r="AE549" s="15">
        <v>0</v>
      </c>
      <c r="AF549" s="15">
        <v>84.7</v>
      </c>
      <c r="AH549" s="13">
        <f t="shared" si="112"/>
        <v>2001</v>
      </c>
      <c r="AI549" s="13">
        <f t="shared" si="113"/>
        <v>31</v>
      </c>
      <c r="AJ549" s="13">
        <f>IF(AND(ISNUMBER(C549),ISNUMBER(AK549),ISNUMBER(AL549),AH549&gt;=Inputs!$B$5,AH549&lt;=Inputs!$B$6,AH549&lt;&gt;Inputs!$B$7,AH549&lt;&gt;Inputs!$B$8),1,0)</f>
        <v>0</v>
      </c>
      <c r="AK549" s="13">
        <f>IF(INDEX($E549:$AF549,Inputs!$C$10)="","",INDEX($E549:$AF549,Inputs!$C$10))</f>
        <v>245357</v>
      </c>
      <c r="AL549" s="13">
        <f>IF(INDEX($E549:$AF549,Inputs!$C$11)="","",INDEX($E549:$AF549,Inputs!$C$11))</f>
        <v>388000</v>
      </c>
      <c r="AM549" s="19">
        <f>Regression!$C$5+Regression!$C$6*A549</f>
        <v>10203.924132937695</v>
      </c>
      <c r="AN549" s="27" t="str">
        <f t="shared" si="114"/>
        <v/>
      </c>
      <c r="AO549" s="30">
        <f>INDEX('Seasonal Index'!$E$2:$E$53,AI549)</f>
        <v>1.0399732200612197</v>
      </c>
      <c r="AP549" s="34" t="str">
        <f t="shared" si="115"/>
        <v/>
      </c>
      <c r="AQ549" s="16">
        <f>IF(AJ549=1,A549-Regression!$C$15,0)</f>
        <v>0</v>
      </c>
      <c r="AR549" s="16">
        <f>IF(AJ549=1,AK549-Regression!$D$15,0)</f>
        <v>0</v>
      </c>
      <c r="AS549" s="16">
        <f>IF(AJ549=1,AL549-Regression!$E$15,0)</f>
        <v>0</v>
      </c>
      <c r="AT549" s="16">
        <f>IF(AJ549=1,AP549-Regression!$F$15,0)</f>
        <v>0</v>
      </c>
      <c r="AU549" s="19">
        <f>IF(AND(ISNUMBER(AK549),ISNUMBER(AL549)),Regression!$C$38+Regression!$D$38*A549+Regression!$E$38*AK549+Regression!$F$38*AL549,"")</f>
        <v>10128.850389953812</v>
      </c>
      <c r="AV549" s="34">
        <f t="shared" si="116"/>
        <v>10533.733155558606</v>
      </c>
      <c r="AW549" s="13" t="str">
        <f>IF(AJ549=1,"Train",IF(AH549=Inputs!$B$6+1,"Validation",IF(AH549&gt;Inputs!$B$6+1,"Forecast","Not used")))</f>
        <v>Not used</v>
      </c>
      <c r="AX549" s="34">
        <f t="shared" si="117"/>
        <v>8959</v>
      </c>
      <c r="AY549" s="38" t="str">
        <f t="shared" si="118"/>
        <v/>
      </c>
      <c r="AZ549" s="13">
        <f t="shared" si="119"/>
        <v>0</v>
      </c>
      <c r="BB549" s="19">
        <f>Regression!$C$45+Regression!$C$46*A549</f>
        <v>6998.8852697128223</v>
      </c>
      <c r="BC549" s="27" t="str">
        <f t="shared" si="120"/>
        <v/>
      </c>
      <c r="BD549" s="30">
        <f>INDEX('Seasonal Index'!$H$2:$H$53,AI549)</f>
        <v>1.0389647971011076</v>
      </c>
      <c r="BE549" s="34" t="str">
        <f t="shared" si="121"/>
        <v/>
      </c>
      <c r="BF549" s="38" t="str">
        <f t="shared" si="122"/>
        <v/>
      </c>
      <c r="BG549" s="34">
        <f t="shared" si="123"/>
        <v>8959</v>
      </c>
      <c r="BH549" s="13">
        <f t="shared" si="124"/>
        <v>0</v>
      </c>
      <c r="BI549" s="13">
        <f t="shared" si="125"/>
        <v>0</v>
      </c>
    </row>
    <row r="550" spans="1:61" x14ac:dyDescent="0.2">
      <c r="A550" s="15">
        <v>549</v>
      </c>
      <c r="B550" s="35">
        <v>37113</v>
      </c>
      <c r="C550" s="36">
        <v>8671</v>
      </c>
      <c r="D550" s="37"/>
      <c r="F550" s="15">
        <v>401000</v>
      </c>
      <c r="H550" s="15">
        <v>27.866</v>
      </c>
      <c r="I550" s="15">
        <v>25.6</v>
      </c>
      <c r="J550" s="15">
        <v>1.3759999999999999</v>
      </c>
      <c r="K550" s="15">
        <v>10599</v>
      </c>
      <c r="L550" s="15">
        <v>803744</v>
      </c>
      <c r="M550" s="15">
        <v>1270</v>
      </c>
      <c r="N550" s="15">
        <v>17.463999999999999</v>
      </c>
      <c r="O550" s="15">
        <v>245357</v>
      </c>
      <c r="P550" s="15">
        <v>7069.7</v>
      </c>
      <c r="Q550" s="15">
        <v>1784759</v>
      </c>
      <c r="S550" s="15">
        <v>8007</v>
      </c>
      <c r="U550" s="15">
        <v>85.5</v>
      </c>
      <c r="V550" s="15">
        <v>25</v>
      </c>
      <c r="W550" s="15">
        <v>96.4</v>
      </c>
      <c r="AB550" s="15">
        <v>282398</v>
      </c>
      <c r="AD550" s="15">
        <v>0</v>
      </c>
      <c r="AE550" s="15">
        <v>0</v>
      </c>
      <c r="AF550" s="15">
        <v>110.6</v>
      </c>
      <c r="AH550" s="13">
        <f t="shared" si="112"/>
        <v>2001</v>
      </c>
      <c r="AI550" s="13">
        <f t="shared" si="113"/>
        <v>32</v>
      </c>
      <c r="AJ550" s="13">
        <f>IF(AND(ISNUMBER(C550),ISNUMBER(AK550),ISNUMBER(AL550),AH550&gt;=Inputs!$B$5,AH550&lt;=Inputs!$B$6,AH550&lt;&gt;Inputs!$B$7,AH550&lt;&gt;Inputs!$B$8),1,0)</f>
        <v>0</v>
      </c>
      <c r="AK550" s="13">
        <f>IF(INDEX($E550:$AF550,Inputs!$C$10)="","",INDEX($E550:$AF550,Inputs!$C$10))</f>
        <v>245357</v>
      </c>
      <c r="AL550" s="13">
        <f>IF(INDEX($E550:$AF550,Inputs!$C$11)="","",INDEX($E550:$AF550,Inputs!$C$11))</f>
        <v>401000</v>
      </c>
      <c r="AM550" s="19">
        <f>Regression!$C$5+Regression!$C$6*A550</f>
        <v>10202.751457999377</v>
      </c>
      <c r="AN550" s="27" t="str">
        <f t="shared" si="114"/>
        <v/>
      </c>
      <c r="AO550" s="30">
        <f>INDEX('Seasonal Index'!$E$2:$E$53,AI550)</f>
        <v>1.040616931741758</v>
      </c>
      <c r="AP550" s="34" t="str">
        <f t="shared" si="115"/>
        <v/>
      </c>
      <c r="AQ550" s="16">
        <f>IF(AJ550=1,A550-Regression!$C$15,0)</f>
        <v>0</v>
      </c>
      <c r="AR550" s="16">
        <f>IF(AJ550=1,AK550-Regression!$D$15,0)</f>
        <v>0</v>
      </c>
      <c r="AS550" s="16">
        <f>IF(AJ550=1,AL550-Regression!$E$15,0)</f>
        <v>0</v>
      </c>
      <c r="AT550" s="16">
        <f>IF(AJ550=1,AP550-Regression!$F$15,0)</f>
        <v>0</v>
      </c>
      <c r="AU550" s="19">
        <f>IF(AND(ISNUMBER(AK550),ISNUMBER(AL550)),Regression!$C$38+Regression!$D$38*A550+Regression!$E$38*AK550+Regression!$F$38*AL550,"")</f>
        <v>10092.772538838033</v>
      </c>
      <c r="AV550" s="34">
        <f t="shared" si="116"/>
        <v>10502.709992133106</v>
      </c>
      <c r="AW550" s="13" t="str">
        <f>IF(AJ550=1,"Train",IF(AH550=Inputs!$B$6+1,"Validation",IF(AH550&gt;Inputs!$B$6+1,"Forecast","Not used")))</f>
        <v>Not used</v>
      </c>
      <c r="AX550" s="34">
        <f t="shared" si="117"/>
        <v>8671</v>
      </c>
      <c r="AY550" s="38" t="str">
        <f t="shared" si="118"/>
        <v/>
      </c>
      <c r="AZ550" s="13">
        <f t="shared" si="119"/>
        <v>0</v>
      </c>
      <c r="BB550" s="19">
        <f>Regression!$C$45+Regression!$C$46*A550</f>
        <v>7000.4447693255997</v>
      </c>
      <c r="BC550" s="27" t="str">
        <f t="shared" si="120"/>
        <v/>
      </c>
      <c r="BD550" s="30">
        <f>INDEX('Seasonal Index'!$H$2:$H$53,AI550)</f>
        <v>1.0332208948643213</v>
      </c>
      <c r="BE550" s="34" t="str">
        <f t="shared" si="121"/>
        <v/>
      </c>
      <c r="BF550" s="38" t="str">
        <f t="shared" si="122"/>
        <v/>
      </c>
      <c r="BG550" s="34">
        <f t="shared" si="123"/>
        <v>8671</v>
      </c>
      <c r="BH550" s="13">
        <f t="shared" si="124"/>
        <v>0</v>
      </c>
      <c r="BI550" s="13">
        <f t="shared" si="125"/>
        <v>0</v>
      </c>
    </row>
    <row r="551" spans="1:61" x14ac:dyDescent="0.2">
      <c r="A551" s="15">
        <v>550</v>
      </c>
      <c r="B551" s="35">
        <v>37120</v>
      </c>
      <c r="C551" s="36">
        <v>9035</v>
      </c>
      <c r="D551" s="37"/>
      <c r="F551" s="15">
        <v>394000</v>
      </c>
      <c r="H551" s="15">
        <v>27.515999999999998</v>
      </c>
      <c r="I551" s="15">
        <v>25.411999999999999</v>
      </c>
      <c r="J551" s="15">
        <v>1.3919999999999999</v>
      </c>
      <c r="K551" s="15">
        <v>10599</v>
      </c>
      <c r="L551" s="15">
        <v>803744</v>
      </c>
      <c r="M551" s="15">
        <v>1270</v>
      </c>
      <c r="N551" s="15">
        <v>16.463000000000001</v>
      </c>
      <c r="O551" s="15">
        <v>243498</v>
      </c>
      <c r="P551" s="15">
        <v>7069.7</v>
      </c>
      <c r="Q551" s="15">
        <v>1784759</v>
      </c>
      <c r="S551" s="15">
        <v>8007</v>
      </c>
      <c r="U551" s="15">
        <v>85.5</v>
      </c>
      <c r="V551" s="15">
        <v>25</v>
      </c>
      <c r="W551" s="15">
        <v>96.4</v>
      </c>
      <c r="AB551" s="15">
        <v>282398</v>
      </c>
      <c r="AD551" s="15">
        <v>0</v>
      </c>
      <c r="AE551" s="15">
        <v>0</v>
      </c>
      <c r="AF551" s="15">
        <v>87.2</v>
      </c>
      <c r="AH551" s="13">
        <f t="shared" si="112"/>
        <v>2001</v>
      </c>
      <c r="AI551" s="13">
        <f t="shared" si="113"/>
        <v>33</v>
      </c>
      <c r="AJ551" s="13">
        <f>IF(AND(ISNUMBER(C551),ISNUMBER(AK551),ISNUMBER(AL551),AH551&gt;=Inputs!$B$5,AH551&lt;=Inputs!$B$6,AH551&lt;&gt;Inputs!$B$7,AH551&lt;&gt;Inputs!$B$8),1,0)</f>
        <v>0</v>
      </c>
      <c r="AK551" s="13">
        <f>IF(INDEX($E551:$AF551,Inputs!$C$10)="","",INDEX($E551:$AF551,Inputs!$C$10))</f>
        <v>243498</v>
      </c>
      <c r="AL551" s="13">
        <f>IF(INDEX($E551:$AF551,Inputs!$C$11)="","",INDEX($E551:$AF551,Inputs!$C$11))</f>
        <v>394000</v>
      </c>
      <c r="AM551" s="19">
        <f>Regression!$C$5+Regression!$C$6*A551</f>
        <v>10201.578783061057</v>
      </c>
      <c r="AN551" s="27" t="str">
        <f t="shared" si="114"/>
        <v/>
      </c>
      <c r="AO551" s="30">
        <f>INDEX('Seasonal Index'!$E$2:$E$53,AI551)</f>
        <v>1.027478065834379</v>
      </c>
      <c r="AP551" s="34" t="str">
        <f t="shared" si="115"/>
        <v/>
      </c>
      <c r="AQ551" s="16">
        <f>IF(AJ551=1,A551-Regression!$C$15,0)</f>
        <v>0</v>
      </c>
      <c r="AR551" s="16">
        <f>IF(AJ551=1,AK551-Regression!$D$15,0)</f>
        <v>0</v>
      </c>
      <c r="AS551" s="16">
        <f>IF(AJ551=1,AL551-Regression!$E$15,0)</f>
        <v>0</v>
      </c>
      <c r="AT551" s="16">
        <f>IF(AJ551=1,AP551-Regression!$F$15,0)</f>
        <v>0</v>
      </c>
      <c r="AU551" s="19">
        <f>IF(AND(ISNUMBER(AK551),ISNUMBER(AL551)),Regression!$C$38+Regression!$D$38*A551+Regression!$E$38*AK551+Regression!$F$38*AL551,"")</f>
        <v>10106.403451641196</v>
      </c>
      <c r="AV551" s="34">
        <f t="shared" si="116"/>
        <v>10384.107871034188</v>
      </c>
      <c r="AW551" s="13" t="str">
        <f>IF(AJ551=1,"Train",IF(AH551=Inputs!$B$6+1,"Validation",IF(AH551&gt;Inputs!$B$6+1,"Forecast","Not used")))</f>
        <v>Not used</v>
      </c>
      <c r="AX551" s="34">
        <f t="shared" si="117"/>
        <v>9035</v>
      </c>
      <c r="AY551" s="38" t="str">
        <f t="shared" si="118"/>
        <v/>
      </c>
      <c r="AZ551" s="13">
        <f t="shared" si="119"/>
        <v>0</v>
      </c>
      <c r="BB551" s="19">
        <f>Regression!$C$45+Regression!$C$46*A551</f>
        <v>7002.0042689383763</v>
      </c>
      <c r="BC551" s="27" t="str">
        <f t="shared" si="120"/>
        <v/>
      </c>
      <c r="BD551" s="30">
        <f>INDEX('Seasonal Index'!$H$2:$H$53,AI551)</f>
        <v>1.0058600109847937</v>
      </c>
      <c r="BE551" s="34" t="str">
        <f t="shared" si="121"/>
        <v/>
      </c>
      <c r="BF551" s="38" t="str">
        <f t="shared" si="122"/>
        <v/>
      </c>
      <c r="BG551" s="34">
        <f t="shared" si="123"/>
        <v>9035</v>
      </c>
      <c r="BH551" s="13">
        <f t="shared" si="124"/>
        <v>0</v>
      </c>
      <c r="BI551" s="13">
        <f t="shared" si="125"/>
        <v>0</v>
      </c>
    </row>
    <row r="552" spans="1:61" x14ac:dyDescent="0.2">
      <c r="A552" s="15">
        <v>551</v>
      </c>
      <c r="B552" s="35">
        <v>37127</v>
      </c>
      <c r="C552" s="36">
        <v>8943</v>
      </c>
      <c r="D552" s="37"/>
      <c r="F552" s="15">
        <v>402000</v>
      </c>
      <c r="H552" s="15">
        <v>27.254000000000001</v>
      </c>
      <c r="I552" s="15">
        <v>25.481999999999999</v>
      </c>
      <c r="J552" s="15">
        <v>1.427</v>
      </c>
      <c r="K552" s="15">
        <v>10599</v>
      </c>
      <c r="L552" s="15">
        <v>803744</v>
      </c>
      <c r="M552" s="15">
        <v>1270</v>
      </c>
      <c r="N552" s="15">
        <v>16.463000000000001</v>
      </c>
      <c r="O552" s="15">
        <v>243498</v>
      </c>
      <c r="P552" s="15">
        <v>7069.7</v>
      </c>
      <c r="Q552" s="15">
        <v>1784759</v>
      </c>
      <c r="S552" s="15">
        <v>8007</v>
      </c>
      <c r="U552" s="15">
        <v>85.5</v>
      </c>
      <c r="V552" s="15">
        <v>25</v>
      </c>
      <c r="W552" s="15">
        <v>96.4</v>
      </c>
      <c r="AB552" s="15">
        <v>282398</v>
      </c>
      <c r="AD552" s="15">
        <v>0</v>
      </c>
      <c r="AE552" s="15">
        <v>0</v>
      </c>
      <c r="AF552" s="15">
        <v>79.2</v>
      </c>
      <c r="AH552" s="13">
        <f t="shared" si="112"/>
        <v>2001</v>
      </c>
      <c r="AI552" s="13">
        <f t="shared" si="113"/>
        <v>34</v>
      </c>
      <c r="AJ552" s="13">
        <f>IF(AND(ISNUMBER(C552),ISNUMBER(AK552),ISNUMBER(AL552),AH552&gt;=Inputs!$B$5,AH552&lt;=Inputs!$B$6,AH552&lt;&gt;Inputs!$B$7,AH552&lt;&gt;Inputs!$B$8),1,0)</f>
        <v>0</v>
      </c>
      <c r="AK552" s="13">
        <f>IF(INDEX($E552:$AF552,Inputs!$C$10)="","",INDEX($E552:$AF552,Inputs!$C$10))</f>
        <v>243498</v>
      </c>
      <c r="AL552" s="13">
        <f>IF(INDEX($E552:$AF552,Inputs!$C$11)="","",INDEX($E552:$AF552,Inputs!$C$11))</f>
        <v>402000</v>
      </c>
      <c r="AM552" s="19">
        <f>Regression!$C$5+Regression!$C$6*A552</f>
        <v>10200.406108122737</v>
      </c>
      <c r="AN552" s="27" t="str">
        <f t="shared" si="114"/>
        <v/>
      </c>
      <c r="AO552" s="30">
        <f>INDEX('Seasonal Index'!$E$2:$E$53,AI552)</f>
        <v>1.0381639846741464</v>
      </c>
      <c r="AP552" s="34" t="str">
        <f t="shared" si="115"/>
        <v/>
      </c>
      <c r="AQ552" s="16">
        <f>IF(AJ552=1,A552-Regression!$C$15,0)</f>
        <v>0</v>
      </c>
      <c r="AR552" s="16">
        <f>IF(AJ552=1,AK552-Regression!$D$15,0)</f>
        <v>0</v>
      </c>
      <c r="AS552" s="16">
        <f>IF(AJ552=1,AL552-Regression!$E$15,0)</f>
        <v>0</v>
      </c>
      <c r="AT552" s="16">
        <f>IF(AJ552=1,AP552-Regression!$F$15,0)</f>
        <v>0</v>
      </c>
      <c r="AU552" s="19">
        <f>IF(AND(ISNUMBER(AK552),ISNUMBER(AL552)),Regression!$C$38+Regression!$D$38*A552+Regression!$E$38*AK552+Regression!$F$38*AL552,"")</f>
        <v>10083.600807409202</v>
      </c>
      <c r="AV552" s="34">
        <f t="shared" si="116"/>
        <v>10468.431194083378</v>
      </c>
      <c r="AW552" s="13" t="str">
        <f>IF(AJ552=1,"Train",IF(AH552=Inputs!$B$6+1,"Validation",IF(AH552&gt;Inputs!$B$6+1,"Forecast","Not used")))</f>
        <v>Not used</v>
      </c>
      <c r="AX552" s="34">
        <f t="shared" si="117"/>
        <v>8943</v>
      </c>
      <c r="AY552" s="38" t="str">
        <f t="shared" si="118"/>
        <v/>
      </c>
      <c r="AZ552" s="13">
        <f t="shared" si="119"/>
        <v>0</v>
      </c>
      <c r="BB552" s="19">
        <f>Regression!$C$45+Regression!$C$46*A552</f>
        <v>7003.5637685511529</v>
      </c>
      <c r="BC552" s="27" t="str">
        <f t="shared" si="120"/>
        <v/>
      </c>
      <c r="BD552" s="30">
        <f>INDEX('Seasonal Index'!$H$2:$H$53,AI552)</f>
        <v>1.0219588934931323</v>
      </c>
      <c r="BE552" s="34" t="str">
        <f t="shared" si="121"/>
        <v/>
      </c>
      <c r="BF552" s="38" t="str">
        <f t="shared" si="122"/>
        <v/>
      </c>
      <c r="BG552" s="34">
        <f t="shared" si="123"/>
        <v>8943</v>
      </c>
      <c r="BH552" s="13">
        <f t="shared" si="124"/>
        <v>0</v>
      </c>
      <c r="BI552" s="13">
        <f t="shared" si="125"/>
        <v>0</v>
      </c>
    </row>
    <row r="553" spans="1:61" x14ac:dyDescent="0.2">
      <c r="A553" s="15">
        <v>552</v>
      </c>
      <c r="B553" s="35">
        <v>37134</v>
      </c>
      <c r="C553" s="36">
        <v>8612</v>
      </c>
      <c r="D553" s="37"/>
      <c r="F553" s="15">
        <v>395000</v>
      </c>
      <c r="H553" s="15">
        <v>26.844000000000001</v>
      </c>
      <c r="I553" s="15">
        <v>26.57</v>
      </c>
      <c r="J553" s="15">
        <v>1.488</v>
      </c>
      <c r="K553" s="15">
        <v>10599</v>
      </c>
      <c r="L553" s="15">
        <v>803744</v>
      </c>
      <c r="M553" s="15">
        <v>1270</v>
      </c>
      <c r="N553" s="15">
        <v>16.463000000000001</v>
      </c>
      <c r="O553" s="15">
        <v>243498</v>
      </c>
      <c r="P553" s="15">
        <v>7069.7</v>
      </c>
      <c r="Q553" s="15">
        <v>1784759</v>
      </c>
      <c r="S553" s="15">
        <v>8007</v>
      </c>
      <c r="U553" s="15">
        <v>85.5</v>
      </c>
      <c r="V553" s="15">
        <v>25</v>
      </c>
      <c r="W553" s="15">
        <v>96.4</v>
      </c>
      <c r="AB553" s="15">
        <v>282398</v>
      </c>
      <c r="AD553" s="15">
        <v>0</v>
      </c>
      <c r="AE553" s="15">
        <v>0</v>
      </c>
      <c r="AF553" s="15">
        <v>72.3</v>
      </c>
      <c r="AH553" s="13">
        <f t="shared" si="112"/>
        <v>2001</v>
      </c>
      <c r="AI553" s="13">
        <f t="shared" si="113"/>
        <v>35</v>
      </c>
      <c r="AJ553" s="13">
        <f>IF(AND(ISNUMBER(C553),ISNUMBER(AK553),ISNUMBER(AL553),AH553&gt;=Inputs!$B$5,AH553&lt;=Inputs!$B$6,AH553&lt;&gt;Inputs!$B$7,AH553&lt;&gt;Inputs!$B$8),1,0)</f>
        <v>0</v>
      </c>
      <c r="AK553" s="13">
        <f>IF(INDEX($E553:$AF553,Inputs!$C$10)="","",INDEX($E553:$AF553,Inputs!$C$10))</f>
        <v>243498</v>
      </c>
      <c r="AL553" s="13">
        <f>IF(INDEX($E553:$AF553,Inputs!$C$11)="","",INDEX($E553:$AF553,Inputs!$C$11))</f>
        <v>395000</v>
      </c>
      <c r="AM553" s="19">
        <f>Regression!$C$5+Regression!$C$6*A553</f>
        <v>10199.233433184419</v>
      </c>
      <c r="AN553" s="27" t="str">
        <f t="shared" si="114"/>
        <v/>
      </c>
      <c r="AO553" s="30">
        <f>INDEX('Seasonal Index'!$E$2:$E$53,AI553)</f>
        <v>1.0224659586681397</v>
      </c>
      <c r="AP553" s="34" t="str">
        <f t="shared" si="115"/>
        <v/>
      </c>
      <c r="AQ553" s="16">
        <f>IF(AJ553=1,A553-Regression!$C$15,0)</f>
        <v>0</v>
      </c>
      <c r="AR553" s="16">
        <f>IF(AJ553=1,AK553-Regression!$D$15,0)</f>
        <v>0</v>
      </c>
      <c r="AS553" s="16">
        <f>IF(AJ553=1,AL553-Regression!$E$15,0)</f>
        <v>0</v>
      </c>
      <c r="AT553" s="16">
        <f>IF(AJ553=1,AP553-Regression!$F$15,0)</f>
        <v>0</v>
      </c>
      <c r="AU553" s="19">
        <f>IF(AND(ISNUMBER(AK553),ISNUMBER(AL553)),Regression!$C$38+Regression!$D$38*A553+Regression!$E$38*AK553+Regression!$F$38*AL553,"")</f>
        <v>10100.623783828571</v>
      </c>
      <c r="AV553" s="34">
        <f t="shared" si="116"/>
        <v>10327.543980278493</v>
      </c>
      <c r="AW553" s="13" t="str">
        <f>IF(AJ553=1,"Train",IF(AH553=Inputs!$B$6+1,"Validation",IF(AH553&gt;Inputs!$B$6+1,"Forecast","Not used")))</f>
        <v>Not used</v>
      </c>
      <c r="AX553" s="34">
        <f t="shared" si="117"/>
        <v>8612</v>
      </c>
      <c r="AY553" s="38" t="str">
        <f t="shared" si="118"/>
        <v/>
      </c>
      <c r="AZ553" s="13">
        <f t="shared" si="119"/>
        <v>0</v>
      </c>
      <c r="BB553" s="19">
        <f>Regression!$C$45+Regression!$C$46*A553</f>
        <v>7005.1232681639294</v>
      </c>
      <c r="BC553" s="27" t="str">
        <f t="shared" si="120"/>
        <v/>
      </c>
      <c r="BD553" s="30">
        <f>INDEX('Seasonal Index'!$H$2:$H$53,AI553)</f>
        <v>1.0227114090901652</v>
      </c>
      <c r="BE553" s="34" t="str">
        <f t="shared" si="121"/>
        <v/>
      </c>
      <c r="BF553" s="38" t="str">
        <f t="shared" si="122"/>
        <v/>
      </c>
      <c r="BG553" s="34">
        <f t="shared" si="123"/>
        <v>8612</v>
      </c>
      <c r="BH553" s="13">
        <f t="shared" si="124"/>
        <v>0</v>
      </c>
      <c r="BI553" s="13">
        <f t="shared" si="125"/>
        <v>0</v>
      </c>
    </row>
    <row r="554" spans="1:61" x14ac:dyDescent="0.2">
      <c r="A554" s="15">
        <v>553</v>
      </c>
      <c r="B554" s="35">
        <v>37141</v>
      </c>
      <c r="C554" s="36">
        <v>8529</v>
      </c>
      <c r="D554" s="37"/>
      <c r="F554" s="15">
        <v>402000</v>
      </c>
      <c r="H554" s="15">
        <v>27.375</v>
      </c>
      <c r="I554" s="15">
        <v>26.641999999999999</v>
      </c>
      <c r="J554" s="15">
        <v>1.5449999999999999</v>
      </c>
      <c r="K554" s="15">
        <v>10599</v>
      </c>
      <c r="L554" s="15">
        <v>803744</v>
      </c>
      <c r="M554" s="15">
        <v>1278</v>
      </c>
      <c r="N554" s="15">
        <v>16.463000000000001</v>
      </c>
      <c r="O554" s="15">
        <v>243498</v>
      </c>
      <c r="P554" s="15">
        <v>7082.3</v>
      </c>
      <c r="Q554" s="15">
        <v>1784759</v>
      </c>
      <c r="S554" s="15">
        <v>8007</v>
      </c>
      <c r="U554" s="15">
        <v>85.5</v>
      </c>
      <c r="V554" s="15">
        <v>28</v>
      </c>
      <c r="W554" s="15">
        <v>95.6</v>
      </c>
      <c r="AB554" s="15">
        <v>282398</v>
      </c>
      <c r="AD554" s="15">
        <v>1</v>
      </c>
      <c r="AE554" s="15">
        <v>0.3</v>
      </c>
      <c r="AF554" s="15">
        <v>54.7</v>
      </c>
      <c r="AH554" s="13">
        <f t="shared" si="112"/>
        <v>2001</v>
      </c>
      <c r="AI554" s="13">
        <f t="shared" si="113"/>
        <v>36</v>
      </c>
      <c r="AJ554" s="13">
        <f>IF(AND(ISNUMBER(C554),ISNUMBER(AK554),ISNUMBER(AL554),AH554&gt;=Inputs!$B$5,AH554&lt;=Inputs!$B$6,AH554&lt;&gt;Inputs!$B$7,AH554&lt;&gt;Inputs!$B$8),1,0)</f>
        <v>0</v>
      </c>
      <c r="AK554" s="13">
        <f>IF(INDEX($E554:$AF554,Inputs!$C$10)="","",INDEX($E554:$AF554,Inputs!$C$10))</f>
        <v>243498</v>
      </c>
      <c r="AL554" s="13">
        <f>IF(INDEX($E554:$AF554,Inputs!$C$11)="","",INDEX($E554:$AF554,Inputs!$C$11))</f>
        <v>402000</v>
      </c>
      <c r="AM554" s="19">
        <f>Regression!$C$5+Regression!$C$6*A554</f>
        <v>10198.0607582461</v>
      </c>
      <c r="AN554" s="27" t="str">
        <f t="shared" si="114"/>
        <v/>
      </c>
      <c r="AO554" s="30">
        <f>INDEX('Seasonal Index'!$E$2:$E$53,AI554)</f>
        <v>1.0036108382806754</v>
      </c>
      <c r="AP554" s="34" t="str">
        <f t="shared" si="115"/>
        <v/>
      </c>
      <c r="AQ554" s="16">
        <f>IF(AJ554=1,A554-Regression!$C$15,0)</f>
        <v>0</v>
      </c>
      <c r="AR554" s="16">
        <f>IF(AJ554=1,AK554-Regression!$D$15,0)</f>
        <v>0</v>
      </c>
      <c r="AS554" s="16">
        <f>IF(AJ554=1,AL554-Regression!$E$15,0)</f>
        <v>0</v>
      </c>
      <c r="AT554" s="16">
        <f>IF(AJ554=1,AP554-Regression!$F$15,0)</f>
        <v>0</v>
      </c>
      <c r="AU554" s="19">
        <f>IF(AND(ISNUMBER(AK554),ISNUMBER(AL554)),Regression!$C$38+Regression!$D$38*A554+Regression!$E$38*AK554+Regression!$F$38*AL554,"")</f>
        <v>10080.476180973335</v>
      </c>
      <c r="AV554" s="34">
        <f t="shared" si="116"/>
        <v>10116.875150255031</v>
      </c>
      <c r="AW554" s="13" t="str">
        <f>IF(AJ554=1,"Train",IF(AH554=Inputs!$B$6+1,"Validation",IF(AH554&gt;Inputs!$B$6+1,"Forecast","Not used")))</f>
        <v>Not used</v>
      </c>
      <c r="AX554" s="34">
        <f t="shared" si="117"/>
        <v>8529</v>
      </c>
      <c r="AY554" s="38" t="str">
        <f t="shared" si="118"/>
        <v/>
      </c>
      <c r="AZ554" s="13">
        <f t="shared" si="119"/>
        <v>0</v>
      </c>
      <c r="BB554" s="19">
        <f>Regression!$C$45+Regression!$C$46*A554</f>
        <v>7006.6827677767069</v>
      </c>
      <c r="BC554" s="27" t="str">
        <f t="shared" si="120"/>
        <v/>
      </c>
      <c r="BD554" s="30">
        <f>INDEX('Seasonal Index'!$H$2:$H$53,AI554)</f>
        <v>0.95792593843145868</v>
      </c>
      <c r="BE554" s="34" t="str">
        <f t="shared" si="121"/>
        <v/>
      </c>
      <c r="BF554" s="38" t="str">
        <f t="shared" si="122"/>
        <v/>
      </c>
      <c r="BG554" s="34">
        <f t="shared" si="123"/>
        <v>8529</v>
      </c>
      <c r="BH554" s="13">
        <f t="shared" si="124"/>
        <v>0</v>
      </c>
      <c r="BI554" s="13">
        <f t="shared" si="125"/>
        <v>0</v>
      </c>
    </row>
    <row r="555" spans="1:61" x14ac:dyDescent="0.2">
      <c r="A555" s="15">
        <v>554</v>
      </c>
      <c r="B555" s="35">
        <v>37148</v>
      </c>
      <c r="C555" s="36">
        <v>8969</v>
      </c>
      <c r="D555" s="37"/>
      <c r="F555" s="15">
        <v>408000</v>
      </c>
      <c r="H555" s="15">
        <v>28.224</v>
      </c>
      <c r="I555" s="15">
        <v>28.474</v>
      </c>
      <c r="J555" s="15">
        <v>1.5269999999999999</v>
      </c>
      <c r="K555" s="15">
        <v>10599</v>
      </c>
      <c r="L555" s="15">
        <v>850680</v>
      </c>
      <c r="M555" s="15">
        <v>1278</v>
      </c>
      <c r="N555" s="15">
        <v>16.463000000000001</v>
      </c>
      <c r="O555" s="15">
        <v>243498</v>
      </c>
      <c r="P555" s="15">
        <v>7082.3</v>
      </c>
      <c r="Q555" s="15">
        <v>1816504</v>
      </c>
      <c r="S555" s="15">
        <v>8007</v>
      </c>
      <c r="U555" s="15">
        <v>85.5</v>
      </c>
      <c r="V555" s="15">
        <v>28</v>
      </c>
      <c r="W555" s="15">
        <v>95.6</v>
      </c>
      <c r="AB555" s="15">
        <v>282398</v>
      </c>
      <c r="AD555" s="15">
        <v>0</v>
      </c>
      <c r="AE555" s="15">
        <v>2.7</v>
      </c>
      <c r="AF555" s="15">
        <v>49.9</v>
      </c>
      <c r="AH555" s="13">
        <f t="shared" si="112"/>
        <v>2001</v>
      </c>
      <c r="AI555" s="13">
        <f t="shared" si="113"/>
        <v>37</v>
      </c>
      <c r="AJ555" s="13">
        <f>IF(AND(ISNUMBER(C555),ISNUMBER(AK555),ISNUMBER(AL555),AH555&gt;=Inputs!$B$5,AH555&lt;=Inputs!$B$6,AH555&lt;&gt;Inputs!$B$7,AH555&lt;&gt;Inputs!$B$8),1,0)</f>
        <v>0</v>
      </c>
      <c r="AK555" s="13">
        <f>IF(INDEX($E555:$AF555,Inputs!$C$10)="","",INDEX($E555:$AF555,Inputs!$C$10))</f>
        <v>243498</v>
      </c>
      <c r="AL555" s="13">
        <f>IF(INDEX($E555:$AF555,Inputs!$C$11)="","",INDEX($E555:$AF555,Inputs!$C$11))</f>
        <v>408000</v>
      </c>
      <c r="AM555" s="19">
        <f>Regression!$C$5+Regression!$C$6*A555</f>
        <v>10196.888083307782</v>
      </c>
      <c r="AN555" s="27" t="str">
        <f t="shared" si="114"/>
        <v/>
      </c>
      <c r="AO555" s="30">
        <f>INDEX('Seasonal Index'!$E$2:$E$53,AI555)</f>
        <v>0.98810944012120361</v>
      </c>
      <c r="AP555" s="34" t="str">
        <f t="shared" si="115"/>
        <v/>
      </c>
      <c r="AQ555" s="16">
        <f>IF(AJ555=1,A555-Regression!$C$15,0)</f>
        <v>0</v>
      </c>
      <c r="AR555" s="16">
        <f>IF(AJ555=1,AK555-Regression!$D$15,0)</f>
        <v>0</v>
      </c>
      <c r="AS555" s="16">
        <f>IF(AJ555=1,AL555-Regression!$E$15,0)</f>
        <v>0</v>
      </c>
      <c r="AT555" s="16">
        <f>IF(AJ555=1,AP555-Regression!$F$15,0)</f>
        <v>0</v>
      </c>
      <c r="AU555" s="19">
        <f>IF(AND(ISNUMBER(AK555),ISNUMBER(AL555)),Regression!$C$38+Regression!$D$38*A555+Regression!$E$38*AK555+Regression!$F$38*AL555,"")</f>
        <v>10062.983619494857</v>
      </c>
      <c r="AV555" s="34">
        <f t="shared" si="116"/>
        <v>9943.3291102079056</v>
      </c>
      <c r="AW555" s="13" t="str">
        <f>IF(AJ555=1,"Train",IF(AH555=Inputs!$B$6+1,"Validation",IF(AH555&gt;Inputs!$B$6+1,"Forecast","Not used")))</f>
        <v>Not used</v>
      </c>
      <c r="AX555" s="34">
        <f t="shared" si="117"/>
        <v>8969</v>
      </c>
      <c r="AY555" s="38" t="str">
        <f t="shared" si="118"/>
        <v/>
      </c>
      <c r="AZ555" s="13">
        <f t="shared" si="119"/>
        <v>0</v>
      </c>
      <c r="BB555" s="19">
        <f>Regression!$C$45+Regression!$C$46*A555</f>
        <v>7008.2422673894835</v>
      </c>
      <c r="BC555" s="27" t="str">
        <f t="shared" si="120"/>
        <v/>
      </c>
      <c r="BD555" s="30">
        <f>INDEX('Seasonal Index'!$H$2:$H$53,AI555)</f>
        <v>0.96626808296825473</v>
      </c>
      <c r="BE555" s="34" t="str">
        <f t="shared" si="121"/>
        <v/>
      </c>
      <c r="BF555" s="38" t="str">
        <f t="shared" si="122"/>
        <v/>
      </c>
      <c r="BG555" s="34">
        <f t="shared" si="123"/>
        <v>8969</v>
      </c>
      <c r="BH555" s="13">
        <f t="shared" si="124"/>
        <v>0</v>
      </c>
      <c r="BI555" s="13">
        <f t="shared" si="125"/>
        <v>0</v>
      </c>
    </row>
    <row r="556" spans="1:61" x14ac:dyDescent="0.2">
      <c r="A556" s="15">
        <v>555</v>
      </c>
      <c r="B556" s="35">
        <v>37155</v>
      </c>
      <c r="C556" s="36">
        <v>7834</v>
      </c>
      <c r="D556" s="37"/>
      <c r="F556" s="15">
        <v>395000</v>
      </c>
      <c r="H556" s="15">
        <v>27.088000000000001</v>
      </c>
      <c r="I556" s="15">
        <v>26.408000000000001</v>
      </c>
      <c r="J556" s="15">
        <v>1.5289999999999999</v>
      </c>
      <c r="K556" s="15">
        <v>10599</v>
      </c>
      <c r="L556" s="15">
        <v>850680</v>
      </c>
      <c r="M556" s="15">
        <v>1278</v>
      </c>
      <c r="N556" s="15">
        <v>16.347999999999999</v>
      </c>
      <c r="O556" s="15">
        <v>250363</v>
      </c>
      <c r="P556" s="15">
        <v>7082.3</v>
      </c>
      <c r="Q556" s="15">
        <v>1816504</v>
      </c>
      <c r="S556" s="15">
        <v>8007</v>
      </c>
      <c r="U556" s="15">
        <v>85.5</v>
      </c>
      <c r="V556" s="15">
        <v>28</v>
      </c>
      <c r="W556" s="15">
        <v>95.6</v>
      </c>
      <c r="AB556" s="15">
        <v>282398</v>
      </c>
      <c r="AD556" s="15">
        <v>0</v>
      </c>
      <c r="AE556" s="15">
        <v>4.4000000000000004</v>
      </c>
      <c r="AF556" s="15">
        <v>33.9</v>
      </c>
      <c r="AH556" s="13">
        <f t="shared" si="112"/>
        <v>2001</v>
      </c>
      <c r="AI556" s="13">
        <f t="shared" si="113"/>
        <v>38</v>
      </c>
      <c r="AJ556" s="13">
        <f>IF(AND(ISNUMBER(C556),ISNUMBER(AK556),ISNUMBER(AL556),AH556&gt;=Inputs!$B$5,AH556&lt;=Inputs!$B$6,AH556&lt;&gt;Inputs!$B$7,AH556&lt;&gt;Inputs!$B$8),1,0)</f>
        <v>0</v>
      </c>
      <c r="AK556" s="13">
        <f>IF(INDEX($E556:$AF556,Inputs!$C$10)="","",INDEX($E556:$AF556,Inputs!$C$10))</f>
        <v>250363</v>
      </c>
      <c r="AL556" s="13">
        <f>IF(INDEX($E556:$AF556,Inputs!$C$11)="","",INDEX($E556:$AF556,Inputs!$C$11))</f>
        <v>395000</v>
      </c>
      <c r="AM556" s="19">
        <f>Regression!$C$5+Regression!$C$6*A556</f>
        <v>10195.715408369462</v>
      </c>
      <c r="AN556" s="27" t="str">
        <f t="shared" si="114"/>
        <v/>
      </c>
      <c r="AO556" s="30">
        <f>INDEX('Seasonal Index'!$E$2:$E$53,AI556)</f>
        <v>1.0099608185275364</v>
      </c>
      <c r="AP556" s="34" t="str">
        <f t="shared" si="115"/>
        <v/>
      </c>
      <c r="AQ556" s="16">
        <f>IF(AJ556=1,A556-Regression!$C$15,0)</f>
        <v>0</v>
      </c>
      <c r="AR556" s="16">
        <f>IF(AJ556=1,AK556-Regression!$D$15,0)</f>
        <v>0</v>
      </c>
      <c r="AS556" s="16">
        <f>IF(AJ556=1,AL556-Regression!$E$15,0)</f>
        <v>0</v>
      </c>
      <c r="AT556" s="16">
        <f>IF(AJ556=1,AP556-Regression!$F$15,0)</f>
        <v>0</v>
      </c>
      <c r="AU556" s="19">
        <f>IF(AND(ISNUMBER(AK556),ISNUMBER(AL556)),Regression!$C$38+Regression!$D$38*A556+Regression!$E$38*AK556+Regression!$F$38*AL556,"")</f>
        <v>10108.4632114288</v>
      </c>
      <c r="AV556" s="34">
        <f t="shared" si="116"/>
        <v>10209.15177907012</v>
      </c>
      <c r="AW556" s="13" t="str">
        <f>IF(AJ556=1,"Train",IF(AH556=Inputs!$B$6+1,"Validation",IF(AH556&gt;Inputs!$B$6+1,"Forecast","Not used")))</f>
        <v>Not used</v>
      </c>
      <c r="AX556" s="34">
        <f t="shared" si="117"/>
        <v>7834</v>
      </c>
      <c r="AY556" s="38" t="str">
        <f t="shared" si="118"/>
        <v/>
      </c>
      <c r="AZ556" s="13">
        <f t="shared" si="119"/>
        <v>0</v>
      </c>
      <c r="BB556" s="19">
        <f>Regression!$C$45+Regression!$C$46*A556</f>
        <v>7009.80176700226</v>
      </c>
      <c r="BC556" s="27" t="str">
        <f t="shared" si="120"/>
        <v/>
      </c>
      <c r="BD556" s="30">
        <f>INDEX('Seasonal Index'!$H$2:$H$53,AI556)</f>
        <v>1.0093448557066802</v>
      </c>
      <c r="BE556" s="34" t="str">
        <f t="shared" si="121"/>
        <v/>
      </c>
      <c r="BF556" s="38" t="str">
        <f t="shared" si="122"/>
        <v/>
      </c>
      <c r="BG556" s="34">
        <f t="shared" si="123"/>
        <v>7834</v>
      </c>
      <c r="BH556" s="13">
        <f t="shared" si="124"/>
        <v>0</v>
      </c>
      <c r="BI556" s="13">
        <f t="shared" si="125"/>
        <v>0</v>
      </c>
    </row>
    <row r="557" spans="1:61" x14ac:dyDescent="0.2">
      <c r="A557" s="15">
        <v>556</v>
      </c>
      <c r="B557" s="35">
        <v>37162</v>
      </c>
      <c r="C557" s="36">
        <v>8514</v>
      </c>
      <c r="D557" s="37"/>
      <c r="F557" s="15">
        <v>453000</v>
      </c>
      <c r="H557" s="15">
        <v>22.346</v>
      </c>
      <c r="I557" s="15">
        <v>20.954000000000001</v>
      </c>
      <c r="J557" s="15">
        <v>1.4850000000000001</v>
      </c>
      <c r="K557" s="15">
        <v>10599</v>
      </c>
      <c r="L557" s="15">
        <v>850680</v>
      </c>
      <c r="M557" s="15">
        <v>1278</v>
      </c>
      <c r="N557" s="15">
        <v>16.347999999999999</v>
      </c>
      <c r="O557" s="15">
        <v>250363</v>
      </c>
      <c r="P557" s="15">
        <v>7082.3</v>
      </c>
      <c r="Q557" s="15">
        <v>1816504</v>
      </c>
      <c r="S557" s="15">
        <v>8007</v>
      </c>
      <c r="U557" s="15">
        <v>85.5</v>
      </c>
      <c r="V557" s="15">
        <v>28</v>
      </c>
      <c r="W557" s="15">
        <v>95.6</v>
      </c>
      <c r="AB557" s="15">
        <v>282398</v>
      </c>
      <c r="AD557" s="15">
        <v>0</v>
      </c>
      <c r="AE557" s="15">
        <v>20.399999999999999</v>
      </c>
      <c r="AF557" s="15">
        <v>27.9</v>
      </c>
      <c r="AH557" s="13">
        <f t="shared" si="112"/>
        <v>2001</v>
      </c>
      <c r="AI557" s="13">
        <f t="shared" si="113"/>
        <v>39</v>
      </c>
      <c r="AJ557" s="13">
        <f>IF(AND(ISNUMBER(C557),ISNUMBER(AK557),ISNUMBER(AL557),AH557&gt;=Inputs!$B$5,AH557&lt;=Inputs!$B$6,AH557&lt;&gt;Inputs!$B$7,AH557&lt;&gt;Inputs!$B$8),1,0)</f>
        <v>0</v>
      </c>
      <c r="AK557" s="13">
        <f>IF(INDEX($E557:$AF557,Inputs!$C$10)="","",INDEX($E557:$AF557,Inputs!$C$10))</f>
        <v>250363</v>
      </c>
      <c r="AL557" s="13">
        <f>IF(INDEX($E557:$AF557,Inputs!$C$11)="","",INDEX($E557:$AF557,Inputs!$C$11))</f>
        <v>453000</v>
      </c>
      <c r="AM557" s="19">
        <f>Regression!$C$5+Regression!$C$6*A557</f>
        <v>10194.542733431143</v>
      </c>
      <c r="AN557" s="27" t="str">
        <f t="shared" si="114"/>
        <v/>
      </c>
      <c r="AO557" s="30">
        <f>INDEX('Seasonal Index'!$E$2:$E$53,AI557)</f>
        <v>0.98271219728161308</v>
      </c>
      <c r="AP557" s="34" t="str">
        <f t="shared" si="115"/>
        <v/>
      </c>
      <c r="AQ557" s="16">
        <f>IF(AJ557=1,A557-Regression!$C$15,0)</f>
        <v>0</v>
      </c>
      <c r="AR557" s="16">
        <f>IF(AJ557=1,AK557-Regression!$D$15,0)</f>
        <v>0</v>
      </c>
      <c r="AS557" s="16">
        <f>IF(AJ557=1,AL557-Regression!$E$15,0)</f>
        <v>0</v>
      </c>
      <c r="AT557" s="16">
        <f>IF(AJ557=1,AP557-Regression!$F$15,0)</f>
        <v>0</v>
      </c>
      <c r="AU557" s="19">
        <f>IF(AND(ISNUMBER(AK557),ISNUMBER(AL557)),Regression!$C$38+Regression!$D$38*A557+Regression!$E$38*AK557+Regression!$F$38*AL557,"")</f>
        <v>9952.9084983589473</v>
      </c>
      <c r="AV557" s="34">
        <f t="shared" si="116"/>
        <v>9780.8445797651621</v>
      </c>
      <c r="AW557" s="13" t="str">
        <f>IF(AJ557=1,"Train",IF(AH557=Inputs!$B$6+1,"Validation",IF(AH557&gt;Inputs!$B$6+1,"Forecast","Not used")))</f>
        <v>Not used</v>
      </c>
      <c r="AX557" s="34">
        <f t="shared" si="117"/>
        <v>8514</v>
      </c>
      <c r="AY557" s="38" t="str">
        <f t="shared" si="118"/>
        <v/>
      </c>
      <c r="AZ557" s="13">
        <f t="shared" si="119"/>
        <v>0</v>
      </c>
      <c r="BB557" s="19">
        <f>Regression!$C$45+Regression!$C$46*A557</f>
        <v>7011.3612666150366</v>
      </c>
      <c r="BC557" s="27" t="str">
        <f t="shared" si="120"/>
        <v/>
      </c>
      <c r="BD557" s="30">
        <f>INDEX('Seasonal Index'!$H$2:$H$53,AI557)</f>
        <v>0.98504922299012809</v>
      </c>
      <c r="BE557" s="34" t="str">
        <f t="shared" si="121"/>
        <v/>
      </c>
      <c r="BF557" s="38" t="str">
        <f t="shared" si="122"/>
        <v/>
      </c>
      <c r="BG557" s="34">
        <f t="shared" si="123"/>
        <v>8514</v>
      </c>
      <c r="BH557" s="13">
        <f t="shared" si="124"/>
        <v>0</v>
      </c>
      <c r="BI557" s="13">
        <f t="shared" si="125"/>
        <v>0</v>
      </c>
    </row>
    <row r="558" spans="1:61" x14ac:dyDescent="0.2">
      <c r="A558" s="15">
        <v>557</v>
      </c>
      <c r="B558" s="35">
        <v>37169</v>
      </c>
      <c r="C558" s="36">
        <v>8500</v>
      </c>
      <c r="D558" s="37"/>
      <c r="F558" s="15">
        <v>517000</v>
      </c>
      <c r="H558" s="15">
        <v>22.602</v>
      </c>
      <c r="I558" s="15">
        <v>21.108000000000001</v>
      </c>
      <c r="J558" s="15">
        <v>1.4159999999999999</v>
      </c>
      <c r="K558" s="15">
        <v>10599</v>
      </c>
      <c r="L558" s="15">
        <v>850680</v>
      </c>
      <c r="M558" s="15">
        <v>1278</v>
      </c>
      <c r="N558" s="15">
        <v>16.347999999999999</v>
      </c>
      <c r="O558" s="15">
        <v>250363</v>
      </c>
      <c r="P558" s="15">
        <v>7082.3</v>
      </c>
      <c r="Q558" s="15">
        <v>1816504</v>
      </c>
      <c r="S558" s="15">
        <v>8007</v>
      </c>
      <c r="U558" s="15">
        <v>85.5</v>
      </c>
      <c r="V558" s="15">
        <v>28</v>
      </c>
      <c r="W558" s="15">
        <v>93.9</v>
      </c>
      <c r="AB558" s="15">
        <v>282398</v>
      </c>
      <c r="AD558" s="15">
        <v>0</v>
      </c>
      <c r="AE558" s="15">
        <v>19</v>
      </c>
      <c r="AF558" s="15">
        <v>21.2</v>
      </c>
      <c r="AH558" s="13">
        <f t="shared" si="112"/>
        <v>2001</v>
      </c>
      <c r="AI558" s="13">
        <f t="shared" si="113"/>
        <v>40</v>
      </c>
      <c r="AJ558" s="13">
        <f>IF(AND(ISNUMBER(C558),ISNUMBER(AK558),ISNUMBER(AL558),AH558&gt;=Inputs!$B$5,AH558&lt;=Inputs!$B$6,AH558&lt;&gt;Inputs!$B$7,AH558&lt;&gt;Inputs!$B$8),1,0)</f>
        <v>0</v>
      </c>
      <c r="AK558" s="13">
        <f>IF(INDEX($E558:$AF558,Inputs!$C$10)="","",INDEX($E558:$AF558,Inputs!$C$10))</f>
        <v>250363</v>
      </c>
      <c r="AL558" s="13">
        <f>IF(INDEX($E558:$AF558,Inputs!$C$11)="","",INDEX($E558:$AF558,Inputs!$C$11))</f>
        <v>517000</v>
      </c>
      <c r="AM558" s="19">
        <f>Regression!$C$5+Regression!$C$6*A558</f>
        <v>10193.370058492825</v>
      </c>
      <c r="AN558" s="27" t="str">
        <f t="shared" si="114"/>
        <v/>
      </c>
      <c r="AO558" s="30">
        <f>INDEX('Seasonal Index'!$E$2:$E$53,AI558)</f>
        <v>1.0036663428040973</v>
      </c>
      <c r="AP558" s="34" t="str">
        <f t="shared" si="115"/>
        <v/>
      </c>
      <c r="AQ558" s="16">
        <f>IF(AJ558=1,A558-Regression!$C$15,0)</f>
        <v>0</v>
      </c>
      <c r="AR558" s="16">
        <f>IF(AJ558=1,AK558-Regression!$D$15,0)</f>
        <v>0</v>
      </c>
      <c r="AS558" s="16">
        <f>IF(AJ558=1,AL558-Regression!$E$15,0)</f>
        <v>0</v>
      </c>
      <c r="AT558" s="16">
        <f>IF(AJ558=1,AP558-Regression!$F$15,0)</f>
        <v>0</v>
      </c>
      <c r="AU558" s="19">
        <f>IF(AND(ISNUMBER(AK558),ISNUMBER(AL558)),Regression!$C$38+Regression!$D$38*A558+Regression!$E$38*AK558+Regression!$F$38*AL558,"")</f>
        <v>9781.4235370285533</v>
      </c>
      <c r="AV558" s="34">
        <f t="shared" si="116"/>
        <v>9817.2855888273662</v>
      </c>
      <c r="AW558" s="13" t="str">
        <f>IF(AJ558=1,"Train",IF(AH558=Inputs!$B$6+1,"Validation",IF(AH558&gt;Inputs!$B$6+1,"Forecast","Not used")))</f>
        <v>Not used</v>
      </c>
      <c r="AX558" s="34">
        <f t="shared" si="117"/>
        <v>8500</v>
      </c>
      <c r="AY558" s="38" t="str">
        <f t="shared" si="118"/>
        <v/>
      </c>
      <c r="AZ558" s="13">
        <f t="shared" si="119"/>
        <v>0</v>
      </c>
      <c r="BB558" s="19">
        <f>Regression!$C$45+Regression!$C$46*A558</f>
        <v>7012.9207662278131</v>
      </c>
      <c r="BC558" s="27" t="str">
        <f t="shared" si="120"/>
        <v/>
      </c>
      <c r="BD558" s="30">
        <f>INDEX('Seasonal Index'!$H$2:$H$53,AI558)</f>
        <v>1.0034134329008386</v>
      </c>
      <c r="BE558" s="34" t="str">
        <f t="shared" si="121"/>
        <v/>
      </c>
      <c r="BF558" s="38" t="str">
        <f t="shared" si="122"/>
        <v/>
      </c>
      <c r="BG558" s="34">
        <f t="shared" si="123"/>
        <v>8500</v>
      </c>
      <c r="BH558" s="13">
        <f t="shared" si="124"/>
        <v>0</v>
      </c>
      <c r="BI558" s="13">
        <f t="shared" si="125"/>
        <v>0</v>
      </c>
    </row>
    <row r="559" spans="1:61" x14ac:dyDescent="0.2">
      <c r="A559" s="15">
        <v>558</v>
      </c>
      <c r="B559" s="35">
        <v>37176</v>
      </c>
      <c r="C559" s="36">
        <v>8766</v>
      </c>
      <c r="D559" s="37"/>
      <c r="F559" s="15">
        <v>476000</v>
      </c>
      <c r="H559" s="15">
        <v>22.658000000000001</v>
      </c>
      <c r="I559" s="15">
        <v>20.905999999999999</v>
      </c>
      <c r="J559" s="15">
        <v>1.3520000000000001</v>
      </c>
      <c r="K559" s="15">
        <v>10599</v>
      </c>
      <c r="L559" s="15">
        <v>807301</v>
      </c>
      <c r="M559" s="15">
        <v>1252</v>
      </c>
      <c r="N559" s="15">
        <v>16.347999999999999</v>
      </c>
      <c r="O559" s="15">
        <v>250363</v>
      </c>
      <c r="P559" s="15">
        <v>7121.7</v>
      </c>
      <c r="Q559" s="15">
        <v>1816504</v>
      </c>
      <c r="S559" s="15">
        <v>8007</v>
      </c>
      <c r="U559" s="15">
        <v>85.5</v>
      </c>
      <c r="V559" s="15">
        <v>28</v>
      </c>
      <c r="W559" s="15">
        <v>93.9</v>
      </c>
      <c r="AB559" s="15">
        <v>282398</v>
      </c>
      <c r="AD559" s="15">
        <v>0</v>
      </c>
      <c r="AE559" s="15">
        <v>40.6</v>
      </c>
      <c r="AF559" s="15">
        <v>11</v>
      </c>
      <c r="AH559" s="13">
        <f t="shared" si="112"/>
        <v>2001</v>
      </c>
      <c r="AI559" s="13">
        <f t="shared" si="113"/>
        <v>41</v>
      </c>
      <c r="AJ559" s="13">
        <f>IF(AND(ISNUMBER(C559),ISNUMBER(AK559),ISNUMBER(AL559),AH559&gt;=Inputs!$B$5,AH559&lt;=Inputs!$B$6,AH559&lt;&gt;Inputs!$B$7,AH559&lt;&gt;Inputs!$B$8),1,0)</f>
        <v>0</v>
      </c>
      <c r="AK559" s="13">
        <f>IF(INDEX($E559:$AF559,Inputs!$C$10)="","",INDEX($E559:$AF559,Inputs!$C$10))</f>
        <v>250363</v>
      </c>
      <c r="AL559" s="13">
        <f>IF(INDEX($E559:$AF559,Inputs!$C$11)="","",INDEX($E559:$AF559,Inputs!$C$11))</f>
        <v>476000</v>
      </c>
      <c r="AM559" s="19">
        <f>Regression!$C$5+Regression!$C$6*A559</f>
        <v>10192.197383554505</v>
      </c>
      <c r="AN559" s="27" t="str">
        <f t="shared" si="114"/>
        <v/>
      </c>
      <c r="AO559" s="30">
        <f>INDEX('Seasonal Index'!$E$2:$E$53,AI559)</f>
        <v>0.99583578255044536</v>
      </c>
      <c r="AP559" s="34" t="str">
        <f t="shared" si="115"/>
        <v/>
      </c>
      <c r="AQ559" s="16">
        <f>IF(AJ559=1,A559-Regression!$C$15,0)</f>
        <v>0</v>
      </c>
      <c r="AR559" s="16">
        <f>IF(AJ559=1,AK559-Regression!$D$15,0)</f>
        <v>0</v>
      </c>
      <c r="AS559" s="16">
        <f>IF(AJ559=1,AL559-Regression!$E$15,0)</f>
        <v>0</v>
      </c>
      <c r="AT559" s="16">
        <f>IF(AJ559=1,AP559-Regression!$F$15,0)</f>
        <v>0</v>
      </c>
      <c r="AU559" s="19">
        <f>IF(AND(ISNUMBER(AK559),ISNUMBER(AL559)),Regression!$C$38+Regression!$D$38*A559+Regression!$E$38*AK559+Regression!$F$38*AL559,"")</f>
        <v>9888.7179202576626</v>
      </c>
      <c r="AV559" s="34">
        <f t="shared" si="116"/>
        <v>9847.5391485404016</v>
      </c>
      <c r="AW559" s="13" t="str">
        <f>IF(AJ559=1,"Train",IF(AH559=Inputs!$B$6+1,"Validation",IF(AH559&gt;Inputs!$B$6+1,"Forecast","Not used")))</f>
        <v>Not used</v>
      </c>
      <c r="AX559" s="34">
        <f t="shared" si="117"/>
        <v>8766</v>
      </c>
      <c r="AY559" s="38" t="str">
        <f t="shared" si="118"/>
        <v/>
      </c>
      <c r="AZ559" s="13">
        <f t="shared" si="119"/>
        <v>0</v>
      </c>
      <c r="BB559" s="19">
        <f>Regression!$C$45+Regression!$C$46*A559</f>
        <v>7014.4802658405906</v>
      </c>
      <c r="BC559" s="27" t="str">
        <f t="shared" si="120"/>
        <v/>
      </c>
      <c r="BD559" s="30">
        <f>INDEX('Seasonal Index'!$H$2:$H$53,AI559)</f>
        <v>0.99351278009710298</v>
      </c>
      <c r="BE559" s="34" t="str">
        <f t="shared" si="121"/>
        <v/>
      </c>
      <c r="BF559" s="38" t="str">
        <f t="shared" si="122"/>
        <v/>
      </c>
      <c r="BG559" s="34">
        <f t="shared" si="123"/>
        <v>8766</v>
      </c>
      <c r="BH559" s="13">
        <f t="shared" si="124"/>
        <v>0</v>
      </c>
      <c r="BI559" s="13">
        <f t="shared" si="125"/>
        <v>0</v>
      </c>
    </row>
    <row r="560" spans="1:61" x14ac:dyDescent="0.2">
      <c r="A560" s="15">
        <v>559</v>
      </c>
      <c r="B560" s="35">
        <v>37183</v>
      </c>
      <c r="C560" s="36">
        <v>8619</v>
      </c>
      <c r="D560" s="37"/>
      <c r="F560" s="15">
        <v>482000</v>
      </c>
      <c r="H560" s="15">
        <v>21.917999999999999</v>
      </c>
      <c r="I560" s="15">
        <v>19.884</v>
      </c>
      <c r="J560" s="15">
        <v>1.3089999999999999</v>
      </c>
      <c r="K560" s="15">
        <v>10599</v>
      </c>
      <c r="L560" s="15">
        <v>807301</v>
      </c>
      <c r="M560" s="15">
        <v>1252</v>
      </c>
      <c r="N560" s="15">
        <v>16.364999999999998</v>
      </c>
      <c r="O560" s="15">
        <v>253274</v>
      </c>
      <c r="P560" s="15">
        <v>7121.7</v>
      </c>
      <c r="Q560" s="15">
        <v>1816504</v>
      </c>
      <c r="S560" s="15">
        <v>8007</v>
      </c>
      <c r="U560" s="15">
        <v>85.5</v>
      </c>
      <c r="V560" s="15">
        <v>28</v>
      </c>
      <c r="W560" s="15">
        <v>93.9</v>
      </c>
      <c r="AB560" s="15">
        <v>282398</v>
      </c>
      <c r="AD560" s="15">
        <v>0</v>
      </c>
      <c r="AE560" s="15">
        <v>47.8</v>
      </c>
      <c r="AF560" s="15">
        <v>10.199999999999999</v>
      </c>
      <c r="AH560" s="13">
        <f t="shared" si="112"/>
        <v>2001</v>
      </c>
      <c r="AI560" s="13">
        <f t="shared" si="113"/>
        <v>42</v>
      </c>
      <c r="AJ560" s="13">
        <f>IF(AND(ISNUMBER(C560),ISNUMBER(AK560),ISNUMBER(AL560),AH560&gt;=Inputs!$B$5,AH560&lt;=Inputs!$B$6,AH560&lt;&gt;Inputs!$B$7,AH560&lt;&gt;Inputs!$B$8),1,0)</f>
        <v>0</v>
      </c>
      <c r="AK560" s="13">
        <f>IF(INDEX($E560:$AF560,Inputs!$C$10)="","",INDEX($E560:$AF560,Inputs!$C$10))</f>
        <v>253274</v>
      </c>
      <c r="AL560" s="13">
        <f>IF(INDEX($E560:$AF560,Inputs!$C$11)="","",INDEX($E560:$AF560,Inputs!$C$11))</f>
        <v>482000</v>
      </c>
      <c r="AM560" s="19">
        <f>Regression!$C$5+Regression!$C$6*A560</f>
        <v>10191.024708616185</v>
      </c>
      <c r="AN560" s="27" t="str">
        <f t="shared" si="114"/>
        <v/>
      </c>
      <c r="AO560" s="30">
        <f>INDEX('Seasonal Index'!$E$2:$E$53,AI560)</f>
        <v>1.0030736455714442</v>
      </c>
      <c r="AP560" s="34" t="str">
        <f t="shared" si="115"/>
        <v/>
      </c>
      <c r="AQ560" s="16">
        <f>IF(AJ560=1,A560-Regression!$C$15,0)</f>
        <v>0</v>
      </c>
      <c r="AR560" s="16">
        <f>IF(AJ560=1,AK560-Regression!$D$15,0)</f>
        <v>0</v>
      </c>
      <c r="AS560" s="16">
        <f>IF(AJ560=1,AL560-Regression!$E$15,0)</f>
        <v>0</v>
      </c>
      <c r="AT560" s="16">
        <f>IF(AJ560=1,AP560-Regression!$F$15,0)</f>
        <v>0</v>
      </c>
      <c r="AU560" s="19">
        <f>IF(AND(ISNUMBER(AK560),ISNUMBER(AL560)),Regression!$C$38+Regression!$D$38*A560+Regression!$E$38*AK560+Regression!$F$38*AL560,"")</f>
        <v>9876.5369764159641</v>
      </c>
      <c r="AV560" s="34">
        <f t="shared" si="116"/>
        <v>9906.8939505547296</v>
      </c>
      <c r="AW560" s="13" t="str">
        <f>IF(AJ560=1,"Train",IF(AH560=Inputs!$B$6+1,"Validation",IF(AH560&gt;Inputs!$B$6+1,"Forecast","Not used")))</f>
        <v>Not used</v>
      </c>
      <c r="AX560" s="34">
        <f t="shared" si="117"/>
        <v>8619</v>
      </c>
      <c r="AY560" s="38" t="str">
        <f t="shared" si="118"/>
        <v/>
      </c>
      <c r="AZ560" s="13">
        <f t="shared" si="119"/>
        <v>0</v>
      </c>
      <c r="BB560" s="19">
        <f>Regression!$C$45+Regression!$C$46*A560</f>
        <v>7016.0397654533672</v>
      </c>
      <c r="BC560" s="27" t="str">
        <f t="shared" si="120"/>
        <v/>
      </c>
      <c r="BD560" s="30">
        <f>INDEX('Seasonal Index'!$H$2:$H$53,AI560)</f>
        <v>1.0081501126133556</v>
      </c>
      <c r="BE560" s="34" t="str">
        <f t="shared" si="121"/>
        <v/>
      </c>
      <c r="BF560" s="38" t="str">
        <f t="shared" si="122"/>
        <v/>
      </c>
      <c r="BG560" s="34">
        <f t="shared" si="123"/>
        <v>8619</v>
      </c>
      <c r="BH560" s="13">
        <f t="shared" si="124"/>
        <v>0</v>
      </c>
      <c r="BI560" s="13">
        <f t="shared" si="125"/>
        <v>0</v>
      </c>
    </row>
    <row r="561" spans="1:61" x14ac:dyDescent="0.2">
      <c r="A561" s="15">
        <v>560</v>
      </c>
      <c r="B561" s="35">
        <v>37190</v>
      </c>
      <c r="C561" s="36">
        <v>8702</v>
      </c>
      <c r="D561" s="37"/>
      <c r="F561" s="15">
        <v>482000</v>
      </c>
      <c r="H561" s="15">
        <v>21.776</v>
      </c>
      <c r="I561" s="15">
        <v>20.457999999999998</v>
      </c>
      <c r="J561" s="15">
        <v>1.2649999999999999</v>
      </c>
      <c r="K561" s="15">
        <v>10599</v>
      </c>
      <c r="L561" s="15">
        <v>807301</v>
      </c>
      <c r="M561" s="15">
        <v>1252</v>
      </c>
      <c r="N561" s="15">
        <v>16.364999999999998</v>
      </c>
      <c r="O561" s="15">
        <v>253274</v>
      </c>
      <c r="P561" s="15">
        <v>7121.7</v>
      </c>
      <c r="Q561" s="15">
        <v>1816504</v>
      </c>
      <c r="S561" s="15">
        <v>8007</v>
      </c>
      <c r="U561" s="15">
        <v>85.5</v>
      </c>
      <c r="V561" s="15">
        <v>28</v>
      </c>
      <c r="W561" s="15">
        <v>93.9</v>
      </c>
      <c r="AB561" s="15">
        <v>282398</v>
      </c>
      <c r="AD561" s="15">
        <v>0</v>
      </c>
      <c r="AE561" s="15">
        <v>30</v>
      </c>
      <c r="AF561" s="15">
        <v>12.3</v>
      </c>
      <c r="AH561" s="13">
        <f t="shared" si="112"/>
        <v>2001</v>
      </c>
      <c r="AI561" s="13">
        <f t="shared" si="113"/>
        <v>43</v>
      </c>
      <c r="AJ561" s="13">
        <f>IF(AND(ISNUMBER(C561),ISNUMBER(AK561),ISNUMBER(AL561),AH561&gt;=Inputs!$B$5,AH561&lt;=Inputs!$B$6,AH561&lt;&gt;Inputs!$B$7,AH561&lt;&gt;Inputs!$B$8),1,0)</f>
        <v>0</v>
      </c>
      <c r="AK561" s="13">
        <f>IF(INDEX($E561:$AF561,Inputs!$C$10)="","",INDEX($E561:$AF561,Inputs!$C$10))</f>
        <v>253274</v>
      </c>
      <c r="AL561" s="13">
        <f>IF(INDEX($E561:$AF561,Inputs!$C$11)="","",INDEX($E561:$AF561,Inputs!$C$11))</f>
        <v>482000</v>
      </c>
      <c r="AM561" s="19">
        <f>Regression!$C$5+Regression!$C$6*A561</f>
        <v>10189.852033677867</v>
      </c>
      <c r="AN561" s="27" t="str">
        <f t="shared" si="114"/>
        <v/>
      </c>
      <c r="AO561" s="30">
        <f>INDEX('Seasonal Index'!$E$2:$E$53,AI561)</f>
        <v>1.0122408775529341</v>
      </c>
      <c r="AP561" s="34" t="str">
        <f t="shared" si="115"/>
        <v/>
      </c>
      <c r="AQ561" s="16">
        <f>IF(AJ561=1,A561-Regression!$C$15,0)</f>
        <v>0</v>
      </c>
      <c r="AR561" s="16">
        <f>IF(AJ561=1,AK561-Regression!$D$15,0)</f>
        <v>0</v>
      </c>
      <c r="AS561" s="16">
        <f>IF(AJ561=1,AL561-Regression!$E$15,0)</f>
        <v>0</v>
      </c>
      <c r="AT561" s="16">
        <f>IF(AJ561=1,AP561-Regression!$F$15,0)</f>
        <v>0</v>
      </c>
      <c r="AU561" s="19">
        <f>IF(AND(ISNUMBER(AK561),ISNUMBER(AL561)),Regression!$C$38+Regression!$D$38*A561+Regression!$E$38*AK561+Regression!$F$38*AL561,"")</f>
        <v>9874.9746631980288</v>
      </c>
      <c r="AV561" s="34">
        <f t="shared" si="116"/>
        <v>9995.8530188885634</v>
      </c>
      <c r="AW561" s="13" t="str">
        <f>IF(AJ561=1,"Train",IF(AH561=Inputs!$B$6+1,"Validation",IF(AH561&gt;Inputs!$B$6+1,"Forecast","Not used")))</f>
        <v>Not used</v>
      </c>
      <c r="AX561" s="34">
        <f t="shared" si="117"/>
        <v>8702</v>
      </c>
      <c r="AY561" s="38" t="str">
        <f t="shared" si="118"/>
        <v/>
      </c>
      <c r="AZ561" s="13">
        <f t="shared" si="119"/>
        <v>0</v>
      </c>
      <c r="BB561" s="19">
        <f>Regression!$C$45+Regression!$C$46*A561</f>
        <v>7017.5992650661437</v>
      </c>
      <c r="BC561" s="27" t="str">
        <f t="shared" si="120"/>
        <v/>
      </c>
      <c r="BD561" s="30">
        <f>INDEX('Seasonal Index'!$H$2:$H$53,AI561)</f>
        <v>1.0033758118290406</v>
      </c>
      <c r="BE561" s="34" t="str">
        <f t="shared" si="121"/>
        <v/>
      </c>
      <c r="BF561" s="38" t="str">
        <f t="shared" si="122"/>
        <v/>
      </c>
      <c r="BG561" s="34">
        <f t="shared" si="123"/>
        <v>8702</v>
      </c>
      <c r="BH561" s="13">
        <f t="shared" si="124"/>
        <v>0</v>
      </c>
      <c r="BI561" s="13">
        <f t="shared" si="125"/>
        <v>0</v>
      </c>
    </row>
    <row r="562" spans="1:61" x14ac:dyDescent="0.2">
      <c r="A562" s="15">
        <v>561</v>
      </c>
      <c r="B562" s="35">
        <v>37197</v>
      </c>
      <c r="C562" s="36">
        <v>8797</v>
      </c>
      <c r="D562" s="37"/>
      <c r="F562" s="15">
        <v>483000</v>
      </c>
      <c r="H562" s="15">
        <v>21.167999999999999</v>
      </c>
      <c r="I562" s="15">
        <v>19.722000000000001</v>
      </c>
      <c r="J562" s="15">
        <v>1.2350000000000001</v>
      </c>
      <c r="K562" s="15">
        <v>10599</v>
      </c>
      <c r="L562" s="15">
        <v>807301</v>
      </c>
      <c r="M562" s="15">
        <v>1252</v>
      </c>
      <c r="N562" s="15">
        <v>16.364999999999998</v>
      </c>
      <c r="O562" s="15">
        <v>253274</v>
      </c>
      <c r="P562" s="15">
        <v>7121.7</v>
      </c>
      <c r="Q562" s="15">
        <v>1816504</v>
      </c>
      <c r="S562" s="15">
        <v>8007</v>
      </c>
      <c r="U562" s="15">
        <v>85.5</v>
      </c>
      <c r="V562" s="15">
        <v>28</v>
      </c>
      <c r="W562" s="15">
        <v>93.9</v>
      </c>
      <c r="AB562" s="15">
        <v>282398</v>
      </c>
      <c r="AD562" s="15">
        <v>0</v>
      </c>
      <c r="AE562" s="15">
        <v>68.900000000000006</v>
      </c>
      <c r="AF562" s="15">
        <v>3</v>
      </c>
      <c r="AH562" s="13">
        <f t="shared" si="112"/>
        <v>2001</v>
      </c>
      <c r="AI562" s="13">
        <f t="shared" si="113"/>
        <v>44</v>
      </c>
      <c r="AJ562" s="13">
        <f>IF(AND(ISNUMBER(C562),ISNUMBER(AK562),ISNUMBER(AL562),AH562&gt;=Inputs!$B$5,AH562&lt;=Inputs!$B$6,AH562&lt;&gt;Inputs!$B$7,AH562&lt;&gt;Inputs!$B$8),1,0)</f>
        <v>0</v>
      </c>
      <c r="AK562" s="13">
        <f>IF(INDEX($E562:$AF562,Inputs!$C$10)="","",INDEX($E562:$AF562,Inputs!$C$10))</f>
        <v>253274</v>
      </c>
      <c r="AL562" s="13">
        <f>IF(INDEX($E562:$AF562,Inputs!$C$11)="","",INDEX($E562:$AF562,Inputs!$C$11))</f>
        <v>483000</v>
      </c>
      <c r="AM562" s="19">
        <f>Regression!$C$5+Regression!$C$6*A562</f>
        <v>10188.679358739548</v>
      </c>
      <c r="AN562" s="27" t="str">
        <f t="shared" si="114"/>
        <v/>
      </c>
      <c r="AO562" s="30">
        <f>INDEX('Seasonal Index'!$E$2:$E$53,AI562)</f>
        <v>1.012031592209933</v>
      </c>
      <c r="AP562" s="34" t="str">
        <f t="shared" si="115"/>
        <v/>
      </c>
      <c r="AQ562" s="16">
        <f>IF(AJ562=1,A562-Regression!$C$15,0)</f>
        <v>0</v>
      </c>
      <c r="AR562" s="16">
        <f>IF(AJ562=1,AK562-Regression!$D$15,0)</f>
        <v>0</v>
      </c>
      <c r="AS562" s="16">
        <f>IF(AJ562=1,AL562-Regression!$E$15,0)</f>
        <v>0</v>
      </c>
      <c r="AT562" s="16">
        <f>IF(AJ562=1,AP562-Regression!$F$15,0)</f>
        <v>0</v>
      </c>
      <c r="AU562" s="19">
        <f>IF(AND(ISNUMBER(AK562),ISNUMBER(AL562)),Regression!$C$38+Regression!$D$38*A562+Regression!$E$38*AK562+Regression!$F$38*AL562,"")</f>
        <v>9870.7573086033372</v>
      </c>
      <c r="AV562" s="34">
        <f t="shared" si="116"/>
        <v>9989.5182353436685</v>
      </c>
      <c r="AW562" s="13" t="str">
        <f>IF(AJ562=1,"Train",IF(AH562=Inputs!$B$6+1,"Validation",IF(AH562&gt;Inputs!$B$6+1,"Forecast","Not used")))</f>
        <v>Not used</v>
      </c>
      <c r="AX562" s="34">
        <f t="shared" si="117"/>
        <v>8797</v>
      </c>
      <c r="AY562" s="38" t="str">
        <f t="shared" si="118"/>
        <v/>
      </c>
      <c r="AZ562" s="13">
        <f t="shared" si="119"/>
        <v>0</v>
      </c>
      <c r="BB562" s="19">
        <f>Regression!$C$45+Regression!$C$46*A562</f>
        <v>7019.1587646789212</v>
      </c>
      <c r="BC562" s="27" t="str">
        <f t="shared" si="120"/>
        <v/>
      </c>
      <c r="BD562" s="30">
        <f>INDEX('Seasonal Index'!$H$2:$H$53,AI562)</f>
        <v>1.0342738783797232</v>
      </c>
      <c r="BE562" s="34" t="str">
        <f t="shared" si="121"/>
        <v/>
      </c>
      <c r="BF562" s="38" t="str">
        <f t="shared" si="122"/>
        <v/>
      </c>
      <c r="BG562" s="34">
        <f t="shared" si="123"/>
        <v>8797</v>
      </c>
      <c r="BH562" s="13">
        <f t="shared" si="124"/>
        <v>0</v>
      </c>
      <c r="BI562" s="13">
        <f t="shared" si="125"/>
        <v>0</v>
      </c>
    </row>
    <row r="563" spans="1:61" x14ac:dyDescent="0.2">
      <c r="A563" s="15">
        <v>562</v>
      </c>
      <c r="B563" s="35">
        <v>37204</v>
      </c>
      <c r="C563" s="36">
        <v>8771</v>
      </c>
      <c r="D563" s="37"/>
      <c r="F563" s="15">
        <v>440000</v>
      </c>
      <c r="H563" s="15">
        <v>20.696000000000002</v>
      </c>
      <c r="I563" s="15">
        <v>19.308</v>
      </c>
      <c r="J563" s="15">
        <v>1.206</v>
      </c>
      <c r="K563" s="15">
        <v>10598.02</v>
      </c>
      <c r="L563" s="15">
        <v>785014</v>
      </c>
      <c r="M563" s="15">
        <v>1193</v>
      </c>
      <c r="N563" s="15">
        <v>16.364999999999998</v>
      </c>
      <c r="O563" s="15">
        <v>253274</v>
      </c>
      <c r="P563" s="15">
        <v>7007</v>
      </c>
      <c r="Q563" s="15">
        <v>1816504</v>
      </c>
      <c r="S563" s="15">
        <v>8007</v>
      </c>
      <c r="U563" s="15">
        <v>86.4</v>
      </c>
      <c r="V563" s="15">
        <v>28</v>
      </c>
      <c r="W563" s="15">
        <v>93.3</v>
      </c>
      <c r="AB563" s="15">
        <v>282398</v>
      </c>
      <c r="AD563" s="15">
        <v>0</v>
      </c>
      <c r="AE563" s="15">
        <v>53.1</v>
      </c>
      <c r="AF563" s="15">
        <v>4.8</v>
      </c>
      <c r="AH563" s="13">
        <f t="shared" si="112"/>
        <v>2001</v>
      </c>
      <c r="AI563" s="13">
        <f t="shared" si="113"/>
        <v>45</v>
      </c>
      <c r="AJ563" s="13">
        <f>IF(AND(ISNUMBER(C563),ISNUMBER(AK563),ISNUMBER(AL563),AH563&gt;=Inputs!$B$5,AH563&lt;=Inputs!$B$6,AH563&lt;&gt;Inputs!$B$7,AH563&lt;&gt;Inputs!$B$8),1,0)</f>
        <v>0</v>
      </c>
      <c r="AK563" s="13">
        <f>IF(INDEX($E563:$AF563,Inputs!$C$10)="","",INDEX($E563:$AF563,Inputs!$C$10))</f>
        <v>253274</v>
      </c>
      <c r="AL563" s="13">
        <f>IF(INDEX($E563:$AF563,Inputs!$C$11)="","",INDEX($E563:$AF563,Inputs!$C$11))</f>
        <v>440000</v>
      </c>
      <c r="AM563" s="19">
        <f>Regression!$C$5+Regression!$C$6*A563</f>
        <v>10187.50668380123</v>
      </c>
      <c r="AN563" s="27" t="str">
        <f t="shared" si="114"/>
        <v/>
      </c>
      <c r="AO563" s="30">
        <f>INDEX('Seasonal Index'!$E$2:$E$53,AI563)</f>
        <v>1.0110407808389756</v>
      </c>
      <c r="AP563" s="34" t="str">
        <f t="shared" si="115"/>
        <v/>
      </c>
      <c r="AQ563" s="16">
        <f>IF(AJ563=1,A563-Regression!$C$15,0)</f>
        <v>0</v>
      </c>
      <c r="AR563" s="16">
        <f>IF(AJ563=1,AK563-Regression!$D$15,0)</f>
        <v>0</v>
      </c>
      <c r="AS563" s="16">
        <f>IF(AJ563=1,AL563-Regression!$E$15,0)</f>
        <v>0</v>
      </c>
      <c r="AT563" s="16">
        <f>IF(AJ563=1,AP563-Regression!$F$15,0)</f>
        <v>0</v>
      </c>
      <c r="AU563" s="19">
        <f>IF(AND(ISNUMBER(AK563),ISNUMBER(AL563)),Regression!$C$38+Regression!$D$38*A563+Regression!$E$38*AK563+Regression!$F$38*AL563,"")</f>
        <v>9983.3617745859628</v>
      </c>
      <c r="AV563" s="34">
        <f t="shared" si="116"/>
        <v>10093.585883975373</v>
      </c>
      <c r="AW563" s="13" t="str">
        <f>IF(AJ563=1,"Train",IF(AH563=Inputs!$B$6+1,"Validation",IF(AH563&gt;Inputs!$B$6+1,"Forecast","Not used")))</f>
        <v>Not used</v>
      </c>
      <c r="AX563" s="34">
        <f t="shared" si="117"/>
        <v>8771</v>
      </c>
      <c r="AY563" s="38" t="str">
        <f t="shared" si="118"/>
        <v/>
      </c>
      <c r="AZ563" s="13">
        <f t="shared" si="119"/>
        <v>0</v>
      </c>
      <c r="BB563" s="19">
        <f>Regression!$C$45+Regression!$C$46*A563</f>
        <v>7020.7182642916978</v>
      </c>
      <c r="BC563" s="27" t="str">
        <f t="shared" si="120"/>
        <v/>
      </c>
      <c r="BD563" s="30">
        <f>INDEX('Seasonal Index'!$H$2:$H$53,AI563)</f>
        <v>1.024082102448103</v>
      </c>
      <c r="BE563" s="34" t="str">
        <f t="shared" si="121"/>
        <v/>
      </c>
      <c r="BF563" s="38" t="str">
        <f t="shared" si="122"/>
        <v/>
      </c>
      <c r="BG563" s="34">
        <f t="shared" si="123"/>
        <v>8771</v>
      </c>
      <c r="BH563" s="13">
        <f t="shared" si="124"/>
        <v>0</v>
      </c>
      <c r="BI563" s="13">
        <f t="shared" si="125"/>
        <v>0</v>
      </c>
    </row>
    <row r="564" spans="1:61" x14ac:dyDescent="0.2">
      <c r="A564" s="15">
        <v>563</v>
      </c>
      <c r="B564" s="35">
        <v>37211</v>
      </c>
      <c r="C564" s="36">
        <v>8612</v>
      </c>
      <c r="D564" s="37"/>
      <c r="F564" s="15">
        <v>428000</v>
      </c>
      <c r="H564" s="15">
        <v>19.608000000000001</v>
      </c>
      <c r="I564" s="15">
        <v>18.420000000000002</v>
      </c>
      <c r="J564" s="15">
        <v>1.1819999999999999</v>
      </c>
      <c r="K564" s="15">
        <v>10598.02</v>
      </c>
      <c r="L564" s="15">
        <v>785014</v>
      </c>
      <c r="M564" s="15">
        <v>1193</v>
      </c>
      <c r="N564" s="15">
        <v>22.055</v>
      </c>
      <c r="O564" s="15">
        <v>226312</v>
      </c>
      <c r="P564" s="15">
        <v>7007</v>
      </c>
      <c r="Q564" s="15">
        <v>1816504</v>
      </c>
      <c r="S564" s="15">
        <v>8007</v>
      </c>
      <c r="U564" s="15">
        <v>86.4</v>
      </c>
      <c r="V564" s="15">
        <v>28</v>
      </c>
      <c r="W564" s="15">
        <v>93.3</v>
      </c>
      <c r="AB564" s="15">
        <v>282398</v>
      </c>
      <c r="AD564" s="15">
        <v>0</v>
      </c>
      <c r="AE564" s="15">
        <v>68.400000000000006</v>
      </c>
      <c r="AF564" s="15">
        <v>3.3</v>
      </c>
      <c r="AH564" s="13">
        <f t="shared" si="112"/>
        <v>2001</v>
      </c>
      <c r="AI564" s="13">
        <f t="shared" si="113"/>
        <v>46</v>
      </c>
      <c r="AJ564" s="13">
        <f>IF(AND(ISNUMBER(C564),ISNUMBER(AK564),ISNUMBER(AL564),AH564&gt;=Inputs!$B$5,AH564&lt;=Inputs!$B$6,AH564&lt;&gt;Inputs!$B$7,AH564&lt;&gt;Inputs!$B$8),1,0)</f>
        <v>0</v>
      </c>
      <c r="AK564" s="13">
        <f>IF(INDEX($E564:$AF564,Inputs!$C$10)="","",INDEX($E564:$AF564,Inputs!$C$10))</f>
        <v>226312</v>
      </c>
      <c r="AL564" s="13">
        <f>IF(INDEX($E564:$AF564,Inputs!$C$11)="","",INDEX($E564:$AF564,Inputs!$C$11))</f>
        <v>428000</v>
      </c>
      <c r="AM564" s="19">
        <f>Regression!$C$5+Regression!$C$6*A564</f>
        <v>10186.33400886291</v>
      </c>
      <c r="AN564" s="27" t="str">
        <f t="shared" si="114"/>
        <v/>
      </c>
      <c r="AO564" s="30">
        <f>INDEX('Seasonal Index'!$E$2:$E$53,AI564)</f>
        <v>0.98635610609281399</v>
      </c>
      <c r="AP564" s="34" t="str">
        <f t="shared" si="115"/>
        <v/>
      </c>
      <c r="AQ564" s="16">
        <f>IF(AJ564=1,A564-Regression!$C$15,0)</f>
        <v>0</v>
      </c>
      <c r="AR564" s="16">
        <f>IF(AJ564=1,AK564-Regression!$D$15,0)</f>
        <v>0</v>
      </c>
      <c r="AS564" s="16">
        <f>IF(AJ564=1,AL564-Regression!$E$15,0)</f>
        <v>0</v>
      </c>
      <c r="AT564" s="16">
        <f>IF(AJ564=1,AP564-Regression!$F$15,0)</f>
        <v>0</v>
      </c>
      <c r="AU564" s="19">
        <f>IF(AND(ISNUMBER(AK564),ISNUMBER(AL564)),Regression!$C$38+Regression!$D$38*A564+Regression!$E$38*AK564+Regression!$F$38*AL564,"")</f>
        <v>9964.4631750918434</v>
      </c>
      <c r="AV564" s="34">
        <f t="shared" si="116"/>
        <v>9828.5090966888292</v>
      </c>
      <c r="AW564" s="13" t="str">
        <f>IF(AJ564=1,"Train",IF(AH564=Inputs!$B$6+1,"Validation",IF(AH564&gt;Inputs!$B$6+1,"Forecast","Not used")))</f>
        <v>Not used</v>
      </c>
      <c r="AX564" s="34">
        <f t="shared" si="117"/>
        <v>8612</v>
      </c>
      <c r="AY564" s="38" t="str">
        <f t="shared" si="118"/>
        <v/>
      </c>
      <c r="AZ564" s="13">
        <f t="shared" si="119"/>
        <v>0</v>
      </c>
      <c r="BB564" s="19">
        <f>Regression!$C$45+Regression!$C$46*A564</f>
        <v>7022.2777639044743</v>
      </c>
      <c r="BC564" s="27" t="str">
        <f t="shared" si="120"/>
        <v/>
      </c>
      <c r="BD564" s="30">
        <f>INDEX('Seasonal Index'!$H$2:$H$53,AI564)</f>
        <v>0.95418753549545088</v>
      </c>
      <c r="BE564" s="34" t="str">
        <f t="shared" si="121"/>
        <v/>
      </c>
      <c r="BF564" s="38" t="str">
        <f t="shared" si="122"/>
        <v/>
      </c>
      <c r="BG564" s="34">
        <f t="shared" si="123"/>
        <v>8612</v>
      </c>
      <c r="BH564" s="13">
        <f t="shared" si="124"/>
        <v>0</v>
      </c>
      <c r="BI564" s="13">
        <f t="shared" si="125"/>
        <v>0</v>
      </c>
    </row>
    <row r="565" spans="1:61" x14ac:dyDescent="0.2">
      <c r="A565" s="15">
        <v>564</v>
      </c>
      <c r="B565" s="35">
        <v>37218</v>
      </c>
      <c r="C565" s="36">
        <v>8868</v>
      </c>
      <c r="D565" s="37"/>
      <c r="F565" s="15">
        <v>431000</v>
      </c>
      <c r="H565" s="15">
        <v>18.276666666666699</v>
      </c>
      <c r="I565" s="15">
        <v>18.571999999999999</v>
      </c>
      <c r="J565" s="15">
        <v>1.167</v>
      </c>
      <c r="K565" s="15">
        <v>10598.02</v>
      </c>
      <c r="L565" s="15">
        <v>785014</v>
      </c>
      <c r="M565" s="15">
        <v>1193</v>
      </c>
      <c r="N565" s="15">
        <v>22.055</v>
      </c>
      <c r="O565" s="15">
        <v>226312</v>
      </c>
      <c r="P565" s="15">
        <v>7007</v>
      </c>
      <c r="Q565" s="15">
        <v>1816504</v>
      </c>
      <c r="S565" s="15">
        <v>8007</v>
      </c>
      <c r="U565" s="15">
        <v>86.4</v>
      </c>
      <c r="V565" s="15">
        <v>28</v>
      </c>
      <c r="W565" s="15">
        <v>93.3</v>
      </c>
      <c r="AB565" s="15">
        <v>282398</v>
      </c>
      <c r="AD565" s="15">
        <v>1</v>
      </c>
      <c r="AE565" s="15">
        <v>79.3</v>
      </c>
      <c r="AF565" s="15">
        <v>1.4</v>
      </c>
      <c r="AH565" s="13">
        <f t="shared" si="112"/>
        <v>2001</v>
      </c>
      <c r="AI565" s="13">
        <f t="shared" si="113"/>
        <v>47</v>
      </c>
      <c r="AJ565" s="13">
        <f>IF(AND(ISNUMBER(C565),ISNUMBER(AK565),ISNUMBER(AL565),AH565&gt;=Inputs!$B$5,AH565&lt;=Inputs!$B$6,AH565&lt;&gt;Inputs!$B$7,AH565&lt;&gt;Inputs!$B$8),1,0)</f>
        <v>0</v>
      </c>
      <c r="AK565" s="13">
        <f>IF(INDEX($E565:$AF565,Inputs!$C$10)="","",INDEX($E565:$AF565,Inputs!$C$10))</f>
        <v>226312</v>
      </c>
      <c r="AL565" s="13">
        <f>IF(INDEX($E565:$AF565,Inputs!$C$11)="","",INDEX($E565:$AF565,Inputs!$C$11))</f>
        <v>431000</v>
      </c>
      <c r="AM565" s="19">
        <f>Regression!$C$5+Regression!$C$6*A565</f>
        <v>10185.161333924591</v>
      </c>
      <c r="AN565" s="27" t="str">
        <f t="shared" si="114"/>
        <v/>
      </c>
      <c r="AO565" s="30">
        <f>INDEX('Seasonal Index'!$E$2:$E$53,AI565)</f>
        <v>0.96578940872914776</v>
      </c>
      <c r="AP565" s="34" t="str">
        <f t="shared" si="115"/>
        <v/>
      </c>
      <c r="AQ565" s="16">
        <f>IF(AJ565=1,A565-Regression!$C$15,0)</f>
        <v>0</v>
      </c>
      <c r="AR565" s="16">
        <f>IF(AJ565=1,AK565-Regression!$D$15,0)</f>
        <v>0</v>
      </c>
      <c r="AS565" s="16">
        <f>IF(AJ565=1,AL565-Regression!$E$15,0)</f>
        <v>0</v>
      </c>
      <c r="AT565" s="16">
        <f>IF(AJ565=1,AP565-Regression!$F$15,0)</f>
        <v>0</v>
      </c>
      <c r="AU565" s="19">
        <f>IF(AND(ISNUMBER(AK565),ISNUMBER(AL565)),Regression!$C$38+Regression!$D$38*A565+Regression!$E$38*AK565+Regression!$F$38*AL565,"")</f>
        <v>9954.935737743639</v>
      </c>
      <c r="AV565" s="34">
        <f t="shared" si="116"/>
        <v>9614.3715000920911</v>
      </c>
      <c r="AW565" s="13" t="str">
        <f>IF(AJ565=1,"Train",IF(AH565=Inputs!$B$6+1,"Validation",IF(AH565&gt;Inputs!$B$6+1,"Forecast","Not used")))</f>
        <v>Not used</v>
      </c>
      <c r="AX565" s="34">
        <f t="shared" si="117"/>
        <v>8868</v>
      </c>
      <c r="AY565" s="38" t="str">
        <f t="shared" si="118"/>
        <v/>
      </c>
      <c r="AZ565" s="13">
        <f t="shared" si="119"/>
        <v>0</v>
      </c>
      <c r="BB565" s="19">
        <f>Regression!$C$45+Regression!$C$46*A565</f>
        <v>7023.8372635172509</v>
      </c>
      <c r="BC565" s="27" t="str">
        <f t="shared" si="120"/>
        <v/>
      </c>
      <c r="BD565" s="30">
        <f>INDEX('Seasonal Index'!$H$2:$H$53,AI565)</f>
        <v>0.94653504180541337</v>
      </c>
      <c r="BE565" s="34" t="str">
        <f t="shared" si="121"/>
        <v/>
      </c>
      <c r="BF565" s="38" t="str">
        <f t="shared" si="122"/>
        <v/>
      </c>
      <c r="BG565" s="34">
        <f t="shared" si="123"/>
        <v>8868</v>
      </c>
      <c r="BH565" s="13">
        <f t="shared" si="124"/>
        <v>0</v>
      </c>
      <c r="BI565" s="13">
        <f t="shared" si="125"/>
        <v>0</v>
      </c>
    </row>
    <row r="566" spans="1:61" x14ac:dyDescent="0.2">
      <c r="A566" s="15">
        <v>565</v>
      </c>
      <c r="B566" s="35">
        <v>37225</v>
      </c>
      <c r="C566" s="36">
        <v>8517</v>
      </c>
      <c r="D566" s="37"/>
      <c r="F566" s="15">
        <v>491000</v>
      </c>
      <c r="H566" s="15">
        <v>19.128</v>
      </c>
      <c r="I566" s="15">
        <v>18.803999999999998</v>
      </c>
      <c r="J566" s="15">
        <v>1.127</v>
      </c>
      <c r="K566" s="15">
        <v>10598.02</v>
      </c>
      <c r="L566" s="15">
        <v>785014</v>
      </c>
      <c r="M566" s="15">
        <v>1193</v>
      </c>
      <c r="N566" s="15">
        <v>22.055</v>
      </c>
      <c r="O566" s="15">
        <v>226312</v>
      </c>
      <c r="P566" s="15">
        <v>7007</v>
      </c>
      <c r="Q566" s="15">
        <v>1816504</v>
      </c>
      <c r="S566" s="15">
        <v>8007</v>
      </c>
      <c r="U566" s="15">
        <v>86.4</v>
      </c>
      <c r="V566" s="15">
        <v>28</v>
      </c>
      <c r="W566" s="15">
        <v>93.3</v>
      </c>
      <c r="AB566" s="15">
        <v>282398</v>
      </c>
      <c r="AD566" s="15">
        <v>0</v>
      </c>
      <c r="AE566" s="15">
        <v>81</v>
      </c>
      <c r="AF566" s="15">
        <v>1.8</v>
      </c>
      <c r="AH566" s="13">
        <f t="shared" si="112"/>
        <v>2001</v>
      </c>
      <c r="AI566" s="13">
        <f t="shared" si="113"/>
        <v>48</v>
      </c>
      <c r="AJ566" s="13">
        <f>IF(AND(ISNUMBER(C566),ISNUMBER(AK566),ISNUMBER(AL566),AH566&gt;=Inputs!$B$5,AH566&lt;=Inputs!$B$6,AH566&lt;&gt;Inputs!$B$7,AH566&lt;&gt;Inputs!$B$8),1,0)</f>
        <v>0</v>
      </c>
      <c r="AK566" s="13">
        <f>IF(INDEX($E566:$AF566,Inputs!$C$10)="","",INDEX($E566:$AF566,Inputs!$C$10))</f>
        <v>226312</v>
      </c>
      <c r="AL566" s="13">
        <f>IF(INDEX($E566:$AF566,Inputs!$C$11)="","",INDEX($E566:$AF566,Inputs!$C$11))</f>
        <v>491000</v>
      </c>
      <c r="AM566" s="19">
        <f>Regression!$C$5+Regression!$C$6*A566</f>
        <v>10183.988658986273</v>
      </c>
      <c r="AN566" s="27" t="str">
        <f t="shared" si="114"/>
        <v/>
      </c>
      <c r="AO566" s="30">
        <f>INDEX('Seasonal Index'!$E$2:$E$53,AI566)</f>
        <v>0.97475376861810648</v>
      </c>
      <c r="AP566" s="34" t="str">
        <f t="shared" si="115"/>
        <v/>
      </c>
      <c r="AQ566" s="16">
        <f>IF(AJ566=1,A566-Regression!$C$15,0)</f>
        <v>0</v>
      </c>
      <c r="AR566" s="16">
        <f>IF(AJ566=1,AK566-Regression!$D$15,0)</f>
        <v>0</v>
      </c>
      <c r="AS566" s="16">
        <f>IF(AJ566=1,AL566-Regression!$E$15,0)</f>
        <v>0</v>
      </c>
      <c r="AT566" s="16">
        <f>IF(AJ566=1,AP566-Regression!$F$15,0)</f>
        <v>0</v>
      </c>
      <c r="AU566" s="19">
        <f>IF(AND(ISNUMBER(AK566),ISNUMBER(AL566)),Regression!$C$38+Regression!$D$38*A566+Regression!$E$38*AK566+Regression!$F$38*AL566,"")</f>
        <v>9794.0709419202722</v>
      </c>
      <c r="AV566" s="34">
        <f t="shared" si="116"/>
        <v>9546.8075607498722</v>
      </c>
      <c r="AW566" s="13" t="str">
        <f>IF(AJ566=1,"Train",IF(AH566=Inputs!$B$6+1,"Validation",IF(AH566&gt;Inputs!$B$6+1,"Forecast","Not used")))</f>
        <v>Not used</v>
      </c>
      <c r="AX566" s="34">
        <f t="shared" si="117"/>
        <v>8517</v>
      </c>
      <c r="AY566" s="38" t="str">
        <f t="shared" si="118"/>
        <v/>
      </c>
      <c r="AZ566" s="13">
        <f t="shared" si="119"/>
        <v>0</v>
      </c>
      <c r="BB566" s="19">
        <f>Regression!$C$45+Regression!$C$46*A566</f>
        <v>7025.3967631300275</v>
      </c>
      <c r="BC566" s="27" t="str">
        <f t="shared" si="120"/>
        <v/>
      </c>
      <c r="BD566" s="30">
        <f>INDEX('Seasonal Index'!$H$2:$H$53,AI566)</f>
        <v>0.96645545966881496</v>
      </c>
      <c r="BE566" s="34" t="str">
        <f t="shared" si="121"/>
        <v/>
      </c>
      <c r="BF566" s="38" t="str">
        <f t="shared" si="122"/>
        <v/>
      </c>
      <c r="BG566" s="34">
        <f t="shared" si="123"/>
        <v>8517</v>
      </c>
      <c r="BH566" s="13">
        <f t="shared" si="124"/>
        <v>0</v>
      </c>
      <c r="BI566" s="13">
        <f t="shared" si="125"/>
        <v>0</v>
      </c>
    </row>
    <row r="567" spans="1:61" x14ac:dyDescent="0.2">
      <c r="A567" s="15">
        <v>566</v>
      </c>
      <c r="B567" s="35">
        <v>37232</v>
      </c>
      <c r="C567" s="36">
        <v>8327</v>
      </c>
      <c r="D567" s="37"/>
      <c r="F567" s="15">
        <v>465000</v>
      </c>
      <c r="H567" s="15">
        <v>19.474</v>
      </c>
      <c r="I567" s="15">
        <v>18.986000000000001</v>
      </c>
      <c r="J567" s="15">
        <v>1.1080000000000001</v>
      </c>
      <c r="K567" s="15">
        <v>10598.02</v>
      </c>
      <c r="L567" s="15">
        <v>785014</v>
      </c>
      <c r="M567" s="15">
        <v>1111</v>
      </c>
      <c r="N567" s="15">
        <v>22.055</v>
      </c>
      <c r="O567" s="15">
        <v>226312</v>
      </c>
      <c r="P567" s="15">
        <v>7212.9</v>
      </c>
      <c r="Q567" s="15">
        <v>1816504</v>
      </c>
      <c r="S567" s="15">
        <v>8007</v>
      </c>
      <c r="U567" s="15">
        <v>86.4</v>
      </c>
      <c r="V567" s="15">
        <v>28</v>
      </c>
      <c r="W567" s="15">
        <v>92.2</v>
      </c>
      <c r="AB567" s="15">
        <v>282398</v>
      </c>
      <c r="AD567" s="15">
        <v>0</v>
      </c>
      <c r="AE567" s="15">
        <v>78.400000000000006</v>
      </c>
      <c r="AF567" s="15">
        <v>3</v>
      </c>
      <c r="AH567" s="13">
        <f t="shared" si="112"/>
        <v>2001</v>
      </c>
      <c r="AI567" s="13">
        <f t="shared" si="113"/>
        <v>49</v>
      </c>
      <c r="AJ567" s="13">
        <f>IF(AND(ISNUMBER(C567),ISNUMBER(AK567),ISNUMBER(AL567),AH567&gt;=Inputs!$B$5,AH567&lt;=Inputs!$B$6,AH567&lt;&gt;Inputs!$B$7,AH567&lt;&gt;Inputs!$B$8),1,0)</f>
        <v>0</v>
      </c>
      <c r="AK567" s="13">
        <f>IF(INDEX($E567:$AF567,Inputs!$C$10)="","",INDEX($E567:$AF567,Inputs!$C$10))</f>
        <v>226312</v>
      </c>
      <c r="AL567" s="13">
        <f>IF(INDEX($E567:$AF567,Inputs!$C$11)="","",INDEX($E567:$AF567,Inputs!$C$11))</f>
        <v>465000</v>
      </c>
      <c r="AM567" s="19">
        <f>Regression!$C$5+Regression!$C$6*A567</f>
        <v>10182.815984047953</v>
      </c>
      <c r="AN567" s="27" t="str">
        <f t="shared" si="114"/>
        <v/>
      </c>
      <c r="AO567" s="30">
        <f>INDEX('Seasonal Index'!$E$2:$E$53,AI567)</f>
        <v>0.98029372066923559</v>
      </c>
      <c r="AP567" s="34" t="str">
        <f t="shared" si="115"/>
        <v/>
      </c>
      <c r="AQ567" s="16">
        <f>IF(AJ567=1,A567-Regression!$C$15,0)</f>
        <v>0</v>
      </c>
      <c r="AR567" s="16">
        <f>IF(AJ567=1,AK567-Regression!$D$15,0)</f>
        <v>0</v>
      </c>
      <c r="AS567" s="16">
        <f>IF(AJ567=1,AL567-Regression!$E$15,0)</f>
        <v>0</v>
      </c>
      <c r="AT567" s="16">
        <f>IF(AJ567=1,AP567-Regression!$F$15,0)</f>
        <v>0</v>
      </c>
      <c r="AU567" s="19">
        <f>IF(AND(ISNUMBER(AK567),ISNUMBER(AL567)),Regression!$C$38+Regression!$D$38*A567+Regression!$E$38*AK567+Regression!$F$38*AL567,"")</f>
        <v>9861.5397044980255</v>
      </c>
      <c r="AV567" s="34">
        <f t="shared" si="116"/>
        <v>9667.2054484497639</v>
      </c>
      <c r="AW567" s="13" t="str">
        <f>IF(AJ567=1,"Train",IF(AH567=Inputs!$B$6+1,"Validation",IF(AH567&gt;Inputs!$B$6+1,"Forecast","Not used")))</f>
        <v>Not used</v>
      </c>
      <c r="AX567" s="34">
        <f t="shared" si="117"/>
        <v>8327</v>
      </c>
      <c r="AY567" s="38" t="str">
        <f t="shared" si="118"/>
        <v/>
      </c>
      <c r="AZ567" s="13">
        <f t="shared" si="119"/>
        <v>0</v>
      </c>
      <c r="BB567" s="19">
        <f>Regression!$C$45+Regression!$C$46*A567</f>
        <v>7026.9562627428049</v>
      </c>
      <c r="BC567" s="27" t="str">
        <f t="shared" si="120"/>
        <v/>
      </c>
      <c r="BD567" s="30">
        <f>INDEX('Seasonal Index'!$H$2:$H$53,AI567)</f>
        <v>0.97990885322830168</v>
      </c>
      <c r="BE567" s="34" t="str">
        <f t="shared" si="121"/>
        <v/>
      </c>
      <c r="BF567" s="38" t="str">
        <f t="shared" si="122"/>
        <v/>
      </c>
      <c r="BG567" s="34">
        <f t="shared" si="123"/>
        <v>8327</v>
      </c>
      <c r="BH567" s="13">
        <f t="shared" si="124"/>
        <v>0</v>
      </c>
      <c r="BI567" s="13">
        <f t="shared" si="125"/>
        <v>0</v>
      </c>
    </row>
    <row r="568" spans="1:61" x14ac:dyDescent="0.2">
      <c r="A568" s="15">
        <v>567</v>
      </c>
      <c r="B568" s="35">
        <v>37239</v>
      </c>
      <c r="C568" s="36">
        <v>8622</v>
      </c>
      <c r="D568" s="37"/>
      <c r="F568" s="15">
        <v>393000</v>
      </c>
      <c r="H568" s="15">
        <v>18.45</v>
      </c>
      <c r="I568" s="15">
        <v>18.021999999999998</v>
      </c>
      <c r="J568" s="15">
        <v>1.095</v>
      </c>
      <c r="K568" s="15">
        <v>10598.02</v>
      </c>
      <c r="L568" s="15">
        <v>809941</v>
      </c>
      <c r="M568" s="15">
        <v>1111</v>
      </c>
      <c r="N568" s="15">
        <v>22.055</v>
      </c>
      <c r="O568" s="15">
        <v>226312</v>
      </c>
      <c r="P568" s="15">
        <v>7212.9</v>
      </c>
      <c r="Q568" s="15">
        <v>1816504</v>
      </c>
      <c r="S568" s="15">
        <v>8007</v>
      </c>
      <c r="U568" s="15">
        <v>86.4</v>
      </c>
      <c r="V568" s="15">
        <v>28</v>
      </c>
      <c r="W568" s="15">
        <v>92.2</v>
      </c>
      <c r="AB568" s="15">
        <v>282398</v>
      </c>
      <c r="AD568" s="15">
        <v>0</v>
      </c>
      <c r="AE568" s="15">
        <v>116.2</v>
      </c>
      <c r="AF568" s="15">
        <v>1</v>
      </c>
      <c r="AH568" s="13">
        <f t="shared" si="112"/>
        <v>2001</v>
      </c>
      <c r="AI568" s="13">
        <f t="shared" si="113"/>
        <v>50</v>
      </c>
      <c r="AJ568" s="13">
        <f>IF(AND(ISNUMBER(C568),ISNUMBER(AK568),ISNUMBER(AL568),AH568&gt;=Inputs!$B$5,AH568&lt;=Inputs!$B$6,AH568&lt;&gt;Inputs!$B$7,AH568&lt;&gt;Inputs!$B$8),1,0)</f>
        <v>0</v>
      </c>
      <c r="AK568" s="13">
        <f>IF(INDEX($E568:$AF568,Inputs!$C$10)="","",INDEX($E568:$AF568,Inputs!$C$10))</f>
        <v>226312</v>
      </c>
      <c r="AL568" s="13">
        <f>IF(INDEX($E568:$AF568,Inputs!$C$11)="","",INDEX($E568:$AF568,Inputs!$C$11))</f>
        <v>393000</v>
      </c>
      <c r="AM568" s="19">
        <f>Regression!$C$5+Regression!$C$6*A568</f>
        <v>10181.643309109633</v>
      </c>
      <c r="AN568" s="27" t="str">
        <f t="shared" si="114"/>
        <v/>
      </c>
      <c r="AO568" s="30">
        <f>INDEX('Seasonal Index'!$E$2:$E$53,AI568)</f>
        <v>1.00060911532618</v>
      </c>
      <c r="AP568" s="34" t="str">
        <f t="shared" si="115"/>
        <v/>
      </c>
      <c r="AQ568" s="16">
        <f>IF(AJ568=1,A568-Regression!$C$15,0)</f>
        <v>0</v>
      </c>
      <c r="AR568" s="16">
        <f>IF(AJ568=1,AK568-Regression!$D$15,0)</f>
        <v>0</v>
      </c>
      <c r="AS568" s="16">
        <f>IF(AJ568=1,AL568-Regression!$E$15,0)</f>
        <v>0</v>
      </c>
      <c r="AT568" s="16">
        <f>IF(AJ568=1,AP568-Regression!$F$15,0)</f>
        <v>0</v>
      </c>
      <c r="AU568" s="19">
        <f>IF(AND(ISNUMBER(AK568),ISNUMBER(AL568)),Regression!$C$38+Regression!$D$38*A568+Regression!$E$38*AK568+Regression!$F$38*AL568,"")</f>
        <v>10051.140370406609</v>
      </c>
      <c r="AV568" s="34">
        <f t="shared" si="116"/>
        <v>10057.26267405181</v>
      </c>
      <c r="AW568" s="13" t="str">
        <f>IF(AJ568=1,"Train",IF(AH568=Inputs!$B$6+1,"Validation",IF(AH568&gt;Inputs!$B$6+1,"Forecast","Not used")))</f>
        <v>Not used</v>
      </c>
      <c r="AX568" s="34">
        <f t="shared" si="117"/>
        <v>8622</v>
      </c>
      <c r="AY568" s="38" t="str">
        <f t="shared" si="118"/>
        <v/>
      </c>
      <c r="AZ568" s="13">
        <f t="shared" si="119"/>
        <v>0</v>
      </c>
      <c r="BB568" s="19">
        <f>Regression!$C$45+Regression!$C$46*A568</f>
        <v>7028.5157623555815</v>
      </c>
      <c r="BC568" s="27" t="str">
        <f t="shared" si="120"/>
        <v/>
      </c>
      <c r="BD568" s="30">
        <f>INDEX('Seasonal Index'!$H$2:$H$53,AI568)</f>
        <v>0.99765913713107945</v>
      </c>
      <c r="BE568" s="34" t="str">
        <f t="shared" si="121"/>
        <v/>
      </c>
      <c r="BF568" s="38" t="str">
        <f t="shared" si="122"/>
        <v/>
      </c>
      <c r="BG568" s="34">
        <f t="shared" si="123"/>
        <v>8622</v>
      </c>
      <c r="BH568" s="13">
        <f t="shared" si="124"/>
        <v>0</v>
      </c>
      <c r="BI568" s="13">
        <f t="shared" si="125"/>
        <v>0</v>
      </c>
    </row>
    <row r="569" spans="1:61" x14ac:dyDescent="0.2">
      <c r="A569" s="15">
        <v>568</v>
      </c>
      <c r="B569" s="35">
        <v>37246</v>
      </c>
      <c r="C569" s="36">
        <v>8888</v>
      </c>
      <c r="D569" s="37"/>
      <c r="F569" s="15">
        <v>389000</v>
      </c>
      <c r="H569" s="15">
        <v>19.2</v>
      </c>
      <c r="I569" s="15">
        <v>18.744</v>
      </c>
      <c r="J569" s="15">
        <v>1.0589999999999999</v>
      </c>
      <c r="K569" s="15">
        <v>10598.02</v>
      </c>
      <c r="L569" s="15">
        <v>809941</v>
      </c>
      <c r="M569" s="15">
        <v>1111</v>
      </c>
      <c r="N569" s="15">
        <v>18.030999999999999</v>
      </c>
      <c r="O569" s="15">
        <v>241050</v>
      </c>
      <c r="P569" s="15">
        <v>7212.9</v>
      </c>
      <c r="Q569" s="15">
        <v>1838308</v>
      </c>
      <c r="S569" s="15">
        <v>8007</v>
      </c>
      <c r="U569" s="15">
        <v>86.4</v>
      </c>
      <c r="V569" s="15">
        <v>28</v>
      </c>
      <c r="W569" s="15">
        <v>92.2</v>
      </c>
      <c r="AB569" s="15">
        <v>282398</v>
      </c>
      <c r="AD569" s="15">
        <v>0</v>
      </c>
      <c r="AE569" s="15">
        <v>129.4</v>
      </c>
      <c r="AF569" s="15">
        <v>1.3</v>
      </c>
      <c r="AH569" s="13">
        <f t="shared" si="112"/>
        <v>2001</v>
      </c>
      <c r="AI569" s="13">
        <f t="shared" si="113"/>
        <v>51</v>
      </c>
      <c r="AJ569" s="13">
        <f>IF(AND(ISNUMBER(C569),ISNUMBER(AK569),ISNUMBER(AL569),AH569&gt;=Inputs!$B$5,AH569&lt;=Inputs!$B$6,AH569&lt;&gt;Inputs!$B$7,AH569&lt;&gt;Inputs!$B$8),1,0)</f>
        <v>0</v>
      </c>
      <c r="AK569" s="13">
        <f>IF(INDEX($E569:$AF569,Inputs!$C$10)="","",INDEX($E569:$AF569,Inputs!$C$10))</f>
        <v>241050</v>
      </c>
      <c r="AL569" s="13">
        <f>IF(INDEX($E569:$AF569,Inputs!$C$11)="","",INDEX($E569:$AF569,Inputs!$C$11))</f>
        <v>389000</v>
      </c>
      <c r="AM569" s="19">
        <f>Regression!$C$5+Regression!$C$6*A569</f>
        <v>10180.470634171315</v>
      </c>
      <c r="AN569" s="27" t="str">
        <f t="shared" si="114"/>
        <v/>
      </c>
      <c r="AO569" s="30">
        <f>INDEX('Seasonal Index'!$E$2:$E$53,AI569)</f>
        <v>1.0219733137822757</v>
      </c>
      <c r="AP569" s="34" t="str">
        <f t="shared" si="115"/>
        <v/>
      </c>
      <c r="AQ569" s="16">
        <f>IF(AJ569=1,A569-Regression!$C$15,0)</f>
        <v>0</v>
      </c>
      <c r="AR569" s="16">
        <f>IF(AJ569=1,AK569-Regression!$D$15,0)</f>
        <v>0</v>
      </c>
      <c r="AS569" s="16">
        <f>IF(AJ569=1,AL569-Regression!$E$15,0)</f>
        <v>0</v>
      </c>
      <c r="AT569" s="16">
        <f>IF(AJ569=1,AP569-Regression!$F$15,0)</f>
        <v>0</v>
      </c>
      <c r="AU569" s="19">
        <f>IF(AND(ISNUMBER(AK569),ISNUMBER(AL569)),Regression!$C$38+Regression!$D$38*A569+Regression!$E$38*AK569+Regression!$F$38*AL569,"")</f>
        <v>10087.090225694967</v>
      </c>
      <c r="AV569" s="34">
        <f t="shared" si="116"/>
        <v>10308.737024374288</v>
      </c>
      <c r="AW569" s="13" t="str">
        <f>IF(AJ569=1,"Train",IF(AH569=Inputs!$B$6+1,"Validation",IF(AH569&gt;Inputs!$B$6+1,"Forecast","Not used")))</f>
        <v>Not used</v>
      </c>
      <c r="AX569" s="34">
        <f t="shared" si="117"/>
        <v>8888</v>
      </c>
      <c r="AY569" s="38" t="str">
        <f t="shared" si="118"/>
        <v/>
      </c>
      <c r="AZ569" s="13">
        <f t="shared" si="119"/>
        <v>0</v>
      </c>
      <c r="BB569" s="19">
        <f>Regression!$C$45+Regression!$C$46*A569</f>
        <v>7030.0752619683581</v>
      </c>
      <c r="BC569" s="27" t="str">
        <f t="shared" si="120"/>
        <v/>
      </c>
      <c r="BD569" s="30">
        <f>INDEX('Seasonal Index'!$H$2:$H$53,AI569)</f>
        <v>1.0395425337611444</v>
      </c>
      <c r="BE569" s="34" t="str">
        <f t="shared" si="121"/>
        <v/>
      </c>
      <c r="BF569" s="38" t="str">
        <f t="shared" si="122"/>
        <v/>
      </c>
      <c r="BG569" s="34">
        <f t="shared" si="123"/>
        <v>8888</v>
      </c>
      <c r="BH569" s="13">
        <f t="shared" si="124"/>
        <v>0</v>
      </c>
      <c r="BI569" s="13">
        <f t="shared" si="125"/>
        <v>0</v>
      </c>
    </row>
    <row r="570" spans="1:61" x14ac:dyDescent="0.2">
      <c r="A570" s="15">
        <v>569</v>
      </c>
      <c r="B570" s="35">
        <v>37253</v>
      </c>
      <c r="C570" s="36">
        <v>8860</v>
      </c>
      <c r="D570" s="37"/>
      <c r="F570" s="15">
        <v>416000</v>
      </c>
      <c r="H570" s="15">
        <v>20.936666666666699</v>
      </c>
      <c r="I570" s="15">
        <v>19.0966666666667</v>
      </c>
      <c r="J570" s="15">
        <v>1.0720000000000001</v>
      </c>
      <c r="K570" s="15">
        <v>10598.02</v>
      </c>
      <c r="L570" s="15">
        <v>809941</v>
      </c>
      <c r="M570" s="15">
        <v>1111</v>
      </c>
      <c r="N570" s="15">
        <v>18.030999999999999</v>
      </c>
      <c r="O570" s="15">
        <v>241050</v>
      </c>
      <c r="P570" s="15">
        <v>7212.9</v>
      </c>
      <c r="Q570" s="15">
        <v>1838308</v>
      </c>
      <c r="S570" s="15">
        <v>8007</v>
      </c>
      <c r="U570" s="15">
        <v>86.4</v>
      </c>
      <c r="V570" s="15">
        <v>26</v>
      </c>
      <c r="W570" s="15">
        <v>92.2</v>
      </c>
      <c r="AB570" s="15">
        <v>282398</v>
      </c>
      <c r="AD570" s="15">
        <v>1</v>
      </c>
      <c r="AE570" s="15">
        <v>179.1</v>
      </c>
      <c r="AF570" s="15">
        <v>0</v>
      </c>
      <c r="AH570" s="13">
        <f t="shared" si="112"/>
        <v>2001</v>
      </c>
      <c r="AI570" s="13">
        <f t="shared" si="113"/>
        <v>52</v>
      </c>
      <c r="AJ570" s="13">
        <f>IF(AND(ISNUMBER(C570),ISNUMBER(AK570),ISNUMBER(AL570),AH570&gt;=Inputs!$B$5,AH570&lt;=Inputs!$B$6,AH570&lt;&gt;Inputs!$B$7,AH570&lt;&gt;Inputs!$B$8),1,0)</f>
        <v>0</v>
      </c>
      <c r="AK570" s="13">
        <f>IF(INDEX($E570:$AF570,Inputs!$C$10)="","",INDEX($E570:$AF570,Inputs!$C$10))</f>
        <v>241050</v>
      </c>
      <c r="AL570" s="13">
        <f>IF(INDEX($E570:$AF570,Inputs!$C$11)="","",INDEX($E570:$AF570,Inputs!$C$11))</f>
        <v>416000</v>
      </c>
      <c r="AM570" s="19">
        <f>Regression!$C$5+Regression!$C$6*A570</f>
        <v>10179.297959232996</v>
      </c>
      <c r="AN570" s="27" t="str">
        <f t="shared" si="114"/>
        <v/>
      </c>
      <c r="AO570" s="30">
        <f>INDEX('Seasonal Index'!$E$2:$E$53,AI570)</f>
        <v>0.94105970168970154</v>
      </c>
      <c r="AP570" s="34" t="str">
        <f t="shared" si="115"/>
        <v/>
      </c>
      <c r="AQ570" s="16">
        <f>IF(AJ570=1,A570-Regression!$C$15,0)</f>
        <v>0</v>
      </c>
      <c r="AR570" s="16">
        <f>IF(AJ570=1,AK570-Regression!$D$15,0)</f>
        <v>0</v>
      </c>
      <c r="AS570" s="16">
        <f>IF(AJ570=1,AL570-Regression!$E$15,0)</f>
        <v>0</v>
      </c>
      <c r="AT570" s="16">
        <f>IF(AJ570=1,AP570-Regression!$F$15,0)</f>
        <v>0</v>
      </c>
      <c r="AU570" s="19">
        <f>IF(AND(ISNUMBER(AK570),ISNUMBER(AL570)),Regression!$C$38+Regression!$D$38*A570+Regression!$E$38*AK570+Regression!$F$38*AL570,"")</f>
        <v>10013.841795304588</v>
      </c>
      <c r="AV570" s="34">
        <f t="shared" si="116"/>
        <v>9423.6229726572019</v>
      </c>
      <c r="AW570" s="13" t="str">
        <f>IF(AJ570=1,"Train",IF(AH570=Inputs!$B$6+1,"Validation",IF(AH570&gt;Inputs!$B$6+1,"Forecast","Not used")))</f>
        <v>Not used</v>
      </c>
      <c r="AX570" s="34">
        <f t="shared" si="117"/>
        <v>8860</v>
      </c>
      <c r="AY570" s="38" t="str">
        <f t="shared" si="118"/>
        <v/>
      </c>
      <c r="AZ570" s="13">
        <f t="shared" si="119"/>
        <v>0</v>
      </c>
      <c r="BB570" s="19">
        <f>Regression!$C$45+Regression!$C$46*A570</f>
        <v>7031.6347615811355</v>
      </c>
      <c r="BC570" s="27" t="str">
        <f t="shared" si="120"/>
        <v/>
      </c>
      <c r="BD570" s="30">
        <f>INDEX('Seasonal Index'!$H$2:$H$53,AI570)</f>
        <v>0.89289929772275245</v>
      </c>
      <c r="BE570" s="34" t="str">
        <f t="shared" si="121"/>
        <v/>
      </c>
      <c r="BF570" s="38" t="str">
        <f t="shared" si="122"/>
        <v/>
      </c>
      <c r="BG570" s="34">
        <f t="shared" si="123"/>
        <v>8860</v>
      </c>
      <c r="BH570" s="13">
        <f t="shared" si="124"/>
        <v>0</v>
      </c>
      <c r="BI570" s="13">
        <f t="shared" si="125"/>
        <v>0</v>
      </c>
    </row>
    <row r="571" spans="1:61" x14ac:dyDescent="0.2">
      <c r="A571" s="15">
        <v>570</v>
      </c>
      <c r="B571" s="35">
        <v>37260</v>
      </c>
      <c r="C571" s="36">
        <v>8288</v>
      </c>
      <c r="D571" s="37"/>
      <c r="F571" s="15">
        <v>421000</v>
      </c>
      <c r="H571" s="15">
        <v>20.802499999999998</v>
      </c>
      <c r="I571" s="15">
        <v>20.287500000000001</v>
      </c>
      <c r="J571" s="15">
        <v>1.0960000000000001</v>
      </c>
      <c r="K571" s="15">
        <v>10598.02</v>
      </c>
      <c r="L571" s="15">
        <v>809941</v>
      </c>
      <c r="M571" s="15">
        <v>1111</v>
      </c>
      <c r="N571" s="15">
        <v>18.030999999999999</v>
      </c>
      <c r="O571" s="15">
        <v>241050</v>
      </c>
      <c r="P571" s="15">
        <v>7212.9</v>
      </c>
      <c r="Q571" s="15">
        <v>1838308</v>
      </c>
      <c r="S571" s="15">
        <v>8007</v>
      </c>
      <c r="U571" s="15">
        <v>86.4</v>
      </c>
      <c r="V571" s="15">
        <v>26</v>
      </c>
      <c r="W571" s="15">
        <v>92.2</v>
      </c>
      <c r="AB571" s="15">
        <v>282398</v>
      </c>
      <c r="AD571" s="15">
        <v>1</v>
      </c>
      <c r="AE571" s="15">
        <v>211.2</v>
      </c>
      <c r="AF571" s="15">
        <v>0</v>
      </c>
      <c r="AH571" s="13">
        <f t="shared" si="112"/>
        <v>2002</v>
      </c>
      <c r="AI571" s="13">
        <f t="shared" si="113"/>
        <v>1</v>
      </c>
      <c r="AJ571" s="13">
        <f>IF(AND(ISNUMBER(C571),ISNUMBER(AK571),ISNUMBER(AL571),AH571&gt;=Inputs!$B$5,AH571&lt;=Inputs!$B$6,AH571&lt;&gt;Inputs!$B$7,AH571&lt;&gt;Inputs!$B$8),1,0)</f>
        <v>0</v>
      </c>
      <c r="AK571" s="13">
        <f>IF(INDEX($E571:$AF571,Inputs!$C$10)="","",INDEX($E571:$AF571,Inputs!$C$10))</f>
        <v>241050</v>
      </c>
      <c r="AL571" s="13">
        <f>IF(INDEX($E571:$AF571,Inputs!$C$11)="","",INDEX($E571:$AF571,Inputs!$C$11))</f>
        <v>421000</v>
      </c>
      <c r="AM571" s="19">
        <f>Regression!$C$5+Regression!$C$6*A571</f>
        <v>10178.125284294678</v>
      </c>
      <c r="AN571" s="27" t="str">
        <f t="shared" si="114"/>
        <v/>
      </c>
      <c r="AO571" s="30">
        <f>INDEX('Seasonal Index'!$E$2:$E$53,AI571)</f>
        <v>0.91465818912124619</v>
      </c>
      <c r="AP571" s="34" t="str">
        <f t="shared" si="115"/>
        <v/>
      </c>
      <c r="AQ571" s="16">
        <f>IF(AJ571=1,A571-Regression!$C$15,0)</f>
        <v>0</v>
      </c>
      <c r="AR571" s="16">
        <f>IF(AJ571=1,AK571-Regression!$D$15,0)</f>
        <v>0</v>
      </c>
      <c r="AS571" s="16">
        <f>IF(AJ571=1,AL571-Regression!$E$15,0)</f>
        <v>0</v>
      </c>
      <c r="AT571" s="16">
        <f>IF(AJ571=1,AP571-Regression!$F$15,0)</f>
        <v>0</v>
      </c>
      <c r="AU571" s="19">
        <f>IF(AND(ISNUMBER(AK571),ISNUMBER(AL571)),Regression!$C$38+Regression!$D$38*A571+Regression!$E$38*AK571+Regression!$F$38*AL571,"")</f>
        <v>9999.0042752028676</v>
      </c>
      <c r="AV571" s="34">
        <f t="shared" si="116"/>
        <v>9145.6711433726541</v>
      </c>
      <c r="AW571" s="13" t="str">
        <f>IF(AJ571=1,"Train",IF(AH571=Inputs!$B$6+1,"Validation",IF(AH571&gt;Inputs!$B$6+1,"Forecast","Not used")))</f>
        <v>Not used</v>
      </c>
      <c r="AX571" s="34">
        <f t="shared" si="117"/>
        <v>8288</v>
      </c>
      <c r="AY571" s="38" t="str">
        <f t="shared" si="118"/>
        <v/>
      </c>
      <c r="AZ571" s="13">
        <f t="shared" si="119"/>
        <v>0</v>
      </c>
      <c r="BB571" s="19">
        <f>Regression!$C$45+Regression!$C$46*A571</f>
        <v>7033.1942611939121</v>
      </c>
      <c r="BC571" s="27" t="str">
        <f t="shared" si="120"/>
        <v/>
      </c>
      <c r="BD571" s="30">
        <f>INDEX('Seasonal Index'!$H$2:$H$53,AI571)</f>
        <v>0.90693988880451892</v>
      </c>
      <c r="BE571" s="34" t="str">
        <f t="shared" si="121"/>
        <v/>
      </c>
      <c r="BF571" s="38" t="str">
        <f t="shared" si="122"/>
        <v/>
      </c>
      <c r="BG571" s="34">
        <f t="shared" si="123"/>
        <v>8288</v>
      </c>
      <c r="BH571" s="13">
        <f t="shared" si="124"/>
        <v>0</v>
      </c>
      <c r="BI571" s="13">
        <f t="shared" si="125"/>
        <v>0</v>
      </c>
    </row>
    <row r="572" spans="1:61" x14ac:dyDescent="0.2">
      <c r="A572" s="15">
        <v>571</v>
      </c>
      <c r="B572" s="35">
        <v>37267</v>
      </c>
      <c r="C572" s="36">
        <v>8359</v>
      </c>
      <c r="D572" s="37"/>
      <c r="F572" s="15">
        <v>397000</v>
      </c>
      <c r="H572" s="15">
        <v>20.542000000000002</v>
      </c>
      <c r="I572" s="15">
        <v>20.422000000000001</v>
      </c>
      <c r="J572" s="15">
        <v>1.1120000000000001</v>
      </c>
      <c r="K572" s="15">
        <v>10598.02</v>
      </c>
      <c r="L572" s="15">
        <v>768513</v>
      </c>
      <c r="M572" s="15">
        <v>1000</v>
      </c>
      <c r="N572" s="15">
        <v>18.030999999999999</v>
      </c>
      <c r="O572" s="15">
        <v>241050</v>
      </c>
      <c r="P572" s="15">
        <v>7182.3</v>
      </c>
      <c r="Q572" s="15">
        <v>1838308</v>
      </c>
      <c r="S572" s="15">
        <v>8007</v>
      </c>
      <c r="U572" s="15">
        <v>86.4</v>
      </c>
      <c r="V572" s="15">
        <v>26</v>
      </c>
      <c r="W572" s="15">
        <v>92</v>
      </c>
      <c r="AB572" s="15">
        <v>282398</v>
      </c>
      <c r="AD572" s="15">
        <v>0</v>
      </c>
      <c r="AE572" s="15">
        <v>155.5</v>
      </c>
      <c r="AF572" s="15">
        <v>0</v>
      </c>
      <c r="AH572" s="13">
        <f t="shared" si="112"/>
        <v>2002</v>
      </c>
      <c r="AI572" s="13">
        <f t="shared" si="113"/>
        <v>2</v>
      </c>
      <c r="AJ572" s="13">
        <f>IF(AND(ISNUMBER(C572),ISNUMBER(AK572),ISNUMBER(AL572),AH572&gt;=Inputs!$B$5,AH572&lt;=Inputs!$B$6,AH572&lt;&gt;Inputs!$B$7,AH572&lt;&gt;Inputs!$B$8),1,0)</f>
        <v>0</v>
      </c>
      <c r="AK572" s="13">
        <f>IF(INDEX($E572:$AF572,Inputs!$C$10)="","",INDEX($E572:$AF572,Inputs!$C$10))</f>
        <v>241050</v>
      </c>
      <c r="AL572" s="13">
        <f>IF(INDEX($E572:$AF572,Inputs!$C$11)="","",INDEX($E572:$AF572,Inputs!$C$11))</f>
        <v>397000</v>
      </c>
      <c r="AM572" s="19">
        <f>Regression!$C$5+Regression!$C$6*A572</f>
        <v>10176.952609356358</v>
      </c>
      <c r="AN572" s="27" t="str">
        <f t="shared" si="114"/>
        <v/>
      </c>
      <c r="AO572" s="30">
        <f>INDEX('Seasonal Index'!$E$2:$E$53,AI572)</f>
        <v>0.92112372079680493</v>
      </c>
      <c r="AP572" s="34" t="str">
        <f t="shared" si="115"/>
        <v/>
      </c>
      <c r="AQ572" s="16">
        <f>IF(AJ572=1,A572-Regression!$C$15,0)</f>
        <v>0</v>
      </c>
      <c r="AR572" s="16">
        <f>IF(AJ572=1,AK572-Regression!$D$15,0)</f>
        <v>0</v>
      </c>
      <c r="AS572" s="16">
        <f>IF(AJ572=1,AL572-Regression!$E$15,0)</f>
        <v>0</v>
      </c>
      <c r="AT572" s="16">
        <f>IF(AJ572=1,AP572-Regression!$F$15,0)</f>
        <v>0</v>
      </c>
      <c r="AU572" s="19">
        <f>IF(AND(ISNUMBER(AK572),ISNUMBER(AL572)),Regression!$C$38+Regression!$D$38*A572+Regression!$E$38*AK572+Regression!$F$38*AL572,"")</f>
        <v>10061.162955027106</v>
      </c>
      <c r="AV572" s="34">
        <f t="shared" si="116"/>
        <v>9267.5758566775457</v>
      </c>
      <c r="AW572" s="13" t="str">
        <f>IF(AJ572=1,"Train",IF(AH572=Inputs!$B$6+1,"Validation",IF(AH572&gt;Inputs!$B$6+1,"Forecast","Not used")))</f>
        <v>Not used</v>
      </c>
      <c r="AX572" s="34">
        <f t="shared" si="117"/>
        <v>8359</v>
      </c>
      <c r="AY572" s="38" t="str">
        <f t="shared" si="118"/>
        <v/>
      </c>
      <c r="AZ572" s="13">
        <f t="shared" si="119"/>
        <v>0</v>
      </c>
      <c r="BB572" s="19">
        <f>Regression!$C$45+Regression!$C$46*A572</f>
        <v>7034.7537608066887</v>
      </c>
      <c r="BC572" s="27" t="str">
        <f t="shared" si="120"/>
        <v/>
      </c>
      <c r="BD572" s="30">
        <f>INDEX('Seasonal Index'!$H$2:$H$53,AI572)</f>
        <v>0.93580735968008499</v>
      </c>
      <c r="BE572" s="34" t="str">
        <f t="shared" si="121"/>
        <v/>
      </c>
      <c r="BF572" s="38" t="str">
        <f t="shared" si="122"/>
        <v/>
      </c>
      <c r="BG572" s="34">
        <f t="shared" si="123"/>
        <v>8359</v>
      </c>
      <c r="BH572" s="13">
        <f t="shared" si="124"/>
        <v>0</v>
      </c>
      <c r="BI572" s="13">
        <f t="shared" si="125"/>
        <v>0</v>
      </c>
    </row>
    <row r="573" spans="1:61" x14ac:dyDescent="0.2">
      <c r="A573" s="15">
        <v>572</v>
      </c>
      <c r="B573" s="35">
        <v>37274</v>
      </c>
      <c r="C573" s="36">
        <v>8049</v>
      </c>
      <c r="D573" s="37"/>
      <c r="F573" s="15">
        <v>418000</v>
      </c>
      <c r="H573" s="15">
        <v>18.61</v>
      </c>
      <c r="I573" s="15">
        <v>18.524000000000001</v>
      </c>
      <c r="J573" s="15">
        <v>1.111</v>
      </c>
      <c r="K573" s="15">
        <v>10598.02</v>
      </c>
      <c r="L573" s="15">
        <v>768513</v>
      </c>
      <c r="M573" s="15">
        <v>1000</v>
      </c>
      <c r="N573" s="15">
        <v>16.465</v>
      </c>
      <c r="O573" s="15">
        <v>230511</v>
      </c>
      <c r="P573" s="15">
        <v>7182.3</v>
      </c>
      <c r="Q573" s="15">
        <v>1838308</v>
      </c>
      <c r="S573" s="15">
        <v>8007</v>
      </c>
      <c r="U573" s="15">
        <v>86.4</v>
      </c>
      <c r="V573" s="15">
        <v>26</v>
      </c>
      <c r="W573" s="15">
        <v>92</v>
      </c>
      <c r="AB573" s="15">
        <v>282398</v>
      </c>
      <c r="AD573" s="15">
        <v>0</v>
      </c>
      <c r="AE573" s="15">
        <v>156.1</v>
      </c>
      <c r="AF573" s="15">
        <v>0</v>
      </c>
      <c r="AH573" s="13">
        <f t="shared" si="112"/>
        <v>2002</v>
      </c>
      <c r="AI573" s="13">
        <f t="shared" si="113"/>
        <v>3</v>
      </c>
      <c r="AJ573" s="13">
        <f>IF(AND(ISNUMBER(C573),ISNUMBER(AK573),ISNUMBER(AL573),AH573&gt;=Inputs!$B$5,AH573&lt;=Inputs!$B$6,AH573&lt;&gt;Inputs!$B$7,AH573&lt;&gt;Inputs!$B$8),1,0)</f>
        <v>0</v>
      </c>
      <c r="AK573" s="13">
        <f>IF(INDEX($E573:$AF573,Inputs!$C$10)="","",INDEX($E573:$AF573,Inputs!$C$10))</f>
        <v>230511</v>
      </c>
      <c r="AL573" s="13">
        <f>IF(INDEX($E573:$AF573,Inputs!$C$11)="","",INDEX($E573:$AF573,Inputs!$C$11))</f>
        <v>418000</v>
      </c>
      <c r="AM573" s="19">
        <f>Regression!$C$5+Regression!$C$6*A573</f>
        <v>10175.779934418038</v>
      </c>
      <c r="AN573" s="27" t="str">
        <f t="shared" si="114"/>
        <v/>
      </c>
      <c r="AO573" s="30">
        <f>INDEX('Seasonal Index'!$E$2:$E$53,AI573)</f>
        <v>0.93247570989249473</v>
      </c>
      <c r="AP573" s="34" t="str">
        <f t="shared" si="115"/>
        <v/>
      </c>
      <c r="AQ573" s="16">
        <f>IF(AJ573=1,A573-Regression!$C$15,0)</f>
        <v>0</v>
      </c>
      <c r="AR573" s="16">
        <f>IF(AJ573=1,AK573-Regression!$D$15,0)</f>
        <v>0</v>
      </c>
      <c r="AS573" s="16">
        <f>IF(AJ573=1,AL573-Regression!$E$15,0)</f>
        <v>0</v>
      </c>
      <c r="AT573" s="16">
        <f>IF(AJ573=1,AP573-Regression!$F$15,0)</f>
        <v>0</v>
      </c>
      <c r="AU573" s="19">
        <f>IF(AND(ISNUMBER(AK573),ISNUMBER(AL573)),Regression!$C$38+Regression!$D$38*A573+Regression!$E$38*AK573+Regression!$F$38*AL573,"")</f>
        <v>9984.6145639402039</v>
      </c>
      <c r="AV573" s="34">
        <f t="shared" si="116"/>
        <v>9310.4105535130839</v>
      </c>
      <c r="AW573" s="13" t="str">
        <f>IF(AJ573=1,"Train",IF(AH573=Inputs!$B$6+1,"Validation",IF(AH573&gt;Inputs!$B$6+1,"Forecast","Not used")))</f>
        <v>Not used</v>
      </c>
      <c r="AX573" s="34">
        <f t="shared" si="117"/>
        <v>8049</v>
      </c>
      <c r="AY573" s="38" t="str">
        <f t="shared" si="118"/>
        <v/>
      </c>
      <c r="AZ573" s="13">
        <f t="shared" si="119"/>
        <v>0</v>
      </c>
      <c r="BB573" s="19">
        <f>Regression!$C$45+Regression!$C$46*A573</f>
        <v>7036.3132604194652</v>
      </c>
      <c r="BC573" s="27" t="str">
        <f t="shared" si="120"/>
        <v/>
      </c>
      <c r="BD573" s="30">
        <f>INDEX('Seasonal Index'!$H$2:$H$53,AI573)</f>
        <v>0.93511463592432087</v>
      </c>
      <c r="BE573" s="34" t="str">
        <f t="shared" si="121"/>
        <v/>
      </c>
      <c r="BF573" s="38" t="str">
        <f t="shared" si="122"/>
        <v/>
      </c>
      <c r="BG573" s="34">
        <f t="shared" si="123"/>
        <v>8049</v>
      </c>
      <c r="BH573" s="13">
        <f t="shared" si="124"/>
        <v>0</v>
      </c>
      <c r="BI573" s="13">
        <f t="shared" si="125"/>
        <v>0</v>
      </c>
    </row>
    <row r="574" spans="1:61" x14ac:dyDescent="0.2">
      <c r="A574" s="15">
        <v>573</v>
      </c>
      <c r="B574" s="35">
        <v>37281</v>
      </c>
      <c r="C574" s="36">
        <v>8184</v>
      </c>
      <c r="D574" s="37"/>
      <c r="F574" s="15">
        <v>405000</v>
      </c>
      <c r="H574" s="15">
        <v>19.2075</v>
      </c>
      <c r="I574" s="15">
        <v>18.771999999999998</v>
      </c>
      <c r="J574" s="15">
        <v>1.105</v>
      </c>
      <c r="K574" s="15">
        <v>10598.02</v>
      </c>
      <c r="L574" s="15">
        <v>768513</v>
      </c>
      <c r="M574" s="15">
        <v>1000</v>
      </c>
      <c r="N574" s="15">
        <v>16.465</v>
      </c>
      <c r="O574" s="15">
        <v>230511</v>
      </c>
      <c r="P574" s="15">
        <v>7182.3</v>
      </c>
      <c r="Q574" s="15">
        <v>1838308</v>
      </c>
      <c r="S574" s="15">
        <v>8007</v>
      </c>
      <c r="U574" s="15">
        <v>86.4</v>
      </c>
      <c r="V574" s="15">
        <v>26</v>
      </c>
      <c r="W574" s="15">
        <v>92</v>
      </c>
      <c r="AB574" s="15">
        <v>282398</v>
      </c>
      <c r="AD574" s="15">
        <v>0</v>
      </c>
      <c r="AE574" s="15">
        <v>142.30000000000001</v>
      </c>
      <c r="AF574" s="15">
        <v>1.2</v>
      </c>
      <c r="AH574" s="13">
        <f t="shared" si="112"/>
        <v>2002</v>
      </c>
      <c r="AI574" s="13">
        <f t="shared" si="113"/>
        <v>4</v>
      </c>
      <c r="AJ574" s="13">
        <f>IF(AND(ISNUMBER(C574),ISNUMBER(AK574),ISNUMBER(AL574),AH574&gt;=Inputs!$B$5,AH574&lt;=Inputs!$B$6,AH574&lt;&gt;Inputs!$B$7,AH574&lt;&gt;Inputs!$B$8),1,0)</f>
        <v>0</v>
      </c>
      <c r="AK574" s="13">
        <f>IF(INDEX($E574:$AF574,Inputs!$C$10)="","",INDEX($E574:$AF574,Inputs!$C$10))</f>
        <v>230511</v>
      </c>
      <c r="AL574" s="13">
        <f>IF(INDEX($E574:$AF574,Inputs!$C$11)="","",INDEX($E574:$AF574,Inputs!$C$11))</f>
        <v>405000</v>
      </c>
      <c r="AM574" s="19">
        <f>Regression!$C$5+Regression!$C$6*A574</f>
        <v>10174.607259479721</v>
      </c>
      <c r="AN574" s="27" t="str">
        <f t="shared" si="114"/>
        <v/>
      </c>
      <c r="AO574" s="30">
        <f>INDEX('Seasonal Index'!$E$2:$E$53,AI574)</f>
        <v>0.95567024426301994</v>
      </c>
      <c r="AP574" s="34" t="str">
        <f t="shared" si="115"/>
        <v/>
      </c>
      <c r="AQ574" s="16">
        <f>IF(AJ574=1,A574-Regression!$C$15,0)</f>
        <v>0</v>
      </c>
      <c r="AR574" s="16">
        <f>IF(AJ574=1,AK574-Regression!$D$15,0)</f>
        <v>0</v>
      </c>
      <c r="AS574" s="16">
        <f>IF(AJ574=1,AL574-Regression!$E$15,0)</f>
        <v>0</v>
      </c>
      <c r="AT574" s="16">
        <f>IF(AJ574=1,AP574-Regression!$F$15,0)</f>
        <v>0</v>
      </c>
      <c r="AU574" s="19">
        <f>IF(AND(ISNUMBER(AK574),ISNUMBER(AL574)),Regression!$C$38+Regression!$D$38*A574+Regression!$E$38*AK574+Regression!$F$38*AL574,"")</f>
        <v>10017.567788620114</v>
      </c>
      <c r="AV574" s="34">
        <f t="shared" si="116"/>
        <v>9573.4914554719453</v>
      </c>
      <c r="AW574" s="13" t="str">
        <f>IF(AJ574=1,"Train",IF(AH574=Inputs!$B$6+1,"Validation",IF(AH574&gt;Inputs!$B$6+1,"Forecast","Not used")))</f>
        <v>Not used</v>
      </c>
      <c r="AX574" s="34">
        <f t="shared" si="117"/>
        <v>8184</v>
      </c>
      <c r="AY574" s="38" t="str">
        <f t="shared" si="118"/>
        <v/>
      </c>
      <c r="AZ574" s="13">
        <f t="shared" si="119"/>
        <v>0</v>
      </c>
      <c r="BB574" s="19">
        <f>Regression!$C$45+Regression!$C$46*A574</f>
        <v>7037.8727600322418</v>
      </c>
      <c r="BC574" s="27" t="str">
        <f t="shared" si="120"/>
        <v/>
      </c>
      <c r="BD574" s="30">
        <f>INDEX('Seasonal Index'!$H$2:$H$53,AI574)</f>
        <v>0.94748400224267371</v>
      </c>
      <c r="BE574" s="34" t="str">
        <f t="shared" si="121"/>
        <v/>
      </c>
      <c r="BF574" s="38" t="str">
        <f t="shared" si="122"/>
        <v/>
      </c>
      <c r="BG574" s="34">
        <f t="shared" si="123"/>
        <v>8184</v>
      </c>
      <c r="BH574" s="13">
        <f t="shared" si="124"/>
        <v>0</v>
      </c>
      <c r="BI574" s="13">
        <f t="shared" si="125"/>
        <v>0</v>
      </c>
    </row>
    <row r="575" spans="1:61" x14ac:dyDescent="0.2">
      <c r="A575" s="15">
        <v>574</v>
      </c>
      <c r="B575" s="35">
        <v>37288</v>
      </c>
      <c r="C575" s="36">
        <v>8223</v>
      </c>
      <c r="D575" s="37"/>
      <c r="F575" s="15">
        <v>414000</v>
      </c>
      <c r="H575" s="15">
        <v>19.713999999999999</v>
      </c>
      <c r="I575" s="15">
        <v>19.295999999999999</v>
      </c>
      <c r="J575" s="15">
        <v>1.101</v>
      </c>
      <c r="K575" s="15">
        <v>10598.02</v>
      </c>
      <c r="L575" s="15">
        <v>768513</v>
      </c>
      <c r="M575" s="15">
        <v>1000</v>
      </c>
      <c r="N575" s="15">
        <v>16.465</v>
      </c>
      <c r="O575" s="15">
        <v>230511</v>
      </c>
      <c r="P575" s="15">
        <v>7182.3</v>
      </c>
      <c r="Q575" s="15">
        <v>1838308</v>
      </c>
      <c r="S575" s="15">
        <v>8007</v>
      </c>
      <c r="U575" s="15">
        <v>86.4</v>
      </c>
      <c r="V575" s="15">
        <v>26</v>
      </c>
      <c r="W575" s="15">
        <v>92</v>
      </c>
      <c r="AB575" s="15">
        <v>282398</v>
      </c>
      <c r="AD575" s="15">
        <v>0</v>
      </c>
      <c r="AE575" s="15">
        <v>118.7</v>
      </c>
      <c r="AF575" s="15">
        <v>2</v>
      </c>
      <c r="AH575" s="13">
        <f t="shared" si="112"/>
        <v>2002</v>
      </c>
      <c r="AI575" s="13">
        <f t="shared" si="113"/>
        <v>5</v>
      </c>
      <c r="AJ575" s="13">
        <f>IF(AND(ISNUMBER(C575),ISNUMBER(AK575),ISNUMBER(AL575),AH575&gt;=Inputs!$B$5,AH575&lt;=Inputs!$B$6,AH575&lt;&gt;Inputs!$B$7,AH575&lt;&gt;Inputs!$B$8),1,0)</f>
        <v>0</v>
      </c>
      <c r="AK575" s="13">
        <f>IF(INDEX($E575:$AF575,Inputs!$C$10)="","",INDEX($E575:$AF575,Inputs!$C$10))</f>
        <v>230511</v>
      </c>
      <c r="AL575" s="13">
        <f>IF(INDEX($E575:$AF575,Inputs!$C$11)="","",INDEX($E575:$AF575,Inputs!$C$11))</f>
        <v>414000</v>
      </c>
      <c r="AM575" s="19">
        <f>Regression!$C$5+Regression!$C$6*A575</f>
        <v>10173.434584541401</v>
      </c>
      <c r="AN575" s="27" t="str">
        <f t="shared" si="114"/>
        <v/>
      </c>
      <c r="AO575" s="30">
        <f>INDEX('Seasonal Index'!$E$2:$E$53,AI575)</f>
        <v>0.96378521109549831</v>
      </c>
      <c r="AP575" s="34" t="str">
        <f t="shared" si="115"/>
        <v/>
      </c>
      <c r="AQ575" s="16">
        <f>IF(AJ575=1,A575-Regression!$C$15,0)</f>
        <v>0</v>
      </c>
      <c r="AR575" s="16">
        <f>IF(AJ575=1,AK575-Regression!$D$15,0)</f>
        <v>0</v>
      </c>
      <c r="AS575" s="16">
        <f>IF(AJ575=1,AL575-Regression!$E$15,0)</f>
        <v>0</v>
      </c>
      <c r="AT575" s="16">
        <f>IF(AJ575=1,AP575-Regression!$F$15,0)</f>
        <v>0</v>
      </c>
      <c r="AU575" s="19">
        <f>IF(AND(ISNUMBER(AK575),ISNUMBER(AL575)),Regression!$C$38+Regression!$D$38*A575+Regression!$E$38*AK575+Regression!$F$38*AL575,"")</f>
        <v>9992.1101030113641</v>
      </c>
      <c r="AV575" s="34">
        <f t="shared" si="116"/>
        <v>9630.2479449202692</v>
      </c>
      <c r="AW575" s="13" t="str">
        <f>IF(AJ575=1,"Train",IF(AH575=Inputs!$B$6+1,"Validation",IF(AH575&gt;Inputs!$B$6+1,"Forecast","Not used")))</f>
        <v>Not used</v>
      </c>
      <c r="AX575" s="34">
        <f t="shared" si="117"/>
        <v>8223</v>
      </c>
      <c r="AY575" s="38" t="str">
        <f t="shared" si="118"/>
        <v/>
      </c>
      <c r="AZ575" s="13">
        <f t="shared" si="119"/>
        <v>0</v>
      </c>
      <c r="BB575" s="19">
        <f>Regression!$C$45+Regression!$C$46*A575</f>
        <v>7039.4322596450193</v>
      </c>
      <c r="BC575" s="27" t="str">
        <f t="shared" si="120"/>
        <v/>
      </c>
      <c r="BD575" s="30">
        <f>INDEX('Seasonal Index'!$H$2:$H$53,AI575)</f>
        <v>1.0045556242669631</v>
      </c>
      <c r="BE575" s="34" t="str">
        <f t="shared" si="121"/>
        <v/>
      </c>
      <c r="BF575" s="38" t="str">
        <f t="shared" si="122"/>
        <v/>
      </c>
      <c r="BG575" s="34">
        <f t="shared" si="123"/>
        <v>8223</v>
      </c>
      <c r="BH575" s="13">
        <f t="shared" si="124"/>
        <v>0</v>
      </c>
      <c r="BI575" s="13">
        <f t="shared" si="125"/>
        <v>0</v>
      </c>
    </row>
    <row r="576" spans="1:61" x14ac:dyDescent="0.2">
      <c r="A576" s="15">
        <v>575</v>
      </c>
      <c r="B576" s="35">
        <v>37295</v>
      </c>
      <c r="C576" s="36">
        <v>8117</v>
      </c>
      <c r="D576" s="37"/>
      <c r="F576" s="15">
        <v>404000</v>
      </c>
      <c r="H576" s="15">
        <v>19.97</v>
      </c>
      <c r="I576" s="15">
        <v>19.911999999999999</v>
      </c>
      <c r="J576" s="15">
        <v>1.1160000000000001</v>
      </c>
      <c r="K576" s="15">
        <v>10660.465</v>
      </c>
      <c r="L576" s="15">
        <v>768513</v>
      </c>
      <c r="M576" s="15">
        <v>901</v>
      </c>
      <c r="N576" s="15">
        <v>16.465</v>
      </c>
      <c r="O576" s="15">
        <v>230511</v>
      </c>
      <c r="P576" s="15">
        <v>7166.7</v>
      </c>
      <c r="Q576" s="15">
        <v>1838308</v>
      </c>
      <c r="S576" s="15">
        <v>8007</v>
      </c>
      <c r="U576" s="15">
        <v>87.2</v>
      </c>
      <c r="V576" s="15">
        <v>26</v>
      </c>
      <c r="W576" s="15">
        <v>92.2</v>
      </c>
      <c r="AB576" s="15">
        <v>282398</v>
      </c>
      <c r="AD576" s="15">
        <v>0</v>
      </c>
      <c r="AE576" s="15">
        <v>182.8</v>
      </c>
      <c r="AF576" s="15">
        <v>0</v>
      </c>
      <c r="AH576" s="13">
        <f t="shared" si="112"/>
        <v>2002</v>
      </c>
      <c r="AI576" s="13">
        <f t="shared" si="113"/>
        <v>6</v>
      </c>
      <c r="AJ576" s="13">
        <f>IF(AND(ISNUMBER(C576),ISNUMBER(AK576),ISNUMBER(AL576),AH576&gt;=Inputs!$B$5,AH576&lt;=Inputs!$B$6,AH576&lt;&gt;Inputs!$B$7,AH576&lt;&gt;Inputs!$B$8),1,0)</f>
        <v>0</v>
      </c>
      <c r="AK576" s="13">
        <f>IF(INDEX($E576:$AF576,Inputs!$C$10)="","",INDEX($E576:$AF576,Inputs!$C$10))</f>
        <v>230511</v>
      </c>
      <c r="AL576" s="13">
        <f>IF(INDEX($E576:$AF576,Inputs!$C$11)="","",INDEX($E576:$AF576,Inputs!$C$11))</f>
        <v>404000</v>
      </c>
      <c r="AM576" s="19">
        <f>Regression!$C$5+Regression!$C$6*A576</f>
        <v>10172.261909603081</v>
      </c>
      <c r="AN576" s="27" t="str">
        <f t="shared" si="114"/>
        <v/>
      </c>
      <c r="AO576" s="30">
        <f>INDEX('Seasonal Index'!$E$2:$E$53,AI576)</f>
        <v>0.93990301851114999</v>
      </c>
      <c r="AP576" s="34" t="str">
        <f t="shared" si="115"/>
        <v/>
      </c>
      <c r="AQ576" s="16">
        <f>IF(AJ576=1,A576-Regression!$C$15,0)</f>
        <v>0</v>
      </c>
      <c r="AR576" s="16">
        <f>IF(AJ576=1,AK576-Regression!$D$15,0)</f>
        <v>0</v>
      </c>
      <c r="AS576" s="16">
        <f>IF(AJ576=1,AL576-Regression!$E$15,0)</f>
        <v>0</v>
      </c>
      <c r="AT576" s="16">
        <f>IF(AJ576=1,AP576-Regression!$F$15,0)</f>
        <v>0</v>
      </c>
      <c r="AU576" s="19">
        <f>IF(AND(ISNUMBER(AK576),ISNUMBER(AL576)),Regression!$C$38+Regression!$D$38*A576+Regression!$E$38*AK576+Regression!$F$38*AL576,"")</f>
        <v>10017.098203561</v>
      </c>
      <c r="AV576" s="34">
        <f t="shared" si="116"/>
        <v>9415.100838249602</v>
      </c>
      <c r="AW576" s="13" t="str">
        <f>IF(AJ576=1,"Train",IF(AH576=Inputs!$B$6+1,"Validation",IF(AH576&gt;Inputs!$B$6+1,"Forecast","Not used")))</f>
        <v>Not used</v>
      </c>
      <c r="AX576" s="34">
        <f t="shared" si="117"/>
        <v>8117</v>
      </c>
      <c r="AY576" s="38" t="str">
        <f t="shared" si="118"/>
        <v/>
      </c>
      <c r="AZ576" s="13">
        <f t="shared" si="119"/>
        <v>0</v>
      </c>
      <c r="BB576" s="19">
        <f>Regression!$C$45+Regression!$C$46*A576</f>
        <v>7040.9917592577958</v>
      </c>
      <c r="BC576" s="27" t="str">
        <f t="shared" si="120"/>
        <v/>
      </c>
      <c r="BD576" s="30">
        <f>INDEX('Seasonal Index'!$H$2:$H$53,AI576)</f>
        <v>0.95301266001084362</v>
      </c>
      <c r="BE576" s="34" t="str">
        <f t="shared" si="121"/>
        <v/>
      </c>
      <c r="BF576" s="38" t="str">
        <f t="shared" si="122"/>
        <v/>
      </c>
      <c r="BG576" s="34">
        <f t="shared" si="123"/>
        <v>8117</v>
      </c>
      <c r="BH576" s="13">
        <f t="shared" si="124"/>
        <v>0</v>
      </c>
      <c r="BI576" s="13">
        <f t="shared" si="125"/>
        <v>0</v>
      </c>
    </row>
    <row r="577" spans="1:61" x14ac:dyDescent="0.2">
      <c r="A577" s="15">
        <v>576</v>
      </c>
      <c r="B577" s="35">
        <v>37302</v>
      </c>
      <c r="C577" s="36">
        <v>8428</v>
      </c>
      <c r="D577" s="37"/>
      <c r="F577" s="15">
        <v>397000</v>
      </c>
      <c r="H577" s="15">
        <v>21.18</v>
      </c>
      <c r="I577" s="15">
        <v>20.994</v>
      </c>
      <c r="J577" s="15">
        <v>1.107</v>
      </c>
      <c r="K577" s="15">
        <v>10660.465</v>
      </c>
      <c r="L577" s="15">
        <v>871470</v>
      </c>
      <c r="M577" s="15">
        <v>901</v>
      </c>
      <c r="N577" s="15">
        <v>16.465</v>
      </c>
      <c r="O577" s="15">
        <v>229584</v>
      </c>
      <c r="P577" s="15">
        <v>7166.7</v>
      </c>
      <c r="Q577" s="15">
        <v>1838308</v>
      </c>
      <c r="S577" s="15">
        <v>8007</v>
      </c>
      <c r="U577" s="15">
        <v>87.2</v>
      </c>
      <c r="V577" s="15">
        <v>26</v>
      </c>
      <c r="W577" s="15">
        <v>92.2</v>
      </c>
      <c r="AB577" s="15">
        <v>282398</v>
      </c>
      <c r="AD577" s="15">
        <v>0</v>
      </c>
      <c r="AE577" s="15">
        <v>144.19999999999999</v>
      </c>
      <c r="AF577" s="15">
        <v>0</v>
      </c>
      <c r="AH577" s="13">
        <f t="shared" si="112"/>
        <v>2002</v>
      </c>
      <c r="AI577" s="13">
        <f t="shared" si="113"/>
        <v>7</v>
      </c>
      <c r="AJ577" s="13">
        <f>IF(AND(ISNUMBER(C577),ISNUMBER(AK577),ISNUMBER(AL577),AH577&gt;=Inputs!$B$5,AH577&lt;=Inputs!$B$6,AH577&lt;&gt;Inputs!$B$7,AH577&lt;&gt;Inputs!$B$8),1,0)</f>
        <v>0</v>
      </c>
      <c r="AK577" s="13">
        <f>IF(INDEX($E577:$AF577,Inputs!$C$10)="","",INDEX($E577:$AF577,Inputs!$C$10))</f>
        <v>229584</v>
      </c>
      <c r="AL577" s="13">
        <f>IF(INDEX($E577:$AF577,Inputs!$C$11)="","",INDEX($E577:$AF577,Inputs!$C$11))</f>
        <v>397000</v>
      </c>
      <c r="AM577" s="19">
        <f>Regression!$C$5+Regression!$C$6*A577</f>
        <v>10171.089234664763</v>
      </c>
      <c r="AN577" s="27" t="str">
        <f t="shared" si="114"/>
        <v/>
      </c>
      <c r="AO577" s="30">
        <f>INDEX('Seasonal Index'!$E$2:$E$53,AI577)</f>
        <v>0.9631620939890071</v>
      </c>
      <c r="AP577" s="34" t="str">
        <f t="shared" si="115"/>
        <v/>
      </c>
      <c r="AQ577" s="16">
        <f>IF(AJ577=1,A577-Regression!$C$15,0)</f>
        <v>0</v>
      </c>
      <c r="AR577" s="16">
        <f>IF(AJ577=1,AK577-Regression!$D$15,0)</f>
        <v>0</v>
      </c>
      <c r="AS577" s="16">
        <f>IF(AJ577=1,AL577-Regression!$E$15,0)</f>
        <v>0</v>
      </c>
      <c r="AT577" s="16">
        <f>IF(AJ577=1,AP577-Regression!$F$15,0)</f>
        <v>0</v>
      </c>
      <c r="AU577" s="19">
        <f>IF(AND(ISNUMBER(AK577),ISNUMBER(AL577)),Regression!$C$38+Regression!$D$38*A577+Regression!$E$38*AK577+Regression!$F$38*AL577,"")</f>
        <v>10032.42970985007</v>
      </c>
      <c r="AV577" s="34">
        <f t="shared" si="116"/>
        <v>9662.856007136721</v>
      </c>
      <c r="AW577" s="13" t="str">
        <f>IF(AJ577=1,"Train",IF(AH577=Inputs!$B$6+1,"Validation",IF(AH577&gt;Inputs!$B$6+1,"Forecast","Not used")))</f>
        <v>Not used</v>
      </c>
      <c r="AX577" s="34">
        <f t="shared" si="117"/>
        <v>8428</v>
      </c>
      <c r="AY577" s="38" t="str">
        <f t="shared" si="118"/>
        <v/>
      </c>
      <c r="AZ577" s="13">
        <f t="shared" si="119"/>
        <v>0</v>
      </c>
      <c r="BB577" s="19">
        <f>Regression!$C$45+Regression!$C$46*A577</f>
        <v>7042.5512588705724</v>
      </c>
      <c r="BC577" s="27" t="str">
        <f t="shared" si="120"/>
        <v/>
      </c>
      <c r="BD577" s="30">
        <f>INDEX('Seasonal Index'!$H$2:$H$53,AI577)</f>
        <v>0.98161870818373353</v>
      </c>
      <c r="BE577" s="34" t="str">
        <f t="shared" si="121"/>
        <v/>
      </c>
      <c r="BF577" s="38" t="str">
        <f t="shared" si="122"/>
        <v/>
      </c>
      <c r="BG577" s="34">
        <f t="shared" si="123"/>
        <v>8428</v>
      </c>
      <c r="BH577" s="13">
        <f t="shared" si="124"/>
        <v>0</v>
      </c>
      <c r="BI577" s="13">
        <f t="shared" si="125"/>
        <v>0</v>
      </c>
    </row>
    <row r="578" spans="1:61" x14ac:dyDescent="0.2">
      <c r="A578" s="15">
        <v>577</v>
      </c>
      <c r="B578" s="35">
        <v>37309</v>
      </c>
      <c r="C578" s="36">
        <v>8729</v>
      </c>
      <c r="D578" s="37"/>
      <c r="F578" s="15">
        <v>397000</v>
      </c>
      <c r="H578" s="15">
        <v>20.702500000000001</v>
      </c>
      <c r="I578" s="15">
        <v>20.018000000000001</v>
      </c>
      <c r="J578" s="15">
        <v>1.1160000000000001</v>
      </c>
      <c r="K578" s="15">
        <v>10660.465</v>
      </c>
      <c r="L578" s="15">
        <v>871470</v>
      </c>
      <c r="M578" s="15">
        <v>901</v>
      </c>
      <c r="N578" s="15">
        <v>16.523</v>
      </c>
      <c r="O578" s="15">
        <v>229584</v>
      </c>
      <c r="P578" s="15">
        <v>7166.7</v>
      </c>
      <c r="Q578" s="15">
        <v>1838308</v>
      </c>
      <c r="S578" s="15">
        <v>8007</v>
      </c>
      <c r="U578" s="15">
        <v>87.2</v>
      </c>
      <c r="V578" s="15">
        <v>26</v>
      </c>
      <c r="W578" s="15">
        <v>92.2</v>
      </c>
      <c r="AB578" s="15">
        <v>282398</v>
      </c>
      <c r="AD578" s="15">
        <v>0</v>
      </c>
      <c r="AE578" s="15">
        <v>124.7</v>
      </c>
      <c r="AF578" s="15">
        <v>0.9</v>
      </c>
      <c r="AH578" s="13">
        <f t="shared" ref="AH578:AH641" si="126">YEAR(B578)</f>
        <v>2002</v>
      </c>
      <c r="AI578" s="13">
        <f t="shared" ref="AI578:AI641" si="127">MIN(52,INT((B578-DATE(AH578,1,1))/7)+1)</f>
        <v>8</v>
      </c>
      <c r="AJ578" s="13">
        <f>IF(AND(ISNUMBER(C578),ISNUMBER(AK578),ISNUMBER(AL578),AH578&gt;=Inputs!$B$5,AH578&lt;=Inputs!$B$6,AH578&lt;&gt;Inputs!$B$7,AH578&lt;&gt;Inputs!$B$8),1,0)</f>
        <v>0</v>
      </c>
      <c r="AK578" s="13">
        <f>IF(INDEX($E578:$AF578,Inputs!$C$10)="","",INDEX($E578:$AF578,Inputs!$C$10))</f>
        <v>229584</v>
      </c>
      <c r="AL578" s="13">
        <f>IF(INDEX($E578:$AF578,Inputs!$C$11)="","",INDEX($E578:$AF578,Inputs!$C$11))</f>
        <v>397000</v>
      </c>
      <c r="AM578" s="19">
        <f>Regression!$C$5+Regression!$C$6*A578</f>
        <v>10169.916559726444</v>
      </c>
      <c r="AN578" s="27" t="str">
        <f t="shared" ref="AN578:AN641" si="128">IF(AJ578=1,C578/AM578,"")</f>
        <v/>
      </c>
      <c r="AO578" s="30">
        <f>INDEX('Seasonal Index'!$E$2:$E$53,AI578)</f>
        <v>0.97838705647303814</v>
      </c>
      <c r="AP578" s="34" t="str">
        <f t="shared" ref="AP578:AP641" si="129">IF(AJ578=1,C578/AO578,"")</f>
        <v/>
      </c>
      <c r="AQ578" s="16">
        <f>IF(AJ578=1,A578-Regression!$C$15,0)</f>
        <v>0</v>
      </c>
      <c r="AR578" s="16">
        <f>IF(AJ578=1,AK578-Regression!$D$15,0)</f>
        <v>0</v>
      </c>
      <c r="AS578" s="16">
        <f>IF(AJ578=1,AL578-Regression!$E$15,0)</f>
        <v>0</v>
      </c>
      <c r="AT578" s="16">
        <f>IF(AJ578=1,AP578-Regression!$F$15,0)</f>
        <v>0</v>
      </c>
      <c r="AU578" s="19">
        <f>IF(AND(ISNUMBER(AK578),ISNUMBER(AL578)),Regression!$C$38+Regression!$D$38*A578+Regression!$E$38*AK578+Regression!$F$38*AL578,"")</f>
        <v>10030.867396632135</v>
      </c>
      <c r="AV578" s="34">
        <f t="shared" ref="AV578:AV641" si="130">IF(ISNUMBER(AU578),AU578*AO578,"")</f>
        <v>9814.0708260622814</v>
      </c>
      <c r="AW578" s="13" t="str">
        <f>IF(AJ578=1,"Train",IF(AH578=Inputs!$B$6+1,"Validation",IF(AH578&gt;Inputs!$B$6+1,"Forecast","Not used")))</f>
        <v>Not used</v>
      </c>
      <c r="AX578" s="34">
        <f t="shared" ref="AX578:AX641" si="131">IF(ISNUMBER(C578),C578,IF(ISNUMBER(D578),D578,""))</f>
        <v>8729</v>
      </c>
      <c r="AY578" s="38" t="str">
        <f t="shared" ref="AY578:AY641" si="132">IF(AND(AW578="Validation",ISNUMBER(AX578),ISNUMBER(AV578)),ABS(AX578-AV578)/AX578,"")</f>
        <v/>
      </c>
      <c r="AZ578" s="13">
        <f t="shared" ref="AZ578:AZ641" si="133">IF(AJ578=1,AP578-AU578,0)</f>
        <v>0</v>
      </c>
      <c r="BB578" s="19">
        <f>Regression!$C$45+Regression!$C$46*A578</f>
        <v>7044.1107584833489</v>
      </c>
      <c r="BC578" s="27" t="str">
        <f t="shared" ref="BC578:BC641" si="134">IF(AND(AH578&gt;=2022,AH578&lt;=2024),C578/BB578,"")</f>
        <v/>
      </c>
      <c r="BD578" s="30">
        <f>INDEX('Seasonal Index'!$H$2:$H$53,AI578)</f>
        <v>1.0025158987054763</v>
      </c>
      <c r="BE578" s="34" t="str">
        <f t="shared" ref="BE578:BE641" si="135">IF(AH578&gt;=2022,BB578*BD578,"")</f>
        <v/>
      </c>
      <c r="BF578" s="38" t="str">
        <f t="shared" ref="BF578:BF641" si="136">IF(AND(AW578="Validation",ISNUMBER(AX578),ISNUMBER(BE578)),ABS(AX578-BE578)/AX578,"")</f>
        <v/>
      </c>
      <c r="BG578" s="34">
        <f t="shared" ref="BG578:BG641" si="137">IF(ISNUMBER(C578),C578,0)</f>
        <v>8729</v>
      </c>
      <c r="BH578" s="13">
        <f t="shared" ref="BH578:BH641" si="138">IF(ISNUMBER(AY578),AV578-AX578,0)</f>
        <v>0</v>
      </c>
      <c r="BI578" s="13">
        <f t="shared" ref="BI578:BI641" si="139">IF(ISNUMBER(AY578),BE578-AX578,0)</f>
        <v>0</v>
      </c>
    </row>
    <row r="579" spans="1:61" x14ac:dyDescent="0.2">
      <c r="A579" s="15">
        <v>578</v>
      </c>
      <c r="B579" s="35">
        <v>37316</v>
      </c>
      <c r="C579" s="36">
        <v>8782</v>
      </c>
      <c r="D579" s="37"/>
      <c r="F579" s="15">
        <v>398000</v>
      </c>
      <c r="H579" s="15">
        <v>21.431999999999999</v>
      </c>
      <c r="I579" s="15">
        <v>20.603999999999999</v>
      </c>
      <c r="J579" s="15">
        <v>1.1160000000000001</v>
      </c>
      <c r="K579" s="15">
        <v>10660.465</v>
      </c>
      <c r="L579" s="15">
        <v>871470</v>
      </c>
      <c r="M579" s="15">
        <v>901</v>
      </c>
      <c r="N579" s="15">
        <v>16.523</v>
      </c>
      <c r="O579" s="15">
        <v>229584</v>
      </c>
      <c r="P579" s="15">
        <v>7166.7</v>
      </c>
      <c r="Q579" s="15">
        <v>1838308</v>
      </c>
      <c r="S579" s="15">
        <v>8007</v>
      </c>
      <c r="U579" s="15">
        <v>87.2</v>
      </c>
      <c r="V579" s="15">
        <v>26</v>
      </c>
      <c r="W579" s="15">
        <v>92.2</v>
      </c>
      <c r="AB579" s="15">
        <v>282398</v>
      </c>
      <c r="AD579" s="15">
        <v>0</v>
      </c>
      <c r="AE579" s="15">
        <v>147.5</v>
      </c>
      <c r="AF579" s="15">
        <v>0.9</v>
      </c>
      <c r="AH579" s="13">
        <f t="shared" si="126"/>
        <v>2002</v>
      </c>
      <c r="AI579" s="13">
        <f t="shared" si="127"/>
        <v>9</v>
      </c>
      <c r="AJ579" s="13">
        <f>IF(AND(ISNUMBER(C579),ISNUMBER(AK579),ISNUMBER(AL579),AH579&gt;=Inputs!$B$5,AH579&lt;=Inputs!$B$6,AH579&lt;&gt;Inputs!$B$7,AH579&lt;&gt;Inputs!$B$8),1,0)</f>
        <v>0</v>
      </c>
      <c r="AK579" s="13">
        <f>IF(INDEX($E579:$AF579,Inputs!$C$10)="","",INDEX($E579:$AF579,Inputs!$C$10))</f>
        <v>229584</v>
      </c>
      <c r="AL579" s="13">
        <f>IF(INDEX($E579:$AF579,Inputs!$C$11)="","",INDEX($E579:$AF579,Inputs!$C$11))</f>
        <v>398000</v>
      </c>
      <c r="AM579" s="19">
        <f>Regression!$C$5+Regression!$C$6*A579</f>
        <v>10168.743884788126</v>
      </c>
      <c r="AN579" s="27" t="str">
        <f t="shared" si="128"/>
        <v/>
      </c>
      <c r="AO579" s="30">
        <f>INDEX('Seasonal Index'!$E$2:$E$53,AI579)</f>
        <v>0.98629367627517528</v>
      </c>
      <c r="AP579" s="34" t="str">
        <f t="shared" si="129"/>
        <v/>
      </c>
      <c r="AQ579" s="16">
        <f>IF(AJ579=1,A579-Regression!$C$15,0)</f>
        <v>0</v>
      </c>
      <c r="AR579" s="16">
        <f>IF(AJ579=1,AK579-Regression!$D$15,0)</f>
        <v>0</v>
      </c>
      <c r="AS579" s="16">
        <f>IF(AJ579=1,AL579-Regression!$E$15,0)</f>
        <v>0</v>
      </c>
      <c r="AT579" s="16">
        <f>IF(AJ579=1,AP579-Regression!$F$15,0)</f>
        <v>0</v>
      </c>
      <c r="AU579" s="19">
        <f>IF(AND(ISNUMBER(AK579),ISNUMBER(AL579)),Regression!$C$38+Regression!$D$38*A579+Regression!$E$38*AK579+Regression!$F$38*AL579,"")</f>
        <v>10026.650042037443</v>
      </c>
      <c r="AV579" s="34">
        <f t="shared" si="130"/>
        <v>9889.2215306857506</v>
      </c>
      <c r="AW579" s="13" t="str">
        <f>IF(AJ579=1,"Train",IF(AH579=Inputs!$B$6+1,"Validation",IF(AH579&gt;Inputs!$B$6+1,"Forecast","Not used")))</f>
        <v>Not used</v>
      </c>
      <c r="AX579" s="34">
        <f t="shared" si="131"/>
        <v>8782</v>
      </c>
      <c r="AY579" s="38" t="str">
        <f t="shared" si="132"/>
        <v/>
      </c>
      <c r="AZ579" s="13">
        <f t="shared" si="133"/>
        <v>0</v>
      </c>
      <c r="BB579" s="19">
        <f>Regression!$C$45+Regression!$C$46*A579</f>
        <v>7045.6702580961264</v>
      </c>
      <c r="BC579" s="27" t="str">
        <f t="shared" si="134"/>
        <v/>
      </c>
      <c r="BD579" s="30">
        <f>INDEX('Seasonal Index'!$H$2:$H$53,AI579)</f>
        <v>1.0104103597905623</v>
      </c>
      <c r="BE579" s="34" t="str">
        <f t="shared" si="135"/>
        <v/>
      </c>
      <c r="BF579" s="38" t="str">
        <f t="shared" si="136"/>
        <v/>
      </c>
      <c r="BG579" s="34">
        <f t="shared" si="137"/>
        <v>8782</v>
      </c>
      <c r="BH579" s="13">
        <f t="shared" si="138"/>
        <v>0</v>
      </c>
      <c r="BI579" s="13">
        <f t="shared" si="139"/>
        <v>0</v>
      </c>
    </row>
    <row r="580" spans="1:61" x14ac:dyDescent="0.2">
      <c r="A580" s="15">
        <v>579</v>
      </c>
      <c r="B580" s="35">
        <v>37323</v>
      </c>
      <c r="C580" s="36">
        <v>8277</v>
      </c>
      <c r="D580" s="37"/>
      <c r="F580" s="15">
        <v>392000</v>
      </c>
      <c r="H580" s="15">
        <v>23.308</v>
      </c>
      <c r="I580" s="15">
        <v>22.274000000000001</v>
      </c>
      <c r="J580" s="15">
        <v>1.1439999999999999</v>
      </c>
      <c r="K580" s="15">
        <v>10660.465</v>
      </c>
      <c r="L580" s="15">
        <v>871470</v>
      </c>
      <c r="M580" s="15">
        <v>867</v>
      </c>
      <c r="N580" s="15">
        <v>16.523</v>
      </c>
      <c r="O580" s="15">
        <v>229584</v>
      </c>
      <c r="P580" s="15">
        <v>7184.6</v>
      </c>
      <c r="Q580" s="15">
        <v>1838308</v>
      </c>
      <c r="S580" s="15">
        <v>14003</v>
      </c>
      <c r="U580" s="15">
        <v>87.2</v>
      </c>
      <c r="V580" s="15">
        <v>26</v>
      </c>
      <c r="W580" s="15">
        <v>90.2</v>
      </c>
      <c r="AB580" s="15">
        <v>285225</v>
      </c>
      <c r="AD580" s="15">
        <v>0</v>
      </c>
      <c r="AE580" s="15">
        <v>151.1</v>
      </c>
      <c r="AF580" s="15">
        <v>0.7</v>
      </c>
      <c r="AH580" s="13">
        <f t="shared" si="126"/>
        <v>2002</v>
      </c>
      <c r="AI580" s="13">
        <f t="shared" si="127"/>
        <v>10</v>
      </c>
      <c r="AJ580" s="13">
        <f>IF(AND(ISNUMBER(C580),ISNUMBER(AK580),ISNUMBER(AL580),AH580&gt;=Inputs!$B$5,AH580&lt;=Inputs!$B$6,AH580&lt;&gt;Inputs!$B$7,AH580&lt;&gt;Inputs!$B$8),1,0)</f>
        <v>0</v>
      </c>
      <c r="AK580" s="13">
        <f>IF(INDEX($E580:$AF580,Inputs!$C$10)="","",INDEX($E580:$AF580,Inputs!$C$10))</f>
        <v>229584</v>
      </c>
      <c r="AL580" s="13">
        <f>IF(INDEX($E580:$AF580,Inputs!$C$11)="","",INDEX($E580:$AF580,Inputs!$C$11))</f>
        <v>392000</v>
      </c>
      <c r="AM580" s="19">
        <f>Regression!$C$5+Regression!$C$6*A580</f>
        <v>10167.571209849806</v>
      </c>
      <c r="AN580" s="27" t="str">
        <f t="shared" si="128"/>
        <v/>
      </c>
      <c r="AO580" s="30">
        <f>INDEX('Seasonal Index'!$E$2:$E$53,AI580)</f>
        <v>0.99527490721887679</v>
      </c>
      <c r="AP580" s="34" t="str">
        <f t="shared" si="129"/>
        <v/>
      </c>
      <c r="AQ580" s="16">
        <f>IF(AJ580=1,A580-Regression!$C$15,0)</f>
        <v>0</v>
      </c>
      <c r="AR580" s="16">
        <f>IF(AJ580=1,AK580-Regression!$D$15,0)</f>
        <v>0</v>
      </c>
      <c r="AS580" s="16">
        <f>IF(AJ580=1,AL580-Regression!$E$15,0)</f>
        <v>0</v>
      </c>
      <c r="AT580" s="16">
        <f>IF(AJ580=1,AP580-Regression!$F$15,0)</f>
        <v>0</v>
      </c>
      <c r="AU580" s="19">
        <f>IF(AND(ISNUMBER(AK580),ISNUMBER(AL580)),Regression!$C$38+Regression!$D$38*A580+Regression!$E$38*AK580+Regression!$F$38*AL580,"")</f>
        <v>10041.017977080051</v>
      </c>
      <c r="AV580" s="34">
        <f t="shared" si="130"/>
        <v>9993.5732355214222</v>
      </c>
      <c r="AW580" s="13" t="str">
        <f>IF(AJ580=1,"Train",IF(AH580=Inputs!$B$6+1,"Validation",IF(AH580&gt;Inputs!$B$6+1,"Forecast","Not used")))</f>
        <v>Not used</v>
      </c>
      <c r="AX580" s="34">
        <f t="shared" si="131"/>
        <v>8277</v>
      </c>
      <c r="AY580" s="38" t="str">
        <f t="shared" si="132"/>
        <v/>
      </c>
      <c r="AZ580" s="13">
        <f t="shared" si="133"/>
        <v>0</v>
      </c>
      <c r="BB580" s="19">
        <f>Regression!$C$45+Regression!$C$46*A580</f>
        <v>7047.229757708903</v>
      </c>
      <c r="BC580" s="27" t="str">
        <f t="shared" si="134"/>
        <v/>
      </c>
      <c r="BD580" s="30">
        <f>INDEX('Seasonal Index'!$H$2:$H$53,AI580)</f>
        <v>1.0119261816291902</v>
      </c>
      <c r="BE580" s="34" t="str">
        <f t="shared" si="135"/>
        <v/>
      </c>
      <c r="BF580" s="38" t="str">
        <f t="shared" si="136"/>
        <v/>
      </c>
      <c r="BG580" s="34">
        <f t="shared" si="137"/>
        <v>8277</v>
      </c>
      <c r="BH580" s="13">
        <f t="shared" si="138"/>
        <v>0</v>
      </c>
      <c r="BI580" s="13">
        <f t="shared" si="139"/>
        <v>0</v>
      </c>
    </row>
    <row r="581" spans="1:61" x14ac:dyDescent="0.2">
      <c r="A581" s="15">
        <v>580</v>
      </c>
      <c r="B581" s="35">
        <v>37330</v>
      </c>
      <c r="C581" s="36">
        <v>8713</v>
      </c>
      <c r="D581" s="37"/>
      <c r="F581" s="15">
        <v>399000</v>
      </c>
      <c r="H581" s="15">
        <v>24.4</v>
      </c>
      <c r="I581" s="15">
        <v>23.42</v>
      </c>
      <c r="J581" s="15">
        <v>1.2230000000000001</v>
      </c>
      <c r="K581" s="15">
        <v>10660.465</v>
      </c>
      <c r="L581" s="15">
        <v>820117</v>
      </c>
      <c r="M581" s="15">
        <v>867</v>
      </c>
      <c r="N581" s="15">
        <v>16.523</v>
      </c>
      <c r="O581" s="15">
        <v>229584</v>
      </c>
      <c r="P581" s="15">
        <v>7184.6</v>
      </c>
      <c r="Q581" s="15">
        <v>1838308</v>
      </c>
      <c r="S581" s="15">
        <v>14003</v>
      </c>
      <c r="U581" s="15">
        <v>87.2</v>
      </c>
      <c r="V581" s="15">
        <v>26</v>
      </c>
      <c r="W581" s="15">
        <v>90.2</v>
      </c>
      <c r="AB581" s="15">
        <v>285225</v>
      </c>
      <c r="AD581" s="15">
        <v>0</v>
      </c>
      <c r="AE581" s="15">
        <v>103</v>
      </c>
      <c r="AF581" s="15">
        <v>2.2000000000000002</v>
      </c>
      <c r="AH581" s="13">
        <f t="shared" si="126"/>
        <v>2002</v>
      </c>
      <c r="AI581" s="13">
        <f t="shared" si="127"/>
        <v>11</v>
      </c>
      <c r="AJ581" s="13">
        <f>IF(AND(ISNUMBER(C581),ISNUMBER(AK581),ISNUMBER(AL581),AH581&gt;=Inputs!$B$5,AH581&lt;=Inputs!$B$6,AH581&lt;&gt;Inputs!$B$7,AH581&lt;&gt;Inputs!$B$8),1,0)</f>
        <v>0</v>
      </c>
      <c r="AK581" s="13">
        <f>IF(INDEX($E581:$AF581,Inputs!$C$10)="","",INDEX($E581:$AF581,Inputs!$C$10))</f>
        <v>229584</v>
      </c>
      <c r="AL581" s="13">
        <f>IF(INDEX($E581:$AF581,Inputs!$C$11)="","",INDEX($E581:$AF581,Inputs!$C$11))</f>
        <v>399000</v>
      </c>
      <c r="AM581" s="19">
        <f>Regression!$C$5+Regression!$C$6*A581</f>
        <v>10166.398534911486</v>
      </c>
      <c r="AN581" s="27" t="str">
        <f t="shared" si="128"/>
        <v/>
      </c>
      <c r="AO581" s="30">
        <f>INDEX('Seasonal Index'!$E$2:$E$53,AI581)</f>
        <v>1.0021277529608945</v>
      </c>
      <c r="AP581" s="34" t="str">
        <f t="shared" si="129"/>
        <v/>
      </c>
      <c r="AQ581" s="16">
        <f>IF(AJ581=1,A581-Regression!$C$15,0)</f>
        <v>0</v>
      </c>
      <c r="AR581" s="16">
        <f>IF(AJ581=1,AK581-Regression!$D$15,0)</f>
        <v>0</v>
      </c>
      <c r="AS581" s="16">
        <f>IF(AJ581=1,AL581-Regression!$E$15,0)</f>
        <v>0</v>
      </c>
      <c r="AT581" s="16">
        <f>IF(AJ581=1,AP581-Regression!$F$15,0)</f>
        <v>0</v>
      </c>
      <c r="AU581" s="19">
        <f>IF(AND(ISNUMBER(AK581),ISNUMBER(AL581)),Regression!$C$38+Regression!$D$38*A581+Regression!$E$38*AK581+Regression!$F$38*AL581,"")</f>
        <v>10020.870374224818</v>
      </c>
      <c r="AV581" s="34">
        <f t="shared" si="130"/>
        <v>10042.192310834314</v>
      </c>
      <c r="AW581" s="13" t="str">
        <f>IF(AJ581=1,"Train",IF(AH581=Inputs!$B$6+1,"Validation",IF(AH581&gt;Inputs!$B$6+1,"Forecast","Not used")))</f>
        <v>Not used</v>
      </c>
      <c r="AX581" s="34">
        <f t="shared" si="131"/>
        <v>8713</v>
      </c>
      <c r="AY581" s="38" t="str">
        <f t="shared" si="132"/>
        <v/>
      </c>
      <c r="AZ581" s="13">
        <f t="shared" si="133"/>
        <v>0</v>
      </c>
      <c r="BB581" s="19">
        <f>Regression!$C$45+Regression!$C$46*A581</f>
        <v>7048.7892573216795</v>
      </c>
      <c r="BC581" s="27" t="str">
        <f t="shared" si="134"/>
        <v/>
      </c>
      <c r="BD581" s="30">
        <f>INDEX('Seasonal Index'!$H$2:$H$53,AI581)</f>
        <v>1.0050201958166503</v>
      </c>
      <c r="BE581" s="34" t="str">
        <f t="shared" si="135"/>
        <v/>
      </c>
      <c r="BF581" s="38" t="str">
        <f t="shared" si="136"/>
        <v/>
      </c>
      <c r="BG581" s="34">
        <f t="shared" si="137"/>
        <v>8713</v>
      </c>
      <c r="BH581" s="13">
        <f t="shared" si="138"/>
        <v>0</v>
      </c>
      <c r="BI581" s="13">
        <f t="shared" si="139"/>
        <v>0</v>
      </c>
    </row>
    <row r="582" spans="1:61" x14ac:dyDescent="0.2">
      <c r="A582" s="15">
        <v>581</v>
      </c>
      <c r="B582" s="35">
        <v>37337</v>
      </c>
      <c r="C582" s="36">
        <v>8621</v>
      </c>
      <c r="D582" s="37"/>
      <c r="F582" s="15">
        <v>392000</v>
      </c>
      <c r="H582" s="15">
        <v>25.254000000000001</v>
      </c>
      <c r="I582" s="15">
        <v>24.434000000000001</v>
      </c>
      <c r="J582" s="15">
        <v>1.288</v>
      </c>
      <c r="K582" s="15">
        <v>10660.465</v>
      </c>
      <c r="L582" s="15">
        <v>820117</v>
      </c>
      <c r="M582" s="15">
        <v>867</v>
      </c>
      <c r="N582" s="15">
        <v>17.303999999999998</v>
      </c>
      <c r="O582" s="15">
        <v>215215</v>
      </c>
      <c r="P582" s="15">
        <v>7184.6</v>
      </c>
      <c r="Q582" s="15">
        <v>1891827</v>
      </c>
      <c r="S582" s="15">
        <v>14003</v>
      </c>
      <c r="U582" s="15">
        <v>87.2</v>
      </c>
      <c r="V582" s="15">
        <v>26</v>
      </c>
      <c r="W582" s="15">
        <v>90.2</v>
      </c>
      <c r="AB582" s="15">
        <v>285225</v>
      </c>
      <c r="AD582" s="15">
        <v>0</v>
      </c>
      <c r="AE582" s="15">
        <v>108.1</v>
      </c>
      <c r="AF582" s="15">
        <v>7.5</v>
      </c>
      <c r="AH582" s="13">
        <f t="shared" si="126"/>
        <v>2002</v>
      </c>
      <c r="AI582" s="13">
        <f t="shared" si="127"/>
        <v>12</v>
      </c>
      <c r="AJ582" s="13">
        <f>IF(AND(ISNUMBER(C582),ISNUMBER(AK582),ISNUMBER(AL582),AH582&gt;=Inputs!$B$5,AH582&lt;=Inputs!$B$6,AH582&lt;&gt;Inputs!$B$7,AH582&lt;&gt;Inputs!$B$8),1,0)</f>
        <v>0</v>
      </c>
      <c r="AK582" s="13">
        <f>IF(INDEX($E582:$AF582,Inputs!$C$10)="","",INDEX($E582:$AF582,Inputs!$C$10))</f>
        <v>215215</v>
      </c>
      <c r="AL582" s="13">
        <f>IF(INDEX($E582:$AF582,Inputs!$C$11)="","",INDEX($E582:$AF582,Inputs!$C$11))</f>
        <v>392000</v>
      </c>
      <c r="AM582" s="19">
        <f>Regression!$C$5+Regression!$C$6*A582</f>
        <v>10165.225859973169</v>
      </c>
      <c r="AN582" s="27" t="str">
        <f t="shared" si="128"/>
        <v/>
      </c>
      <c r="AO582" s="30">
        <f>INDEX('Seasonal Index'!$E$2:$E$53,AI582)</f>
        <v>0.99255102448152055</v>
      </c>
      <c r="AP582" s="34" t="str">
        <f t="shared" si="129"/>
        <v/>
      </c>
      <c r="AQ582" s="16">
        <f>IF(AJ582=1,A582-Regression!$C$15,0)</f>
        <v>0</v>
      </c>
      <c r="AR582" s="16">
        <f>IF(AJ582=1,AK582-Regression!$D$15,0)</f>
        <v>0</v>
      </c>
      <c r="AS582" s="16">
        <f>IF(AJ582=1,AL582-Regression!$E$15,0)</f>
        <v>0</v>
      </c>
      <c r="AT582" s="16">
        <f>IF(AJ582=1,AP582-Regression!$F$15,0)</f>
        <v>0</v>
      </c>
      <c r="AU582" s="19">
        <f>IF(AND(ISNUMBER(AK582),ISNUMBER(AL582)),Regression!$C$38+Regression!$D$38*A582+Regression!$E$38*AK582+Regression!$F$38*AL582,"")</f>
        <v>10011.674651289019</v>
      </c>
      <c r="AV582" s="34">
        <f t="shared" si="130"/>
        <v>9937.0979319125854</v>
      </c>
      <c r="AW582" s="13" t="str">
        <f>IF(AJ582=1,"Train",IF(AH582=Inputs!$B$6+1,"Validation",IF(AH582&gt;Inputs!$B$6+1,"Forecast","Not used")))</f>
        <v>Not used</v>
      </c>
      <c r="AX582" s="34">
        <f t="shared" si="131"/>
        <v>8621</v>
      </c>
      <c r="AY582" s="38" t="str">
        <f t="shared" si="132"/>
        <v/>
      </c>
      <c r="AZ582" s="13">
        <f t="shared" si="133"/>
        <v>0</v>
      </c>
      <c r="BB582" s="19">
        <f>Regression!$C$45+Regression!$C$46*A582</f>
        <v>7050.3487569344561</v>
      </c>
      <c r="BC582" s="27" t="str">
        <f t="shared" si="134"/>
        <v/>
      </c>
      <c r="BD582" s="30">
        <f>INDEX('Seasonal Index'!$H$2:$H$53,AI582)</f>
        <v>1.0030364776411875</v>
      </c>
      <c r="BE582" s="34" t="str">
        <f t="shared" si="135"/>
        <v/>
      </c>
      <c r="BF582" s="38" t="str">
        <f t="shared" si="136"/>
        <v/>
      </c>
      <c r="BG582" s="34">
        <f t="shared" si="137"/>
        <v>8621</v>
      </c>
      <c r="BH582" s="13">
        <f t="shared" si="138"/>
        <v>0</v>
      </c>
      <c r="BI582" s="13">
        <f t="shared" si="139"/>
        <v>0</v>
      </c>
    </row>
    <row r="583" spans="1:61" x14ac:dyDescent="0.2">
      <c r="A583" s="15">
        <v>582</v>
      </c>
      <c r="B583" s="35">
        <v>37344</v>
      </c>
      <c r="C583" s="36">
        <v>8386</v>
      </c>
      <c r="D583" s="37"/>
      <c r="F583" s="15">
        <v>415000</v>
      </c>
      <c r="H583" s="15">
        <v>25.86</v>
      </c>
      <c r="I583" s="15">
        <v>25.032</v>
      </c>
      <c r="J583" s="15">
        <v>1.3420000000000001</v>
      </c>
      <c r="K583" s="15">
        <v>10660.465</v>
      </c>
      <c r="L583" s="15">
        <v>820117</v>
      </c>
      <c r="M583" s="15">
        <v>867</v>
      </c>
      <c r="N583" s="15">
        <v>17.303999999999998</v>
      </c>
      <c r="O583" s="15">
        <v>215215</v>
      </c>
      <c r="P583" s="15">
        <v>7184.6</v>
      </c>
      <c r="Q583" s="15">
        <v>1891827</v>
      </c>
      <c r="S583" s="15">
        <v>14003</v>
      </c>
      <c r="U583" s="15">
        <v>87.2</v>
      </c>
      <c r="V583" s="15">
        <v>26</v>
      </c>
      <c r="W583" s="15">
        <v>90.2</v>
      </c>
      <c r="AB583" s="15">
        <v>285225</v>
      </c>
      <c r="AD583" s="15">
        <v>0</v>
      </c>
      <c r="AE583" s="15">
        <v>116.2</v>
      </c>
      <c r="AF583" s="15">
        <v>2.4</v>
      </c>
      <c r="AH583" s="13">
        <f t="shared" si="126"/>
        <v>2002</v>
      </c>
      <c r="AI583" s="13">
        <f t="shared" si="127"/>
        <v>13</v>
      </c>
      <c r="AJ583" s="13">
        <f>IF(AND(ISNUMBER(C583),ISNUMBER(AK583),ISNUMBER(AL583),AH583&gt;=Inputs!$B$5,AH583&lt;=Inputs!$B$6,AH583&lt;&gt;Inputs!$B$7,AH583&lt;&gt;Inputs!$B$8),1,0)</f>
        <v>0</v>
      </c>
      <c r="AK583" s="13">
        <f>IF(INDEX($E583:$AF583,Inputs!$C$10)="","",INDEX($E583:$AF583,Inputs!$C$10))</f>
        <v>215215</v>
      </c>
      <c r="AL583" s="13">
        <f>IF(INDEX($E583:$AF583,Inputs!$C$11)="","",INDEX($E583:$AF583,Inputs!$C$11))</f>
        <v>415000</v>
      </c>
      <c r="AM583" s="19">
        <f>Regression!$C$5+Regression!$C$6*A583</f>
        <v>10164.053185034849</v>
      </c>
      <c r="AN583" s="27" t="str">
        <f t="shared" si="128"/>
        <v/>
      </c>
      <c r="AO583" s="30">
        <f>INDEX('Seasonal Index'!$E$2:$E$53,AI583)</f>
        <v>1.0067199075539344</v>
      </c>
      <c r="AP583" s="34" t="str">
        <f t="shared" si="129"/>
        <v/>
      </c>
      <c r="AQ583" s="16">
        <f>IF(AJ583=1,A583-Regression!$C$15,0)</f>
        <v>0</v>
      </c>
      <c r="AR583" s="16">
        <f>IF(AJ583=1,AK583-Regression!$D$15,0)</f>
        <v>0</v>
      </c>
      <c r="AS583" s="16">
        <f>IF(AJ583=1,AL583-Regression!$E$15,0)</f>
        <v>0</v>
      </c>
      <c r="AT583" s="16">
        <f>IF(AJ583=1,AP583-Regression!$F$15,0)</f>
        <v>0</v>
      </c>
      <c r="AU583" s="19">
        <f>IF(AND(ISNUMBER(AK583),ISNUMBER(AL583)),Regression!$C$38+Regression!$D$38*A583+Regression!$E$38*AK583+Regression!$F$38*AL583,"")</f>
        <v>9949.0463864056674</v>
      </c>
      <c r="AV583" s="34">
        <f t="shared" si="130"/>
        <v>10015.903058372118</v>
      </c>
      <c r="AW583" s="13" t="str">
        <f>IF(AJ583=1,"Train",IF(AH583=Inputs!$B$6+1,"Validation",IF(AH583&gt;Inputs!$B$6+1,"Forecast","Not used")))</f>
        <v>Not used</v>
      </c>
      <c r="AX583" s="34">
        <f t="shared" si="131"/>
        <v>8386</v>
      </c>
      <c r="AY583" s="38" t="str">
        <f t="shared" si="132"/>
        <v/>
      </c>
      <c r="AZ583" s="13">
        <f t="shared" si="133"/>
        <v>0</v>
      </c>
      <c r="BB583" s="19">
        <f>Regression!$C$45+Regression!$C$46*A583</f>
        <v>7051.9082565472336</v>
      </c>
      <c r="BC583" s="27" t="str">
        <f t="shared" si="134"/>
        <v/>
      </c>
      <c r="BD583" s="30">
        <f>INDEX('Seasonal Index'!$H$2:$H$53,AI583)</f>
        <v>1.0306249409207193</v>
      </c>
      <c r="BE583" s="34" t="str">
        <f t="shared" si="135"/>
        <v/>
      </c>
      <c r="BF583" s="38" t="str">
        <f t="shared" si="136"/>
        <v/>
      </c>
      <c r="BG583" s="34">
        <f t="shared" si="137"/>
        <v>8386</v>
      </c>
      <c r="BH583" s="13">
        <f t="shared" si="138"/>
        <v>0</v>
      </c>
      <c r="BI583" s="13">
        <f t="shared" si="139"/>
        <v>0</v>
      </c>
    </row>
    <row r="584" spans="1:61" x14ac:dyDescent="0.2">
      <c r="A584" s="15">
        <v>583</v>
      </c>
      <c r="B584" s="35">
        <v>37351</v>
      </c>
      <c r="C584" s="36">
        <v>8865</v>
      </c>
      <c r="D584" s="37"/>
      <c r="F584" s="15">
        <v>479000</v>
      </c>
      <c r="H584" s="15">
        <v>26.994</v>
      </c>
      <c r="I584" s="15">
        <v>26.422000000000001</v>
      </c>
      <c r="J584" s="15">
        <v>1.371</v>
      </c>
      <c r="K584" s="15">
        <v>10660.465</v>
      </c>
      <c r="L584" s="15">
        <v>820117</v>
      </c>
      <c r="M584" s="15">
        <v>825</v>
      </c>
      <c r="N584" s="15">
        <v>17.303999999999998</v>
      </c>
      <c r="O584" s="15">
        <v>215215</v>
      </c>
      <c r="P584" s="15">
        <v>7225.2</v>
      </c>
      <c r="Q584" s="15">
        <v>1891827</v>
      </c>
      <c r="S584" s="15">
        <v>14003</v>
      </c>
      <c r="U584" s="15">
        <v>87.2</v>
      </c>
      <c r="V584" s="15">
        <v>26</v>
      </c>
      <c r="W584" s="15">
        <v>90.2</v>
      </c>
      <c r="AB584" s="15">
        <v>285225</v>
      </c>
      <c r="AD584" s="15">
        <v>0</v>
      </c>
      <c r="AE584" s="15">
        <v>88.2</v>
      </c>
      <c r="AF584" s="15">
        <v>2.7</v>
      </c>
      <c r="AH584" s="13">
        <f t="shared" si="126"/>
        <v>2002</v>
      </c>
      <c r="AI584" s="13">
        <f t="shared" si="127"/>
        <v>14</v>
      </c>
      <c r="AJ584" s="13">
        <f>IF(AND(ISNUMBER(C584),ISNUMBER(AK584),ISNUMBER(AL584),AH584&gt;=Inputs!$B$5,AH584&lt;=Inputs!$B$6,AH584&lt;&gt;Inputs!$B$7,AH584&lt;&gt;Inputs!$B$8),1,0)</f>
        <v>0</v>
      </c>
      <c r="AK584" s="13">
        <f>IF(INDEX($E584:$AF584,Inputs!$C$10)="","",INDEX($E584:$AF584,Inputs!$C$10))</f>
        <v>215215</v>
      </c>
      <c r="AL584" s="13">
        <f>IF(INDEX($E584:$AF584,Inputs!$C$11)="","",INDEX($E584:$AF584,Inputs!$C$11))</f>
        <v>479000</v>
      </c>
      <c r="AM584" s="19">
        <f>Regression!$C$5+Regression!$C$6*A584</f>
        <v>10162.880510096529</v>
      </c>
      <c r="AN584" s="27" t="str">
        <f t="shared" si="128"/>
        <v/>
      </c>
      <c r="AO584" s="30">
        <f>INDEX('Seasonal Index'!$E$2:$E$53,AI584)</f>
        <v>0.99471306505019241</v>
      </c>
      <c r="AP584" s="34" t="str">
        <f t="shared" si="129"/>
        <v/>
      </c>
      <c r="AQ584" s="16">
        <f>IF(AJ584=1,A584-Regression!$C$15,0)</f>
        <v>0</v>
      </c>
      <c r="AR584" s="16">
        <f>IF(AJ584=1,AK584-Regression!$D$15,0)</f>
        <v>0</v>
      </c>
      <c r="AS584" s="16">
        <f>IF(AJ584=1,AL584-Regression!$E$15,0)</f>
        <v>0</v>
      </c>
      <c r="AT584" s="16">
        <f>IF(AJ584=1,AP584-Regression!$F$15,0)</f>
        <v>0</v>
      </c>
      <c r="AU584" s="19">
        <f>IF(AND(ISNUMBER(AK584),ISNUMBER(AL584)),Regression!$C$38+Regression!$D$38*A584+Regression!$E$38*AK584+Regression!$F$38*AL584,"")</f>
        <v>9777.5614250752733</v>
      </c>
      <c r="AV584" s="34">
        <f t="shared" si="130"/>
        <v>9725.8680938531525</v>
      </c>
      <c r="AW584" s="13" t="str">
        <f>IF(AJ584=1,"Train",IF(AH584=Inputs!$B$6+1,"Validation",IF(AH584&gt;Inputs!$B$6+1,"Forecast","Not used")))</f>
        <v>Not used</v>
      </c>
      <c r="AX584" s="34">
        <f t="shared" si="131"/>
        <v>8865</v>
      </c>
      <c r="AY584" s="38" t="str">
        <f t="shared" si="132"/>
        <v/>
      </c>
      <c r="AZ584" s="13">
        <f t="shared" si="133"/>
        <v>0</v>
      </c>
      <c r="BB584" s="19">
        <f>Regression!$C$45+Regression!$C$46*A584</f>
        <v>7053.4677561600101</v>
      </c>
      <c r="BC584" s="27" t="str">
        <f t="shared" si="134"/>
        <v/>
      </c>
      <c r="BD584" s="30">
        <f>INDEX('Seasonal Index'!$H$2:$H$53,AI584)</f>
        <v>0.9999465749058718</v>
      </c>
      <c r="BE584" s="34" t="str">
        <f t="shared" si="135"/>
        <v/>
      </c>
      <c r="BF584" s="38" t="str">
        <f t="shared" si="136"/>
        <v/>
      </c>
      <c r="BG584" s="34">
        <f t="shared" si="137"/>
        <v>8865</v>
      </c>
      <c r="BH584" s="13">
        <f t="shared" si="138"/>
        <v>0</v>
      </c>
      <c r="BI584" s="13">
        <f t="shared" si="139"/>
        <v>0</v>
      </c>
    </row>
    <row r="585" spans="1:61" x14ac:dyDescent="0.2">
      <c r="A585" s="15">
        <v>584</v>
      </c>
      <c r="B585" s="35">
        <v>37358</v>
      </c>
      <c r="C585" s="36">
        <v>8840</v>
      </c>
      <c r="D585" s="37"/>
      <c r="F585" s="15">
        <v>445000</v>
      </c>
      <c r="H585" s="15">
        <v>25.24</v>
      </c>
      <c r="I585" s="15">
        <v>24.888000000000002</v>
      </c>
      <c r="J585" s="15">
        <v>1.413</v>
      </c>
      <c r="K585" s="15">
        <v>10660.465</v>
      </c>
      <c r="L585" s="15">
        <v>756221</v>
      </c>
      <c r="M585" s="15">
        <v>825</v>
      </c>
      <c r="N585" s="15">
        <v>17.303999999999998</v>
      </c>
      <c r="O585" s="15">
        <v>215215</v>
      </c>
      <c r="P585" s="15">
        <v>7225.2</v>
      </c>
      <c r="Q585" s="15">
        <v>1891827</v>
      </c>
      <c r="S585" s="15">
        <v>14003</v>
      </c>
      <c r="U585" s="15">
        <v>87.2</v>
      </c>
      <c r="V585" s="15">
        <v>26</v>
      </c>
      <c r="W585" s="15">
        <v>87.7</v>
      </c>
      <c r="AB585" s="15">
        <v>285225</v>
      </c>
      <c r="AD585" s="15">
        <v>0</v>
      </c>
      <c r="AE585" s="15">
        <v>71.8</v>
      </c>
      <c r="AF585" s="15">
        <v>5.6</v>
      </c>
      <c r="AH585" s="13">
        <f t="shared" si="126"/>
        <v>2002</v>
      </c>
      <c r="AI585" s="13">
        <f t="shared" si="127"/>
        <v>15</v>
      </c>
      <c r="AJ585" s="13">
        <f>IF(AND(ISNUMBER(C585),ISNUMBER(AK585),ISNUMBER(AL585),AH585&gt;=Inputs!$B$5,AH585&lt;=Inputs!$B$6,AH585&lt;&gt;Inputs!$B$7,AH585&lt;&gt;Inputs!$B$8),1,0)</f>
        <v>0</v>
      </c>
      <c r="AK585" s="13">
        <f>IF(INDEX($E585:$AF585,Inputs!$C$10)="","",INDEX($E585:$AF585,Inputs!$C$10))</f>
        <v>215215</v>
      </c>
      <c r="AL585" s="13">
        <f>IF(INDEX($E585:$AF585,Inputs!$C$11)="","",INDEX($E585:$AF585,Inputs!$C$11))</f>
        <v>445000</v>
      </c>
      <c r="AM585" s="19">
        <f>Regression!$C$5+Regression!$C$6*A585</f>
        <v>10161.707835158211</v>
      </c>
      <c r="AN585" s="27" t="str">
        <f t="shared" si="128"/>
        <v/>
      </c>
      <c r="AO585" s="30">
        <f>INDEX('Seasonal Index'!$E$2:$E$53,AI585)</f>
        <v>1.0030309157157118</v>
      </c>
      <c r="AP585" s="34" t="str">
        <f t="shared" si="129"/>
        <v/>
      </c>
      <c r="AQ585" s="16">
        <f>IF(AJ585=1,A585-Regression!$C$15,0)</f>
        <v>0</v>
      </c>
      <c r="AR585" s="16">
        <f>IF(AJ585=1,AK585-Regression!$D$15,0)</f>
        <v>0</v>
      </c>
      <c r="AS585" s="16">
        <f>IF(AJ585=1,AL585-Regression!$E$15,0)</f>
        <v>0</v>
      </c>
      <c r="AT585" s="16">
        <f>IF(AJ585=1,AP585-Regression!$F$15,0)</f>
        <v>0</v>
      </c>
      <c r="AU585" s="19">
        <f>IF(AND(ISNUMBER(AK585),ISNUMBER(AL585)),Regression!$C$38+Regression!$D$38*A585+Regression!$E$38*AK585+Regression!$F$38*AL585,"")</f>
        <v>9866.2705186670828</v>
      </c>
      <c r="AV585" s="34">
        <f t="shared" si="130"/>
        <v>9896.1743530375752</v>
      </c>
      <c r="AW585" s="13" t="str">
        <f>IF(AJ585=1,"Train",IF(AH585=Inputs!$B$6+1,"Validation",IF(AH585&gt;Inputs!$B$6+1,"Forecast","Not used")))</f>
        <v>Not used</v>
      </c>
      <c r="AX585" s="34">
        <f t="shared" si="131"/>
        <v>8840</v>
      </c>
      <c r="AY585" s="38" t="str">
        <f t="shared" si="132"/>
        <v/>
      </c>
      <c r="AZ585" s="13">
        <f t="shared" si="133"/>
        <v>0</v>
      </c>
      <c r="BB585" s="19">
        <f>Regression!$C$45+Regression!$C$46*A585</f>
        <v>7055.0272557727867</v>
      </c>
      <c r="BC585" s="27" t="str">
        <f t="shared" si="134"/>
        <v/>
      </c>
      <c r="BD585" s="30">
        <f>INDEX('Seasonal Index'!$H$2:$H$53,AI585)</f>
        <v>0.99086023336954587</v>
      </c>
      <c r="BE585" s="34" t="str">
        <f t="shared" si="135"/>
        <v/>
      </c>
      <c r="BF585" s="38" t="str">
        <f t="shared" si="136"/>
        <v/>
      </c>
      <c r="BG585" s="34">
        <f t="shared" si="137"/>
        <v>8840</v>
      </c>
      <c r="BH585" s="13">
        <f t="shared" si="138"/>
        <v>0</v>
      </c>
      <c r="BI585" s="13">
        <f t="shared" si="139"/>
        <v>0</v>
      </c>
    </row>
    <row r="586" spans="1:61" x14ac:dyDescent="0.2">
      <c r="A586" s="15">
        <v>585</v>
      </c>
      <c r="B586" s="35">
        <v>37365</v>
      </c>
      <c r="C586" s="36">
        <v>8684</v>
      </c>
      <c r="D586" s="37"/>
      <c r="F586" s="15">
        <v>442000</v>
      </c>
      <c r="H586" s="15">
        <v>25.536000000000001</v>
      </c>
      <c r="I586" s="15">
        <v>24.888000000000002</v>
      </c>
      <c r="J586" s="15">
        <v>1.4039999999999999</v>
      </c>
      <c r="K586" s="15">
        <v>10660.465</v>
      </c>
      <c r="L586" s="15">
        <v>756221</v>
      </c>
      <c r="M586" s="15">
        <v>825</v>
      </c>
      <c r="N586" s="15">
        <v>17.106999999999999</v>
      </c>
      <c r="O586" s="15">
        <v>208237</v>
      </c>
      <c r="P586" s="15">
        <v>7225.2</v>
      </c>
      <c r="Q586" s="15">
        <v>1891827</v>
      </c>
      <c r="S586" s="15">
        <v>14003</v>
      </c>
      <c r="U586" s="15">
        <v>87.2</v>
      </c>
      <c r="V586" s="15">
        <v>26</v>
      </c>
      <c r="W586" s="15">
        <v>87.7</v>
      </c>
      <c r="AB586" s="15">
        <v>285225</v>
      </c>
      <c r="AD586" s="15">
        <v>0</v>
      </c>
      <c r="AE586" s="15">
        <v>20.6</v>
      </c>
      <c r="AF586" s="15">
        <v>28.3</v>
      </c>
      <c r="AH586" s="13">
        <f t="shared" si="126"/>
        <v>2002</v>
      </c>
      <c r="AI586" s="13">
        <f t="shared" si="127"/>
        <v>16</v>
      </c>
      <c r="AJ586" s="13">
        <f>IF(AND(ISNUMBER(C586),ISNUMBER(AK586),ISNUMBER(AL586),AH586&gt;=Inputs!$B$5,AH586&lt;=Inputs!$B$6,AH586&lt;&gt;Inputs!$B$7,AH586&lt;&gt;Inputs!$B$8),1,0)</f>
        <v>0</v>
      </c>
      <c r="AK586" s="13">
        <f>IF(INDEX($E586:$AF586,Inputs!$C$10)="","",INDEX($E586:$AF586,Inputs!$C$10))</f>
        <v>208237</v>
      </c>
      <c r="AL586" s="13">
        <f>IF(INDEX($E586:$AF586,Inputs!$C$11)="","",INDEX($E586:$AF586,Inputs!$C$11))</f>
        <v>442000</v>
      </c>
      <c r="AM586" s="19">
        <f>Regression!$C$5+Regression!$C$6*A586</f>
        <v>10160.535160219892</v>
      </c>
      <c r="AN586" s="27" t="str">
        <f t="shared" si="128"/>
        <v/>
      </c>
      <c r="AO586" s="30">
        <f>INDEX('Seasonal Index'!$E$2:$E$53,AI586)</f>
        <v>1.002097408025427</v>
      </c>
      <c r="AP586" s="34" t="str">
        <f t="shared" si="129"/>
        <v/>
      </c>
      <c r="AQ586" s="16">
        <f>IF(AJ586=1,A586-Regression!$C$15,0)</f>
        <v>0</v>
      </c>
      <c r="AR586" s="16">
        <f>IF(AJ586=1,AK586-Regression!$D$15,0)</f>
        <v>0</v>
      </c>
      <c r="AS586" s="16">
        <f>IF(AJ586=1,AL586-Regression!$E$15,0)</f>
        <v>0</v>
      </c>
      <c r="AT586" s="16">
        <f>IF(AJ586=1,AP586-Regression!$F$15,0)</f>
        <v>0</v>
      </c>
      <c r="AU586" s="19">
        <f>IF(AND(ISNUMBER(AK586),ISNUMBER(AL586)),Regression!$C$38+Regression!$D$38*A586+Regression!$E$38*AK586+Regression!$F$38*AL586,"")</f>
        <v>9859.9407744885775</v>
      </c>
      <c r="AV586" s="34">
        <f t="shared" si="130"/>
        <v>9880.6210933992243</v>
      </c>
      <c r="AW586" s="13" t="str">
        <f>IF(AJ586=1,"Train",IF(AH586=Inputs!$B$6+1,"Validation",IF(AH586&gt;Inputs!$B$6+1,"Forecast","Not used")))</f>
        <v>Not used</v>
      </c>
      <c r="AX586" s="34">
        <f t="shared" si="131"/>
        <v>8684</v>
      </c>
      <c r="AY586" s="38" t="str">
        <f t="shared" si="132"/>
        <v/>
      </c>
      <c r="AZ586" s="13">
        <f t="shared" si="133"/>
        <v>0</v>
      </c>
      <c r="BB586" s="19">
        <f>Regression!$C$45+Regression!$C$46*A586</f>
        <v>7056.5867553855633</v>
      </c>
      <c r="BC586" s="27" t="str">
        <f t="shared" si="134"/>
        <v/>
      </c>
      <c r="BD586" s="30">
        <f>INDEX('Seasonal Index'!$H$2:$H$53,AI586)</f>
        <v>1.0144500074765384</v>
      </c>
      <c r="BE586" s="34" t="str">
        <f t="shared" si="135"/>
        <v/>
      </c>
      <c r="BF586" s="38" t="str">
        <f t="shared" si="136"/>
        <v/>
      </c>
      <c r="BG586" s="34">
        <f t="shared" si="137"/>
        <v>8684</v>
      </c>
      <c r="BH586" s="13">
        <f t="shared" si="138"/>
        <v>0</v>
      </c>
      <c r="BI586" s="13">
        <f t="shared" si="139"/>
        <v>0</v>
      </c>
    </row>
    <row r="587" spans="1:61" x14ac:dyDescent="0.2">
      <c r="A587" s="15">
        <v>586</v>
      </c>
      <c r="B587" s="35">
        <v>37372</v>
      </c>
      <c r="C587" s="36">
        <v>8699</v>
      </c>
      <c r="D587" s="37"/>
      <c r="F587" s="15">
        <v>416000</v>
      </c>
      <c r="H587" s="15">
        <v>26.463999999999999</v>
      </c>
      <c r="I587" s="15">
        <v>26.242000000000001</v>
      </c>
      <c r="J587" s="15">
        <v>1.4039999999999999</v>
      </c>
      <c r="K587" s="15">
        <v>10660.465</v>
      </c>
      <c r="L587" s="15">
        <v>756221</v>
      </c>
      <c r="M587" s="15">
        <v>825</v>
      </c>
      <c r="N587" s="15">
        <v>17.106999999999999</v>
      </c>
      <c r="O587" s="15">
        <v>208237</v>
      </c>
      <c r="P587" s="15">
        <v>7225.2</v>
      </c>
      <c r="Q587" s="15">
        <v>1891827</v>
      </c>
      <c r="S587" s="15">
        <v>14003</v>
      </c>
      <c r="U587" s="15">
        <v>87.2</v>
      </c>
      <c r="V587" s="15">
        <v>26</v>
      </c>
      <c r="W587" s="15">
        <v>87.7</v>
      </c>
      <c r="AB587" s="15">
        <v>285225</v>
      </c>
      <c r="AD587" s="15">
        <v>0</v>
      </c>
      <c r="AE587" s="15">
        <v>60.5</v>
      </c>
      <c r="AF587" s="15">
        <v>20.9</v>
      </c>
      <c r="AH587" s="13">
        <f t="shared" si="126"/>
        <v>2002</v>
      </c>
      <c r="AI587" s="13">
        <f t="shared" si="127"/>
        <v>17</v>
      </c>
      <c r="AJ587" s="13">
        <f>IF(AND(ISNUMBER(C587),ISNUMBER(AK587),ISNUMBER(AL587),AH587&gt;=Inputs!$B$5,AH587&lt;=Inputs!$B$6,AH587&lt;&gt;Inputs!$B$7,AH587&lt;&gt;Inputs!$B$8),1,0)</f>
        <v>0</v>
      </c>
      <c r="AK587" s="13">
        <f>IF(INDEX($E587:$AF587,Inputs!$C$10)="","",INDEX($E587:$AF587,Inputs!$C$10))</f>
        <v>208237</v>
      </c>
      <c r="AL587" s="13">
        <f>IF(INDEX($E587:$AF587,Inputs!$C$11)="","",INDEX($E587:$AF587,Inputs!$C$11))</f>
        <v>416000</v>
      </c>
      <c r="AM587" s="19">
        <f>Regression!$C$5+Regression!$C$6*A587</f>
        <v>10159.362485281574</v>
      </c>
      <c r="AN587" s="27" t="str">
        <f t="shared" si="128"/>
        <v/>
      </c>
      <c r="AO587" s="30">
        <f>INDEX('Seasonal Index'!$E$2:$E$53,AI587)</f>
        <v>0.98572000908513657</v>
      </c>
      <c r="AP587" s="34" t="str">
        <f t="shared" si="129"/>
        <v/>
      </c>
      <c r="AQ587" s="16">
        <f>IF(AJ587=1,A587-Regression!$C$15,0)</f>
        <v>0</v>
      </c>
      <c r="AR587" s="16">
        <f>IF(AJ587=1,AK587-Regression!$D$15,0)</f>
        <v>0</v>
      </c>
      <c r="AS587" s="16">
        <f>IF(AJ587=1,AL587-Regression!$E$15,0)</f>
        <v>0</v>
      </c>
      <c r="AT587" s="16">
        <f>IF(AJ587=1,AP587-Regression!$F$15,0)</f>
        <v>0</v>
      </c>
      <c r="AU587" s="19">
        <f>IF(AND(ISNUMBER(AK587),ISNUMBER(AL587)),Regression!$C$38+Regression!$D$38*A587+Regression!$E$38*AK587+Regression!$F$38*AL587,"")</f>
        <v>9927.409537066329</v>
      </c>
      <c r="AV587" s="34">
        <f t="shared" si="130"/>
        <v>9785.6462190688926</v>
      </c>
      <c r="AW587" s="13" t="str">
        <f>IF(AJ587=1,"Train",IF(AH587=Inputs!$B$6+1,"Validation",IF(AH587&gt;Inputs!$B$6+1,"Forecast","Not used")))</f>
        <v>Not used</v>
      </c>
      <c r="AX587" s="34">
        <f t="shared" si="131"/>
        <v>8699</v>
      </c>
      <c r="AY587" s="38" t="str">
        <f t="shared" si="132"/>
        <v/>
      </c>
      <c r="AZ587" s="13">
        <f t="shared" si="133"/>
        <v>0</v>
      </c>
      <c r="BB587" s="19">
        <f>Regression!$C$45+Regression!$C$46*A587</f>
        <v>7058.1462549983407</v>
      </c>
      <c r="BC587" s="27" t="str">
        <f t="shared" si="134"/>
        <v/>
      </c>
      <c r="BD587" s="30">
        <f>INDEX('Seasonal Index'!$H$2:$H$53,AI587)</f>
        <v>0.9921535913252727</v>
      </c>
      <c r="BE587" s="34" t="str">
        <f t="shared" si="135"/>
        <v/>
      </c>
      <c r="BF587" s="38" t="str">
        <f t="shared" si="136"/>
        <v/>
      </c>
      <c r="BG587" s="34">
        <f t="shared" si="137"/>
        <v>8699</v>
      </c>
      <c r="BH587" s="13">
        <f t="shared" si="138"/>
        <v>0</v>
      </c>
      <c r="BI587" s="13">
        <f t="shared" si="139"/>
        <v>0</v>
      </c>
    </row>
    <row r="588" spans="1:61" x14ac:dyDescent="0.2">
      <c r="A588" s="15">
        <v>587</v>
      </c>
      <c r="B588" s="35">
        <v>37379</v>
      </c>
      <c r="C588" s="36">
        <v>8521</v>
      </c>
      <c r="D588" s="37"/>
      <c r="F588" s="15">
        <v>414000</v>
      </c>
      <c r="H588" s="15">
        <v>26.882000000000001</v>
      </c>
      <c r="I588" s="15">
        <v>26.405999999999999</v>
      </c>
      <c r="J588" s="15">
        <v>1.393</v>
      </c>
      <c r="K588" s="15">
        <v>10660.465</v>
      </c>
      <c r="L588" s="15">
        <v>756221</v>
      </c>
      <c r="M588" s="15">
        <v>825</v>
      </c>
      <c r="N588" s="15">
        <v>17.106999999999999</v>
      </c>
      <c r="O588" s="15">
        <v>208237</v>
      </c>
      <c r="P588" s="15">
        <v>7225.2</v>
      </c>
      <c r="Q588" s="15">
        <v>1891827</v>
      </c>
      <c r="S588" s="15">
        <v>14003</v>
      </c>
      <c r="U588" s="15">
        <v>87.2</v>
      </c>
      <c r="V588" s="15">
        <v>26</v>
      </c>
      <c r="W588" s="15">
        <v>87.7</v>
      </c>
      <c r="AB588" s="15">
        <v>285225</v>
      </c>
      <c r="AD588" s="15">
        <v>0</v>
      </c>
      <c r="AE588" s="15">
        <v>56.2</v>
      </c>
      <c r="AF588" s="15">
        <v>28.4</v>
      </c>
      <c r="AH588" s="13">
        <f t="shared" si="126"/>
        <v>2002</v>
      </c>
      <c r="AI588" s="13">
        <f t="shared" si="127"/>
        <v>18</v>
      </c>
      <c r="AJ588" s="13">
        <f>IF(AND(ISNUMBER(C588),ISNUMBER(AK588),ISNUMBER(AL588),AH588&gt;=Inputs!$B$5,AH588&lt;=Inputs!$B$6,AH588&lt;&gt;Inputs!$B$7,AH588&lt;&gt;Inputs!$B$8),1,0)</f>
        <v>0</v>
      </c>
      <c r="AK588" s="13">
        <f>IF(INDEX($E588:$AF588,Inputs!$C$10)="","",INDEX($E588:$AF588,Inputs!$C$10))</f>
        <v>208237</v>
      </c>
      <c r="AL588" s="13">
        <f>IF(INDEX($E588:$AF588,Inputs!$C$11)="","",INDEX($E588:$AF588,Inputs!$C$11))</f>
        <v>414000</v>
      </c>
      <c r="AM588" s="19">
        <f>Regression!$C$5+Regression!$C$6*A588</f>
        <v>10158.189810343254</v>
      </c>
      <c r="AN588" s="27" t="str">
        <f t="shared" si="128"/>
        <v/>
      </c>
      <c r="AO588" s="30">
        <f>INDEX('Seasonal Index'!$E$2:$E$53,AI588)</f>
        <v>1.0181401500092944</v>
      </c>
      <c r="AP588" s="34" t="str">
        <f t="shared" si="129"/>
        <v/>
      </c>
      <c r="AQ588" s="16">
        <f>IF(AJ588=1,A588-Regression!$C$15,0)</f>
        <v>0</v>
      </c>
      <c r="AR588" s="16">
        <f>IF(AJ588=1,AK588-Regression!$D$15,0)</f>
        <v>0</v>
      </c>
      <c r="AS588" s="16">
        <f>IF(AJ588=1,AL588-Regression!$E$15,0)</f>
        <v>0</v>
      </c>
      <c r="AT588" s="16">
        <f>IF(AJ588=1,AP588-Regression!$F$15,0)</f>
        <v>0</v>
      </c>
      <c r="AU588" s="19">
        <f>IF(AND(ISNUMBER(AK588),ISNUMBER(AL588)),Regression!$C$38+Regression!$D$38*A588+Regression!$E$38*AK588+Regression!$F$38*AL588,"")</f>
        <v>9931.15730660191</v>
      </c>
      <c r="AV588" s="34">
        <f t="shared" si="130"/>
        <v>10111.309989909569</v>
      </c>
      <c r="AW588" s="13" t="str">
        <f>IF(AJ588=1,"Train",IF(AH588=Inputs!$B$6+1,"Validation",IF(AH588&gt;Inputs!$B$6+1,"Forecast","Not used")))</f>
        <v>Not used</v>
      </c>
      <c r="AX588" s="34">
        <f t="shared" si="131"/>
        <v>8521</v>
      </c>
      <c r="AY588" s="38" t="str">
        <f t="shared" si="132"/>
        <v/>
      </c>
      <c r="AZ588" s="13">
        <f t="shared" si="133"/>
        <v>0</v>
      </c>
      <c r="BB588" s="19">
        <f>Regression!$C$45+Regression!$C$46*A588</f>
        <v>7059.7057546111173</v>
      </c>
      <c r="BC588" s="27" t="str">
        <f t="shared" si="134"/>
        <v/>
      </c>
      <c r="BD588" s="30">
        <f>INDEX('Seasonal Index'!$H$2:$H$53,AI588)</f>
        <v>1.0188493846734186</v>
      </c>
      <c r="BE588" s="34" t="str">
        <f t="shared" si="135"/>
        <v/>
      </c>
      <c r="BF588" s="38" t="str">
        <f t="shared" si="136"/>
        <v/>
      </c>
      <c r="BG588" s="34">
        <f t="shared" si="137"/>
        <v>8521</v>
      </c>
      <c r="BH588" s="13">
        <f t="shared" si="138"/>
        <v>0</v>
      </c>
      <c r="BI588" s="13">
        <f t="shared" si="139"/>
        <v>0</v>
      </c>
    </row>
    <row r="589" spans="1:61" x14ac:dyDescent="0.2">
      <c r="A589" s="15">
        <v>588</v>
      </c>
      <c r="B589" s="35">
        <v>37386</v>
      </c>
      <c r="C589" s="36">
        <v>8548</v>
      </c>
      <c r="D589" s="37"/>
      <c r="F589" s="15">
        <v>409000</v>
      </c>
      <c r="H589" s="15">
        <v>27.271999999999998</v>
      </c>
      <c r="I589" s="15">
        <v>26.15</v>
      </c>
      <c r="J589" s="15">
        <v>1.395</v>
      </c>
      <c r="K589" s="15">
        <v>10783.5</v>
      </c>
      <c r="L589" s="15">
        <v>756221</v>
      </c>
      <c r="M589" s="15">
        <v>763</v>
      </c>
      <c r="N589" s="15">
        <v>17.106999999999999</v>
      </c>
      <c r="O589" s="15">
        <v>208237</v>
      </c>
      <c r="P589" s="15">
        <v>7243.4</v>
      </c>
      <c r="Q589" s="15">
        <v>1891827</v>
      </c>
      <c r="S589" s="15">
        <v>14003</v>
      </c>
      <c r="U589" s="15">
        <v>87.9</v>
      </c>
      <c r="V589" s="15">
        <v>26</v>
      </c>
      <c r="W589" s="15">
        <v>86.6</v>
      </c>
      <c r="AB589" s="15">
        <v>285225</v>
      </c>
      <c r="AD589" s="15">
        <v>0</v>
      </c>
      <c r="AE589" s="15">
        <v>31.2</v>
      </c>
      <c r="AF589" s="15">
        <v>28.8</v>
      </c>
      <c r="AH589" s="13">
        <f t="shared" si="126"/>
        <v>2002</v>
      </c>
      <c r="AI589" s="13">
        <f t="shared" si="127"/>
        <v>19</v>
      </c>
      <c r="AJ589" s="13">
        <f>IF(AND(ISNUMBER(C589),ISNUMBER(AK589),ISNUMBER(AL589),AH589&gt;=Inputs!$B$5,AH589&lt;=Inputs!$B$6,AH589&lt;&gt;Inputs!$B$7,AH589&lt;&gt;Inputs!$B$8),1,0)</f>
        <v>0</v>
      </c>
      <c r="AK589" s="13">
        <f>IF(INDEX($E589:$AF589,Inputs!$C$10)="","",INDEX($E589:$AF589,Inputs!$C$10))</f>
        <v>208237</v>
      </c>
      <c r="AL589" s="13">
        <f>IF(INDEX($E589:$AF589,Inputs!$C$11)="","",INDEX($E589:$AF589,Inputs!$C$11))</f>
        <v>409000</v>
      </c>
      <c r="AM589" s="19">
        <f>Regression!$C$5+Regression!$C$6*A589</f>
        <v>10157.017135404934</v>
      </c>
      <c r="AN589" s="27" t="str">
        <f t="shared" si="128"/>
        <v/>
      </c>
      <c r="AO589" s="30">
        <f>INDEX('Seasonal Index'!$E$2:$E$53,AI589)</f>
        <v>1.0133712391889671</v>
      </c>
      <c r="AP589" s="34" t="str">
        <f t="shared" si="129"/>
        <v/>
      </c>
      <c r="AQ589" s="16">
        <f>IF(AJ589=1,A589-Regression!$C$15,0)</f>
        <v>0</v>
      </c>
      <c r="AR589" s="16">
        <f>IF(AJ589=1,AK589-Regression!$D$15,0)</f>
        <v>0</v>
      </c>
      <c r="AS589" s="16">
        <f>IF(AJ589=1,AL589-Regression!$E$15,0)</f>
        <v>0</v>
      </c>
      <c r="AT589" s="16">
        <f>IF(AJ589=1,AP589-Regression!$F$15,0)</f>
        <v>0</v>
      </c>
      <c r="AU589" s="19">
        <f>IF(AND(ISNUMBER(AK589),ISNUMBER(AL589)),Regression!$C$38+Regression!$D$38*A589+Regression!$E$38*AK589+Regression!$F$38*AL589,"")</f>
        <v>9942.8702002677601</v>
      </c>
      <c r="AV589" s="34">
        <f t="shared" si="130"/>
        <v>10075.818695940394</v>
      </c>
      <c r="AW589" s="13" t="str">
        <f>IF(AJ589=1,"Train",IF(AH589=Inputs!$B$6+1,"Validation",IF(AH589&gt;Inputs!$B$6+1,"Forecast","Not used")))</f>
        <v>Not used</v>
      </c>
      <c r="AX589" s="34">
        <f t="shared" si="131"/>
        <v>8548</v>
      </c>
      <c r="AY589" s="38" t="str">
        <f t="shared" si="132"/>
        <v/>
      </c>
      <c r="AZ589" s="13">
        <f t="shared" si="133"/>
        <v>0</v>
      </c>
      <c r="BB589" s="19">
        <f>Regression!$C$45+Regression!$C$46*A589</f>
        <v>7061.2652542238939</v>
      </c>
      <c r="BC589" s="27" t="str">
        <f t="shared" si="134"/>
        <v/>
      </c>
      <c r="BD589" s="30">
        <f>INDEX('Seasonal Index'!$H$2:$H$53,AI589)</f>
        <v>1.0190603733092338</v>
      </c>
      <c r="BE589" s="34" t="str">
        <f t="shared" si="135"/>
        <v/>
      </c>
      <c r="BF589" s="38" t="str">
        <f t="shared" si="136"/>
        <v/>
      </c>
      <c r="BG589" s="34">
        <f t="shared" si="137"/>
        <v>8548</v>
      </c>
      <c r="BH589" s="13">
        <f t="shared" si="138"/>
        <v>0</v>
      </c>
      <c r="BI589" s="13">
        <f t="shared" si="139"/>
        <v>0</v>
      </c>
    </row>
    <row r="590" spans="1:61" x14ac:dyDescent="0.2">
      <c r="A590" s="15">
        <v>589</v>
      </c>
      <c r="B590" s="35">
        <v>37393</v>
      </c>
      <c r="C590" s="36">
        <v>9190</v>
      </c>
      <c r="D590" s="37"/>
      <c r="F590" s="15">
        <v>413000</v>
      </c>
      <c r="H590" s="15">
        <v>28.43</v>
      </c>
      <c r="I590" s="15">
        <v>26.35</v>
      </c>
      <c r="J590" s="15">
        <v>1.3879999999999999</v>
      </c>
      <c r="K590" s="15">
        <v>10783.5</v>
      </c>
      <c r="L590" s="15">
        <v>752812</v>
      </c>
      <c r="M590" s="15">
        <v>763</v>
      </c>
      <c r="N590" s="15">
        <v>17.667999999999999</v>
      </c>
      <c r="O590" s="15">
        <v>236070</v>
      </c>
      <c r="P590" s="15">
        <v>7243.4</v>
      </c>
      <c r="Q590" s="15">
        <v>1891827</v>
      </c>
      <c r="S590" s="15">
        <v>14003</v>
      </c>
      <c r="U590" s="15">
        <v>87.9</v>
      </c>
      <c r="V590" s="15">
        <v>26</v>
      </c>
      <c r="W590" s="15">
        <v>86.6</v>
      </c>
      <c r="AB590" s="15">
        <v>285225</v>
      </c>
      <c r="AD590" s="15">
        <v>0</v>
      </c>
      <c r="AE590" s="15">
        <v>33.5</v>
      </c>
      <c r="AF590" s="15">
        <v>25.3</v>
      </c>
      <c r="AH590" s="13">
        <f t="shared" si="126"/>
        <v>2002</v>
      </c>
      <c r="AI590" s="13">
        <f t="shared" si="127"/>
        <v>20</v>
      </c>
      <c r="AJ590" s="13">
        <f>IF(AND(ISNUMBER(C590),ISNUMBER(AK590),ISNUMBER(AL590),AH590&gt;=Inputs!$B$5,AH590&lt;=Inputs!$B$6,AH590&lt;&gt;Inputs!$B$7,AH590&lt;&gt;Inputs!$B$8),1,0)</f>
        <v>0</v>
      </c>
      <c r="AK590" s="13">
        <f>IF(INDEX($E590:$AF590,Inputs!$C$10)="","",INDEX($E590:$AF590,Inputs!$C$10))</f>
        <v>236070</v>
      </c>
      <c r="AL590" s="13">
        <f>IF(INDEX($E590:$AF590,Inputs!$C$11)="","",INDEX($E590:$AF590,Inputs!$C$11))</f>
        <v>413000</v>
      </c>
      <c r="AM590" s="19">
        <f>Regression!$C$5+Regression!$C$6*A590</f>
        <v>10155.844460466617</v>
      </c>
      <c r="AN590" s="27" t="str">
        <f t="shared" si="128"/>
        <v/>
      </c>
      <c r="AO590" s="30">
        <f>INDEX('Seasonal Index'!$E$2:$E$53,AI590)</f>
        <v>1.0355119111831677</v>
      </c>
      <c r="AP590" s="34" t="str">
        <f t="shared" si="129"/>
        <v/>
      </c>
      <c r="AQ590" s="16">
        <f>IF(AJ590=1,A590-Regression!$C$15,0)</f>
        <v>0</v>
      </c>
      <c r="AR590" s="16">
        <f>IF(AJ590=1,AK590-Regression!$D$15,0)</f>
        <v>0</v>
      </c>
      <c r="AS590" s="16">
        <f>IF(AJ590=1,AL590-Regression!$E$15,0)</f>
        <v>0</v>
      </c>
      <c r="AT590" s="16">
        <f>IF(AJ590=1,AP590-Regression!$F$15,0)</f>
        <v>0</v>
      </c>
      <c r="AU590" s="19">
        <f>IF(AND(ISNUMBER(AK590),ISNUMBER(AL590)),Regression!$C$38+Regression!$D$38*A590+Regression!$E$38*AK590+Regression!$F$38*AL590,"")</f>
        <v>9981.4737928875184</v>
      </c>
      <c r="AV590" s="34">
        <f t="shared" si="130"/>
        <v>10335.935003697656</v>
      </c>
      <c r="AW590" s="13" t="str">
        <f>IF(AJ590=1,"Train",IF(AH590=Inputs!$B$6+1,"Validation",IF(AH590&gt;Inputs!$B$6+1,"Forecast","Not used")))</f>
        <v>Not used</v>
      </c>
      <c r="AX590" s="34">
        <f t="shared" si="131"/>
        <v>9190</v>
      </c>
      <c r="AY590" s="38" t="str">
        <f t="shared" si="132"/>
        <v/>
      </c>
      <c r="AZ590" s="13">
        <f t="shared" si="133"/>
        <v>0</v>
      </c>
      <c r="BB590" s="19">
        <f>Regression!$C$45+Regression!$C$46*A590</f>
        <v>7062.8247538366704</v>
      </c>
      <c r="BC590" s="27" t="str">
        <f t="shared" si="134"/>
        <v/>
      </c>
      <c r="BD590" s="30">
        <f>INDEX('Seasonal Index'!$H$2:$H$53,AI590)</f>
        <v>1.0467644841480233</v>
      </c>
      <c r="BE590" s="34" t="str">
        <f t="shared" si="135"/>
        <v/>
      </c>
      <c r="BF590" s="38" t="str">
        <f t="shared" si="136"/>
        <v/>
      </c>
      <c r="BG590" s="34">
        <f t="shared" si="137"/>
        <v>9190</v>
      </c>
      <c r="BH590" s="13">
        <f t="shared" si="138"/>
        <v>0</v>
      </c>
      <c r="BI590" s="13">
        <f t="shared" si="139"/>
        <v>0</v>
      </c>
    </row>
    <row r="591" spans="1:61" x14ac:dyDescent="0.2">
      <c r="A591" s="15">
        <v>590</v>
      </c>
      <c r="B591" s="35">
        <v>37400</v>
      </c>
      <c r="C591" s="36">
        <v>8685</v>
      </c>
      <c r="D591" s="37"/>
      <c r="F591" s="15">
        <v>411000</v>
      </c>
      <c r="H591" s="15">
        <v>27.178000000000001</v>
      </c>
      <c r="I591" s="15">
        <v>24.61</v>
      </c>
      <c r="J591" s="15">
        <v>1.397</v>
      </c>
      <c r="K591" s="15">
        <v>10783.5</v>
      </c>
      <c r="L591" s="15">
        <v>752812</v>
      </c>
      <c r="M591" s="15">
        <v>763</v>
      </c>
      <c r="N591" s="15">
        <v>17.667999999999999</v>
      </c>
      <c r="O591" s="15">
        <v>236070</v>
      </c>
      <c r="P591" s="15">
        <v>7243.4</v>
      </c>
      <c r="Q591" s="15">
        <v>1891827</v>
      </c>
      <c r="S591" s="15">
        <v>14003</v>
      </c>
      <c r="U591" s="15">
        <v>87.9</v>
      </c>
      <c r="V591" s="15">
        <v>26</v>
      </c>
      <c r="W591" s="15">
        <v>86.6</v>
      </c>
      <c r="AB591" s="15">
        <v>285225</v>
      </c>
      <c r="AD591" s="15">
        <v>0</v>
      </c>
      <c r="AE591" s="15">
        <v>54.1</v>
      </c>
      <c r="AF591" s="15">
        <v>8.1</v>
      </c>
      <c r="AH591" s="13">
        <f t="shared" si="126"/>
        <v>2002</v>
      </c>
      <c r="AI591" s="13">
        <f t="shared" si="127"/>
        <v>21</v>
      </c>
      <c r="AJ591" s="13">
        <f>IF(AND(ISNUMBER(C591),ISNUMBER(AK591),ISNUMBER(AL591),AH591&gt;=Inputs!$B$5,AH591&lt;=Inputs!$B$6,AH591&lt;&gt;Inputs!$B$7,AH591&lt;&gt;Inputs!$B$8),1,0)</f>
        <v>0</v>
      </c>
      <c r="AK591" s="13">
        <f>IF(INDEX($E591:$AF591,Inputs!$C$10)="","",INDEX($E591:$AF591,Inputs!$C$10))</f>
        <v>236070</v>
      </c>
      <c r="AL591" s="13">
        <f>IF(INDEX($E591:$AF591,Inputs!$C$11)="","",INDEX($E591:$AF591,Inputs!$C$11))</f>
        <v>411000</v>
      </c>
      <c r="AM591" s="19">
        <f>Regression!$C$5+Regression!$C$6*A591</f>
        <v>10154.671785528297</v>
      </c>
      <c r="AN591" s="27" t="str">
        <f t="shared" si="128"/>
        <v/>
      </c>
      <c r="AO591" s="30">
        <f>INDEX('Seasonal Index'!$E$2:$E$53,AI591)</f>
        <v>1.0352245807811005</v>
      </c>
      <c r="AP591" s="34" t="str">
        <f t="shared" si="129"/>
        <v/>
      </c>
      <c r="AQ591" s="16">
        <f>IF(AJ591=1,A591-Regression!$C$15,0)</f>
        <v>0</v>
      </c>
      <c r="AR591" s="16">
        <f>IF(AJ591=1,AK591-Regression!$D$15,0)</f>
        <v>0</v>
      </c>
      <c r="AS591" s="16">
        <f>IF(AJ591=1,AL591-Regression!$E$15,0)</f>
        <v>0</v>
      </c>
      <c r="AT591" s="16">
        <f>IF(AJ591=1,AP591-Regression!$F$15,0)</f>
        <v>0</v>
      </c>
      <c r="AU591" s="19">
        <f>IF(AND(ISNUMBER(AK591),ISNUMBER(AL591)),Regression!$C$38+Regression!$D$38*A591+Regression!$E$38*AK591+Regression!$F$38*AL591,"")</f>
        <v>9985.2215624230994</v>
      </c>
      <c r="AV591" s="34">
        <f t="shared" si="130"/>
        <v>10336.946805965857</v>
      </c>
      <c r="AW591" s="13" t="str">
        <f>IF(AJ591=1,"Train",IF(AH591=Inputs!$B$6+1,"Validation",IF(AH591&gt;Inputs!$B$6+1,"Forecast","Not used")))</f>
        <v>Not used</v>
      </c>
      <c r="AX591" s="34">
        <f t="shared" si="131"/>
        <v>8685</v>
      </c>
      <c r="AY591" s="38" t="str">
        <f t="shared" si="132"/>
        <v/>
      </c>
      <c r="AZ591" s="13">
        <f t="shared" si="133"/>
        <v>0</v>
      </c>
      <c r="BB591" s="19">
        <f>Regression!$C$45+Regression!$C$46*A591</f>
        <v>7064.3842534494479</v>
      </c>
      <c r="BC591" s="27" t="str">
        <f t="shared" si="134"/>
        <v/>
      </c>
      <c r="BD591" s="30">
        <f>INDEX('Seasonal Index'!$H$2:$H$53,AI591)</f>
        <v>1.0342763462036404</v>
      </c>
      <c r="BE591" s="34" t="str">
        <f t="shared" si="135"/>
        <v/>
      </c>
      <c r="BF591" s="38" t="str">
        <f t="shared" si="136"/>
        <v/>
      </c>
      <c r="BG591" s="34">
        <f t="shared" si="137"/>
        <v>8685</v>
      </c>
      <c r="BH591" s="13">
        <f t="shared" si="138"/>
        <v>0</v>
      </c>
      <c r="BI591" s="13">
        <f t="shared" si="139"/>
        <v>0</v>
      </c>
    </row>
    <row r="592" spans="1:61" x14ac:dyDescent="0.2">
      <c r="A592" s="15">
        <v>591</v>
      </c>
      <c r="B592" s="35">
        <v>37407</v>
      </c>
      <c r="C592" s="36">
        <v>8778</v>
      </c>
      <c r="D592" s="37"/>
      <c r="F592" s="15">
        <v>403000</v>
      </c>
      <c r="H592" s="15">
        <v>25.217500000000001</v>
      </c>
      <c r="I592" s="15">
        <v>24</v>
      </c>
      <c r="J592" s="15">
        <v>1.387</v>
      </c>
      <c r="K592" s="15">
        <v>10783.5</v>
      </c>
      <c r="L592" s="15">
        <v>752812</v>
      </c>
      <c r="M592" s="15">
        <v>763</v>
      </c>
      <c r="N592" s="15">
        <v>17.667999999999999</v>
      </c>
      <c r="O592" s="15">
        <v>236070</v>
      </c>
      <c r="P592" s="15">
        <v>7243.4</v>
      </c>
      <c r="Q592" s="15">
        <v>1891827</v>
      </c>
      <c r="S592" s="15">
        <v>14003</v>
      </c>
      <c r="U592" s="15">
        <v>87.9</v>
      </c>
      <c r="V592" s="15">
        <v>26</v>
      </c>
      <c r="W592" s="15">
        <v>86.6</v>
      </c>
      <c r="AB592" s="15">
        <v>285225</v>
      </c>
      <c r="AD592" s="15">
        <v>1</v>
      </c>
      <c r="AE592" s="15">
        <v>8.9</v>
      </c>
      <c r="AF592" s="15">
        <v>38.9</v>
      </c>
      <c r="AH592" s="13">
        <f t="shared" si="126"/>
        <v>2002</v>
      </c>
      <c r="AI592" s="13">
        <f t="shared" si="127"/>
        <v>22</v>
      </c>
      <c r="AJ592" s="13">
        <f>IF(AND(ISNUMBER(C592),ISNUMBER(AK592),ISNUMBER(AL592),AH592&gt;=Inputs!$B$5,AH592&lt;=Inputs!$B$6,AH592&lt;&gt;Inputs!$B$7,AH592&lt;&gt;Inputs!$B$8),1,0)</f>
        <v>0</v>
      </c>
      <c r="AK592" s="13">
        <f>IF(INDEX($E592:$AF592,Inputs!$C$10)="","",INDEX($E592:$AF592,Inputs!$C$10))</f>
        <v>236070</v>
      </c>
      <c r="AL592" s="13">
        <f>IF(INDEX($E592:$AF592,Inputs!$C$11)="","",INDEX($E592:$AF592,Inputs!$C$11))</f>
        <v>403000</v>
      </c>
      <c r="AM592" s="19">
        <f>Regression!$C$5+Regression!$C$6*A592</f>
        <v>10153.499110589979</v>
      </c>
      <c r="AN592" s="27" t="str">
        <f t="shared" si="128"/>
        <v/>
      </c>
      <c r="AO592" s="30">
        <f>INDEX('Seasonal Index'!$E$2:$E$53,AI592)</f>
        <v>1.0139791701706116</v>
      </c>
      <c r="AP592" s="34" t="str">
        <f t="shared" si="129"/>
        <v/>
      </c>
      <c r="AQ592" s="16">
        <f>IF(AJ592=1,A592-Regression!$C$15,0)</f>
        <v>0</v>
      </c>
      <c r="AR592" s="16">
        <f>IF(AJ592=1,AK592-Regression!$D$15,0)</f>
        <v>0</v>
      </c>
      <c r="AS592" s="16">
        <f>IF(AJ592=1,AL592-Regression!$E$15,0)</f>
        <v>0</v>
      </c>
      <c r="AT592" s="16">
        <f>IF(AJ592=1,AP592-Regression!$F$15,0)</f>
        <v>0</v>
      </c>
      <c r="AU592" s="19">
        <f>IF(AND(ISNUMBER(AK592),ISNUMBER(AL592)),Regression!$C$38+Regression!$D$38*A592+Regression!$E$38*AK592+Regression!$F$38*AL592,"")</f>
        <v>10004.899580219222</v>
      </c>
      <c r="AV592" s="34">
        <f t="shared" si="130"/>
        <v>10144.759773990987</v>
      </c>
      <c r="AW592" s="13" t="str">
        <f>IF(AJ592=1,"Train",IF(AH592=Inputs!$B$6+1,"Validation",IF(AH592&gt;Inputs!$B$6+1,"Forecast","Not used")))</f>
        <v>Not used</v>
      </c>
      <c r="AX592" s="34">
        <f t="shared" si="131"/>
        <v>8778</v>
      </c>
      <c r="AY592" s="38" t="str">
        <f t="shared" si="132"/>
        <v/>
      </c>
      <c r="AZ592" s="13">
        <f t="shared" si="133"/>
        <v>0</v>
      </c>
      <c r="BB592" s="19">
        <f>Regression!$C$45+Regression!$C$46*A592</f>
        <v>7065.9437530622245</v>
      </c>
      <c r="BC592" s="27" t="str">
        <f t="shared" si="134"/>
        <v/>
      </c>
      <c r="BD592" s="30">
        <f>INDEX('Seasonal Index'!$H$2:$H$53,AI592)</f>
        <v>1.0395594903117378</v>
      </c>
      <c r="BE592" s="34" t="str">
        <f t="shared" si="135"/>
        <v/>
      </c>
      <c r="BF592" s="38" t="str">
        <f t="shared" si="136"/>
        <v/>
      </c>
      <c r="BG592" s="34">
        <f t="shared" si="137"/>
        <v>8778</v>
      </c>
      <c r="BH592" s="13">
        <f t="shared" si="138"/>
        <v>0</v>
      </c>
      <c r="BI592" s="13">
        <f t="shared" si="139"/>
        <v>0</v>
      </c>
    </row>
    <row r="593" spans="1:61" x14ac:dyDescent="0.2">
      <c r="A593" s="15">
        <v>592</v>
      </c>
      <c r="B593" s="35">
        <v>37414</v>
      </c>
      <c r="C593" s="36">
        <v>9004</v>
      </c>
      <c r="D593" s="37"/>
      <c r="F593" s="15">
        <v>378000</v>
      </c>
      <c r="H593" s="15">
        <v>25.01</v>
      </c>
      <c r="I593" s="15">
        <v>22.99</v>
      </c>
      <c r="J593" s="15">
        <v>1.3919999999999999</v>
      </c>
      <c r="K593" s="15">
        <v>10783.5</v>
      </c>
      <c r="L593" s="15">
        <v>752812</v>
      </c>
      <c r="M593" s="15">
        <v>750</v>
      </c>
      <c r="N593" s="15">
        <v>17.667999999999999</v>
      </c>
      <c r="O593" s="15">
        <v>236070</v>
      </c>
      <c r="P593" s="15">
        <v>7312.5</v>
      </c>
      <c r="Q593" s="15">
        <v>1891827</v>
      </c>
      <c r="S593" s="15">
        <v>14003</v>
      </c>
      <c r="U593" s="15">
        <v>87.9</v>
      </c>
      <c r="V593" s="15">
        <v>26</v>
      </c>
      <c r="W593" s="15">
        <v>87.9</v>
      </c>
      <c r="AB593" s="15">
        <v>285225</v>
      </c>
      <c r="AD593" s="15">
        <v>0</v>
      </c>
      <c r="AE593" s="15">
        <v>3.7</v>
      </c>
      <c r="AF593" s="15">
        <v>55.6</v>
      </c>
      <c r="AH593" s="13">
        <f t="shared" si="126"/>
        <v>2002</v>
      </c>
      <c r="AI593" s="13">
        <f t="shared" si="127"/>
        <v>23</v>
      </c>
      <c r="AJ593" s="13">
        <f>IF(AND(ISNUMBER(C593),ISNUMBER(AK593),ISNUMBER(AL593),AH593&gt;=Inputs!$B$5,AH593&lt;=Inputs!$B$6,AH593&lt;&gt;Inputs!$B$7,AH593&lt;&gt;Inputs!$B$8),1,0)</f>
        <v>0</v>
      </c>
      <c r="AK593" s="13">
        <f>IF(INDEX($E593:$AF593,Inputs!$C$10)="","",INDEX($E593:$AF593,Inputs!$C$10))</f>
        <v>236070</v>
      </c>
      <c r="AL593" s="13">
        <f>IF(INDEX($E593:$AF593,Inputs!$C$11)="","",INDEX($E593:$AF593,Inputs!$C$11))</f>
        <v>378000</v>
      </c>
      <c r="AM593" s="19">
        <f>Regression!$C$5+Regression!$C$6*A593</f>
        <v>10152.326435651659</v>
      </c>
      <c r="AN593" s="27" t="str">
        <f t="shared" si="128"/>
        <v/>
      </c>
      <c r="AO593" s="30">
        <f>INDEX('Seasonal Index'!$E$2:$E$53,AI593)</f>
        <v>1.0375597367919589</v>
      </c>
      <c r="AP593" s="34" t="str">
        <f t="shared" si="129"/>
        <v/>
      </c>
      <c r="AQ593" s="16">
        <f>IF(AJ593=1,A593-Regression!$C$15,0)</f>
        <v>0</v>
      </c>
      <c r="AR593" s="16">
        <f>IF(AJ593=1,AK593-Regression!$D$15,0)</f>
        <v>0</v>
      </c>
      <c r="AS593" s="16">
        <f>IF(AJ593=1,AL593-Regression!$E$15,0)</f>
        <v>0</v>
      </c>
      <c r="AT593" s="16">
        <f>IF(AJ593=1,AP593-Regression!$F$15,0)</f>
        <v>0</v>
      </c>
      <c r="AU593" s="19">
        <f>IF(AND(ISNUMBER(AK593),ISNUMBER(AL593)),Regression!$C$38+Regression!$D$38*A593+Regression!$E$38*AK593+Regression!$F$38*AL593,"")</f>
        <v>10069.713301420219</v>
      </c>
      <c r="AV593" s="34">
        <f t="shared" si="130"/>
        <v>10447.929082592051</v>
      </c>
      <c r="AW593" s="13" t="str">
        <f>IF(AJ593=1,"Train",IF(AH593=Inputs!$B$6+1,"Validation",IF(AH593&gt;Inputs!$B$6+1,"Forecast","Not used")))</f>
        <v>Not used</v>
      </c>
      <c r="AX593" s="34">
        <f t="shared" si="131"/>
        <v>9004</v>
      </c>
      <c r="AY593" s="38" t="str">
        <f t="shared" si="132"/>
        <v/>
      </c>
      <c r="AZ593" s="13">
        <f t="shared" si="133"/>
        <v>0</v>
      </c>
      <c r="BB593" s="19">
        <f>Regression!$C$45+Regression!$C$46*A593</f>
        <v>7067.503252675001</v>
      </c>
      <c r="BC593" s="27" t="str">
        <f t="shared" si="134"/>
        <v/>
      </c>
      <c r="BD593" s="30">
        <f>INDEX('Seasonal Index'!$H$2:$H$53,AI593)</f>
        <v>1.0378992768174384</v>
      </c>
      <c r="BE593" s="34" t="str">
        <f t="shared" si="135"/>
        <v/>
      </c>
      <c r="BF593" s="38" t="str">
        <f t="shared" si="136"/>
        <v/>
      </c>
      <c r="BG593" s="34">
        <f t="shared" si="137"/>
        <v>9004</v>
      </c>
      <c r="BH593" s="13">
        <f t="shared" si="138"/>
        <v>0</v>
      </c>
      <c r="BI593" s="13">
        <f t="shared" si="139"/>
        <v>0</v>
      </c>
    </row>
    <row r="594" spans="1:61" x14ac:dyDescent="0.2">
      <c r="A594" s="15">
        <v>593</v>
      </c>
      <c r="B594" s="35">
        <v>37421</v>
      </c>
      <c r="C594" s="36">
        <v>8771</v>
      </c>
      <c r="D594" s="37"/>
      <c r="F594" s="15">
        <v>388000</v>
      </c>
      <c r="H594" s="15">
        <v>24.936</v>
      </c>
      <c r="I594" s="15">
        <v>23.196000000000002</v>
      </c>
      <c r="J594" s="15">
        <v>1.375</v>
      </c>
      <c r="K594" s="15">
        <v>10783.5</v>
      </c>
      <c r="L594" s="15">
        <v>718884</v>
      </c>
      <c r="M594" s="15">
        <v>750</v>
      </c>
      <c r="N594" s="15">
        <v>17.667999999999999</v>
      </c>
      <c r="O594" s="15">
        <v>236070</v>
      </c>
      <c r="P594" s="15">
        <v>7312.5</v>
      </c>
      <c r="Q594" s="15">
        <v>1891827</v>
      </c>
      <c r="S594" s="15">
        <v>14003</v>
      </c>
      <c r="U594" s="15">
        <v>87.9</v>
      </c>
      <c r="V594" s="15">
        <v>26</v>
      </c>
      <c r="W594" s="15">
        <v>87.9</v>
      </c>
      <c r="AB594" s="15">
        <v>285225</v>
      </c>
      <c r="AD594" s="15">
        <v>0</v>
      </c>
      <c r="AE594" s="15">
        <v>4.8</v>
      </c>
      <c r="AF594" s="15">
        <v>54.6</v>
      </c>
      <c r="AH594" s="13">
        <f t="shared" si="126"/>
        <v>2002</v>
      </c>
      <c r="AI594" s="13">
        <f t="shared" si="127"/>
        <v>24</v>
      </c>
      <c r="AJ594" s="13">
        <f>IF(AND(ISNUMBER(C594),ISNUMBER(AK594),ISNUMBER(AL594),AH594&gt;=Inputs!$B$5,AH594&lt;=Inputs!$B$6,AH594&lt;&gt;Inputs!$B$7,AH594&lt;&gt;Inputs!$B$8),1,0)</f>
        <v>0</v>
      </c>
      <c r="AK594" s="13">
        <f>IF(INDEX($E594:$AF594,Inputs!$C$10)="","",INDEX($E594:$AF594,Inputs!$C$10))</f>
        <v>236070</v>
      </c>
      <c r="AL594" s="13">
        <f>IF(INDEX($E594:$AF594,Inputs!$C$11)="","",INDEX($E594:$AF594,Inputs!$C$11))</f>
        <v>388000</v>
      </c>
      <c r="AM594" s="19">
        <f>Regression!$C$5+Regression!$C$6*A594</f>
        <v>10151.15376071334</v>
      </c>
      <c r="AN594" s="27" t="str">
        <f t="shared" si="128"/>
        <v/>
      </c>
      <c r="AO594" s="30">
        <f>INDEX('Seasonal Index'!$E$2:$E$53,AI594)</f>
        <v>1.0344513246808191</v>
      </c>
      <c r="AP594" s="34" t="str">
        <f t="shared" si="129"/>
        <v/>
      </c>
      <c r="AQ594" s="16">
        <f>IF(AJ594=1,A594-Regression!$C$15,0)</f>
        <v>0</v>
      </c>
      <c r="AR594" s="16">
        <f>IF(AJ594=1,AK594-Regression!$D$15,0)</f>
        <v>0</v>
      </c>
      <c r="AS594" s="16">
        <f>IF(AJ594=1,AL594-Regression!$E$15,0)</f>
        <v>0</v>
      </c>
      <c r="AT594" s="16">
        <f>IF(AJ594=1,AP594-Regression!$F$15,0)</f>
        <v>0</v>
      </c>
      <c r="AU594" s="19">
        <f>IF(AND(ISNUMBER(AK594),ISNUMBER(AL594)),Regression!$C$38+Regression!$D$38*A594+Regression!$E$38*AK594+Regression!$F$38*AL594,"")</f>
        <v>10041.600574434711</v>
      </c>
      <c r="AV594" s="34">
        <f t="shared" si="130"/>
        <v>10387.547016139661</v>
      </c>
      <c r="AW594" s="13" t="str">
        <f>IF(AJ594=1,"Train",IF(AH594=Inputs!$B$6+1,"Validation",IF(AH594&gt;Inputs!$B$6+1,"Forecast","Not used")))</f>
        <v>Not used</v>
      </c>
      <c r="AX594" s="34">
        <f t="shared" si="131"/>
        <v>8771</v>
      </c>
      <c r="AY594" s="38" t="str">
        <f t="shared" si="132"/>
        <v/>
      </c>
      <c r="AZ594" s="13">
        <f t="shared" si="133"/>
        <v>0</v>
      </c>
      <c r="BB594" s="19">
        <f>Regression!$C$45+Regression!$C$46*A594</f>
        <v>7069.0627522877776</v>
      </c>
      <c r="BC594" s="27" t="str">
        <f t="shared" si="134"/>
        <v/>
      </c>
      <c r="BD594" s="30">
        <f>INDEX('Seasonal Index'!$H$2:$H$53,AI594)</f>
        <v>1.0351080615346946</v>
      </c>
      <c r="BE594" s="34" t="str">
        <f t="shared" si="135"/>
        <v/>
      </c>
      <c r="BF594" s="38" t="str">
        <f t="shared" si="136"/>
        <v/>
      </c>
      <c r="BG594" s="34">
        <f t="shared" si="137"/>
        <v>8771</v>
      </c>
      <c r="BH594" s="13">
        <f t="shared" si="138"/>
        <v>0</v>
      </c>
      <c r="BI594" s="13">
        <f t="shared" si="139"/>
        <v>0</v>
      </c>
    </row>
    <row r="595" spans="1:61" x14ac:dyDescent="0.2">
      <c r="A595" s="15">
        <v>594</v>
      </c>
      <c r="B595" s="35">
        <v>37428</v>
      </c>
      <c r="C595" s="36">
        <v>8752</v>
      </c>
      <c r="D595" s="37"/>
      <c r="F595" s="15">
        <v>396000</v>
      </c>
      <c r="H595" s="15">
        <v>25.608000000000001</v>
      </c>
      <c r="I595" s="15">
        <v>24.547999999999998</v>
      </c>
      <c r="J595" s="15">
        <v>1.3779999999999999</v>
      </c>
      <c r="K595" s="15">
        <v>10783.5</v>
      </c>
      <c r="L595" s="15">
        <v>718884</v>
      </c>
      <c r="M595" s="15">
        <v>750</v>
      </c>
      <c r="N595" s="15">
        <v>16.196999999999999</v>
      </c>
      <c r="O595" s="15">
        <v>237226</v>
      </c>
      <c r="P595" s="15">
        <v>7312.5</v>
      </c>
      <c r="Q595" s="15">
        <v>1918895</v>
      </c>
      <c r="S595" s="15">
        <v>14003</v>
      </c>
      <c r="U595" s="15">
        <v>87.9</v>
      </c>
      <c r="V595" s="15">
        <v>26</v>
      </c>
      <c r="W595" s="15">
        <v>87.9</v>
      </c>
      <c r="AB595" s="15">
        <v>285225</v>
      </c>
      <c r="AD595" s="15">
        <v>0</v>
      </c>
      <c r="AE595" s="15">
        <v>1.2</v>
      </c>
      <c r="AF595" s="15">
        <v>56.2</v>
      </c>
      <c r="AH595" s="13">
        <f t="shared" si="126"/>
        <v>2002</v>
      </c>
      <c r="AI595" s="13">
        <f t="shared" si="127"/>
        <v>25</v>
      </c>
      <c r="AJ595" s="13">
        <f>IF(AND(ISNUMBER(C595),ISNUMBER(AK595),ISNUMBER(AL595),AH595&gt;=Inputs!$B$5,AH595&lt;=Inputs!$B$6,AH595&lt;&gt;Inputs!$B$7,AH595&lt;&gt;Inputs!$B$8),1,0)</f>
        <v>0</v>
      </c>
      <c r="AK595" s="13">
        <f>IF(INDEX($E595:$AF595,Inputs!$C$10)="","",INDEX($E595:$AF595,Inputs!$C$10))</f>
        <v>237226</v>
      </c>
      <c r="AL595" s="13">
        <f>IF(INDEX($E595:$AF595,Inputs!$C$11)="","",INDEX($E595:$AF595,Inputs!$C$11))</f>
        <v>396000</v>
      </c>
      <c r="AM595" s="19">
        <f>Regression!$C$5+Regression!$C$6*A595</f>
        <v>10149.981085775022</v>
      </c>
      <c r="AN595" s="27" t="str">
        <f t="shared" si="128"/>
        <v/>
      </c>
      <c r="AO595" s="30">
        <f>INDEX('Seasonal Index'!$E$2:$E$53,AI595)</f>
        <v>1.0360606930993077</v>
      </c>
      <c r="AP595" s="34" t="str">
        <f t="shared" si="129"/>
        <v/>
      </c>
      <c r="AQ595" s="16">
        <f>IF(AJ595=1,A595-Regression!$C$15,0)</f>
        <v>0</v>
      </c>
      <c r="AR595" s="16">
        <f>IF(AJ595=1,AK595-Regression!$D$15,0)</f>
        <v>0</v>
      </c>
      <c r="AS595" s="16">
        <f>IF(AJ595=1,AL595-Regression!$E$15,0)</f>
        <v>0</v>
      </c>
      <c r="AT595" s="16">
        <f>IF(AJ595=1,AP595-Regression!$F$15,0)</f>
        <v>0</v>
      </c>
      <c r="AU595" s="19">
        <f>IF(AND(ISNUMBER(AK595),ISNUMBER(AL595)),Regression!$C$38+Regression!$D$38*A595+Regression!$E$38*AK595+Regression!$F$38*AL595,"")</f>
        <v>10020.907250020004</v>
      </c>
      <c r="AV595" s="34">
        <f t="shared" si="130"/>
        <v>10382.268110939602</v>
      </c>
      <c r="AW595" s="13" t="str">
        <f>IF(AJ595=1,"Train",IF(AH595=Inputs!$B$6+1,"Validation",IF(AH595&gt;Inputs!$B$6+1,"Forecast","Not used")))</f>
        <v>Not used</v>
      </c>
      <c r="AX595" s="34">
        <f t="shared" si="131"/>
        <v>8752</v>
      </c>
      <c r="AY595" s="38" t="str">
        <f t="shared" si="132"/>
        <v/>
      </c>
      <c r="AZ595" s="13">
        <f t="shared" si="133"/>
        <v>0</v>
      </c>
      <c r="BB595" s="19">
        <f>Regression!$C$45+Regression!$C$46*A595</f>
        <v>7070.6222519005551</v>
      </c>
      <c r="BC595" s="27" t="str">
        <f t="shared" si="134"/>
        <v/>
      </c>
      <c r="BD595" s="30">
        <f>INDEX('Seasonal Index'!$H$2:$H$53,AI595)</f>
        <v>1.0325970785197598</v>
      </c>
      <c r="BE595" s="34" t="str">
        <f t="shared" si="135"/>
        <v/>
      </c>
      <c r="BF595" s="38" t="str">
        <f t="shared" si="136"/>
        <v/>
      </c>
      <c r="BG595" s="34">
        <f t="shared" si="137"/>
        <v>8752</v>
      </c>
      <c r="BH595" s="13">
        <f t="shared" si="138"/>
        <v>0</v>
      </c>
      <c r="BI595" s="13">
        <f t="shared" si="139"/>
        <v>0</v>
      </c>
    </row>
    <row r="596" spans="1:61" x14ac:dyDescent="0.2">
      <c r="A596" s="15">
        <v>595</v>
      </c>
      <c r="B596" s="35">
        <v>37435</v>
      </c>
      <c r="C596" s="36">
        <v>9172</v>
      </c>
      <c r="D596" s="37"/>
      <c r="F596" s="15">
        <v>388000</v>
      </c>
      <c r="H596" s="15">
        <v>26.52</v>
      </c>
      <c r="I596" s="15">
        <v>25.155999999999999</v>
      </c>
      <c r="J596" s="15">
        <v>1.3839999999999999</v>
      </c>
      <c r="K596" s="15">
        <v>10783.5</v>
      </c>
      <c r="L596" s="15">
        <v>718884</v>
      </c>
      <c r="M596" s="15">
        <v>750</v>
      </c>
      <c r="N596" s="15">
        <v>16.196999999999999</v>
      </c>
      <c r="O596" s="15">
        <v>237226</v>
      </c>
      <c r="P596" s="15">
        <v>7312.5</v>
      </c>
      <c r="Q596" s="15">
        <v>1918895</v>
      </c>
      <c r="S596" s="15">
        <v>14003</v>
      </c>
      <c r="U596" s="15">
        <v>87.9</v>
      </c>
      <c r="V596" s="15">
        <v>26</v>
      </c>
      <c r="W596" s="15">
        <v>87.9</v>
      </c>
      <c r="AB596" s="15">
        <v>285225</v>
      </c>
      <c r="AD596" s="15">
        <v>0</v>
      </c>
      <c r="AE596" s="15">
        <v>0</v>
      </c>
      <c r="AF596" s="15">
        <v>78.400000000000006</v>
      </c>
      <c r="AH596" s="13">
        <f t="shared" si="126"/>
        <v>2002</v>
      </c>
      <c r="AI596" s="13">
        <f t="shared" si="127"/>
        <v>26</v>
      </c>
      <c r="AJ596" s="13">
        <f>IF(AND(ISNUMBER(C596),ISNUMBER(AK596),ISNUMBER(AL596),AH596&gt;=Inputs!$B$5,AH596&lt;=Inputs!$B$6,AH596&lt;&gt;Inputs!$B$7,AH596&lt;&gt;Inputs!$B$8),1,0)</f>
        <v>0</v>
      </c>
      <c r="AK596" s="13">
        <f>IF(INDEX($E596:$AF596,Inputs!$C$10)="","",INDEX($E596:$AF596,Inputs!$C$10))</f>
        <v>237226</v>
      </c>
      <c r="AL596" s="13">
        <f>IF(INDEX($E596:$AF596,Inputs!$C$11)="","",INDEX($E596:$AF596,Inputs!$C$11))</f>
        <v>388000</v>
      </c>
      <c r="AM596" s="19">
        <f>Regression!$C$5+Regression!$C$6*A596</f>
        <v>10148.808410836702</v>
      </c>
      <c r="AN596" s="27" t="str">
        <f t="shared" si="128"/>
        <v/>
      </c>
      <c r="AO596" s="30">
        <f>INDEX('Seasonal Index'!$E$2:$E$53,AI596)</f>
        <v>1.057751041708793</v>
      </c>
      <c r="AP596" s="34" t="str">
        <f t="shared" si="129"/>
        <v/>
      </c>
      <c r="AQ596" s="16">
        <f>IF(AJ596=1,A596-Regression!$C$15,0)</f>
        <v>0</v>
      </c>
      <c r="AR596" s="16">
        <f>IF(AJ596=1,AK596-Regression!$D$15,0)</f>
        <v>0</v>
      </c>
      <c r="AS596" s="16">
        <f>IF(AJ596=1,AL596-Regression!$E$15,0)</f>
        <v>0</v>
      </c>
      <c r="AT596" s="16">
        <f>IF(AJ596=1,AP596-Regression!$F$15,0)</f>
        <v>0</v>
      </c>
      <c r="AU596" s="19">
        <f>IF(AND(ISNUMBER(AK596),ISNUMBER(AL596)),Regression!$C$38+Regression!$D$38*A596+Regression!$E$38*AK596+Regression!$F$38*AL596,"")</f>
        <v>10040.585267816126</v>
      </c>
      <c r="AV596" s="34">
        <f t="shared" si="130"/>
        <v>10620.439526398468</v>
      </c>
      <c r="AW596" s="13" t="str">
        <f>IF(AJ596=1,"Train",IF(AH596=Inputs!$B$6+1,"Validation",IF(AH596&gt;Inputs!$B$6+1,"Forecast","Not used")))</f>
        <v>Not used</v>
      </c>
      <c r="AX596" s="34">
        <f t="shared" si="131"/>
        <v>9172</v>
      </c>
      <c r="AY596" s="38" t="str">
        <f t="shared" si="132"/>
        <v/>
      </c>
      <c r="AZ596" s="13">
        <f t="shared" si="133"/>
        <v>0</v>
      </c>
      <c r="BB596" s="19">
        <f>Regression!$C$45+Regression!$C$46*A596</f>
        <v>7072.1817515133316</v>
      </c>
      <c r="BC596" s="27" t="str">
        <f t="shared" si="134"/>
        <v/>
      </c>
      <c r="BD596" s="30">
        <f>INDEX('Seasonal Index'!$H$2:$H$53,AI596)</f>
        <v>1.0794606245983969</v>
      </c>
      <c r="BE596" s="34" t="str">
        <f t="shared" si="135"/>
        <v/>
      </c>
      <c r="BF596" s="38" t="str">
        <f t="shared" si="136"/>
        <v/>
      </c>
      <c r="BG596" s="34">
        <f t="shared" si="137"/>
        <v>9172</v>
      </c>
      <c r="BH596" s="13">
        <f t="shared" si="138"/>
        <v>0</v>
      </c>
      <c r="BI596" s="13">
        <f t="shared" si="139"/>
        <v>0</v>
      </c>
    </row>
    <row r="597" spans="1:61" x14ac:dyDescent="0.2">
      <c r="A597" s="15">
        <v>596</v>
      </c>
      <c r="B597" s="35">
        <v>37442</v>
      </c>
      <c r="C597" s="36">
        <v>9004</v>
      </c>
      <c r="D597" s="37"/>
      <c r="F597" s="15">
        <v>386000</v>
      </c>
      <c r="H597" s="15">
        <v>26.813333333333301</v>
      </c>
      <c r="I597" s="15">
        <v>25.628</v>
      </c>
      <c r="J597" s="15">
        <v>1.3919999999999999</v>
      </c>
      <c r="K597" s="15">
        <v>10783.5</v>
      </c>
      <c r="L597" s="15">
        <v>718884</v>
      </c>
      <c r="M597" s="15">
        <v>750</v>
      </c>
      <c r="N597" s="15">
        <v>16.196999999999999</v>
      </c>
      <c r="O597" s="15">
        <v>237226</v>
      </c>
      <c r="P597" s="15">
        <v>7312.5</v>
      </c>
      <c r="Q597" s="15">
        <v>1918895</v>
      </c>
      <c r="S597" s="15">
        <v>14003</v>
      </c>
      <c r="U597" s="15">
        <v>87.9</v>
      </c>
      <c r="V597" s="15">
        <v>26</v>
      </c>
      <c r="W597" s="15">
        <v>93</v>
      </c>
      <c r="AB597" s="15">
        <v>285225</v>
      </c>
      <c r="AD597" s="15">
        <v>1</v>
      </c>
      <c r="AE597" s="15">
        <v>0</v>
      </c>
      <c r="AF597" s="15">
        <v>94.6</v>
      </c>
      <c r="AH597" s="13">
        <f t="shared" si="126"/>
        <v>2002</v>
      </c>
      <c r="AI597" s="13">
        <f t="shared" si="127"/>
        <v>27</v>
      </c>
      <c r="AJ597" s="13">
        <f>IF(AND(ISNUMBER(C597),ISNUMBER(AK597),ISNUMBER(AL597),AH597&gt;=Inputs!$B$5,AH597&lt;=Inputs!$B$6,AH597&lt;&gt;Inputs!$B$7,AH597&lt;&gt;Inputs!$B$8),1,0)</f>
        <v>0</v>
      </c>
      <c r="AK597" s="13">
        <f>IF(INDEX($E597:$AF597,Inputs!$C$10)="","",INDEX($E597:$AF597,Inputs!$C$10))</f>
        <v>237226</v>
      </c>
      <c r="AL597" s="13">
        <f>IF(INDEX($E597:$AF597,Inputs!$C$11)="","",INDEX($E597:$AF597,Inputs!$C$11))</f>
        <v>386000</v>
      </c>
      <c r="AM597" s="19">
        <f>Regression!$C$5+Regression!$C$6*A597</f>
        <v>10147.635735898382</v>
      </c>
      <c r="AN597" s="27" t="str">
        <f t="shared" si="128"/>
        <v/>
      </c>
      <c r="AO597" s="30">
        <f>INDEX('Seasonal Index'!$E$2:$E$53,AI597)</f>
        <v>1.0212618850338866</v>
      </c>
      <c r="AP597" s="34" t="str">
        <f t="shared" si="129"/>
        <v/>
      </c>
      <c r="AQ597" s="16">
        <f>IF(AJ597=1,A597-Regression!$C$15,0)</f>
        <v>0</v>
      </c>
      <c r="AR597" s="16">
        <f>IF(AJ597=1,AK597-Regression!$D$15,0)</f>
        <v>0</v>
      </c>
      <c r="AS597" s="16">
        <f>IF(AJ597=1,AL597-Regression!$E$15,0)</f>
        <v>0</v>
      </c>
      <c r="AT597" s="16">
        <f>IF(AJ597=1,AP597-Regression!$F$15,0)</f>
        <v>0</v>
      </c>
      <c r="AU597" s="19">
        <f>IF(AND(ISNUMBER(AK597),ISNUMBER(AL597)),Regression!$C$38+Regression!$D$38*A597+Regression!$E$38*AK597+Regression!$F$38*AL597,"")</f>
        <v>10044.333037351706</v>
      </c>
      <c r="AV597" s="34">
        <f t="shared" si="130"/>
        <v>10257.894491633946</v>
      </c>
      <c r="AW597" s="13" t="str">
        <f>IF(AJ597=1,"Train",IF(AH597=Inputs!$B$6+1,"Validation",IF(AH597&gt;Inputs!$B$6+1,"Forecast","Not used")))</f>
        <v>Not used</v>
      </c>
      <c r="AX597" s="34">
        <f t="shared" si="131"/>
        <v>9004</v>
      </c>
      <c r="AY597" s="38" t="str">
        <f t="shared" si="132"/>
        <v/>
      </c>
      <c r="AZ597" s="13">
        <f t="shared" si="133"/>
        <v>0</v>
      </c>
      <c r="BB597" s="19">
        <f>Regression!$C$45+Regression!$C$46*A597</f>
        <v>7073.7412511261082</v>
      </c>
      <c r="BC597" s="27" t="str">
        <f t="shared" si="134"/>
        <v/>
      </c>
      <c r="BD597" s="30">
        <f>INDEX('Seasonal Index'!$H$2:$H$53,AI597)</f>
        <v>0.99454601152310251</v>
      </c>
      <c r="BE597" s="34" t="str">
        <f t="shared" si="135"/>
        <v/>
      </c>
      <c r="BF597" s="38" t="str">
        <f t="shared" si="136"/>
        <v/>
      </c>
      <c r="BG597" s="34">
        <f t="shared" si="137"/>
        <v>9004</v>
      </c>
      <c r="BH597" s="13">
        <f t="shared" si="138"/>
        <v>0</v>
      </c>
      <c r="BI597" s="13">
        <f t="shared" si="139"/>
        <v>0</v>
      </c>
    </row>
    <row r="598" spans="1:61" x14ac:dyDescent="0.2">
      <c r="A598" s="15">
        <v>597</v>
      </c>
      <c r="B598" s="35">
        <v>37449</v>
      </c>
      <c r="C598" s="36">
        <v>8985</v>
      </c>
      <c r="D598" s="37"/>
      <c r="F598" s="15">
        <v>391000</v>
      </c>
      <c r="H598" s="15">
        <v>26.704000000000001</v>
      </c>
      <c r="I598" s="15">
        <v>25.547999999999998</v>
      </c>
      <c r="J598" s="15">
        <v>1.3819999999999999</v>
      </c>
      <c r="K598" s="15">
        <v>10783.5</v>
      </c>
      <c r="L598" s="15">
        <v>776881</v>
      </c>
      <c r="M598" s="15">
        <v>826</v>
      </c>
      <c r="N598" s="15">
        <v>16.196999999999999</v>
      </c>
      <c r="O598" s="15">
        <v>237226</v>
      </c>
      <c r="P598" s="15">
        <v>7288.9</v>
      </c>
      <c r="Q598" s="15">
        <v>1918895</v>
      </c>
      <c r="S598" s="15">
        <v>14003</v>
      </c>
      <c r="U598" s="15">
        <v>87.9</v>
      </c>
      <c r="V598" s="15">
        <v>26</v>
      </c>
      <c r="W598" s="15">
        <v>93</v>
      </c>
      <c r="AB598" s="15">
        <v>285225</v>
      </c>
      <c r="AD598" s="15">
        <v>0</v>
      </c>
      <c r="AE598" s="15">
        <v>0</v>
      </c>
      <c r="AF598" s="15">
        <v>87.9</v>
      </c>
      <c r="AH598" s="13">
        <f t="shared" si="126"/>
        <v>2002</v>
      </c>
      <c r="AI598" s="13">
        <f t="shared" si="127"/>
        <v>28</v>
      </c>
      <c r="AJ598" s="13">
        <f>IF(AND(ISNUMBER(C598),ISNUMBER(AK598),ISNUMBER(AL598),AH598&gt;=Inputs!$B$5,AH598&lt;=Inputs!$B$6,AH598&lt;&gt;Inputs!$B$7,AH598&lt;&gt;Inputs!$B$8),1,0)</f>
        <v>0</v>
      </c>
      <c r="AK598" s="13">
        <f>IF(INDEX($E598:$AF598,Inputs!$C$10)="","",INDEX($E598:$AF598,Inputs!$C$10))</f>
        <v>237226</v>
      </c>
      <c r="AL598" s="13">
        <f>IF(INDEX($E598:$AF598,Inputs!$C$11)="","",INDEX($E598:$AF598,Inputs!$C$11))</f>
        <v>391000</v>
      </c>
      <c r="AM598" s="19">
        <f>Regression!$C$5+Regression!$C$6*A598</f>
        <v>10146.463060960064</v>
      </c>
      <c r="AN598" s="27" t="str">
        <f t="shared" si="128"/>
        <v/>
      </c>
      <c r="AO598" s="30">
        <f>INDEX('Seasonal Index'!$E$2:$E$53,AI598)</f>
        <v>1.0135090248159799</v>
      </c>
      <c r="AP598" s="34" t="str">
        <f t="shared" si="129"/>
        <v/>
      </c>
      <c r="AQ598" s="16">
        <f>IF(AJ598=1,A598-Regression!$C$15,0)</f>
        <v>0</v>
      </c>
      <c r="AR598" s="16">
        <f>IF(AJ598=1,AK598-Regression!$D$15,0)</f>
        <v>0</v>
      </c>
      <c r="AS598" s="16">
        <f>IF(AJ598=1,AL598-Regression!$E$15,0)</f>
        <v>0</v>
      </c>
      <c r="AT598" s="16">
        <f>IF(AJ598=1,AP598-Regression!$F$15,0)</f>
        <v>0</v>
      </c>
      <c r="AU598" s="19">
        <f>IF(AND(ISNUMBER(AK598),ISNUMBER(AL598)),Regression!$C$38+Regression!$D$38*A598+Regression!$E$38*AK598+Regression!$F$38*AL598,"")</f>
        <v>10029.495517249987</v>
      </c>
      <c r="AV598" s="34">
        <f t="shared" si="130"/>
        <v>10164.984221084276</v>
      </c>
      <c r="AW598" s="13" t="str">
        <f>IF(AJ598=1,"Train",IF(AH598=Inputs!$B$6+1,"Validation",IF(AH598&gt;Inputs!$B$6+1,"Forecast","Not used")))</f>
        <v>Not used</v>
      </c>
      <c r="AX598" s="34">
        <f t="shared" si="131"/>
        <v>8985</v>
      </c>
      <c r="AY598" s="38" t="str">
        <f t="shared" si="132"/>
        <v/>
      </c>
      <c r="AZ598" s="13">
        <f t="shared" si="133"/>
        <v>0</v>
      </c>
      <c r="BB598" s="19">
        <f>Regression!$C$45+Regression!$C$46*A598</f>
        <v>7075.3007507388847</v>
      </c>
      <c r="BC598" s="27" t="str">
        <f t="shared" si="134"/>
        <v/>
      </c>
      <c r="BD598" s="30">
        <f>INDEX('Seasonal Index'!$H$2:$H$53,AI598)</f>
        <v>0.99258235973728948</v>
      </c>
      <c r="BE598" s="34" t="str">
        <f t="shared" si="135"/>
        <v/>
      </c>
      <c r="BF598" s="38" t="str">
        <f t="shared" si="136"/>
        <v/>
      </c>
      <c r="BG598" s="34">
        <f t="shared" si="137"/>
        <v>8985</v>
      </c>
      <c r="BH598" s="13">
        <f t="shared" si="138"/>
        <v>0</v>
      </c>
      <c r="BI598" s="13">
        <f t="shared" si="139"/>
        <v>0</v>
      </c>
    </row>
    <row r="599" spans="1:61" x14ac:dyDescent="0.2">
      <c r="A599" s="15">
        <v>598</v>
      </c>
      <c r="B599" s="35">
        <v>37456</v>
      </c>
      <c r="C599" s="36">
        <v>9056</v>
      </c>
      <c r="D599" s="37"/>
      <c r="F599" s="15">
        <v>384000</v>
      </c>
      <c r="H599" s="15">
        <v>27.623999999999999</v>
      </c>
      <c r="I599" s="15">
        <v>26.276</v>
      </c>
      <c r="J599" s="15">
        <v>1.3939999999999999</v>
      </c>
      <c r="K599" s="15">
        <v>10783.5</v>
      </c>
      <c r="L599" s="15">
        <v>776881</v>
      </c>
      <c r="M599" s="15">
        <v>826</v>
      </c>
      <c r="N599" s="15">
        <v>16.952999999999999</v>
      </c>
      <c r="O599" s="15">
        <v>251746</v>
      </c>
      <c r="P599" s="15">
        <v>7288.9</v>
      </c>
      <c r="Q599" s="15">
        <v>1918895</v>
      </c>
      <c r="S599" s="15">
        <v>14003</v>
      </c>
      <c r="U599" s="15">
        <v>87.9</v>
      </c>
      <c r="V599" s="15">
        <v>26</v>
      </c>
      <c r="W599" s="15">
        <v>93</v>
      </c>
      <c r="AB599" s="15">
        <v>285225</v>
      </c>
      <c r="AD599" s="15">
        <v>0</v>
      </c>
      <c r="AE599" s="15">
        <v>0</v>
      </c>
      <c r="AF599" s="15">
        <v>92.1</v>
      </c>
      <c r="AH599" s="13">
        <f t="shared" si="126"/>
        <v>2002</v>
      </c>
      <c r="AI599" s="13">
        <f t="shared" si="127"/>
        <v>29</v>
      </c>
      <c r="AJ599" s="13">
        <f>IF(AND(ISNUMBER(C599),ISNUMBER(AK599),ISNUMBER(AL599),AH599&gt;=Inputs!$B$5,AH599&lt;=Inputs!$B$6,AH599&lt;&gt;Inputs!$B$7,AH599&lt;&gt;Inputs!$B$8),1,0)</f>
        <v>0</v>
      </c>
      <c r="AK599" s="13">
        <f>IF(INDEX($E599:$AF599,Inputs!$C$10)="","",INDEX($E599:$AF599,Inputs!$C$10))</f>
        <v>251746</v>
      </c>
      <c r="AL599" s="13">
        <f>IF(INDEX($E599:$AF599,Inputs!$C$11)="","",INDEX($E599:$AF599,Inputs!$C$11))</f>
        <v>384000</v>
      </c>
      <c r="AM599" s="19">
        <f>Regression!$C$5+Regression!$C$6*A599</f>
        <v>10145.290386021745</v>
      </c>
      <c r="AN599" s="27" t="str">
        <f t="shared" si="128"/>
        <v/>
      </c>
      <c r="AO599" s="30">
        <f>INDEX('Seasonal Index'!$E$2:$E$53,AI599)</f>
        <v>1.0519566788647539</v>
      </c>
      <c r="AP599" s="34" t="str">
        <f t="shared" si="129"/>
        <v/>
      </c>
      <c r="AQ599" s="16">
        <f>IF(AJ599=1,A599-Regression!$C$15,0)</f>
        <v>0</v>
      </c>
      <c r="AR599" s="16">
        <f>IF(AJ599=1,AK599-Regression!$D$15,0)</f>
        <v>0</v>
      </c>
      <c r="AS599" s="16">
        <f>IF(AJ599=1,AL599-Regression!$E$15,0)</f>
        <v>0</v>
      </c>
      <c r="AT599" s="16">
        <f>IF(AJ599=1,AP599-Regression!$F$15,0)</f>
        <v>0</v>
      </c>
      <c r="AU599" s="19">
        <f>IF(AND(ISNUMBER(AK599),ISNUMBER(AL599)),Regression!$C$38+Regression!$D$38*A599+Regression!$E$38*AK599+Regression!$F$38*AL599,"")</f>
        <v>10073.012718363972</v>
      </c>
      <c r="AV599" s="34">
        <f t="shared" si="130"/>
        <v>10596.37300537259</v>
      </c>
      <c r="AW599" s="13" t="str">
        <f>IF(AJ599=1,"Train",IF(AH599=Inputs!$B$6+1,"Validation",IF(AH599&gt;Inputs!$B$6+1,"Forecast","Not used")))</f>
        <v>Not used</v>
      </c>
      <c r="AX599" s="34">
        <f t="shared" si="131"/>
        <v>9056</v>
      </c>
      <c r="AY599" s="38" t="str">
        <f t="shared" si="132"/>
        <v/>
      </c>
      <c r="AZ599" s="13">
        <f t="shared" si="133"/>
        <v>0</v>
      </c>
      <c r="BB599" s="19">
        <f>Regression!$C$45+Regression!$C$46*A599</f>
        <v>7076.8602503516622</v>
      </c>
      <c r="BC599" s="27" t="str">
        <f t="shared" si="134"/>
        <v/>
      </c>
      <c r="BD599" s="30">
        <f>INDEX('Seasonal Index'!$H$2:$H$53,AI599)</f>
        <v>1.0486159669304305</v>
      </c>
      <c r="BE599" s="34" t="str">
        <f t="shared" si="135"/>
        <v/>
      </c>
      <c r="BF599" s="38" t="str">
        <f t="shared" si="136"/>
        <v/>
      </c>
      <c r="BG599" s="34">
        <f t="shared" si="137"/>
        <v>9056</v>
      </c>
      <c r="BH599" s="13">
        <f t="shared" si="138"/>
        <v>0</v>
      </c>
      <c r="BI599" s="13">
        <f t="shared" si="139"/>
        <v>0</v>
      </c>
    </row>
    <row r="600" spans="1:61" x14ac:dyDescent="0.2">
      <c r="A600" s="15">
        <v>599</v>
      </c>
      <c r="B600" s="35">
        <v>37463</v>
      </c>
      <c r="C600" s="36">
        <v>9093</v>
      </c>
      <c r="D600" s="37"/>
      <c r="F600" s="15">
        <v>379000</v>
      </c>
      <c r="H600" s="15">
        <v>26.643999999999998</v>
      </c>
      <c r="I600" s="15">
        <v>25.448</v>
      </c>
      <c r="J600" s="15">
        <v>1.41</v>
      </c>
      <c r="K600" s="15">
        <v>10783.5</v>
      </c>
      <c r="L600" s="15">
        <v>776881</v>
      </c>
      <c r="M600" s="15">
        <v>826</v>
      </c>
      <c r="N600" s="15">
        <v>16.952999999999999</v>
      </c>
      <c r="O600" s="15">
        <v>251746</v>
      </c>
      <c r="P600" s="15">
        <v>7288.9</v>
      </c>
      <c r="Q600" s="15">
        <v>1918895</v>
      </c>
      <c r="S600" s="15">
        <v>14003</v>
      </c>
      <c r="U600" s="15">
        <v>87.9</v>
      </c>
      <c r="V600" s="15">
        <v>26</v>
      </c>
      <c r="W600" s="15">
        <v>93</v>
      </c>
      <c r="AB600" s="15">
        <v>285225</v>
      </c>
      <c r="AD600" s="15">
        <v>0</v>
      </c>
      <c r="AE600" s="15">
        <v>0</v>
      </c>
      <c r="AF600" s="15">
        <v>87.3</v>
      </c>
      <c r="AH600" s="13">
        <f t="shared" si="126"/>
        <v>2002</v>
      </c>
      <c r="AI600" s="13">
        <f t="shared" si="127"/>
        <v>30</v>
      </c>
      <c r="AJ600" s="13">
        <f>IF(AND(ISNUMBER(C600),ISNUMBER(AK600),ISNUMBER(AL600),AH600&gt;=Inputs!$B$5,AH600&lt;=Inputs!$B$6,AH600&lt;&gt;Inputs!$B$7,AH600&lt;&gt;Inputs!$B$8),1,0)</f>
        <v>0</v>
      </c>
      <c r="AK600" s="13">
        <f>IF(INDEX($E600:$AF600,Inputs!$C$10)="","",INDEX($E600:$AF600,Inputs!$C$10))</f>
        <v>251746</v>
      </c>
      <c r="AL600" s="13">
        <f>IF(INDEX($E600:$AF600,Inputs!$C$11)="","",INDEX($E600:$AF600,Inputs!$C$11))</f>
        <v>379000</v>
      </c>
      <c r="AM600" s="19">
        <f>Regression!$C$5+Regression!$C$6*A600</f>
        <v>10144.117711083425</v>
      </c>
      <c r="AN600" s="27" t="str">
        <f t="shared" si="128"/>
        <v/>
      </c>
      <c r="AO600" s="30">
        <f>INDEX('Seasonal Index'!$E$2:$E$53,AI600)</f>
        <v>1.0317130415362794</v>
      </c>
      <c r="AP600" s="34" t="str">
        <f t="shared" si="129"/>
        <v/>
      </c>
      <c r="AQ600" s="16">
        <f>IF(AJ600=1,A600-Regression!$C$15,0)</f>
        <v>0</v>
      </c>
      <c r="AR600" s="16">
        <f>IF(AJ600=1,AK600-Regression!$D$15,0)</f>
        <v>0</v>
      </c>
      <c r="AS600" s="16">
        <f>IF(AJ600=1,AL600-Regression!$E$15,0)</f>
        <v>0</v>
      </c>
      <c r="AT600" s="16">
        <f>IF(AJ600=1,AP600-Regression!$F$15,0)</f>
        <v>0</v>
      </c>
      <c r="AU600" s="19">
        <f>IF(AND(ISNUMBER(AK600),ISNUMBER(AL600)),Regression!$C$38+Regression!$D$38*A600+Regression!$E$38*AK600+Regression!$F$38*AL600,"")</f>
        <v>10084.725612029824</v>
      </c>
      <c r="AV600" s="34">
        <f t="shared" si="130"/>
        <v>10404.542934246107</v>
      </c>
      <c r="AW600" s="13" t="str">
        <f>IF(AJ600=1,"Train",IF(AH600=Inputs!$B$6+1,"Validation",IF(AH600&gt;Inputs!$B$6+1,"Forecast","Not used")))</f>
        <v>Not used</v>
      </c>
      <c r="AX600" s="34">
        <f t="shared" si="131"/>
        <v>9093</v>
      </c>
      <c r="AY600" s="38" t="str">
        <f t="shared" si="132"/>
        <v/>
      </c>
      <c r="AZ600" s="13">
        <f t="shared" si="133"/>
        <v>0</v>
      </c>
      <c r="BB600" s="19">
        <f>Regression!$C$45+Regression!$C$46*A600</f>
        <v>7078.4197499644388</v>
      </c>
      <c r="BC600" s="27" t="str">
        <f t="shared" si="134"/>
        <v/>
      </c>
      <c r="BD600" s="30">
        <f>INDEX('Seasonal Index'!$H$2:$H$53,AI600)</f>
        <v>1.0099032328934463</v>
      </c>
      <c r="BE600" s="34" t="str">
        <f t="shared" si="135"/>
        <v/>
      </c>
      <c r="BF600" s="38" t="str">
        <f t="shared" si="136"/>
        <v/>
      </c>
      <c r="BG600" s="34">
        <f t="shared" si="137"/>
        <v>9093</v>
      </c>
      <c r="BH600" s="13">
        <f t="shared" si="138"/>
        <v>0</v>
      </c>
      <c r="BI600" s="13">
        <f t="shared" si="139"/>
        <v>0</v>
      </c>
    </row>
    <row r="601" spans="1:61" x14ac:dyDescent="0.2">
      <c r="A601" s="15">
        <v>600</v>
      </c>
      <c r="B601" s="35">
        <v>37470</v>
      </c>
      <c r="C601" s="36">
        <v>9297</v>
      </c>
      <c r="D601" s="37"/>
      <c r="F601" s="15">
        <v>390000</v>
      </c>
      <c r="H601" s="15">
        <v>26.873999999999999</v>
      </c>
      <c r="I601" s="15">
        <v>25.678000000000001</v>
      </c>
      <c r="J601" s="15">
        <v>1.407</v>
      </c>
      <c r="K601" s="15">
        <v>10783.5</v>
      </c>
      <c r="L601" s="15">
        <v>776881</v>
      </c>
      <c r="M601" s="15">
        <v>826</v>
      </c>
      <c r="N601" s="15">
        <v>16.952999999999999</v>
      </c>
      <c r="O601" s="15">
        <v>251746</v>
      </c>
      <c r="P601" s="15">
        <v>7288.9</v>
      </c>
      <c r="Q601" s="15">
        <v>1918895</v>
      </c>
      <c r="S601" s="15">
        <v>14003</v>
      </c>
      <c r="U601" s="15">
        <v>87.9</v>
      </c>
      <c r="V601" s="15">
        <v>26</v>
      </c>
      <c r="W601" s="15">
        <v>93</v>
      </c>
      <c r="AB601" s="15">
        <v>285225</v>
      </c>
      <c r="AD601" s="15">
        <v>0</v>
      </c>
      <c r="AE601" s="15">
        <v>0</v>
      </c>
      <c r="AF601" s="15">
        <v>99.9</v>
      </c>
      <c r="AH601" s="13">
        <f t="shared" si="126"/>
        <v>2002</v>
      </c>
      <c r="AI601" s="13">
        <f t="shared" si="127"/>
        <v>31</v>
      </c>
      <c r="AJ601" s="13">
        <f>IF(AND(ISNUMBER(C601),ISNUMBER(AK601),ISNUMBER(AL601),AH601&gt;=Inputs!$B$5,AH601&lt;=Inputs!$B$6,AH601&lt;&gt;Inputs!$B$7,AH601&lt;&gt;Inputs!$B$8),1,0)</f>
        <v>0</v>
      </c>
      <c r="AK601" s="13">
        <f>IF(INDEX($E601:$AF601,Inputs!$C$10)="","",INDEX($E601:$AF601,Inputs!$C$10))</f>
        <v>251746</v>
      </c>
      <c r="AL601" s="13">
        <f>IF(INDEX($E601:$AF601,Inputs!$C$11)="","",INDEX($E601:$AF601,Inputs!$C$11))</f>
        <v>390000</v>
      </c>
      <c r="AM601" s="19">
        <f>Regression!$C$5+Regression!$C$6*A601</f>
        <v>10142.945036145107</v>
      </c>
      <c r="AN601" s="27" t="str">
        <f t="shared" si="128"/>
        <v/>
      </c>
      <c r="AO601" s="30">
        <f>INDEX('Seasonal Index'!$E$2:$E$53,AI601)</f>
        <v>1.0399732200612197</v>
      </c>
      <c r="AP601" s="34" t="str">
        <f t="shared" si="129"/>
        <v/>
      </c>
      <c r="AQ601" s="16">
        <f>IF(AJ601=1,A601-Regression!$C$15,0)</f>
        <v>0</v>
      </c>
      <c r="AR601" s="16">
        <f>IF(AJ601=1,AK601-Regression!$D$15,0)</f>
        <v>0</v>
      </c>
      <c r="AS601" s="16">
        <f>IF(AJ601=1,AL601-Regression!$E$15,0)</f>
        <v>0</v>
      </c>
      <c r="AT601" s="16">
        <f>IF(AJ601=1,AP601-Regression!$F$15,0)</f>
        <v>0</v>
      </c>
      <c r="AU601" s="19">
        <f>IF(AND(ISNUMBER(AK601),ISNUMBER(AL601)),Regression!$C$38+Regression!$D$38*A601+Regression!$E$38*AK601+Regression!$F$38*AL601,"")</f>
        <v>10053.95784366756</v>
      </c>
      <c r="AV601" s="34">
        <f t="shared" si="130"/>
        <v>10455.846913038709</v>
      </c>
      <c r="AW601" s="13" t="str">
        <f>IF(AJ601=1,"Train",IF(AH601=Inputs!$B$6+1,"Validation",IF(AH601&gt;Inputs!$B$6+1,"Forecast","Not used")))</f>
        <v>Not used</v>
      </c>
      <c r="AX601" s="34">
        <f t="shared" si="131"/>
        <v>9297</v>
      </c>
      <c r="AY601" s="38" t="str">
        <f t="shared" si="132"/>
        <v/>
      </c>
      <c r="AZ601" s="13">
        <f t="shared" si="133"/>
        <v>0</v>
      </c>
      <c r="BB601" s="19">
        <f>Regression!$C$45+Regression!$C$46*A601</f>
        <v>7079.9792495772153</v>
      </c>
      <c r="BC601" s="27" t="str">
        <f t="shared" si="134"/>
        <v/>
      </c>
      <c r="BD601" s="30">
        <f>INDEX('Seasonal Index'!$H$2:$H$53,AI601)</f>
        <v>1.0389647971011076</v>
      </c>
      <c r="BE601" s="34" t="str">
        <f t="shared" si="135"/>
        <v/>
      </c>
      <c r="BF601" s="38" t="str">
        <f t="shared" si="136"/>
        <v/>
      </c>
      <c r="BG601" s="34">
        <f t="shared" si="137"/>
        <v>9297</v>
      </c>
      <c r="BH601" s="13">
        <f t="shared" si="138"/>
        <v>0</v>
      </c>
      <c r="BI601" s="13">
        <f t="shared" si="139"/>
        <v>0</v>
      </c>
    </row>
    <row r="602" spans="1:61" x14ac:dyDescent="0.2">
      <c r="A602" s="15">
        <v>601</v>
      </c>
      <c r="B602" s="35">
        <v>37477</v>
      </c>
      <c r="C602" s="36">
        <v>9270</v>
      </c>
      <c r="D602" s="37"/>
      <c r="F602" s="15">
        <v>388000</v>
      </c>
      <c r="H602" s="15">
        <v>26.77</v>
      </c>
      <c r="I602" s="15">
        <v>25.518000000000001</v>
      </c>
      <c r="J602" s="15">
        <v>1.395</v>
      </c>
      <c r="K602" s="15">
        <v>10887.46</v>
      </c>
      <c r="L602" s="15">
        <v>779169</v>
      </c>
      <c r="M602" s="15">
        <v>842</v>
      </c>
      <c r="N602" s="15">
        <v>16.952999999999999</v>
      </c>
      <c r="O602" s="15">
        <v>251746</v>
      </c>
      <c r="P602" s="15">
        <v>7322.5</v>
      </c>
      <c r="Q602" s="15">
        <v>1918895</v>
      </c>
      <c r="S602" s="15">
        <v>14003</v>
      </c>
      <c r="U602" s="15">
        <v>88.8</v>
      </c>
      <c r="V602" s="15">
        <v>26</v>
      </c>
      <c r="W602" s="15">
        <v>91.5</v>
      </c>
      <c r="AB602" s="15">
        <v>285225</v>
      </c>
      <c r="AD602" s="15">
        <v>0</v>
      </c>
      <c r="AE602" s="15">
        <v>0</v>
      </c>
      <c r="AF602" s="15">
        <v>91.1</v>
      </c>
      <c r="AH602" s="13">
        <f t="shared" si="126"/>
        <v>2002</v>
      </c>
      <c r="AI602" s="13">
        <f t="shared" si="127"/>
        <v>32</v>
      </c>
      <c r="AJ602" s="13">
        <f>IF(AND(ISNUMBER(C602),ISNUMBER(AK602),ISNUMBER(AL602),AH602&gt;=Inputs!$B$5,AH602&lt;=Inputs!$B$6,AH602&lt;&gt;Inputs!$B$7,AH602&lt;&gt;Inputs!$B$8),1,0)</f>
        <v>0</v>
      </c>
      <c r="AK602" s="13">
        <f>IF(INDEX($E602:$AF602,Inputs!$C$10)="","",INDEX($E602:$AF602,Inputs!$C$10))</f>
        <v>251746</v>
      </c>
      <c r="AL602" s="13">
        <f>IF(INDEX($E602:$AF602,Inputs!$C$11)="","",INDEX($E602:$AF602,Inputs!$C$11))</f>
        <v>388000</v>
      </c>
      <c r="AM602" s="19">
        <f>Regression!$C$5+Regression!$C$6*A602</f>
        <v>10141.772361206788</v>
      </c>
      <c r="AN602" s="27" t="str">
        <f t="shared" si="128"/>
        <v/>
      </c>
      <c r="AO602" s="30">
        <f>INDEX('Seasonal Index'!$E$2:$E$53,AI602)</f>
        <v>1.040616931741758</v>
      </c>
      <c r="AP602" s="34" t="str">
        <f t="shared" si="129"/>
        <v/>
      </c>
      <c r="AQ602" s="16">
        <f>IF(AJ602=1,A602-Regression!$C$15,0)</f>
        <v>0</v>
      </c>
      <c r="AR602" s="16">
        <f>IF(AJ602=1,AK602-Regression!$D$15,0)</f>
        <v>0</v>
      </c>
      <c r="AS602" s="16">
        <f>IF(AJ602=1,AL602-Regression!$E$15,0)</f>
        <v>0</v>
      </c>
      <c r="AT602" s="16">
        <f>IF(AJ602=1,AP602-Regression!$F$15,0)</f>
        <v>0</v>
      </c>
      <c r="AU602" s="19">
        <f>IF(AND(ISNUMBER(AK602),ISNUMBER(AL602)),Regression!$C$38+Regression!$D$38*A602+Regression!$E$38*AK602+Regression!$F$38*AL602,"")</f>
        <v>10057.705613203141</v>
      </c>
      <c r="AV602" s="34">
        <f t="shared" si="130"/>
        <v>10466.218755573309</v>
      </c>
      <c r="AW602" s="13" t="str">
        <f>IF(AJ602=1,"Train",IF(AH602=Inputs!$B$6+1,"Validation",IF(AH602&gt;Inputs!$B$6+1,"Forecast","Not used")))</f>
        <v>Not used</v>
      </c>
      <c r="AX602" s="34">
        <f t="shared" si="131"/>
        <v>9270</v>
      </c>
      <c r="AY602" s="38" t="str">
        <f t="shared" si="132"/>
        <v/>
      </c>
      <c r="AZ602" s="13">
        <f t="shared" si="133"/>
        <v>0</v>
      </c>
      <c r="BB602" s="19">
        <f>Regression!$C$45+Regression!$C$46*A602</f>
        <v>7081.5387491899919</v>
      </c>
      <c r="BC602" s="27" t="str">
        <f t="shared" si="134"/>
        <v/>
      </c>
      <c r="BD602" s="30">
        <f>INDEX('Seasonal Index'!$H$2:$H$53,AI602)</f>
        <v>1.0332208948643213</v>
      </c>
      <c r="BE602" s="34" t="str">
        <f t="shared" si="135"/>
        <v/>
      </c>
      <c r="BF602" s="38" t="str">
        <f t="shared" si="136"/>
        <v/>
      </c>
      <c r="BG602" s="34">
        <f t="shared" si="137"/>
        <v>9270</v>
      </c>
      <c r="BH602" s="13">
        <f t="shared" si="138"/>
        <v>0</v>
      </c>
      <c r="BI602" s="13">
        <f t="shared" si="139"/>
        <v>0</v>
      </c>
    </row>
    <row r="603" spans="1:61" x14ac:dyDescent="0.2">
      <c r="A603" s="15">
        <v>602</v>
      </c>
      <c r="B603" s="35">
        <v>37484</v>
      </c>
      <c r="C603" s="36">
        <v>8939</v>
      </c>
      <c r="D603" s="37"/>
      <c r="F603" s="15">
        <v>389000</v>
      </c>
      <c r="H603" s="15">
        <v>28.521999999999998</v>
      </c>
      <c r="I603" s="15">
        <v>26.44</v>
      </c>
      <c r="J603" s="15">
        <v>1.393</v>
      </c>
      <c r="K603" s="15">
        <v>10887.46</v>
      </c>
      <c r="L603" s="15">
        <v>779169</v>
      </c>
      <c r="M603" s="15">
        <v>842</v>
      </c>
      <c r="N603" s="15">
        <v>18.146999999999998</v>
      </c>
      <c r="O603" s="15">
        <v>247868</v>
      </c>
      <c r="P603" s="15">
        <v>7322.5</v>
      </c>
      <c r="Q603" s="15">
        <v>1918895</v>
      </c>
      <c r="S603" s="15">
        <v>14003</v>
      </c>
      <c r="U603" s="15">
        <v>88.8</v>
      </c>
      <c r="V603" s="15">
        <v>26</v>
      </c>
      <c r="W603" s="15">
        <v>91.5</v>
      </c>
      <c r="AB603" s="15">
        <v>285225</v>
      </c>
      <c r="AD603" s="15">
        <v>0</v>
      </c>
      <c r="AE603" s="15">
        <v>0</v>
      </c>
      <c r="AF603" s="15">
        <v>97.1</v>
      </c>
      <c r="AH603" s="13">
        <f t="shared" si="126"/>
        <v>2002</v>
      </c>
      <c r="AI603" s="13">
        <f t="shared" si="127"/>
        <v>33</v>
      </c>
      <c r="AJ603" s="13">
        <f>IF(AND(ISNUMBER(C603),ISNUMBER(AK603),ISNUMBER(AL603),AH603&gt;=Inputs!$B$5,AH603&lt;=Inputs!$B$6,AH603&lt;&gt;Inputs!$B$7,AH603&lt;&gt;Inputs!$B$8),1,0)</f>
        <v>0</v>
      </c>
      <c r="AK603" s="13">
        <f>IF(INDEX($E603:$AF603,Inputs!$C$10)="","",INDEX($E603:$AF603,Inputs!$C$10))</f>
        <v>247868</v>
      </c>
      <c r="AL603" s="13">
        <f>IF(INDEX($E603:$AF603,Inputs!$C$11)="","",INDEX($E603:$AF603,Inputs!$C$11))</f>
        <v>389000</v>
      </c>
      <c r="AM603" s="19">
        <f>Regression!$C$5+Regression!$C$6*A603</f>
        <v>10140.59968626847</v>
      </c>
      <c r="AN603" s="27" t="str">
        <f t="shared" si="128"/>
        <v/>
      </c>
      <c r="AO603" s="30">
        <f>INDEX('Seasonal Index'!$E$2:$E$53,AI603)</f>
        <v>1.027478065834379</v>
      </c>
      <c r="AP603" s="34" t="str">
        <f t="shared" si="129"/>
        <v/>
      </c>
      <c r="AQ603" s="16">
        <f>IF(AJ603=1,A603-Regression!$C$15,0)</f>
        <v>0</v>
      </c>
      <c r="AR603" s="16">
        <f>IF(AJ603=1,AK603-Regression!$D$15,0)</f>
        <v>0</v>
      </c>
      <c r="AS603" s="16">
        <f>IF(AJ603=1,AL603-Regression!$E$15,0)</f>
        <v>0</v>
      </c>
      <c r="AT603" s="16">
        <f>IF(AJ603=1,AP603-Regression!$F$15,0)</f>
        <v>0</v>
      </c>
      <c r="AU603" s="19">
        <f>IF(AND(ISNUMBER(AK603),ISNUMBER(AL603)),Regression!$C$38+Regression!$D$38*A603+Regression!$E$38*AK603+Regression!$F$38*AL603,"")</f>
        <v>10046.412183996483</v>
      </c>
      <c r="AV603" s="34">
        <f t="shared" si="130"/>
        <v>10322.468159387645</v>
      </c>
      <c r="AW603" s="13" t="str">
        <f>IF(AJ603=1,"Train",IF(AH603=Inputs!$B$6+1,"Validation",IF(AH603&gt;Inputs!$B$6+1,"Forecast","Not used")))</f>
        <v>Not used</v>
      </c>
      <c r="AX603" s="34">
        <f t="shared" si="131"/>
        <v>8939</v>
      </c>
      <c r="AY603" s="38" t="str">
        <f t="shared" si="132"/>
        <v/>
      </c>
      <c r="AZ603" s="13">
        <f t="shared" si="133"/>
        <v>0</v>
      </c>
      <c r="BB603" s="19">
        <f>Regression!$C$45+Regression!$C$46*A603</f>
        <v>7083.0982488027694</v>
      </c>
      <c r="BC603" s="27" t="str">
        <f t="shared" si="134"/>
        <v/>
      </c>
      <c r="BD603" s="30">
        <f>INDEX('Seasonal Index'!$H$2:$H$53,AI603)</f>
        <v>1.0058600109847937</v>
      </c>
      <c r="BE603" s="34" t="str">
        <f t="shared" si="135"/>
        <v/>
      </c>
      <c r="BF603" s="38" t="str">
        <f t="shared" si="136"/>
        <v/>
      </c>
      <c r="BG603" s="34">
        <f t="shared" si="137"/>
        <v>8939</v>
      </c>
      <c r="BH603" s="13">
        <f t="shared" si="138"/>
        <v>0</v>
      </c>
      <c r="BI603" s="13">
        <f t="shared" si="139"/>
        <v>0</v>
      </c>
    </row>
    <row r="604" spans="1:61" x14ac:dyDescent="0.2">
      <c r="A604" s="15">
        <v>603</v>
      </c>
      <c r="B604" s="35">
        <v>37491</v>
      </c>
      <c r="C604" s="36">
        <v>9173</v>
      </c>
      <c r="D604" s="37"/>
      <c r="F604" s="15">
        <v>399000</v>
      </c>
      <c r="H604" s="15">
        <v>30.09</v>
      </c>
      <c r="I604" s="15">
        <v>27.584</v>
      </c>
      <c r="J604" s="15">
        <v>1.3919999999999999</v>
      </c>
      <c r="K604" s="15">
        <v>10887.46</v>
      </c>
      <c r="L604" s="15">
        <v>779169</v>
      </c>
      <c r="M604" s="15">
        <v>842</v>
      </c>
      <c r="N604" s="15">
        <v>18.146999999999998</v>
      </c>
      <c r="O604" s="15">
        <v>247868</v>
      </c>
      <c r="P604" s="15">
        <v>7322.5</v>
      </c>
      <c r="Q604" s="15">
        <v>1918895</v>
      </c>
      <c r="S604" s="15">
        <v>14003</v>
      </c>
      <c r="U604" s="15">
        <v>88.8</v>
      </c>
      <c r="V604" s="15">
        <v>26</v>
      </c>
      <c r="W604" s="15">
        <v>91.5</v>
      </c>
      <c r="AB604" s="15">
        <v>285225</v>
      </c>
      <c r="AD604" s="15">
        <v>0</v>
      </c>
      <c r="AE604" s="15">
        <v>0</v>
      </c>
      <c r="AF604" s="15">
        <v>83.5</v>
      </c>
      <c r="AH604" s="13">
        <f t="shared" si="126"/>
        <v>2002</v>
      </c>
      <c r="AI604" s="13">
        <f t="shared" si="127"/>
        <v>34</v>
      </c>
      <c r="AJ604" s="13">
        <f>IF(AND(ISNUMBER(C604),ISNUMBER(AK604),ISNUMBER(AL604),AH604&gt;=Inputs!$B$5,AH604&lt;=Inputs!$B$6,AH604&lt;&gt;Inputs!$B$7,AH604&lt;&gt;Inputs!$B$8),1,0)</f>
        <v>0</v>
      </c>
      <c r="AK604" s="13">
        <f>IF(INDEX($E604:$AF604,Inputs!$C$10)="","",INDEX($E604:$AF604,Inputs!$C$10))</f>
        <v>247868</v>
      </c>
      <c r="AL604" s="13">
        <f>IF(INDEX($E604:$AF604,Inputs!$C$11)="","",INDEX($E604:$AF604,Inputs!$C$11))</f>
        <v>399000</v>
      </c>
      <c r="AM604" s="19">
        <f>Regression!$C$5+Regression!$C$6*A604</f>
        <v>10139.42701133015</v>
      </c>
      <c r="AN604" s="27" t="str">
        <f t="shared" si="128"/>
        <v/>
      </c>
      <c r="AO604" s="30">
        <f>INDEX('Seasonal Index'!$E$2:$E$53,AI604)</f>
        <v>1.0381639846741464</v>
      </c>
      <c r="AP604" s="34" t="str">
        <f t="shared" si="129"/>
        <v/>
      </c>
      <c r="AQ604" s="16">
        <f>IF(AJ604=1,A604-Regression!$C$15,0)</f>
        <v>0</v>
      </c>
      <c r="AR604" s="16">
        <f>IF(AJ604=1,AK604-Regression!$D$15,0)</f>
        <v>0</v>
      </c>
      <c r="AS604" s="16">
        <f>IF(AJ604=1,AL604-Regression!$E$15,0)</f>
        <v>0</v>
      </c>
      <c r="AT604" s="16">
        <f>IF(AJ604=1,AP604-Regression!$F$15,0)</f>
        <v>0</v>
      </c>
      <c r="AU604" s="19">
        <f>IF(AND(ISNUMBER(AK604),ISNUMBER(AL604)),Regression!$C$38+Regression!$D$38*A604+Regression!$E$38*AK604+Regression!$F$38*AL604,"")</f>
        <v>10018.299457010975</v>
      </c>
      <c r="AV604" s="34">
        <f t="shared" si="130"/>
        <v>10400.637683949351</v>
      </c>
      <c r="AW604" s="13" t="str">
        <f>IF(AJ604=1,"Train",IF(AH604=Inputs!$B$6+1,"Validation",IF(AH604&gt;Inputs!$B$6+1,"Forecast","Not used")))</f>
        <v>Not used</v>
      </c>
      <c r="AX604" s="34">
        <f t="shared" si="131"/>
        <v>9173</v>
      </c>
      <c r="AY604" s="38" t="str">
        <f t="shared" si="132"/>
        <v/>
      </c>
      <c r="AZ604" s="13">
        <f t="shared" si="133"/>
        <v>0</v>
      </c>
      <c r="BB604" s="19">
        <f>Regression!$C$45+Regression!$C$46*A604</f>
        <v>7084.6577484155459</v>
      </c>
      <c r="BC604" s="27" t="str">
        <f t="shared" si="134"/>
        <v/>
      </c>
      <c r="BD604" s="30">
        <f>INDEX('Seasonal Index'!$H$2:$H$53,AI604)</f>
        <v>1.0219588934931323</v>
      </c>
      <c r="BE604" s="34" t="str">
        <f t="shared" si="135"/>
        <v/>
      </c>
      <c r="BF604" s="38" t="str">
        <f t="shared" si="136"/>
        <v/>
      </c>
      <c r="BG604" s="34">
        <f t="shared" si="137"/>
        <v>9173</v>
      </c>
      <c r="BH604" s="13">
        <f t="shared" si="138"/>
        <v>0</v>
      </c>
      <c r="BI604" s="13">
        <f t="shared" si="139"/>
        <v>0</v>
      </c>
    </row>
    <row r="605" spans="1:61" x14ac:dyDescent="0.2">
      <c r="A605" s="15">
        <v>604</v>
      </c>
      <c r="B605" s="35">
        <v>37498</v>
      </c>
      <c r="C605" s="36">
        <v>9135</v>
      </c>
      <c r="D605" s="37"/>
      <c r="F605" s="15">
        <v>398000</v>
      </c>
      <c r="H605" s="15">
        <v>28.835999999999999</v>
      </c>
      <c r="I605" s="15">
        <v>27.532</v>
      </c>
      <c r="J605" s="15">
        <v>1.403</v>
      </c>
      <c r="K605" s="15">
        <v>10887.46</v>
      </c>
      <c r="L605" s="15">
        <v>779169</v>
      </c>
      <c r="M605" s="15">
        <v>842</v>
      </c>
      <c r="N605" s="15">
        <v>18.146999999999998</v>
      </c>
      <c r="O605" s="15">
        <v>247868</v>
      </c>
      <c r="P605" s="15">
        <v>7322.5</v>
      </c>
      <c r="Q605" s="15">
        <v>1918895</v>
      </c>
      <c r="S605" s="15">
        <v>14003</v>
      </c>
      <c r="U605" s="15">
        <v>88.8</v>
      </c>
      <c r="V605" s="15">
        <v>24</v>
      </c>
      <c r="W605" s="15">
        <v>91.5</v>
      </c>
      <c r="AB605" s="15">
        <v>285225</v>
      </c>
      <c r="AD605" s="15">
        <v>0</v>
      </c>
      <c r="AE605" s="15">
        <v>0.7</v>
      </c>
      <c r="AF605" s="15">
        <v>69.900000000000006</v>
      </c>
      <c r="AH605" s="13">
        <f t="shared" si="126"/>
        <v>2002</v>
      </c>
      <c r="AI605" s="13">
        <f t="shared" si="127"/>
        <v>35</v>
      </c>
      <c r="AJ605" s="13">
        <f>IF(AND(ISNUMBER(C605),ISNUMBER(AK605),ISNUMBER(AL605),AH605&gt;=Inputs!$B$5,AH605&lt;=Inputs!$B$6,AH605&lt;&gt;Inputs!$B$7,AH605&lt;&gt;Inputs!$B$8),1,0)</f>
        <v>0</v>
      </c>
      <c r="AK605" s="13">
        <f>IF(INDEX($E605:$AF605,Inputs!$C$10)="","",INDEX($E605:$AF605,Inputs!$C$10))</f>
        <v>247868</v>
      </c>
      <c r="AL605" s="13">
        <f>IF(INDEX($E605:$AF605,Inputs!$C$11)="","",INDEX($E605:$AF605,Inputs!$C$11))</f>
        <v>398000</v>
      </c>
      <c r="AM605" s="19">
        <f>Regression!$C$5+Regression!$C$6*A605</f>
        <v>10138.25433639183</v>
      </c>
      <c r="AN605" s="27" t="str">
        <f t="shared" si="128"/>
        <v/>
      </c>
      <c r="AO605" s="30">
        <f>INDEX('Seasonal Index'!$E$2:$E$53,AI605)</f>
        <v>1.0224659586681397</v>
      </c>
      <c r="AP605" s="34" t="str">
        <f t="shared" si="129"/>
        <v/>
      </c>
      <c r="AQ605" s="16">
        <f>IF(AJ605=1,A605-Regression!$C$15,0)</f>
        <v>0</v>
      </c>
      <c r="AR605" s="16">
        <f>IF(AJ605=1,AK605-Regression!$D$15,0)</f>
        <v>0</v>
      </c>
      <c r="AS605" s="16">
        <f>IF(AJ605=1,AL605-Regression!$E$15,0)</f>
        <v>0</v>
      </c>
      <c r="AT605" s="16">
        <f>IF(AJ605=1,AP605-Regression!$F$15,0)</f>
        <v>0</v>
      </c>
      <c r="AU605" s="19">
        <f>IF(AND(ISNUMBER(AK605),ISNUMBER(AL605)),Regression!$C$38+Regression!$D$38*A605+Regression!$E$38*AK605+Regression!$F$38*AL605,"")</f>
        <v>10019.3921851698</v>
      </c>
      <c r="AV605" s="34">
        <f t="shared" si="130"/>
        <v>10244.487435881707</v>
      </c>
      <c r="AW605" s="13" t="str">
        <f>IF(AJ605=1,"Train",IF(AH605=Inputs!$B$6+1,"Validation",IF(AH605&gt;Inputs!$B$6+1,"Forecast","Not used")))</f>
        <v>Not used</v>
      </c>
      <c r="AX605" s="34">
        <f t="shared" si="131"/>
        <v>9135</v>
      </c>
      <c r="AY605" s="38" t="str">
        <f t="shared" si="132"/>
        <v/>
      </c>
      <c r="AZ605" s="13">
        <f t="shared" si="133"/>
        <v>0</v>
      </c>
      <c r="BB605" s="19">
        <f>Regression!$C$45+Regression!$C$46*A605</f>
        <v>7086.2172480283225</v>
      </c>
      <c r="BC605" s="27" t="str">
        <f t="shared" si="134"/>
        <v/>
      </c>
      <c r="BD605" s="30">
        <f>INDEX('Seasonal Index'!$H$2:$H$53,AI605)</f>
        <v>1.0227114090901652</v>
      </c>
      <c r="BE605" s="34" t="str">
        <f t="shared" si="135"/>
        <v/>
      </c>
      <c r="BF605" s="38" t="str">
        <f t="shared" si="136"/>
        <v/>
      </c>
      <c r="BG605" s="34">
        <f t="shared" si="137"/>
        <v>9135</v>
      </c>
      <c r="BH605" s="13">
        <f t="shared" si="138"/>
        <v>0</v>
      </c>
      <c r="BI605" s="13">
        <f t="shared" si="139"/>
        <v>0</v>
      </c>
    </row>
    <row r="606" spans="1:61" x14ac:dyDescent="0.2">
      <c r="A606" s="15">
        <v>605</v>
      </c>
      <c r="B606" s="35">
        <v>37505</v>
      </c>
      <c r="C606" s="36">
        <v>8844</v>
      </c>
      <c r="D606" s="37"/>
      <c r="F606" s="15">
        <v>394000</v>
      </c>
      <c r="H606" s="15">
        <v>28.6525</v>
      </c>
      <c r="I606" s="15">
        <v>27.448</v>
      </c>
      <c r="J606" s="15">
        <v>1.3939999999999999</v>
      </c>
      <c r="K606" s="15">
        <v>10887.46</v>
      </c>
      <c r="L606" s="15">
        <v>779169</v>
      </c>
      <c r="M606" s="15">
        <v>851</v>
      </c>
      <c r="N606" s="15">
        <v>18.146999999999998</v>
      </c>
      <c r="O606" s="15">
        <v>247868</v>
      </c>
      <c r="P606" s="15">
        <v>7387.3</v>
      </c>
      <c r="Q606" s="15">
        <v>1918895</v>
      </c>
      <c r="S606" s="15">
        <v>14003</v>
      </c>
      <c r="U606" s="15">
        <v>88.8</v>
      </c>
      <c r="V606" s="15">
        <v>24</v>
      </c>
      <c r="W606" s="15">
        <v>93.1</v>
      </c>
      <c r="AB606" s="15">
        <v>285225</v>
      </c>
      <c r="AD606" s="15">
        <v>1</v>
      </c>
      <c r="AE606" s="15">
        <v>0.5</v>
      </c>
      <c r="AF606" s="15">
        <v>77.599999999999994</v>
      </c>
      <c r="AH606" s="13">
        <f t="shared" si="126"/>
        <v>2002</v>
      </c>
      <c r="AI606" s="13">
        <f t="shared" si="127"/>
        <v>36</v>
      </c>
      <c r="AJ606" s="13">
        <f>IF(AND(ISNUMBER(C606),ISNUMBER(AK606),ISNUMBER(AL606),AH606&gt;=Inputs!$B$5,AH606&lt;=Inputs!$B$6,AH606&lt;&gt;Inputs!$B$7,AH606&lt;&gt;Inputs!$B$8),1,0)</f>
        <v>0</v>
      </c>
      <c r="AK606" s="13">
        <f>IF(INDEX($E606:$AF606,Inputs!$C$10)="","",INDEX($E606:$AF606,Inputs!$C$10))</f>
        <v>247868</v>
      </c>
      <c r="AL606" s="13">
        <f>IF(INDEX($E606:$AF606,Inputs!$C$11)="","",INDEX($E606:$AF606,Inputs!$C$11))</f>
        <v>394000</v>
      </c>
      <c r="AM606" s="19">
        <f>Regression!$C$5+Regression!$C$6*A606</f>
        <v>10137.081661453512</v>
      </c>
      <c r="AN606" s="27" t="str">
        <f t="shared" si="128"/>
        <v/>
      </c>
      <c r="AO606" s="30">
        <f>INDEX('Seasonal Index'!$E$2:$E$53,AI606)</f>
        <v>1.0036108382806754</v>
      </c>
      <c r="AP606" s="34" t="str">
        <f t="shared" si="129"/>
        <v/>
      </c>
      <c r="AQ606" s="16">
        <f>IF(AJ606=1,A606-Regression!$C$15,0)</f>
        <v>0</v>
      </c>
      <c r="AR606" s="16">
        <f>IF(AJ606=1,AK606-Regression!$D$15,0)</f>
        <v>0</v>
      </c>
      <c r="AS606" s="16">
        <f>IF(AJ606=1,AL606-Regression!$E$15,0)</f>
        <v>0</v>
      </c>
      <c r="AT606" s="16">
        <f>IF(AJ606=1,AP606-Regression!$F$15,0)</f>
        <v>0</v>
      </c>
      <c r="AU606" s="19">
        <f>IF(AND(ISNUMBER(AK606),ISNUMBER(AL606)),Regression!$C$38+Regression!$D$38*A606+Regression!$E$38*AK606+Regression!$F$38*AL606,"")</f>
        <v>10028.450037458893</v>
      </c>
      <c r="AV606" s="34">
        <f t="shared" si="130"/>
        <v>10064.66114874999</v>
      </c>
      <c r="AW606" s="13" t="str">
        <f>IF(AJ606=1,"Train",IF(AH606=Inputs!$B$6+1,"Validation",IF(AH606&gt;Inputs!$B$6+1,"Forecast","Not used")))</f>
        <v>Not used</v>
      </c>
      <c r="AX606" s="34">
        <f t="shared" si="131"/>
        <v>8844</v>
      </c>
      <c r="AY606" s="38" t="str">
        <f t="shared" si="132"/>
        <v/>
      </c>
      <c r="AZ606" s="13">
        <f t="shared" si="133"/>
        <v>0</v>
      </c>
      <c r="BB606" s="19">
        <f>Regression!$C$45+Regression!$C$46*A606</f>
        <v>7087.7767476410991</v>
      </c>
      <c r="BC606" s="27" t="str">
        <f t="shared" si="134"/>
        <v/>
      </c>
      <c r="BD606" s="30">
        <f>INDEX('Seasonal Index'!$H$2:$H$53,AI606)</f>
        <v>0.95792593843145868</v>
      </c>
      <c r="BE606" s="34" t="str">
        <f t="shared" si="135"/>
        <v/>
      </c>
      <c r="BF606" s="38" t="str">
        <f t="shared" si="136"/>
        <v/>
      </c>
      <c r="BG606" s="34">
        <f t="shared" si="137"/>
        <v>8844</v>
      </c>
      <c r="BH606" s="13">
        <f t="shared" si="138"/>
        <v>0</v>
      </c>
      <c r="BI606" s="13">
        <f t="shared" si="139"/>
        <v>0</v>
      </c>
    </row>
    <row r="607" spans="1:61" x14ac:dyDescent="0.2">
      <c r="A607" s="15">
        <v>606</v>
      </c>
      <c r="B607" s="35">
        <v>37512</v>
      </c>
      <c r="C607" s="36">
        <v>8899</v>
      </c>
      <c r="D607" s="37"/>
      <c r="F607" s="15">
        <v>416000</v>
      </c>
      <c r="H607" s="15">
        <v>29.594000000000001</v>
      </c>
      <c r="I607" s="15">
        <v>28.512</v>
      </c>
      <c r="J607" s="15">
        <v>1.395</v>
      </c>
      <c r="K607" s="15">
        <v>10887.46</v>
      </c>
      <c r="L607" s="15">
        <v>789624</v>
      </c>
      <c r="M607" s="15">
        <v>851</v>
      </c>
      <c r="N607" s="15">
        <v>18.146999999999998</v>
      </c>
      <c r="O607" s="15">
        <v>247868</v>
      </c>
      <c r="P607" s="15">
        <v>7387.3</v>
      </c>
      <c r="Q607" s="15">
        <v>1918895</v>
      </c>
      <c r="S607" s="15">
        <v>14003</v>
      </c>
      <c r="U607" s="15">
        <v>88.8</v>
      </c>
      <c r="V607" s="15">
        <v>24</v>
      </c>
      <c r="W607" s="15">
        <v>93.1</v>
      </c>
      <c r="AB607" s="15">
        <v>285225</v>
      </c>
      <c r="AD607" s="15">
        <v>0</v>
      </c>
      <c r="AE607" s="15">
        <v>0.3</v>
      </c>
      <c r="AF607" s="15">
        <v>71.3</v>
      </c>
      <c r="AH607" s="13">
        <f t="shared" si="126"/>
        <v>2002</v>
      </c>
      <c r="AI607" s="13">
        <f t="shared" si="127"/>
        <v>37</v>
      </c>
      <c r="AJ607" s="13">
        <f>IF(AND(ISNUMBER(C607),ISNUMBER(AK607),ISNUMBER(AL607),AH607&gt;=Inputs!$B$5,AH607&lt;=Inputs!$B$6,AH607&lt;&gt;Inputs!$B$7,AH607&lt;&gt;Inputs!$B$8),1,0)</f>
        <v>0</v>
      </c>
      <c r="AK607" s="13">
        <f>IF(INDEX($E607:$AF607,Inputs!$C$10)="","",INDEX($E607:$AF607,Inputs!$C$10))</f>
        <v>247868</v>
      </c>
      <c r="AL607" s="13">
        <f>IF(INDEX($E607:$AF607,Inputs!$C$11)="","",INDEX($E607:$AF607,Inputs!$C$11))</f>
        <v>416000</v>
      </c>
      <c r="AM607" s="19">
        <f>Regression!$C$5+Regression!$C$6*A607</f>
        <v>10135.908986515193</v>
      </c>
      <c r="AN607" s="27" t="str">
        <f t="shared" si="128"/>
        <v/>
      </c>
      <c r="AO607" s="30">
        <f>INDEX('Seasonal Index'!$E$2:$E$53,AI607)</f>
        <v>0.98810944012120361</v>
      </c>
      <c r="AP607" s="34" t="str">
        <f t="shared" si="129"/>
        <v/>
      </c>
      <c r="AQ607" s="16">
        <f>IF(AJ607=1,A607-Regression!$C$15,0)</f>
        <v>0</v>
      </c>
      <c r="AR607" s="16">
        <f>IF(AJ607=1,AK607-Regression!$D$15,0)</f>
        <v>0</v>
      </c>
      <c r="AS607" s="16">
        <f>IF(AJ607=1,AL607-Regression!$E$15,0)</f>
        <v>0</v>
      </c>
      <c r="AT607" s="16">
        <f>IF(AJ607=1,AP607-Regression!$F$15,0)</f>
        <v>0</v>
      </c>
      <c r="AU607" s="19">
        <f>IF(AND(ISNUMBER(AK607),ISNUMBER(AL607)),Regression!$C$38+Regression!$D$38*A607+Regression!$E$38*AK607+Regression!$F$38*AL607,"")</f>
        <v>9968.4768139523003</v>
      </c>
      <c r="AV607" s="34">
        <f t="shared" si="130"/>
        <v>9849.9460434956072</v>
      </c>
      <c r="AW607" s="13" t="str">
        <f>IF(AJ607=1,"Train",IF(AH607=Inputs!$B$6+1,"Validation",IF(AH607&gt;Inputs!$B$6+1,"Forecast","Not used")))</f>
        <v>Not used</v>
      </c>
      <c r="AX607" s="34">
        <f t="shared" si="131"/>
        <v>8899</v>
      </c>
      <c r="AY607" s="38" t="str">
        <f t="shared" si="132"/>
        <v/>
      </c>
      <c r="AZ607" s="13">
        <f t="shared" si="133"/>
        <v>0</v>
      </c>
      <c r="BB607" s="19">
        <f>Regression!$C$45+Regression!$C$46*A607</f>
        <v>7089.3362472538756</v>
      </c>
      <c r="BC607" s="27" t="str">
        <f t="shared" si="134"/>
        <v/>
      </c>
      <c r="BD607" s="30">
        <f>INDEX('Seasonal Index'!$H$2:$H$53,AI607)</f>
        <v>0.96626808296825473</v>
      </c>
      <c r="BE607" s="34" t="str">
        <f t="shared" si="135"/>
        <v/>
      </c>
      <c r="BF607" s="38" t="str">
        <f t="shared" si="136"/>
        <v/>
      </c>
      <c r="BG607" s="34">
        <f t="shared" si="137"/>
        <v>8899</v>
      </c>
      <c r="BH607" s="13">
        <f t="shared" si="138"/>
        <v>0</v>
      </c>
      <c r="BI607" s="13">
        <f t="shared" si="139"/>
        <v>0</v>
      </c>
    </row>
    <row r="608" spans="1:61" x14ac:dyDescent="0.2">
      <c r="A608" s="15">
        <v>607</v>
      </c>
      <c r="B608" s="35">
        <v>37519</v>
      </c>
      <c r="C608" s="36">
        <v>8625</v>
      </c>
      <c r="D608" s="37"/>
      <c r="F608" s="15">
        <v>412000</v>
      </c>
      <c r="H608" s="15">
        <v>29.385999999999999</v>
      </c>
      <c r="I608" s="15">
        <v>28.321999999999999</v>
      </c>
      <c r="J608" s="15">
        <v>1.401</v>
      </c>
      <c r="K608" s="15">
        <v>10887.46</v>
      </c>
      <c r="L608" s="15">
        <v>789624</v>
      </c>
      <c r="M608" s="15">
        <v>851</v>
      </c>
      <c r="N608" s="15">
        <v>18.449000000000002</v>
      </c>
      <c r="O608" s="15">
        <v>256392</v>
      </c>
      <c r="P608" s="15">
        <v>7387.3</v>
      </c>
      <c r="Q608" s="15">
        <v>1951616</v>
      </c>
      <c r="S608" s="15">
        <v>14003</v>
      </c>
      <c r="U608" s="15">
        <v>88.8</v>
      </c>
      <c r="V608" s="15">
        <v>24</v>
      </c>
      <c r="W608" s="15">
        <v>93.1</v>
      </c>
      <c r="AB608" s="15">
        <v>285225</v>
      </c>
      <c r="AD608" s="15">
        <v>0</v>
      </c>
      <c r="AE608" s="15">
        <v>0</v>
      </c>
      <c r="AF608" s="15">
        <v>56.1</v>
      </c>
      <c r="AH608" s="13">
        <f t="shared" si="126"/>
        <v>2002</v>
      </c>
      <c r="AI608" s="13">
        <f t="shared" si="127"/>
        <v>38</v>
      </c>
      <c r="AJ608" s="13">
        <f>IF(AND(ISNUMBER(C608),ISNUMBER(AK608),ISNUMBER(AL608),AH608&gt;=Inputs!$B$5,AH608&lt;=Inputs!$B$6,AH608&lt;&gt;Inputs!$B$7,AH608&lt;&gt;Inputs!$B$8),1,0)</f>
        <v>0</v>
      </c>
      <c r="AK608" s="13">
        <f>IF(INDEX($E608:$AF608,Inputs!$C$10)="","",INDEX($E608:$AF608,Inputs!$C$10))</f>
        <v>256392</v>
      </c>
      <c r="AL608" s="13">
        <f>IF(INDEX($E608:$AF608,Inputs!$C$11)="","",INDEX($E608:$AF608,Inputs!$C$11))</f>
        <v>412000</v>
      </c>
      <c r="AM608" s="19">
        <f>Regression!$C$5+Regression!$C$6*A608</f>
        <v>10134.736311576875</v>
      </c>
      <c r="AN608" s="27" t="str">
        <f t="shared" si="128"/>
        <v/>
      </c>
      <c r="AO608" s="30">
        <f>INDEX('Seasonal Index'!$E$2:$E$53,AI608)</f>
        <v>1.0099608185275364</v>
      </c>
      <c r="AP608" s="34" t="str">
        <f t="shared" si="129"/>
        <v/>
      </c>
      <c r="AQ608" s="16">
        <f>IF(AJ608=1,A608-Regression!$C$15,0)</f>
        <v>0</v>
      </c>
      <c r="AR608" s="16">
        <f>IF(AJ608=1,AK608-Regression!$D$15,0)</f>
        <v>0</v>
      </c>
      <c r="AS608" s="16">
        <f>IF(AJ608=1,AL608-Regression!$E$15,0)</f>
        <v>0</v>
      </c>
      <c r="AT608" s="16">
        <f>IF(AJ608=1,AP608-Regression!$F$15,0)</f>
        <v>0</v>
      </c>
      <c r="AU608" s="19">
        <f>IF(AND(ISNUMBER(AK608),ISNUMBER(AL608)),Regression!$C$38+Regression!$D$38*A608+Regression!$E$38*AK608+Regression!$F$38*AL608,"")</f>
        <v>9993.0881628871903</v>
      </c>
      <c r="AV608" s="34">
        <f t="shared" si="130"/>
        <v>10092.627500607381</v>
      </c>
      <c r="AW608" s="13" t="str">
        <f>IF(AJ608=1,"Train",IF(AH608=Inputs!$B$6+1,"Validation",IF(AH608&gt;Inputs!$B$6+1,"Forecast","Not used")))</f>
        <v>Not used</v>
      </c>
      <c r="AX608" s="34">
        <f t="shared" si="131"/>
        <v>8625</v>
      </c>
      <c r="AY608" s="38" t="str">
        <f t="shared" si="132"/>
        <v/>
      </c>
      <c r="AZ608" s="13">
        <f t="shared" si="133"/>
        <v>0</v>
      </c>
      <c r="BB608" s="19">
        <f>Regression!$C$45+Regression!$C$46*A608</f>
        <v>7090.8957468666531</v>
      </c>
      <c r="BC608" s="27" t="str">
        <f t="shared" si="134"/>
        <v/>
      </c>
      <c r="BD608" s="30">
        <f>INDEX('Seasonal Index'!$H$2:$H$53,AI608)</f>
        <v>1.0093448557066802</v>
      </c>
      <c r="BE608" s="34" t="str">
        <f t="shared" si="135"/>
        <v/>
      </c>
      <c r="BF608" s="38" t="str">
        <f t="shared" si="136"/>
        <v/>
      </c>
      <c r="BG608" s="34">
        <f t="shared" si="137"/>
        <v>8625</v>
      </c>
      <c r="BH608" s="13">
        <f t="shared" si="138"/>
        <v>0</v>
      </c>
      <c r="BI608" s="13">
        <f t="shared" si="139"/>
        <v>0</v>
      </c>
    </row>
    <row r="609" spans="1:61" x14ac:dyDescent="0.2">
      <c r="A609" s="15">
        <v>608</v>
      </c>
      <c r="B609" s="35">
        <v>37526</v>
      </c>
      <c r="C609" s="36">
        <v>8582</v>
      </c>
      <c r="D609" s="37"/>
      <c r="F609" s="15">
        <v>401000</v>
      </c>
      <c r="H609" s="15">
        <v>30.634</v>
      </c>
      <c r="I609" s="15">
        <v>29.173999999999999</v>
      </c>
      <c r="J609" s="15">
        <v>1.395</v>
      </c>
      <c r="K609" s="15">
        <v>10887.46</v>
      </c>
      <c r="L609" s="15">
        <v>789624</v>
      </c>
      <c r="M609" s="15">
        <v>851</v>
      </c>
      <c r="N609" s="15">
        <v>18.449000000000002</v>
      </c>
      <c r="O609" s="15">
        <v>256392</v>
      </c>
      <c r="P609" s="15">
        <v>7387.3</v>
      </c>
      <c r="Q609" s="15">
        <v>1951616</v>
      </c>
      <c r="S609" s="15">
        <v>14003</v>
      </c>
      <c r="U609" s="15">
        <v>88.8</v>
      </c>
      <c r="V609" s="15">
        <v>24</v>
      </c>
      <c r="W609" s="15">
        <v>93.1</v>
      </c>
      <c r="AB609" s="15">
        <v>285225</v>
      </c>
      <c r="AD609" s="15">
        <v>0</v>
      </c>
      <c r="AE609" s="15">
        <v>6.5</v>
      </c>
      <c r="AF609" s="15">
        <v>42.6</v>
      </c>
      <c r="AH609" s="13">
        <f t="shared" si="126"/>
        <v>2002</v>
      </c>
      <c r="AI609" s="13">
        <f t="shared" si="127"/>
        <v>39</v>
      </c>
      <c r="AJ609" s="13">
        <f>IF(AND(ISNUMBER(C609),ISNUMBER(AK609),ISNUMBER(AL609),AH609&gt;=Inputs!$B$5,AH609&lt;=Inputs!$B$6,AH609&lt;&gt;Inputs!$B$7,AH609&lt;&gt;Inputs!$B$8),1,0)</f>
        <v>0</v>
      </c>
      <c r="AK609" s="13">
        <f>IF(INDEX($E609:$AF609,Inputs!$C$10)="","",INDEX($E609:$AF609,Inputs!$C$10))</f>
        <v>256392</v>
      </c>
      <c r="AL609" s="13">
        <f>IF(INDEX($E609:$AF609,Inputs!$C$11)="","",INDEX($E609:$AF609,Inputs!$C$11))</f>
        <v>401000</v>
      </c>
      <c r="AM609" s="19">
        <f>Regression!$C$5+Regression!$C$6*A609</f>
        <v>10133.563636638555</v>
      </c>
      <c r="AN609" s="27" t="str">
        <f t="shared" si="128"/>
        <v/>
      </c>
      <c r="AO609" s="30">
        <f>INDEX('Seasonal Index'!$E$2:$E$53,AI609)</f>
        <v>0.98271219728161308</v>
      </c>
      <c r="AP609" s="34" t="str">
        <f t="shared" si="129"/>
        <v/>
      </c>
      <c r="AQ609" s="16">
        <f>IF(AJ609=1,A609-Regression!$C$15,0)</f>
        <v>0</v>
      </c>
      <c r="AR609" s="16">
        <f>IF(AJ609=1,AK609-Regression!$D$15,0)</f>
        <v>0</v>
      </c>
      <c r="AS609" s="16">
        <f>IF(AJ609=1,AL609-Regression!$E$15,0)</f>
        <v>0</v>
      </c>
      <c r="AT609" s="16">
        <f>IF(AJ609=1,AP609-Regression!$F$15,0)</f>
        <v>0</v>
      </c>
      <c r="AU609" s="19">
        <f>IF(AND(ISNUMBER(AK609),ISNUMBER(AL609)),Regression!$C$38+Regression!$D$38*A609+Regression!$E$38*AK609+Regression!$F$38*AL609,"")</f>
        <v>10020.731304813586</v>
      </c>
      <c r="AV609" s="34">
        <f t="shared" si="130"/>
        <v>9847.4948789220052</v>
      </c>
      <c r="AW609" s="13" t="str">
        <f>IF(AJ609=1,"Train",IF(AH609=Inputs!$B$6+1,"Validation",IF(AH609&gt;Inputs!$B$6+1,"Forecast","Not used")))</f>
        <v>Not used</v>
      </c>
      <c r="AX609" s="34">
        <f t="shared" si="131"/>
        <v>8582</v>
      </c>
      <c r="AY609" s="38" t="str">
        <f t="shared" si="132"/>
        <v/>
      </c>
      <c r="AZ609" s="13">
        <f t="shared" si="133"/>
        <v>0</v>
      </c>
      <c r="BB609" s="19">
        <f>Regression!$C$45+Regression!$C$46*A609</f>
        <v>7092.4552464794297</v>
      </c>
      <c r="BC609" s="27" t="str">
        <f t="shared" si="134"/>
        <v/>
      </c>
      <c r="BD609" s="30">
        <f>INDEX('Seasonal Index'!$H$2:$H$53,AI609)</f>
        <v>0.98504922299012809</v>
      </c>
      <c r="BE609" s="34" t="str">
        <f t="shared" si="135"/>
        <v/>
      </c>
      <c r="BF609" s="38" t="str">
        <f t="shared" si="136"/>
        <v/>
      </c>
      <c r="BG609" s="34">
        <f t="shared" si="137"/>
        <v>8582</v>
      </c>
      <c r="BH609" s="13">
        <f t="shared" si="138"/>
        <v>0</v>
      </c>
      <c r="BI609" s="13">
        <f t="shared" si="139"/>
        <v>0</v>
      </c>
    </row>
    <row r="610" spans="1:61" x14ac:dyDescent="0.2">
      <c r="A610" s="15">
        <v>609</v>
      </c>
      <c r="B610" s="35">
        <v>37533</v>
      </c>
      <c r="C610" s="36">
        <v>8895</v>
      </c>
      <c r="D610" s="37"/>
      <c r="F610" s="15">
        <v>409000</v>
      </c>
      <c r="H610" s="15">
        <v>30.254000000000001</v>
      </c>
      <c r="I610" s="15">
        <v>28.89</v>
      </c>
      <c r="J610" s="15">
        <v>1.413</v>
      </c>
      <c r="K610" s="15">
        <v>10887.46</v>
      </c>
      <c r="L610" s="15">
        <v>789624</v>
      </c>
      <c r="M610" s="15">
        <v>851</v>
      </c>
      <c r="N610" s="15">
        <v>18.449000000000002</v>
      </c>
      <c r="O610" s="15">
        <v>256392</v>
      </c>
      <c r="P610" s="15">
        <v>7387.3</v>
      </c>
      <c r="Q610" s="15">
        <v>1951616</v>
      </c>
      <c r="S610" s="15">
        <v>14003</v>
      </c>
      <c r="U610" s="15">
        <v>88.8</v>
      </c>
      <c r="V610" s="15">
        <v>24</v>
      </c>
      <c r="W610" s="15">
        <v>93.1</v>
      </c>
      <c r="AB610" s="15">
        <v>285225</v>
      </c>
      <c r="AD610" s="15">
        <v>0</v>
      </c>
      <c r="AE610" s="15">
        <v>4.5999999999999996</v>
      </c>
      <c r="AF610" s="15">
        <v>38.700000000000003</v>
      </c>
      <c r="AH610" s="13">
        <f t="shared" si="126"/>
        <v>2002</v>
      </c>
      <c r="AI610" s="13">
        <f t="shared" si="127"/>
        <v>40</v>
      </c>
      <c r="AJ610" s="13">
        <f>IF(AND(ISNUMBER(C610),ISNUMBER(AK610),ISNUMBER(AL610),AH610&gt;=Inputs!$B$5,AH610&lt;=Inputs!$B$6,AH610&lt;&gt;Inputs!$B$7,AH610&lt;&gt;Inputs!$B$8),1,0)</f>
        <v>0</v>
      </c>
      <c r="AK610" s="13">
        <f>IF(INDEX($E610:$AF610,Inputs!$C$10)="","",INDEX($E610:$AF610,Inputs!$C$10))</f>
        <v>256392</v>
      </c>
      <c r="AL610" s="13">
        <f>IF(INDEX($E610:$AF610,Inputs!$C$11)="","",INDEX($E610:$AF610,Inputs!$C$11))</f>
        <v>409000</v>
      </c>
      <c r="AM610" s="19">
        <f>Regression!$C$5+Regression!$C$6*A610</f>
        <v>10132.390961700235</v>
      </c>
      <c r="AN610" s="27" t="str">
        <f t="shared" si="128"/>
        <v/>
      </c>
      <c r="AO610" s="30">
        <f>INDEX('Seasonal Index'!$E$2:$E$53,AI610)</f>
        <v>1.0036663428040973</v>
      </c>
      <c r="AP610" s="34" t="str">
        <f t="shared" si="129"/>
        <v/>
      </c>
      <c r="AQ610" s="16">
        <f>IF(AJ610=1,A610-Regression!$C$15,0)</f>
        <v>0</v>
      </c>
      <c r="AR610" s="16">
        <f>IF(AJ610=1,AK610-Regression!$D$15,0)</f>
        <v>0</v>
      </c>
      <c r="AS610" s="16">
        <f>IF(AJ610=1,AL610-Regression!$E$15,0)</f>
        <v>0</v>
      </c>
      <c r="AT610" s="16">
        <f>IF(AJ610=1,AP610-Regression!$F$15,0)</f>
        <v>0</v>
      </c>
      <c r="AU610" s="19">
        <f>IF(AND(ISNUMBER(AK610),ISNUMBER(AL610)),Regression!$C$38+Regression!$D$38*A610+Regression!$E$38*AK610+Regression!$F$38*AL610,"")</f>
        <v>9997.9286605815923</v>
      </c>
      <c r="AV610" s="34">
        <f t="shared" si="130"/>
        <v>10034.584494382194</v>
      </c>
      <c r="AW610" s="13" t="str">
        <f>IF(AJ610=1,"Train",IF(AH610=Inputs!$B$6+1,"Validation",IF(AH610&gt;Inputs!$B$6+1,"Forecast","Not used")))</f>
        <v>Not used</v>
      </c>
      <c r="AX610" s="34">
        <f t="shared" si="131"/>
        <v>8895</v>
      </c>
      <c r="AY610" s="38" t="str">
        <f t="shared" si="132"/>
        <v/>
      </c>
      <c r="AZ610" s="13">
        <f t="shared" si="133"/>
        <v>0</v>
      </c>
      <c r="BB610" s="19">
        <f>Regression!$C$45+Regression!$C$46*A610</f>
        <v>7094.0147460922062</v>
      </c>
      <c r="BC610" s="27" t="str">
        <f t="shared" si="134"/>
        <v/>
      </c>
      <c r="BD610" s="30">
        <f>INDEX('Seasonal Index'!$H$2:$H$53,AI610)</f>
        <v>1.0034134329008386</v>
      </c>
      <c r="BE610" s="34" t="str">
        <f t="shared" si="135"/>
        <v/>
      </c>
      <c r="BF610" s="38" t="str">
        <f t="shared" si="136"/>
        <v/>
      </c>
      <c r="BG610" s="34">
        <f t="shared" si="137"/>
        <v>8895</v>
      </c>
      <c r="BH610" s="13">
        <f t="shared" si="138"/>
        <v>0</v>
      </c>
      <c r="BI610" s="13">
        <f t="shared" si="139"/>
        <v>0</v>
      </c>
    </row>
    <row r="611" spans="1:61" x14ac:dyDescent="0.2">
      <c r="A611" s="15">
        <v>610</v>
      </c>
      <c r="B611" s="35">
        <v>37540</v>
      </c>
      <c r="C611" s="36">
        <v>9090</v>
      </c>
      <c r="D611" s="37"/>
      <c r="F611" s="15">
        <v>404000</v>
      </c>
      <c r="H611" s="15">
        <v>29.367999999999999</v>
      </c>
      <c r="I611" s="15">
        <v>28.166</v>
      </c>
      <c r="J611" s="15">
        <v>1.4390000000000001</v>
      </c>
      <c r="K611" s="15">
        <v>10887.46</v>
      </c>
      <c r="L611" s="15">
        <v>720832</v>
      </c>
      <c r="M611" s="15">
        <v>848</v>
      </c>
      <c r="N611" s="15">
        <v>18.449000000000002</v>
      </c>
      <c r="O611" s="15">
        <v>256392</v>
      </c>
      <c r="P611" s="15">
        <v>7412.6</v>
      </c>
      <c r="Q611" s="15">
        <v>1951616</v>
      </c>
      <c r="S611" s="15">
        <v>14003</v>
      </c>
      <c r="U611" s="15">
        <v>88.8</v>
      </c>
      <c r="V611" s="15">
        <v>24</v>
      </c>
      <c r="W611" s="15">
        <v>93.5</v>
      </c>
      <c r="AB611" s="15">
        <v>285225</v>
      </c>
      <c r="AD611" s="15">
        <v>0</v>
      </c>
      <c r="AE611" s="15">
        <v>18.600000000000001</v>
      </c>
      <c r="AF611" s="15">
        <v>30</v>
      </c>
      <c r="AH611" s="13">
        <f t="shared" si="126"/>
        <v>2002</v>
      </c>
      <c r="AI611" s="13">
        <f t="shared" si="127"/>
        <v>41</v>
      </c>
      <c r="AJ611" s="13">
        <f>IF(AND(ISNUMBER(C611),ISNUMBER(AK611),ISNUMBER(AL611),AH611&gt;=Inputs!$B$5,AH611&lt;=Inputs!$B$6,AH611&lt;&gt;Inputs!$B$7,AH611&lt;&gt;Inputs!$B$8),1,0)</f>
        <v>0</v>
      </c>
      <c r="AK611" s="13">
        <f>IF(INDEX($E611:$AF611,Inputs!$C$10)="","",INDEX($E611:$AF611,Inputs!$C$10))</f>
        <v>256392</v>
      </c>
      <c r="AL611" s="13">
        <f>IF(INDEX($E611:$AF611,Inputs!$C$11)="","",INDEX($E611:$AF611,Inputs!$C$11))</f>
        <v>404000</v>
      </c>
      <c r="AM611" s="19">
        <f>Regression!$C$5+Regression!$C$6*A611</f>
        <v>10131.218286761918</v>
      </c>
      <c r="AN611" s="27" t="str">
        <f t="shared" si="128"/>
        <v/>
      </c>
      <c r="AO611" s="30">
        <f>INDEX('Seasonal Index'!$E$2:$E$53,AI611)</f>
        <v>0.99583578255044536</v>
      </c>
      <c r="AP611" s="34" t="str">
        <f t="shared" si="129"/>
        <v/>
      </c>
      <c r="AQ611" s="16">
        <f>IF(AJ611=1,A611-Regression!$C$15,0)</f>
        <v>0</v>
      </c>
      <c r="AR611" s="16">
        <f>IF(AJ611=1,AK611-Regression!$D$15,0)</f>
        <v>0</v>
      </c>
      <c r="AS611" s="16">
        <f>IF(AJ611=1,AL611-Regression!$E$15,0)</f>
        <v>0</v>
      </c>
      <c r="AT611" s="16">
        <f>IF(AJ611=1,AP611-Regression!$F$15,0)</f>
        <v>0</v>
      </c>
      <c r="AU611" s="19">
        <f>IF(AND(ISNUMBER(AK611),ISNUMBER(AL611)),Regression!$C$38+Regression!$D$38*A611+Regression!$E$38*AK611+Regression!$F$38*AL611,"")</f>
        <v>10009.641554247442</v>
      </c>
      <c r="AV611" s="34">
        <f t="shared" si="130"/>
        <v>9967.9592302234578</v>
      </c>
      <c r="AW611" s="13" t="str">
        <f>IF(AJ611=1,"Train",IF(AH611=Inputs!$B$6+1,"Validation",IF(AH611&gt;Inputs!$B$6+1,"Forecast","Not used")))</f>
        <v>Not used</v>
      </c>
      <c r="AX611" s="34">
        <f t="shared" si="131"/>
        <v>9090</v>
      </c>
      <c r="AY611" s="38" t="str">
        <f t="shared" si="132"/>
        <v/>
      </c>
      <c r="AZ611" s="13">
        <f t="shared" si="133"/>
        <v>0</v>
      </c>
      <c r="BB611" s="19">
        <f>Regression!$C$45+Regression!$C$46*A611</f>
        <v>7095.5742457049837</v>
      </c>
      <c r="BC611" s="27" t="str">
        <f t="shared" si="134"/>
        <v/>
      </c>
      <c r="BD611" s="30">
        <f>INDEX('Seasonal Index'!$H$2:$H$53,AI611)</f>
        <v>0.99351278009710298</v>
      </c>
      <c r="BE611" s="34" t="str">
        <f t="shared" si="135"/>
        <v/>
      </c>
      <c r="BF611" s="38" t="str">
        <f t="shared" si="136"/>
        <v/>
      </c>
      <c r="BG611" s="34">
        <f t="shared" si="137"/>
        <v>9090</v>
      </c>
      <c r="BH611" s="13">
        <f t="shared" si="138"/>
        <v>0</v>
      </c>
      <c r="BI611" s="13">
        <f t="shared" si="139"/>
        <v>0</v>
      </c>
    </row>
    <row r="612" spans="1:61" x14ac:dyDescent="0.2">
      <c r="A612" s="15">
        <v>611</v>
      </c>
      <c r="B612" s="35">
        <v>37547</v>
      </c>
      <c r="C612" s="36">
        <v>8653</v>
      </c>
      <c r="D612" s="37"/>
      <c r="F612" s="15">
        <v>405000</v>
      </c>
      <c r="H612" s="15">
        <v>29.648</v>
      </c>
      <c r="I612" s="15">
        <v>28.45</v>
      </c>
      <c r="J612" s="15">
        <v>1.44</v>
      </c>
      <c r="K612" s="15">
        <v>10887.46</v>
      </c>
      <c r="L612" s="15">
        <v>720832</v>
      </c>
      <c r="M612" s="15">
        <v>848</v>
      </c>
      <c r="N612" s="15">
        <v>16.664999999999999</v>
      </c>
      <c r="O612" s="15">
        <v>258666</v>
      </c>
      <c r="P612" s="15">
        <v>7412.6</v>
      </c>
      <c r="Q612" s="15">
        <v>1951616</v>
      </c>
      <c r="S612" s="15">
        <v>14003</v>
      </c>
      <c r="U612" s="15">
        <v>88.8</v>
      </c>
      <c r="V612" s="15">
        <v>24</v>
      </c>
      <c r="W612" s="15">
        <v>93.5</v>
      </c>
      <c r="AB612" s="15">
        <v>285225</v>
      </c>
      <c r="AD612" s="15">
        <v>0</v>
      </c>
      <c r="AE612" s="15">
        <v>54.7</v>
      </c>
      <c r="AF612" s="15">
        <v>5.9</v>
      </c>
      <c r="AH612" s="13">
        <f t="shared" si="126"/>
        <v>2002</v>
      </c>
      <c r="AI612" s="13">
        <f t="shared" si="127"/>
        <v>42</v>
      </c>
      <c r="AJ612" s="13">
        <f>IF(AND(ISNUMBER(C612),ISNUMBER(AK612),ISNUMBER(AL612),AH612&gt;=Inputs!$B$5,AH612&lt;=Inputs!$B$6,AH612&lt;&gt;Inputs!$B$7,AH612&lt;&gt;Inputs!$B$8),1,0)</f>
        <v>0</v>
      </c>
      <c r="AK612" s="13">
        <f>IF(INDEX($E612:$AF612,Inputs!$C$10)="","",INDEX($E612:$AF612,Inputs!$C$10))</f>
        <v>258666</v>
      </c>
      <c r="AL612" s="13">
        <f>IF(INDEX($E612:$AF612,Inputs!$C$11)="","",INDEX($E612:$AF612,Inputs!$C$11))</f>
        <v>405000</v>
      </c>
      <c r="AM612" s="19">
        <f>Regression!$C$5+Regression!$C$6*A612</f>
        <v>10130.045611823598</v>
      </c>
      <c r="AN612" s="27" t="str">
        <f t="shared" si="128"/>
        <v/>
      </c>
      <c r="AO612" s="30">
        <f>INDEX('Seasonal Index'!$E$2:$E$53,AI612)</f>
        <v>1.0030736455714442</v>
      </c>
      <c r="AP612" s="34" t="str">
        <f t="shared" si="129"/>
        <v/>
      </c>
      <c r="AQ612" s="16">
        <f>IF(AJ612=1,A612-Regression!$C$15,0)</f>
        <v>0</v>
      </c>
      <c r="AR612" s="16">
        <f>IF(AJ612=1,AK612-Regression!$D$15,0)</f>
        <v>0</v>
      </c>
      <c r="AS612" s="16">
        <f>IF(AJ612=1,AL612-Regression!$E$15,0)</f>
        <v>0</v>
      </c>
      <c r="AT612" s="16">
        <f>IF(AJ612=1,AP612-Regression!$F$15,0)</f>
        <v>0</v>
      </c>
      <c r="AU612" s="19">
        <f>IF(AND(ISNUMBER(AK612),ISNUMBER(AL612)),Regression!$C$38+Regression!$D$38*A612+Regression!$E$38*AK612+Regression!$F$38*AL612,"")</f>
        <v>10009.573501784678</v>
      </c>
      <c r="AV612" s="34">
        <f t="shared" si="130"/>
        <v>10040.339383050483</v>
      </c>
      <c r="AW612" s="13" t="str">
        <f>IF(AJ612=1,"Train",IF(AH612=Inputs!$B$6+1,"Validation",IF(AH612&gt;Inputs!$B$6+1,"Forecast","Not used")))</f>
        <v>Not used</v>
      </c>
      <c r="AX612" s="34">
        <f t="shared" si="131"/>
        <v>8653</v>
      </c>
      <c r="AY612" s="38" t="str">
        <f t="shared" si="132"/>
        <v/>
      </c>
      <c r="AZ612" s="13">
        <f t="shared" si="133"/>
        <v>0</v>
      </c>
      <c r="BB612" s="19">
        <f>Regression!$C$45+Regression!$C$46*A612</f>
        <v>7097.1337453177603</v>
      </c>
      <c r="BC612" s="27" t="str">
        <f t="shared" si="134"/>
        <v/>
      </c>
      <c r="BD612" s="30">
        <f>INDEX('Seasonal Index'!$H$2:$H$53,AI612)</f>
        <v>1.0081501126133556</v>
      </c>
      <c r="BE612" s="34" t="str">
        <f t="shared" si="135"/>
        <v/>
      </c>
      <c r="BF612" s="38" t="str">
        <f t="shared" si="136"/>
        <v/>
      </c>
      <c r="BG612" s="34">
        <f t="shared" si="137"/>
        <v>8653</v>
      </c>
      <c r="BH612" s="13">
        <f t="shared" si="138"/>
        <v>0</v>
      </c>
      <c r="BI612" s="13">
        <f t="shared" si="139"/>
        <v>0</v>
      </c>
    </row>
    <row r="613" spans="1:61" x14ac:dyDescent="0.2">
      <c r="A613" s="15">
        <v>612</v>
      </c>
      <c r="B613" s="35">
        <v>37554</v>
      </c>
      <c r="C613" s="36">
        <v>9022</v>
      </c>
      <c r="D613" s="37"/>
      <c r="F613" s="15">
        <v>412000</v>
      </c>
      <c r="H613" s="15">
        <v>27.878</v>
      </c>
      <c r="I613" s="15">
        <v>26.623999999999999</v>
      </c>
      <c r="J613" s="15">
        <v>1.458</v>
      </c>
      <c r="K613" s="15">
        <v>10887.46</v>
      </c>
      <c r="L613" s="15">
        <v>720832</v>
      </c>
      <c r="M613" s="15">
        <v>848</v>
      </c>
      <c r="N613" s="15">
        <v>16.664999999999999</v>
      </c>
      <c r="O613" s="15">
        <v>258666</v>
      </c>
      <c r="P613" s="15">
        <v>7412.6</v>
      </c>
      <c r="Q613" s="15">
        <v>1951616</v>
      </c>
      <c r="S613" s="15">
        <v>14003</v>
      </c>
      <c r="U613" s="15">
        <v>88.8</v>
      </c>
      <c r="V613" s="15">
        <v>24</v>
      </c>
      <c r="W613" s="15">
        <v>93.5</v>
      </c>
      <c r="AB613" s="15">
        <v>285225</v>
      </c>
      <c r="AD613" s="15">
        <v>0</v>
      </c>
      <c r="AE613" s="15">
        <v>68.7</v>
      </c>
      <c r="AF613" s="15">
        <v>5.8</v>
      </c>
      <c r="AH613" s="13">
        <f t="shared" si="126"/>
        <v>2002</v>
      </c>
      <c r="AI613" s="13">
        <f t="shared" si="127"/>
        <v>43</v>
      </c>
      <c r="AJ613" s="13">
        <f>IF(AND(ISNUMBER(C613),ISNUMBER(AK613),ISNUMBER(AL613),AH613&gt;=Inputs!$B$5,AH613&lt;=Inputs!$B$6,AH613&lt;&gt;Inputs!$B$7,AH613&lt;&gt;Inputs!$B$8),1,0)</f>
        <v>0</v>
      </c>
      <c r="AK613" s="13">
        <f>IF(INDEX($E613:$AF613,Inputs!$C$10)="","",INDEX($E613:$AF613,Inputs!$C$10))</f>
        <v>258666</v>
      </c>
      <c r="AL613" s="13">
        <f>IF(INDEX($E613:$AF613,Inputs!$C$11)="","",INDEX($E613:$AF613,Inputs!$C$11))</f>
        <v>412000</v>
      </c>
      <c r="AM613" s="19">
        <f>Regression!$C$5+Regression!$C$6*A613</f>
        <v>10128.872936885278</v>
      </c>
      <c r="AN613" s="27" t="str">
        <f t="shared" si="128"/>
        <v/>
      </c>
      <c r="AO613" s="30">
        <f>INDEX('Seasonal Index'!$E$2:$E$53,AI613)</f>
        <v>1.0122408775529341</v>
      </c>
      <c r="AP613" s="34" t="str">
        <f t="shared" si="129"/>
        <v/>
      </c>
      <c r="AQ613" s="16">
        <f>IF(AJ613=1,A613-Regression!$C$15,0)</f>
        <v>0</v>
      </c>
      <c r="AR613" s="16">
        <f>IF(AJ613=1,AK613-Regression!$D$15,0)</f>
        <v>0</v>
      </c>
      <c r="AS613" s="16">
        <f>IF(AJ613=1,AL613-Regression!$E$15,0)</f>
        <v>0</v>
      </c>
      <c r="AT613" s="16">
        <f>IF(AJ613=1,AP613-Regression!$F$15,0)</f>
        <v>0</v>
      </c>
      <c r="AU613" s="19">
        <f>IF(AND(ISNUMBER(AK613),ISNUMBER(AL613)),Regression!$C$38+Regression!$D$38*A613+Regression!$E$38*AK613+Regression!$F$38*AL613,"")</f>
        <v>9989.4258989294431</v>
      </c>
      <c r="AV613" s="34">
        <f t="shared" si="130"/>
        <v>10111.705238182347</v>
      </c>
      <c r="AW613" s="13" t="str">
        <f>IF(AJ613=1,"Train",IF(AH613=Inputs!$B$6+1,"Validation",IF(AH613&gt;Inputs!$B$6+1,"Forecast","Not used")))</f>
        <v>Not used</v>
      </c>
      <c r="AX613" s="34">
        <f t="shared" si="131"/>
        <v>9022</v>
      </c>
      <c r="AY613" s="38" t="str">
        <f t="shared" si="132"/>
        <v/>
      </c>
      <c r="AZ613" s="13">
        <f t="shared" si="133"/>
        <v>0</v>
      </c>
      <c r="BB613" s="19">
        <f>Regression!$C$45+Regression!$C$46*A613</f>
        <v>7098.6932449305368</v>
      </c>
      <c r="BC613" s="27" t="str">
        <f t="shared" si="134"/>
        <v/>
      </c>
      <c r="BD613" s="30">
        <f>INDEX('Seasonal Index'!$H$2:$H$53,AI613)</f>
        <v>1.0033758118290406</v>
      </c>
      <c r="BE613" s="34" t="str">
        <f t="shared" si="135"/>
        <v/>
      </c>
      <c r="BF613" s="38" t="str">
        <f t="shared" si="136"/>
        <v/>
      </c>
      <c r="BG613" s="34">
        <f t="shared" si="137"/>
        <v>9022</v>
      </c>
      <c r="BH613" s="13">
        <f t="shared" si="138"/>
        <v>0</v>
      </c>
      <c r="BI613" s="13">
        <f t="shared" si="139"/>
        <v>0</v>
      </c>
    </row>
    <row r="614" spans="1:61" x14ac:dyDescent="0.2">
      <c r="A614" s="15">
        <v>613</v>
      </c>
      <c r="B614" s="35">
        <v>37561</v>
      </c>
      <c r="C614" s="36">
        <v>9324</v>
      </c>
      <c r="D614" s="37"/>
      <c r="F614" s="15">
        <v>409000</v>
      </c>
      <c r="H614" s="15">
        <v>27.026</v>
      </c>
      <c r="I614" s="15">
        <v>25.545999999999999</v>
      </c>
      <c r="J614" s="15">
        <v>1.444</v>
      </c>
      <c r="K614" s="15">
        <v>10887.46</v>
      </c>
      <c r="L614" s="15">
        <v>720832</v>
      </c>
      <c r="M614" s="15">
        <v>848</v>
      </c>
      <c r="N614" s="15">
        <v>16.664999999999999</v>
      </c>
      <c r="O614" s="15">
        <v>258666</v>
      </c>
      <c r="P614" s="15">
        <v>7412.6</v>
      </c>
      <c r="Q614" s="15">
        <v>1951616</v>
      </c>
      <c r="S614" s="15">
        <v>14003</v>
      </c>
      <c r="U614" s="15">
        <v>88.8</v>
      </c>
      <c r="V614" s="15">
        <v>24</v>
      </c>
      <c r="W614" s="15">
        <v>93.5</v>
      </c>
      <c r="AB614" s="15">
        <v>285225</v>
      </c>
      <c r="AD614" s="15">
        <v>0</v>
      </c>
      <c r="AE614" s="15">
        <v>81.5</v>
      </c>
      <c r="AF614" s="15">
        <v>4</v>
      </c>
      <c r="AH614" s="13">
        <f t="shared" si="126"/>
        <v>2002</v>
      </c>
      <c r="AI614" s="13">
        <f t="shared" si="127"/>
        <v>44</v>
      </c>
      <c r="AJ614" s="13">
        <f>IF(AND(ISNUMBER(C614),ISNUMBER(AK614),ISNUMBER(AL614),AH614&gt;=Inputs!$B$5,AH614&lt;=Inputs!$B$6,AH614&lt;&gt;Inputs!$B$7,AH614&lt;&gt;Inputs!$B$8),1,0)</f>
        <v>0</v>
      </c>
      <c r="AK614" s="13">
        <f>IF(INDEX($E614:$AF614,Inputs!$C$10)="","",INDEX($E614:$AF614,Inputs!$C$10))</f>
        <v>258666</v>
      </c>
      <c r="AL614" s="13">
        <f>IF(INDEX($E614:$AF614,Inputs!$C$11)="","",INDEX($E614:$AF614,Inputs!$C$11))</f>
        <v>409000</v>
      </c>
      <c r="AM614" s="19">
        <f>Regression!$C$5+Regression!$C$6*A614</f>
        <v>10127.70026194696</v>
      </c>
      <c r="AN614" s="27" t="str">
        <f t="shared" si="128"/>
        <v/>
      </c>
      <c r="AO614" s="30">
        <f>INDEX('Seasonal Index'!$E$2:$E$53,AI614)</f>
        <v>1.012031592209933</v>
      </c>
      <c r="AP614" s="34" t="str">
        <f t="shared" si="129"/>
        <v/>
      </c>
      <c r="AQ614" s="16">
        <f>IF(AJ614=1,A614-Regression!$C$15,0)</f>
        <v>0</v>
      </c>
      <c r="AR614" s="16">
        <f>IF(AJ614=1,AK614-Regression!$D$15,0)</f>
        <v>0</v>
      </c>
      <c r="AS614" s="16">
        <f>IF(AJ614=1,AL614-Regression!$E$15,0)</f>
        <v>0</v>
      </c>
      <c r="AT614" s="16">
        <f>IF(AJ614=1,AP614-Regression!$F$15,0)</f>
        <v>0</v>
      </c>
      <c r="AU614" s="19">
        <f>IF(AND(ISNUMBER(AK614),ISNUMBER(AL614)),Regression!$C$38+Regression!$D$38*A614+Regression!$E$38*AK614+Regression!$F$38*AL614,"")</f>
        <v>9995.8287098417804</v>
      </c>
      <c r="AV614" s="34">
        <f t="shared" si="130"/>
        <v>10116.094444678938</v>
      </c>
      <c r="AW614" s="13" t="str">
        <f>IF(AJ614=1,"Train",IF(AH614=Inputs!$B$6+1,"Validation",IF(AH614&gt;Inputs!$B$6+1,"Forecast","Not used")))</f>
        <v>Not used</v>
      </c>
      <c r="AX614" s="34">
        <f t="shared" si="131"/>
        <v>9324</v>
      </c>
      <c r="AY614" s="38" t="str">
        <f t="shared" si="132"/>
        <v/>
      </c>
      <c r="AZ614" s="13">
        <f t="shared" si="133"/>
        <v>0</v>
      </c>
      <c r="BB614" s="19">
        <f>Regression!$C$45+Regression!$C$46*A614</f>
        <v>7100.2527445433134</v>
      </c>
      <c r="BC614" s="27" t="str">
        <f t="shared" si="134"/>
        <v/>
      </c>
      <c r="BD614" s="30">
        <f>INDEX('Seasonal Index'!$H$2:$H$53,AI614)</f>
        <v>1.0342738783797232</v>
      </c>
      <c r="BE614" s="34" t="str">
        <f t="shared" si="135"/>
        <v/>
      </c>
      <c r="BF614" s="38" t="str">
        <f t="shared" si="136"/>
        <v/>
      </c>
      <c r="BG614" s="34">
        <f t="shared" si="137"/>
        <v>9324</v>
      </c>
      <c r="BH614" s="13">
        <f t="shared" si="138"/>
        <v>0</v>
      </c>
      <c r="BI614" s="13">
        <f t="shared" si="139"/>
        <v>0</v>
      </c>
    </row>
    <row r="615" spans="1:61" x14ac:dyDescent="0.2">
      <c r="A615" s="15">
        <v>614</v>
      </c>
      <c r="B615" s="35">
        <v>37568</v>
      </c>
      <c r="C615" s="36">
        <v>8759</v>
      </c>
      <c r="D615" s="37"/>
      <c r="F615" s="15">
        <v>405000</v>
      </c>
      <c r="H615" s="15">
        <v>25.972000000000001</v>
      </c>
      <c r="I615" s="15">
        <v>24.3</v>
      </c>
      <c r="J615" s="15">
        <v>1.448</v>
      </c>
      <c r="K615" s="15">
        <v>10984.04</v>
      </c>
      <c r="L615" s="15">
        <v>720832</v>
      </c>
      <c r="M615" s="15">
        <v>860</v>
      </c>
      <c r="N615" s="15">
        <v>16.664999999999999</v>
      </c>
      <c r="O615" s="15">
        <v>258666</v>
      </c>
      <c r="P615" s="15">
        <v>7391.5</v>
      </c>
      <c r="Q615" s="15">
        <v>1951616</v>
      </c>
      <c r="S615" s="15">
        <v>14003</v>
      </c>
      <c r="U615" s="15">
        <v>89.5</v>
      </c>
      <c r="V615" s="15">
        <v>24</v>
      </c>
      <c r="W615" s="15">
        <v>92.9</v>
      </c>
      <c r="AB615" s="15">
        <v>285225</v>
      </c>
      <c r="AD615" s="15">
        <v>0</v>
      </c>
      <c r="AE615" s="15">
        <v>104.5</v>
      </c>
      <c r="AF615" s="15">
        <v>0</v>
      </c>
      <c r="AH615" s="13">
        <f t="shared" si="126"/>
        <v>2002</v>
      </c>
      <c r="AI615" s="13">
        <f t="shared" si="127"/>
        <v>45</v>
      </c>
      <c r="AJ615" s="13">
        <f>IF(AND(ISNUMBER(C615),ISNUMBER(AK615),ISNUMBER(AL615),AH615&gt;=Inputs!$B$5,AH615&lt;=Inputs!$B$6,AH615&lt;&gt;Inputs!$B$7,AH615&lt;&gt;Inputs!$B$8),1,0)</f>
        <v>0</v>
      </c>
      <c r="AK615" s="13">
        <f>IF(INDEX($E615:$AF615,Inputs!$C$10)="","",INDEX($E615:$AF615,Inputs!$C$10))</f>
        <v>258666</v>
      </c>
      <c r="AL615" s="13">
        <f>IF(INDEX($E615:$AF615,Inputs!$C$11)="","",INDEX($E615:$AF615,Inputs!$C$11))</f>
        <v>405000</v>
      </c>
      <c r="AM615" s="19">
        <f>Regression!$C$5+Regression!$C$6*A615</f>
        <v>10126.527587008641</v>
      </c>
      <c r="AN615" s="27" t="str">
        <f t="shared" si="128"/>
        <v/>
      </c>
      <c r="AO615" s="30">
        <f>INDEX('Seasonal Index'!$E$2:$E$53,AI615)</f>
        <v>1.0110407808389756</v>
      </c>
      <c r="AP615" s="34" t="str">
        <f t="shared" si="129"/>
        <v/>
      </c>
      <c r="AQ615" s="16">
        <f>IF(AJ615=1,A615-Regression!$C$15,0)</f>
        <v>0</v>
      </c>
      <c r="AR615" s="16">
        <f>IF(AJ615=1,AK615-Regression!$D$15,0)</f>
        <v>0</v>
      </c>
      <c r="AS615" s="16">
        <f>IF(AJ615=1,AL615-Regression!$E$15,0)</f>
        <v>0</v>
      </c>
      <c r="AT615" s="16">
        <f>IF(AJ615=1,AP615-Regression!$F$15,0)</f>
        <v>0</v>
      </c>
      <c r="AU615" s="19">
        <f>IF(AND(ISNUMBER(AK615),ISNUMBER(AL615)),Regression!$C$38+Regression!$D$38*A615+Regression!$E$38*AK615+Regression!$F$38*AL615,"")</f>
        <v>10004.886562130874</v>
      </c>
      <c r="AV615" s="34">
        <f t="shared" si="130"/>
        <v>10115.348321982174</v>
      </c>
      <c r="AW615" s="13" t="str">
        <f>IF(AJ615=1,"Train",IF(AH615=Inputs!$B$6+1,"Validation",IF(AH615&gt;Inputs!$B$6+1,"Forecast","Not used")))</f>
        <v>Not used</v>
      </c>
      <c r="AX615" s="34">
        <f t="shared" si="131"/>
        <v>8759</v>
      </c>
      <c r="AY615" s="38" t="str">
        <f t="shared" si="132"/>
        <v/>
      </c>
      <c r="AZ615" s="13">
        <f t="shared" si="133"/>
        <v>0</v>
      </c>
      <c r="BB615" s="19">
        <f>Regression!$C$45+Regression!$C$46*A615</f>
        <v>7101.8122441560899</v>
      </c>
      <c r="BC615" s="27" t="str">
        <f t="shared" si="134"/>
        <v/>
      </c>
      <c r="BD615" s="30">
        <f>INDEX('Seasonal Index'!$H$2:$H$53,AI615)</f>
        <v>1.024082102448103</v>
      </c>
      <c r="BE615" s="34" t="str">
        <f t="shared" si="135"/>
        <v/>
      </c>
      <c r="BF615" s="38" t="str">
        <f t="shared" si="136"/>
        <v/>
      </c>
      <c r="BG615" s="34">
        <f t="shared" si="137"/>
        <v>8759</v>
      </c>
      <c r="BH615" s="13">
        <f t="shared" si="138"/>
        <v>0</v>
      </c>
      <c r="BI615" s="13">
        <f t="shared" si="139"/>
        <v>0</v>
      </c>
    </row>
    <row r="616" spans="1:61" x14ac:dyDescent="0.2">
      <c r="A616" s="15">
        <v>615</v>
      </c>
      <c r="B616" s="35">
        <v>37575</v>
      </c>
      <c r="C616" s="36">
        <v>8540</v>
      </c>
      <c r="D616" s="37"/>
      <c r="F616" s="15">
        <v>400000</v>
      </c>
      <c r="H616" s="15">
        <v>25.678000000000001</v>
      </c>
      <c r="I616" s="15">
        <v>23.396000000000001</v>
      </c>
      <c r="J616" s="15">
        <v>1.4390000000000001</v>
      </c>
      <c r="K616" s="15">
        <v>10984.04</v>
      </c>
      <c r="L616" s="15">
        <v>742987</v>
      </c>
      <c r="M616" s="15">
        <v>860</v>
      </c>
      <c r="N616" s="15">
        <v>16.664999999999999</v>
      </c>
      <c r="O616" s="15">
        <v>233625</v>
      </c>
      <c r="P616" s="15">
        <v>7391.5</v>
      </c>
      <c r="Q616" s="15">
        <v>1951616</v>
      </c>
      <c r="S616" s="15">
        <v>14003</v>
      </c>
      <c r="U616" s="15">
        <v>89.5</v>
      </c>
      <c r="V616" s="15">
        <v>24</v>
      </c>
      <c r="W616" s="15">
        <v>92.9</v>
      </c>
      <c r="AB616" s="15">
        <v>285225</v>
      </c>
      <c r="AD616" s="15">
        <v>0</v>
      </c>
      <c r="AE616" s="15">
        <v>69.8</v>
      </c>
      <c r="AF616" s="15">
        <v>4.3</v>
      </c>
      <c r="AH616" s="13">
        <f t="shared" si="126"/>
        <v>2002</v>
      </c>
      <c r="AI616" s="13">
        <f t="shared" si="127"/>
        <v>46</v>
      </c>
      <c r="AJ616" s="13">
        <f>IF(AND(ISNUMBER(C616),ISNUMBER(AK616),ISNUMBER(AL616),AH616&gt;=Inputs!$B$5,AH616&lt;=Inputs!$B$6,AH616&lt;&gt;Inputs!$B$7,AH616&lt;&gt;Inputs!$B$8),1,0)</f>
        <v>0</v>
      </c>
      <c r="AK616" s="13">
        <f>IF(INDEX($E616:$AF616,Inputs!$C$10)="","",INDEX($E616:$AF616,Inputs!$C$10))</f>
        <v>233625</v>
      </c>
      <c r="AL616" s="13">
        <f>IF(INDEX($E616:$AF616,Inputs!$C$11)="","",INDEX($E616:$AF616,Inputs!$C$11))</f>
        <v>400000</v>
      </c>
      <c r="AM616" s="19">
        <f>Regression!$C$5+Regression!$C$6*A616</f>
        <v>10125.354912070321</v>
      </c>
      <c r="AN616" s="27" t="str">
        <f t="shared" si="128"/>
        <v/>
      </c>
      <c r="AO616" s="30">
        <f>INDEX('Seasonal Index'!$E$2:$E$53,AI616)</f>
        <v>0.98635610609281399</v>
      </c>
      <c r="AP616" s="34" t="str">
        <f t="shared" si="129"/>
        <v/>
      </c>
      <c r="AQ616" s="16">
        <f>IF(AJ616=1,A616-Regression!$C$15,0)</f>
        <v>0</v>
      </c>
      <c r="AR616" s="16">
        <f>IF(AJ616=1,AK616-Regression!$D$15,0)</f>
        <v>0</v>
      </c>
      <c r="AS616" s="16">
        <f>IF(AJ616=1,AL616-Regression!$E$15,0)</f>
        <v>0</v>
      </c>
      <c r="AT616" s="16">
        <f>IF(AJ616=1,AP616-Regression!$F$15,0)</f>
        <v>0</v>
      </c>
      <c r="AU616" s="19">
        <f>IF(AND(ISNUMBER(AK616),ISNUMBER(AL616)),Regression!$C$38+Regression!$D$38*A616+Regression!$E$38*AK616+Regression!$F$38*AL616,"")</f>
        <v>9970.9078662252396</v>
      </c>
      <c r="AV616" s="34">
        <f t="shared" si="130"/>
        <v>9834.8658571401356</v>
      </c>
      <c r="AW616" s="13" t="str">
        <f>IF(AJ616=1,"Train",IF(AH616=Inputs!$B$6+1,"Validation",IF(AH616&gt;Inputs!$B$6+1,"Forecast","Not used")))</f>
        <v>Not used</v>
      </c>
      <c r="AX616" s="34">
        <f t="shared" si="131"/>
        <v>8540</v>
      </c>
      <c r="AY616" s="38" t="str">
        <f t="shared" si="132"/>
        <v/>
      </c>
      <c r="AZ616" s="13">
        <f t="shared" si="133"/>
        <v>0</v>
      </c>
      <c r="BB616" s="19">
        <f>Regression!$C$45+Regression!$C$46*A616</f>
        <v>7103.3717437688674</v>
      </c>
      <c r="BC616" s="27" t="str">
        <f t="shared" si="134"/>
        <v/>
      </c>
      <c r="BD616" s="30">
        <f>INDEX('Seasonal Index'!$H$2:$H$53,AI616)</f>
        <v>0.95418753549545088</v>
      </c>
      <c r="BE616" s="34" t="str">
        <f t="shared" si="135"/>
        <v/>
      </c>
      <c r="BF616" s="38" t="str">
        <f t="shared" si="136"/>
        <v/>
      </c>
      <c r="BG616" s="34">
        <f t="shared" si="137"/>
        <v>8540</v>
      </c>
      <c r="BH616" s="13">
        <f t="shared" si="138"/>
        <v>0</v>
      </c>
      <c r="BI616" s="13">
        <f t="shared" si="139"/>
        <v>0</v>
      </c>
    </row>
    <row r="617" spans="1:61" x14ac:dyDescent="0.2">
      <c r="A617" s="15">
        <v>616</v>
      </c>
      <c r="B617" s="35">
        <v>37582</v>
      </c>
      <c r="C617" s="36">
        <v>8667</v>
      </c>
      <c r="D617" s="37"/>
      <c r="F617" s="15">
        <v>389000</v>
      </c>
      <c r="H617" s="15">
        <v>26.984000000000002</v>
      </c>
      <c r="I617" s="15">
        <v>24.164000000000001</v>
      </c>
      <c r="J617" s="15">
        <v>1.409</v>
      </c>
      <c r="K617" s="15">
        <v>10984.04</v>
      </c>
      <c r="L617" s="15">
        <v>742987</v>
      </c>
      <c r="M617" s="15">
        <v>860</v>
      </c>
      <c r="N617" s="15">
        <v>16.259</v>
      </c>
      <c r="O617" s="15">
        <v>233625</v>
      </c>
      <c r="P617" s="15">
        <v>7391.5</v>
      </c>
      <c r="Q617" s="15">
        <v>1951616</v>
      </c>
      <c r="S617" s="15">
        <v>14003</v>
      </c>
      <c r="U617" s="15">
        <v>89.5</v>
      </c>
      <c r="V617" s="15">
        <v>24</v>
      </c>
      <c r="W617" s="15">
        <v>92.9</v>
      </c>
      <c r="AB617" s="15">
        <v>285225</v>
      </c>
      <c r="AD617" s="15">
        <v>0</v>
      </c>
      <c r="AE617" s="15">
        <v>110.2</v>
      </c>
      <c r="AF617" s="15">
        <v>0.8</v>
      </c>
      <c r="AH617" s="13">
        <f t="shared" si="126"/>
        <v>2002</v>
      </c>
      <c r="AI617" s="13">
        <f t="shared" si="127"/>
        <v>47</v>
      </c>
      <c r="AJ617" s="13">
        <f>IF(AND(ISNUMBER(C617),ISNUMBER(AK617),ISNUMBER(AL617),AH617&gt;=Inputs!$B$5,AH617&lt;=Inputs!$B$6,AH617&lt;&gt;Inputs!$B$7,AH617&lt;&gt;Inputs!$B$8),1,0)</f>
        <v>0</v>
      </c>
      <c r="AK617" s="13">
        <f>IF(INDEX($E617:$AF617,Inputs!$C$10)="","",INDEX($E617:$AF617,Inputs!$C$10))</f>
        <v>233625</v>
      </c>
      <c r="AL617" s="13">
        <f>IF(INDEX($E617:$AF617,Inputs!$C$11)="","",INDEX($E617:$AF617,Inputs!$C$11))</f>
        <v>389000</v>
      </c>
      <c r="AM617" s="19">
        <f>Regression!$C$5+Regression!$C$6*A617</f>
        <v>10124.182237132003</v>
      </c>
      <c r="AN617" s="27" t="str">
        <f t="shared" si="128"/>
        <v/>
      </c>
      <c r="AO617" s="30">
        <f>INDEX('Seasonal Index'!$E$2:$E$53,AI617)</f>
        <v>0.96578940872914776</v>
      </c>
      <c r="AP617" s="34" t="str">
        <f t="shared" si="129"/>
        <v/>
      </c>
      <c r="AQ617" s="16">
        <f>IF(AJ617=1,A617-Regression!$C$15,0)</f>
        <v>0</v>
      </c>
      <c r="AR617" s="16">
        <f>IF(AJ617=1,AK617-Regression!$D$15,0)</f>
        <v>0</v>
      </c>
      <c r="AS617" s="16">
        <f>IF(AJ617=1,AL617-Regression!$E$15,0)</f>
        <v>0</v>
      </c>
      <c r="AT617" s="16">
        <f>IF(AJ617=1,AP617-Regression!$F$15,0)</f>
        <v>0</v>
      </c>
      <c r="AU617" s="19">
        <f>IF(AND(ISNUMBER(AK617),ISNUMBER(AL617)),Regression!$C$38+Regression!$D$38*A617+Regression!$E$38*AK617+Regression!$F$38*AL617,"")</f>
        <v>9998.5510081516331</v>
      </c>
      <c r="AV617" s="34">
        <f t="shared" si="130"/>
        <v>9656.4946663109895</v>
      </c>
      <c r="AW617" s="13" t="str">
        <f>IF(AJ617=1,"Train",IF(AH617=Inputs!$B$6+1,"Validation",IF(AH617&gt;Inputs!$B$6+1,"Forecast","Not used")))</f>
        <v>Not used</v>
      </c>
      <c r="AX617" s="34">
        <f t="shared" si="131"/>
        <v>8667</v>
      </c>
      <c r="AY617" s="38" t="str">
        <f t="shared" si="132"/>
        <v/>
      </c>
      <c r="AZ617" s="13">
        <f t="shared" si="133"/>
        <v>0</v>
      </c>
      <c r="BB617" s="19">
        <f>Regression!$C$45+Regression!$C$46*A617</f>
        <v>7104.931243381644</v>
      </c>
      <c r="BC617" s="27" t="str">
        <f t="shared" si="134"/>
        <v/>
      </c>
      <c r="BD617" s="30">
        <f>INDEX('Seasonal Index'!$H$2:$H$53,AI617)</f>
        <v>0.94653504180541337</v>
      </c>
      <c r="BE617" s="34" t="str">
        <f t="shared" si="135"/>
        <v/>
      </c>
      <c r="BF617" s="38" t="str">
        <f t="shared" si="136"/>
        <v/>
      </c>
      <c r="BG617" s="34">
        <f t="shared" si="137"/>
        <v>8667</v>
      </c>
      <c r="BH617" s="13">
        <f t="shared" si="138"/>
        <v>0</v>
      </c>
      <c r="BI617" s="13">
        <f t="shared" si="139"/>
        <v>0</v>
      </c>
    </row>
    <row r="618" spans="1:61" x14ac:dyDescent="0.2">
      <c r="A618" s="15">
        <v>617</v>
      </c>
      <c r="B618" s="35">
        <v>37589</v>
      </c>
      <c r="C618" s="36">
        <v>9060</v>
      </c>
      <c r="D618" s="37"/>
      <c r="F618" s="15">
        <v>390000</v>
      </c>
      <c r="H618" s="15">
        <v>26.8266666666667</v>
      </c>
      <c r="I618" s="15">
        <v>25.192</v>
      </c>
      <c r="J618" s="15">
        <v>1.38</v>
      </c>
      <c r="K618" s="15">
        <v>10984.04</v>
      </c>
      <c r="L618" s="15">
        <v>742987</v>
      </c>
      <c r="M618" s="15">
        <v>860</v>
      </c>
      <c r="N618" s="15">
        <v>16.259</v>
      </c>
      <c r="O618" s="15">
        <v>233625</v>
      </c>
      <c r="P618" s="15">
        <v>7391.5</v>
      </c>
      <c r="Q618" s="15">
        <v>1951616</v>
      </c>
      <c r="S618" s="15">
        <v>14003</v>
      </c>
      <c r="U618" s="15">
        <v>89.5</v>
      </c>
      <c r="V618" s="15">
        <v>24</v>
      </c>
      <c r="W618" s="15">
        <v>92.9</v>
      </c>
      <c r="AB618" s="15">
        <v>285225</v>
      </c>
      <c r="AD618" s="15">
        <v>1</v>
      </c>
      <c r="AE618" s="15">
        <v>143.1</v>
      </c>
      <c r="AF618" s="15">
        <v>0</v>
      </c>
      <c r="AH618" s="13">
        <f t="shared" si="126"/>
        <v>2002</v>
      </c>
      <c r="AI618" s="13">
        <f t="shared" si="127"/>
        <v>48</v>
      </c>
      <c r="AJ618" s="13">
        <f>IF(AND(ISNUMBER(C618),ISNUMBER(AK618),ISNUMBER(AL618),AH618&gt;=Inputs!$B$5,AH618&lt;=Inputs!$B$6,AH618&lt;&gt;Inputs!$B$7,AH618&lt;&gt;Inputs!$B$8),1,0)</f>
        <v>0</v>
      </c>
      <c r="AK618" s="13">
        <f>IF(INDEX($E618:$AF618,Inputs!$C$10)="","",INDEX($E618:$AF618,Inputs!$C$10))</f>
        <v>233625</v>
      </c>
      <c r="AL618" s="13">
        <f>IF(INDEX($E618:$AF618,Inputs!$C$11)="","",INDEX($E618:$AF618,Inputs!$C$11))</f>
        <v>390000</v>
      </c>
      <c r="AM618" s="19">
        <f>Regression!$C$5+Regression!$C$6*A618</f>
        <v>10123.009562193683</v>
      </c>
      <c r="AN618" s="27" t="str">
        <f t="shared" si="128"/>
        <v/>
      </c>
      <c r="AO618" s="30">
        <f>INDEX('Seasonal Index'!$E$2:$E$53,AI618)</f>
        <v>0.97475376861810648</v>
      </c>
      <c r="AP618" s="34" t="str">
        <f t="shared" si="129"/>
        <v/>
      </c>
      <c r="AQ618" s="16">
        <f>IF(AJ618=1,A618-Regression!$C$15,0)</f>
        <v>0</v>
      </c>
      <c r="AR618" s="16">
        <f>IF(AJ618=1,AK618-Regression!$D$15,0)</f>
        <v>0</v>
      </c>
      <c r="AS618" s="16">
        <f>IF(AJ618=1,AL618-Regression!$E$15,0)</f>
        <v>0</v>
      </c>
      <c r="AT618" s="16">
        <f>IF(AJ618=1,AP618-Regression!$F$15,0)</f>
        <v>0</v>
      </c>
      <c r="AU618" s="19">
        <f>IF(AND(ISNUMBER(AK618),ISNUMBER(AL618)),Regression!$C$38+Regression!$D$38*A618+Regression!$E$38*AK618+Regression!$F$38*AL618,"")</f>
        <v>9994.3336535569415</v>
      </c>
      <c r="AV618" s="34">
        <f t="shared" si="130"/>
        <v>9742.014393631398</v>
      </c>
      <c r="AW618" s="13" t="str">
        <f>IF(AJ618=1,"Train",IF(AH618=Inputs!$B$6+1,"Validation",IF(AH618&gt;Inputs!$B$6+1,"Forecast","Not used")))</f>
        <v>Not used</v>
      </c>
      <c r="AX618" s="34">
        <f t="shared" si="131"/>
        <v>9060</v>
      </c>
      <c r="AY618" s="38" t="str">
        <f t="shared" si="132"/>
        <v/>
      </c>
      <c r="AZ618" s="13">
        <f t="shared" si="133"/>
        <v>0</v>
      </c>
      <c r="BB618" s="19">
        <f>Regression!$C$45+Regression!$C$46*A618</f>
        <v>7106.4907429944205</v>
      </c>
      <c r="BC618" s="27" t="str">
        <f t="shared" si="134"/>
        <v/>
      </c>
      <c r="BD618" s="30">
        <f>INDEX('Seasonal Index'!$H$2:$H$53,AI618)</f>
        <v>0.96645545966881496</v>
      </c>
      <c r="BE618" s="34" t="str">
        <f t="shared" si="135"/>
        <v/>
      </c>
      <c r="BF618" s="38" t="str">
        <f t="shared" si="136"/>
        <v/>
      </c>
      <c r="BG618" s="34">
        <f t="shared" si="137"/>
        <v>9060</v>
      </c>
      <c r="BH618" s="13">
        <f t="shared" si="138"/>
        <v>0</v>
      </c>
      <c r="BI618" s="13">
        <f t="shared" si="139"/>
        <v>0</v>
      </c>
    </row>
    <row r="619" spans="1:61" x14ac:dyDescent="0.2">
      <c r="A619" s="15">
        <v>618</v>
      </c>
      <c r="B619" s="35">
        <v>37596</v>
      </c>
      <c r="C619" s="36">
        <v>8616</v>
      </c>
      <c r="D619" s="37"/>
      <c r="F619" s="15">
        <v>377000</v>
      </c>
      <c r="H619" s="15">
        <v>27.141999999999999</v>
      </c>
      <c r="I619" s="15">
        <v>25.91</v>
      </c>
      <c r="J619" s="15">
        <v>1.3640000000000001</v>
      </c>
      <c r="K619" s="15">
        <v>10984.04</v>
      </c>
      <c r="L619" s="15">
        <v>742987</v>
      </c>
      <c r="M619" s="15">
        <v>851</v>
      </c>
      <c r="N619" s="15">
        <v>16.259</v>
      </c>
      <c r="O619" s="15">
        <v>233625</v>
      </c>
      <c r="P619" s="15">
        <v>7435.2</v>
      </c>
      <c r="Q619" s="15">
        <v>1951616</v>
      </c>
      <c r="S619" s="15">
        <v>14003</v>
      </c>
      <c r="U619" s="15">
        <v>89.5</v>
      </c>
      <c r="V619" s="15">
        <v>24</v>
      </c>
      <c r="W619" s="15">
        <v>90.4</v>
      </c>
      <c r="AB619" s="15">
        <v>285225</v>
      </c>
      <c r="AD619" s="15">
        <v>0</v>
      </c>
      <c r="AE619" s="15">
        <v>171.6</v>
      </c>
      <c r="AF619" s="15">
        <v>0.3</v>
      </c>
      <c r="AH619" s="13">
        <f t="shared" si="126"/>
        <v>2002</v>
      </c>
      <c r="AI619" s="13">
        <f t="shared" si="127"/>
        <v>49</v>
      </c>
      <c r="AJ619" s="13">
        <f>IF(AND(ISNUMBER(C619),ISNUMBER(AK619),ISNUMBER(AL619),AH619&gt;=Inputs!$B$5,AH619&lt;=Inputs!$B$6,AH619&lt;&gt;Inputs!$B$7,AH619&lt;&gt;Inputs!$B$8),1,0)</f>
        <v>0</v>
      </c>
      <c r="AK619" s="13">
        <f>IF(INDEX($E619:$AF619,Inputs!$C$10)="","",INDEX($E619:$AF619,Inputs!$C$10))</f>
        <v>233625</v>
      </c>
      <c r="AL619" s="13">
        <f>IF(INDEX($E619:$AF619,Inputs!$C$11)="","",INDEX($E619:$AF619,Inputs!$C$11))</f>
        <v>377000</v>
      </c>
      <c r="AM619" s="19">
        <f>Regression!$C$5+Regression!$C$6*A619</f>
        <v>10121.836887255366</v>
      </c>
      <c r="AN619" s="27" t="str">
        <f t="shared" si="128"/>
        <v/>
      </c>
      <c r="AO619" s="30">
        <f>INDEX('Seasonal Index'!$E$2:$E$53,AI619)</f>
        <v>0.98029372066923559</v>
      </c>
      <c r="AP619" s="34" t="str">
        <f t="shared" si="129"/>
        <v/>
      </c>
      <c r="AQ619" s="16">
        <f>IF(AJ619=1,A619-Regression!$C$15,0)</f>
        <v>0</v>
      </c>
      <c r="AR619" s="16">
        <f>IF(AJ619=1,AK619-Regression!$D$15,0)</f>
        <v>0</v>
      </c>
      <c r="AS619" s="16">
        <f>IF(AJ619=1,AL619-Regression!$E$15,0)</f>
        <v>0</v>
      </c>
      <c r="AT619" s="16">
        <f>IF(AJ619=1,AP619-Regression!$F$15,0)</f>
        <v>0</v>
      </c>
      <c r="AU619" s="19">
        <f>IF(AND(ISNUMBER(AK619),ISNUMBER(AL619)),Regression!$C$38+Regression!$D$38*A619+Regression!$E$38*AK619+Regression!$F$38*AL619,"")</f>
        <v>10027.286878236851</v>
      </c>
      <c r="AV619" s="34">
        <f t="shared" si="130"/>
        <v>9829.686362084607</v>
      </c>
      <c r="AW619" s="13" t="str">
        <f>IF(AJ619=1,"Train",IF(AH619=Inputs!$B$6+1,"Validation",IF(AH619&gt;Inputs!$B$6+1,"Forecast","Not used")))</f>
        <v>Not used</v>
      </c>
      <c r="AX619" s="34">
        <f t="shared" si="131"/>
        <v>8616</v>
      </c>
      <c r="AY619" s="38" t="str">
        <f t="shared" si="132"/>
        <v/>
      </c>
      <c r="AZ619" s="13">
        <f t="shared" si="133"/>
        <v>0</v>
      </c>
      <c r="BB619" s="19">
        <f>Regression!$C$45+Regression!$C$46*A619</f>
        <v>7108.050242607198</v>
      </c>
      <c r="BC619" s="27" t="str">
        <f t="shared" si="134"/>
        <v/>
      </c>
      <c r="BD619" s="30">
        <f>INDEX('Seasonal Index'!$H$2:$H$53,AI619)</f>
        <v>0.97990885322830168</v>
      </c>
      <c r="BE619" s="34" t="str">
        <f t="shared" si="135"/>
        <v/>
      </c>
      <c r="BF619" s="38" t="str">
        <f t="shared" si="136"/>
        <v/>
      </c>
      <c r="BG619" s="34">
        <f t="shared" si="137"/>
        <v>8616</v>
      </c>
      <c r="BH619" s="13">
        <f t="shared" si="138"/>
        <v>0</v>
      </c>
      <c r="BI619" s="13">
        <f t="shared" si="139"/>
        <v>0</v>
      </c>
    </row>
    <row r="620" spans="1:61" x14ac:dyDescent="0.2">
      <c r="A620" s="15">
        <v>619</v>
      </c>
      <c r="B620" s="35">
        <v>37603</v>
      </c>
      <c r="C620" s="36">
        <v>8854</v>
      </c>
      <c r="D620" s="37"/>
      <c r="F620" s="15">
        <v>425000</v>
      </c>
      <c r="H620" s="15">
        <v>27.82</v>
      </c>
      <c r="I620" s="15">
        <v>26.838000000000001</v>
      </c>
      <c r="J620" s="15">
        <v>1.36</v>
      </c>
      <c r="K620" s="15">
        <v>10984.04</v>
      </c>
      <c r="L620" s="15">
        <v>742214</v>
      </c>
      <c r="M620" s="15">
        <v>851</v>
      </c>
      <c r="N620" s="15">
        <v>16.259</v>
      </c>
      <c r="O620" s="15">
        <v>233625</v>
      </c>
      <c r="P620" s="15">
        <v>7435.2</v>
      </c>
      <c r="Q620" s="15">
        <v>1951616</v>
      </c>
      <c r="S620" s="15">
        <v>14003</v>
      </c>
      <c r="U620" s="15">
        <v>89.5</v>
      </c>
      <c r="V620" s="15">
        <v>24</v>
      </c>
      <c r="W620" s="15">
        <v>90.4</v>
      </c>
      <c r="AB620" s="15">
        <v>285225</v>
      </c>
      <c r="AD620" s="15">
        <v>0</v>
      </c>
      <c r="AE620" s="15">
        <v>171</v>
      </c>
      <c r="AF620" s="15">
        <v>0</v>
      </c>
      <c r="AH620" s="13">
        <f t="shared" si="126"/>
        <v>2002</v>
      </c>
      <c r="AI620" s="13">
        <f t="shared" si="127"/>
        <v>50</v>
      </c>
      <c r="AJ620" s="13">
        <f>IF(AND(ISNUMBER(C620),ISNUMBER(AK620),ISNUMBER(AL620),AH620&gt;=Inputs!$B$5,AH620&lt;=Inputs!$B$6,AH620&lt;&gt;Inputs!$B$7,AH620&lt;&gt;Inputs!$B$8),1,0)</f>
        <v>0</v>
      </c>
      <c r="AK620" s="13">
        <f>IF(INDEX($E620:$AF620,Inputs!$C$10)="","",INDEX($E620:$AF620,Inputs!$C$10))</f>
        <v>233625</v>
      </c>
      <c r="AL620" s="13">
        <f>IF(INDEX($E620:$AF620,Inputs!$C$11)="","",INDEX($E620:$AF620,Inputs!$C$11))</f>
        <v>425000</v>
      </c>
      <c r="AM620" s="19">
        <f>Regression!$C$5+Regression!$C$6*A620</f>
        <v>10120.664212317046</v>
      </c>
      <c r="AN620" s="27" t="str">
        <f t="shared" si="128"/>
        <v/>
      </c>
      <c r="AO620" s="30">
        <f>INDEX('Seasonal Index'!$E$2:$E$53,AI620)</f>
        <v>1.00060911532618</v>
      </c>
      <c r="AP620" s="34" t="str">
        <f t="shared" si="129"/>
        <v/>
      </c>
      <c r="AQ620" s="16">
        <f>IF(AJ620=1,A620-Regression!$C$15,0)</f>
        <v>0</v>
      </c>
      <c r="AR620" s="16">
        <f>IF(AJ620=1,AK620-Regression!$D$15,0)</f>
        <v>0</v>
      </c>
      <c r="AS620" s="16">
        <f>IF(AJ620=1,AL620-Regression!$E$15,0)</f>
        <v>0</v>
      </c>
      <c r="AT620" s="16">
        <f>IF(AJ620=1,AP620-Regression!$F$15,0)</f>
        <v>0</v>
      </c>
      <c r="AU620" s="19">
        <f>IF(AND(ISNUMBER(AK620),ISNUMBER(AL620)),Regression!$C$38+Regression!$D$38*A620+Regression!$E$38*AK620+Regression!$F$38*AL620,"")</f>
        <v>9898.2825789345716</v>
      </c>
      <c r="AV620" s="34">
        <f t="shared" si="130"/>
        <v>9904.3117745562613</v>
      </c>
      <c r="AW620" s="13" t="str">
        <f>IF(AJ620=1,"Train",IF(AH620=Inputs!$B$6+1,"Validation",IF(AH620&gt;Inputs!$B$6+1,"Forecast","Not used")))</f>
        <v>Not used</v>
      </c>
      <c r="AX620" s="34">
        <f t="shared" si="131"/>
        <v>8854</v>
      </c>
      <c r="AY620" s="38" t="str">
        <f t="shared" si="132"/>
        <v/>
      </c>
      <c r="AZ620" s="13">
        <f t="shared" si="133"/>
        <v>0</v>
      </c>
      <c r="BB620" s="19">
        <f>Regression!$C$45+Regression!$C$46*A620</f>
        <v>7109.6097422199746</v>
      </c>
      <c r="BC620" s="27" t="str">
        <f t="shared" si="134"/>
        <v/>
      </c>
      <c r="BD620" s="30">
        <f>INDEX('Seasonal Index'!$H$2:$H$53,AI620)</f>
        <v>0.99765913713107945</v>
      </c>
      <c r="BE620" s="34" t="str">
        <f t="shared" si="135"/>
        <v/>
      </c>
      <c r="BF620" s="38" t="str">
        <f t="shared" si="136"/>
        <v/>
      </c>
      <c r="BG620" s="34">
        <f t="shared" si="137"/>
        <v>8854</v>
      </c>
      <c r="BH620" s="13">
        <f t="shared" si="138"/>
        <v>0</v>
      </c>
      <c r="BI620" s="13">
        <f t="shared" si="139"/>
        <v>0</v>
      </c>
    </row>
    <row r="621" spans="1:61" x14ac:dyDescent="0.2">
      <c r="A621" s="15">
        <v>620</v>
      </c>
      <c r="B621" s="35">
        <v>37610</v>
      </c>
      <c r="C621" s="36">
        <v>9063</v>
      </c>
      <c r="D621" s="37"/>
      <c r="F621" s="15">
        <v>429000</v>
      </c>
      <c r="H621" s="15">
        <v>30.347999999999999</v>
      </c>
      <c r="I621" s="15">
        <v>29.556000000000001</v>
      </c>
      <c r="J621" s="15">
        <v>1.363</v>
      </c>
      <c r="K621" s="15">
        <v>10984.04</v>
      </c>
      <c r="L621" s="15">
        <v>742214</v>
      </c>
      <c r="M621" s="15">
        <v>851</v>
      </c>
      <c r="N621" s="15">
        <v>16.52</v>
      </c>
      <c r="O621" s="15">
        <v>245556</v>
      </c>
      <c r="P621" s="15">
        <v>7435.2</v>
      </c>
      <c r="Q621" s="15">
        <v>1975317</v>
      </c>
      <c r="S621" s="15">
        <v>14003</v>
      </c>
      <c r="U621" s="15">
        <v>89.5</v>
      </c>
      <c r="V621" s="15">
        <v>24</v>
      </c>
      <c r="W621" s="15">
        <v>90.4</v>
      </c>
      <c r="AB621" s="15">
        <v>285225</v>
      </c>
      <c r="AD621" s="15">
        <v>0</v>
      </c>
      <c r="AE621" s="15">
        <v>136.5</v>
      </c>
      <c r="AF621" s="15">
        <v>1.5</v>
      </c>
      <c r="AH621" s="13">
        <f t="shared" si="126"/>
        <v>2002</v>
      </c>
      <c r="AI621" s="13">
        <f t="shared" si="127"/>
        <v>51</v>
      </c>
      <c r="AJ621" s="13">
        <f>IF(AND(ISNUMBER(C621),ISNUMBER(AK621),ISNUMBER(AL621),AH621&gt;=Inputs!$B$5,AH621&lt;=Inputs!$B$6,AH621&lt;&gt;Inputs!$B$7,AH621&lt;&gt;Inputs!$B$8),1,0)</f>
        <v>0</v>
      </c>
      <c r="AK621" s="13">
        <f>IF(INDEX($E621:$AF621,Inputs!$C$10)="","",INDEX($E621:$AF621,Inputs!$C$10))</f>
        <v>245556</v>
      </c>
      <c r="AL621" s="13">
        <f>IF(INDEX($E621:$AF621,Inputs!$C$11)="","",INDEX($E621:$AF621,Inputs!$C$11))</f>
        <v>429000</v>
      </c>
      <c r="AM621" s="19">
        <f>Regression!$C$5+Regression!$C$6*A621</f>
        <v>10119.491537378726</v>
      </c>
      <c r="AN621" s="27" t="str">
        <f t="shared" si="128"/>
        <v/>
      </c>
      <c r="AO621" s="30">
        <f>INDEX('Seasonal Index'!$E$2:$E$53,AI621)</f>
        <v>1.0219733137822757</v>
      </c>
      <c r="AP621" s="34" t="str">
        <f t="shared" si="129"/>
        <v/>
      </c>
      <c r="AQ621" s="16">
        <f>IF(AJ621=1,A621-Regression!$C$15,0)</f>
        <v>0</v>
      </c>
      <c r="AR621" s="16">
        <f>IF(AJ621=1,AK621-Regression!$D$15,0)</f>
        <v>0</v>
      </c>
      <c r="AS621" s="16">
        <f>IF(AJ621=1,AL621-Regression!$E$15,0)</f>
        <v>0</v>
      </c>
      <c r="AT621" s="16">
        <f>IF(AJ621=1,AP621-Regression!$F$15,0)</f>
        <v>0</v>
      </c>
      <c r="AU621" s="19">
        <f>IF(AND(ISNUMBER(AK621),ISNUMBER(AL621)),Regression!$C$38+Regression!$D$38*A621+Regression!$E$38*AK621+Regression!$F$38*AL621,"")</f>
        <v>9907.870251368804</v>
      </c>
      <c r="AV621" s="34">
        <f t="shared" si="130"/>
        <v>10125.578993316207</v>
      </c>
      <c r="AW621" s="13" t="str">
        <f>IF(AJ621=1,"Train",IF(AH621=Inputs!$B$6+1,"Validation",IF(AH621&gt;Inputs!$B$6+1,"Forecast","Not used")))</f>
        <v>Not used</v>
      </c>
      <c r="AX621" s="34">
        <f t="shared" si="131"/>
        <v>9063</v>
      </c>
      <c r="AY621" s="38" t="str">
        <f t="shared" si="132"/>
        <v/>
      </c>
      <c r="AZ621" s="13">
        <f t="shared" si="133"/>
        <v>0</v>
      </c>
      <c r="BB621" s="19">
        <f>Regression!$C$45+Regression!$C$46*A621</f>
        <v>7111.1692418327511</v>
      </c>
      <c r="BC621" s="27" t="str">
        <f t="shared" si="134"/>
        <v/>
      </c>
      <c r="BD621" s="30">
        <f>INDEX('Seasonal Index'!$H$2:$H$53,AI621)</f>
        <v>1.0395425337611444</v>
      </c>
      <c r="BE621" s="34" t="str">
        <f t="shared" si="135"/>
        <v/>
      </c>
      <c r="BF621" s="38" t="str">
        <f t="shared" si="136"/>
        <v/>
      </c>
      <c r="BG621" s="34">
        <f t="shared" si="137"/>
        <v>9063</v>
      </c>
      <c r="BH621" s="13">
        <f t="shared" si="138"/>
        <v>0</v>
      </c>
      <c r="BI621" s="13">
        <f t="shared" si="139"/>
        <v>0</v>
      </c>
    </row>
    <row r="622" spans="1:61" x14ac:dyDescent="0.2">
      <c r="A622" s="15">
        <v>621</v>
      </c>
      <c r="B622" s="35">
        <v>37617</v>
      </c>
      <c r="C622" s="36">
        <v>8989</v>
      </c>
      <c r="D622" s="37"/>
      <c r="F622" s="15">
        <v>394000</v>
      </c>
      <c r="H622" s="15">
        <v>32.377499999999998</v>
      </c>
      <c r="I622" s="15">
        <v>31.01</v>
      </c>
      <c r="J622" s="15">
        <v>1.401</v>
      </c>
      <c r="K622" s="15">
        <v>10984.04</v>
      </c>
      <c r="L622" s="15">
        <v>742214</v>
      </c>
      <c r="M622" s="15">
        <v>851</v>
      </c>
      <c r="N622" s="15">
        <v>16.52</v>
      </c>
      <c r="O622" s="15">
        <v>245556</v>
      </c>
      <c r="P622" s="15">
        <v>7435.2</v>
      </c>
      <c r="Q622" s="15">
        <v>1975317</v>
      </c>
      <c r="S622" s="15">
        <v>14003</v>
      </c>
      <c r="U622" s="15">
        <v>89.5</v>
      </c>
      <c r="V622" s="15">
        <v>24</v>
      </c>
      <c r="W622" s="15">
        <v>90.4</v>
      </c>
      <c r="AB622" s="15">
        <v>285225</v>
      </c>
      <c r="AD622" s="15">
        <v>1</v>
      </c>
      <c r="AE622" s="15">
        <v>171.1</v>
      </c>
      <c r="AF622" s="15">
        <v>0</v>
      </c>
      <c r="AH622" s="13">
        <f t="shared" si="126"/>
        <v>2002</v>
      </c>
      <c r="AI622" s="13">
        <f t="shared" si="127"/>
        <v>52</v>
      </c>
      <c r="AJ622" s="13">
        <f>IF(AND(ISNUMBER(C622),ISNUMBER(AK622),ISNUMBER(AL622),AH622&gt;=Inputs!$B$5,AH622&lt;=Inputs!$B$6,AH622&lt;&gt;Inputs!$B$7,AH622&lt;&gt;Inputs!$B$8),1,0)</f>
        <v>0</v>
      </c>
      <c r="AK622" s="13">
        <f>IF(INDEX($E622:$AF622,Inputs!$C$10)="","",INDEX($E622:$AF622,Inputs!$C$10))</f>
        <v>245556</v>
      </c>
      <c r="AL622" s="13">
        <f>IF(INDEX($E622:$AF622,Inputs!$C$11)="","",INDEX($E622:$AF622,Inputs!$C$11))</f>
        <v>394000</v>
      </c>
      <c r="AM622" s="19">
        <f>Regression!$C$5+Regression!$C$6*A622</f>
        <v>10118.318862440408</v>
      </c>
      <c r="AN622" s="27" t="str">
        <f t="shared" si="128"/>
        <v/>
      </c>
      <c r="AO622" s="30">
        <f>INDEX('Seasonal Index'!$E$2:$E$53,AI622)</f>
        <v>0.94105970168970154</v>
      </c>
      <c r="AP622" s="34" t="str">
        <f t="shared" si="129"/>
        <v/>
      </c>
      <c r="AQ622" s="16">
        <f>IF(AJ622=1,A622-Regression!$C$15,0)</f>
        <v>0</v>
      </c>
      <c r="AR622" s="16">
        <f>IF(AJ622=1,AK622-Regression!$D$15,0)</f>
        <v>0</v>
      </c>
      <c r="AS622" s="16">
        <f>IF(AJ622=1,AL622-Regression!$E$15,0)</f>
        <v>0</v>
      </c>
      <c r="AT622" s="16">
        <f>IF(AJ622=1,AP622-Regression!$F$15,0)</f>
        <v>0</v>
      </c>
      <c r="AU622" s="19">
        <f>IF(AND(ISNUMBER(AK622),ISNUMBER(AL622)),Regression!$C$38+Regression!$D$38*A622+Regression!$E$38*AK622+Regression!$F$38*AL622,"")</f>
        <v>9999.2343863373699</v>
      </c>
      <c r="AV622" s="34">
        <f t="shared" si="130"/>
        <v>9409.8765287320512</v>
      </c>
      <c r="AW622" s="13" t="str">
        <f>IF(AJ622=1,"Train",IF(AH622=Inputs!$B$6+1,"Validation",IF(AH622&gt;Inputs!$B$6+1,"Forecast","Not used")))</f>
        <v>Not used</v>
      </c>
      <c r="AX622" s="34">
        <f t="shared" si="131"/>
        <v>8989</v>
      </c>
      <c r="AY622" s="38" t="str">
        <f t="shared" si="132"/>
        <v/>
      </c>
      <c r="AZ622" s="13">
        <f t="shared" si="133"/>
        <v>0</v>
      </c>
      <c r="BB622" s="19">
        <f>Regression!$C$45+Regression!$C$46*A622</f>
        <v>7112.7287414455277</v>
      </c>
      <c r="BC622" s="27" t="str">
        <f t="shared" si="134"/>
        <v/>
      </c>
      <c r="BD622" s="30">
        <f>INDEX('Seasonal Index'!$H$2:$H$53,AI622)</f>
        <v>0.89289929772275245</v>
      </c>
      <c r="BE622" s="34" t="str">
        <f t="shared" si="135"/>
        <v/>
      </c>
      <c r="BF622" s="38" t="str">
        <f t="shared" si="136"/>
        <v/>
      </c>
      <c r="BG622" s="34">
        <f t="shared" si="137"/>
        <v>8989</v>
      </c>
      <c r="BH622" s="13">
        <f t="shared" si="138"/>
        <v>0</v>
      </c>
      <c r="BI622" s="13">
        <f t="shared" si="139"/>
        <v>0</v>
      </c>
    </row>
    <row r="623" spans="1:61" x14ac:dyDescent="0.2">
      <c r="A623" s="15">
        <v>622</v>
      </c>
      <c r="B623" s="35">
        <v>37624</v>
      </c>
      <c r="C623" s="36">
        <v>8411</v>
      </c>
      <c r="D623" s="37"/>
      <c r="F623" s="15">
        <v>409000</v>
      </c>
      <c r="H623" s="15">
        <v>31.962499999999999</v>
      </c>
      <c r="I623" s="15">
        <v>30.9725</v>
      </c>
      <c r="J623" s="15">
        <v>1.4410000000000001</v>
      </c>
      <c r="K623" s="15">
        <v>10984.04</v>
      </c>
      <c r="L623" s="15">
        <v>742214</v>
      </c>
      <c r="M623" s="15">
        <v>851</v>
      </c>
      <c r="N623" s="15">
        <v>16.52</v>
      </c>
      <c r="O623" s="15">
        <v>245556</v>
      </c>
      <c r="P623" s="15">
        <v>7435.2</v>
      </c>
      <c r="Q623" s="15">
        <v>1975317</v>
      </c>
      <c r="S623" s="15">
        <v>14003</v>
      </c>
      <c r="U623" s="15">
        <v>89.5</v>
      </c>
      <c r="V623" s="15">
        <v>24</v>
      </c>
      <c r="W623" s="15">
        <v>90.4</v>
      </c>
      <c r="AB623" s="15">
        <v>285225</v>
      </c>
      <c r="AD623" s="15">
        <v>1</v>
      </c>
      <c r="AE623" s="15">
        <v>153.69999999999999</v>
      </c>
      <c r="AF623" s="15">
        <v>0.4</v>
      </c>
      <c r="AH623" s="13">
        <f t="shared" si="126"/>
        <v>2003</v>
      </c>
      <c r="AI623" s="13">
        <f t="shared" si="127"/>
        <v>1</v>
      </c>
      <c r="AJ623" s="13">
        <f>IF(AND(ISNUMBER(C623),ISNUMBER(AK623),ISNUMBER(AL623),AH623&gt;=Inputs!$B$5,AH623&lt;=Inputs!$B$6,AH623&lt;&gt;Inputs!$B$7,AH623&lt;&gt;Inputs!$B$8),1,0)</f>
        <v>0</v>
      </c>
      <c r="AK623" s="13">
        <f>IF(INDEX($E623:$AF623,Inputs!$C$10)="","",INDEX($E623:$AF623,Inputs!$C$10))</f>
        <v>245556</v>
      </c>
      <c r="AL623" s="13">
        <f>IF(INDEX($E623:$AF623,Inputs!$C$11)="","",INDEX($E623:$AF623,Inputs!$C$11))</f>
        <v>409000</v>
      </c>
      <c r="AM623" s="19">
        <f>Regression!$C$5+Regression!$C$6*A623</f>
        <v>10117.146187502089</v>
      </c>
      <c r="AN623" s="27" t="str">
        <f t="shared" si="128"/>
        <v/>
      </c>
      <c r="AO623" s="30">
        <f>INDEX('Seasonal Index'!$E$2:$E$53,AI623)</f>
        <v>0.91465818912124619</v>
      </c>
      <c r="AP623" s="34" t="str">
        <f t="shared" si="129"/>
        <v/>
      </c>
      <c r="AQ623" s="16">
        <f>IF(AJ623=1,A623-Regression!$C$15,0)</f>
        <v>0</v>
      </c>
      <c r="AR623" s="16">
        <f>IF(AJ623=1,AK623-Regression!$D$15,0)</f>
        <v>0</v>
      </c>
      <c r="AS623" s="16">
        <f>IF(AJ623=1,AL623-Regression!$E$15,0)</f>
        <v>0</v>
      </c>
      <c r="AT623" s="16">
        <f>IF(AJ623=1,AP623-Regression!$F$15,0)</f>
        <v>0</v>
      </c>
      <c r="AU623" s="19">
        <f>IF(AND(ISNUMBER(AK623),ISNUMBER(AL623)),Regression!$C$38+Regression!$D$38*A623+Regression!$E$38*AK623+Regression!$F$38*AL623,"")</f>
        <v>9957.8464524680785</v>
      </c>
      <c r="AV623" s="34">
        <f t="shared" si="130"/>
        <v>9108.0258037618787</v>
      </c>
      <c r="AW623" s="13" t="str">
        <f>IF(AJ623=1,"Train",IF(AH623=Inputs!$B$6+1,"Validation",IF(AH623&gt;Inputs!$B$6+1,"Forecast","Not used")))</f>
        <v>Not used</v>
      </c>
      <c r="AX623" s="34">
        <f t="shared" si="131"/>
        <v>8411</v>
      </c>
      <c r="AY623" s="38" t="str">
        <f t="shared" si="132"/>
        <v/>
      </c>
      <c r="AZ623" s="13">
        <f t="shared" si="133"/>
        <v>0</v>
      </c>
      <c r="BB623" s="19">
        <f>Regression!$C$45+Regression!$C$46*A623</f>
        <v>7114.2882410583043</v>
      </c>
      <c r="BC623" s="27" t="str">
        <f t="shared" si="134"/>
        <v/>
      </c>
      <c r="BD623" s="30">
        <f>INDEX('Seasonal Index'!$H$2:$H$53,AI623)</f>
        <v>0.90693988880451892</v>
      </c>
      <c r="BE623" s="34" t="str">
        <f t="shared" si="135"/>
        <v/>
      </c>
      <c r="BF623" s="38" t="str">
        <f t="shared" si="136"/>
        <v/>
      </c>
      <c r="BG623" s="34">
        <f t="shared" si="137"/>
        <v>8411</v>
      </c>
      <c r="BH623" s="13">
        <f t="shared" si="138"/>
        <v>0</v>
      </c>
      <c r="BI623" s="13">
        <f t="shared" si="139"/>
        <v>0</v>
      </c>
    </row>
    <row r="624" spans="1:61" x14ac:dyDescent="0.2">
      <c r="A624" s="15">
        <v>623</v>
      </c>
      <c r="B624" s="35">
        <v>37631</v>
      </c>
      <c r="C624" s="36">
        <v>8335</v>
      </c>
      <c r="D624" s="37"/>
      <c r="F624" s="15">
        <v>393000</v>
      </c>
      <c r="H624" s="15">
        <v>31.538</v>
      </c>
      <c r="I624" s="15">
        <v>30.367999999999999</v>
      </c>
      <c r="J624" s="15">
        <v>1.444</v>
      </c>
      <c r="K624" s="15">
        <v>10984.04</v>
      </c>
      <c r="L624" s="15">
        <v>764467</v>
      </c>
      <c r="M624" s="15">
        <v>834</v>
      </c>
      <c r="N624" s="15">
        <v>16.52</v>
      </c>
      <c r="O624" s="15">
        <v>245556</v>
      </c>
      <c r="P624" s="15">
        <v>7463.8</v>
      </c>
      <c r="Q624" s="15">
        <v>1975317</v>
      </c>
      <c r="S624" s="15">
        <v>14003</v>
      </c>
      <c r="U624" s="15">
        <v>89.5</v>
      </c>
      <c r="V624" s="15">
        <v>24</v>
      </c>
      <c r="W624" s="15">
        <v>87.5</v>
      </c>
      <c r="AB624" s="15">
        <v>285225</v>
      </c>
      <c r="AD624" s="15">
        <v>0</v>
      </c>
      <c r="AE624" s="15">
        <v>151.80000000000001</v>
      </c>
      <c r="AF624" s="15">
        <v>0.3</v>
      </c>
      <c r="AH624" s="13">
        <f t="shared" si="126"/>
        <v>2003</v>
      </c>
      <c r="AI624" s="13">
        <f t="shared" si="127"/>
        <v>2</v>
      </c>
      <c r="AJ624" s="13">
        <f>IF(AND(ISNUMBER(C624),ISNUMBER(AK624),ISNUMBER(AL624),AH624&gt;=Inputs!$B$5,AH624&lt;=Inputs!$B$6,AH624&lt;&gt;Inputs!$B$7,AH624&lt;&gt;Inputs!$B$8),1,0)</f>
        <v>0</v>
      </c>
      <c r="AK624" s="13">
        <f>IF(INDEX($E624:$AF624,Inputs!$C$10)="","",INDEX($E624:$AF624,Inputs!$C$10))</f>
        <v>245556</v>
      </c>
      <c r="AL624" s="13">
        <f>IF(INDEX($E624:$AF624,Inputs!$C$11)="","",INDEX($E624:$AF624,Inputs!$C$11))</f>
        <v>393000</v>
      </c>
      <c r="AM624" s="19">
        <f>Regression!$C$5+Regression!$C$6*A624</f>
        <v>10115.973512563771</v>
      </c>
      <c r="AN624" s="27" t="str">
        <f t="shared" si="128"/>
        <v/>
      </c>
      <c r="AO624" s="30">
        <f>INDEX('Seasonal Index'!$E$2:$E$53,AI624)</f>
        <v>0.92112372079680493</v>
      </c>
      <c r="AP624" s="34" t="str">
        <f t="shared" si="129"/>
        <v/>
      </c>
      <c r="AQ624" s="16">
        <f>IF(AJ624=1,A624-Regression!$C$15,0)</f>
        <v>0</v>
      </c>
      <c r="AR624" s="16">
        <f>IF(AJ624=1,AK624-Regression!$D$15,0)</f>
        <v>0</v>
      </c>
      <c r="AS624" s="16">
        <f>IF(AJ624=1,AL624-Regression!$E$15,0)</f>
        <v>0</v>
      </c>
      <c r="AT624" s="16">
        <f>IF(AJ624=1,AP624-Regression!$F$15,0)</f>
        <v>0</v>
      </c>
      <c r="AU624" s="19">
        <f>IF(AND(ISNUMBER(AK624),ISNUMBER(AL624)),Regression!$C$38+Regression!$D$38*A624+Regression!$E$38*AK624+Regression!$F$38*AL624,"")</f>
        <v>9998.7648012782593</v>
      </c>
      <c r="AV624" s="34">
        <f t="shared" si="130"/>
        <v>9210.0994371255565</v>
      </c>
      <c r="AW624" s="13" t="str">
        <f>IF(AJ624=1,"Train",IF(AH624=Inputs!$B$6+1,"Validation",IF(AH624&gt;Inputs!$B$6+1,"Forecast","Not used")))</f>
        <v>Not used</v>
      </c>
      <c r="AX624" s="34">
        <f t="shared" si="131"/>
        <v>8335</v>
      </c>
      <c r="AY624" s="38" t="str">
        <f t="shared" si="132"/>
        <v/>
      </c>
      <c r="AZ624" s="13">
        <f t="shared" si="133"/>
        <v>0</v>
      </c>
      <c r="BB624" s="19">
        <f>Regression!$C$45+Regression!$C$46*A624</f>
        <v>7115.8477406710817</v>
      </c>
      <c r="BC624" s="27" t="str">
        <f t="shared" si="134"/>
        <v/>
      </c>
      <c r="BD624" s="30">
        <f>INDEX('Seasonal Index'!$H$2:$H$53,AI624)</f>
        <v>0.93580735968008499</v>
      </c>
      <c r="BE624" s="34" t="str">
        <f t="shared" si="135"/>
        <v/>
      </c>
      <c r="BF624" s="38" t="str">
        <f t="shared" si="136"/>
        <v/>
      </c>
      <c r="BG624" s="34">
        <f t="shared" si="137"/>
        <v>8335</v>
      </c>
      <c r="BH624" s="13">
        <f t="shared" si="138"/>
        <v>0</v>
      </c>
      <c r="BI624" s="13">
        <f t="shared" si="139"/>
        <v>0</v>
      </c>
    </row>
    <row r="625" spans="1:61" x14ac:dyDescent="0.2">
      <c r="A625" s="15">
        <v>624</v>
      </c>
      <c r="B625" s="35">
        <v>37638</v>
      </c>
      <c r="C625" s="36">
        <v>8645</v>
      </c>
      <c r="D625" s="37"/>
      <c r="F625" s="15">
        <v>378000</v>
      </c>
      <c r="H625" s="15">
        <v>33.037999999999997</v>
      </c>
      <c r="I625" s="15">
        <v>31.481999999999999</v>
      </c>
      <c r="J625" s="15">
        <v>1.454</v>
      </c>
      <c r="K625" s="15">
        <v>10984.04</v>
      </c>
      <c r="L625" s="15">
        <v>764467</v>
      </c>
      <c r="M625" s="15">
        <v>834</v>
      </c>
      <c r="N625" s="15">
        <v>17.866</v>
      </c>
      <c r="O625" s="15">
        <v>230648</v>
      </c>
      <c r="P625" s="15">
        <v>7463.8</v>
      </c>
      <c r="Q625" s="15">
        <v>1975317</v>
      </c>
      <c r="S625" s="15">
        <v>14003</v>
      </c>
      <c r="U625" s="15">
        <v>89.5</v>
      </c>
      <c r="V625" s="15">
        <v>24</v>
      </c>
      <c r="W625" s="15">
        <v>87.5</v>
      </c>
      <c r="AB625" s="15">
        <v>285225</v>
      </c>
      <c r="AD625" s="15">
        <v>0</v>
      </c>
      <c r="AE625" s="15">
        <v>212.1</v>
      </c>
      <c r="AF625" s="15">
        <v>0</v>
      </c>
      <c r="AH625" s="13">
        <f t="shared" si="126"/>
        <v>2003</v>
      </c>
      <c r="AI625" s="13">
        <f t="shared" si="127"/>
        <v>3</v>
      </c>
      <c r="AJ625" s="13">
        <f>IF(AND(ISNUMBER(C625),ISNUMBER(AK625),ISNUMBER(AL625),AH625&gt;=Inputs!$B$5,AH625&lt;=Inputs!$B$6,AH625&lt;&gt;Inputs!$B$7,AH625&lt;&gt;Inputs!$B$8),1,0)</f>
        <v>0</v>
      </c>
      <c r="AK625" s="13">
        <f>IF(INDEX($E625:$AF625,Inputs!$C$10)="","",INDEX($E625:$AF625,Inputs!$C$10))</f>
        <v>230648</v>
      </c>
      <c r="AL625" s="13">
        <f>IF(INDEX($E625:$AF625,Inputs!$C$11)="","",INDEX($E625:$AF625,Inputs!$C$11))</f>
        <v>378000</v>
      </c>
      <c r="AM625" s="19">
        <f>Regression!$C$5+Regression!$C$6*A625</f>
        <v>10114.800837625451</v>
      </c>
      <c r="AN625" s="27" t="str">
        <f t="shared" si="128"/>
        <v/>
      </c>
      <c r="AO625" s="30">
        <f>INDEX('Seasonal Index'!$E$2:$E$53,AI625)</f>
        <v>0.93247570989249473</v>
      </c>
      <c r="AP625" s="34" t="str">
        <f t="shared" si="129"/>
        <v/>
      </c>
      <c r="AQ625" s="16">
        <f>IF(AJ625=1,A625-Regression!$C$15,0)</f>
        <v>0</v>
      </c>
      <c r="AR625" s="16">
        <f>IF(AJ625=1,AK625-Regression!$D$15,0)</f>
        <v>0</v>
      </c>
      <c r="AS625" s="16">
        <f>IF(AJ625=1,AL625-Regression!$E$15,0)</f>
        <v>0</v>
      </c>
      <c r="AT625" s="16">
        <f>IF(AJ625=1,AP625-Regression!$F$15,0)</f>
        <v>0</v>
      </c>
      <c r="AU625" s="19">
        <f>IF(AND(ISNUMBER(AK625),ISNUMBER(AL625)),Regression!$C$38+Regression!$D$38*A625+Regression!$E$38*AK625+Regression!$F$38*AL625,"")</f>
        <v>10009.825911621641</v>
      </c>
      <c r="AV625" s="34">
        <f t="shared" si="130"/>
        <v>9333.9195228396784</v>
      </c>
      <c r="AW625" s="13" t="str">
        <f>IF(AJ625=1,"Train",IF(AH625=Inputs!$B$6+1,"Validation",IF(AH625&gt;Inputs!$B$6+1,"Forecast","Not used")))</f>
        <v>Not used</v>
      </c>
      <c r="AX625" s="34">
        <f t="shared" si="131"/>
        <v>8645</v>
      </c>
      <c r="AY625" s="38" t="str">
        <f t="shared" si="132"/>
        <v/>
      </c>
      <c r="AZ625" s="13">
        <f t="shared" si="133"/>
        <v>0</v>
      </c>
      <c r="BB625" s="19">
        <f>Regression!$C$45+Regression!$C$46*A625</f>
        <v>7117.4072402838583</v>
      </c>
      <c r="BC625" s="27" t="str">
        <f t="shared" si="134"/>
        <v/>
      </c>
      <c r="BD625" s="30">
        <f>INDEX('Seasonal Index'!$H$2:$H$53,AI625)</f>
        <v>0.93511463592432087</v>
      </c>
      <c r="BE625" s="34" t="str">
        <f t="shared" si="135"/>
        <v/>
      </c>
      <c r="BF625" s="38" t="str">
        <f t="shared" si="136"/>
        <v/>
      </c>
      <c r="BG625" s="34">
        <f t="shared" si="137"/>
        <v>8645</v>
      </c>
      <c r="BH625" s="13">
        <f t="shared" si="138"/>
        <v>0</v>
      </c>
      <c r="BI625" s="13">
        <f t="shared" si="139"/>
        <v>0</v>
      </c>
    </row>
    <row r="626" spans="1:61" x14ac:dyDescent="0.2">
      <c r="A626" s="15">
        <v>625</v>
      </c>
      <c r="B626" s="35">
        <v>37645</v>
      </c>
      <c r="C626" s="36">
        <v>8793</v>
      </c>
      <c r="D626" s="37"/>
      <c r="F626" s="15">
        <v>402000</v>
      </c>
      <c r="H626" s="15">
        <v>34.454999999999998</v>
      </c>
      <c r="I626" s="15">
        <v>31.808</v>
      </c>
      <c r="J626" s="15">
        <v>1.4590000000000001</v>
      </c>
      <c r="K626" s="15">
        <v>10984.04</v>
      </c>
      <c r="L626" s="15">
        <v>764467</v>
      </c>
      <c r="M626" s="15">
        <v>834</v>
      </c>
      <c r="N626" s="15">
        <v>17.866</v>
      </c>
      <c r="O626" s="15">
        <v>230648</v>
      </c>
      <c r="P626" s="15">
        <v>7463.8</v>
      </c>
      <c r="Q626" s="15">
        <v>1975317</v>
      </c>
      <c r="S626" s="15">
        <v>14003</v>
      </c>
      <c r="U626" s="15">
        <v>89.5</v>
      </c>
      <c r="V626" s="15">
        <v>24</v>
      </c>
      <c r="W626" s="15">
        <v>87.5</v>
      </c>
      <c r="AB626" s="15">
        <v>285225</v>
      </c>
      <c r="AD626" s="15">
        <v>0</v>
      </c>
      <c r="AE626" s="15">
        <v>225.7</v>
      </c>
      <c r="AF626" s="15">
        <v>0.3</v>
      </c>
      <c r="AH626" s="13">
        <f t="shared" si="126"/>
        <v>2003</v>
      </c>
      <c r="AI626" s="13">
        <f t="shared" si="127"/>
        <v>4</v>
      </c>
      <c r="AJ626" s="13">
        <f>IF(AND(ISNUMBER(C626),ISNUMBER(AK626),ISNUMBER(AL626),AH626&gt;=Inputs!$B$5,AH626&lt;=Inputs!$B$6,AH626&lt;&gt;Inputs!$B$7,AH626&lt;&gt;Inputs!$B$8),1,0)</f>
        <v>0</v>
      </c>
      <c r="AK626" s="13">
        <f>IF(INDEX($E626:$AF626,Inputs!$C$10)="","",INDEX($E626:$AF626,Inputs!$C$10))</f>
        <v>230648</v>
      </c>
      <c r="AL626" s="13">
        <f>IF(INDEX($E626:$AF626,Inputs!$C$11)="","",INDEX($E626:$AF626,Inputs!$C$11))</f>
        <v>402000</v>
      </c>
      <c r="AM626" s="19">
        <f>Regression!$C$5+Regression!$C$6*A626</f>
        <v>10113.628162687131</v>
      </c>
      <c r="AN626" s="27" t="str">
        <f t="shared" si="128"/>
        <v/>
      </c>
      <c r="AO626" s="30">
        <f>INDEX('Seasonal Index'!$E$2:$E$53,AI626)</f>
        <v>0.95567024426301994</v>
      </c>
      <c r="AP626" s="34" t="str">
        <f t="shared" si="129"/>
        <v/>
      </c>
      <c r="AQ626" s="16">
        <f>IF(AJ626=1,A626-Regression!$C$15,0)</f>
        <v>0</v>
      </c>
      <c r="AR626" s="16">
        <f>IF(AJ626=1,AK626-Regression!$D$15,0)</f>
        <v>0</v>
      </c>
      <c r="AS626" s="16">
        <f>IF(AJ626=1,AL626-Regression!$E$15,0)</f>
        <v>0</v>
      </c>
      <c r="AT626" s="16">
        <f>IF(AJ626=1,AP626-Regression!$F$15,0)</f>
        <v>0</v>
      </c>
      <c r="AU626" s="19">
        <f>IF(AND(ISNUMBER(AK626),ISNUMBER(AL626)),Regression!$C$38+Regression!$D$38*A626+Regression!$E$38*AK626+Regression!$F$38*AL626,"")</f>
        <v>9944.5426053615338</v>
      </c>
      <c r="AV626" s="34">
        <f t="shared" si="130"/>
        <v>9503.7034607498663</v>
      </c>
      <c r="AW626" s="13" t="str">
        <f>IF(AJ626=1,"Train",IF(AH626=Inputs!$B$6+1,"Validation",IF(AH626&gt;Inputs!$B$6+1,"Forecast","Not used")))</f>
        <v>Not used</v>
      </c>
      <c r="AX626" s="34">
        <f t="shared" si="131"/>
        <v>8793</v>
      </c>
      <c r="AY626" s="38" t="str">
        <f t="shared" si="132"/>
        <v/>
      </c>
      <c r="AZ626" s="13">
        <f t="shared" si="133"/>
        <v>0</v>
      </c>
      <c r="BB626" s="19">
        <f>Regression!$C$45+Regression!$C$46*A626</f>
        <v>7118.9667398966349</v>
      </c>
      <c r="BC626" s="27" t="str">
        <f t="shared" si="134"/>
        <v/>
      </c>
      <c r="BD626" s="30">
        <f>INDEX('Seasonal Index'!$H$2:$H$53,AI626)</f>
        <v>0.94748400224267371</v>
      </c>
      <c r="BE626" s="34" t="str">
        <f t="shared" si="135"/>
        <v/>
      </c>
      <c r="BF626" s="38" t="str">
        <f t="shared" si="136"/>
        <v/>
      </c>
      <c r="BG626" s="34">
        <f t="shared" si="137"/>
        <v>8793</v>
      </c>
      <c r="BH626" s="13">
        <f t="shared" si="138"/>
        <v>0</v>
      </c>
      <c r="BI626" s="13">
        <f t="shared" si="139"/>
        <v>0</v>
      </c>
    </row>
    <row r="627" spans="1:61" x14ac:dyDescent="0.2">
      <c r="A627" s="15">
        <v>626</v>
      </c>
      <c r="B627" s="35">
        <v>37652</v>
      </c>
      <c r="C627" s="36">
        <v>8551</v>
      </c>
      <c r="D627" s="37"/>
      <c r="F627" s="15">
        <v>407000</v>
      </c>
      <c r="H627" s="15">
        <v>33.192</v>
      </c>
      <c r="I627" s="15">
        <v>31.2</v>
      </c>
      <c r="J627" s="15">
        <v>1.4730000000000001</v>
      </c>
      <c r="K627" s="15">
        <v>10984.04</v>
      </c>
      <c r="L627" s="15">
        <v>764467</v>
      </c>
      <c r="M627" s="15">
        <v>834</v>
      </c>
      <c r="N627" s="15">
        <v>17.866</v>
      </c>
      <c r="O627" s="15">
        <v>230648</v>
      </c>
      <c r="P627" s="15">
        <v>7463.8</v>
      </c>
      <c r="Q627" s="15">
        <v>1975317</v>
      </c>
      <c r="S627" s="15">
        <v>14003</v>
      </c>
      <c r="U627" s="15">
        <v>89.5</v>
      </c>
      <c r="V627" s="15">
        <v>24</v>
      </c>
      <c r="W627" s="15">
        <v>87.5</v>
      </c>
      <c r="AB627" s="15">
        <v>285225</v>
      </c>
      <c r="AD627" s="15">
        <v>0</v>
      </c>
      <c r="AE627" s="15">
        <v>188.6</v>
      </c>
      <c r="AF627" s="15">
        <v>1</v>
      </c>
      <c r="AH627" s="13">
        <f t="shared" si="126"/>
        <v>2003</v>
      </c>
      <c r="AI627" s="13">
        <f t="shared" si="127"/>
        <v>5</v>
      </c>
      <c r="AJ627" s="13">
        <f>IF(AND(ISNUMBER(C627),ISNUMBER(AK627),ISNUMBER(AL627),AH627&gt;=Inputs!$B$5,AH627&lt;=Inputs!$B$6,AH627&lt;&gt;Inputs!$B$7,AH627&lt;&gt;Inputs!$B$8),1,0)</f>
        <v>0</v>
      </c>
      <c r="AK627" s="13">
        <f>IF(INDEX($E627:$AF627,Inputs!$C$10)="","",INDEX($E627:$AF627,Inputs!$C$10))</f>
        <v>230648</v>
      </c>
      <c r="AL627" s="13">
        <f>IF(INDEX($E627:$AF627,Inputs!$C$11)="","",INDEX($E627:$AF627,Inputs!$C$11))</f>
        <v>407000</v>
      </c>
      <c r="AM627" s="19">
        <f>Regression!$C$5+Regression!$C$6*A627</f>
        <v>10112.455487748814</v>
      </c>
      <c r="AN627" s="27" t="str">
        <f t="shared" si="128"/>
        <v/>
      </c>
      <c r="AO627" s="30">
        <f>INDEX('Seasonal Index'!$E$2:$E$53,AI627)</f>
        <v>0.96378521109549831</v>
      </c>
      <c r="AP627" s="34" t="str">
        <f t="shared" si="129"/>
        <v/>
      </c>
      <c r="AQ627" s="16">
        <f>IF(AJ627=1,A627-Regression!$C$15,0)</f>
        <v>0</v>
      </c>
      <c r="AR627" s="16">
        <f>IF(AJ627=1,AK627-Regression!$D$15,0)</f>
        <v>0</v>
      </c>
      <c r="AS627" s="16">
        <f>IF(AJ627=1,AL627-Regression!$E$15,0)</f>
        <v>0</v>
      </c>
      <c r="AT627" s="16">
        <f>IF(AJ627=1,AP627-Regression!$F$15,0)</f>
        <v>0</v>
      </c>
      <c r="AU627" s="19">
        <f>IF(AND(ISNUMBER(AK627),ISNUMBER(AL627)),Regression!$C$38+Regression!$D$38*A627+Regression!$E$38*AK627+Regression!$F$38*AL627,"")</f>
        <v>9929.7050852598131</v>
      </c>
      <c r="AV627" s="34">
        <f t="shared" si="130"/>
        <v>9570.1029117131711</v>
      </c>
      <c r="AW627" s="13" t="str">
        <f>IF(AJ627=1,"Train",IF(AH627=Inputs!$B$6+1,"Validation",IF(AH627&gt;Inputs!$B$6+1,"Forecast","Not used")))</f>
        <v>Not used</v>
      </c>
      <c r="AX627" s="34">
        <f t="shared" si="131"/>
        <v>8551</v>
      </c>
      <c r="AY627" s="38" t="str">
        <f t="shared" si="132"/>
        <v/>
      </c>
      <c r="AZ627" s="13">
        <f t="shared" si="133"/>
        <v>0</v>
      </c>
      <c r="BB627" s="19">
        <f>Regression!$C$45+Regression!$C$46*A627</f>
        <v>7120.5262395094123</v>
      </c>
      <c r="BC627" s="27" t="str">
        <f t="shared" si="134"/>
        <v/>
      </c>
      <c r="BD627" s="30">
        <f>INDEX('Seasonal Index'!$H$2:$H$53,AI627)</f>
        <v>1.0045556242669631</v>
      </c>
      <c r="BE627" s="34" t="str">
        <f t="shared" si="135"/>
        <v/>
      </c>
      <c r="BF627" s="38" t="str">
        <f t="shared" si="136"/>
        <v/>
      </c>
      <c r="BG627" s="34">
        <f t="shared" si="137"/>
        <v>8551</v>
      </c>
      <c r="BH627" s="13">
        <f t="shared" si="138"/>
        <v>0</v>
      </c>
      <c r="BI627" s="13">
        <f t="shared" si="139"/>
        <v>0</v>
      </c>
    </row>
    <row r="628" spans="1:61" x14ac:dyDescent="0.2">
      <c r="A628" s="15">
        <v>627</v>
      </c>
      <c r="B628" s="35">
        <v>37659</v>
      </c>
      <c r="C628" s="36">
        <v>8106</v>
      </c>
      <c r="D628" s="37"/>
      <c r="F628" s="15">
        <v>413000</v>
      </c>
      <c r="H628" s="15">
        <v>33.954000000000001</v>
      </c>
      <c r="I628" s="15">
        <v>31.577999999999999</v>
      </c>
      <c r="J628" s="15">
        <v>1.5269999999999999</v>
      </c>
      <c r="K628" s="15">
        <v>11061.433000000001</v>
      </c>
      <c r="L628" s="15">
        <v>764467</v>
      </c>
      <c r="M628" s="15">
        <v>856</v>
      </c>
      <c r="N628" s="15">
        <v>17.866</v>
      </c>
      <c r="O628" s="15">
        <v>230648</v>
      </c>
      <c r="P628" s="15">
        <v>7519.9</v>
      </c>
      <c r="Q628" s="15">
        <v>1975317</v>
      </c>
      <c r="S628" s="15">
        <v>14003</v>
      </c>
      <c r="U628" s="15">
        <v>90.1</v>
      </c>
      <c r="V628" s="15">
        <v>24</v>
      </c>
      <c r="W628" s="15">
        <v>92.6</v>
      </c>
      <c r="AB628" s="15">
        <v>285225</v>
      </c>
      <c r="AD628" s="15">
        <v>0</v>
      </c>
      <c r="AE628" s="15">
        <v>164.6</v>
      </c>
      <c r="AF628" s="15">
        <v>0.5</v>
      </c>
      <c r="AH628" s="13">
        <f t="shared" si="126"/>
        <v>2003</v>
      </c>
      <c r="AI628" s="13">
        <f t="shared" si="127"/>
        <v>6</v>
      </c>
      <c r="AJ628" s="13">
        <f>IF(AND(ISNUMBER(C628),ISNUMBER(AK628),ISNUMBER(AL628),AH628&gt;=Inputs!$B$5,AH628&lt;=Inputs!$B$6,AH628&lt;&gt;Inputs!$B$7,AH628&lt;&gt;Inputs!$B$8),1,0)</f>
        <v>0</v>
      </c>
      <c r="AK628" s="13">
        <f>IF(INDEX($E628:$AF628,Inputs!$C$10)="","",INDEX($E628:$AF628,Inputs!$C$10))</f>
        <v>230648</v>
      </c>
      <c r="AL628" s="13">
        <f>IF(INDEX($E628:$AF628,Inputs!$C$11)="","",INDEX($E628:$AF628,Inputs!$C$11))</f>
        <v>413000</v>
      </c>
      <c r="AM628" s="19">
        <f>Regression!$C$5+Regression!$C$6*A628</f>
        <v>10111.282812810494</v>
      </c>
      <c r="AN628" s="27" t="str">
        <f t="shared" si="128"/>
        <v/>
      </c>
      <c r="AO628" s="30">
        <f>INDEX('Seasonal Index'!$E$2:$E$53,AI628)</f>
        <v>0.93990301851114999</v>
      </c>
      <c r="AP628" s="34" t="str">
        <f t="shared" si="129"/>
        <v/>
      </c>
      <c r="AQ628" s="16">
        <f>IF(AJ628=1,A628-Regression!$C$15,0)</f>
        <v>0</v>
      </c>
      <c r="AR628" s="16">
        <f>IF(AJ628=1,AK628-Regression!$D$15,0)</f>
        <v>0</v>
      </c>
      <c r="AS628" s="16">
        <f>IF(AJ628=1,AL628-Regression!$E$15,0)</f>
        <v>0</v>
      </c>
      <c r="AT628" s="16">
        <f>IF(AJ628=1,AP628-Regression!$F$15,0)</f>
        <v>0</v>
      </c>
      <c r="AU628" s="19">
        <f>IF(AND(ISNUMBER(AK628),ISNUMBER(AL628)),Regression!$C$38+Regression!$D$38*A628+Regression!$E$38*AK628+Regression!$F$38*AL628,"")</f>
        <v>9912.2125237813361</v>
      </c>
      <c r="AV628" s="34">
        <f t="shared" si="130"/>
        <v>9316.5184712261016</v>
      </c>
      <c r="AW628" s="13" t="str">
        <f>IF(AJ628=1,"Train",IF(AH628=Inputs!$B$6+1,"Validation",IF(AH628&gt;Inputs!$B$6+1,"Forecast","Not used")))</f>
        <v>Not used</v>
      </c>
      <c r="AX628" s="34">
        <f t="shared" si="131"/>
        <v>8106</v>
      </c>
      <c r="AY628" s="38" t="str">
        <f t="shared" si="132"/>
        <v/>
      </c>
      <c r="AZ628" s="13">
        <f t="shared" si="133"/>
        <v>0</v>
      </c>
      <c r="BB628" s="19">
        <f>Regression!$C$45+Regression!$C$46*A628</f>
        <v>7122.0857391221889</v>
      </c>
      <c r="BC628" s="27" t="str">
        <f t="shared" si="134"/>
        <v/>
      </c>
      <c r="BD628" s="30">
        <f>INDEX('Seasonal Index'!$H$2:$H$53,AI628)</f>
        <v>0.95301266001084362</v>
      </c>
      <c r="BE628" s="34" t="str">
        <f t="shared" si="135"/>
        <v/>
      </c>
      <c r="BF628" s="38" t="str">
        <f t="shared" si="136"/>
        <v/>
      </c>
      <c r="BG628" s="34">
        <f t="shared" si="137"/>
        <v>8106</v>
      </c>
      <c r="BH628" s="13">
        <f t="shared" si="138"/>
        <v>0</v>
      </c>
      <c r="BI628" s="13">
        <f t="shared" si="139"/>
        <v>0</v>
      </c>
    </row>
    <row r="629" spans="1:61" x14ac:dyDescent="0.2">
      <c r="A629" s="15">
        <v>628</v>
      </c>
      <c r="B629" s="35">
        <v>37666</v>
      </c>
      <c r="C629" s="36">
        <v>8454</v>
      </c>
      <c r="D629" s="37"/>
      <c r="F629" s="15">
        <v>390000</v>
      </c>
      <c r="H629" s="15">
        <v>35.792000000000002</v>
      </c>
      <c r="I629" s="15">
        <v>32.786000000000001</v>
      </c>
      <c r="J629" s="15">
        <v>1.607</v>
      </c>
      <c r="K629" s="15">
        <v>11061.433000000001</v>
      </c>
      <c r="L629" s="15">
        <v>803242</v>
      </c>
      <c r="M629" s="15">
        <v>856</v>
      </c>
      <c r="N629" s="15">
        <v>17.866</v>
      </c>
      <c r="O629" s="15">
        <v>230648</v>
      </c>
      <c r="P629" s="15">
        <v>7519.9</v>
      </c>
      <c r="Q629" s="15">
        <v>1975317</v>
      </c>
      <c r="S629" s="15">
        <v>14003</v>
      </c>
      <c r="U629" s="15">
        <v>90.1</v>
      </c>
      <c r="V629" s="15">
        <v>24</v>
      </c>
      <c r="W629" s="15">
        <v>92.6</v>
      </c>
      <c r="AB629" s="15">
        <v>285225</v>
      </c>
      <c r="AD629" s="15">
        <v>0</v>
      </c>
      <c r="AE629" s="15">
        <v>202.8</v>
      </c>
      <c r="AF629" s="15">
        <v>0.7</v>
      </c>
      <c r="AH629" s="13">
        <f t="shared" si="126"/>
        <v>2003</v>
      </c>
      <c r="AI629" s="13">
        <f t="shared" si="127"/>
        <v>7</v>
      </c>
      <c r="AJ629" s="13">
        <f>IF(AND(ISNUMBER(C629),ISNUMBER(AK629),ISNUMBER(AL629),AH629&gt;=Inputs!$B$5,AH629&lt;=Inputs!$B$6,AH629&lt;&gt;Inputs!$B$7,AH629&lt;&gt;Inputs!$B$8),1,0)</f>
        <v>0</v>
      </c>
      <c r="AK629" s="13">
        <f>IF(INDEX($E629:$AF629,Inputs!$C$10)="","",INDEX($E629:$AF629,Inputs!$C$10))</f>
        <v>230648</v>
      </c>
      <c r="AL629" s="13">
        <f>IF(INDEX($E629:$AF629,Inputs!$C$11)="","",INDEX($E629:$AF629,Inputs!$C$11))</f>
        <v>390000</v>
      </c>
      <c r="AM629" s="19">
        <f>Regression!$C$5+Regression!$C$6*A629</f>
        <v>10110.110137872174</v>
      </c>
      <c r="AN629" s="27" t="str">
        <f t="shared" si="128"/>
        <v/>
      </c>
      <c r="AO629" s="30">
        <f>INDEX('Seasonal Index'!$E$2:$E$53,AI629)</f>
        <v>0.9631620939890071</v>
      </c>
      <c r="AP629" s="34" t="str">
        <f t="shared" si="129"/>
        <v/>
      </c>
      <c r="AQ629" s="16">
        <f>IF(AJ629=1,A629-Regression!$C$15,0)</f>
        <v>0</v>
      </c>
      <c r="AR629" s="16">
        <f>IF(AJ629=1,AK629-Regression!$D$15,0)</f>
        <v>0</v>
      </c>
      <c r="AS629" s="16">
        <f>IF(AJ629=1,AL629-Regression!$E$15,0)</f>
        <v>0</v>
      </c>
      <c r="AT629" s="16">
        <f>IF(AJ629=1,AP629-Regression!$F$15,0)</f>
        <v>0</v>
      </c>
      <c r="AU629" s="19">
        <f>IF(AND(ISNUMBER(AK629),ISNUMBER(AL629)),Regression!$C$38+Regression!$D$38*A629+Regression!$E$38*AK629+Regression!$F$38*AL629,"")</f>
        <v>9971.7161622288168</v>
      </c>
      <c r="AV629" s="34">
        <f t="shared" si="130"/>
        <v>9604.3790194763333</v>
      </c>
      <c r="AW629" s="13" t="str">
        <f>IF(AJ629=1,"Train",IF(AH629=Inputs!$B$6+1,"Validation",IF(AH629&gt;Inputs!$B$6+1,"Forecast","Not used")))</f>
        <v>Not used</v>
      </c>
      <c r="AX629" s="34">
        <f t="shared" si="131"/>
        <v>8454</v>
      </c>
      <c r="AY629" s="38" t="str">
        <f t="shared" si="132"/>
        <v/>
      </c>
      <c r="AZ629" s="13">
        <f t="shared" si="133"/>
        <v>0</v>
      </c>
      <c r="BB629" s="19">
        <f>Regression!$C$45+Regression!$C$46*A629</f>
        <v>7123.6452387349655</v>
      </c>
      <c r="BC629" s="27" t="str">
        <f t="shared" si="134"/>
        <v/>
      </c>
      <c r="BD629" s="30">
        <f>INDEX('Seasonal Index'!$H$2:$H$53,AI629)</f>
        <v>0.98161870818373353</v>
      </c>
      <c r="BE629" s="34" t="str">
        <f t="shared" si="135"/>
        <v/>
      </c>
      <c r="BF629" s="38" t="str">
        <f t="shared" si="136"/>
        <v/>
      </c>
      <c r="BG629" s="34">
        <f t="shared" si="137"/>
        <v>8454</v>
      </c>
      <c r="BH629" s="13">
        <f t="shared" si="138"/>
        <v>0</v>
      </c>
      <c r="BI629" s="13">
        <f t="shared" si="139"/>
        <v>0</v>
      </c>
    </row>
    <row r="630" spans="1:61" x14ac:dyDescent="0.2">
      <c r="A630" s="15">
        <v>629</v>
      </c>
      <c r="B630" s="35">
        <v>37673</v>
      </c>
      <c r="C630" s="36">
        <v>8619</v>
      </c>
      <c r="D630" s="37"/>
      <c r="F630" s="15">
        <v>420000</v>
      </c>
      <c r="H630" s="15">
        <v>36.777500000000003</v>
      </c>
      <c r="I630" s="15">
        <v>33</v>
      </c>
      <c r="J630" s="15">
        <v>1.66</v>
      </c>
      <c r="K630" s="15">
        <v>11061.433000000001</v>
      </c>
      <c r="L630" s="15">
        <v>803242</v>
      </c>
      <c r="M630" s="15">
        <v>856</v>
      </c>
      <c r="N630" s="15">
        <v>16.707999999999998</v>
      </c>
      <c r="O630" s="15">
        <v>234260</v>
      </c>
      <c r="P630" s="15">
        <v>7519.9</v>
      </c>
      <c r="Q630" s="15">
        <v>1975317</v>
      </c>
      <c r="S630" s="15">
        <v>14003</v>
      </c>
      <c r="U630" s="15">
        <v>90.1</v>
      </c>
      <c r="V630" s="15">
        <v>24</v>
      </c>
      <c r="W630" s="15">
        <v>92.6</v>
      </c>
      <c r="AB630" s="15">
        <v>285225</v>
      </c>
      <c r="AD630" s="15">
        <v>0</v>
      </c>
      <c r="AE630" s="15">
        <v>176.4</v>
      </c>
      <c r="AF630" s="15">
        <v>0.3</v>
      </c>
      <c r="AH630" s="13">
        <f t="shared" si="126"/>
        <v>2003</v>
      </c>
      <c r="AI630" s="13">
        <f t="shared" si="127"/>
        <v>8</v>
      </c>
      <c r="AJ630" s="13">
        <f>IF(AND(ISNUMBER(C630),ISNUMBER(AK630),ISNUMBER(AL630),AH630&gt;=Inputs!$B$5,AH630&lt;=Inputs!$B$6,AH630&lt;&gt;Inputs!$B$7,AH630&lt;&gt;Inputs!$B$8),1,0)</f>
        <v>0</v>
      </c>
      <c r="AK630" s="13">
        <f>IF(INDEX($E630:$AF630,Inputs!$C$10)="","",INDEX($E630:$AF630,Inputs!$C$10))</f>
        <v>234260</v>
      </c>
      <c r="AL630" s="13">
        <f>IF(INDEX($E630:$AF630,Inputs!$C$11)="","",INDEX($E630:$AF630,Inputs!$C$11))</f>
        <v>420000</v>
      </c>
      <c r="AM630" s="19">
        <f>Regression!$C$5+Regression!$C$6*A630</f>
        <v>10108.937462933856</v>
      </c>
      <c r="AN630" s="27" t="str">
        <f t="shared" si="128"/>
        <v/>
      </c>
      <c r="AO630" s="30">
        <f>INDEX('Seasonal Index'!$E$2:$E$53,AI630)</f>
        <v>0.97838705647303814</v>
      </c>
      <c r="AP630" s="34" t="str">
        <f t="shared" si="129"/>
        <v/>
      </c>
      <c r="AQ630" s="16">
        <f>IF(AJ630=1,A630-Regression!$C$15,0)</f>
        <v>0</v>
      </c>
      <c r="AR630" s="16">
        <f>IF(AJ630=1,AK630-Regression!$D$15,0)</f>
        <v>0</v>
      </c>
      <c r="AS630" s="16">
        <f>IF(AJ630=1,AL630-Regression!$E$15,0)</f>
        <v>0</v>
      </c>
      <c r="AT630" s="16">
        <f>IF(AJ630=1,AP630-Regression!$F$15,0)</f>
        <v>0</v>
      </c>
      <c r="AU630" s="19">
        <f>IF(AND(ISNUMBER(AK630),ISNUMBER(AL630)),Regression!$C$38+Regression!$D$38*A630+Regression!$E$38*AK630+Regression!$F$38*AL630,"")</f>
        <v>9897.0933198016228</v>
      </c>
      <c r="AV630" s="34">
        <f t="shared" si="130"/>
        <v>9683.1880007996788</v>
      </c>
      <c r="AW630" s="13" t="str">
        <f>IF(AJ630=1,"Train",IF(AH630=Inputs!$B$6+1,"Validation",IF(AH630&gt;Inputs!$B$6+1,"Forecast","Not used")))</f>
        <v>Not used</v>
      </c>
      <c r="AX630" s="34">
        <f t="shared" si="131"/>
        <v>8619</v>
      </c>
      <c r="AY630" s="38" t="str">
        <f t="shared" si="132"/>
        <v/>
      </c>
      <c r="AZ630" s="13">
        <f t="shared" si="133"/>
        <v>0</v>
      </c>
      <c r="BB630" s="19">
        <f>Regression!$C$45+Regression!$C$46*A630</f>
        <v>7125.204738347742</v>
      </c>
      <c r="BC630" s="27" t="str">
        <f t="shared" si="134"/>
        <v/>
      </c>
      <c r="BD630" s="30">
        <f>INDEX('Seasonal Index'!$H$2:$H$53,AI630)</f>
        <v>1.0025158987054763</v>
      </c>
      <c r="BE630" s="34" t="str">
        <f t="shared" si="135"/>
        <v/>
      </c>
      <c r="BF630" s="38" t="str">
        <f t="shared" si="136"/>
        <v/>
      </c>
      <c r="BG630" s="34">
        <f t="shared" si="137"/>
        <v>8619</v>
      </c>
      <c r="BH630" s="13">
        <f t="shared" si="138"/>
        <v>0</v>
      </c>
      <c r="BI630" s="13">
        <f t="shared" si="139"/>
        <v>0</v>
      </c>
    </row>
    <row r="631" spans="1:61" x14ac:dyDescent="0.2">
      <c r="A631" s="15">
        <v>630</v>
      </c>
      <c r="B631" s="35">
        <v>37680</v>
      </c>
      <c r="C631" s="36">
        <v>8421</v>
      </c>
      <c r="D631" s="37"/>
      <c r="F631" s="15">
        <v>421000</v>
      </c>
      <c r="H631" s="15">
        <v>36.979999999999997</v>
      </c>
      <c r="I631" s="15">
        <v>33.72</v>
      </c>
      <c r="J631" s="15">
        <v>1.6579999999999999</v>
      </c>
      <c r="K631" s="15">
        <v>11061.433000000001</v>
      </c>
      <c r="L631" s="15">
        <v>803242</v>
      </c>
      <c r="M631" s="15">
        <v>856</v>
      </c>
      <c r="N631" s="15">
        <v>16.707999999999998</v>
      </c>
      <c r="O631" s="15">
        <v>234260</v>
      </c>
      <c r="P631" s="15">
        <v>7519.9</v>
      </c>
      <c r="Q631" s="15">
        <v>1975317</v>
      </c>
      <c r="S631" s="15">
        <v>14003</v>
      </c>
      <c r="U631" s="15">
        <v>90.1</v>
      </c>
      <c r="V631" s="15">
        <v>24</v>
      </c>
      <c r="W631" s="15">
        <v>92.6</v>
      </c>
      <c r="AB631" s="15">
        <v>285225</v>
      </c>
      <c r="AD631" s="15">
        <v>0</v>
      </c>
      <c r="AE631" s="15">
        <v>192.9</v>
      </c>
      <c r="AF631" s="15">
        <v>0</v>
      </c>
      <c r="AH631" s="13">
        <f t="shared" si="126"/>
        <v>2003</v>
      </c>
      <c r="AI631" s="13">
        <f t="shared" si="127"/>
        <v>9</v>
      </c>
      <c r="AJ631" s="13">
        <f>IF(AND(ISNUMBER(C631),ISNUMBER(AK631),ISNUMBER(AL631),AH631&gt;=Inputs!$B$5,AH631&lt;=Inputs!$B$6,AH631&lt;&gt;Inputs!$B$7,AH631&lt;&gt;Inputs!$B$8),1,0)</f>
        <v>0</v>
      </c>
      <c r="AK631" s="13">
        <f>IF(INDEX($E631:$AF631,Inputs!$C$10)="","",INDEX($E631:$AF631,Inputs!$C$10))</f>
        <v>234260</v>
      </c>
      <c r="AL631" s="13">
        <f>IF(INDEX($E631:$AF631,Inputs!$C$11)="","",INDEX($E631:$AF631,Inputs!$C$11))</f>
        <v>421000</v>
      </c>
      <c r="AM631" s="19">
        <f>Regression!$C$5+Regression!$C$6*A631</f>
        <v>10107.764787995537</v>
      </c>
      <c r="AN631" s="27" t="str">
        <f t="shared" si="128"/>
        <v/>
      </c>
      <c r="AO631" s="30">
        <f>INDEX('Seasonal Index'!$E$2:$E$53,AI631)</f>
        <v>0.98629367627517528</v>
      </c>
      <c r="AP631" s="34" t="str">
        <f t="shared" si="129"/>
        <v/>
      </c>
      <c r="AQ631" s="16">
        <f>IF(AJ631=1,A631-Regression!$C$15,0)</f>
        <v>0</v>
      </c>
      <c r="AR631" s="16">
        <f>IF(AJ631=1,AK631-Regression!$D$15,0)</f>
        <v>0</v>
      </c>
      <c r="AS631" s="16">
        <f>IF(AJ631=1,AL631-Regression!$E$15,0)</f>
        <v>0</v>
      </c>
      <c r="AT631" s="16">
        <f>IF(AJ631=1,AP631-Regression!$F$15,0)</f>
        <v>0</v>
      </c>
      <c r="AU631" s="19">
        <f>IF(AND(ISNUMBER(AK631),ISNUMBER(AL631)),Regression!$C$38+Regression!$D$38*A631+Regression!$E$38*AK631+Regression!$F$38*AL631,"")</f>
        <v>9892.8759652069311</v>
      </c>
      <c r="AV631" s="34">
        <f t="shared" si="130"/>
        <v>9757.2810046582672</v>
      </c>
      <c r="AW631" s="13" t="str">
        <f>IF(AJ631=1,"Train",IF(AH631=Inputs!$B$6+1,"Validation",IF(AH631&gt;Inputs!$B$6+1,"Forecast","Not used")))</f>
        <v>Not used</v>
      </c>
      <c r="AX631" s="34">
        <f t="shared" si="131"/>
        <v>8421</v>
      </c>
      <c r="AY631" s="38" t="str">
        <f t="shared" si="132"/>
        <v/>
      </c>
      <c r="AZ631" s="13">
        <f t="shared" si="133"/>
        <v>0</v>
      </c>
      <c r="BB631" s="19">
        <f>Regression!$C$45+Regression!$C$46*A631</f>
        <v>7126.7642379605186</v>
      </c>
      <c r="BC631" s="27" t="str">
        <f t="shared" si="134"/>
        <v/>
      </c>
      <c r="BD631" s="30">
        <f>INDEX('Seasonal Index'!$H$2:$H$53,AI631)</f>
        <v>1.0104103597905623</v>
      </c>
      <c r="BE631" s="34" t="str">
        <f t="shared" si="135"/>
        <v/>
      </c>
      <c r="BF631" s="38" t="str">
        <f t="shared" si="136"/>
        <v/>
      </c>
      <c r="BG631" s="34">
        <f t="shared" si="137"/>
        <v>8421</v>
      </c>
      <c r="BH631" s="13">
        <f t="shared" si="138"/>
        <v>0</v>
      </c>
      <c r="BI631" s="13">
        <f t="shared" si="139"/>
        <v>0</v>
      </c>
    </row>
    <row r="632" spans="1:61" x14ac:dyDescent="0.2">
      <c r="A632" s="15">
        <v>631</v>
      </c>
      <c r="B632" s="35">
        <v>37687</v>
      </c>
      <c r="C632" s="36">
        <v>9020</v>
      </c>
      <c r="D632" s="37"/>
      <c r="F632" s="15">
        <v>436000</v>
      </c>
      <c r="H632" s="15">
        <v>36.975999999999999</v>
      </c>
      <c r="I632" s="15">
        <v>34.11</v>
      </c>
      <c r="J632" s="15">
        <v>1.6859999999999999</v>
      </c>
      <c r="K632" s="15">
        <v>11061.433000000001</v>
      </c>
      <c r="L632" s="15">
        <v>803242</v>
      </c>
      <c r="M632" s="15">
        <v>856</v>
      </c>
      <c r="N632" s="15">
        <v>16.707999999999998</v>
      </c>
      <c r="O632" s="15">
        <v>234260</v>
      </c>
      <c r="P632" s="15">
        <v>7519.9</v>
      </c>
      <c r="Q632" s="15">
        <v>1975317</v>
      </c>
      <c r="S632" s="15">
        <v>10632</v>
      </c>
      <c r="U632" s="15">
        <v>90.1</v>
      </c>
      <c r="V632" s="15">
        <v>24</v>
      </c>
      <c r="W632" s="15">
        <v>91.1</v>
      </c>
      <c r="AB632" s="15">
        <v>287955</v>
      </c>
      <c r="AD632" s="15">
        <v>0</v>
      </c>
      <c r="AE632" s="15">
        <v>170.4</v>
      </c>
      <c r="AF632" s="15">
        <v>0</v>
      </c>
      <c r="AH632" s="13">
        <f t="shared" si="126"/>
        <v>2003</v>
      </c>
      <c r="AI632" s="13">
        <f t="shared" si="127"/>
        <v>10</v>
      </c>
      <c r="AJ632" s="13">
        <f>IF(AND(ISNUMBER(C632),ISNUMBER(AK632),ISNUMBER(AL632),AH632&gt;=Inputs!$B$5,AH632&lt;=Inputs!$B$6,AH632&lt;&gt;Inputs!$B$7,AH632&lt;&gt;Inputs!$B$8),1,0)</f>
        <v>0</v>
      </c>
      <c r="AK632" s="13">
        <f>IF(INDEX($E632:$AF632,Inputs!$C$10)="","",INDEX($E632:$AF632,Inputs!$C$10))</f>
        <v>234260</v>
      </c>
      <c r="AL632" s="13">
        <f>IF(INDEX($E632:$AF632,Inputs!$C$11)="","",INDEX($E632:$AF632,Inputs!$C$11))</f>
        <v>436000</v>
      </c>
      <c r="AM632" s="19">
        <f>Regression!$C$5+Regression!$C$6*A632</f>
        <v>10106.592113057219</v>
      </c>
      <c r="AN632" s="27" t="str">
        <f t="shared" si="128"/>
        <v/>
      </c>
      <c r="AO632" s="30">
        <f>INDEX('Seasonal Index'!$E$2:$E$53,AI632)</f>
        <v>0.99527490721887679</v>
      </c>
      <c r="AP632" s="34" t="str">
        <f t="shared" si="129"/>
        <v/>
      </c>
      <c r="AQ632" s="16">
        <f>IF(AJ632=1,A632-Regression!$C$15,0)</f>
        <v>0</v>
      </c>
      <c r="AR632" s="16">
        <f>IF(AJ632=1,AK632-Regression!$D$15,0)</f>
        <v>0</v>
      </c>
      <c r="AS632" s="16">
        <f>IF(AJ632=1,AL632-Regression!$E$15,0)</f>
        <v>0</v>
      </c>
      <c r="AT632" s="16">
        <f>IF(AJ632=1,AP632-Regression!$F$15,0)</f>
        <v>0</v>
      </c>
      <c r="AU632" s="19">
        <f>IF(AND(ISNUMBER(AK632),ISNUMBER(AL632)),Regression!$C$38+Regression!$D$38*A632+Regression!$E$38*AK632+Regression!$F$38*AL632,"")</f>
        <v>9851.4880313376379</v>
      </c>
      <c r="AV632" s="34">
        <f t="shared" si="130"/>
        <v>9804.9388363574435</v>
      </c>
      <c r="AW632" s="13" t="str">
        <f>IF(AJ632=1,"Train",IF(AH632=Inputs!$B$6+1,"Validation",IF(AH632&gt;Inputs!$B$6+1,"Forecast","Not used")))</f>
        <v>Not used</v>
      </c>
      <c r="AX632" s="34">
        <f t="shared" si="131"/>
        <v>9020</v>
      </c>
      <c r="AY632" s="38" t="str">
        <f t="shared" si="132"/>
        <v/>
      </c>
      <c r="AZ632" s="13">
        <f t="shared" si="133"/>
        <v>0</v>
      </c>
      <c r="BB632" s="19">
        <f>Regression!$C$45+Regression!$C$46*A632</f>
        <v>7128.3237375732961</v>
      </c>
      <c r="BC632" s="27" t="str">
        <f t="shared" si="134"/>
        <v/>
      </c>
      <c r="BD632" s="30">
        <f>INDEX('Seasonal Index'!$H$2:$H$53,AI632)</f>
        <v>1.0119261816291902</v>
      </c>
      <c r="BE632" s="34" t="str">
        <f t="shared" si="135"/>
        <v/>
      </c>
      <c r="BF632" s="38" t="str">
        <f t="shared" si="136"/>
        <v/>
      </c>
      <c r="BG632" s="34">
        <f t="shared" si="137"/>
        <v>9020</v>
      </c>
      <c r="BH632" s="13">
        <f t="shared" si="138"/>
        <v>0</v>
      </c>
      <c r="BI632" s="13">
        <f t="shared" si="139"/>
        <v>0</v>
      </c>
    </row>
    <row r="633" spans="1:61" x14ac:dyDescent="0.2">
      <c r="A633" s="15">
        <v>632</v>
      </c>
      <c r="B633" s="35">
        <v>37694</v>
      </c>
      <c r="C633" s="36">
        <v>8596</v>
      </c>
      <c r="D633" s="37"/>
      <c r="F633" s="15">
        <v>424000</v>
      </c>
      <c r="H633" s="15">
        <v>36.664000000000001</v>
      </c>
      <c r="I633" s="15">
        <v>33.723999999999997</v>
      </c>
      <c r="J633" s="15">
        <v>1.712</v>
      </c>
      <c r="K633" s="15">
        <v>11061.433000000001</v>
      </c>
      <c r="L633" s="15">
        <v>738672</v>
      </c>
      <c r="M633" s="15">
        <v>854</v>
      </c>
      <c r="N633" s="15">
        <v>16.707999999999998</v>
      </c>
      <c r="O633" s="15">
        <v>234260</v>
      </c>
      <c r="P633" s="15">
        <v>7541.3</v>
      </c>
      <c r="Q633" s="15">
        <v>1975317</v>
      </c>
      <c r="S633" s="15">
        <v>10632</v>
      </c>
      <c r="U633" s="15">
        <v>90.1</v>
      </c>
      <c r="V633" s="15">
        <v>24</v>
      </c>
      <c r="W633" s="15">
        <v>91.1</v>
      </c>
      <c r="AB633" s="15">
        <v>287955</v>
      </c>
      <c r="AD633" s="15">
        <v>0</v>
      </c>
      <c r="AE633" s="15">
        <v>136.80000000000001</v>
      </c>
      <c r="AF633" s="15">
        <v>0.8</v>
      </c>
      <c r="AH633" s="13">
        <f t="shared" si="126"/>
        <v>2003</v>
      </c>
      <c r="AI633" s="13">
        <f t="shared" si="127"/>
        <v>11</v>
      </c>
      <c r="AJ633" s="13">
        <f>IF(AND(ISNUMBER(C633),ISNUMBER(AK633),ISNUMBER(AL633),AH633&gt;=Inputs!$B$5,AH633&lt;=Inputs!$B$6,AH633&lt;&gt;Inputs!$B$7,AH633&lt;&gt;Inputs!$B$8),1,0)</f>
        <v>0</v>
      </c>
      <c r="AK633" s="13">
        <f>IF(INDEX($E633:$AF633,Inputs!$C$10)="","",INDEX($E633:$AF633,Inputs!$C$10))</f>
        <v>234260</v>
      </c>
      <c r="AL633" s="13">
        <f>IF(INDEX($E633:$AF633,Inputs!$C$11)="","",INDEX($E633:$AF633,Inputs!$C$11))</f>
        <v>424000</v>
      </c>
      <c r="AM633" s="19">
        <f>Regression!$C$5+Regression!$C$6*A633</f>
        <v>10105.419438118899</v>
      </c>
      <c r="AN633" s="27" t="str">
        <f t="shared" si="128"/>
        <v/>
      </c>
      <c r="AO633" s="30">
        <f>INDEX('Seasonal Index'!$E$2:$E$53,AI633)</f>
        <v>1.0021277529608945</v>
      </c>
      <c r="AP633" s="34" t="str">
        <f t="shared" si="129"/>
        <v/>
      </c>
      <c r="AQ633" s="16">
        <f>IF(AJ633=1,A633-Regression!$C$15,0)</f>
        <v>0</v>
      </c>
      <c r="AR633" s="16">
        <f>IF(AJ633=1,AK633-Regression!$D$15,0)</f>
        <v>0</v>
      </c>
      <c r="AS633" s="16">
        <f>IF(AJ633=1,AL633-Regression!$E$15,0)</f>
        <v>0</v>
      </c>
      <c r="AT633" s="16">
        <f>IF(AJ633=1,AP633-Regression!$F$15,0)</f>
        <v>0</v>
      </c>
      <c r="AU633" s="19">
        <f>IF(AND(ISNUMBER(AK633),ISNUMBER(AL633)),Regression!$C$38+Regression!$D$38*A633+Regression!$E$38*AK633+Regression!$F$38*AL633,"")</f>
        <v>9881.7862146407897</v>
      </c>
      <c r="AV633" s="34">
        <f t="shared" si="130"/>
        <v>9902.8122145179186</v>
      </c>
      <c r="AW633" s="13" t="str">
        <f>IF(AJ633=1,"Train",IF(AH633=Inputs!$B$6+1,"Validation",IF(AH633&gt;Inputs!$B$6+1,"Forecast","Not used")))</f>
        <v>Not used</v>
      </c>
      <c r="AX633" s="34">
        <f t="shared" si="131"/>
        <v>8596</v>
      </c>
      <c r="AY633" s="38" t="str">
        <f t="shared" si="132"/>
        <v/>
      </c>
      <c r="AZ633" s="13">
        <f t="shared" si="133"/>
        <v>0</v>
      </c>
      <c r="BB633" s="19">
        <f>Regression!$C$45+Regression!$C$46*A633</f>
        <v>7129.8832371860726</v>
      </c>
      <c r="BC633" s="27" t="str">
        <f t="shared" si="134"/>
        <v/>
      </c>
      <c r="BD633" s="30">
        <f>INDEX('Seasonal Index'!$H$2:$H$53,AI633)</f>
        <v>1.0050201958166503</v>
      </c>
      <c r="BE633" s="34" t="str">
        <f t="shared" si="135"/>
        <v/>
      </c>
      <c r="BF633" s="38" t="str">
        <f t="shared" si="136"/>
        <v/>
      </c>
      <c r="BG633" s="34">
        <f t="shared" si="137"/>
        <v>8596</v>
      </c>
      <c r="BH633" s="13">
        <f t="shared" si="138"/>
        <v>0</v>
      </c>
      <c r="BI633" s="13">
        <f t="shared" si="139"/>
        <v>0</v>
      </c>
    </row>
    <row r="634" spans="1:61" x14ac:dyDescent="0.2">
      <c r="A634" s="15">
        <v>633</v>
      </c>
      <c r="B634" s="35">
        <v>37701</v>
      </c>
      <c r="C634" s="36">
        <v>8666</v>
      </c>
      <c r="D634" s="37"/>
      <c r="F634" s="15">
        <v>430000</v>
      </c>
      <c r="H634" s="15">
        <v>30.456</v>
      </c>
      <c r="I634" s="15">
        <v>28.178000000000001</v>
      </c>
      <c r="J634" s="15">
        <v>1.728</v>
      </c>
      <c r="K634" s="15">
        <v>11061.433000000001</v>
      </c>
      <c r="L634" s="15">
        <v>738672</v>
      </c>
      <c r="M634" s="15">
        <v>854</v>
      </c>
      <c r="N634" s="15">
        <v>16.114000000000001</v>
      </c>
      <c r="O634" s="15">
        <v>218534</v>
      </c>
      <c r="P634" s="15">
        <v>7541.3</v>
      </c>
      <c r="Q634" s="15">
        <v>1997008</v>
      </c>
      <c r="S634" s="15">
        <v>10632</v>
      </c>
      <c r="U634" s="15">
        <v>90.1</v>
      </c>
      <c r="V634" s="15">
        <v>24</v>
      </c>
      <c r="W634" s="15">
        <v>91.1</v>
      </c>
      <c r="AB634" s="15">
        <v>287955</v>
      </c>
      <c r="AD634" s="15">
        <v>0</v>
      </c>
      <c r="AE634" s="15">
        <v>95.9</v>
      </c>
      <c r="AF634" s="15">
        <v>0</v>
      </c>
      <c r="AH634" s="13">
        <f t="shared" si="126"/>
        <v>2003</v>
      </c>
      <c r="AI634" s="13">
        <f t="shared" si="127"/>
        <v>12</v>
      </c>
      <c r="AJ634" s="13">
        <f>IF(AND(ISNUMBER(C634),ISNUMBER(AK634),ISNUMBER(AL634),AH634&gt;=Inputs!$B$5,AH634&lt;=Inputs!$B$6,AH634&lt;&gt;Inputs!$B$7,AH634&lt;&gt;Inputs!$B$8),1,0)</f>
        <v>0</v>
      </c>
      <c r="AK634" s="13">
        <f>IF(INDEX($E634:$AF634,Inputs!$C$10)="","",INDEX($E634:$AF634,Inputs!$C$10))</f>
        <v>218534</v>
      </c>
      <c r="AL634" s="13">
        <f>IF(INDEX($E634:$AF634,Inputs!$C$11)="","",INDEX($E634:$AF634,Inputs!$C$11))</f>
        <v>430000</v>
      </c>
      <c r="AM634" s="19">
        <f>Regression!$C$5+Regression!$C$6*A634</f>
        <v>10104.246763180579</v>
      </c>
      <c r="AN634" s="27" t="str">
        <f t="shared" si="128"/>
        <v/>
      </c>
      <c r="AO634" s="30">
        <f>INDEX('Seasonal Index'!$E$2:$E$53,AI634)</f>
        <v>0.99255102448152055</v>
      </c>
      <c r="AP634" s="34" t="str">
        <f t="shared" si="129"/>
        <v/>
      </c>
      <c r="AQ634" s="16">
        <f>IF(AJ634=1,A634-Regression!$C$15,0)</f>
        <v>0</v>
      </c>
      <c r="AR634" s="16">
        <f>IF(AJ634=1,AK634-Regression!$D$15,0)</f>
        <v>0</v>
      </c>
      <c r="AS634" s="16">
        <f>IF(AJ634=1,AL634-Regression!$E$15,0)</f>
        <v>0</v>
      </c>
      <c r="AT634" s="16">
        <f>IF(AJ634=1,AP634-Regression!$F$15,0)</f>
        <v>0</v>
      </c>
      <c r="AU634" s="19">
        <f>IF(AND(ISNUMBER(AK634),ISNUMBER(AL634)),Regression!$C$38+Regression!$D$38*A634+Regression!$E$38*AK634+Regression!$F$38*AL634,"")</f>
        <v>9835.5988750942943</v>
      </c>
      <c r="AV634" s="34">
        <f t="shared" si="130"/>
        <v>9762.3337398641324</v>
      </c>
      <c r="AW634" s="13" t="str">
        <f>IF(AJ634=1,"Train",IF(AH634=Inputs!$B$6+1,"Validation",IF(AH634&gt;Inputs!$B$6+1,"Forecast","Not used")))</f>
        <v>Not used</v>
      </c>
      <c r="AX634" s="34">
        <f t="shared" si="131"/>
        <v>8666</v>
      </c>
      <c r="AY634" s="38" t="str">
        <f t="shared" si="132"/>
        <v/>
      </c>
      <c r="AZ634" s="13">
        <f t="shared" si="133"/>
        <v>0</v>
      </c>
      <c r="BB634" s="19">
        <f>Regression!$C$45+Regression!$C$46*A634</f>
        <v>7131.4427367988492</v>
      </c>
      <c r="BC634" s="27" t="str">
        <f t="shared" si="134"/>
        <v/>
      </c>
      <c r="BD634" s="30">
        <f>INDEX('Seasonal Index'!$H$2:$H$53,AI634)</f>
        <v>1.0030364776411875</v>
      </c>
      <c r="BE634" s="34" t="str">
        <f t="shared" si="135"/>
        <v/>
      </c>
      <c r="BF634" s="38" t="str">
        <f t="shared" si="136"/>
        <v/>
      </c>
      <c r="BG634" s="34">
        <f t="shared" si="137"/>
        <v>8666</v>
      </c>
      <c r="BH634" s="13">
        <f t="shared" si="138"/>
        <v>0</v>
      </c>
      <c r="BI634" s="13">
        <f t="shared" si="139"/>
        <v>0</v>
      </c>
    </row>
    <row r="635" spans="1:61" x14ac:dyDescent="0.2">
      <c r="A635" s="15">
        <v>634</v>
      </c>
      <c r="B635" s="35">
        <v>37708</v>
      </c>
      <c r="C635" s="36">
        <v>8284</v>
      </c>
      <c r="D635" s="37"/>
      <c r="F635" s="15">
        <v>411000</v>
      </c>
      <c r="H635" s="15">
        <v>30.431999999999999</v>
      </c>
      <c r="I635" s="15">
        <v>26.95</v>
      </c>
      <c r="J635" s="15">
        <v>1.69</v>
      </c>
      <c r="K635" s="15">
        <v>11061.433000000001</v>
      </c>
      <c r="L635" s="15">
        <v>738672</v>
      </c>
      <c r="M635" s="15">
        <v>854</v>
      </c>
      <c r="N635" s="15">
        <v>16.114000000000001</v>
      </c>
      <c r="O635" s="15">
        <v>218534</v>
      </c>
      <c r="P635" s="15">
        <v>7541.3</v>
      </c>
      <c r="Q635" s="15">
        <v>1997008</v>
      </c>
      <c r="S635" s="15">
        <v>10632</v>
      </c>
      <c r="U635" s="15">
        <v>90.1</v>
      </c>
      <c r="V635" s="15">
        <v>24</v>
      </c>
      <c r="W635" s="15">
        <v>91.1</v>
      </c>
      <c r="AB635" s="15">
        <v>287955</v>
      </c>
      <c r="AD635" s="15">
        <v>0</v>
      </c>
      <c r="AE635" s="15">
        <v>78.5</v>
      </c>
      <c r="AF635" s="15">
        <v>0.3</v>
      </c>
      <c r="AH635" s="13">
        <f t="shared" si="126"/>
        <v>2003</v>
      </c>
      <c r="AI635" s="13">
        <f t="shared" si="127"/>
        <v>13</v>
      </c>
      <c r="AJ635" s="13">
        <f>IF(AND(ISNUMBER(C635),ISNUMBER(AK635),ISNUMBER(AL635),AH635&gt;=Inputs!$B$5,AH635&lt;=Inputs!$B$6,AH635&lt;&gt;Inputs!$B$7,AH635&lt;&gt;Inputs!$B$8),1,0)</f>
        <v>0</v>
      </c>
      <c r="AK635" s="13">
        <f>IF(INDEX($E635:$AF635,Inputs!$C$10)="","",INDEX($E635:$AF635,Inputs!$C$10))</f>
        <v>218534</v>
      </c>
      <c r="AL635" s="13">
        <f>IF(INDEX($E635:$AF635,Inputs!$C$11)="","",INDEX($E635:$AF635,Inputs!$C$11))</f>
        <v>411000</v>
      </c>
      <c r="AM635" s="19">
        <f>Regression!$C$5+Regression!$C$6*A635</f>
        <v>10103.074088242261</v>
      </c>
      <c r="AN635" s="27" t="str">
        <f t="shared" si="128"/>
        <v/>
      </c>
      <c r="AO635" s="30">
        <f>INDEX('Seasonal Index'!$E$2:$E$53,AI635)</f>
        <v>1.0067199075539344</v>
      </c>
      <c r="AP635" s="34" t="str">
        <f t="shared" si="129"/>
        <v/>
      </c>
      <c r="AQ635" s="16">
        <f>IF(AJ635=1,A635-Regression!$C$15,0)</f>
        <v>0</v>
      </c>
      <c r="AR635" s="16">
        <f>IF(AJ635=1,AK635-Regression!$D$15,0)</f>
        <v>0</v>
      </c>
      <c r="AS635" s="16">
        <f>IF(AJ635=1,AL635-Regression!$E$15,0)</f>
        <v>0</v>
      </c>
      <c r="AT635" s="16">
        <f>IF(AJ635=1,AP635-Regression!$F$15,0)</f>
        <v>0</v>
      </c>
      <c r="AU635" s="19">
        <f>IF(AND(ISNUMBER(AK635),ISNUMBER(AL635)),Regression!$C$38+Regression!$D$38*A635+Regression!$E$38*AK635+Regression!$F$38*AL635,"")</f>
        <v>9884.4823480347477</v>
      </c>
      <c r="AV635" s="34">
        <f t="shared" si="130"/>
        <v>9950.9051556320373</v>
      </c>
      <c r="AW635" s="13" t="str">
        <f>IF(AJ635=1,"Train",IF(AH635=Inputs!$B$6+1,"Validation",IF(AH635&gt;Inputs!$B$6+1,"Forecast","Not used")))</f>
        <v>Not used</v>
      </c>
      <c r="AX635" s="34">
        <f t="shared" si="131"/>
        <v>8284</v>
      </c>
      <c r="AY635" s="38" t="str">
        <f t="shared" si="132"/>
        <v/>
      </c>
      <c r="AZ635" s="13">
        <f t="shared" si="133"/>
        <v>0</v>
      </c>
      <c r="BB635" s="19">
        <f>Regression!$C$45+Regression!$C$46*A635</f>
        <v>7133.0022364116257</v>
      </c>
      <c r="BC635" s="27" t="str">
        <f t="shared" si="134"/>
        <v/>
      </c>
      <c r="BD635" s="30">
        <f>INDEX('Seasonal Index'!$H$2:$H$53,AI635)</f>
        <v>1.0306249409207193</v>
      </c>
      <c r="BE635" s="34" t="str">
        <f t="shared" si="135"/>
        <v/>
      </c>
      <c r="BF635" s="38" t="str">
        <f t="shared" si="136"/>
        <v/>
      </c>
      <c r="BG635" s="34">
        <f t="shared" si="137"/>
        <v>8284</v>
      </c>
      <c r="BH635" s="13">
        <f t="shared" si="138"/>
        <v>0</v>
      </c>
      <c r="BI635" s="13">
        <f t="shared" si="139"/>
        <v>0</v>
      </c>
    </row>
    <row r="636" spans="1:61" x14ac:dyDescent="0.2">
      <c r="A636" s="15">
        <v>635</v>
      </c>
      <c r="B636" s="35">
        <v>37715</v>
      </c>
      <c r="C636" s="36">
        <v>8458</v>
      </c>
      <c r="D636" s="37"/>
      <c r="F636" s="15">
        <v>436000</v>
      </c>
      <c r="H636" s="15">
        <v>29.326000000000001</v>
      </c>
      <c r="I636" s="15">
        <v>26.93</v>
      </c>
      <c r="J636" s="15">
        <v>1.649</v>
      </c>
      <c r="K636" s="15">
        <v>11061.433000000001</v>
      </c>
      <c r="L636" s="15">
        <v>738672</v>
      </c>
      <c r="M636" s="15">
        <v>854</v>
      </c>
      <c r="N636" s="15">
        <v>16.114000000000001</v>
      </c>
      <c r="O636" s="15">
        <v>218534</v>
      </c>
      <c r="P636" s="15">
        <v>7541.3</v>
      </c>
      <c r="Q636" s="15">
        <v>1997008</v>
      </c>
      <c r="S636" s="15">
        <v>10632</v>
      </c>
      <c r="U636" s="15">
        <v>90.1</v>
      </c>
      <c r="V636" s="15">
        <v>24</v>
      </c>
      <c r="W636" s="15">
        <v>91.1</v>
      </c>
      <c r="AB636" s="15">
        <v>287955</v>
      </c>
      <c r="AD636" s="15">
        <v>0</v>
      </c>
      <c r="AE636" s="15">
        <v>103.8</v>
      </c>
      <c r="AF636" s="15">
        <v>2.4</v>
      </c>
      <c r="AH636" s="13">
        <f t="shared" si="126"/>
        <v>2003</v>
      </c>
      <c r="AI636" s="13">
        <f t="shared" si="127"/>
        <v>14</v>
      </c>
      <c r="AJ636" s="13">
        <f>IF(AND(ISNUMBER(C636),ISNUMBER(AK636),ISNUMBER(AL636),AH636&gt;=Inputs!$B$5,AH636&lt;=Inputs!$B$6,AH636&lt;&gt;Inputs!$B$7,AH636&lt;&gt;Inputs!$B$8),1,0)</f>
        <v>0</v>
      </c>
      <c r="AK636" s="13">
        <f>IF(INDEX($E636:$AF636,Inputs!$C$10)="","",INDEX($E636:$AF636,Inputs!$C$10))</f>
        <v>218534</v>
      </c>
      <c r="AL636" s="13">
        <f>IF(INDEX($E636:$AF636,Inputs!$C$11)="","",INDEX($E636:$AF636,Inputs!$C$11))</f>
        <v>436000</v>
      </c>
      <c r="AM636" s="19">
        <f>Regression!$C$5+Regression!$C$6*A636</f>
        <v>10101.901413303942</v>
      </c>
      <c r="AN636" s="27" t="str">
        <f t="shared" si="128"/>
        <v/>
      </c>
      <c r="AO636" s="30">
        <f>INDEX('Seasonal Index'!$E$2:$E$53,AI636)</f>
        <v>0.99471306505019241</v>
      </c>
      <c r="AP636" s="34" t="str">
        <f t="shared" si="129"/>
        <v/>
      </c>
      <c r="AQ636" s="16">
        <f>IF(AJ636=1,A636-Regression!$C$15,0)</f>
        <v>0</v>
      </c>
      <c r="AR636" s="16">
        <f>IF(AJ636=1,AK636-Regression!$D$15,0)</f>
        <v>0</v>
      </c>
      <c r="AS636" s="16">
        <f>IF(AJ636=1,AL636-Regression!$E$15,0)</f>
        <v>0</v>
      </c>
      <c r="AT636" s="16">
        <f>IF(AJ636=1,AP636-Regression!$F$15,0)</f>
        <v>0</v>
      </c>
      <c r="AU636" s="19">
        <f>IF(AND(ISNUMBER(AK636),ISNUMBER(AL636)),Regression!$C$38+Regression!$D$38*A636+Regression!$E$38*AK636+Regression!$F$38*AL636,"")</f>
        <v>9816.5440003978838</v>
      </c>
      <c r="AV636" s="34">
        <f t="shared" si="130"/>
        <v>9764.6445708358569</v>
      </c>
      <c r="AW636" s="13" t="str">
        <f>IF(AJ636=1,"Train",IF(AH636=Inputs!$B$6+1,"Validation",IF(AH636&gt;Inputs!$B$6+1,"Forecast","Not used")))</f>
        <v>Not used</v>
      </c>
      <c r="AX636" s="34">
        <f t="shared" si="131"/>
        <v>8458</v>
      </c>
      <c r="AY636" s="38" t="str">
        <f t="shared" si="132"/>
        <v/>
      </c>
      <c r="AZ636" s="13">
        <f t="shared" si="133"/>
        <v>0</v>
      </c>
      <c r="BB636" s="19">
        <f>Regression!$C$45+Regression!$C$46*A636</f>
        <v>7134.5617360244032</v>
      </c>
      <c r="BC636" s="27" t="str">
        <f t="shared" si="134"/>
        <v/>
      </c>
      <c r="BD636" s="30">
        <f>INDEX('Seasonal Index'!$H$2:$H$53,AI636)</f>
        <v>0.9999465749058718</v>
      </c>
      <c r="BE636" s="34" t="str">
        <f t="shared" si="135"/>
        <v/>
      </c>
      <c r="BF636" s="38" t="str">
        <f t="shared" si="136"/>
        <v/>
      </c>
      <c r="BG636" s="34">
        <f t="shared" si="137"/>
        <v>8458</v>
      </c>
      <c r="BH636" s="13">
        <f t="shared" si="138"/>
        <v>0</v>
      </c>
      <c r="BI636" s="13">
        <f t="shared" si="139"/>
        <v>0</v>
      </c>
    </row>
    <row r="637" spans="1:61" x14ac:dyDescent="0.2">
      <c r="A637" s="15">
        <v>636</v>
      </c>
      <c r="B637" s="35">
        <v>37722</v>
      </c>
      <c r="C637" s="36">
        <v>8640</v>
      </c>
      <c r="D637" s="37"/>
      <c r="F637" s="15">
        <v>417000</v>
      </c>
      <c r="H637" s="15">
        <v>28.027999999999999</v>
      </c>
      <c r="I637" s="15">
        <v>24.962</v>
      </c>
      <c r="J637" s="15">
        <v>1.63</v>
      </c>
      <c r="K637" s="15">
        <v>11061.433000000001</v>
      </c>
      <c r="L637" s="15">
        <v>717457</v>
      </c>
      <c r="M637" s="15">
        <v>907</v>
      </c>
      <c r="N637" s="15">
        <v>16.114000000000001</v>
      </c>
      <c r="O637" s="15">
        <v>218534</v>
      </c>
      <c r="P637" s="15">
        <v>7548.6</v>
      </c>
      <c r="Q637" s="15">
        <v>1997008</v>
      </c>
      <c r="S637" s="15">
        <v>10632</v>
      </c>
      <c r="U637" s="15">
        <v>90.1</v>
      </c>
      <c r="V637" s="15">
        <v>24</v>
      </c>
      <c r="W637" s="15">
        <v>87.2</v>
      </c>
      <c r="AB637" s="15">
        <v>287955</v>
      </c>
      <c r="AD637" s="15">
        <v>0</v>
      </c>
      <c r="AE637" s="15">
        <v>114.6</v>
      </c>
      <c r="AF637" s="15">
        <v>4.3</v>
      </c>
      <c r="AH637" s="13">
        <f t="shared" si="126"/>
        <v>2003</v>
      </c>
      <c r="AI637" s="13">
        <f t="shared" si="127"/>
        <v>15</v>
      </c>
      <c r="AJ637" s="13">
        <f>IF(AND(ISNUMBER(C637),ISNUMBER(AK637),ISNUMBER(AL637),AH637&gt;=Inputs!$B$5,AH637&lt;=Inputs!$B$6,AH637&lt;&gt;Inputs!$B$7,AH637&lt;&gt;Inputs!$B$8),1,0)</f>
        <v>0</v>
      </c>
      <c r="AK637" s="13">
        <f>IF(INDEX($E637:$AF637,Inputs!$C$10)="","",INDEX($E637:$AF637,Inputs!$C$10))</f>
        <v>218534</v>
      </c>
      <c r="AL637" s="13">
        <f>IF(INDEX($E637:$AF637,Inputs!$C$11)="","",INDEX($E637:$AF637,Inputs!$C$11))</f>
        <v>417000</v>
      </c>
      <c r="AM637" s="19">
        <f>Regression!$C$5+Regression!$C$6*A637</f>
        <v>10100.728738365622</v>
      </c>
      <c r="AN637" s="27" t="str">
        <f t="shared" si="128"/>
        <v/>
      </c>
      <c r="AO637" s="30">
        <f>INDEX('Seasonal Index'!$E$2:$E$53,AI637)</f>
        <v>1.0030309157157118</v>
      </c>
      <c r="AP637" s="34" t="str">
        <f t="shared" si="129"/>
        <v/>
      </c>
      <c r="AQ637" s="16">
        <f>IF(AJ637=1,A637-Regression!$C$15,0)</f>
        <v>0</v>
      </c>
      <c r="AR637" s="16">
        <f>IF(AJ637=1,AK637-Regression!$D$15,0)</f>
        <v>0</v>
      </c>
      <c r="AS637" s="16">
        <f>IF(AJ637=1,AL637-Regression!$E$15,0)</f>
        <v>0</v>
      </c>
      <c r="AT637" s="16">
        <f>IF(AJ637=1,AP637-Regression!$F$15,0)</f>
        <v>0</v>
      </c>
      <c r="AU637" s="19">
        <f>IF(AND(ISNUMBER(AK637),ISNUMBER(AL637)),Regression!$C$38+Regression!$D$38*A637+Regression!$E$38*AK637+Regression!$F$38*AL637,"")</f>
        <v>9865.4274733383354</v>
      </c>
      <c r="AV637" s="34">
        <f t="shared" si="130"/>
        <v>9895.3287525094911</v>
      </c>
      <c r="AW637" s="13" t="str">
        <f>IF(AJ637=1,"Train",IF(AH637=Inputs!$B$6+1,"Validation",IF(AH637&gt;Inputs!$B$6+1,"Forecast","Not used")))</f>
        <v>Not used</v>
      </c>
      <c r="AX637" s="34">
        <f t="shared" si="131"/>
        <v>8640</v>
      </c>
      <c r="AY637" s="38" t="str">
        <f t="shared" si="132"/>
        <v/>
      </c>
      <c r="AZ637" s="13">
        <f t="shared" si="133"/>
        <v>0</v>
      </c>
      <c r="BB637" s="19">
        <f>Regression!$C$45+Regression!$C$46*A637</f>
        <v>7136.1212356371798</v>
      </c>
      <c r="BC637" s="27" t="str">
        <f t="shared" si="134"/>
        <v/>
      </c>
      <c r="BD637" s="30">
        <f>INDEX('Seasonal Index'!$H$2:$H$53,AI637)</f>
        <v>0.99086023336954587</v>
      </c>
      <c r="BE637" s="34" t="str">
        <f t="shared" si="135"/>
        <v/>
      </c>
      <c r="BF637" s="38" t="str">
        <f t="shared" si="136"/>
        <v/>
      </c>
      <c r="BG637" s="34">
        <f t="shared" si="137"/>
        <v>8640</v>
      </c>
      <c r="BH637" s="13">
        <f t="shared" si="138"/>
        <v>0</v>
      </c>
      <c r="BI637" s="13">
        <f t="shared" si="139"/>
        <v>0</v>
      </c>
    </row>
    <row r="638" spans="1:61" x14ac:dyDescent="0.2">
      <c r="A638" s="15">
        <v>637</v>
      </c>
      <c r="B638" s="35">
        <v>37729</v>
      </c>
      <c r="C638" s="36">
        <v>8737</v>
      </c>
      <c r="D638" s="37"/>
      <c r="F638" s="15">
        <v>434000</v>
      </c>
      <c r="H638" s="15">
        <v>29.282499999999999</v>
      </c>
      <c r="I638" s="15">
        <v>25.088000000000001</v>
      </c>
      <c r="J638" s="15">
        <v>1.595</v>
      </c>
      <c r="K638" s="15">
        <v>11061.433000000001</v>
      </c>
      <c r="L638" s="15">
        <v>717457</v>
      </c>
      <c r="M638" s="15">
        <v>907</v>
      </c>
      <c r="N638" s="15">
        <v>16.466999999999999</v>
      </c>
      <c r="O638" s="15">
        <v>203677</v>
      </c>
      <c r="P638" s="15">
        <v>7548.6</v>
      </c>
      <c r="Q638" s="15">
        <v>1997008</v>
      </c>
      <c r="S638" s="15">
        <v>10632</v>
      </c>
      <c r="U638" s="15">
        <v>90.1</v>
      </c>
      <c r="V638" s="15">
        <v>24</v>
      </c>
      <c r="W638" s="15">
        <v>87.2</v>
      </c>
      <c r="AB638" s="15">
        <v>287955</v>
      </c>
      <c r="AD638" s="15">
        <v>0</v>
      </c>
      <c r="AE638" s="15">
        <v>68.2</v>
      </c>
      <c r="AF638" s="15">
        <v>5.7</v>
      </c>
      <c r="AH638" s="13">
        <f t="shared" si="126"/>
        <v>2003</v>
      </c>
      <c r="AI638" s="13">
        <f t="shared" si="127"/>
        <v>16</v>
      </c>
      <c r="AJ638" s="13">
        <f>IF(AND(ISNUMBER(C638),ISNUMBER(AK638),ISNUMBER(AL638),AH638&gt;=Inputs!$B$5,AH638&lt;=Inputs!$B$6,AH638&lt;&gt;Inputs!$B$7,AH638&lt;&gt;Inputs!$B$8),1,0)</f>
        <v>0</v>
      </c>
      <c r="AK638" s="13">
        <f>IF(INDEX($E638:$AF638,Inputs!$C$10)="","",INDEX($E638:$AF638,Inputs!$C$10))</f>
        <v>203677</v>
      </c>
      <c r="AL638" s="13">
        <f>IF(INDEX($E638:$AF638,Inputs!$C$11)="","",INDEX($E638:$AF638,Inputs!$C$11))</f>
        <v>434000</v>
      </c>
      <c r="AM638" s="19">
        <f>Regression!$C$5+Regression!$C$6*A638</f>
        <v>10099.556063427304</v>
      </c>
      <c r="AN638" s="27" t="str">
        <f t="shared" si="128"/>
        <v/>
      </c>
      <c r="AO638" s="30">
        <f>INDEX('Seasonal Index'!$E$2:$E$53,AI638)</f>
        <v>1.002097408025427</v>
      </c>
      <c r="AP638" s="34" t="str">
        <f t="shared" si="129"/>
        <v/>
      </c>
      <c r="AQ638" s="16">
        <f>IF(AJ638=1,A638-Regression!$C$15,0)</f>
        <v>0</v>
      </c>
      <c r="AR638" s="16">
        <f>IF(AJ638=1,AK638-Regression!$D$15,0)</f>
        <v>0</v>
      </c>
      <c r="AS638" s="16">
        <f>IF(AJ638=1,AL638-Regression!$E$15,0)</f>
        <v>0</v>
      </c>
      <c r="AT638" s="16">
        <f>IF(AJ638=1,AP638-Regression!$F$15,0)</f>
        <v>0</v>
      </c>
      <c r="AU638" s="19">
        <f>IF(AND(ISNUMBER(AK638),ISNUMBER(AL638)),Regression!$C$38+Regression!$D$38*A638+Regression!$E$38*AK638+Regression!$F$38*AL638,"")</f>
        <v>9791.6203178527212</v>
      </c>
      <c r="AV638" s="34">
        <f t="shared" si="130"/>
        <v>9812.15734088932</v>
      </c>
      <c r="AW638" s="13" t="str">
        <f>IF(AJ638=1,"Train",IF(AH638=Inputs!$B$6+1,"Validation",IF(AH638&gt;Inputs!$B$6+1,"Forecast","Not used")))</f>
        <v>Not used</v>
      </c>
      <c r="AX638" s="34">
        <f t="shared" si="131"/>
        <v>8737</v>
      </c>
      <c r="AY638" s="38" t="str">
        <f t="shared" si="132"/>
        <v/>
      </c>
      <c r="AZ638" s="13">
        <f t="shared" si="133"/>
        <v>0</v>
      </c>
      <c r="BB638" s="19">
        <f>Regression!$C$45+Regression!$C$46*A638</f>
        <v>7137.6807352499563</v>
      </c>
      <c r="BC638" s="27" t="str">
        <f t="shared" si="134"/>
        <v/>
      </c>
      <c r="BD638" s="30">
        <f>INDEX('Seasonal Index'!$H$2:$H$53,AI638)</f>
        <v>1.0144500074765384</v>
      </c>
      <c r="BE638" s="34" t="str">
        <f t="shared" si="135"/>
        <v/>
      </c>
      <c r="BF638" s="38" t="str">
        <f t="shared" si="136"/>
        <v/>
      </c>
      <c r="BG638" s="34">
        <f t="shared" si="137"/>
        <v>8737</v>
      </c>
      <c r="BH638" s="13">
        <f t="shared" si="138"/>
        <v>0</v>
      </c>
      <c r="BI638" s="13">
        <f t="shared" si="139"/>
        <v>0</v>
      </c>
    </row>
    <row r="639" spans="1:61" x14ac:dyDescent="0.2">
      <c r="A639" s="15">
        <v>638</v>
      </c>
      <c r="B639" s="35">
        <v>37736</v>
      </c>
      <c r="C639" s="36">
        <v>8358</v>
      </c>
      <c r="D639" s="37"/>
      <c r="F639" s="15">
        <v>450000</v>
      </c>
      <c r="H639" s="15">
        <v>28.431999999999999</v>
      </c>
      <c r="I639" s="15">
        <v>24.878</v>
      </c>
      <c r="J639" s="15">
        <v>1.5740000000000001</v>
      </c>
      <c r="K639" s="15">
        <v>11061.433000000001</v>
      </c>
      <c r="L639" s="15">
        <v>717457</v>
      </c>
      <c r="M639" s="15">
        <v>907</v>
      </c>
      <c r="N639" s="15">
        <v>16.466999999999999</v>
      </c>
      <c r="O639" s="15">
        <v>203677</v>
      </c>
      <c r="P639" s="15">
        <v>7548.6</v>
      </c>
      <c r="Q639" s="15">
        <v>1997008</v>
      </c>
      <c r="S639" s="15">
        <v>10632</v>
      </c>
      <c r="U639" s="15">
        <v>90.1</v>
      </c>
      <c r="V639" s="15">
        <v>24</v>
      </c>
      <c r="W639" s="15">
        <v>87.2</v>
      </c>
      <c r="AB639" s="15">
        <v>287955</v>
      </c>
      <c r="AD639" s="15">
        <v>0</v>
      </c>
      <c r="AE639" s="15">
        <v>71.3</v>
      </c>
      <c r="AF639" s="15">
        <v>9.8000000000000007</v>
      </c>
      <c r="AH639" s="13">
        <f t="shared" si="126"/>
        <v>2003</v>
      </c>
      <c r="AI639" s="13">
        <f t="shared" si="127"/>
        <v>17</v>
      </c>
      <c r="AJ639" s="13">
        <f>IF(AND(ISNUMBER(C639),ISNUMBER(AK639),ISNUMBER(AL639),AH639&gt;=Inputs!$B$5,AH639&lt;=Inputs!$B$6,AH639&lt;&gt;Inputs!$B$7,AH639&lt;&gt;Inputs!$B$8),1,0)</f>
        <v>0</v>
      </c>
      <c r="AK639" s="13">
        <f>IF(INDEX($E639:$AF639,Inputs!$C$10)="","",INDEX($E639:$AF639,Inputs!$C$10))</f>
        <v>203677</v>
      </c>
      <c r="AL639" s="13">
        <f>IF(INDEX($E639:$AF639,Inputs!$C$11)="","",INDEX($E639:$AF639,Inputs!$C$11))</f>
        <v>450000</v>
      </c>
      <c r="AM639" s="19">
        <f>Regression!$C$5+Regression!$C$6*A639</f>
        <v>10098.383388488985</v>
      </c>
      <c r="AN639" s="27" t="str">
        <f t="shared" si="128"/>
        <v/>
      </c>
      <c r="AO639" s="30">
        <f>INDEX('Seasonal Index'!$E$2:$E$53,AI639)</f>
        <v>0.98572000908513657</v>
      </c>
      <c r="AP639" s="34" t="str">
        <f t="shared" si="129"/>
        <v/>
      </c>
      <c r="AQ639" s="16">
        <f>IF(AJ639=1,A639-Regression!$C$15,0)</f>
        <v>0</v>
      </c>
      <c r="AR639" s="16">
        <f>IF(AJ639=1,AK639-Regression!$D$15,0)</f>
        <v>0</v>
      </c>
      <c r="AS639" s="16">
        <f>IF(AJ639=1,AL639-Regression!$E$15,0)</f>
        <v>0</v>
      </c>
      <c r="AT639" s="16">
        <f>IF(AJ639=1,AP639-Regression!$F$15,0)</f>
        <v>0</v>
      </c>
      <c r="AU639" s="19">
        <f>IF(AND(ISNUMBER(AK639),ISNUMBER(AL639)),Regression!$C$38+Regression!$D$38*A639+Regression!$E$38*AK639+Regression!$F$38*AL639,"")</f>
        <v>9747.5773426066698</v>
      </c>
      <c r="AV639" s="34">
        <f t="shared" si="130"/>
        <v>9608.3820267123174</v>
      </c>
      <c r="AW639" s="13" t="str">
        <f>IF(AJ639=1,"Train",IF(AH639=Inputs!$B$6+1,"Validation",IF(AH639&gt;Inputs!$B$6+1,"Forecast","Not used")))</f>
        <v>Not used</v>
      </c>
      <c r="AX639" s="34">
        <f t="shared" si="131"/>
        <v>8358</v>
      </c>
      <c r="AY639" s="38" t="str">
        <f t="shared" si="132"/>
        <v/>
      </c>
      <c r="AZ639" s="13">
        <f t="shared" si="133"/>
        <v>0</v>
      </c>
      <c r="BB639" s="19">
        <f>Regression!$C$45+Regression!$C$46*A639</f>
        <v>7139.2402348627329</v>
      </c>
      <c r="BC639" s="27" t="str">
        <f t="shared" si="134"/>
        <v/>
      </c>
      <c r="BD639" s="30">
        <f>INDEX('Seasonal Index'!$H$2:$H$53,AI639)</f>
        <v>0.9921535913252727</v>
      </c>
      <c r="BE639" s="34" t="str">
        <f t="shared" si="135"/>
        <v/>
      </c>
      <c r="BF639" s="38" t="str">
        <f t="shared" si="136"/>
        <v/>
      </c>
      <c r="BG639" s="34">
        <f t="shared" si="137"/>
        <v>8358</v>
      </c>
      <c r="BH639" s="13">
        <f t="shared" si="138"/>
        <v>0</v>
      </c>
      <c r="BI639" s="13">
        <f t="shared" si="139"/>
        <v>0</v>
      </c>
    </row>
    <row r="640" spans="1:61" x14ac:dyDescent="0.2">
      <c r="A640" s="15">
        <v>639</v>
      </c>
      <c r="B640" s="35">
        <v>37743</v>
      </c>
      <c r="C640" s="36">
        <v>8834</v>
      </c>
      <c r="D640" s="37"/>
      <c r="F640" s="15">
        <v>444000</v>
      </c>
      <c r="H640" s="15">
        <v>25.69</v>
      </c>
      <c r="I640" s="15">
        <v>23.553999999999998</v>
      </c>
      <c r="J640" s="15">
        <v>1.5569999999999999</v>
      </c>
      <c r="K640" s="15">
        <v>11061.433000000001</v>
      </c>
      <c r="L640" s="15">
        <v>717457</v>
      </c>
      <c r="M640" s="15">
        <v>907</v>
      </c>
      <c r="N640" s="15">
        <v>16.466999999999999</v>
      </c>
      <c r="O640" s="15">
        <v>203677</v>
      </c>
      <c r="P640" s="15">
        <v>7548.6</v>
      </c>
      <c r="Q640" s="15">
        <v>1997008</v>
      </c>
      <c r="S640" s="15">
        <v>10632</v>
      </c>
      <c r="U640" s="15">
        <v>90.1</v>
      </c>
      <c r="V640" s="15">
        <v>24</v>
      </c>
      <c r="W640" s="15">
        <v>87.2</v>
      </c>
      <c r="AB640" s="15">
        <v>287955</v>
      </c>
      <c r="AD640" s="15">
        <v>0</v>
      </c>
      <c r="AE640" s="15">
        <v>48.2</v>
      </c>
      <c r="AF640" s="15">
        <v>13.8</v>
      </c>
      <c r="AH640" s="13">
        <f t="shared" si="126"/>
        <v>2003</v>
      </c>
      <c r="AI640" s="13">
        <f t="shared" si="127"/>
        <v>18</v>
      </c>
      <c r="AJ640" s="13">
        <f>IF(AND(ISNUMBER(C640),ISNUMBER(AK640),ISNUMBER(AL640),AH640&gt;=Inputs!$B$5,AH640&lt;=Inputs!$B$6,AH640&lt;&gt;Inputs!$B$7,AH640&lt;&gt;Inputs!$B$8),1,0)</f>
        <v>0</v>
      </c>
      <c r="AK640" s="13">
        <f>IF(INDEX($E640:$AF640,Inputs!$C$10)="","",INDEX($E640:$AF640,Inputs!$C$10))</f>
        <v>203677</v>
      </c>
      <c r="AL640" s="13">
        <f>IF(INDEX($E640:$AF640,Inputs!$C$11)="","",INDEX($E640:$AF640,Inputs!$C$11))</f>
        <v>444000</v>
      </c>
      <c r="AM640" s="19">
        <f>Regression!$C$5+Regression!$C$6*A640</f>
        <v>10097.210713550667</v>
      </c>
      <c r="AN640" s="27" t="str">
        <f t="shared" si="128"/>
        <v/>
      </c>
      <c r="AO640" s="30">
        <f>INDEX('Seasonal Index'!$E$2:$E$53,AI640)</f>
        <v>1.0181401500092944</v>
      </c>
      <c r="AP640" s="34" t="str">
        <f t="shared" si="129"/>
        <v/>
      </c>
      <c r="AQ640" s="16">
        <f>IF(AJ640=1,A640-Regression!$C$15,0)</f>
        <v>0</v>
      </c>
      <c r="AR640" s="16">
        <f>IF(AJ640=1,AK640-Regression!$D$15,0)</f>
        <v>0</v>
      </c>
      <c r="AS640" s="16">
        <f>IF(AJ640=1,AL640-Regression!$E$15,0)</f>
        <v>0</v>
      </c>
      <c r="AT640" s="16">
        <f>IF(AJ640=1,AP640-Regression!$F$15,0)</f>
        <v>0</v>
      </c>
      <c r="AU640" s="19">
        <f>IF(AND(ISNUMBER(AK640),ISNUMBER(AL640)),Regression!$C$38+Regression!$D$38*A640+Regression!$E$38*AK640+Regression!$F$38*AL640,"")</f>
        <v>9761.9452776492799</v>
      </c>
      <c r="AV640" s="34">
        <f t="shared" si="130"/>
        <v>9939.0284293683599</v>
      </c>
      <c r="AW640" s="13" t="str">
        <f>IF(AJ640=1,"Train",IF(AH640=Inputs!$B$6+1,"Validation",IF(AH640&gt;Inputs!$B$6+1,"Forecast","Not used")))</f>
        <v>Not used</v>
      </c>
      <c r="AX640" s="34">
        <f t="shared" si="131"/>
        <v>8834</v>
      </c>
      <c r="AY640" s="38" t="str">
        <f t="shared" si="132"/>
        <v/>
      </c>
      <c r="AZ640" s="13">
        <f t="shared" si="133"/>
        <v>0</v>
      </c>
      <c r="BB640" s="19">
        <f>Regression!$C$45+Regression!$C$46*A640</f>
        <v>7140.7997344755104</v>
      </c>
      <c r="BC640" s="27" t="str">
        <f t="shared" si="134"/>
        <v/>
      </c>
      <c r="BD640" s="30">
        <f>INDEX('Seasonal Index'!$H$2:$H$53,AI640)</f>
        <v>1.0188493846734186</v>
      </c>
      <c r="BE640" s="34" t="str">
        <f t="shared" si="135"/>
        <v/>
      </c>
      <c r="BF640" s="38" t="str">
        <f t="shared" si="136"/>
        <v/>
      </c>
      <c r="BG640" s="34">
        <f t="shared" si="137"/>
        <v>8834</v>
      </c>
      <c r="BH640" s="13">
        <f t="shared" si="138"/>
        <v>0</v>
      </c>
      <c r="BI640" s="13">
        <f t="shared" si="139"/>
        <v>0</v>
      </c>
    </row>
    <row r="641" spans="1:61" x14ac:dyDescent="0.2">
      <c r="A641" s="15">
        <v>640</v>
      </c>
      <c r="B641" s="35">
        <v>37750</v>
      </c>
      <c r="C641" s="36">
        <v>8894</v>
      </c>
      <c r="D641" s="37"/>
      <c r="F641" s="15">
        <v>428000</v>
      </c>
      <c r="H641" s="15">
        <v>26.582000000000001</v>
      </c>
      <c r="I641" s="15">
        <v>24.308</v>
      </c>
      <c r="J641" s="15">
        <v>1.5129999999999999</v>
      </c>
      <c r="K641" s="15">
        <v>11174.129000000001</v>
      </c>
      <c r="L641" s="15">
        <v>717457</v>
      </c>
      <c r="M641" s="15">
        <v>941</v>
      </c>
      <c r="N641" s="15">
        <v>16.466999999999999</v>
      </c>
      <c r="O641" s="15">
        <v>203677</v>
      </c>
      <c r="P641" s="15">
        <v>7611.5</v>
      </c>
      <c r="Q641" s="15">
        <v>1997008</v>
      </c>
      <c r="S641" s="15">
        <v>10632</v>
      </c>
      <c r="U641" s="15">
        <v>91.2</v>
      </c>
      <c r="V641" s="15">
        <v>24</v>
      </c>
      <c r="W641" s="15">
        <v>87.4</v>
      </c>
      <c r="AB641" s="15">
        <v>287955</v>
      </c>
      <c r="AD641" s="15">
        <v>0</v>
      </c>
      <c r="AE641" s="15">
        <v>45.7</v>
      </c>
      <c r="AF641" s="15">
        <v>28.3</v>
      </c>
      <c r="AH641" s="13">
        <f t="shared" si="126"/>
        <v>2003</v>
      </c>
      <c r="AI641" s="13">
        <f t="shared" si="127"/>
        <v>19</v>
      </c>
      <c r="AJ641" s="13">
        <f>IF(AND(ISNUMBER(C641),ISNUMBER(AK641),ISNUMBER(AL641),AH641&gt;=Inputs!$B$5,AH641&lt;=Inputs!$B$6,AH641&lt;&gt;Inputs!$B$7,AH641&lt;&gt;Inputs!$B$8),1,0)</f>
        <v>0</v>
      </c>
      <c r="AK641" s="13">
        <f>IF(INDEX($E641:$AF641,Inputs!$C$10)="","",INDEX($E641:$AF641,Inputs!$C$10))</f>
        <v>203677</v>
      </c>
      <c r="AL641" s="13">
        <f>IF(INDEX($E641:$AF641,Inputs!$C$11)="","",INDEX($E641:$AF641,Inputs!$C$11))</f>
        <v>428000</v>
      </c>
      <c r="AM641" s="19">
        <f>Regression!$C$5+Regression!$C$6*A641</f>
        <v>10096.038038612347</v>
      </c>
      <c r="AN641" s="27" t="str">
        <f t="shared" si="128"/>
        <v/>
      </c>
      <c r="AO641" s="30">
        <f>INDEX('Seasonal Index'!$E$2:$E$53,AI641)</f>
        <v>1.0133712391889671</v>
      </c>
      <c r="AP641" s="34" t="str">
        <f t="shared" si="129"/>
        <v/>
      </c>
      <c r="AQ641" s="16">
        <f>IF(AJ641=1,A641-Regression!$C$15,0)</f>
        <v>0</v>
      </c>
      <c r="AR641" s="16">
        <f>IF(AJ641=1,AK641-Regression!$D$15,0)</f>
        <v>0</v>
      </c>
      <c r="AS641" s="16">
        <f>IF(AJ641=1,AL641-Regression!$E$15,0)</f>
        <v>0</v>
      </c>
      <c r="AT641" s="16">
        <f>IF(AJ641=1,AP641-Regression!$F$15,0)</f>
        <v>0</v>
      </c>
      <c r="AU641" s="19">
        <f>IF(AND(ISNUMBER(AK641),ISNUMBER(AL641)),Regression!$C$38+Regression!$D$38*A641+Regression!$E$38*AK641+Regression!$F$38*AL641,"")</f>
        <v>9802.8636264594588</v>
      </c>
      <c r="AV641" s="34">
        <f t="shared" si="130"/>
        <v>9933.9400607456737</v>
      </c>
      <c r="AW641" s="13" t="str">
        <f>IF(AJ641=1,"Train",IF(AH641=Inputs!$B$6+1,"Validation",IF(AH641&gt;Inputs!$B$6+1,"Forecast","Not used")))</f>
        <v>Not used</v>
      </c>
      <c r="AX641" s="34">
        <f t="shared" si="131"/>
        <v>8894</v>
      </c>
      <c r="AY641" s="38" t="str">
        <f t="shared" si="132"/>
        <v/>
      </c>
      <c r="AZ641" s="13">
        <f t="shared" si="133"/>
        <v>0</v>
      </c>
      <c r="BB641" s="19">
        <f>Regression!$C$45+Regression!$C$46*A641</f>
        <v>7142.3592340882869</v>
      </c>
      <c r="BC641" s="27" t="str">
        <f t="shared" si="134"/>
        <v/>
      </c>
      <c r="BD641" s="30">
        <f>INDEX('Seasonal Index'!$H$2:$H$53,AI641)</f>
        <v>1.0190603733092338</v>
      </c>
      <c r="BE641" s="34" t="str">
        <f t="shared" si="135"/>
        <v/>
      </c>
      <c r="BF641" s="38" t="str">
        <f t="shared" si="136"/>
        <v/>
      </c>
      <c r="BG641" s="34">
        <f t="shared" si="137"/>
        <v>8894</v>
      </c>
      <c r="BH641" s="13">
        <f t="shared" si="138"/>
        <v>0</v>
      </c>
      <c r="BI641" s="13">
        <f t="shared" si="139"/>
        <v>0</v>
      </c>
    </row>
    <row r="642" spans="1:61" x14ac:dyDescent="0.2">
      <c r="A642" s="15">
        <v>641</v>
      </c>
      <c r="B642" s="35">
        <v>37757</v>
      </c>
      <c r="C642" s="36">
        <v>8992</v>
      </c>
      <c r="D642" s="37"/>
      <c r="F642" s="15">
        <v>417000</v>
      </c>
      <c r="H642" s="15">
        <v>28.54</v>
      </c>
      <c r="I642" s="15">
        <v>26.213999999999999</v>
      </c>
      <c r="J642" s="15">
        <v>1.4910000000000001</v>
      </c>
      <c r="K642" s="15">
        <v>11174.129000000001</v>
      </c>
      <c r="L642" s="15">
        <v>736900</v>
      </c>
      <c r="M642" s="15">
        <v>941</v>
      </c>
      <c r="N642" s="15">
        <v>16.751000000000001</v>
      </c>
      <c r="O642" s="15">
        <v>236679</v>
      </c>
      <c r="P642" s="15">
        <v>7611.5</v>
      </c>
      <c r="Q642" s="15">
        <v>1997008</v>
      </c>
      <c r="S642" s="15">
        <v>10632</v>
      </c>
      <c r="U642" s="15">
        <v>91.2</v>
      </c>
      <c r="V642" s="15">
        <v>24</v>
      </c>
      <c r="W642" s="15">
        <v>87.4</v>
      </c>
      <c r="AB642" s="15">
        <v>287955</v>
      </c>
      <c r="AD642" s="15">
        <v>0</v>
      </c>
      <c r="AE642" s="15">
        <v>36.1</v>
      </c>
      <c r="AF642" s="15">
        <v>25.1</v>
      </c>
      <c r="AH642" s="13">
        <f t="shared" ref="AH642:AH705" si="140">YEAR(B642)</f>
        <v>2003</v>
      </c>
      <c r="AI642" s="13">
        <f t="shared" ref="AI642:AI705" si="141">MIN(52,INT((B642-DATE(AH642,1,1))/7)+1)</f>
        <v>20</v>
      </c>
      <c r="AJ642" s="13">
        <f>IF(AND(ISNUMBER(C642),ISNUMBER(AK642),ISNUMBER(AL642),AH642&gt;=Inputs!$B$5,AH642&lt;=Inputs!$B$6,AH642&lt;&gt;Inputs!$B$7,AH642&lt;&gt;Inputs!$B$8),1,0)</f>
        <v>0</v>
      </c>
      <c r="AK642" s="13">
        <f>IF(INDEX($E642:$AF642,Inputs!$C$10)="","",INDEX($E642:$AF642,Inputs!$C$10))</f>
        <v>236679</v>
      </c>
      <c r="AL642" s="13">
        <f>IF(INDEX($E642:$AF642,Inputs!$C$11)="","",INDEX($E642:$AF642,Inputs!$C$11))</f>
        <v>417000</v>
      </c>
      <c r="AM642" s="19">
        <f>Regression!$C$5+Regression!$C$6*A642</f>
        <v>10094.865363674027</v>
      </c>
      <c r="AN642" s="27" t="str">
        <f t="shared" ref="AN642:AN705" si="142">IF(AJ642=1,C642/AM642,"")</f>
        <v/>
      </c>
      <c r="AO642" s="30">
        <f>INDEX('Seasonal Index'!$E$2:$E$53,AI642)</f>
        <v>1.0355119111831677</v>
      </c>
      <c r="AP642" s="34" t="str">
        <f t="shared" ref="AP642:AP705" si="143">IF(AJ642=1,C642/AO642,"")</f>
        <v/>
      </c>
      <c r="AQ642" s="16">
        <f>IF(AJ642=1,A642-Regression!$C$15,0)</f>
        <v>0</v>
      </c>
      <c r="AR642" s="16">
        <f>IF(AJ642=1,AK642-Regression!$D$15,0)</f>
        <v>0</v>
      </c>
      <c r="AS642" s="16">
        <f>IF(AJ642=1,AL642-Regression!$E$15,0)</f>
        <v>0</v>
      </c>
      <c r="AT642" s="16">
        <f>IF(AJ642=1,AP642-Regression!$F$15,0)</f>
        <v>0</v>
      </c>
      <c r="AU642" s="19">
        <f>IF(AND(ISNUMBER(AK642),ISNUMBER(AL642)),Regression!$C$38+Regression!$D$38*A642+Regression!$E$38*AK642+Regression!$F$38*AL642,"")</f>
        <v>9890.7245647613272</v>
      </c>
      <c r="AV642" s="34">
        <f t="shared" ref="AV642:AV705" si="144">IF(ISNUMBER(AU642),AU642*AO642,"")</f>
        <v>10241.963097042306</v>
      </c>
      <c r="AW642" s="13" t="str">
        <f>IF(AJ642=1,"Train",IF(AH642=Inputs!$B$6+1,"Validation",IF(AH642&gt;Inputs!$B$6+1,"Forecast","Not used")))</f>
        <v>Not used</v>
      </c>
      <c r="AX642" s="34">
        <f t="shared" ref="AX642:AX705" si="145">IF(ISNUMBER(C642),C642,IF(ISNUMBER(D642),D642,""))</f>
        <v>8992</v>
      </c>
      <c r="AY642" s="38" t="str">
        <f t="shared" ref="AY642:AY705" si="146">IF(AND(AW642="Validation",ISNUMBER(AX642),ISNUMBER(AV642)),ABS(AX642-AV642)/AX642,"")</f>
        <v/>
      </c>
      <c r="AZ642" s="13">
        <f t="shared" ref="AZ642:AZ705" si="147">IF(AJ642=1,AP642-AU642,0)</f>
        <v>0</v>
      </c>
      <c r="BB642" s="19">
        <f>Regression!$C$45+Regression!$C$46*A642</f>
        <v>7143.9187337010635</v>
      </c>
      <c r="BC642" s="27" t="str">
        <f t="shared" ref="BC642:BC705" si="148">IF(AND(AH642&gt;=2022,AH642&lt;=2024),C642/BB642,"")</f>
        <v/>
      </c>
      <c r="BD642" s="30">
        <f>INDEX('Seasonal Index'!$H$2:$H$53,AI642)</f>
        <v>1.0467644841480233</v>
      </c>
      <c r="BE642" s="34" t="str">
        <f t="shared" ref="BE642:BE705" si="149">IF(AH642&gt;=2022,BB642*BD642,"")</f>
        <v/>
      </c>
      <c r="BF642" s="38" t="str">
        <f t="shared" ref="BF642:BF705" si="150">IF(AND(AW642="Validation",ISNUMBER(AX642),ISNUMBER(BE642)),ABS(AX642-BE642)/AX642,"")</f>
        <v/>
      </c>
      <c r="BG642" s="34">
        <f t="shared" ref="BG642:BG705" si="151">IF(ISNUMBER(C642),C642,0)</f>
        <v>8992</v>
      </c>
      <c r="BH642" s="13">
        <f t="shared" ref="BH642:BH705" si="152">IF(ISNUMBER(AY642),AV642-AX642,0)</f>
        <v>0</v>
      </c>
      <c r="BI642" s="13">
        <f t="shared" ref="BI642:BI705" si="153">IF(ISNUMBER(AY642),BE642-AX642,0)</f>
        <v>0</v>
      </c>
    </row>
    <row r="643" spans="1:61" x14ac:dyDescent="0.2">
      <c r="A643" s="15">
        <v>642</v>
      </c>
      <c r="B643" s="35">
        <v>37764</v>
      </c>
      <c r="C643" s="36">
        <v>9299</v>
      </c>
      <c r="D643" s="37"/>
      <c r="F643" s="15">
        <v>425000</v>
      </c>
      <c r="H643" s="15">
        <v>29.294</v>
      </c>
      <c r="I643" s="15">
        <v>27.192</v>
      </c>
      <c r="J643" s="15">
        <v>1.498</v>
      </c>
      <c r="K643" s="15">
        <v>11174.129000000001</v>
      </c>
      <c r="L643" s="15">
        <v>736900</v>
      </c>
      <c r="M643" s="15">
        <v>941</v>
      </c>
      <c r="N643" s="15">
        <v>16.751000000000001</v>
      </c>
      <c r="O643" s="15">
        <v>236679</v>
      </c>
      <c r="P643" s="15">
        <v>7611.5</v>
      </c>
      <c r="Q643" s="15">
        <v>1997008</v>
      </c>
      <c r="S643" s="15">
        <v>10632</v>
      </c>
      <c r="T643" s="15">
        <v>7.2313000000000001</v>
      </c>
      <c r="U643" s="15">
        <v>91.2</v>
      </c>
      <c r="V643" s="15">
        <v>24</v>
      </c>
      <c r="W643" s="15">
        <v>87.4</v>
      </c>
      <c r="AB643" s="15">
        <v>287955</v>
      </c>
      <c r="AD643" s="15">
        <v>0</v>
      </c>
      <c r="AE643" s="15">
        <v>32</v>
      </c>
      <c r="AF643" s="15">
        <v>28.7</v>
      </c>
      <c r="AH643" s="13">
        <f t="shared" si="140"/>
        <v>2003</v>
      </c>
      <c r="AI643" s="13">
        <f t="shared" si="141"/>
        <v>21</v>
      </c>
      <c r="AJ643" s="13">
        <f>IF(AND(ISNUMBER(C643),ISNUMBER(AK643),ISNUMBER(AL643),AH643&gt;=Inputs!$B$5,AH643&lt;=Inputs!$B$6,AH643&lt;&gt;Inputs!$B$7,AH643&lt;&gt;Inputs!$B$8),1,0)</f>
        <v>0</v>
      </c>
      <c r="AK643" s="13">
        <f>IF(INDEX($E643:$AF643,Inputs!$C$10)="","",INDEX($E643:$AF643,Inputs!$C$10))</f>
        <v>236679</v>
      </c>
      <c r="AL643" s="13">
        <f>IF(INDEX($E643:$AF643,Inputs!$C$11)="","",INDEX($E643:$AF643,Inputs!$C$11))</f>
        <v>425000</v>
      </c>
      <c r="AM643" s="19">
        <f>Regression!$C$5+Regression!$C$6*A643</f>
        <v>10093.692688735709</v>
      </c>
      <c r="AN643" s="27" t="str">
        <f t="shared" si="142"/>
        <v/>
      </c>
      <c r="AO643" s="30">
        <f>INDEX('Seasonal Index'!$E$2:$E$53,AI643)</f>
        <v>1.0352245807811005</v>
      </c>
      <c r="AP643" s="34" t="str">
        <f t="shared" si="143"/>
        <v/>
      </c>
      <c r="AQ643" s="16">
        <f>IF(AJ643=1,A643-Regression!$C$15,0)</f>
        <v>0</v>
      </c>
      <c r="AR643" s="16">
        <f>IF(AJ643=1,AK643-Regression!$D$15,0)</f>
        <v>0</v>
      </c>
      <c r="AS643" s="16">
        <f>IF(AJ643=1,AL643-Regression!$E$15,0)</f>
        <v>0</v>
      </c>
      <c r="AT643" s="16">
        <f>IF(AJ643=1,AP643-Regression!$F$15,0)</f>
        <v>0</v>
      </c>
      <c r="AU643" s="19">
        <f>IF(AND(ISNUMBER(AK643),ISNUMBER(AL643)),Regression!$C$38+Regression!$D$38*A643+Regression!$E$38*AK643+Regression!$F$38*AL643,"")</f>
        <v>9867.9219205293357</v>
      </c>
      <c r="AV643" s="34">
        <f t="shared" si="144"/>
        <v>10215.515333360614</v>
      </c>
      <c r="AW643" s="13" t="str">
        <f>IF(AJ643=1,"Train",IF(AH643=Inputs!$B$6+1,"Validation",IF(AH643&gt;Inputs!$B$6+1,"Forecast","Not used")))</f>
        <v>Not used</v>
      </c>
      <c r="AX643" s="34">
        <f t="shared" si="145"/>
        <v>9299</v>
      </c>
      <c r="AY643" s="38" t="str">
        <f t="shared" si="146"/>
        <v/>
      </c>
      <c r="AZ643" s="13">
        <f t="shared" si="147"/>
        <v>0</v>
      </c>
      <c r="BB643" s="19">
        <f>Regression!$C$45+Regression!$C$46*A643</f>
        <v>7145.4782333138401</v>
      </c>
      <c r="BC643" s="27" t="str">
        <f t="shared" si="148"/>
        <v/>
      </c>
      <c r="BD643" s="30">
        <f>INDEX('Seasonal Index'!$H$2:$H$53,AI643)</f>
        <v>1.0342763462036404</v>
      </c>
      <c r="BE643" s="34" t="str">
        <f t="shared" si="149"/>
        <v/>
      </c>
      <c r="BF643" s="38" t="str">
        <f t="shared" si="150"/>
        <v/>
      </c>
      <c r="BG643" s="34">
        <f t="shared" si="151"/>
        <v>9299</v>
      </c>
      <c r="BH643" s="13">
        <f t="shared" si="152"/>
        <v>0</v>
      </c>
      <c r="BI643" s="13">
        <f t="shared" si="153"/>
        <v>0</v>
      </c>
    </row>
    <row r="644" spans="1:61" x14ac:dyDescent="0.2">
      <c r="A644" s="15">
        <v>643</v>
      </c>
      <c r="B644" s="35">
        <v>37771</v>
      </c>
      <c r="C644" s="36">
        <v>8516</v>
      </c>
      <c r="D644" s="37"/>
      <c r="F644" s="15">
        <v>419000</v>
      </c>
      <c r="H644" s="15">
        <v>29.102499999999999</v>
      </c>
      <c r="I644" s="15">
        <v>26.556000000000001</v>
      </c>
      <c r="J644" s="15">
        <v>1.4870000000000001</v>
      </c>
      <c r="K644" s="15">
        <v>11174.129000000001</v>
      </c>
      <c r="L644" s="15">
        <v>736900</v>
      </c>
      <c r="M644" s="15">
        <v>941</v>
      </c>
      <c r="N644" s="15">
        <v>16.751000000000001</v>
      </c>
      <c r="O644" s="15">
        <v>236679</v>
      </c>
      <c r="P644" s="15">
        <v>7611.5</v>
      </c>
      <c r="Q644" s="15">
        <v>1997008</v>
      </c>
      <c r="S644" s="15">
        <v>10632</v>
      </c>
      <c r="T644" s="15">
        <v>7.2313000000000001</v>
      </c>
      <c r="U644" s="15">
        <v>91.2</v>
      </c>
      <c r="V644" s="15">
        <v>24</v>
      </c>
      <c r="W644" s="15">
        <v>87.4</v>
      </c>
      <c r="AB644" s="15">
        <v>287955</v>
      </c>
      <c r="AD644" s="15">
        <v>1</v>
      </c>
      <c r="AE644" s="15">
        <v>23.7</v>
      </c>
      <c r="AF644" s="15">
        <v>28.6</v>
      </c>
      <c r="AH644" s="13">
        <f t="shared" si="140"/>
        <v>2003</v>
      </c>
      <c r="AI644" s="13">
        <f t="shared" si="141"/>
        <v>22</v>
      </c>
      <c r="AJ644" s="13">
        <f>IF(AND(ISNUMBER(C644),ISNUMBER(AK644),ISNUMBER(AL644),AH644&gt;=Inputs!$B$5,AH644&lt;=Inputs!$B$6,AH644&lt;&gt;Inputs!$B$7,AH644&lt;&gt;Inputs!$B$8),1,0)</f>
        <v>0</v>
      </c>
      <c r="AK644" s="13">
        <f>IF(INDEX($E644:$AF644,Inputs!$C$10)="","",INDEX($E644:$AF644,Inputs!$C$10))</f>
        <v>236679</v>
      </c>
      <c r="AL644" s="13">
        <f>IF(INDEX($E644:$AF644,Inputs!$C$11)="","",INDEX($E644:$AF644,Inputs!$C$11))</f>
        <v>419000</v>
      </c>
      <c r="AM644" s="19">
        <f>Regression!$C$5+Regression!$C$6*A644</f>
        <v>10092.52001379739</v>
      </c>
      <c r="AN644" s="27" t="str">
        <f t="shared" si="142"/>
        <v/>
      </c>
      <c r="AO644" s="30">
        <f>INDEX('Seasonal Index'!$E$2:$E$53,AI644)</f>
        <v>1.0139791701706116</v>
      </c>
      <c r="AP644" s="34" t="str">
        <f t="shared" si="143"/>
        <v/>
      </c>
      <c r="AQ644" s="16">
        <f>IF(AJ644=1,A644-Regression!$C$15,0)</f>
        <v>0</v>
      </c>
      <c r="AR644" s="16">
        <f>IF(AJ644=1,AK644-Regression!$D$15,0)</f>
        <v>0</v>
      </c>
      <c r="AS644" s="16">
        <f>IF(AJ644=1,AL644-Regression!$E$15,0)</f>
        <v>0</v>
      </c>
      <c r="AT644" s="16">
        <f>IF(AJ644=1,AP644-Regression!$F$15,0)</f>
        <v>0</v>
      </c>
      <c r="AU644" s="19">
        <f>IF(AND(ISNUMBER(AK644),ISNUMBER(AL644)),Regression!$C$38+Regression!$D$38*A644+Regression!$E$38*AK644+Regression!$F$38*AL644,"")</f>
        <v>9882.2898555719439</v>
      </c>
      <c r="AV644" s="34">
        <f t="shared" si="144"/>
        <v>10020.436067138293</v>
      </c>
      <c r="AW644" s="13" t="str">
        <f>IF(AJ644=1,"Train",IF(AH644=Inputs!$B$6+1,"Validation",IF(AH644&gt;Inputs!$B$6+1,"Forecast","Not used")))</f>
        <v>Not used</v>
      </c>
      <c r="AX644" s="34">
        <f t="shared" si="145"/>
        <v>8516</v>
      </c>
      <c r="AY644" s="38" t="str">
        <f t="shared" si="146"/>
        <v/>
      </c>
      <c r="AZ644" s="13">
        <f t="shared" si="147"/>
        <v>0</v>
      </c>
      <c r="BB644" s="19">
        <f>Regression!$C$45+Regression!$C$46*A644</f>
        <v>7147.0377329266175</v>
      </c>
      <c r="BC644" s="27" t="str">
        <f t="shared" si="148"/>
        <v/>
      </c>
      <c r="BD644" s="30">
        <f>INDEX('Seasonal Index'!$H$2:$H$53,AI644)</f>
        <v>1.0395594903117378</v>
      </c>
      <c r="BE644" s="34" t="str">
        <f t="shared" si="149"/>
        <v/>
      </c>
      <c r="BF644" s="38" t="str">
        <f t="shared" si="150"/>
        <v/>
      </c>
      <c r="BG644" s="34">
        <f t="shared" si="151"/>
        <v>8516</v>
      </c>
      <c r="BH644" s="13">
        <f t="shared" si="152"/>
        <v>0</v>
      </c>
      <c r="BI644" s="13">
        <f t="shared" si="153"/>
        <v>0</v>
      </c>
    </row>
    <row r="645" spans="1:61" x14ac:dyDescent="0.2">
      <c r="A645" s="15">
        <v>644</v>
      </c>
      <c r="B645" s="35">
        <v>37778</v>
      </c>
      <c r="C645" s="36">
        <v>8529</v>
      </c>
      <c r="D645" s="37"/>
      <c r="F645" s="15">
        <v>431000</v>
      </c>
      <c r="H645" s="15">
        <v>30.681999999999999</v>
      </c>
      <c r="I645" s="15">
        <v>27.916</v>
      </c>
      <c r="J645" s="15">
        <v>1.4730000000000001</v>
      </c>
      <c r="K645" s="15">
        <v>11174.129000000001</v>
      </c>
      <c r="L645" s="15">
        <v>736900</v>
      </c>
      <c r="M645" s="15">
        <v>983</v>
      </c>
      <c r="N645" s="15">
        <v>16.751000000000001</v>
      </c>
      <c r="O645" s="15">
        <v>236679</v>
      </c>
      <c r="P645" s="15">
        <v>7634.5</v>
      </c>
      <c r="Q645" s="15">
        <v>1997008</v>
      </c>
      <c r="S645" s="15">
        <v>10632</v>
      </c>
      <c r="T645" s="15">
        <v>7.2313000000000001</v>
      </c>
      <c r="U645" s="15">
        <v>91.2</v>
      </c>
      <c r="V645" s="15">
        <v>24</v>
      </c>
      <c r="W645" s="15">
        <v>90.5</v>
      </c>
      <c r="AB645" s="15">
        <v>287955</v>
      </c>
      <c r="AD645" s="15">
        <v>0</v>
      </c>
      <c r="AE645" s="15">
        <v>20.6</v>
      </c>
      <c r="AF645" s="15">
        <v>30.9</v>
      </c>
      <c r="AH645" s="13">
        <f t="shared" si="140"/>
        <v>2003</v>
      </c>
      <c r="AI645" s="13">
        <f t="shared" si="141"/>
        <v>23</v>
      </c>
      <c r="AJ645" s="13">
        <f>IF(AND(ISNUMBER(C645),ISNUMBER(AK645),ISNUMBER(AL645),AH645&gt;=Inputs!$B$5,AH645&lt;=Inputs!$B$6,AH645&lt;&gt;Inputs!$B$7,AH645&lt;&gt;Inputs!$B$8),1,0)</f>
        <v>0</v>
      </c>
      <c r="AK645" s="13">
        <f>IF(INDEX($E645:$AF645,Inputs!$C$10)="","",INDEX($E645:$AF645,Inputs!$C$10))</f>
        <v>236679</v>
      </c>
      <c r="AL645" s="13">
        <f>IF(INDEX($E645:$AF645,Inputs!$C$11)="","",INDEX($E645:$AF645,Inputs!$C$11))</f>
        <v>431000</v>
      </c>
      <c r="AM645" s="19">
        <f>Regression!$C$5+Regression!$C$6*A645</f>
        <v>10091.34733885907</v>
      </c>
      <c r="AN645" s="27" t="str">
        <f t="shared" si="142"/>
        <v/>
      </c>
      <c r="AO645" s="30">
        <f>INDEX('Seasonal Index'!$E$2:$E$53,AI645)</f>
        <v>1.0375597367919589</v>
      </c>
      <c r="AP645" s="34" t="str">
        <f t="shared" si="143"/>
        <v/>
      </c>
      <c r="AQ645" s="16">
        <f>IF(AJ645=1,A645-Regression!$C$15,0)</f>
        <v>0</v>
      </c>
      <c r="AR645" s="16">
        <f>IF(AJ645=1,AK645-Regression!$D$15,0)</f>
        <v>0</v>
      </c>
      <c r="AS645" s="16">
        <f>IF(AJ645=1,AL645-Regression!$E$15,0)</f>
        <v>0</v>
      </c>
      <c r="AT645" s="16">
        <f>IF(AJ645=1,AP645-Regression!$F$15,0)</f>
        <v>0</v>
      </c>
      <c r="AU645" s="19">
        <f>IF(AND(ISNUMBER(AK645),ISNUMBER(AL645)),Regression!$C$38+Regression!$D$38*A645+Regression!$E$38*AK645+Regression!$F$38*AL645,"")</f>
        <v>9848.8670458329216</v>
      </c>
      <c r="AV645" s="34">
        <f t="shared" si="144"/>
        <v>10218.787899773404</v>
      </c>
      <c r="AW645" s="13" t="str">
        <f>IF(AJ645=1,"Train",IF(AH645=Inputs!$B$6+1,"Validation",IF(AH645&gt;Inputs!$B$6+1,"Forecast","Not used")))</f>
        <v>Not used</v>
      </c>
      <c r="AX645" s="34">
        <f t="shared" si="145"/>
        <v>8529</v>
      </c>
      <c r="AY645" s="38" t="str">
        <f t="shared" si="146"/>
        <v/>
      </c>
      <c r="AZ645" s="13">
        <f t="shared" si="147"/>
        <v>0</v>
      </c>
      <c r="BB645" s="19">
        <f>Regression!$C$45+Regression!$C$46*A645</f>
        <v>7148.5972325393941</v>
      </c>
      <c r="BC645" s="27" t="str">
        <f t="shared" si="148"/>
        <v/>
      </c>
      <c r="BD645" s="30">
        <f>INDEX('Seasonal Index'!$H$2:$H$53,AI645)</f>
        <v>1.0378992768174384</v>
      </c>
      <c r="BE645" s="34" t="str">
        <f t="shared" si="149"/>
        <v/>
      </c>
      <c r="BF645" s="38" t="str">
        <f t="shared" si="150"/>
        <v/>
      </c>
      <c r="BG645" s="34">
        <f t="shared" si="151"/>
        <v>8529</v>
      </c>
      <c r="BH645" s="13">
        <f t="shared" si="152"/>
        <v>0</v>
      </c>
      <c r="BI645" s="13">
        <f t="shared" si="153"/>
        <v>0</v>
      </c>
    </row>
    <row r="646" spans="1:61" x14ac:dyDescent="0.2">
      <c r="A646" s="15">
        <v>645</v>
      </c>
      <c r="B646" s="35">
        <v>37785</v>
      </c>
      <c r="C646" s="36">
        <v>8880</v>
      </c>
      <c r="D646" s="37"/>
      <c r="F646" s="15">
        <v>429000</v>
      </c>
      <c r="H646" s="15">
        <v>31.457999999999998</v>
      </c>
      <c r="I646" s="15">
        <v>28.38</v>
      </c>
      <c r="J646" s="15">
        <v>1.49</v>
      </c>
      <c r="K646" s="15">
        <v>11174.129000000001</v>
      </c>
      <c r="L646" s="15">
        <v>696283</v>
      </c>
      <c r="M646" s="15">
        <v>983</v>
      </c>
      <c r="N646" s="15">
        <v>16.751000000000001</v>
      </c>
      <c r="O646" s="15">
        <v>236679</v>
      </c>
      <c r="P646" s="15">
        <v>7634.5</v>
      </c>
      <c r="Q646" s="15">
        <v>1997008</v>
      </c>
      <c r="S646" s="15">
        <v>10632</v>
      </c>
      <c r="T646" s="15">
        <v>7.2313000000000001</v>
      </c>
      <c r="U646" s="15">
        <v>91.2</v>
      </c>
      <c r="V646" s="15">
        <v>24</v>
      </c>
      <c r="W646" s="15">
        <v>90.5</v>
      </c>
      <c r="AB646" s="15">
        <v>287955</v>
      </c>
      <c r="AD646" s="15">
        <v>0</v>
      </c>
      <c r="AE646" s="15">
        <v>7.4</v>
      </c>
      <c r="AF646" s="15">
        <v>39.9</v>
      </c>
      <c r="AH646" s="13">
        <f t="shared" si="140"/>
        <v>2003</v>
      </c>
      <c r="AI646" s="13">
        <f t="shared" si="141"/>
        <v>24</v>
      </c>
      <c r="AJ646" s="13">
        <f>IF(AND(ISNUMBER(C646),ISNUMBER(AK646),ISNUMBER(AL646),AH646&gt;=Inputs!$B$5,AH646&lt;=Inputs!$B$6,AH646&lt;&gt;Inputs!$B$7,AH646&lt;&gt;Inputs!$B$8),1,0)</f>
        <v>0</v>
      </c>
      <c r="AK646" s="13">
        <f>IF(INDEX($E646:$AF646,Inputs!$C$10)="","",INDEX($E646:$AF646,Inputs!$C$10))</f>
        <v>236679</v>
      </c>
      <c r="AL646" s="13">
        <f>IF(INDEX($E646:$AF646,Inputs!$C$11)="","",INDEX($E646:$AF646,Inputs!$C$11))</f>
        <v>429000</v>
      </c>
      <c r="AM646" s="19">
        <f>Regression!$C$5+Regression!$C$6*A646</f>
        <v>10090.174663920752</v>
      </c>
      <c r="AN646" s="27" t="str">
        <f t="shared" si="142"/>
        <v/>
      </c>
      <c r="AO646" s="30">
        <f>INDEX('Seasonal Index'!$E$2:$E$53,AI646)</f>
        <v>1.0344513246808191</v>
      </c>
      <c r="AP646" s="34" t="str">
        <f t="shared" si="143"/>
        <v/>
      </c>
      <c r="AQ646" s="16">
        <f>IF(AJ646=1,A646-Regression!$C$15,0)</f>
        <v>0</v>
      </c>
      <c r="AR646" s="16">
        <f>IF(AJ646=1,AK646-Regression!$D$15,0)</f>
        <v>0</v>
      </c>
      <c r="AS646" s="16">
        <f>IF(AJ646=1,AL646-Regression!$E$15,0)</f>
        <v>0</v>
      </c>
      <c r="AT646" s="16">
        <f>IF(AJ646=1,AP646-Regression!$F$15,0)</f>
        <v>0</v>
      </c>
      <c r="AU646" s="19">
        <f>IF(AND(ISNUMBER(AK646),ISNUMBER(AL646)),Regression!$C$38+Regression!$D$38*A646+Regression!$E$38*AK646+Regression!$F$38*AL646,"")</f>
        <v>9852.6148153685008</v>
      </c>
      <c r="AV646" s="34">
        <f t="shared" si="144"/>
        <v>10192.050447327811</v>
      </c>
      <c r="AW646" s="13" t="str">
        <f>IF(AJ646=1,"Train",IF(AH646=Inputs!$B$6+1,"Validation",IF(AH646&gt;Inputs!$B$6+1,"Forecast","Not used")))</f>
        <v>Not used</v>
      </c>
      <c r="AX646" s="34">
        <f t="shared" si="145"/>
        <v>8880</v>
      </c>
      <c r="AY646" s="38" t="str">
        <f t="shared" si="146"/>
        <v/>
      </c>
      <c r="AZ646" s="13">
        <f t="shared" si="147"/>
        <v>0</v>
      </c>
      <c r="BB646" s="19">
        <f>Regression!$C$45+Regression!$C$46*A646</f>
        <v>7150.1567321521707</v>
      </c>
      <c r="BC646" s="27" t="str">
        <f t="shared" si="148"/>
        <v/>
      </c>
      <c r="BD646" s="30">
        <f>INDEX('Seasonal Index'!$H$2:$H$53,AI646)</f>
        <v>1.0351080615346946</v>
      </c>
      <c r="BE646" s="34" t="str">
        <f t="shared" si="149"/>
        <v/>
      </c>
      <c r="BF646" s="38" t="str">
        <f t="shared" si="150"/>
        <v/>
      </c>
      <c r="BG646" s="34">
        <f t="shared" si="151"/>
        <v>8880</v>
      </c>
      <c r="BH646" s="13">
        <f t="shared" si="152"/>
        <v>0</v>
      </c>
      <c r="BI646" s="13">
        <f t="shared" si="153"/>
        <v>0</v>
      </c>
    </row>
    <row r="647" spans="1:61" x14ac:dyDescent="0.2">
      <c r="A647" s="15">
        <v>646</v>
      </c>
      <c r="B647" s="35">
        <v>37792</v>
      </c>
      <c r="C647" s="36">
        <v>8833</v>
      </c>
      <c r="D647" s="37"/>
      <c r="F647" s="15">
        <v>421000</v>
      </c>
      <c r="H647" s="15">
        <v>30.597999999999999</v>
      </c>
      <c r="I647" s="15">
        <v>26.882000000000001</v>
      </c>
      <c r="J647" s="15">
        <v>1.518</v>
      </c>
      <c r="K647" s="15">
        <v>11174.129000000001</v>
      </c>
      <c r="L647" s="15">
        <v>696283</v>
      </c>
      <c r="M647" s="15">
        <v>983</v>
      </c>
      <c r="N647" s="15">
        <v>16.47</v>
      </c>
      <c r="O647" s="15">
        <v>239415</v>
      </c>
      <c r="P647" s="15">
        <v>7634.5</v>
      </c>
      <c r="Q647" s="15">
        <v>2026273</v>
      </c>
      <c r="S647" s="15">
        <v>10632</v>
      </c>
      <c r="T647" s="15">
        <v>7.2313000000000001</v>
      </c>
      <c r="U647" s="15">
        <v>91.2</v>
      </c>
      <c r="V647" s="15">
        <v>24</v>
      </c>
      <c r="W647" s="15">
        <v>90.5</v>
      </c>
      <c r="AB647" s="15">
        <v>287955</v>
      </c>
      <c r="AD647" s="15">
        <v>0</v>
      </c>
      <c r="AE647" s="15">
        <v>5.8</v>
      </c>
      <c r="AF647" s="15">
        <v>38.5</v>
      </c>
      <c r="AH647" s="13">
        <f t="shared" si="140"/>
        <v>2003</v>
      </c>
      <c r="AI647" s="13">
        <f t="shared" si="141"/>
        <v>25</v>
      </c>
      <c r="AJ647" s="13">
        <f>IF(AND(ISNUMBER(C647),ISNUMBER(AK647),ISNUMBER(AL647),AH647&gt;=Inputs!$B$5,AH647&lt;=Inputs!$B$6,AH647&lt;&gt;Inputs!$B$7,AH647&lt;&gt;Inputs!$B$8),1,0)</f>
        <v>0</v>
      </c>
      <c r="AK647" s="13">
        <f>IF(INDEX($E647:$AF647,Inputs!$C$10)="","",INDEX($E647:$AF647,Inputs!$C$10))</f>
        <v>239415</v>
      </c>
      <c r="AL647" s="13">
        <f>IF(INDEX($E647:$AF647,Inputs!$C$11)="","",INDEX($E647:$AF647,Inputs!$C$11))</f>
        <v>421000</v>
      </c>
      <c r="AM647" s="19">
        <f>Regression!$C$5+Regression!$C$6*A647</f>
        <v>10089.001988982433</v>
      </c>
      <c r="AN647" s="27" t="str">
        <f t="shared" si="142"/>
        <v/>
      </c>
      <c r="AO647" s="30">
        <f>INDEX('Seasonal Index'!$E$2:$E$53,AI647)</f>
        <v>1.0360606930993077</v>
      </c>
      <c r="AP647" s="34" t="str">
        <f t="shared" si="143"/>
        <v/>
      </c>
      <c r="AQ647" s="16">
        <f>IF(AJ647=1,A647-Regression!$C$15,0)</f>
        <v>0</v>
      </c>
      <c r="AR647" s="16">
        <f>IF(AJ647=1,AK647-Regression!$D$15,0)</f>
        <v>0</v>
      </c>
      <c r="AS647" s="16">
        <f>IF(AJ647=1,AL647-Regression!$E$15,0)</f>
        <v>0</v>
      </c>
      <c r="AT647" s="16">
        <f>IF(AJ647=1,AP647-Regression!$F$15,0)</f>
        <v>0</v>
      </c>
      <c r="AU647" s="19">
        <f>IF(AND(ISNUMBER(AK647),ISNUMBER(AL647)),Regression!$C$38+Regression!$D$38*A647+Regression!$E$38*AK647+Regression!$F$38*AL647,"")</f>
        <v>9877.285133355017</v>
      </c>
      <c r="AV647" s="34">
        <f t="shared" si="144"/>
        <v>10233.466881203287</v>
      </c>
      <c r="AW647" s="13" t="str">
        <f>IF(AJ647=1,"Train",IF(AH647=Inputs!$B$6+1,"Validation",IF(AH647&gt;Inputs!$B$6+1,"Forecast","Not used")))</f>
        <v>Not used</v>
      </c>
      <c r="AX647" s="34">
        <f t="shared" si="145"/>
        <v>8833</v>
      </c>
      <c r="AY647" s="38" t="str">
        <f t="shared" si="146"/>
        <v/>
      </c>
      <c r="AZ647" s="13">
        <f t="shared" si="147"/>
        <v>0</v>
      </c>
      <c r="BB647" s="19">
        <f>Regression!$C$45+Regression!$C$46*A647</f>
        <v>7151.7162317649472</v>
      </c>
      <c r="BC647" s="27" t="str">
        <f t="shared" si="148"/>
        <v/>
      </c>
      <c r="BD647" s="30">
        <f>INDEX('Seasonal Index'!$H$2:$H$53,AI647)</f>
        <v>1.0325970785197598</v>
      </c>
      <c r="BE647" s="34" t="str">
        <f t="shared" si="149"/>
        <v/>
      </c>
      <c r="BF647" s="38" t="str">
        <f t="shared" si="150"/>
        <v/>
      </c>
      <c r="BG647" s="34">
        <f t="shared" si="151"/>
        <v>8833</v>
      </c>
      <c r="BH647" s="13">
        <f t="shared" si="152"/>
        <v>0</v>
      </c>
      <c r="BI647" s="13">
        <f t="shared" si="153"/>
        <v>0</v>
      </c>
    </row>
    <row r="648" spans="1:61" x14ac:dyDescent="0.2">
      <c r="A648" s="15">
        <v>647</v>
      </c>
      <c r="B648" s="35">
        <v>37799</v>
      </c>
      <c r="C648" s="36">
        <v>9476</v>
      </c>
      <c r="D648" s="37"/>
      <c r="F648" s="15">
        <v>408000</v>
      </c>
      <c r="H648" s="15">
        <v>30.013999999999999</v>
      </c>
      <c r="I648" s="15">
        <v>27.187999999999999</v>
      </c>
      <c r="J648" s="15">
        <v>1.496</v>
      </c>
      <c r="K648" s="15">
        <v>11174.129000000001</v>
      </c>
      <c r="L648" s="15">
        <v>696283</v>
      </c>
      <c r="M648" s="15">
        <v>983</v>
      </c>
      <c r="N648" s="15">
        <v>16.47</v>
      </c>
      <c r="O648" s="15">
        <v>239415</v>
      </c>
      <c r="P648" s="15">
        <v>7634.5</v>
      </c>
      <c r="Q648" s="15">
        <v>2026273</v>
      </c>
      <c r="S648" s="15">
        <v>10632</v>
      </c>
      <c r="T648" s="15">
        <v>7.2313000000000001</v>
      </c>
      <c r="U648" s="15">
        <v>91.2</v>
      </c>
      <c r="V648" s="15">
        <v>24</v>
      </c>
      <c r="W648" s="15">
        <v>90.5</v>
      </c>
      <c r="AB648" s="15">
        <v>287955</v>
      </c>
      <c r="AD648" s="15">
        <v>0</v>
      </c>
      <c r="AE648" s="15">
        <v>3.5</v>
      </c>
      <c r="AF648" s="15">
        <v>66</v>
      </c>
      <c r="AH648" s="13">
        <f t="shared" si="140"/>
        <v>2003</v>
      </c>
      <c r="AI648" s="13">
        <f t="shared" si="141"/>
        <v>26</v>
      </c>
      <c r="AJ648" s="13">
        <f>IF(AND(ISNUMBER(C648),ISNUMBER(AK648),ISNUMBER(AL648),AH648&gt;=Inputs!$B$5,AH648&lt;=Inputs!$B$6,AH648&lt;&gt;Inputs!$B$7,AH648&lt;&gt;Inputs!$B$8),1,0)</f>
        <v>0</v>
      </c>
      <c r="AK648" s="13">
        <f>IF(INDEX($E648:$AF648,Inputs!$C$10)="","",INDEX($E648:$AF648,Inputs!$C$10))</f>
        <v>239415</v>
      </c>
      <c r="AL648" s="13">
        <f>IF(INDEX($E648:$AF648,Inputs!$C$11)="","",INDEX($E648:$AF648,Inputs!$C$11))</f>
        <v>408000</v>
      </c>
      <c r="AM648" s="19">
        <f>Regression!$C$5+Regression!$C$6*A648</f>
        <v>10087.829314044115</v>
      </c>
      <c r="AN648" s="27" t="str">
        <f t="shared" si="142"/>
        <v/>
      </c>
      <c r="AO648" s="30">
        <f>INDEX('Seasonal Index'!$E$2:$E$53,AI648)</f>
        <v>1.057751041708793</v>
      </c>
      <c r="AP648" s="34" t="str">
        <f t="shared" si="143"/>
        <v/>
      </c>
      <c r="AQ648" s="16">
        <f>IF(AJ648=1,A648-Regression!$C$15,0)</f>
        <v>0</v>
      </c>
      <c r="AR648" s="16">
        <f>IF(AJ648=1,AK648-Regression!$D$15,0)</f>
        <v>0</v>
      </c>
      <c r="AS648" s="16">
        <f>IF(AJ648=1,AL648-Regression!$E$15,0)</f>
        <v>0</v>
      </c>
      <c r="AT648" s="16">
        <f>IF(AJ648=1,AP648-Regression!$F$15,0)</f>
        <v>0</v>
      </c>
      <c r="AU648" s="19">
        <f>IF(AND(ISNUMBER(AK648),ISNUMBER(AL648)),Regression!$C$38+Regression!$D$38*A648+Regression!$E$38*AK648+Regression!$F$38*AL648,"")</f>
        <v>9910.2383580349251</v>
      </c>
      <c r="AV648" s="34">
        <f t="shared" si="144"/>
        <v>10482.56494679388</v>
      </c>
      <c r="AW648" s="13" t="str">
        <f>IF(AJ648=1,"Train",IF(AH648=Inputs!$B$6+1,"Validation",IF(AH648&gt;Inputs!$B$6+1,"Forecast","Not used")))</f>
        <v>Not used</v>
      </c>
      <c r="AX648" s="34">
        <f t="shared" si="145"/>
        <v>9476</v>
      </c>
      <c r="AY648" s="38" t="str">
        <f t="shared" si="146"/>
        <v/>
      </c>
      <c r="AZ648" s="13">
        <f t="shared" si="147"/>
        <v>0</v>
      </c>
      <c r="BB648" s="19">
        <f>Regression!$C$45+Regression!$C$46*A648</f>
        <v>7153.2757313777247</v>
      </c>
      <c r="BC648" s="27" t="str">
        <f t="shared" si="148"/>
        <v/>
      </c>
      <c r="BD648" s="30">
        <f>INDEX('Seasonal Index'!$H$2:$H$53,AI648)</f>
        <v>1.0794606245983969</v>
      </c>
      <c r="BE648" s="34" t="str">
        <f t="shared" si="149"/>
        <v/>
      </c>
      <c r="BF648" s="38" t="str">
        <f t="shared" si="150"/>
        <v/>
      </c>
      <c r="BG648" s="34">
        <f t="shared" si="151"/>
        <v>9476</v>
      </c>
      <c r="BH648" s="13">
        <f t="shared" si="152"/>
        <v>0</v>
      </c>
      <c r="BI648" s="13">
        <f t="shared" si="153"/>
        <v>0</v>
      </c>
    </row>
    <row r="649" spans="1:61" x14ac:dyDescent="0.2">
      <c r="A649" s="15">
        <v>648</v>
      </c>
      <c r="B649" s="35">
        <v>37806</v>
      </c>
      <c r="C649" s="36">
        <v>9050</v>
      </c>
      <c r="D649" s="37"/>
      <c r="F649" s="15">
        <v>429000</v>
      </c>
      <c r="H649" s="15">
        <v>30.31</v>
      </c>
      <c r="I649" s="15">
        <v>28.402000000000001</v>
      </c>
      <c r="J649" s="15">
        <v>1.4870000000000001</v>
      </c>
      <c r="K649" s="15">
        <v>11174.129000000001</v>
      </c>
      <c r="L649" s="15">
        <v>696283</v>
      </c>
      <c r="M649" s="15">
        <v>983</v>
      </c>
      <c r="N649" s="15">
        <v>16.47</v>
      </c>
      <c r="O649" s="15">
        <v>239415</v>
      </c>
      <c r="P649" s="15">
        <v>7634.5</v>
      </c>
      <c r="Q649" s="15">
        <v>2026273</v>
      </c>
      <c r="S649" s="15">
        <v>10632</v>
      </c>
      <c r="T649" s="15">
        <v>7.2313000000000001</v>
      </c>
      <c r="U649" s="15">
        <v>91.2</v>
      </c>
      <c r="V649" s="15">
        <v>24</v>
      </c>
      <c r="W649" s="15">
        <v>90.5</v>
      </c>
      <c r="AB649" s="15">
        <v>287955</v>
      </c>
      <c r="AD649" s="15">
        <v>1</v>
      </c>
      <c r="AE649" s="15">
        <v>0</v>
      </c>
      <c r="AF649" s="15">
        <v>75.8</v>
      </c>
      <c r="AH649" s="13">
        <f t="shared" si="140"/>
        <v>2003</v>
      </c>
      <c r="AI649" s="13">
        <f t="shared" si="141"/>
        <v>27</v>
      </c>
      <c r="AJ649" s="13">
        <f>IF(AND(ISNUMBER(C649),ISNUMBER(AK649),ISNUMBER(AL649),AH649&gt;=Inputs!$B$5,AH649&lt;=Inputs!$B$6,AH649&lt;&gt;Inputs!$B$7,AH649&lt;&gt;Inputs!$B$8),1,0)</f>
        <v>0</v>
      </c>
      <c r="AK649" s="13">
        <f>IF(INDEX($E649:$AF649,Inputs!$C$10)="","",INDEX($E649:$AF649,Inputs!$C$10))</f>
        <v>239415</v>
      </c>
      <c r="AL649" s="13">
        <f>IF(INDEX($E649:$AF649,Inputs!$C$11)="","",INDEX($E649:$AF649,Inputs!$C$11))</f>
        <v>429000</v>
      </c>
      <c r="AM649" s="19">
        <f>Regression!$C$5+Regression!$C$6*A649</f>
        <v>10086.656639105795</v>
      </c>
      <c r="AN649" s="27" t="str">
        <f t="shared" si="142"/>
        <v/>
      </c>
      <c r="AO649" s="30">
        <f>INDEX('Seasonal Index'!$E$2:$E$53,AI649)</f>
        <v>1.0212618850338866</v>
      </c>
      <c r="AP649" s="34" t="str">
        <f t="shared" si="143"/>
        <v/>
      </c>
      <c r="AQ649" s="16">
        <f>IF(AJ649=1,A649-Regression!$C$15,0)</f>
        <v>0</v>
      </c>
      <c r="AR649" s="16">
        <f>IF(AJ649=1,AK649-Regression!$D$15,0)</f>
        <v>0</v>
      </c>
      <c r="AS649" s="16">
        <f>IF(AJ649=1,AL649-Regression!$E$15,0)</f>
        <v>0</v>
      </c>
      <c r="AT649" s="16">
        <f>IF(AJ649=1,AP649-Regression!$F$15,0)</f>
        <v>0</v>
      </c>
      <c r="AU649" s="19">
        <f>IF(AND(ISNUMBER(AK649),ISNUMBER(AL649)),Regression!$C$38+Regression!$D$38*A649+Regression!$E$38*AK649+Regression!$F$38*AL649,"")</f>
        <v>9852.9201759050902</v>
      </c>
      <c r="AV649" s="34">
        <f t="shared" si="144"/>
        <v>10062.411831933247</v>
      </c>
      <c r="AW649" s="13" t="str">
        <f>IF(AJ649=1,"Train",IF(AH649=Inputs!$B$6+1,"Validation",IF(AH649&gt;Inputs!$B$6+1,"Forecast","Not used")))</f>
        <v>Not used</v>
      </c>
      <c r="AX649" s="34">
        <f t="shared" si="145"/>
        <v>9050</v>
      </c>
      <c r="AY649" s="38" t="str">
        <f t="shared" si="146"/>
        <v/>
      </c>
      <c r="AZ649" s="13">
        <f t="shared" si="147"/>
        <v>0</v>
      </c>
      <c r="BB649" s="19">
        <f>Regression!$C$45+Regression!$C$46*A649</f>
        <v>7154.8352309905013</v>
      </c>
      <c r="BC649" s="27" t="str">
        <f t="shared" si="148"/>
        <v/>
      </c>
      <c r="BD649" s="30">
        <f>INDEX('Seasonal Index'!$H$2:$H$53,AI649)</f>
        <v>0.99454601152310251</v>
      </c>
      <c r="BE649" s="34" t="str">
        <f t="shared" si="149"/>
        <v/>
      </c>
      <c r="BF649" s="38" t="str">
        <f t="shared" si="150"/>
        <v/>
      </c>
      <c r="BG649" s="34">
        <f t="shared" si="151"/>
        <v>9050</v>
      </c>
      <c r="BH649" s="13">
        <f t="shared" si="152"/>
        <v>0</v>
      </c>
      <c r="BI649" s="13">
        <f t="shared" si="153"/>
        <v>0</v>
      </c>
    </row>
    <row r="650" spans="1:61" x14ac:dyDescent="0.2">
      <c r="A650" s="15">
        <v>649</v>
      </c>
      <c r="B650" s="35">
        <v>37813</v>
      </c>
      <c r="C650" s="36">
        <v>8763</v>
      </c>
      <c r="D650" s="37"/>
      <c r="F650" s="15">
        <v>433000</v>
      </c>
      <c r="H650" s="15">
        <v>30.728000000000002</v>
      </c>
      <c r="I650" s="15">
        <v>28.423999999999999</v>
      </c>
      <c r="J650" s="15">
        <v>1.4890000000000001</v>
      </c>
      <c r="K650" s="15">
        <v>11174.129000000001</v>
      </c>
      <c r="L650" s="15">
        <v>786396</v>
      </c>
      <c r="M650" s="15">
        <v>1034</v>
      </c>
      <c r="N650" s="15">
        <v>16.47</v>
      </c>
      <c r="O650" s="15">
        <v>239415</v>
      </c>
      <c r="P650" s="15">
        <v>7650.3</v>
      </c>
      <c r="Q650" s="15">
        <v>2026273</v>
      </c>
      <c r="S650" s="15">
        <v>10632</v>
      </c>
      <c r="T650" s="15">
        <v>7.2313000000000001</v>
      </c>
      <c r="U650" s="15">
        <v>91.2</v>
      </c>
      <c r="V650" s="15">
        <v>24</v>
      </c>
      <c r="W650" s="15">
        <v>94.1</v>
      </c>
      <c r="AB650" s="15">
        <v>287955</v>
      </c>
      <c r="AD650" s="15">
        <v>0</v>
      </c>
      <c r="AE650" s="15">
        <v>0</v>
      </c>
      <c r="AF650" s="15">
        <v>83.7</v>
      </c>
      <c r="AH650" s="13">
        <f t="shared" si="140"/>
        <v>2003</v>
      </c>
      <c r="AI650" s="13">
        <f t="shared" si="141"/>
        <v>28</v>
      </c>
      <c r="AJ650" s="13">
        <f>IF(AND(ISNUMBER(C650),ISNUMBER(AK650),ISNUMBER(AL650),AH650&gt;=Inputs!$B$5,AH650&lt;=Inputs!$B$6,AH650&lt;&gt;Inputs!$B$7,AH650&lt;&gt;Inputs!$B$8),1,0)</f>
        <v>0</v>
      </c>
      <c r="AK650" s="13">
        <f>IF(INDEX($E650:$AF650,Inputs!$C$10)="","",INDEX($E650:$AF650,Inputs!$C$10))</f>
        <v>239415</v>
      </c>
      <c r="AL650" s="13">
        <f>IF(INDEX($E650:$AF650,Inputs!$C$11)="","",INDEX($E650:$AF650,Inputs!$C$11))</f>
        <v>433000</v>
      </c>
      <c r="AM650" s="19">
        <f>Regression!$C$5+Regression!$C$6*A650</f>
        <v>10085.483964167475</v>
      </c>
      <c r="AN650" s="27" t="str">
        <f t="shared" si="142"/>
        <v/>
      </c>
      <c r="AO650" s="30">
        <f>INDEX('Seasonal Index'!$E$2:$E$53,AI650)</f>
        <v>1.0135090248159799</v>
      </c>
      <c r="AP650" s="34" t="str">
        <f t="shared" si="143"/>
        <v/>
      </c>
      <c r="AQ650" s="16">
        <f>IF(AJ650=1,A650-Regression!$C$15,0)</f>
        <v>0</v>
      </c>
      <c r="AR650" s="16">
        <f>IF(AJ650=1,AK650-Regression!$D$15,0)</f>
        <v>0</v>
      </c>
      <c r="AS650" s="16">
        <f>IF(AJ650=1,AL650-Regression!$E$15,0)</f>
        <v>0</v>
      </c>
      <c r="AT650" s="16">
        <f>IF(AJ650=1,AP650-Regression!$F$15,0)</f>
        <v>0</v>
      </c>
      <c r="AU650" s="19">
        <f>IF(AND(ISNUMBER(AK650),ISNUMBER(AL650)),Regression!$C$38+Regression!$D$38*A650+Regression!$E$38*AK650+Regression!$F$38*AL650,"")</f>
        <v>9840.7376971801259</v>
      </c>
      <c r="AV650" s="34">
        <f t="shared" si="144"/>
        <v>9973.6764669388813</v>
      </c>
      <c r="AW650" s="13" t="str">
        <f>IF(AJ650=1,"Train",IF(AH650=Inputs!$B$6+1,"Validation",IF(AH650&gt;Inputs!$B$6+1,"Forecast","Not used")))</f>
        <v>Not used</v>
      </c>
      <c r="AX650" s="34">
        <f t="shared" si="145"/>
        <v>8763</v>
      </c>
      <c r="AY650" s="38" t="str">
        <f t="shared" si="146"/>
        <v/>
      </c>
      <c r="AZ650" s="13">
        <f t="shared" si="147"/>
        <v>0</v>
      </c>
      <c r="BB650" s="19">
        <f>Regression!$C$45+Regression!$C$46*A650</f>
        <v>7156.3947306032778</v>
      </c>
      <c r="BC650" s="27" t="str">
        <f t="shared" si="148"/>
        <v/>
      </c>
      <c r="BD650" s="30">
        <f>INDEX('Seasonal Index'!$H$2:$H$53,AI650)</f>
        <v>0.99258235973728948</v>
      </c>
      <c r="BE650" s="34" t="str">
        <f t="shared" si="149"/>
        <v/>
      </c>
      <c r="BF650" s="38" t="str">
        <f t="shared" si="150"/>
        <v/>
      </c>
      <c r="BG650" s="34">
        <f t="shared" si="151"/>
        <v>8763</v>
      </c>
      <c r="BH650" s="13">
        <f t="shared" si="152"/>
        <v>0</v>
      </c>
      <c r="BI650" s="13">
        <f t="shared" si="153"/>
        <v>0</v>
      </c>
    </row>
    <row r="651" spans="1:61" x14ac:dyDescent="0.2">
      <c r="A651" s="15">
        <v>650</v>
      </c>
      <c r="B651" s="35">
        <v>37820</v>
      </c>
      <c r="C651" s="36">
        <v>9177</v>
      </c>
      <c r="D651" s="37"/>
      <c r="F651" s="15">
        <v>412000</v>
      </c>
      <c r="H651" s="15">
        <v>31.48</v>
      </c>
      <c r="I651" s="15">
        <v>28.738</v>
      </c>
      <c r="J651" s="15">
        <v>1.5209999999999999</v>
      </c>
      <c r="K651" s="15">
        <v>11174.129000000001</v>
      </c>
      <c r="L651" s="15">
        <v>786396</v>
      </c>
      <c r="M651" s="15">
        <v>1034</v>
      </c>
      <c r="N651" s="15">
        <v>17.013000000000002</v>
      </c>
      <c r="O651" s="15">
        <v>253244</v>
      </c>
      <c r="P651" s="15">
        <v>7650.3</v>
      </c>
      <c r="Q651" s="15">
        <v>2026273</v>
      </c>
      <c r="S651" s="15">
        <v>10632</v>
      </c>
      <c r="T651" s="15">
        <v>7.2313000000000001</v>
      </c>
      <c r="U651" s="15">
        <v>91.2</v>
      </c>
      <c r="V651" s="15">
        <v>24</v>
      </c>
      <c r="W651" s="15">
        <v>94.1</v>
      </c>
      <c r="AB651" s="15">
        <v>287955</v>
      </c>
      <c r="AD651" s="15">
        <v>0</v>
      </c>
      <c r="AE651" s="15">
        <v>0</v>
      </c>
      <c r="AF651" s="15">
        <v>81.2</v>
      </c>
      <c r="AH651" s="13">
        <f t="shared" si="140"/>
        <v>2003</v>
      </c>
      <c r="AI651" s="13">
        <f t="shared" si="141"/>
        <v>29</v>
      </c>
      <c r="AJ651" s="13">
        <f>IF(AND(ISNUMBER(C651),ISNUMBER(AK651),ISNUMBER(AL651),AH651&gt;=Inputs!$B$5,AH651&lt;=Inputs!$B$6,AH651&lt;&gt;Inputs!$B$7,AH651&lt;&gt;Inputs!$B$8),1,0)</f>
        <v>0</v>
      </c>
      <c r="AK651" s="13">
        <f>IF(INDEX($E651:$AF651,Inputs!$C$10)="","",INDEX($E651:$AF651,Inputs!$C$10))</f>
        <v>253244</v>
      </c>
      <c r="AL651" s="13">
        <f>IF(INDEX($E651:$AF651,Inputs!$C$11)="","",INDEX($E651:$AF651,Inputs!$C$11))</f>
        <v>412000</v>
      </c>
      <c r="AM651" s="19">
        <f>Regression!$C$5+Regression!$C$6*A651</f>
        <v>10084.311289229157</v>
      </c>
      <c r="AN651" s="27" t="str">
        <f t="shared" si="142"/>
        <v/>
      </c>
      <c r="AO651" s="30">
        <f>INDEX('Seasonal Index'!$E$2:$E$53,AI651)</f>
        <v>1.0519566788647539</v>
      </c>
      <c r="AP651" s="34" t="str">
        <f t="shared" si="143"/>
        <v/>
      </c>
      <c r="AQ651" s="16">
        <f>IF(AJ651=1,A651-Regression!$C$15,0)</f>
        <v>0</v>
      </c>
      <c r="AR651" s="16">
        <f>IF(AJ651=1,AK651-Regression!$D$15,0)</f>
        <v>0</v>
      </c>
      <c r="AS651" s="16">
        <f>IF(AJ651=1,AL651-Regression!$E$15,0)</f>
        <v>0</v>
      </c>
      <c r="AT651" s="16">
        <f>IF(AJ651=1,AP651-Regression!$F$15,0)</f>
        <v>0</v>
      </c>
      <c r="AU651" s="19">
        <f>IF(AND(ISNUMBER(AK651),ISNUMBER(AL651)),Regression!$C$38+Regression!$D$38*A651+Regression!$E$38*AK651+Regression!$F$38*AL651,"")</f>
        <v>9920.1646298232608</v>
      </c>
      <c r="AV651" s="34">
        <f t="shared" si="144"/>
        <v>10435.583437780479</v>
      </c>
      <c r="AW651" s="13" t="str">
        <f>IF(AJ651=1,"Train",IF(AH651=Inputs!$B$6+1,"Validation",IF(AH651&gt;Inputs!$B$6+1,"Forecast","Not used")))</f>
        <v>Not used</v>
      </c>
      <c r="AX651" s="34">
        <f t="shared" si="145"/>
        <v>9177</v>
      </c>
      <c r="AY651" s="38" t="str">
        <f t="shared" si="146"/>
        <v/>
      </c>
      <c r="AZ651" s="13">
        <f t="shared" si="147"/>
        <v>0</v>
      </c>
      <c r="BB651" s="19">
        <f>Regression!$C$45+Regression!$C$46*A651</f>
        <v>7157.9542302160544</v>
      </c>
      <c r="BC651" s="27" t="str">
        <f t="shared" si="148"/>
        <v/>
      </c>
      <c r="BD651" s="30">
        <f>INDEX('Seasonal Index'!$H$2:$H$53,AI651)</f>
        <v>1.0486159669304305</v>
      </c>
      <c r="BE651" s="34" t="str">
        <f t="shared" si="149"/>
        <v/>
      </c>
      <c r="BF651" s="38" t="str">
        <f t="shared" si="150"/>
        <v/>
      </c>
      <c r="BG651" s="34">
        <f t="shared" si="151"/>
        <v>9177</v>
      </c>
      <c r="BH651" s="13">
        <f t="shared" si="152"/>
        <v>0</v>
      </c>
      <c r="BI651" s="13">
        <f t="shared" si="153"/>
        <v>0</v>
      </c>
    </row>
    <row r="652" spans="1:61" x14ac:dyDescent="0.2">
      <c r="A652" s="15">
        <v>651</v>
      </c>
      <c r="B652" s="35">
        <v>37827</v>
      </c>
      <c r="C652" s="36">
        <v>9563</v>
      </c>
      <c r="D652" s="37"/>
      <c r="F652" s="15">
        <v>403000</v>
      </c>
      <c r="H652" s="15">
        <v>30.606000000000002</v>
      </c>
      <c r="I652" s="15">
        <v>28.021999999999998</v>
      </c>
      <c r="J652" s="15">
        <v>1.524</v>
      </c>
      <c r="K652" s="15">
        <v>11174.129000000001</v>
      </c>
      <c r="L652" s="15">
        <v>786396</v>
      </c>
      <c r="M652" s="15">
        <v>1034</v>
      </c>
      <c r="N652" s="15">
        <v>17.013000000000002</v>
      </c>
      <c r="O652" s="15">
        <v>253244</v>
      </c>
      <c r="P652" s="15">
        <v>7650.3</v>
      </c>
      <c r="Q652" s="15">
        <v>2026273</v>
      </c>
      <c r="S652" s="15">
        <v>10632</v>
      </c>
      <c r="T652" s="15">
        <v>7.2313000000000001</v>
      </c>
      <c r="U652" s="15">
        <v>91.2</v>
      </c>
      <c r="V652" s="15">
        <v>24</v>
      </c>
      <c r="W652" s="15">
        <v>94.1</v>
      </c>
      <c r="AB652" s="15">
        <v>287955</v>
      </c>
      <c r="AD652" s="15">
        <v>0</v>
      </c>
      <c r="AE652" s="15">
        <v>0</v>
      </c>
      <c r="AF652" s="15">
        <v>75.900000000000006</v>
      </c>
      <c r="AH652" s="13">
        <f t="shared" si="140"/>
        <v>2003</v>
      </c>
      <c r="AI652" s="13">
        <f t="shared" si="141"/>
        <v>30</v>
      </c>
      <c r="AJ652" s="13">
        <f>IF(AND(ISNUMBER(C652),ISNUMBER(AK652),ISNUMBER(AL652),AH652&gt;=Inputs!$B$5,AH652&lt;=Inputs!$B$6,AH652&lt;&gt;Inputs!$B$7,AH652&lt;&gt;Inputs!$B$8),1,0)</f>
        <v>0</v>
      </c>
      <c r="AK652" s="13">
        <f>IF(INDEX($E652:$AF652,Inputs!$C$10)="","",INDEX($E652:$AF652,Inputs!$C$10))</f>
        <v>253244</v>
      </c>
      <c r="AL652" s="13">
        <f>IF(INDEX($E652:$AF652,Inputs!$C$11)="","",INDEX($E652:$AF652,Inputs!$C$11))</f>
        <v>403000</v>
      </c>
      <c r="AM652" s="19">
        <f>Regression!$C$5+Regression!$C$6*A652</f>
        <v>10083.138614290838</v>
      </c>
      <c r="AN652" s="27" t="str">
        <f t="shared" si="142"/>
        <v/>
      </c>
      <c r="AO652" s="30">
        <f>INDEX('Seasonal Index'!$E$2:$E$53,AI652)</f>
        <v>1.0317130415362794</v>
      </c>
      <c r="AP652" s="34" t="str">
        <f t="shared" si="143"/>
        <v/>
      </c>
      <c r="AQ652" s="16">
        <f>IF(AJ652=1,A652-Regression!$C$15,0)</f>
        <v>0</v>
      </c>
      <c r="AR652" s="16">
        <f>IF(AJ652=1,AK652-Regression!$D$15,0)</f>
        <v>0</v>
      </c>
      <c r="AS652" s="16">
        <f>IF(AJ652=1,AL652-Regression!$E$15,0)</f>
        <v>0</v>
      </c>
      <c r="AT652" s="16">
        <f>IF(AJ652=1,AP652-Regression!$F$15,0)</f>
        <v>0</v>
      </c>
      <c r="AU652" s="19">
        <f>IF(AND(ISNUMBER(AK652),ISNUMBER(AL652)),Regression!$C$38+Regression!$D$38*A652+Regression!$E$38*AK652+Regression!$F$38*AL652,"")</f>
        <v>9942.4976889961399</v>
      </c>
      <c r="AV652" s="34">
        <f t="shared" si="144"/>
        <v>10257.804531181637</v>
      </c>
      <c r="AW652" s="13" t="str">
        <f>IF(AJ652=1,"Train",IF(AH652=Inputs!$B$6+1,"Validation",IF(AH652&gt;Inputs!$B$6+1,"Forecast","Not used")))</f>
        <v>Not used</v>
      </c>
      <c r="AX652" s="34">
        <f t="shared" si="145"/>
        <v>9563</v>
      </c>
      <c r="AY652" s="38" t="str">
        <f t="shared" si="146"/>
        <v/>
      </c>
      <c r="AZ652" s="13">
        <f t="shared" si="147"/>
        <v>0</v>
      </c>
      <c r="BB652" s="19">
        <f>Regression!$C$45+Regression!$C$46*A652</f>
        <v>7159.5137298288319</v>
      </c>
      <c r="BC652" s="27" t="str">
        <f t="shared" si="148"/>
        <v/>
      </c>
      <c r="BD652" s="30">
        <f>INDEX('Seasonal Index'!$H$2:$H$53,AI652)</f>
        <v>1.0099032328934463</v>
      </c>
      <c r="BE652" s="34" t="str">
        <f t="shared" si="149"/>
        <v/>
      </c>
      <c r="BF652" s="38" t="str">
        <f t="shared" si="150"/>
        <v/>
      </c>
      <c r="BG652" s="34">
        <f t="shared" si="151"/>
        <v>9563</v>
      </c>
      <c r="BH652" s="13">
        <f t="shared" si="152"/>
        <v>0</v>
      </c>
      <c r="BI652" s="13">
        <f t="shared" si="153"/>
        <v>0</v>
      </c>
    </row>
    <row r="653" spans="1:61" x14ac:dyDescent="0.2">
      <c r="A653" s="15">
        <v>652</v>
      </c>
      <c r="B653" s="35">
        <v>37834</v>
      </c>
      <c r="C653" s="36">
        <v>9303</v>
      </c>
      <c r="D653" s="37"/>
      <c r="F653" s="15">
        <v>398000</v>
      </c>
      <c r="H653" s="15">
        <v>30.734000000000002</v>
      </c>
      <c r="I653" s="15">
        <v>28.52</v>
      </c>
      <c r="J653" s="15">
        <v>1.516</v>
      </c>
      <c r="K653" s="15">
        <v>11174.129000000001</v>
      </c>
      <c r="L653" s="15">
        <v>786396</v>
      </c>
      <c r="M653" s="15">
        <v>1034</v>
      </c>
      <c r="N653" s="15">
        <v>17.013000000000002</v>
      </c>
      <c r="O653" s="15">
        <v>253244</v>
      </c>
      <c r="P653" s="15">
        <v>7650.3</v>
      </c>
      <c r="Q653" s="15">
        <v>2026273</v>
      </c>
      <c r="S653" s="15">
        <v>10632</v>
      </c>
      <c r="T653" s="15">
        <v>7.2313000000000001</v>
      </c>
      <c r="U653" s="15">
        <v>91.2</v>
      </c>
      <c r="V653" s="15">
        <v>24</v>
      </c>
      <c r="W653" s="15">
        <v>94.1</v>
      </c>
      <c r="AB653" s="15">
        <v>287955</v>
      </c>
      <c r="AD653" s="15">
        <v>0</v>
      </c>
      <c r="AE653" s="15">
        <v>0</v>
      </c>
      <c r="AF653" s="15">
        <v>79.400000000000006</v>
      </c>
      <c r="AH653" s="13">
        <f t="shared" si="140"/>
        <v>2003</v>
      </c>
      <c r="AI653" s="13">
        <f t="shared" si="141"/>
        <v>31</v>
      </c>
      <c r="AJ653" s="13">
        <f>IF(AND(ISNUMBER(C653),ISNUMBER(AK653),ISNUMBER(AL653),AH653&gt;=Inputs!$B$5,AH653&lt;=Inputs!$B$6,AH653&lt;&gt;Inputs!$B$7,AH653&lt;&gt;Inputs!$B$8),1,0)</f>
        <v>0</v>
      </c>
      <c r="AK653" s="13">
        <f>IF(INDEX($E653:$AF653,Inputs!$C$10)="","",INDEX($E653:$AF653,Inputs!$C$10))</f>
        <v>253244</v>
      </c>
      <c r="AL653" s="13">
        <f>IF(INDEX($E653:$AF653,Inputs!$C$11)="","",INDEX($E653:$AF653,Inputs!$C$11))</f>
        <v>398000</v>
      </c>
      <c r="AM653" s="19">
        <f>Regression!$C$5+Regression!$C$6*A653</f>
        <v>10081.965939352518</v>
      </c>
      <c r="AN653" s="27" t="str">
        <f t="shared" si="142"/>
        <v/>
      </c>
      <c r="AO653" s="30">
        <f>INDEX('Seasonal Index'!$E$2:$E$53,AI653)</f>
        <v>1.0399732200612197</v>
      </c>
      <c r="AP653" s="34" t="str">
        <f t="shared" si="143"/>
        <v/>
      </c>
      <c r="AQ653" s="16">
        <f>IF(AJ653=1,A653-Regression!$C$15,0)</f>
        <v>0</v>
      </c>
      <c r="AR653" s="16">
        <f>IF(AJ653=1,AK653-Regression!$D$15,0)</f>
        <v>0</v>
      </c>
      <c r="AS653" s="16">
        <f>IF(AJ653=1,AL653-Regression!$E$15,0)</f>
        <v>0</v>
      </c>
      <c r="AT653" s="16">
        <f>IF(AJ653=1,AP653-Regression!$F$15,0)</f>
        <v>0</v>
      </c>
      <c r="AU653" s="19">
        <f>IF(AND(ISNUMBER(AK653),ISNUMBER(AL653)),Regression!$C$38+Regression!$D$38*A653+Regression!$E$38*AK653+Regression!$F$38*AL653,"")</f>
        <v>9954.21058266199</v>
      </c>
      <c r="AV653" s="34">
        <f t="shared" si="144"/>
        <v>10352.11243281846</v>
      </c>
      <c r="AW653" s="13" t="str">
        <f>IF(AJ653=1,"Train",IF(AH653=Inputs!$B$6+1,"Validation",IF(AH653&gt;Inputs!$B$6+1,"Forecast","Not used")))</f>
        <v>Not used</v>
      </c>
      <c r="AX653" s="34">
        <f t="shared" si="145"/>
        <v>9303</v>
      </c>
      <c r="AY653" s="38" t="str">
        <f t="shared" si="146"/>
        <v/>
      </c>
      <c r="AZ653" s="13">
        <f t="shared" si="147"/>
        <v>0</v>
      </c>
      <c r="BB653" s="19">
        <f>Regression!$C$45+Regression!$C$46*A653</f>
        <v>7161.0732294416084</v>
      </c>
      <c r="BC653" s="27" t="str">
        <f t="shared" si="148"/>
        <v/>
      </c>
      <c r="BD653" s="30">
        <f>INDEX('Seasonal Index'!$H$2:$H$53,AI653)</f>
        <v>1.0389647971011076</v>
      </c>
      <c r="BE653" s="34" t="str">
        <f t="shared" si="149"/>
        <v/>
      </c>
      <c r="BF653" s="38" t="str">
        <f t="shared" si="150"/>
        <v/>
      </c>
      <c r="BG653" s="34">
        <f t="shared" si="151"/>
        <v>9303</v>
      </c>
      <c r="BH653" s="13">
        <f t="shared" si="152"/>
        <v>0</v>
      </c>
      <c r="BI653" s="13">
        <f t="shared" si="153"/>
        <v>0</v>
      </c>
    </row>
    <row r="654" spans="1:61" x14ac:dyDescent="0.2">
      <c r="A654" s="15">
        <v>653</v>
      </c>
      <c r="B654" s="35">
        <v>37841</v>
      </c>
      <c r="C654" s="36">
        <v>9381</v>
      </c>
      <c r="D654" s="37"/>
      <c r="F654" s="15">
        <v>401000</v>
      </c>
      <c r="H654" s="15">
        <v>32.11</v>
      </c>
      <c r="I654" s="15">
        <v>30.187999999999999</v>
      </c>
      <c r="J654" s="15">
        <v>1.536</v>
      </c>
      <c r="K654" s="15">
        <v>11312.766</v>
      </c>
      <c r="L654" s="15">
        <v>786396</v>
      </c>
      <c r="M654" s="15">
        <v>1067</v>
      </c>
      <c r="N654" s="15">
        <v>17.013000000000002</v>
      </c>
      <c r="O654" s="15">
        <v>253244</v>
      </c>
      <c r="P654" s="15">
        <v>7699.6</v>
      </c>
      <c r="Q654" s="15">
        <v>2026273</v>
      </c>
      <c r="S654" s="15">
        <v>10632</v>
      </c>
      <c r="T654" s="15">
        <v>7.2313000000000001</v>
      </c>
      <c r="U654" s="15">
        <v>92</v>
      </c>
      <c r="V654" s="15">
        <v>24</v>
      </c>
      <c r="W654" s="15">
        <v>95.8</v>
      </c>
      <c r="AB654" s="15">
        <v>287955</v>
      </c>
      <c r="AD654" s="15">
        <v>0</v>
      </c>
      <c r="AE654" s="15">
        <v>0</v>
      </c>
      <c r="AF654" s="15">
        <v>80.7</v>
      </c>
      <c r="AH654" s="13">
        <f t="shared" si="140"/>
        <v>2003</v>
      </c>
      <c r="AI654" s="13">
        <f t="shared" si="141"/>
        <v>32</v>
      </c>
      <c r="AJ654" s="13">
        <f>IF(AND(ISNUMBER(C654),ISNUMBER(AK654),ISNUMBER(AL654),AH654&gt;=Inputs!$B$5,AH654&lt;=Inputs!$B$6,AH654&lt;&gt;Inputs!$B$7,AH654&lt;&gt;Inputs!$B$8),1,0)</f>
        <v>0</v>
      </c>
      <c r="AK654" s="13">
        <f>IF(INDEX($E654:$AF654,Inputs!$C$10)="","",INDEX($E654:$AF654,Inputs!$C$10))</f>
        <v>253244</v>
      </c>
      <c r="AL654" s="13">
        <f>IF(INDEX($E654:$AF654,Inputs!$C$11)="","",INDEX($E654:$AF654,Inputs!$C$11))</f>
        <v>401000</v>
      </c>
      <c r="AM654" s="19">
        <f>Regression!$C$5+Regression!$C$6*A654</f>
        <v>10080.7932644142</v>
      </c>
      <c r="AN654" s="27" t="str">
        <f t="shared" si="142"/>
        <v/>
      </c>
      <c r="AO654" s="30">
        <f>INDEX('Seasonal Index'!$E$2:$E$53,AI654)</f>
        <v>1.040616931741758</v>
      </c>
      <c r="AP654" s="34" t="str">
        <f t="shared" si="143"/>
        <v/>
      </c>
      <c r="AQ654" s="16">
        <f>IF(AJ654=1,A654-Regression!$C$15,0)</f>
        <v>0</v>
      </c>
      <c r="AR654" s="16">
        <f>IF(AJ654=1,AK654-Regression!$D$15,0)</f>
        <v>0</v>
      </c>
      <c r="AS654" s="16">
        <f>IF(AJ654=1,AL654-Regression!$E$15,0)</f>
        <v>0</v>
      </c>
      <c r="AT654" s="16">
        <f>IF(AJ654=1,AP654-Regression!$F$15,0)</f>
        <v>0</v>
      </c>
      <c r="AU654" s="19">
        <f>IF(AND(ISNUMBER(AK654),ISNUMBER(AL654)),Regression!$C$38+Regression!$D$38*A654+Regression!$E$38*AK654+Regression!$F$38*AL654,"")</f>
        <v>9944.6831453137856</v>
      </c>
      <c r="AV654" s="34">
        <f t="shared" si="144"/>
        <v>10348.605661820406</v>
      </c>
      <c r="AW654" s="13" t="str">
        <f>IF(AJ654=1,"Train",IF(AH654=Inputs!$B$6+1,"Validation",IF(AH654&gt;Inputs!$B$6+1,"Forecast","Not used")))</f>
        <v>Not used</v>
      </c>
      <c r="AX654" s="34">
        <f t="shared" si="145"/>
        <v>9381</v>
      </c>
      <c r="AY654" s="38" t="str">
        <f t="shared" si="146"/>
        <v/>
      </c>
      <c r="AZ654" s="13">
        <f t="shared" si="147"/>
        <v>0</v>
      </c>
      <c r="BB654" s="19">
        <f>Regression!$C$45+Regression!$C$46*A654</f>
        <v>7162.632729054385</v>
      </c>
      <c r="BC654" s="27" t="str">
        <f t="shared" si="148"/>
        <v/>
      </c>
      <c r="BD654" s="30">
        <f>INDEX('Seasonal Index'!$H$2:$H$53,AI654)</f>
        <v>1.0332208948643213</v>
      </c>
      <c r="BE654" s="34" t="str">
        <f t="shared" si="149"/>
        <v/>
      </c>
      <c r="BF654" s="38" t="str">
        <f t="shared" si="150"/>
        <v/>
      </c>
      <c r="BG654" s="34">
        <f t="shared" si="151"/>
        <v>9381</v>
      </c>
      <c r="BH654" s="13">
        <f t="shared" si="152"/>
        <v>0</v>
      </c>
      <c r="BI654" s="13">
        <f t="shared" si="153"/>
        <v>0</v>
      </c>
    </row>
    <row r="655" spans="1:61" x14ac:dyDescent="0.2">
      <c r="A655" s="15">
        <v>654</v>
      </c>
      <c r="B655" s="35">
        <v>37848</v>
      </c>
      <c r="C655" s="36">
        <v>9325</v>
      </c>
      <c r="D655" s="37"/>
      <c r="F655" s="15">
        <v>404000</v>
      </c>
      <c r="H655" s="15">
        <v>31.306000000000001</v>
      </c>
      <c r="I655" s="15">
        <v>29.596</v>
      </c>
      <c r="J655" s="15">
        <v>1.571</v>
      </c>
      <c r="K655" s="15">
        <v>11312.766</v>
      </c>
      <c r="L655" s="15">
        <v>762806</v>
      </c>
      <c r="M655" s="15">
        <v>1067</v>
      </c>
      <c r="N655" s="15">
        <v>17.013000000000002</v>
      </c>
      <c r="O655" s="15">
        <v>252145</v>
      </c>
      <c r="P655" s="15">
        <v>7699.6</v>
      </c>
      <c r="Q655" s="15">
        <v>2026273</v>
      </c>
      <c r="S655" s="15">
        <v>10632</v>
      </c>
      <c r="T655" s="15">
        <v>7.2313000000000001</v>
      </c>
      <c r="U655" s="15">
        <v>92</v>
      </c>
      <c r="V655" s="15">
        <v>24</v>
      </c>
      <c r="W655" s="15">
        <v>95.8</v>
      </c>
      <c r="AB655" s="15">
        <v>287955</v>
      </c>
      <c r="AD655" s="15">
        <v>0</v>
      </c>
      <c r="AE655" s="15">
        <v>0</v>
      </c>
      <c r="AF655" s="15">
        <v>89.2</v>
      </c>
      <c r="AH655" s="13">
        <f t="shared" si="140"/>
        <v>2003</v>
      </c>
      <c r="AI655" s="13">
        <f t="shared" si="141"/>
        <v>33</v>
      </c>
      <c r="AJ655" s="13">
        <f>IF(AND(ISNUMBER(C655),ISNUMBER(AK655),ISNUMBER(AL655),AH655&gt;=Inputs!$B$5,AH655&lt;=Inputs!$B$6,AH655&lt;&gt;Inputs!$B$7,AH655&lt;&gt;Inputs!$B$8),1,0)</f>
        <v>0</v>
      </c>
      <c r="AK655" s="13">
        <f>IF(INDEX($E655:$AF655,Inputs!$C$10)="","",INDEX($E655:$AF655,Inputs!$C$10))</f>
        <v>252145</v>
      </c>
      <c r="AL655" s="13">
        <f>IF(INDEX($E655:$AF655,Inputs!$C$11)="","",INDEX($E655:$AF655,Inputs!$C$11))</f>
        <v>404000</v>
      </c>
      <c r="AM655" s="19">
        <f>Regression!$C$5+Regression!$C$6*A655</f>
        <v>10079.62058947588</v>
      </c>
      <c r="AN655" s="27" t="str">
        <f t="shared" si="142"/>
        <v/>
      </c>
      <c r="AO655" s="30">
        <f>INDEX('Seasonal Index'!$E$2:$E$53,AI655)</f>
        <v>1.027478065834379</v>
      </c>
      <c r="AP655" s="34" t="str">
        <f t="shared" si="143"/>
        <v/>
      </c>
      <c r="AQ655" s="16">
        <f>IF(AJ655=1,A655-Regression!$C$15,0)</f>
        <v>0</v>
      </c>
      <c r="AR655" s="16">
        <f>IF(AJ655=1,AK655-Regression!$D$15,0)</f>
        <v>0</v>
      </c>
      <c r="AS655" s="16">
        <f>IF(AJ655=1,AL655-Regression!$E$15,0)</f>
        <v>0</v>
      </c>
      <c r="AT655" s="16">
        <f>IF(AJ655=1,AP655-Regression!$F$15,0)</f>
        <v>0</v>
      </c>
      <c r="AU655" s="19">
        <f>IF(AND(ISNUMBER(AK655),ISNUMBER(AL655)),Regression!$C$38+Regression!$D$38*A655+Regression!$E$38*AK655+Regression!$F$38*AL655,"")</f>
        <v>9933.1503944022588</v>
      </c>
      <c r="AV655" s="34">
        <f t="shared" si="144"/>
        <v>10206.094154882432</v>
      </c>
      <c r="AW655" s="13" t="str">
        <f>IF(AJ655=1,"Train",IF(AH655=Inputs!$B$6+1,"Validation",IF(AH655&gt;Inputs!$B$6+1,"Forecast","Not used")))</f>
        <v>Not used</v>
      </c>
      <c r="AX655" s="34">
        <f t="shared" si="145"/>
        <v>9325</v>
      </c>
      <c r="AY655" s="38" t="str">
        <f t="shared" si="146"/>
        <v/>
      </c>
      <c r="AZ655" s="13">
        <f t="shared" si="147"/>
        <v>0</v>
      </c>
      <c r="BB655" s="19">
        <f>Regression!$C$45+Regression!$C$46*A655</f>
        <v>7164.1922286671615</v>
      </c>
      <c r="BC655" s="27" t="str">
        <f t="shared" si="148"/>
        <v/>
      </c>
      <c r="BD655" s="30">
        <f>INDEX('Seasonal Index'!$H$2:$H$53,AI655)</f>
        <v>1.0058600109847937</v>
      </c>
      <c r="BE655" s="34" t="str">
        <f t="shared" si="149"/>
        <v/>
      </c>
      <c r="BF655" s="38" t="str">
        <f t="shared" si="150"/>
        <v/>
      </c>
      <c r="BG655" s="34">
        <f t="shared" si="151"/>
        <v>9325</v>
      </c>
      <c r="BH655" s="13">
        <f t="shared" si="152"/>
        <v>0</v>
      </c>
      <c r="BI655" s="13">
        <f t="shared" si="153"/>
        <v>0</v>
      </c>
    </row>
    <row r="656" spans="1:61" x14ac:dyDescent="0.2">
      <c r="A656" s="15">
        <v>655</v>
      </c>
      <c r="B656" s="35">
        <v>37855</v>
      </c>
      <c r="C656" s="36">
        <v>9668</v>
      </c>
      <c r="D656" s="37"/>
      <c r="F656" s="15">
        <v>398000</v>
      </c>
      <c r="H656" s="15">
        <v>31.19</v>
      </c>
      <c r="I656" s="15">
        <v>29.702000000000002</v>
      </c>
      <c r="J656" s="15">
        <v>1.627</v>
      </c>
      <c r="K656" s="15">
        <v>11312.766</v>
      </c>
      <c r="L656" s="15">
        <v>762806</v>
      </c>
      <c r="M656" s="15">
        <v>1067</v>
      </c>
      <c r="N656" s="15">
        <v>17.117000000000001</v>
      </c>
      <c r="O656" s="15">
        <v>252145</v>
      </c>
      <c r="P656" s="15">
        <v>7699.6</v>
      </c>
      <c r="Q656" s="15">
        <v>2026273</v>
      </c>
      <c r="S656" s="15">
        <v>10632</v>
      </c>
      <c r="T656" s="15">
        <v>7.3838999999999997</v>
      </c>
      <c r="U656" s="15">
        <v>92</v>
      </c>
      <c r="V656" s="15">
        <v>24</v>
      </c>
      <c r="W656" s="15">
        <v>95.8</v>
      </c>
      <c r="AB656" s="15">
        <v>287955</v>
      </c>
      <c r="AD656" s="15">
        <v>0</v>
      </c>
      <c r="AE656" s="15">
        <v>0</v>
      </c>
      <c r="AF656" s="15">
        <v>90.9</v>
      </c>
      <c r="AH656" s="13">
        <f t="shared" si="140"/>
        <v>2003</v>
      </c>
      <c r="AI656" s="13">
        <f t="shared" si="141"/>
        <v>34</v>
      </c>
      <c r="AJ656" s="13">
        <f>IF(AND(ISNUMBER(C656),ISNUMBER(AK656),ISNUMBER(AL656),AH656&gt;=Inputs!$B$5,AH656&lt;=Inputs!$B$6,AH656&lt;&gt;Inputs!$B$7,AH656&lt;&gt;Inputs!$B$8),1,0)</f>
        <v>0</v>
      </c>
      <c r="AK656" s="13">
        <f>IF(INDEX($E656:$AF656,Inputs!$C$10)="","",INDEX($E656:$AF656,Inputs!$C$10))</f>
        <v>252145</v>
      </c>
      <c r="AL656" s="13">
        <f>IF(INDEX($E656:$AF656,Inputs!$C$11)="","",INDEX($E656:$AF656,Inputs!$C$11))</f>
        <v>398000</v>
      </c>
      <c r="AM656" s="19">
        <f>Regression!$C$5+Regression!$C$6*A656</f>
        <v>10078.447914537563</v>
      </c>
      <c r="AN656" s="27" t="str">
        <f t="shared" si="142"/>
        <v/>
      </c>
      <c r="AO656" s="30">
        <f>INDEX('Seasonal Index'!$E$2:$E$53,AI656)</f>
        <v>1.0381639846741464</v>
      </c>
      <c r="AP656" s="34" t="str">
        <f t="shared" si="143"/>
        <v/>
      </c>
      <c r="AQ656" s="16">
        <f>IF(AJ656=1,A656-Regression!$C$15,0)</f>
        <v>0</v>
      </c>
      <c r="AR656" s="16">
        <f>IF(AJ656=1,AK656-Regression!$D$15,0)</f>
        <v>0</v>
      </c>
      <c r="AS656" s="16">
        <f>IF(AJ656=1,AL656-Regression!$E$15,0)</f>
        <v>0</v>
      </c>
      <c r="AT656" s="16">
        <f>IF(AJ656=1,AP656-Regression!$F$15,0)</f>
        <v>0</v>
      </c>
      <c r="AU656" s="19">
        <f>IF(AND(ISNUMBER(AK656),ISNUMBER(AL656)),Regression!$C$38+Regression!$D$38*A656+Regression!$E$38*AK656+Regression!$F$38*AL656,"")</f>
        <v>9947.5183294448689</v>
      </c>
      <c r="AV656" s="34">
        <f t="shared" si="144"/>
        <v>10327.155266515592</v>
      </c>
      <c r="AW656" s="13" t="str">
        <f>IF(AJ656=1,"Train",IF(AH656=Inputs!$B$6+1,"Validation",IF(AH656&gt;Inputs!$B$6+1,"Forecast","Not used")))</f>
        <v>Not used</v>
      </c>
      <c r="AX656" s="34">
        <f t="shared" si="145"/>
        <v>9668</v>
      </c>
      <c r="AY656" s="38" t="str">
        <f t="shared" si="146"/>
        <v/>
      </c>
      <c r="AZ656" s="13">
        <f t="shared" si="147"/>
        <v>0</v>
      </c>
      <c r="BB656" s="19">
        <f>Regression!$C$45+Regression!$C$46*A656</f>
        <v>7165.7517282799381</v>
      </c>
      <c r="BC656" s="27" t="str">
        <f t="shared" si="148"/>
        <v/>
      </c>
      <c r="BD656" s="30">
        <f>INDEX('Seasonal Index'!$H$2:$H$53,AI656)</f>
        <v>1.0219588934931323</v>
      </c>
      <c r="BE656" s="34" t="str">
        <f t="shared" si="149"/>
        <v/>
      </c>
      <c r="BF656" s="38" t="str">
        <f t="shared" si="150"/>
        <v/>
      </c>
      <c r="BG656" s="34">
        <f t="shared" si="151"/>
        <v>9668</v>
      </c>
      <c r="BH656" s="13">
        <f t="shared" si="152"/>
        <v>0</v>
      </c>
      <c r="BI656" s="13">
        <f t="shared" si="153"/>
        <v>0</v>
      </c>
    </row>
    <row r="657" spans="1:61" x14ac:dyDescent="0.2">
      <c r="A657" s="15">
        <v>656</v>
      </c>
      <c r="B657" s="35">
        <v>37862</v>
      </c>
      <c r="C657" s="36">
        <v>9337</v>
      </c>
      <c r="D657" s="37"/>
      <c r="F657" s="15">
        <v>391000</v>
      </c>
      <c r="H657" s="15">
        <v>31.558</v>
      </c>
      <c r="I657" s="15">
        <v>30.117999999999999</v>
      </c>
      <c r="J657" s="15">
        <v>1.7470000000000001</v>
      </c>
      <c r="K657" s="15">
        <v>11312.766</v>
      </c>
      <c r="L657" s="15">
        <v>762806</v>
      </c>
      <c r="M657" s="15">
        <v>1067</v>
      </c>
      <c r="N657" s="15">
        <v>17.117000000000001</v>
      </c>
      <c r="O657" s="15">
        <v>252145</v>
      </c>
      <c r="P657" s="15">
        <v>7699.6</v>
      </c>
      <c r="Q657" s="15">
        <v>2026273</v>
      </c>
      <c r="S657" s="15">
        <v>10632</v>
      </c>
      <c r="T657" s="15">
        <v>7.3838999999999997</v>
      </c>
      <c r="U657" s="15">
        <v>92</v>
      </c>
      <c r="V657" s="15">
        <v>25</v>
      </c>
      <c r="W657" s="15">
        <v>95.8</v>
      </c>
      <c r="AB657" s="15">
        <v>287955</v>
      </c>
      <c r="AD657" s="15">
        <v>0</v>
      </c>
      <c r="AE657" s="15">
        <v>0</v>
      </c>
      <c r="AF657" s="15">
        <v>89.3</v>
      </c>
      <c r="AH657" s="13">
        <f t="shared" si="140"/>
        <v>2003</v>
      </c>
      <c r="AI657" s="13">
        <f t="shared" si="141"/>
        <v>35</v>
      </c>
      <c r="AJ657" s="13">
        <f>IF(AND(ISNUMBER(C657),ISNUMBER(AK657),ISNUMBER(AL657),AH657&gt;=Inputs!$B$5,AH657&lt;=Inputs!$B$6,AH657&lt;&gt;Inputs!$B$7,AH657&lt;&gt;Inputs!$B$8),1,0)</f>
        <v>0</v>
      </c>
      <c r="AK657" s="13">
        <f>IF(INDEX($E657:$AF657,Inputs!$C$10)="","",INDEX($E657:$AF657,Inputs!$C$10))</f>
        <v>252145</v>
      </c>
      <c r="AL657" s="13">
        <f>IF(INDEX($E657:$AF657,Inputs!$C$11)="","",INDEX($E657:$AF657,Inputs!$C$11))</f>
        <v>391000</v>
      </c>
      <c r="AM657" s="19">
        <f>Regression!$C$5+Regression!$C$6*A657</f>
        <v>10077.275239599243</v>
      </c>
      <c r="AN657" s="27" t="str">
        <f t="shared" si="142"/>
        <v/>
      </c>
      <c r="AO657" s="30">
        <f>INDEX('Seasonal Index'!$E$2:$E$53,AI657)</f>
        <v>1.0224659586681397</v>
      </c>
      <c r="AP657" s="34" t="str">
        <f t="shared" si="143"/>
        <v/>
      </c>
      <c r="AQ657" s="16">
        <f>IF(AJ657=1,A657-Regression!$C$15,0)</f>
        <v>0</v>
      </c>
      <c r="AR657" s="16">
        <f>IF(AJ657=1,AK657-Regression!$D$15,0)</f>
        <v>0</v>
      </c>
      <c r="AS657" s="16">
        <f>IF(AJ657=1,AL657-Regression!$E$15,0)</f>
        <v>0</v>
      </c>
      <c r="AT657" s="16">
        <f>IF(AJ657=1,AP657-Regression!$F$15,0)</f>
        <v>0</v>
      </c>
      <c r="AU657" s="19">
        <f>IF(AND(ISNUMBER(AK657),ISNUMBER(AL657)),Regression!$C$38+Regression!$D$38*A657+Regression!$E$38*AK657+Regression!$F$38*AL657,"")</f>
        <v>9964.5413058642353</v>
      </c>
      <c r="AV657" s="34">
        <f t="shared" si="144"/>
        <v>10188.404278988752</v>
      </c>
      <c r="AW657" s="13" t="str">
        <f>IF(AJ657=1,"Train",IF(AH657=Inputs!$B$6+1,"Validation",IF(AH657&gt;Inputs!$B$6+1,"Forecast","Not used")))</f>
        <v>Not used</v>
      </c>
      <c r="AX657" s="34">
        <f t="shared" si="145"/>
        <v>9337</v>
      </c>
      <c r="AY657" s="38" t="str">
        <f t="shared" si="146"/>
        <v/>
      </c>
      <c r="AZ657" s="13">
        <f t="shared" si="147"/>
        <v>0</v>
      </c>
      <c r="BB657" s="19">
        <f>Regression!$C$45+Regression!$C$46*A657</f>
        <v>7167.3112278927156</v>
      </c>
      <c r="BC657" s="27" t="str">
        <f t="shared" si="148"/>
        <v/>
      </c>
      <c r="BD657" s="30">
        <f>INDEX('Seasonal Index'!$H$2:$H$53,AI657)</f>
        <v>1.0227114090901652</v>
      </c>
      <c r="BE657" s="34" t="str">
        <f t="shared" si="149"/>
        <v/>
      </c>
      <c r="BF657" s="38" t="str">
        <f t="shared" si="150"/>
        <v/>
      </c>
      <c r="BG657" s="34">
        <f t="shared" si="151"/>
        <v>9337</v>
      </c>
      <c r="BH657" s="13">
        <f t="shared" si="152"/>
        <v>0</v>
      </c>
      <c r="BI657" s="13">
        <f t="shared" si="153"/>
        <v>0</v>
      </c>
    </row>
    <row r="658" spans="1:61" x14ac:dyDescent="0.2">
      <c r="A658" s="15">
        <v>657</v>
      </c>
      <c r="B658" s="35">
        <v>37869</v>
      </c>
      <c r="C658" s="36">
        <v>8886</v>
      </c>
      <c r="D658" s="37"/>
      <c r="F658" s="15">
        <v>407000</v>
      </c>
      <c r="H658" s="15">
        <v>29.2</v>
      </c>
      <c r="I658" s="15">
        <v>28.164000000000001</v>
      </c>
      <c r="J658" s="15">
        <v>1.746</v>
      </c>
      <c r="K658" s="15">
        <v>11312.766</v>
      </c>
      <c r="L658" s="15">
        <v>762806</v>
      </c>
      <c r="M658" s="15">
        <v>1081</v>
      </c>
      <c r="N658" s="15">
        <v>17.117000000000001</v>
      </c>
      <c r="O658" s="15">
        <v>252145</v>
      </c>
      <c r="P658" s="15">
        <v>7757</v>
      </c>
      <c r="Q658" s="15">
        <v>2026273</v>
      </c>
      <c r="S658" s="15">
        <v>10632</v>
      </c>
      <c r="T658" s="15">
        <v>7.3838999999999997</v>
      </c>
      <c r="U658" s="15">
        <v>92</v>
      </c>
      <c r="V658" s="15">
        <v>25</v>
      </c>
      <c r="W658" s="15">
        <v>94.7</v>
      </c>
      <c r="AB658" s="15">
        <v>287955</v>
      </c>
      <c r="AD658" s="15">
        <v>1</v>
      </c>
      <c r="AE658" s="15">
        <v>0.3</v>
      </c>
      <c r="AF658" s="15">
        <v>58.7</v>
      </c>
      <c r="AH658" s="13">
        <f t="shared" si="140"/>
        <v>2003</v>
      </c>
      <c r="AI658" s="13">
        <f t="shared" si="141"/>
        <v>36</v>
      </c>
      <c r="AJ658" s="13">
        <f>IF(AND(ISNUMBER(C658),ISNUMBER(AK658),ISNUMBER(AL658),AH658&gt;=Inputs!$B$5,AH658&lt;=Inputs!$B$6,AH658&lt;&gt;Inputs!$B$7,AH658&lt;&gt;Inputs!$B$8),1,0)</f>
        <v>0</v>
      </c>
      <c r="AK658" s="13">
        <f>IF(INDEX($E658:$AF658,Inputs!$C$10)="","",INDEX($E658:$AF658,Inputs!$C$10))</f>
        <v>252145</v>
      </c>
      <c r="AL658" s="13">
        <f>IF(INDEX($E658:$AF658,Inputs!$C$11)="","",INDEX($E658:$AF658,Inputs!$C$11))</f>
        <v>407000</v>
      </c>
      <c r="AM658" s="19">
        <f>Regression!$C$5+Regression!$C$6*A658</f>
        <v>10076.102564660923</v>
      </c>
      <c r="AN658" s="27" t="str">
        <f t="shared" si="142"/>
        <v/>
      </c>
      <c r="AO658" s="30">
        <f>INDEX('Seasonal Index'!$E$2:$E$53,AI658)</f>
        <v>1.0036108382806754</v>
      </c>
      <c r="AP658" s="34" t="str">
        <f t="shared" si="143"/>
        <v/>
      </c>
      <c r="AQ658" s="16">
        <f>IF(AJ658=1,A658-Regression!$C$15,0)</f>
        <v>0</v>
      </c>
      <c r="AR658" s="16">
        <f>IF(AJ658=1,AK658-Regression!$D$15,0)</f>
        <v>0</v>
      </c>
      <c r="AS658" s="16">
        <f>IF(AJ658=1,AL658-Regression!$E$15,0)</f>
        <v>0</v>
      </c>
      <c r="AT658" s="16">
        <f>IF(AJ658=1,AP658-Regression!$F$15,0)</f>
        <v>0</v>
      </c>
      <c r="AU658" s="19">
        <f>IF(AND(ISNUMBER(AK658),ISNUMBER(AL658)),Regression!$C$38+Regression!$D$38*A658+Regression!$E$38*AK658+Regression!$F$38*AL658,"")</f>
        <v>9920.4983306181857</v>
      </c>
      <c r="AV658" s="34">
        <f t="shared" si="144"/>
        <v>9956.3196457537579</v>
      </c>
      <c r="AW658" s="13" t="str">
        <f>IF(AJ658=1,"Train",IF(AH658=Inputs!$B$6+1,"Validation",IF(AH658&gt;Inputs!$B$6+1,"Forecast","Not used")))</f>
        <v>Not used</v>
      </c>
      <c r="AX658" s="34">
        <f t="shared" si="145"/>
        <v>8886</v>
      </c>
      <c r="AY658" s="38" t="str">
        <f t="shared" si="146"/>
        <v/>
      </c>
      <c r="AZ658" s="13">
        <f t="shared" si="147"/>
        <v>0</v>
      </c>
      <c r="BB658" s="19">
        <f>Regression!$C$45+Regression!$C$46*A658</f>
        <v>7168.8707275054921</v>
      </c>
      <c r="BC658" s="27" t="str">
        <f t="shared" si="148"/>
        <v/>
      </c>
      <c r="BD658" s="30">
        <f>INDEX('Seasonal Index'!$H$2:$H$53,AI658)</f>
        <v>0.95792593843145868</v>
      </c>
      <c r="BE658" s="34" t="str">
        <f t="shared" si="149"/>
        <v/>
      </c>
      <c r="BF658" s="38" t="str">
        <f t="shared" si="150"/>
        <v/>
      </c>
      <c r="BG658" s="34">
        <f t="shared" si="151"/>
        <v>8886</v>
      </c>
      <c r="BH658" s="13">
        <f t="shared" si="152"/>
        <v>0</v>
      </c>
      <c r="BI658" s="13">
        <f t="shared" si="153"/>
        <v>0</v>
      </c>
    </row>
    <row r="659" spans="1:61" x14ac:dyDescent="0.2">
      <c r="A659" s="15">
        <v>658</v>
      </c>
      <c r="B659" s="35">
        <v>37876</v>
      </c>
      <c r="C659" s="36">
        <v>8974</v>
      </c>
      <c r="D659" s="37"/>
      <c r="F659" s="15">
        <v>422000</v>
      </c>
      <c r="H659" s="15">
        <v>28.92</v>
      </c>
      <c r="I659" s="15">
        <v>27.574000000000002</v>
      </c>
      <c r="J659" s="15">
        <v>1.7170000000000001</v>
      </c>
      <c r="K659" s="15">
        <v>11312.766</v>
      </c>
      <c r="L659" s="15">
        <v>763469</v>
      </c>
      <c r="M659" s="15">
        <v>1081</v>
      </c>
      <c r="N659" s="15">
        <v>17.117000000000001</v>
      </c>
      <c r="O659" s="15">
        <v>252145</v>
      </c>
      <c r="P659" s="15">
        <v>7757</v>
      </c>
      <c r="Q659" s="15">
        <v>2026273</v>
      </c>
      <c r="S659" s="15">
        <v>10632</v>
      </c>
      <c r="T659" s="15">
        <v>7.3838999999999997</v>
      </c>
      <c r="U659" s="15">
        <v>92</v>
      </c>
      <c r="V659" s="15">
        <v>25</v>
      </c>
      <c r="W659" s="15">
        <v>94.7</v>
      </c>
      <c r="AB659" s="15">
        <v>287955</v>
      </c>
      <c r="AD659" s="15">
        <v>0</v>
      </c>
      <c r="AE659" s="15">
        <v>0.2</v>
      </c>
      <c r="AF659" s="15">
        <v>46.6</v>
      </c>
      <c r="AH659" s="13">
        <f t="shared" si="140"/>
        <v>2003</v>
      </c>
      <c r="AI659" s="13">
        <f t="shared" si="141"/>
        <v>37</v>
      </c>
      <c r="AJ659" s="13">
        <f>IF(AND(ISNUMBER(C659),ISNUMBER(AK659),ISNUMBER(AL659),AH659&gt;=Inputs!$B$5,AH659&lt;=Inputs!$B$6,AH659&lt;&gt;Inputs!$B$7,AH659&lt;&gt;Inputs!$B$8),1,0)</f>
        <v>0</v>
      </c>
      <c r="AK659" s="13">
        <f>IF(INDEX($E659:$AF659,Inputs!$C$10)="","",INDEX($E659:$AF659,Inputs!$C$10))</f>
        <v>252145</v>
      </c>
      <c r="AL659" s="13">
        <f>IF(INDEX($E659:$AF659,Inputs!$C$11)="","",INDEX($E659:$AF659,Inputs!$C$11))</f>
        <v>422000</v>
      </c>
      <c r="AM659" s="19">
        <f>Regression!$C$5+Regression!$C$6*A659</f>
        <v>10074.929889722605</v>
      </c>
      <c r="AN659" s="27" t="str">
        <f t="shared" si="142"/>
        <v/>
      </c>
      <c r="AO659" s="30">
        <f>INDEX('Seasonal Index'!$E$2:$E$53,AI659)</f>
        <v>0.98810944012120361</v>
      </c>
      <c r="AP659" s="34" t="str">
        <f t="shared" si="143"/>
        <v/>
      </c>
      <c r="AQ659" s="16">
        <f>IF(AJ659=1,A659-Regression!$C$15,0)</f>
        <v>0</v>
      </c>
      <c r="AR659" s="16">
        <f>IF(AJ659=1,AK659-Regression!$D$15,0)</f>
        <v>0</v>
      </c>
      <c r="AS659" s="16">
        <f>IF(AJ659=1,AL659-Regression!$E$15,0)</f>
        <v>0</v>
      </c>
      <c r="AT659" s="16">
        <f>IF(AJ659=1,AP659-Regression!$F$15,0)</f>
        <v>0</v>
      </c>
      <c r="AU659" s="19">
        <f>IF(AND(ISNUMBER(AK659),ISNUMBER(AL659)),Regression!$C$38+Regression!$D$38*A659+Regression!$E$38*AK659+Regression!$F$38*AL659,"")</f>
        <v>9879.1103967488925</v>
      </c>
      <c r="AV659" s="34">
        <f t="shared" si="144"/>
        <v>9761.6422430271105</v>
      </c>
      <c r="AW659" s="13" t="str">
        <f>IF(AJ659=1,"Train",IF(AH659=Inputs!$B$6+1,"Validation",IF(AH659&gt;Inputs!$B$6+1,"Forecast","Not used")))</f>
        <v>Not used</v>
      </c>
      <c r="AX659" s="34">
        <f t="shared" si="145"/>
        <v>8974</v>
      </c>
      <c r="AY659" s="38" t="str">
        <f t="shared" si="146"/>
        <v/>
      </c>
      <c r="AZ659" s="13">
        <f t="shared" si="147"/>
        <v>0</v>
      </c>
      <c r="BB659" s="19">
        <f>Regression!$C$45+Regression!$C$46*A659</f>
        <v>7170.4302271182687</v>
      </c>
      <c r="BC659" s="27" t="str">
        <f t="shared" si="148"/>
        <v/>
      </c>
      <c r="BD659" s="30">
        <f>INDEX('Seasonal Index'!$H$2:$H$53,AI659)</f>
        <v>0.96626808296825473</v>
      </c>
      <c r="BE659" s="34" t="str">
        <f t="shared" si="149"/>
        <v/>
      </c>
      <c r="BF659" s="38" t="str">
        <f t="shared" si="150"/>
        <v/>
      </c>
      <c r="BG659" s="34">
        <f t="shared" si="151"/>
        <v>8974</v>
      </c>
      <c r="BH659" s="13">
        <f t="shared" si="152"/>
        <v>0</v>
      </c>
      <c r="BI659" s="13">
        <f t="shared" si="153"/>
        <v>0</v>
      </c>
    </row>
    <row r="660" spans="1:61" x14ac:dyDescent="0.2">
      <c r="A660" s="15">
        <v>659</v>
      </c>
      <c r="B660" s="35">
        <v>37883</v>
      </c>
      <c r="C660" s="36">
        <v>9166</v>
      </c>
      <c r="D660" s="37"/>
      <c r="F660" s="15">
        <v>394000</v>
      </c>
      <c r="H660" s="15">
        <v>27.388000000000002</v>
      </c>
      <c r="I660" s="15">
        <v>25.898</v>
      </c>
      <c r="J660" s="15">
        <v>1.6970000000000001</v>
      </c>
      <c r="K660" s="15">
        <v>11312.766</v>
      </c>
      <c r="L660" s="15">
        <v>763469</v>
      </c>
      <c r="M660" s="15">
        <v>1081</v>
      </c>
      <c r="N660" s="15">
        <v>18.262</v>
      </c>
      <c r="O660" s="15">
        <v>262105</v>
      </c>
      <c r="P660" s="15">
        <v>7757</v>
      </c>
      <c r="Q660" s="15">
        <v>2058502</v>
      </c>
      <c r="S660" s="15">
        <v>10632</v>
      </c>
      <c r="T660" s="15">
        <v>7.3838999999999997</v>
      </c>
      <c r="U660" s="15">
        <v>92</v>
      </c>
      <c r="V660" s="15">
        <v>25</v>
      </c>
      <c r="W660" s="15">
        <v>94.7</v>
      </c>
      <c r="AB660" s="15">
        <v>287955</v>
      </c>
      <c r="AD660" s="15">
        <v>0</v>
      </c>
      <c r="AE660" s="15">
        <v>0.4</v>
      </c>
      <c r="AF660" s="15">
        <v>47.6</v>
      </c>
      <c r="AH660" s="13">
        <f t="shared" si="140"/>
        <v>2003</v>
      </c>
      <c r="AI660" s="13">
        <f t="shared" si="141"/>
        <v>38</v>
      </c>
      <c r="AJ660" s="13">
        <f>IF(AND(ISNUMBER(C660),ISNUMBER(AK660),ISNUMBER(AL660),AH660&gt;=Inputs!$B$5,AH660&lt;=Inputs!$B$6,AH660&lt;&gt;Inputs!$B$7,AH660&lt;&gt;Inputs!$B$8),1,0)</f>
        <v>0</v>
      </c>
      <c r="AK660" s="13">
        <f>IF(INDEX($E660:$AF660,Inputs!$C$10)="","",INDEX($E660:$AF660,Inputs!$C$10))</f>
        <v>262105</v>
      </c>
      <c r="AL660" s="13">
        <f>IF(INDEX($E660:$AF660,Inputs!$C$11)="","",INDEX($E660:$AF660,Inputs!$C$11))</f>
        <v>394000</v>
      </c>
      <c r="AM660" s="19">
        <f>Regression!$C$5+Regression!$C$6*A660</f>
        <v>10073.757214784286</v>
      </c>
      <c r="AN660" s="27" t="str">
        <f t="shared" si="142"/>
        <v/>
      </c>
      <c r="AO660" s="30">
        <f>INDEX('Seasonal Index'!$E$2:$E$53,AI660)</f>
        <v>1.0099608185275364</v>
      </c>
      <c r="AP660" s="34" t="str">
        <f t="shared" si="143"/>
        <v/>
      </c>
      <c r="AQ660" s="16">
        <f>IF(AJ660=1,A660-Regression!$C$15,0)</f>
        <v>0</v>
      </c>
      <c r="AR660" s="16">
        <f>IF(AJ660=1,AK660-Regression!$D$15,0)</f>
        <v>0</v>
      </c>
      <c r="AS660" s="16">
        <f>IF(AJ660=1,AL660-Regression!$E$15,0)</f>
        <v>0</v>
      </c>
      <c r="AT660" s="16">
        <f>IF(AJ660=1,AP660-Regression!$F$15,0)</f>
        <v>0</v>
      </c>
      <c r="AU660" s="19">
        <f>IF(AND(ISNUMBER(AK660),ISNUMBER(AL660)),Regression!$C$38+Regression!$D$38*A660+Regression!$E$38*AK660+Regression!$F$38*AL660,"")</f>
        <v>9970.0629664574626</v>
      </c>
      <c r="AV660" s="34">
        <f t="shared" si="144"/>
        <v>10069.372954374456</v>
      </c>
      <c r="AW660" s="13" t="str">
        <f>IF(AJ660=1,"Train",IF(AH660=Inputs!$B$6+1,"Validation",IF(AH660&gt;Inputs!$B$6+1,"Forecast","Not used")))</f>
        <v>Not used</v>
      </c>
      <c r="AX660" s="34">
        <f t="shared" si="145"/>
        <v>9166</v>
      </c>
      <c r="AY660" s="38" t="str">
        <f t="shared" si="146"/>
        <v/>
      </c>
      <c r="AZ660" s="13">
        <f t="shared" si="147"/>
        <v>0</v>
      </c>
      <c r="BB660" s="19">
        <f>Regression!$C$45+Regression!$C$46*A660</f>
        <v>7171.9897267310462</v>
      </c>
      <c r="BC660" s="27" t="str">
        <f t="shared" si="148"/>
        <v/>
      </c>
      <c r="BD660" s="30">
        <f>INDEX('Seasonal Index'!$H$2:$H$53,AI660)</f>
        <v>1.0093448557066802</v>
      </c>
      <c r="BE660" s="34" t="str">
        <f t="shared" si="149"/>
        <v/>
      </c>
      <c r="BF660" s="38" t="str">
        <f t="shared" si="150"/>
        <v/>
      </c>
      <c r="BG660" s="34">
        <f t="shared" si="151"/>
        <v>9166</v>
      </c>
      <c r="BH660" s="13">
        <f t="shared" si="152"/>
        <v>0</v>
      </c>
      <c r="BI660" s="13">
        <f t="shared" si="153"/>
        <v>0</v>
      </c>
    </row>
    <row r="661" spans="1:61" x14ac:dyDescent="0.2">
      <c r="A661" s="15">
        <v>660</v>
      </c>
      <c r="B661" s="35">
        <v>37890</v>
      </c>
      <c r="C661" s="36">
        <v>8690</v>
      </c>
      <c r="D661" s="37"/>
      <c r="F661" s="15">
        <v>379000</v>
      </c>
      <c r="H661" s="15">
        <v>27.731999999999999</v>
      </c>
      <c r="I661" s="15">
        <v>26.486000000000001</v>
      </c>
      <c r="J661" s="15">
        <v>1.643</v>
      </c>
      <c r="K661" s="15">
        <v>11312.766</v>
      </c>
      <c r="L661" s="15">
        <v>763469</v>
      </c>
      <c r="M661" s="15">
        <v>1081</v>
      </c>
      <c r="N661" s="15">
        <v>18.262</v>
      </c>
      <c r="O661" s="15">
        <v>262105</v>
      </c>
      <c r="P661" s="15">
        <v>7757</v>
      </c>
      <c r="Q661" s="15">
        <v>2058502</v>
      </c>
      <c r="S661" s="15">
        <v>10632</v>
      </c>
      <c r="T661" s="15">
        <v>7.3838999999999997</v>
      </c>
      <c r="U661" s="15">
        <v>92</v>
      </c>
      <c r="V661" s="15">
        <v>25</v>
      </c>
      <c r="W661" s="15">
        <v>94.7</v>
      </c>
      <c r="AB661" s="15">
        <v>287955</v>
      </c>
      <c r="AD661" s="15">
        <v>0</v>
      </c>
      <c r="AE661" s="15">
        <v>6.6</v>
      </c>
      <c r="AF661" s="15">
        <v>36.1</v>
      </c>
      <c r="AH661" s="13">
        <f t="shared" si="140"/>
        <v>2003</v>
      </c>
      <c r="AI661" s="13">
        <f t="shared" si="141"/>
        <v>39</v>
      </c>
      <c r="AJ661" s="13">
        <f>IF(AND(ISNUMBER(C661),ISNUMBER(AK661),ISNUMBER(AL661),AH661&gt;=Inputs!$B$5,AH661&lt;=Inputs!$B$6,AH661&lt;&gt;Inputs!$B$7,AH661&lt;&gt;Inputs!$B$8),1,0)</f>
        <v>0</v>
      </c>
      <c r="AK661" s="13">
        <f>IF(INDEX($E661:$AF661,Inputs!$C$10)="","",INDEX($E661:$AF661,Inputs!$C$10))</f>
        <v>262105</v>
      </c>
      <c r="AL661" s="13">
        <f>IF(INDEX($E661:$AF661,Inputs!$C$11)="","",INDEX($E661:$AF661,Inputs!$C$11))</f>
        <v>379000</v>
      </c>
      <c r="AM661" s="19">
        <f>Regression!$C$5+Regression!$C$6*A661</f>
        <v>10072.584539845966</v>
      </c>
      <c r="AN661" s="27" t="str">
        <f t="shared" si="142"/>
        <v/>
      </c>
      <c r="AO661" s="30">
        <f>INDEX('Seasonal Index'!$E$2:$E$53,AI661)</f>
        <v>0.98271219728161308</v>
      </c>
      <c r="AP661" s="34" t="str">
        <f t="shared" si="143"/>
        <v/>
      </c>
      <c r="AQ661" s="16">
        <f>IF(AJ661=1,A661-Regression!$C$15,0)</f>
        <v>0</v>
      </c>
      <c r="AR661" s="16">
        <f>IF(AJ661=1,AK661-Regression!$D$15,0)</f>
        <v>0</v>
      </c>
      <c r="AS661" s="16">
        <f>IF(AJ661=1,AL661-Regression!$E$15,0)</f>
        <v>0</v>
      </c>
      <c r="AT661" s="16">
        <f>IF(AJ661=1,AP661-Regression!$F$15,0)</f>
        <v>0</v>
      </c>
      <c r="AU661" s="19">
        <f>IF(AND(ISNUMBER(AK661),ISNUMBER(AL661)),Regression!$C$38+Regression!$D$38*A661+Regression!$E$38*AK661+Regression!$F$38*AL661,"")</f>
        <v>10008.326273890885</v>
      </c>
      <c r="AV661" s="34">
        <f t="shared" si="144"/>
        <v>9835.3043037266107</v>
      </c>
      <c r="AW661" s="13" t="str">
        <f>IF(AJ661=1,"Train",IF(AH661=Inputs!$B$6+1,"Validation",IF(AH661&gt;Inputs!$B$6+1,"Forecast","Not used")))</f>
        <v>Not used</v>
      </c>
      <c r="AX661" s="34">
        <f t="shared" si="145"/>
        <v>8690</v>
      </c>
      <c r="AY661" s="38" t="str">
        <f t="shared" si="146"/>
        <v/>
      </c>
      <c r="AZ661" s="13">
        <f t="shared" si="147"/>
        <v>0</v>
      </c>
      <c r="BB661" s="19">
        <f>Regression!$C$45+Regression!$C$46*A661</f>
        <v>7173.5492263438227</v>
      </c>
      <c r="BC661" s="27" t="str">
        <f t="shared" si="148"/>
        <v/>
      </c>
      <c r="BD661" s="30">
        <f>INDEX('Seasonal Index'!$H$2:$H$53,AI661)</f>
        <v>0.98504922299012809</v>
      </c>
      <c r="BE661" s="34" t="str">
        <f t="shared" si="149"/>
        <v/>
      </c>
      <c r="BF661" s="38" t="str">
        <f t="shared" si="150"/>
        <v/>
      </c>
      <c r="BG661" s="34">
        <f t="shared" si="151"/>
        <v>8690</v>
      </c>
      <c r="BH661" s="13">
        <f t="shared" si="152"/>
        <v>0</v>
      </c>
      <c r="BI661" s="13">
        <f t="shared" si="153"/>
        <v>0</v>
      </c>
    </row>
    <row r="662" spans="1:61" x14ac:dyDescent="0.2">
      <c r="A662" s="15">
        <v>661</v>
      </c>
      <c r="B662" s="35">
        <v>37897</v>
      </c>
      <c r="C662" s="36">
        <v>9190</v>
      </c>
      <c r="D662" s="37"/>
      <c r="F662" s="15">
        <v>387000</v>
      </c>
      <c r="H662" s="15">
        <v>29.434000000000001</v>
      </c>
      <c r="I662" s="15">
        <v>28.376000000000001</v>
      </c>
      <c r="J662" s="15">
        <v>1.591</v>
      </c>
      <c r="K662" s="15">
        <v>11312.766</v>
      </c>
      <c r="L662" s="15">
        <v>763469</v>
      </c>
      <c r="M662" s="15">
        <v>1081</v>
      </c>
      <c r="N662" s="15">
        <v>18.262</v>
      </c>
      <c r="O662" s="15">
        <v>262105</v>
      </c>
      <c r="P662" s="15">
        <v>7757</v>
      </c>
      <c r="Q662" s="15">
        <v>2058502</v>
      </c>
      <c r="S662" s="15">
        <v>10632</v>
      </c>
      <c r="T662" s="15">
        <v>7.3838999999999997</v>
      </c>
      <c r="U662" s="15">
        <v>92</v>
      </c>
      <c r="V662" s="15">
        <v>25</v>
      </c>
      <c r="W662" s="15">
        <v>94.7</v>
      </c>
      <c r="AB662" s="15">
        <v>287955</v>
      </c>
      <c r="AD662" s="15">
        <v>0</v>
      </c>
      <c r="AE662" s="15">
        <v>41.6</v>
      </c>
      <c r="AF662" s="15">
        <v>15.5</v>
      </c>
      <c r="AH662" s="13">
        <f t="shared" si="140"/>
        <v>2003</v>
      </c>
      <c r="AI662" s="13">
        <f t="shared" si="141"/>
        <v>40</v>
      </c>
      <c r="AJ662" s="13">
        <f>IF(AND(ISNUMBER(C662),ISNUMBER(AK662),ISNUMBER(AL662),AH662&gt;=Inputs!$B$5,AH662&lt;=Inputs!$B$6,AH662&lt;&gt;Inputs!$B$7,AH662&lt;&gt;Inputs!$B$8),1,0)</f>
        <v>0</v>
      </c>
      <c r="AK662" s="13">
        <f>IF(INDEX($E662:$AF662,Inputs!$C$10)="","",INDEX($E662:$AF662,Inputs!$C$10))</f>
        <v>262105</v>
      </c>
      <c r="AL662" s="13">
        <f>IF(INDEX($E662:$AF662,Inputs!$C$11)="","",INDEX($E662:$AF662,Inputs!$C$11))</f>
        <v>387000</v>
      </c>
      <c r="AM662" s="19">
        <f>Regression!$C$5+Regression!$C$6*A662</f>
        <v>10071.411864907648</v>
      </c>
      <c r="AN662" s="27" t="str">
        <f t="shared" si="142"/>
        <v/>
      </c>
      <c r="AO662" s="30">
        <f>INDEX('Seasonal Index'!$E$2:$E$53,AI662)</f>
        <v>1.0036663428040973</v>
      </c>
      <c r="AP662" s="34" t="str">
        <f t="shared" si="143"/>
        <v/>
      </c>
      <c r="AQ662" s="16">
        <f>IF(AJ662=1,A662-Regression!$C$15,0)</f>
        <v>0</v>
      </c>
      <c r="AR662" s="16">
        <f>IF(AJ662=1,AK662-Regression!$D$15,0)</f>
        <v>0</v>
      </c>
      <c r="AS662" s="16">
        <f>IF(AJ662=1,AL662-Regression!$E$15,0)</f>
        <v>0</v>
      </c>
      <c r="AT662" s="16">
        <f>IF(AJ662=1,AP662-Regression!$F$15,0)</f>
        <v>0</v>
      </c>
      <c r="AU662" s="19">
        <f>IF(AND(ISNUMBER(AK662),ISNUMBER(AL662)),Regression!$C$38+Regression!$D$38*A662+Regression!$E$38*AK662+Regression!$F$38*AL662,"")</f>
        <v>9985.5236296588919</v>
      </c>
      <c r="AV662" s="34">
        <f t="shared" si="144"/>
        <v>10022.133982363635</v>
      </c>
      <c r="AW662" s="13" t="str">
        <f>IF(AJ662=1,"Train",IF(AH662=Inputs!$B$6+1,"Validation",IF(AH662&gt;Inputs!$B$6+1,"Forecast","Not used")))</f>
        <v>Not used</v>
      </c>
      <c r="AX662" s="34">
        <f t="shared" si="145"/>
        <v>9190</v>
      </c>
      <c r="AY662" s="38" t="str">
        <f t="shared" si="146"/>
        <v/>
      </c>
      <c r="AZ662" s="13">
        <f t="shared" si="147"/>
        <v>0</v>
      </c>
      <c r="BB662" s="19">
        <f>Regression!$C$45+Regression!$C$46*A662</f>
        <v>7175.1087259565993</v>
      </c>
      <c r="BC662" s="27" t="str">
        <f t="shared" si="148"/>
        <v/>
      </c>
      <c r="BD662" s="30">
        <f>INDEX('Seasonal Index'!$H$2:$H$53,AI662)</f>
        <v>1.0034134329008386</v>
      </c>
      <c r="BE662" s="34" t="str">
        <f t="shared" si="149"/>
        <v/>
      </c>
      <c r="BF662" s="38" t="str">
        <f t="shared" si="150"/>
        <v/>
      </c>
      <c r="BG662" s="34">
        <f t="shared" si="151"/>
        <v>9190</v>
      </c>
      <c r="BH662" s="13">
        <f t="shared" si="152"/>
        <v>0</v>
      </c>
      <c r="BI662" s="13">
        <f t="shared" si="153"/>
        <v>0</v>
      </c>
    </row>
    <row r="663" spans="1:61" x14ac:dyDescent="0.2">
      <c r="A663" s="15">
        <v>662</v>
      </c>
      <c r="B663" s="35">
        <v>37904</v>
      </c>
      <c r="C663" s="36">
        <v>9156</v>
      </c>
      <c r="D663" s="37"/>
      <c r="F663" s="15">
        <v>386000</v>
      </c>
      <c r="H663" s="15">
        <v>30.692</v>
      </c>
      <c r="I663" s="15">
        <v>29.88</v>
      </c>
      <c r="J663" s="15">
        <v>1.573</v>
      </c>
      <c r="K663" s="15">
        <v>11312.766</v>
      </c>
      <c r="L663" s="15">
        <v>719584</v>
      </c>
      <c r="M663" s="15">
        <v>1090</v>
      </c>
      <c r="N663" s="15">
        <v>18.262</v>
      </c>
      <c r="O663" s="15">
        <v>262105</v>
      </c>
      <c r="P663" s="15">
        <v>7852.1</v>
      </c>
      <c r="Q663" s="15">
        <v>2058502</v>
      </c>
      <c r="S663" s="15">
        <v>10632</v>
      </c>
      <c r="T663" s="15">
        <v>7.3838999999999997</v>
      </c>
      <c r="U663" s="15">
        <v>92</v>
      </c>
      <c r="V663" s="15">
        <v>25</v>
      </c>
      <c r="W663" s="15">
        <v>94</v>
      </c>
      <c r="AB663" s="15">
        <v>287955</v>
      </c>
      <c r="AD663" s="15">
        <v>0</v>
      </c>
      <c r="AE663" s="15">
        <v>26.4</v>
      </c>
      <c r="AF663" s="15">
        <v>17.100000000000001</v>
      </c>
      <c r="AH663" s="13">
        <f t="shared" si="140"/>
        <v>2003</v>
      </c>
      <c r="AI663" s="13">
        <f t="shared" si="141"/>
        <v>41</v>
      </c>
      <c r="AJ663" s="13">
        <f>IF(AND(ISNUMBER(C663),ISNUMBER(AK663),ISNUMBER(AL663),AH663&gt;=Inputs!$B$5,AH663&lt;=Inputs!$B$6,AH663&lt;&gt;Inputs!$B$7,AH663&lt;&gt;Inputs!$B$8),1,0)</f>
        <v>0</v>
      </c>
      <c r="AK663" s="13">
        <f>IF(INDEX($E663:$AF663,Inputs!$C$10)="","",INDEX($E663:$AF663,Inputs!$C$10))</f>
        <v>262105</v>
      </c>
      <c r="AL663" s="13">
        <f>IF(INDEX($E663:$AF663,Inputs!$C$11)="","",INDEX($E663:$AF663,Inputs!$C$11))</f>
        <v>386000</v>
      </c>
      <c r="AM663" s="19">
        <f>Regression!$C$5+Regression!$C$6*A663</f>
        <v>10070.239189969328</v>
      </c>
      <c r="AN663" s="27" t="str">
        <f t="shared" si="142"/>
        <v/>
      </c>
      <c r="AO663" s="30">
        <f>INDEX('Seasonal Index'!$E$2:$E$53,AI663)</f>
        <v>0.99583578255044536</v>
      </c>
      <c r="AP663" s="34" t="str">
        <f t="shared" si="143"/>
        <v/>
      </c>
      <c r="AQ663" s="16">
        <f>IF(AJ663=1,A663-Regression!$C$15,0)</f>
        <v>0</v>
      </c>
      <c r="AR663" s="16">
        <f>IF(AJ663=1,AK663-Regression!$D$15,0)</f>
        <v>0</v>
      </c>
      <c r="AS663" s="16">
        <f>IF(AJ663=1,AL663-Regression!$E$15,0)</f>
        <v>0</v>
      </c>
      <c r="AT663" s="16">
        <f>IF(AJ663=1,AP663-Regression!$F$15,0)</f>
        <v>0</v>
      </c>
      <c r="AU663" s="19">
        <f>IF(AND(ISNUMBER(AK663),ISNUMBER(AL663)),Regression!$C$38+Regression!$D$38*A663+Regression!$E$38*AK663+Regression!$F$38*AL663,"")</f>
        <v>9986.6163578177166</v>
      </c>
      <c r="AV663" s="34">
        <f t="shared" si="144"/>
        <v>9945.0299157184836</v>
      </c>
      <c r="AW663" s="13" t="str">
        <f>IF(AJ663=1,"Train",IF(AH663=Inputs!$B$6+1,"Validation",IF(AH663&gt;Inputs!$B$6+1,"Forecast","Not used")))</f>
        <v>Not used</v>
      </c>
      <c r="AX663" s="34">
        <f t="shared" si="145"/>
        <v>9156</v>
      </c>
      <c r="AY663" s="38" t="str">
        <f t="shared" si="146"/>
        <v/>
      </c>
      <c r="AZ663" s="13">
        <f t="shared" si="147"/>
        <v>0</v>
      </c>
      <c r="BB663" s="19">
        <f>Regression!$C$45+Regression!$C$46*A663</f>
        <v>7176.6682255693759</v>
      </c>
      <c r="BC663" s="27" t="str">
        <f t="shared" si="148"/>
        <v/>
      </c>
      <c r="BD663" s="30">
        <f>INDEX('Seasonal Index'!$H$2:$H$53,AI663)</f>
        <v>0.99351278009710298</v>
      </c>
      <c r="BE663" s="34" t="str">
        <f t="shared" si="149"/>
        <v/>
      </c>
      <c r="BF663" s="38" t="str">
        <f t="shared" si="150"/>
        <v/>
      </c>
      <c r="BG663" s="34">
        <f t="shared" si="151"/>
        <v>9156</v>
      </c>
      <c r="BH663" s="13">
        <f t="shared" si="152"/>
        <v>0</v>
      </c>
      <c r="BI663" s="13">
        <f t="shared" si="153"/>
        <v>0</v>
      </c>
    </row>
    <row r="664" spans="1:61" x14ac:dyDescent="0.2">
      <c r="A664" s="15">
        <v>663</v>
      </c>
      <c r="B664" s="35">
        <v>37911</v>
      </c>
      <c r="C664" s="36">
        <v>8754</v>
      </c>
      <c r="D664" s="37"/>
      <c r="F664" s="15">
        <v>376000</v>
      </c>
      <c r="H664" s="15">
        <v>31.49</v>
      </c>
      <c r="I664" s="15">
        <v>31</v>
      </c>
      <c r="J664" s="15">
        <v>1.5680000000000001</v>
      </c>
      <c r="K664" s="15">
        <v>11312.766</v>
      </c>
      <c r="L664" s="15">
        <v>719584</v>
      </c>
      <c r="M664" s="15">
        <v>1090</v>
      </c>
      <c r="N664" s="15">
        <v>17.286000000000001</v>
      </c>
      <c r="O664" s="15">
        <v>260687</v>
      </c>
      <c r="P664" s="15">
        <v>7852.1</v>
      </c>
      <c r="Q664" s="15">
        <v>2058502</v>
      </c>
      <c r="S664" s="15">
        <v>10632</v>
      </c>
      <c r="T664" s="15">
        <v>7.3838999999999997</v>
      </c>
      <c r="U664" s="15">
        <v>92</v>
      </c>
      <c r="V664" s="15">
        <v>25</v>
      </c>
      <c r="W664" s="15">
        <v>94</v>
      </c>
      <c r="AB664" s="15">
        <v>287955</v>
      </c>
      <c r="AD664" s="15">
        <v>0</v>
      </c>
      <c r="AE664" s="15">
        <v>29</v>
      </c>
      <c r="AF664" s="15">
        <v>18.899999999999999</v>
      </c>
      <c r="AH664" s="13">
        <f t="shared" si="140"/>
        <v>2003</v>
      </c>
      <c r="AI664" s="13">
        <f t="shared" si="141"/>
        <v>42</v>
      </c>
      <c r="AJ664" s="13">
        <f>IF(AND(ISNUMBER(C664),ISNUMBER(AK664),ISNUMBER(AL664),AH664&gt;=Inputs!$B$5,AH664&lt;=Inputs!$B$6,AH664&lt;&gt;Inputs!$B$7,AH664&lt;&gt;Inputs!$B$8),1,0)</f>
        <v>0</v>
      </c>
      <c r="AK664" s="13">
        <f>IF(INDEX($E664:$AF664,Inputs!$C$10)="","",INDEX($E664:$AF664,Inputs!$C$10))</f>
        <v>260687</v>
      </c>
      <c r="AL664" s="13">
        <f>IF(INDEX($E664:$AF664,Inputs!$C$11)="","",INDEX($E664:$AF664,Inputs!$C$11))</f>
        <v>376000</v>
      </c>
      <c r="AM664" s="19">
        <f>Regression!$C$5+Regression!$C$6*A664</f>
        <v>10069.066515031011</v>
      </c>
      <c r="AN664" s="27" t="str">
        <f t="shared" si="142"/>
        <v/>
      </c>
      <c r="AO664" s="30">
        <f>INDEX('Seasonal Index'!$E$2:$E$53,AI664)</f>
        <v>1.0030736455714442</v>
      </c>
      <c r="AP664" s="34" t="str">
        <f t="shared" si="143"/>
        <v/>
      </c>
      <c r="AQ664" s="16">
        <f>IF(AJ664=1,A664-Regression!$C$15,0)</f>
        <v>0</v>
      </c>
      <c r="AR664" s="16">
        <f>IF(AJ664=1,AK664-Regression!$D$15,0)</f>
        <v>0</v>
      </c>
      <c r="AS664" s="16">
        <f>IF(AJ664=1,AL664-Regression!$E$15,0)</f>
        <v>0</v>
      </c>
      <c r="AT664" s="16">
        <f>IF(AJ664=1,AP664-Regression!$F$15,0)</f>
        <v>0</v>
      </c>
      <c r="AU664" s="19">
        <f>IF(AND(ISNUMBER(AK664),ISNUMBER(AL664)),Regression!$C$38+Regression!$D$38*A664+Regression!$E$38*AK664+Regression!$F$38*AL664,"")</f>
        <v>10009.017074716046</v>
      </c>
      <c r="AV664" s="34">
        <f t="shared" si="144"/>
        <v>10039.781245722257</v>
      </c>
      <c r="AW664" s="13" t="str">
        <f>IF(AJ664=1,"Train",IF(AH664=Inputs!$B$6+1,"Validation",IF(AH664&gt;Inputs!$B$6+1,"Forecast","Not used")))</f>
        <v>Not used</v>
      </c>
      <c r="AX664" s="34">
        <f t="shared" si="145"/>
        <v>8754</v>
      </c>
      <c r="AY664" s="38" t="str">
        <f t="shared" si="146"/>
        <v/>
      </c>
      <c r="AZ664" s="13">
        <f t="shared" si="147"/>
        <v>0</v>
      </c>
      <c r="BB664" s="19">
        <f>Regression!$C$45+Regression!$C$46*A664</f>
        <v>7178.2277251821524</v>
      </c>
      <c r="BC664" s="27" t="str">
        <f t="shared" si="148"/>
        <v/>
      </c>
      <c r="BD664" s="30">
        <f>INDEX('Seasonal Index'!$H$2:$H$53,AI664)</f>
        <v>1.0081501126133556</v>
      </c>
      <c r="BE664" s="34" t="str">
        <f t="shared" si="149"/>
        <v/>
      </c>
      <c r="BF664" s="38" t="str">
        <f t="shared" si="150"/>
        <v/>
      </c>
      <c r="BG664" s="34">
        <f t="shared" si="151"/>
        <v>8754</v>
      </c>
      <c r="BH664" s="13">
        <f t="shared" si="152"/>
        <v>0</v>
      </c>
      <c r="BI664" s="13">
        <f t="shared" si="153"/>
        <v>0</v>
      </c>
    </row>
    <row r="665" spans="1:61" x14ac:dyDescent="0.2">
      <c r="A665" s="15">
        <v>664</v>
      </c>
      <c r="B665" s="35">
        <v>37918</v>
      </c>
      <c r="C665" s="36">
        <v>9413</v>
      </c>
      <c r="D665" s="37"/>
      <c r="F665" s="15">
        <v>387000</v>
      </c>
      <c r="H665" s="15">
        <v>30.172000000000001</v>
      </c>
      <c r="I665" s="15">
        <v>29.655999999999999</v>
      </c>
      <c r="J665" s="15">
        <v>1.571</v>
      </c>
      <c r="K665" s="15">
        <v>11312.766</v>
      </c>
      <c r="L665" s="15">
        <v>719584</v>
      </c>
      <c r="M665" s="15">
        <v>1090</v>
      </c>
      <c r="N665" s="15">
        <v>17.286000000000001</v>
      </c>
      <c r="O665" s="15">
        <v>260687</v>
      </c>
      <c r="P665" s="15">
        <v>7852.1</v>
      </c>
      <c r="Q665" s="15">
        <v>2058502</v>
      </c>
      <c r="S665" s="15">
        <v>10632</v>
      </c>
      <c r="T665" s="15">
        <v>7.3838999999999997</v>
      </c>
      <c r="U665" s="15">
        <v>92</v>
      </c>
      <c r="V665" s="15">
        <v>25</v>
      </c>
      <c r="W665" s="15">
        <v>94</v>
      </c>
      <c r="AB665" s="15">
        <v>287955</v>
      </c>
      <c r="AD665" s="15">
        <v>0</v>
      </c>
      <c r="AE665" s="15">
        <v>46</v>
      </c>
      <c r="AF665" s="15">
        <v>22</v>
      </c>
      <c r="AH665" s="13">
        <f t="shared" si="140"/>
        <v>2003</v>
      </c>
      <c r="AI665" s="13">
        <f t="shared" si="141"/>
        <v>43</v>
      </c>
      <c r="AJ665" s="13">
        <f>IF(AND(ISNUMBER(C665),ISNUMBER(AK665),ISNUMBER(AL665),AH665&gt;=Inputs!$B$5,AH665&lt;=Inputs!$B$6,AH665&lt;&gt;Inputs!$B$7,AH665&lt;&gt;Inputs!$B$8),1,0)</f>
        <v>0</v>
      </c>
      <c r="AK665" s="13">
        <f>IF(INDEX($E665:$AF665,Inputs!$C$10)="","",INDEX($E665:$AF665,Inputs!$C$10))</f>
        <v>260687</v>
      </c>
      <c r="AL665" s="13">
        <f>IF(INDEX($E665:$AF665,Inputs!$C$11)="","",INDEX($E665:$AF665,Inputs!$C$11))</f>
        <v>387000</v>
      </c>
      <c r="AM665" s="19">
        <f>Regression!$C$5+Regression!$C$6*A665</f>
        <v>10067.893840092691</v>
      </c>
      <c r="AN665" s="27" t="str">
        <f t="shared" si="142"/>
        <v/>
      </c>
      <c r="AO665" s="30">
        <f>INDEX('Seasonal Index'!$E$2:$E$53,AI665)</f>
        <v>1.0122408775529341</v>
      </c>
      <c r="AP665" s="34" t="str">
        <f t="shared" si="143"/>
        <v/>
      </c>
      <c r="AQ665" s="16">
        <f>IF(AJ665=1,A665-Regression!$C$15,0)</f>
        <v>0</v>
      </c>
      <c r="AR665" s="16">
        <f>IF(AJ665=1,AK665-Regression!$D$15,0)</f>
        <v>0</v>
      </c>
      <c r="AS665" s="16">
        <f>IF(AJ665=1,AL665-Regression!$E$15,0)</f>
        <v>0</v>
      </c>
      <c r="AT665" s="16">
        <f>IF(AJ665=1,AP665-Regression!$F$15,0)</f>
        <v>0</v>
      </c>
      <c r="AU665" s="19">
        <f>IF(AND(ISNUMBER(AK665),ISNUMBER(AL665)),Regression!$C$38+Regression!$D$38*A665+Regression!$E$38*AK665+Regression!$F$38*AL665,"")</f>
        <v>9978.249306353784</v>
      </c>
      <c r="AV665" s="34">
        <f t="shared" si="144"/>
        <v>10100.39183430551</v>
      </c>
      <c r="AW665" s="13" t="str">
        <f>IF(AJ665=1,"Train",IF(AH665=Inputs!$B$6+1,"Validation",IF(AH665&gt;Inputs!$B$6+1,"Forecast","Not used")))</f>
        <v>Not used</v>
      </c>
      <c r="AX665" s="34">
        <f t="shared" si="145"/>
        <v>9413</v>
      </c>
      <c r="AY665" s="38" t="str">
        <f t="shared" si="146"/>
        <v/>
      </c>
      <c r="AZ665" s="13">
        <f t="shared" si="147"/>
        <v>0</v>
      </c>
      <c r="BB665" s="19">
        <f>Regression!$C$45+Regression!$C$46*A665</f>
        <v>7179.7872247949299</v>
      </c>
      <c r="BC665" s="27" t="str">
        <f t="shared" si="148"/>
        <v/>
      </c>
      <c r="BD665" s="30">
        <f>INDEX('Seasonal Index'!$H$2:$H$53,AI665)</f>
        <v>1.0033758118290406</v>
      </c>
      <c r="BE665" s="34" t="str">
        <f t="shared" si="149"/>
        <v/>
      </c>
      <c r="BF665" s="38" t="str">
        <f t="shared" si="150"/>
        <v/>
      </c>
      <c r="BG665" s="34">
        <f t="shared" si="151"/>
        <v>9413</v>
      </c>
      <c r="BH665" s="13">
        <f t="shared" si="152"/>
        <v>0</v>
      </c>
      <c r="BI665" s="13">
        <f t="shared" si="153"/>
        <v>0</v>
      </c>
    </row>
    <row r="666" spans="1:61" x14ac:dyDescent="0.2">
      <c r="A666" s="15">
        <v>665</v>
      </c>
      <c r="B666" s="35">
        <v>37925</v>
      </c>
      <c r="C666" s="36">
        <v>9316</v>
      </c>
      <c r="D666" s="37"/>
      <c r="F666" s="15">
        <v>379000</v>
      </c>
      <c r="H666" s="15">
        <v>29.276</v>
      </c>
      <c r="I666" s="15">
        <v>28.456</v>
      </c>
      <c r="J666" s="15">
        <v>1.542</v>
      </c>
      <c r="K666" s="15">
        <v>11312.766</v>
      </c>
      <c r="L666" s="15">
        <v>719584</v>
      </c>
      <c r="M666" s="15">
        <v>1090</v>
      </c>
      <c r="N666" s="15">
        <v>17.286000000000001</v>
      </c>
      <c r="O666" s="15">
        <v>260687</v>
      </c>
      <c r="P666" s="15">
        <v>7852.1</v>
      </c>
      <c r="Q666" s="15">
        <v>2058502</v>
      </c>
      <c r="S666" s="15">
        <v>10632</v>
      </c>
      <c r="T666" s="15">
        <v>7.3838999999999997</v>
      </c>
      <c r="U666" s="15">
        <v>92</v>
      </c>
      <c r="V666" s="15">
        <v>25</v>
      </c>
      <c r="W666" s="15">
        <v>94</v>
      </c>
      <c r="AB666" s="15">
        <v>287955</v>
      </c>
      <c r="AD666" s="15">
        <v>0</v>
      </c>
      <c r="AE666" s="15">
        <v>52.7</v>
      </c>
      <c r="AF666" s="15">
        <v>12.5</v>
      </c>
      <c r="AH666" s="13">
        <f t="shared" si="140"/>
        <v>2003</v>
      </c>
      <c r="AI666" s="13">
        <f t="shared" si="141"/>
        <v>44</v>
      </c>
      <c r="AJ666" s="13">
        <f>IF(AND(ISNUMBER(C666),ISNUMBER(AK666),ISNUMBER(AL666),AH666&gt;=Inputs!$B$5,AH666&lt;=Inputs!$B$6,AH666&lt;&gt;Inputs!$B$7,AH666&lt;&gt;Inputs!$B$8),1,0)</f>
        <v>0</v>
      </c>
      <c r="AK666" s="13">
        <f>IF(INDEX($E666:$AF666,Inputs!$C$10)="","",INDEX($E666:$AF666,Inputs!$C$10))</f>
        <v>260687</v>
      </c>
      <c r="AL666" s="13">
        <f>IF(INDEX($E666:$AF666,Inputs!$C$11)="","",INDEX($E666:$AF666,Inputs!$C$11))</f>
        <v>379000</v>
      </c>
      <c r="AM666" s="19">
        <f>Regression!$C$5+Regression!$C$6*A666</f>
        <v>10066.721165154371</v>
      </c>
      <c r="AN666" s="27" t="str">
        <f t="shared" si="142"/>
        <v/>
      </c>
      <c r="AO666" s="30">
        <f>INDEX('Seasonal Index'!$E$2:$E$53,AI666)</f>
        <v>1.012031592209933</v>
      </c>
      <c r="AP666" s="34" t="str">
        <f t="shared" si="143"/>
        <v/>
      </c>
      <c r="AQ666" s="16">
        <f>IF(AJ666=1,A666-Regression!$C$15,0)</f>
        <v>0</v>
      </c>
      <c r="AR666" s="16">
        <f>IF(AJ666=1,AK666-Regression!$D$15,0)</f>
        <v>0</v>
      </c>
      <c r="AS666" s="16">
        <f>IF(AJ666=1,AL666-Regression!$E$15,0)</f>
        <v>0</v>
      </c>
      <c r="AT666" s="16">
        <f>IF(AJ666=1,AP666-Regression!$F$15,0)</f>
        <v>0</v>
      </c>
      <c r="AU666" s="19">
        <f>IF(AND(ISNUMBER(AK666),ISNUMBER(AL666)),Regression!$C$38+Regression!$D$38*A666+Regression!$E$38*AK666+Regression!$F$38*AL666,"")</f>
        <v>9997.927324149905</v>
      </c>
      <c r="AV666" s="34">
        <f t="shared" si="144"/>
        <v>10118.218308658623</v>
      </c>
      <c r="AW666" s="13" t="str">
        <f>IF(AJ666=1,"Train",IF(AH666=Inputs!$B$6+1,"Validation",IF(AH666&gt;Inputs!$B$6+1,"Forecast","Not used")))</f>
        <v>Not used</v>
      </c>
      <c r="AX666" s="34">
        <f t="shared" si="145"/>
        <v>9316</v>
      </c>
      <c r="AY666" s="38" t="str">
        <f t="shared" si="146"/>
        <v/>
      </c>
      <c r="AZ666" s="13">
        <f t="shared" si="147"/>
        <v>0</v>
      </c>
      <c r="BB666" s="19">
        <f>Regression!$C$45+Regression!$C$46*A666</f>
        <v>7181.3467244077065</v>
      </c>
      <c r="BC666" s="27" t="str">
        <f t="shared" si="148"/>
        <v/>
      </c>
      <c r="BD666" s="30">
        <f>INDEX('Seasonal Index'!$H$2:$H$53,AI666)</f>
        <v>1.0342738783797232</v>
      </c>
      <c r="BE666" s="34" t="str">
        <f t="shared" si="149"/>
        <v/>
      </c>
      <c r="BF666" s="38" t="str">
        <f t="shared" si="150"/>
        <v/>
      </c>
      <c r="BG666" s="34">
        <f t="shared" si="151"/>
        <v>9316</v>
      </c>
      <c r="BH666" s="13">
        <f t="shared" si="152"/>
        <v>0</v>
      </c>
      <c r="BI666" s="13">
        <f t="shared" si="153"/>
        <v>0</v>
      </c>
    </row>
    <row r="667" spans="1:61" x14ac:dyDescent="0.2">
      <c r="A667" s="15">
        <v>666</v>
      </c>
      <c r="B667" s="35">
        <v>37932</v>
      </c>
      <c r="C667" s="36">
        <v>8995</v>
      </c>
      <c r="D667" s="37"/>
      <c r="F667" s="15">
        <v>363000</v>
      </c>
      <c r="H667" s="15">
        <v>29.788</v>
      </c>
      <c r="I667" s="15">
        <v>28.05</v>
      </c>
      <c r="J667" s="15">
        <v>1.5349999999999999</v>
      </c>
      <c r="K667" s="15">
        <v>11566.669</v>
      </c>
      <c r="L667" s="15">
        <v>719584</v>
      </c>
      <c r="M667" s="15">
        <v>1093</v>
      </c>
      <c r="N667" s="15">
        <v>17.286000000000001</v>
      </c>
      <c r="O667" s="15">
        <v>260687</v>
      </c>
      <c r="P667" s="15">
        <v>7853.7</v>
      </c>
      <c r="Q667" s="15">
        <v>2058502</v>
      </c>
      <c r="S667" s="15">
        <v>10632</v>
      </c>
      <c r="T667" s="15">
        <v>7.3838999999999997</v>
      </c>
      <c r="U667" s="15">
        <v>92.9</v>
      </c>
      <c r="V667" s="15">
        <v>25</v>
      </c>
      <c r="W667" s="15">
        <v>95</v>
      </c>
      <c r="AB667" s="15">
        <v>287955</v>
      </c>
      <c r="AD667" s="15">
        <v>0</v>
      </c>
      <c r="AE667" s="15">
        <v>49.8</v>
      </c>
      <c r="AF667" s="15">
        <v>11.8</v>
      </c>
      <c r="AH667" s="13">
        <f t="shared" si="140"/>
        <v>2003</v>
      </c>
      <c r="AI667" s="13">
        <f t="shared" si="141"/>
        <v>45</v>
      </c>
      <c r="AJ667" s="13">
        <f>IF(AND(ISNUMBER(C667),ISNUMBER(AK667),ISNUMBER(AL667),AH667&gt;=Inputs!$B$5,AH667&lt;=Inputs!$B$6,AH667&lt;&gt;Inputs!$B$7,AH667&lt;&gt;Inputs!$B$8),1,0)</f>
        <v>0</v>
      </c>
      <c r="AK667" s="13">
        <f>IF(INDEX($E667:$AF667,Inputs!$C$10)="","",INDEX($E667:$AF667,Inputs!$C$10))</f>
        <v>260687</v>
      </c>
      <c r="AL667" s="13">
        <f>IF(INDEX($E667:$AF667,Inputs!$C$11)="","",INDEX($E667:$AF667,Inputs!$C$11))</f>
        <v>363000</v>
      </c>
      <c r="AM667" s="19">
        <f>Regression!$C$5+Regression!$C$6*A667</f>
        <v>10065.548490216053</v>
      </c>
      <c r="AN667" s="27" t="str">
        <f t="shared" si="142"/>
        <v/>
      </c>
      <c r="AO667" s="30">
        <f>INDEX('Seasonal Index'!$E$2:$E$53,AI667)</f>
        <v>1.0110407808389756</v>
      </c>
      <c r="AP667" s="34" t="str">
        <f t="shared" si="143"/>
        <v/>
      </c>
      <c r="AQ667" s="16">
        <f>IF(AJ667=1,A667-Regression!$C$15,0)</f>
        <v>0</v>
      </c>
      <c r="AR667" s="16">
        <f>IF(AJ667=1,AK667-Regression!$D$15,0)</f>
        <v>0</v>
      </c>
      <c r="AS667" s="16">
        <f>IF(AJ667=1,AL667-Regression!$E$15,0)</f>
        <v>0</v>
      </c>
      <c r="AT667" s="16">
        <f>IF(AJ667=1,AP667-Regression!$F$15,0)</f>
        <v>0</v>
      </c>
      <c r="AU667" s="19">
        <f>IF(AND(ISNUMBER(AK667),ISNUMBER(AL667)),Regression!$C$38+Regression!$D$38*A667+Regression!$E$38*AK667+Regression!$F$38*AL667,"")</f>
        <v>10038.845672960086</v>
      </c>
      <c r="AV667" s="34">
        <f t="shared" si="144"/>
        <v>10149.682367911537</v>
      </c>
      <c r="AW667" s="13" t="str">
        <f>IF(AJ667=1,"Train",IF(AH667=Inputs!$B$6+1,"Validation",IF(AH667&gt;Inputs!$B$6+1,"Forecast","Not used")))</f>
        <v>Not used</v>
      </c>
      <c r="AX667" s="34">
        <f t="shared" si="145"/>
        <v>8995</v>
      </c>
      <c r="AY667" s="38" t="str">
        <f t="shared" si="146"/>
        <v/>
      </c>
      <c r="AZ667" s="13">
        <f t="shared" si="147"/>
        <v>0</v>
      </c>
      <c r="BB667" s="19">
        <f>Regression!$C$45+Regression!$C$46*A667</f>
        <v>7182.906224020483</v>
      </c>
      <c r="BC667" s="27" t="str">
        <f t="shared" si="148"/>
        <v/>
      </c>
      <c r="BD667" s="30">
        <f>INDEX('Seasonal Index'!$H$2:$H$53,AI667)</f>
        <v>1.024082102448103</v>
      </c>
      <c r="BE667" s="34" t="str">
        <f t="shared" si="149"/>
        <v/>
      </c>
      <c r="BF667" s="38" t="str">
        <f t="shared" si="150"/>
        <v/>
      </c>
      <c r="BG667" s="34">
        <f t="shared" si="151"/>
        <v>8995</v>
      </c>
      <c r="BH667" s="13">
        <f t="shared" si="152"/>
        <v>0</v>
      </c>
      <c r="BI667" s="13">
        <f t="shared" si="153"/>
        <v>0</v>
      </c>
    </row>
    <row r="668" spans="1:61" x14ac:dyDescent="0.2">
      <c r="A668" s="15">
        <v>667</v>
      </c>
      <c r="B668" s="35">
        <v>37939</v>
      </c>
      <c r="C668" s="36">
        <v>9232</v>
      </c>
      <c r="D668" s="37"/>
      <c r="F668" s="15">
        <v>371000</v>
      </c>
      <c r="H668" s="15">
        <v>31.558</v>
      </c>
      <c r="I668" s="15">
        <v>29.013999999999999</v>
      </c>
      <c r="J668" s="15">
        <v>1.504</v>
      </c>
      <c r="K668" s="15">
        <v>11566.669</v>
      </c>
      <c r="L668" s="15">
        <v>740437</v>
      </c>
      <c r="M668" s="15">
        <v>1093</v>
      </c>
      <c r="N668" s="15">
        <v>17.286000000000001</v>
      </c>
      <c r="O668" s="15">
        <v>260687</v>
      </c>
      <c r="P668" s="15">
        <v>7853.7</v>
      </c>
      <c r="Q668" s="15">
        <v>2058502</v>
      </c>
      <c r="S668" s="15">
        <v>10632</v>
      </c>
      <c r="T668" s="15">
        <v>7.3838999999999997</v>
      </c>
      <c r="U668" s="15">
        <v>92.9</v>
      </c>
      <c r="V668" s="15">
        <v>25</v>
      </c>
      <c r="W668" s="15">
        <v>95</v>
      </c>
      <c r="AB668" s="15">
        <v>287955</v>
      </c>
      <c r="AD668" s="15">
        <v>0</v>
      </c>
      <c r="AE668" s="15">
        <v>96.6</v>
      </c>
      <c r="AF668" s="15">
        <v>4.7</v>
      </c>
      <c r="AH668" s="13">
        <f t="shared" si="140"/>
        <v>2003</v>
      </c>
      <c r="AI668" s="13">
        <f t="shared" si="141"/>
        <v>46</v>
      </c>
      <c r="AJ668" s="13">
        <f>IF(AND(ISNUMBER(C668),ISNUMBER(AK668),ISNUMBER(AL668),AH668&gt;=Inputs!$B$5,AH668&lt;=Inputs!$B$6,AH668&lt;&gt;Inputs!$B$7,AH668&lt;&gt;Inputs!$B$8),1,0)</f>
        <v>0</v>
      </c>
      <c r="AK668" s="13">
        <f>IF(INDEX($E668:$AF668,Inputs!$C$10)="","",INDEX($E668:$AF668,Inputs!$C$10))</f>
        <v>260687</v>
      </c>
      <c r="AL668" s="13">
        <f>IF(INDEX($E668:$AF668,Inputs!$C$11)="","",INDEX($E668:$AF668,Inputs!$C$11))</f>
        <v>371000</v>
      </c>
      <c r="AM668" s="19">
        <f>Regression!$C$5+Regression!$C$6*A668</f>
        <v>10064.375815277734</v>
      </c>
      <c r="AN668" s="27" t="str">
        <f t="shared" si="142"/>
        <v/>
      </c>
      <c r="AO668" s="30">
        <f>INDEX('Seasonal Index'!$E$2:$E$53,AI668)</f>
        <v>0.98635610609281399</v>
      </c>
      <c r="AP668" s="34" t="str">
        <f t="shared" si="143"/>
        <v/>
      </c>
      <c r="AQ668" s="16">
        <f>IF(AJ668=1,A668-Regression!$C$15,0)</f>
        <v>0</v>
      </c>
      <c r="AR668" s="16">
        <f>IF(AJ668=1,AK668-Regression!$D$15,0)</f>
        <v>0</v>
      </c>
      <c r="AS668" s="16">
        <f>IF(AJ668=1,AL668-Regression!$E$15,0)</f>
        <v>0</v>
      </c>
      <c r="AT668" s="16">
        <f>IF(AJ668=1,AP668-Regression!$F$15,0)</f>
        <v>0</v>
      </c>
      <c r="AU668" s="19">
        <f>IF(AND(ISNUMBER(AK668),ISNUMBER(AL668)),Regression!$C$38+Regression!$D$38*A668+Regression!$E$38*AK668+Regression!$F$38*AL668,"")</f>
        <v>10016.043028728094</v>
      </c>
      <c r="AV668" s="34">
        <f t="shared" si="144"/>
        <v>9879.3852002743188</v>
      </c>
      <c r="AW668" s="13" t="str">
        <f>IF(AJ668=1,"Train",IF(AH668=Inputs!$B$6+1,"Validation",IF(AH668&gt;Inputs!$B$6+1,"Forecast","Not used")))</f>
        <v>Not used</v>
      </c>
      <c r="AX668" s="34">
        <f t="shared" si="145"/>
        <v>9232</v>
      </c>
      <c r="AY668" s="38" t="str">
        <f t="shared" si="146"/>
        <v/>
      </c>
      <c r="AZ668" s="13">
        <f t="shared" si="147"/>
        <v>0</v>
      </c>
      <c r="BB668" s="19">
        <f>Regression!$C$45+Regression!$C$46*A668</f>
        <v>7184.4657236332605</v>
      </c>
      <c r="BC668" s="27" t="str">
        <f t="shared" si="148"/>
        <v/>
      </c>
      <c r="BD668" s="30">
        <f>INDEX('Seasonal Index'!$H$2:$H$53,AI668)</f>
        <v>0.95418753549545088</v>
      </c>
      <c r="BE668" s="34" t="str">
        <f t="shared" si="149"/>
        <v/>
      </c>
      <c r="BF668" s="38" t="str">
        <f t="shared" si="150"/>
        <v/>
      </c>
      <c r="BG668" s="34">
        <f t="shared" si="151"/>
        <v>9232</v>
      </c>
      <c r="BH668" s="13">
        <f t="shared" si="152"/>
        <v>0</v>
      </c>
      <c r="BI668" s="13">
        <f t="shared" si="153"/>
        <v>0</v>
      </c>
    </row>
    <row r="669" spans="1:61" x14ac:dyDescent="0.2">
      <c r="A669" s="15">
        <v>668</v>
      </c>
      <c r="B669" s="35">
        <v>37946</v>
      </c>
      <c r="C669" s="36">
        <v>8725</v>
      </c>
      <c r="D669" s="37"/>
      <c r="F669" s="15">
        <v>370000</v>
      </c>
      <c r="H669" s="15">
        <v>32.576000000000001</v>
      </c>
      <c r="I669" s="15">
        <v>29.608000000000001</v>
      </c>
      <c r="J669" s="15">
        <v>1.4970000000000001</v>
      </c>
      <c r="K669" s="15">
        <v>11566.669</v>
      </c>
      <c r="L669" s="15">
        <v>740437</v>
      </c>
      <c r="M669" s="15">
        <v>1093</v>
      </c>
      <c r="N669" s="15">
        <v>16.489000000000001</v>
      </c>
      <c r="O669" s="15">
        <v>237451</v>
      </c>
      <c r="P669" s="15">
        <v>7853.7</v>
      </c>
      <c r="Q669" s="15">
        <v>2058502</v>
      </c>
      <c r="S669" s="15">
        <v>10632</v>
      </c>
      <c r="T669" s="15">
        <v>7.5551000000000004</v>
      </c>
      <c r="U669" s="15">
        <v>92.9</v>
      </c>
      <c r="V669" s="15">
        <v>25</v>
      </c>
      <c r="W669" s="15">
        <v>95</v>
      </c>
      <c r="AB669" s="15">
        <v>287955</v>
      </c>
      <c r="AD669" s="15">
        <v>0</v>
      </c>
      <c r="AE669" s="15">
        <v>76</v>
      </c>
      <c r="AF669" s="15">
        <v>4.4000000000000004</v>
      </c>
      <c r="AH669" s="13">
        <f t="shared" si="140"/>
        <v>2003</v>
      </c>
      <c r="AI669" s="13">
        <f t="shared" si="141"/>
        <v>47</v>
      </c>
      <c r="AJ669" s="13">
        <f>IF(AND(ISNUMBER(C669),ISNUMBER(AK669),ISNUMBER(AL669),AH669&gt;=Inputs!$B$5,AH669&lt;=Inputs!$B$6,AH669&lt;&gt;Inputs!$B$7,AH669&lt;&gt;Inputs!$B$8),1,0)</f>
        <v>0</v>
      </c>
      <c r="AK669" s="13">
        <f>IF(INDEX($E669:$AF669,Inputs!$C$10)="","",INDEX($E669:$AF669,Inputs!$C$10))</f>
        <v>237451</v>
      </c>
      <c r="AL669" s="13">
        <f>IF(INDEX($E669:$AF669,Inputs!$C$11)="","",INDEX($E669:$AF669,Inputs!$C$11))</f>
        <v>370000</v>
      </c>
      <c r="AM669" s="19">
        <f>Regression!$C$5+Regression!$C$6*A669</f>
        <v>10063.203140339414</v>
      </c>
      <c r="AN669" s="27" t="str">
        <f t="shared" si="142"/>
        <v/>
      </c>
      <c r="AO669" s="30">
        <f>INDEX('Seasonal Index'!$E$2:$E$53,AI669)</f>
        <v>0.96578940872914776</v>
      </c>
      <c r="AP669" s="34" t="str">
        <f t="shared" si="143"/>
        <v/>
      </c>
      <c r="AQ669" s="16">
        <f>IF(AJ669=1,A669-Regression!$C$15,0)</f>
        <v>0</v>
      </c>
      <c r="AR669" s="16">
        <f>IF(AJ669=1,AK669-Regression!$D$15,0)</f>
        <v>0</v>
      </c>
      <c r="AS669" s="16">
        <f>IF(AJ669=1,AL669-Regression!$E$15,0)</f>
        <v>0</v>
      </c>
      <c r="AT669" s="16">
        <f>IF(AJ669=1,AP669-Regression!$F$15,0)</f>
        <v>0</v>
      </c>
      <c r="AU669" s="19">
        <f>IF(AND(ISNUMBER(AK669),ISNUMBER(AL669)),Regression!$C$38+Regression!$D$38*A669+Regression!$E$38*AK669+Regression!$F$38*AL669,"")</f>
        <v>9974.7376986910349</v>
      </c>
      <c r="AV669" s="34">
        <f t="shared" si="144"/>
        <v>9633.4960242471552</v>
      </c>
      <c r="AW669" s="13" t="str">
        <f>IF(AJ669=1,"Train",IF(AH669=Inputs!$B$6+1,"Validation",IF(AH669&gt;Inputs!$B$6+1,"Forecast","Not used")))</f>
        <v>Not used</v>
      </c>
      <c r="AX669" s="34">
        <f t="shared" si="145"/>
        <v>8725</v>
      </c>
      <c r="AY669" s="38" t="str">
        <f t="shared" si="146"/>
        <v/>
      </c>
      <c r="AZ669" s="13">
        <f t="shared" si="147"/>
        <v>0</v>
      </c>
      <c r="BB669" s="19">
        <f>Regression!$C$45+Regression!$C$46*A669</f>
        <v>7186.0252232460371</v>
      </c>
      <c r="BC669" s="27" t="str">
        <f t="shared" si="148"/>
        <v/>
      </c>
      <c r="BD669" s="30">
        <f>INDEX('Seasonal Index'!$H$2:$H$53,AI669)</f>
        <v>0.94653504180541337</v>
      </c>
      <c r="BE669" s="34" t="str">
        <f t="shared" si="149"/>
        <v/>
      </c>
      <c r="BF669" s="38" t="str">
        <f t="shared" si="150"/>
        <v/>
      </c>
      <c r="BG669" s="34">
        <f t="shared" si="151"/>
        <v>8725</v>
      </c>
      <c r="BH669" s="13">
        <f t="shared" si="152"/>
        <v>0</v>
      </c>
      <c r="BI669" s="13">
        <f t="shared" si="153"/>
        <v>0</v>
      </c>
    </row>
    <row r="670" spans="1:61" x14ac:dyDescent="0.2">
      <c r="A670" s="15">
        <v>669</v>
      </c>
      <c r="B670" s="35">
        <v>37953</v>
      </c>
      <c r="C670" s="36">
        <v>8979</v>
      </c>
      <c r="D670" s="37"/>
      <c r="F670" s="15">
        <v>354000</v>
      </c>
      <c r="H670" s="15">
        <v>30.113333333333301</v>
      </c>
      <c r="I670" s="15">
        <v>28.338000000000001</v>
      </c>
      <c r="J670" s="15">
        <v>1.512</v>
      </c>
      <c r="K670" s="15">
        <v>11566.669</v>
      </c>
      <c r="L670" s="15">
        <v>740437</v>
      </c>
      <c r="M670" s="15">
        <v>1093</v>
      </c>
      <c r="N670" s="15">
        <v>16.489000000000001</v>
      </c>
      <c r="O670" s="15">
        <v>237451</v>
      </c>
      <c r="P670" s="15">
        <v>7853.7</v>
      </c>
      <c r="Q670" s="15">
        <v>2058502</v>
      </c>
      <c r="S670" s="15">
        <v>10632</v>
      </c>
      <c r="T670" s="15">
        <v>7.5551000000000004</v>
      </c>
      <c r="U670" s="15">
        <v>92.9</v>
      </c>
      <c r="V670" s="15">
        <v>25</v>
      </c>
      <c r="W670" s="15">
        <v>95</v>
      </c>
      <c r="AB670" s="15">
        <v>287955</v>
      </c>
      <c r="AD670" s="15">
        <v>1</v>
      </c>
      <c r="AE670" s="15">
        <v>109.9</v>
      </c>
      <c r="AF670" s="15">
        <v>3.2</v>
      </c>
      <c r="AH670" s="13">
        <f t="shared" si="140"/>
        <v>2003</v>
      </c>
      <c r="AI670" s="13">
        <f t="shared" si="141"/>
        <v>48</v>
      </c>
      <c r="AJ670" s="13">
        <f>IF(AND(ISNUMBER(C670),ISNUMBER(AK670),ISNUMBER(AL670),AH670&gt;=Inputs!$B$5,AH670&lt;=Inputs!$B$6,AH670&lt;&gt;Inputs!$B$7,AH670&lt;&gt;Inputs!$B$8),1,0)</f>
        <v>0</v>
      </c>
      <c r="AK670" s="13">
        <f>IF(INDEX($E670:$AF670,Inputs!$C$10)="","",INDEX($E670:$AF670,Inputs!$C$10))</f>
        <v>237451</v>
      </c>
      <c r="AL670" s="13">
        <f>IF(INDEX($E670:$AF670,Inputs!$C$11)="","",INDEX($E670:$AF670,Inputs!$C$11))</f>
        <v>354000</v>
      </c>
      <c r="AM670" s="19">
        <f>Regression!$C$5+Regression!$C$6*A670</f>
        <v>10062.030465401096</v>
      </c>
      <c r="AN670" s="27" t="str">
        <f t="shared" si="142"/>
        <v/>
      </c>
      <c r="AO670" s="30">
        <f>INDEX('Seasonal Index'!$E$2:$E$53,AI670)</f>
        <v>0.97475376861810648</v>
      </c>
      <c r="AP670" s="34" t="str">
        <f t="shared" si="143"/>
        <v/>
      </c>
      <c r="AQ670" s="16">
        <f>IF(AJ670=1,A670-Regression!$C$15,0)</f>
        <v>0</v>
      </c>
      <c r="AR670" s="16">
        <f>IF(AJ670=1,AK670-Regression!$D$15,0)</f>
        <v>0</v>
      </c>
      <c r="AS670" s="16">
        <f>IF(AJ670=1,AL670-Regression!$E$15,0)</f>
        <v>0</v>
      </c>
      <c r="AT670" s="16">
        <f>IF(AJ670=1,AP670-Regression!$F$15,0)</f>
        <v>0</v>
      </c>
      <c r="AU670" s="19">
        <f>IF(AND(ISNUMBER(AK670),ISNUMBER(AL670)),Regression!$C$38+Regression!$D$38*A670+Regression!$E$38*AK670+Regression!$F$38*AL670,"")</f>
        <v>10015.656047501217</v>
      </c>
      <c r="AV670" s="34">
        <f t="shared" si="144"/>
        <v>9762.7984774845409</v>
      </c>
      <c r="AW670" s="13" t="str">
        <f>IF(AJ670=1,"Train",IF(AH670=Inputs!$B$6+1,"Validation",IF(AH670&gt;Inputs!$B$6+1,"Forecast","Not used")))</f>
        <v>Not used</v>
      </c>
      <c r="AX670" s="34">
        <f t="shared" si="145"/>
        <v>8979</v>
      </c>
      <c r="AY670" s="38" t="str">
        <f t="shared" si="146"/>
        <v/>
      </c>
      <c r="AZ670" s="13">
        <f t="shared" si="147"/>
        <v>0</v>
      </c>
      <c r="BB670" s="19">
        <f>Regression!$C$45+Regression!$C$46*A670</f>
        <v>7187.5847228588136</v>
      </c>
      <c r="BC670" s="27" t="str">
        <f t="shared" si="148"/>
        <v/>
      </c>
      <c r="BD670" s="30">
        <f>INDEX('Seasonal Index'!$H$2:$H$53,AI670)</f>
        <v>0.96645545966881496</v>
      </c>
      <c r="BE670" s="34" t="str">
        <f t="shared" si="149"/>
        <v/>
      </c>
      <c r="BF670" s="38" t="str">
        <f t="shared" si="150"/>
        <v/>
      </c>
      <c r="BG670" s="34">
        <f t="shared" si="151"/>
        <v>8979</v>
      </c>
      <c r="BH670" s="13">
        <f t="shared" si="152"/>
        <v>0</v>
      </c>
      <c r="BI670" s="13">
        <f t="shared" si="153"/>
        <v>0</v>
      </c>
    </row>
    <row r="671" spans="1:61" x14ac:dyDescent="0.2">
      <c r="A671" s="15">
        <v>670</v>
      </c>
      <c r="B671" s="35">
        <v>37960</v>
      </c>
      <c r="C671" s="36">
        <v>8776</v>
      </c>
      <c r="D671" s="37"/>
      <c r="F671" s="15">
        <v>357000</v>
      </c>
      <c r="H671" s="15">
        <v>30.632000000000001</v>
      </c>
      <c r="I671" s="15">
        <v>28.93</v>
      </c>
      <c r="J671" s="15">
        <v>1.49</v>
      </c>
      <c r="K671" s="15">
        <v>11566.669</v>
      </c>
      <c r="L671" s="15">
        <v>740437</v>
      </c>
      <c r="M671" s="15">
        <v>1093</v>
      </c>
      <c r="N671" s="15">
        <v>16.489000000000001</v>
      </c>
      <c r="O671" s="15">
        <v>237451</v>
      </c>
      <c r="P671" s="15">
        <v>7853.7</v>
      </c>
      <c r="Q671" s="15">
        <v>2058502</v>
      </c>
      <c r="S671" s="15">
        <v>10632</v>
      </c>
      <c r="T671" s="15">
        <v>7.5551000000000004</v>
      </c>
      <c r="U671" s="15">
        <v>92.9</v>
      </c>
      <c r="V671" s="15">
        <v>25</v>
      </c>
      <c r="W671" s="15">
        <v>93.1</v>
      </c>
      <c r="AB671" s="15">
        <v>287955</v>
      </c>
      <c r="AD671" s="15">
        <v>0</v>
      </c>
      <c r="AE671" s="15">
        <v>144.4</v>
      </c>
      <c r="AF671" s="15">
        <v>0</v>
      </c>
      <c r="AH671" s="13">
        <f t="shared" si="140"/>
        <v>2003</v>
      </c>
      <c r="AI671" s="13">
        <f t="shared" si="141"/>
        <v>49</v>
      </c>
      <c r="AJ671" s="13">
        <f>IF(AND(ISNUMBER(C671),ISNUMBER(AK671),ISNUMBER(AL671),AH671&gt;=Inputs!$B$5,AH671&lt;=Inputs!$B$6,AH671&lt;&gt;Inputs!$B$7,AH671&lt;&gt;Inputs!$B$8),1,0)</f>
        <v>0</v>
      </c>
      <c r="AK671" s="13">
        <f>IF(INDEX($E671:$AF671,Inputs!$C$10)="","",INDEX($E671:$AF671,Inputs!$C$10))</f>
        <v>237451</v>
      </c>
      <c r="AL671" s="13">
        <f>IF(INDEX($E671:$AF671,Inputs!$C$11)="","",INDEX($E671:$AF671,Inputs!$C$11))</f>
        <v>357000</v>
      </c>
      <c r="AM671" s="19">
        <f>Regression!$C$5+Regression!$C$6*A671</f>
        <v>10060.857790462776</v>
      </c>
      <c r="AN671" s="27" t="str">
        <f t="shared" si="142"/>
        <v/>
      </c>
      <c r="AO671" s="30">
        <f>INDEX('Seasonal Index'!$E$2:$E$53,AI671)</f>
        <v>0.98029372066923559</v>
      </c>
      <c r="AP671" s="34" t="str">
        <f t="shared" si="143"/>
        <v/>
      </c>
      <c r="AQ671" s="16">
        <f>IF(AJ671=1,A671-Regression!$C$15,0)</f>
        <v>0</v>
      </c>
      <c r="AR671" s="16">
        <f>IF(AJ671=1,AK671-Regression!$D$15,0)</f>
        <v>0</v>
      </c>
      <c r="AS671" s="16">
        <f>IF(AJ671=1,AL671-Regression!$E$15,0)</f>
        <v>0</v>
      </c>
      <c r="AT671" s="16">
        <f>IF(AJ671=1,AP671-Regression!$F$15,0)</f>
        <v>0</v>
      </c>
      <c r="AU671" s="19">
        <f>IF(AND(ISNUMBER(AK671),ISNUMBER(AL671)),Regression!$C$38+Regression!$D$38*A671+Regression!$E$38*AK671+Regression!$F$38*AL671,"")</f>
        <v>10006.12861015301</v>
      </c>
      <c r="AV671" s="34">
        <f t="shared" si="144"/>
        <v>9808.9450447417803</v>
      </c>
      <c r="AW671" s="13" t="str">
        <f>IF(AJ671=1,"Train",IF(AH671=Inputs!$B$6+1,"Validation",IF(AH671&gt;Inputs!$B$6+1,"Forecast","Not used")))</f>
        <v>Not used</v>
      </c>
      <c r="AX671" s="34">
        <f t="shared" si="145"/>
        <v>8776</v>
      </c>
      <c r="AY671" s="38" t="str">
        <f t="shared" si="146"/>
        <v/>
      </c>
      <c r="AZ671" s="13">
        <f t="shared" si="147"/>
        <v>0</v>
      </c>
      <c r="BB671" s="19">
        <f>Regression!$C$45+Regression!$C$46*A671</f>
        <v>7189.1442224715902</v>
      </c>
      <c r="BC671" s="27" t="str">
        <f t="shared" si="148"/>
        <v/>
      </c>
      <c r="BD671" s="30">
        <f>INDEX('Seasonal Index'!$H$2:$H$53,AI671)</f>
        <v>0.97990885322830168</v>
      </c>
      <c r="BE671" s="34" t="str">
        <f t="shared" si="149"/>
        <v/>
      </c>
      <c r="BF671" s="38" t="str">
        <f t="shared" si="150"/>
        <v/>
      </c>
      <c r="BG671" s="34">
        <f t="shared" si="151"/>
        <v>8776</v>
      </c>
      <c r="BH671" s="13">
        <f t="shared" si="152"/>
        <v>0</v>
      </c>
      <c r="BI671" s="13">
        <f t="shared" si="153"/>
        <v>0</v>
      </c>
    </row>
    <row r="672" spans="1:61" x14ac:dyDescent="0.2">
      <c r="A672" s="15">
        <v>671</v>
      </c>
      <c r="B672" s="35">
        <v>37967</v>
      </c>
      <c r="C672" s="36">
        <v>8930</v>
      </c>
      <c r="D672" s="37"/>
      <c r="F672" s="15">
        <v>367000</v>
      </c>
      <c r="H672" s="15">
        <v>32.158000000000001</v>
      </c>
      <c r="I672" s="15">
        <v>30.167999999999999</v>
      </c>
      <c r="J672" s="15">
        <v>1.476</v>
      </c>
      <c r="K672" s="15">
        <v>11566.669</v>
      </c>
      <c r="L672" s="15">
        <v>718910</v>
      </c>
      <c r="M672" s="15">
        <v>1102</v>
      </c>
      <c r="N672" s="15">
        <v>16.489000000000001</v>
      </c>
      <c r="O672" s="15">
        <v>237451</v>
      </c>
      <c r="P672" s="15">
        <v>7867.4</v>
      </c>
      <c r="Q672" s="15">
        <v>2058502</v>
      </c>
      <c r="S672" s="15">
        <v>10632</v>
      </c>
      <c r="T672" s="15">
        <v>7.5551000000000004</v>
      </c>
      <c r="U672" s="15">
        <v>92.9</v>
      </c>
      <c r="V672" s="15">
        <v>25</v>
      </c>
      <c r="W672" s="15">
        <v>93.1</v>
      </c>
      <c r="AB672" s="15">
        <v>287955</v>
      </c>
      <c r="AD672" s="15">
        <v>0</v>
      </c>
      <c r="AE672" s="15">
        <v>159.9</v>
      </c>
      <c r="AF672" s="15">
        <v>0</v>
      </c>
      <c r="AH672" s="13">
        <f t="shared" si="140"/>
        <v>2003</v>
      </c>
      <c r="AI672" s="13">
        <f t="shared" si="141"/>
        <v>50</v>
      </c>
      <c r="AJ672" s="13">
        <f>IF(AND(ISNUMBER(C672),ISNUMBER(AK672),ISNUMBER(AL672),AH672&gt;=Inputs!$B$5,AH672&lt;=Inputs!$B$6,AH672&lt;&gt;Inputs!$B$7,AH672&lt;&gt;Inputs!$B$8),1,0)</f>
        <v>0</v>
      </c>
      <c r="AK672" s="13">
        <f>IF(INDEX($E672:$AF672,Inputs!$C$10)="","",INDEX($E672:$AF672,Inputs!$C$10))</f>
        <v>237451</v>
      </c>
      <c r="AL672" s="13">
        <f>IF(INDEX($E672:$AF672,Inputs!$C$11)="","",INDEX($E672:$AF672,Inputs!$C$11))</f>
        <v>367000</v>
      </c>
      <c r="AM672" s="19">
        <f>Regression!$C$5+Regression!$C$6*A672</f>
        <v>10059.685115524459</v>
      </c>
      <c r="AN672" s="27" t="str">
        <f t="shared" si="142"/>
        <v/>
      </c>
      <c r="AO672" s="30">
        <f>INDEX('Seasonal Index'!$E$2:$E$53,AI672)</f>
        <v>1.00060911532618</v>
      </c>
      <c r="AP672" s="34" t="str">
        <f t="shared" si="143"/>
        <v/>
      </c>
      <c r="AQ672" s="16">
        <f>IF(AJ672=1,A672-Regression!$C$15,0)</f>
        <v>0</v>
      </c>
      <c r="AR672" s="16">
        <f>IF(AJ672=1,AK672-Regression!$D$15,0)</f>
        <v>0</v>
      </c>
      <c r="AS672" s="16">
        <f>IF(AJ672=1,AL672-Regression!$E$15,0)</f>
        <v>0</v>
      </c>
      <c r="AT672" s="16">
        <f>IF(AJ672=1,AP672-Regression!$F$15,0)</f>
        <v>0</v>
      </c>
      <c r="AU672" s="19">
        <f>IF(AND(ISNUMBER(AK672),ISNUMBER(AL672)),Regression!$C$38+Regression!$D$38*A672+Regression!$E$38*AK672+Regression!$F$38*AL672,"")</f>
        <v>9978.0158831675053</v>
      </c>
      <c r="AV672" s="34">
        <f t="shared" si="144"/>
        <v>9984.0936455668107</v>
      </c>
      <c r="AW672" s="13" t="str">
        <f>IF(AJ672=1,"Train",IF(AH672=Inputs!$B$6+1,"Validation",IF(AH672&gt;Inputs!$B$6+1,"Forecast","Not used")))</f>
        <v>Not used</v>
      </c>
      <c r="AX672" s="34">
        <f t="shared" si="145"/>
        <v>8930</v>
      </c>
      <c r="AY672" s="38" t="str">
        <f t="shared" si="146"/>
        <v/>
      </c>
      <c r="AZ672" s="13">
        <f t="shared" si="147"/>
        <v>0</v>
      </c>
      <c r="BB672" s="19">
        <f>Regression!$C$45+Regression!$C$46*A672</f>
        <v>7190.7037220843667</v>
      </c>
      <c r="BC672" s="27" t="str">
        <f t="shared" si="148"/>
        <v/>
      </c>
      <c r="BD672" s="30">
        <f>INDEX('Seasonal Index'!$H$2:$H$53,AI672)</f>
        <v>0.99765913713107945</v>
      </c>
      <c r="BE672" s="34" t="str">
        <f t="shared" si="149"/>
        <v/>
      </c>
      <c r="BF672" s="38" t="str">
        <f t="shared" si="150"/>
        <v/>
      </c>
      <c r="BG672" s="34">
        <f t="shared" si="151"/>
        <v>8930</v>
      </c>
      <c r="BH672" s="13">
        <f t="shared" si="152"/>
        <v>0</v>
      </c>
      <c r="BI672" s="13">
        <f t="shared" si="153"/>
        <v>0</v>
      </c>
    </row>
    <row r="673" spans="1:61" x14ac:dyDescent="0.2">
      <c r="A673" s="15">
        <v>672</v>
      </c>
      <c r="B673" s="35">
        <v>37974</v>
      </c>
      <c r="C673" s="36">
        <v>9166</v>
      </c>
      <c r="D673" s="37"/>
      <c r="F673" s="15">
        <v>363000</v>
      </c>
      <c r="H673" s="15">
        <v>33.200000000000003</v>
      </c>
      <c r="I673" s="15">
        <v>30.872</v>
      </c>
      <c r="J673" s="15">
        <v>1.4650000000000001</v>
      </c>
      <c r="K673" s="15">
        <v>11566.669</v>
      </c>
      <c r="L673" s="15">
        <v>718910</v>
      </c>
      <c r="M673" s="15">
        <v>1102</v>
      </c>
      <c r="N673" s="15">
        <v>17.562999999999999</v>
      </c>
      <c r="O673" s="15">
        <v>254048</v>
      </c>
      <c r="P673" s="15">
        <v>7867.4</v>
      </c>
      <c r="Q673" s="15">
        <v>2082493</v>
      </c>
      <c r="S673" s="15">
        <v>10632</v>
      </c>
      <c r="T673" s="15">
        <v>7.5551000000000004</v>
      </c>
      <c r="U673" s="15">
        <v>92.9</v>
      </c>
      <c r="V673" s="15">
        <v>25</v>
      </c>
      <c r="W673" s="15">
        <v>93.1</v>
      </c>
      <c r="AB673" s="15">
        <v>287955</v>
      </c>
      <c r="AD673" s="15">
        <v>0</v>
      </c>
      <c r="AE673" s="15">
        <v>171.4</v>
      </c>
      <c r="AF673" s="15">
        <v>0</v>
      </c>
      <c r="AH673" s="13">
        <f t="shared" si="140"/>
        <v>2003</v>
      </c>
      <c r="AI673" s="13">
        <f t="shared" si="141"/>
        <v>51</v>
      </c>
      <c r="AJ673" s="13">
        <f>IF(AND(ISNUMBER(C673),ISNUMBER(AK673),ISNUMBER(AL673),AH673&gt;=Inputs!$B$5,AH673&lt;=Inputs!$B$6,AH673&lt;&gt;Inputs!$B$7,AH673&lt;&gt;Inputs!$B$8),1,0)</f>
        <v>0</v>
      </c>
      <c r="AK673" s="13">
        <f>IF(INDEX($E673:$AF673,Inputs!$C$10)="","",INDEX($E673:$AF673,Inputs!$C$10))</f>
        <v>254048</v>
      </c>
      <c r="AL673" s="13">
        <f>IF(INDEX($E673:$AF673,Inputs!$C$11)="","",INDEX($E673:$AF673,Inputs!$C$11))</f>
        <v>363000</v>
      </c>
      <c r="AM673" s="19">
        <f>Regression!$C$5+Regression!$C$6*A673</f>
        <v>10058.512440586139</v>
      </c>
      <c r="AN673" s="27" t="str">
        <f t="shared" si="142"/>
        <v/>
      </c>
      <c r="AO673" s="30">
        <f>INDEX('Seasonal Index'!$E$2:$E$53,AI673)</f>
        <v>1.0219733137822757</v>
      </c>
      <c r="AP673" s="34" t="str">
        <f t="shared" si="143"/>
        <v/>
      </c>
      <c r="AQ673" s="16">
        <f>IF(AJ673=1,A673-Regression!$C$15,0)</f>
        <v>0</v>
      </c>
      <c r="AR673" s="16">
        <f>IF(AJ673=1,AK673-Regression!$D$15,0)</f>
        <v>0</v>
      </c>
      <c r="AS673" s="16">
        <f>IF(AJ673=1,AL673-Regression!$E$15,0)</f>
        <v>0</v>
      </c>
      <c r="AT673" s="16">
        <f>IF(AJ673=1,AP673-Regression!$F$15,0)</f>
        <v>0</v>
      </c>
      <c r="AU673" s="19">
        <f>IF(AND(ISNUMBER(AK673),ISNUMBER(AL673)),Regression!$C$38+Regression!$D$38*A673+Regression!$E$38*AK673+Regression!$F$38*AL673,"")</f>
        <v>10017.357802072067</v>
      </c>
      <c r="AV673" s="34">
        <f t="shared" si="144"/>
        <v>10237.472348326324</v>
      </c>
      <c r="AW673" s="13" t="str">
        <f>IF(AJ673=1,"Train",IF(AH673=Inputs!$B$6+1,"Validation",IF(AH673&gt;Inputs!$B$6+1,"Forecast","Not used")))</f>
        <v>Not used</v>
      </c>
      <c r="AX673" s="34">
        <f t="shared" si="145"/>
        <v>9166</v>
      </c>
      <c r="AY673" s="38" t="str">
        <f t="shared" si="146"/>
        <v/>
      </c>
      <c r="AZ673" s="13">
        <f t="shared" si="147"/>
        <v>0</v>
      </c>
      <c r="BB673" s="19">
        <f>Regression!$C$45+Regression!$C$46*A673</f>
        <v>7192.2632216971442</v>
      </c>
      <c r="BC673" s="27" t="str">
        <f t="shared" si="148"/>
        <v/>
      </c>
      <c r="BD673" s="30">
        <f>INDEX('Seasonal Index'!$H$2:$H$53,AI673)</f>
        <v>1.0395425337611444</v>
      </c>
      <c r="BE673" s="34" t="str">
        <f t="shared" si="149"/>
        <v/>
      </c>
      <c r="BF673" s="38" t="str">
        <f t="shared" si="150"/>
        <v/>
      </c>
      <c r="BG673" s="34">
        <f t="shared" si="151"/>
        <v>9166</v>
      </c>
      <c r="BH673" s="13">
        <f t="shared" si="152"/>
        <v>0</v>
      </c>
      <c r="BI673" s="13">
        <f t="shared" si="153"/>
        <v>0</v>
      </c>
    </row>
    <row r="674" spans="1:61" x14ac:dyDescent="0.2">
      <c r="A674" s="15">
        <v>673</v>
      </c>
      <c r="B674" s="35">
        <v>37981</v>
      </c>
      <c r="C674" s="36">
        <v>8726</v>
      </c>
      <c r="D674" s="37"/>
      <c r="F674" s="15">
        <v>354000</v>
      </c>
      <c r="H674" s="15">
        <v>32.243333333333297</v>
      </c>
      <c r="I674" s="15">
        <v>28.843333333333302</v>
      </c>
      <c r="J674" s="15">
        <v>1.4850000000000001</v>
      </c>
      <c r="K674" s="15">
        <v>11566.669</v>
      </c>
      <c r="L674" s="15">
        <v>718910</v>
      </c>
      <c r="M674" s="15">
        <v>1102</v>
      </c>
      <c r="N674" s="15">
        <v>17.562999999999999</v>
      </c>
      <c r="O674" s="15">
        <v>254048</v>
      </c>
      <c r="P674" s="15">
        <v>7867.4</v>
      </c>
      <c r="Q674" s="15">
        <v>2082493</v>
      </c>
      <c r="S674" s="15">
        <v>10632</v>
      </c>
      <c r="T674" s="15">
        <v>7.5551000000000004</v>
      </c>
      <c r="U674" s="15">
        <v>92.9</v>
      </c>
      <c r="V674" s="15">
        <v>26</v>
      </c>
      <c r="W674" s="15">
        <v>93.1</v>
      </c>
      <c r="AB674" s="15">
        <v>287955</v>
      </c>
      <c r="AD674" s="15">
        <v>1</v>
      </c>
      <c r="AE674" s="15">
        <v>156.1</v>
      </c>
      <c r="AF674" s="15">
        <v>0</v>
      </c>
      <c r="AH674" s="13">
        <f t="shared" si="140"/>
        <v>2003</v>
      </c>
      <c r="AI674" s="13">
        <f t="shared" si="141"/>
        <v>52</v>
      </c>
      <c r="AJ674" s="13">
        <f>IF(AND(ISNUMBER(C674),ISNUMBER(AK674),ISNUMBER(AL674),AH674&gt;=Inputs!$B$5,AH674&lt;=Inputs!$B$6,AH674&lt;&gt;Inputs!$B$7,AH674&lt;&gt;Inputs!$B$8),1,0)</f>
        <v>0</v>
      </c>
      <c r="AK674" s="13">
        <f>IF(INDEX($E674:$AF674,Inputs!$C$10)="","",INDEX($E674:$AF674,Inputs!$C$10))</f>
        <v>254048</v>
      </c>
      <c r="AL674" s="13">
        <f>IF(INDEX($E674:$AF674,Inputs!$C$11)="","",INDEX($E674:$AF674,Inputs!$C$11))</f>
        <v>354000</v>
      </c>
      <c r="AM674" s="19">
        <f>Regression!$C$5+Regression!$C$6*A674</f>
        <v>10057.339765647819</v>
      </c>
      <c r="AN674" s="27" t="str">
        <f t="shared" si="142"/>
        <v/>
      </c>
      <c r="AO674" s="30">
        <f>INDEX('Seasonal Index'!$E$2:$E$53,AI674)</f>
        <v>0.94105970168970154</v>
      </c>
      <c r="AP674" s="34" t="str">
        <f t="shared" si="143"/>
        <v/>
      </c>
      <c r="AQ674" s="16">
        <f>IF(AJ674=1,A674-Regression!$C$15,0)</f>
        <v>0</v>
      </c>
      <c r="AR674" s="16">
        <f>IF(AJ674=1,AK674-Regression!$D$15,0)</f>
        <v>0</v>
      </c>
      <c r="AS674" s="16">
        <f>IF(AJ674=1,AL674-Regression!$E$15,0)</f>
        <v>0</v>
      </c>
      <c r="AT674" s="16">
        <f>IF(AJ674=1,AP674-Regression!$F$15,0)</f>
        <v>0</v>
      </c>
      <c r="AU674" s="19">
        <f>IF(AND(ISNUMBER(AK674),ISNUMBER(AL674)),Regression!$C$38+Regression!$D$38*A674+Regression!$E$38*AK674+Regression!$F$38*AL674,"")</f>
        <v>10039.690861244948</v>
      </c>
      <c r="AV674" s="34">
        <f t="shared" si="144"/>
        <v>9447.948486939993</v>
      </c>
      <c r="AW674" s="13" t="str">
        <f>IF(AJ674=1,"Train",IF(AH674=Inputs!$B$6+1,"Validation",IF(AH674&gt;Inputs!$B$6+1,"Forecast","Not used")))</f>
        <v>Not used</v>
      </c>
      <c r="AX674" s="34">
        <f t="shared" si="145"/>
        <v>8726</v>
      </c>
      <c r="AY674" s="38" t="str">
        <f t="shared" si="146"/>
        <v/>
      </c>
      <c r="AZ674" s="13">
        <f t="shared" si="147"/>
        <v>0</v>
      </c>
      <c r="BB674" s="19">
        <f>Regression!$C$45+Regression!$C$46*A674</f>
        <v>7193.8227213099208</v>
      </c>
      <c r="BC674" s="27" t="str">
        <f t="shared" si="148"/>
        <v/>
      </c>
      <c r="BD674" s="30">
        <f>INDEX('Seasonal Index'!$H$2:$H$53,AI674)</f>
        <v>0.89289929772275245</v>
      </c>
      <c r="BE674" s="34" t="str">
        <f t="shared" si="149"/>
        <v/>
      </c>
      <c r="BF674" s="38" t="str">
        <f t="shared" si="150"/>
        <v/>
      </c>
      <c r="BG674" s="34">
        <f t="shared" si="151"/>
        <v>8726</v>
      </c>
      <c r="BH674" s="13">
        <f t="shared" si="152"/>
        <v>0</v>
      </c>
      <c r="BI674" s="13">
        <f t="shared" si="153"/>
        <v>0</v>
      </c>
    </row>
    <row r="675" spans="1:61" x14ac:dyDescent="0.2">
      <c r="A675" s="15">
        <v>674</v>
      </c>
      <c r="B675" s="35">
        <v>37988</v>
      </c>
      <c r="C675" s="36">
        <v>8686</v>
      </c>
      <c r="D675" s="37"/>
      <c r="F675" s="15">
        <v>349000</v>
      </c>
      <c r="H675" s="15">
        <v>32.676666666666698</v>
      </c>
      <c r="I675" s="15">
        <v>29.78</v>
      </c>
      <c r="J675" s="15">
        <v>1.478</v>
      </c>
      <c r="K675" s="15">
        <v>11566.669</v>
      </c>
      <c r="L675" s="15">
        <v>718910</v>
      </c>
      <c r="M675" s="15">
        <v>1102</v>
      </c>
      <c r="N675" s="15">
        <v>17.562999999999999</v>
      </c>
      <c r="O675" s="15">
        <v>254048</v>
      </c>
      <c r="P675" s="15">
        <v>7867.4</v>
      </c>
      <c r="Q675" s="15">
        <v>2082493</v>
      </c>
      <c r="S675" s="15">
        <v>10632</v>
      </c>
      <c r="T675" s="15">
        <v>7.5551000000000004</v>
      </c>
      <c r="U675" s="15">
        <v>92.9</v>
      </c>
      <c r="V675" s="15">
        <v>26</v>
      </c>
      <c r="W675" s="15">
        <v>93.1</v>
      </c>
      <c r="AB675" s="15">
        <v>287955</v>
      </c>
      <c r="AD675" s="15">
        <v>1</v>
      </c>
      <c r="AE675" s="15">
        <v>138.80000000000001</v>
      </c>
      <c r="AF675" s="15">
        <v>1.2</v>
      </c>
      <c r="AH675" s="13">
        <f t="shared" si="140"/>
        <v>2004</v>
      </c>
      <c r="AI675" s="13">
        <f t="shared" si="141"/>
        <v>1</v>
      </c>
      <c r="AJ675" s="13">
        <f>IF(AND(ISNUMBER(C675),ISNUMBER(AK675),ISNUMBER(AL675),AH675&gt;=Inputs!$B$5,AH675&lt;=Inputs!$B$6,AH675&lt;&gt;Inputs!$B$7,AH675&lt;&gt;Inputs!$B$8),1,0)</f>
        <v>0</v>
      </c>
      <c r="AK675" s="13">
        <f>IF(INDEX($E675:$AF675,Inputs!$C$10)="","",INDEX($E675:$AF675,Inputs!$C$10))</f>
        <v>254048</v>
      </c>
      <c r="AL675" s="13">
        <f>IF(INDEX($E675:$AF675,Inputs!$C$11)="","",INDEX($E675:$AF675,Inputs!$C$11))</f>
        <v>349000</v>
      </c>
      <c r="AM675" s="19">
        <f>Regression!$C$5+Regression!$C$6*A675</f>
        <v>10056.167090709501</v>
      </c>
      <c r="AN675" s="27" t="str">
        <f t="shared" si="142"/>
        <v/>
      </c>
      <c r="AO675" s="30">
        <f>INDEX('Seasonal Index'!$E$2:$E$53,AI675)</f>
        <v>0.91465818912124619</v>
      </c>
      <c r="AP675" s="34" t="str">
        <f t="shared" si="143"/>
        <v/>
      </c>
      <c r="AQ675" s="16">
        <f>IF(AJ675=1,A675-Regression!$C$15,0)</f>
        <v>0</v>
      </c>
      <c r="AR675" s="16">
        <f>IF(AJ675=1,AK675-Regression!$D$15,0)</f>
        <v>0</v>
      </c>
      <c r="AS675" s="16">
        <f>IF(AJ675=1,AL675-Regression!$E$15,0)</f>
        <v>0</v>
      </c>
      <c r="AT675" s="16">
        <f>IF(AJ675=1,AP675-Regression!$F$15,0)</f>
        <v>0</v>
      </c>
      <c r="AU675" s="19">
        <f>IF(AND(ISNUMBER(AK675),ISNUMBER(AL675)),Regression!$C$38+Regression!$D$38*A675+Regression!$E$38*AK675+Regression!$F$38*AL675,"")</f>
        <v>10051.403754910798</v>
      </c>
      <c r="AV675" s="34">
        <f t="shared" si="144"/>
        <v>9193.5987565932046</v>
      </c>
      <c r="AW675" s="13" t="str">
        <f>IF(AJ675=1,"Train",IF(AH675=Inputs!$B$6+1,"Validation",IF(AH675&gt;Inputs!$B$6+1,"Forecast","Not used")))</f>
        <v>Not used</v>
      </c>
      <c r="AX675" s="34">
        <f t="shared" si="145"/>
        <v>8686</v>
      </c>
      <c r="AY675" s="38" t="str">
        <f t="shared" si="146"/>
        <v/>
      </c>
      <c r="AZ675" s="13">
        <f t="shared" si="147"/>
        <v>0</v>
      </c>
      <c r="BB675" s="19">
        <f>Regression!$C$45+Regression!$C$46*A675</f>
        <v>7195.3822209226973</v>
      </c>
      <c r="BC675" s="27" t="str">
        <f t="shared" si="148"/>
        <v/>
      </c>
      <c r="BD675" s="30">
        <f>INDEX('Seasonal Index'!$H$2:$H$53,AI675)</f>
        <v>0.90693988880451892</v>
      </c>
      <c r="BE675" s="34" t="str">
        <f t="shared" si="149"/>
        <v/>
      </c>
      <c r="BF675" s="38" t="str">
        <f t="shared" si="150"/>
        <v/>
      </c>
      <c r="BG675" s="34">
        <f t="shared" si="151"/>
        <v>8686</v>
      </c>
      <c r="BH675" s="13">
        <f t="shared" si="152"/>
        <v>0</v>
      </c>
      <c r="BI675" s="13">
        <f t="shared" si="153"/>
        <v>0</v>
      </c>
    </row>
    <row r="676" spans="1:61" x14ac:dyDescent="0.2">
      <c r="A676" s="15">
        <v>675</v>
      </c>
      <c r="B676" s="35">
        <v>37995</v>
      </c>
      <c r="C676" s="36">
        <v>8411</v>
      </c>
      <c r="D676" s="37"/>
      <c r="F676" s="15">
        <v>356000</v>
      </c>
      <c r="H676" s="15">
        <v>33.893999999999998</v>
      </c>
      <c r="I676" s="15">
        <v>31.501999999999999</v>
      </c>
      <c r="J676" s="15">
        <v>1.51</v>
      </c>
      <c r="K676" s="15">
        <v>11566.669</v>
      </c>
      <c r="L676" s="15">
        <v>751233</v>
      </c>
      <c r="M676" s="15">
        <v>1111</v>
      </c>
      <c r="N676" s="15">
        <v>17.562999999999999</v>
      </c>
      <c r="O676" s="15">
        <v>254048</v>
      </c>
      <c r="P676" s="15">
        <v>7922.6</v>
      </c>
      <c r="Q676" s="15">
        <v>2082493</v>
      </c>
      <c r="S676" s="15">
        <v>10632</v>
      </c>
      <c r="T676" s="15">
        <v>7.5551000000000004</v>
      </c>
      <c r="U676" s="15">
        <v>92.9</v>
      </c>
      <c r="V676" s="15">
        <v>26</v>
      </c>
      <c r="W676" s="15">
        <v>92.4</v>
      </c>
      <c r="AB676" s="15">
        <v>287955</v>
      </c>
      <c r="AD676" s="15">
        <v>0</v>
      </c>
      <c r="AE676" s="15">
        <v>173.6</v>
      </c>
      <c r="AF676" s="15">
        <v>2</v>
      </c>
      <c r="AH676" s="13">
        <f t="shared" si="140"/>
        <v>2004</v>
      </c>
      <c r="AI676" s="13">
        <f t="shared" si="141"/>
        <v>2</v>
      </c>
      <c r="AJ676" s="13">
        <f>IF(AND(ISNUMBER(C676),ISNUMBER(AK676),ISNUMBER(AL676),AH676&gt;=Inputs!$B$5,AH676&lt;=Inputs!$B$6,AH676&lt;&gt;Inputs!$B$7,AH676&lt;&gt;Inputs!$B$8),1,0)</f>
        <v>0</v>
      </c>
      <c r="AK676" s="13">
        <f>IF(INDEX($E676:$AF676,Inputs!$C$10)="","",INDEX($E676:$AF676,Inputs!$C$10))</f>
        <v>254048</v>
      </c>
      <c r="AL676" s="13">
        <f>IF(INDEX($E676:$AF676,Inputs!$C$11)="","",INDEX($E676:$AF676,Inputs!$C$11))</f>
        <v>356000</v>
      </c>
      <c r="AM676" s="19">
        <f>Regression!$C$5+Regression!$C$6*A676</f>
        <v>10054.994415771182</v>
      </c>
      <c r="AN676" s="27" t="str">
        <f t="shared" si="142"/>
        <v/>
      </c>
      <c r="AO676" s="30">
        <f>INDEX('Seasonal Index'!$E$2:$E$53,AI676)</f>
        <v>0.92112372079680493</v>
      </c>
      <c r="AP676" s="34" t="str">
        <f t="shared" si="143"/>
        <v/>
      </c>
      <c r="AQ676" s="16">
        <f>IF(AJ676=1,A676-Regression!$C$15,0)</f>
        <v>0</v>
      </c>
      <c r="AR676" s="16">
        <f>IF(AJ676=1,AK676-Regression!$D$15,0)</f>
        <v>0</v>
      </c>
      <c r="AS676" s="16">
        <f>IF(AJ676=1,AL676-Regression!$E$15,0)</f>
        <v>0</v>
      </c>
      <c r="AT676" s="16">
        <f>IF(AJ676=1,AP676-Regression!$F$15,0)</f>
        <v>0</v>
      </c>
      <c r="AU676" s="19">
        <f>IF(AND(ISNUMBER(AK676),ISNUMBER(AL676)),Regression!$C$38+Regression!$D$38*A676+Regression!$E$38*AK676+Regression!$F$38*AL676,"")</f>
        <v>10031.256152055563</v>
      </c>
      <c r="AV676" s="34">
        <f t="shared" si="144"/>
        <v>9240.02799104726</v>
      </c>
      <c r="AW676" s="13" t="str">
        <f>IF(AJ676=1,"Train",IF(AH676=Inputs!$B$6+1,"Validation",IF(AH676&gt;Inputs!$B$6+1,"Forecast","Not used")))</f>
        <v>Not used</v>
      </c>
      <c r="AX676" s="34">
        <f t="shared" si="145"/>
        <v>8411</v>
      </c>
      <c r="AY676" s="38" t="str">
        <f t="shared" si="146"/>
        <v/>
      </c>
      <c r="AZ676" s="13">
        <f t="shared" si="147"/>
        <v>0</v>
      </c>
      <c r="BB676" s="19">
        <f>Regression!$C$45+Regression!$C$46*A676</f>
        <v>7196.9417205354748</v>
      </c>
      <c r="BC676" s="27" t="str">
        <f t="shared" si="148"/>
        <v/>
      </c>
      <c r="BD676" s="30">
        <f>INDEX('Seasonal Index'!$H$2:$H$53,AI676)</f>
        <v>0.93580735968008499</v>
      </c>
      <c r="BE676" s="34" t="str">
        <f t="shared" si="149"/>
        <v/>
      </c>
      <c r="BF676" s="38" t="str">
        <f t="shared" si="150"/>
        <v/>
      </c>
      <c r="BG676" s="34">
        <f t="shared" si="151"/>
        <v>8411</v>
      </c>
      <c r="BH676" s="13">
        <f t="shared" si="152"/>
        <v>0</v>
      </c>
      <c r="BI676" s="13">
        <f t="shared" si="153"/>
        <v>0</v>
      </c>
    </row>
    <row r="677" spans="1:61" x14ac:dyDescent="0.2">
      <c r="A677" s="15">
        <v>676</v>
      </c>
      <c r="B677" s="35">
        <v>38002</v>
      </c>
      <c r="C677" s="36">
        <v>8426</v>
      </c>
      <c r="D677" s="37"/>
      <c r="F677" s="15">
        <v>354000</v>
      </c>
      <c r="H677" s="15">
        <v>34.514000000000003</v>
      </c>
      <c r="I677" s="15">
        <v>31.698</v>
      </c>
      <c r="J677" s="15">
        <v>1.56</v>
      </c>
      <c r="K677" s="15">
        <v>11566.669</v>
      </c>
      <c r="L677" s="15">
        <v>751233</v>
      </c>
      <c r="M677" s="15">
        <v>1111</v>
      </c>
      <c r="N677" s="15">
        <v>17.356999999999999</v>
      </c>
      <c r="O677" s="15">
        <v>233698</v>
      </c>
      <c r="P677" s="15">
        <v>7922.6</v>
      </c>
      <c r="Q677" s="15">
        <v>2082493</v>
      </c>
      <c r="S677" s="15">
        <v>10632</v>
      </c>
      <c r="T677" s="15">
        <v>7.5551000000000004</v>
      </c>
      <c r="U677" s="15">
        <v>92.9</v>
      </c>
      <c r="V677" s="15">
        <v>26</v>
      </c>
      <c r="W677" s="15">
        <v>92.4</v>
      </c>
      <c r="AB677" s="15">
        <v>287955</v>
      </c>
      <c r="AD677" s="15">
        <v>0</v>
      </c>
      <c r="AE677" s="15">
        <v>186.5</v>
      </c>
      <c r="AF677" s="15">
        <v>0</v>
      </c>
      <c r="AH677" s="13">
        <f t="shared" si="140"/>
        <v>2004</v>
      </c>
      <c r="AI677" s="13">
        <f t="shared" si="141"/>
        <v>3</v>
      </c>
      <c r="AJ677" s="13">
        <f>IF(AND(ISNUMBER(C677),ISNUMBER(AK677),ISNUMBER(AL677),AH677&gt;=Inputs!$B$5,AH677&lt;=Inputs!$B$6,AH677&lt;&gt;Inputs!$B$7,AH677&lt;&gt;Inputs!$B$8),1,0)</f>
        <v>0</v>
      </c>
      <c r="AK677" s="13">
        <f>IF(INDEX($E677:$AF677,Inputs!$C$10)="","",INDEX($E677:$AF677,Inputs!$C$10))</f>
        <v>233698</v>
      </c>
      <c r="AL677" s="13">
        <f>IF(INDEX($E677:$AF677,Inputs!$C$11)="","",INDEX($E677:$AF677,Inputs!$C$11))</f>
        <v>354000</v>
      </c>
      <c r="AM677" s="19">
        <f>Regression!$C$5+Regression!$C$6*A677</f>
        <v>10053.821740832864</v>
      </c>
      <c r="AN677" s="27" t="str">
        <f t="shared" si="142"/>
        <v/>
      </c>
      <c r="AO677" s="30">
        <f>INDEX('Seasonal Index'!$E$2:$E$53,AI677)</f>
        <v>0.93247570989249473</v>
      </c>
      <c r="AP677" s="34" t="str">
        <f t="shared" si="143"/>
        <v/>
      </c>
      <c r="AQ677" s="16">
        <f>IF(AJ677=1,A677-Regression!$C$15,0)</f>
        <v>0</v>
      </c>
      <c r="AR677" s="16">
        <f>IF(AJ677=1,AK677-Regression!$D$15,0)</f>
        <v>0</v>
      </c>
      <c r="AS677" s="16">
        <f>IF(AJ677=1,AL677-Regression!$E$15,0)</f>
        <v>0</v>
      </c>
      <c r="AT677" s="16">
        <f>IF(AJ677=1,AP677-Regression!$F$15,0)</f>
        <v>0</v>
      </c>
      <c r="AU677" s="19">
        <f>IF(AND(ISNUMBER(AK677),ISNUMBER(AL677)),Regression!$C$38+Regression!$D$38*A677+Regression!$E$38*AK677+Regression!$F$38*AL677,"")</f>
        <v>9997.871864253988</v>
      </c>
      <c r="AV677" s="34">
        <f t="shared" si="144"/>
        <v>9322.7726640344372</v>
      </c>
      <c r="AW677" s="13" t="str">
        <f>IF(AJ677=1,"Train",IF(AH677=Inputs!$B$6+1,"Validation",IF(AH677&gt;Inputs!$B$6+1,"Forecast","Not used")))</f>
        <v>Not used</v>
      </c>
      <c r="AX677" s="34">
        <f t="shared" si="145"/>
        <v>8426</v>
      </c>
      <c r="AY677" s="38" t="str">
        <f t="shared" si="146"/>
        <v/>
      </c>
      <c r="AZ677" s="13">
        <f t="shared" si="147"/>
        <v>0</v>
      </c>
      <c r="BB677" s="19">
        <f>Regression!$C$45+Regression!$C$46*A677</f>
        <v>7198.5012201482514</v>
      </c>
      <c r="BC677" s="27" t="str">
        <f t="shared" si="148"/>
        <v/>
      </c>
      <c r="BD677" s="30">
        <f>INDEX('Seasonal Index'!$H$2:$H$53,AI677)</f>
        <v>0.93511463592432087</v>
      </c>
      <c r="BE677" s="34" t="str">
        <f t="shared" si="149"/>
        <v/>
      </c>
      <c r="BF677" s="38" t="str">
        <f t="shared" si="150"/>
        <v/>
      </c>
      <c r="BG677" s="34">
        <f t="shared" si="151"/>
        <v>8426</v>
      </c>
      <c r="BH677" s="13">
        <f t="shared" si="152"/>
        <v>0</v>
      </c>
      <c r="BI677" s="13">
        <f t="shared" si="153"/>
        <v>0</v>
      </c>
    </row>
    <row r="678" spans="1:61" x14ac:dyDescent="0.2">
      <c r="A678" s="15">
        <v>677</v>
      </c>
      <c r="B678" s="35">
        <v>38009</v>
      </c>
      <c r="C678" s="36">
        <v>8543</v>
      </c>
      <c r="D678" s="37"/>
      <c r="F678" s="15">
        <v>362000</v>
      </c>
      <c r="H678" s="15">
        <v>35.450000000000003</v>
      </c>
      <c r="I678" s="15">
        <v>31.876000000000001</v>
      </c>
      <c r="J678" s="15">
        <v>1.595</v>
      </c>
      <c r="K678" s="15">
        <v>11566.669</v>
      </c>
      <c r="L678" s="15">
        <v>751233</v>
      </c>
      <c r="M678" s="15">
        <v>1111</v>
      </c>
      <c r="N678" s="15">
        <v>17.356999999999999</v>
      </c>
      <c r="O678" s="15">
        <v>233698</v>
      </c>
      <c r="P678" s="15">
        <v>7922.6</v>
      </c>
      <c r="Q678" s="15">
        <v>2082493</v>
      </c>
      <c r="S678" s="15">
        <v>10632</v>
      </c>
      <c r="T678" s="15">
        <v>7.5551000000000004</v>
      </c>
      <c r="U678" s="15">
        <v>92.9</v>
      </c>
      <c r="V678" s="15">
        <v>26</v>
      </c>
      <c r="W678" s="15">
        <v>92.4</v>
      </c>
      <c r="AB678" s="15">
        <v>287955</v>
      </c>
      <c r="AD678" s="15">
        <v>0</v>
      </c>
      <c r="AE678" s="15">
        <v>209.9</v>
      </c>
      <c r="AF678" s="15">
        <v>0</v>
      </c>
      <c r="AH678" s="13">
        <f t="shared" si="140"/>
        <v>2004</v>
      </c>
      <c r="AI678" s="13">
        <f t="shared" si="141"/>
        <v>4</v>
      </c>
      <c r="AJ678" s="13">
        <f>IF(AND(ISNUMBER(C678),ISNUMBER(AK678),ISNUMBER(AL678),AH678&gt;=Inputs!$B$5,AH678&lt;=Inputs!$B$6,AH678&lt;&gt;Inputs!$B$7,AH678&lt;&gt;Inputs!$B$8),1,0)</f>
        <v>0</v>
      </c>
      <c r="AK678" s="13">
        <f>IF(INDEX($E678:$AF678,Inputs!$C$10)="","",INDEX($E678:$AF678,Inputs!$C$10))</f>
        <v>233698</v>
      </c>
      <c r="AL678" s="13">
        <f>IF(INDEX($E678:$AF678,Inputs!$C$11)="","",INDEX($E678:$AF678,Inputs!$C$11))</f>
        <v>362000</v>
      </c>
      <c r="AM678" s="19">
        <f>Regression!$C$5+Regression!$C$6*A678</f>
        <v>10052.649065894544</v>
      </c>
      <c r="AN678" s="27" t="str">
        <f t="shared" si="142"/>
        <v/>
      </c>
      <c r="AO678" s="30">
        <f>INDEX('Seasonal Index'!$E$2:$E$53,AI678)</f>
        <v>0.95567024426301994</v>
      </c>
      <c r="AP678" s="34" t="str">
        <f t="shared" si="143"/>
        <v/>
      </c>
      <c r="AQ678" s="16">
        <f>IF(AJ678=1,A678-Regression!$C$15,0)</f>
        <v>0</v>
      </c>
      <c r="AR678" s="16">
        <f>IF(AJ678=1,AK678-Regression!$D$15,0)</f>
        <v>0</v>
      </c>
      <c r="AS678" s="16">
        <f>IF(AJ678=1,AL678-Regression!$E$15,0)</f>
        <v>0</v>
      </c>
      <c r="AT678" s="16">
        <f>IF(AJ678=1,AP678-Regression!$F$15,0)</f>
        <v>0</v>
      </c>
      <c r="AU678" s="19">
        <f>IF(AND(ISNUMBER(AK678),ISNUMBER(AL678)),Regression!$C$38+Regression!$D$38*A678+Regression!$E$38*AK678+Regression!$F$38*AL678,"")</f>
        <v>9975.0692200219946</v>
      </c>
      <c r="AV678" s="34">
        <f t="shared" si="144"/>
        <v>9532.876838038952</v>
      </c>
      <c r="AW678" s="13" t="str">
        <f>IF(AJ678=1,"Train",IF(AH678=Inputs!$B$6+1,"Validation",IF(AH678&gt;Inputs!$B$6+1,"Forecast","Not used")))</f>
        <v>Not used</v>
      </c>
      <c r="AX678" s="34">
        <f t="shared" si="145"/>
        <v>8543</v>
      </c>
      <c r="AY678" s="38" t="str">
        <f t="shared" si="146"/>
        <v/>
      </c>
      <c r="AZ678" s="13">
        <f t="shared" si="147"/>
        <v>0</v>
      </c>
      <c r="BB678" s="19">
        <f>Regression!$C$45+Regression!$C$46*A678</f>
        <v>7200.0607197610279</v>
      </c>
      <c r="BC678" s="27" t="str">
        <f t="shared" si="148"/>
        <v/>
      </c>
      <c r="BD678" s="30">
        <f>INDEX('Seasonal Index'!$H$2:$H$53,AI678)</f>
        <v>0.94748400224267371</v>
      </c>
      <c r="BE678" s="34" t="str">
        <f t="shared" si="149"/>
        <v/>
      </c>
      <c r="BF678" s="38" t="str">
        <f t="shared" si="150"/>
        <v/>
      </c>
      <c r="BG678" s="34">
        <f t="shared" si="151"/>
        <v>8543</v>
      </c>
      <c r="BH678" s="13">
        <f t="shared" si="152"/>
        <v>0</v>
      </c>
      <c r="BI678" s="13">
        <f t="shared" si="153"/>
        <v>0</v>
      </c>
    </row>
    <row r="679" spans="1:61" x14ac:dyDescent="0.2">
      <c r="A679" s="15">
        <v>678</v>
      </c>
      <c r="B679" s="35">
        <v>38016</v>
      </c>
      <c r="C679" s="36">
        <v>8514</v>
      </c>
      <c r="D679" s="37"/>
      <c r="F679" s="15">
        <v>353000</v>
      </c>
      <c r="H679" s="15">
        <v>33.61</v>
      </c>
      <c r="I679" s="15">
        <v>30.393999999999998</v>
      </c>
      <c r="J679" s="15">
        <v>1.6220000000000001</v>
      </c>
      <c r="K679" s="15">
        <v>11566.669</v>
      </c>
      <c r="L679" s="15">
        <v>751233</v>
      </c>
      <c r="M679" s="15">
        <v>1111</v>
      </c>
      <c r="N679" s="15">
        <v>17.356999999999999</v>
      </c>
      <c r="O679" s="15">
        <v>233698</v>
      </c>
      <c r="P679" s="15">
        <v>7922.6</v>
      </c>
      <c r="Q679" s="15">
        <v>2082493</v>
      </c>
      <c r="S679" s="15">
        <v>10632</v>
      </c>
      <c r="T679" s="15">
        <v>7.5551000000000004</v>
      </c>
      <c r="U679" s="15">
        <v>92.9</v>
      </c>
      <c r="V679" s="15">
        <v>26</v>
      </c>
      <c r="W679" s="15">
        <v>92.4</v>
      </c>
      <c r="AB679" s="15">
        <v>287955</v>
      </c>
      <c r="AD679" s="15">
        <v>0</v>
      </c>
      <c r="AE679" s="15">
        <v>221.9</v>
      </c>
      <c r="AF679" s="15">
        <v>0</v>
      </c>
      <c r="AH679" s="13">
        <f t="shared" si="140"/>
        <v>2004</v>
      </c>
      <c r="AI679" s="13">
        <f t="shared" si="141"/>
        <v>5</v>
      </c>
      <c r="AJ679" s="13">
        <f>IF(AND(ISNUMBER(C679),ISNUMBER(AK679),ISNUMBER(AL679),AH679&gt;=Inputs!$B$5,AH679&lt;=Inputs!$B$6,AH679&lt;&gt;Inputs!$B$7,AH679&lt;&gt;Inputs!$B$8),1,0)</f>
        <v>0</v>
      </c>
      <c r="AK679" s="13">
        <f>IF(INDEX($E679:$AF679,Inputs!$C$10)="","",INDEX($E679:$AF679,Inputs!$C$10))</f>
        <v>233698</v>
      </c>
      <c r="AL679" s="13">
        <f>IF(INDEX($E679:$AF679,Inputs!$C$11)="","",INDEX($E679:$AF679,Inputs!$C$11))</f>
        <v>353000</v>
      </c>
      <c r="AM679" s="19">
        <f>Regression!$C$5+Regression!$C$6*A679</f>
        <v>10051.476390956224</v>
      </c>
      <c r="AN679" s="27" t="str">
        <f t="shared" si="142"/>
        <v/>
      </c>
      <c r="AO679" s="30">
        <f>INDEX('Seasonal Index'!$E$2:$E$53,AI679)</f>
        <v>0.96378521109549831</v>
      </c>
      <c r="AP679" s="34" t="str">
        <f t="shared" si="143"/>
        <v/>
      </c>
      <c r="AQ679" s="16">
        <f>IF(AJ679=1,A679-Regression!$C$15,0)</f>
        <v>0</v>
      </c>
      <c r="AR679" s="16">
        <f>IF(AJ679=1,AK679-Regression!$D$15,0)</f>
        <v>0</v>
      </c>
      <c r="AS679" s="16">
        <f>IF(AJ679=1,AL679-Regression!$E$15,0)</f>
        <v>0</v>
      </c>
      <c r="AT679" s="16">
        <f>IF(AJ679=1,AP679-Regression!$F$15,0)</f>
        <v>0</v>
      </c>
      <c r="AU679" s="19">
        <f>IF(AND(ISNUMBER(AK679),ISNUMBER(AL679)),Regression!$C$38+Regression!$D$38*A679+Regression!$E$38*AK679+Regression!$F$38*AL679,"")</f>
        <v>9997.4022791948755</v>
      </c>
      <c r="AV679" s="34">
        <f t="shared" si="144"/>
        <v>9635.3484660604481</v>
      </c>
      <c r="AW679" s="13" t="str">
        <f>IF(AJ679=1,"Train",IF(AH679=Inputs!$B$6+1,"Validation",IF(AH679&gt;Inputs!$B$6+1,"Forecast","Not used")))</f>
        <v>Not used</v>
      </c>
      <c r="AX679" s="34">
        <f t="shared" si="145"/>
        <v>8514</v>
      </c>
      <c r="AY679" s="38" t="str">
        <f t="shared" si="146"/>
        <v/>
      </c>
      <c r="AZ679" s="13">
        <f t="shared" si="147"/>
        <v>0</v>
      </c>
      <c r="BB679" s="19">
        <f>Regression!$C$45+Regression!$C$46*A679</f>
        <v>7201.6202193738045</v>
      </c>
      <c r="BC679" s="27" t="str">
        <f t="shared" si="148"/>
        <v/>
      </c>
      <c r="BD679" s="30">
        <f>INDEX('Seasonal Index'!$H$2:$H$53,AI679)</f>
        <v>1.0045556242669631</v>
      </c>
      <c r="BE679" s="34" t="str">
        <f t="shared" si="149"/>
        <v/>
      </c>
      <c r="BF679" s="38" t="str">
        <f t="shared" si="150"/>
        <v/>
      </c>
      <c r="BG679" s="34">
        <f t="shared" si="151"/>
        <v>8514</v>
      </c>
      <c r="BH679" s="13">
        <f t="shared" si="152"/>
        <v>0</v>
      </c>
      <c r="BI679" s="13">
        <f t="shared" si="153"/>
        <v>0</v>
      </c>
    </row>
    <row r="680" spans="1:61" x14ac:dyDescent="0.2">
      <c r="A680" s="15">
        <v>679</v>
      </c>
      <c r="B680" s="35">
        <v>38023</v>
      </c>
      <c r="C680" s="36">
        <v>8627</v>
      </c>
      <c r="D680" s="37"/>
      <c r="F680" s="15">
        <v>376000</v>
      </c>
      <c r="H680" s="15">
        <v>33.405999999999999</v>
      </c>
      <c r="I680" s="15">
        <v>29.655999999999999</v>
      </c>
      <c r="J680" s="15">
        <v>1.6160000000000001</v>
      </c>
      <c r="K680" s="15">
        <v>11772.234</v>
      </c>
      <c r="L680" s="15">
        <v>751233</v>
      </c>
      <c r="M680" s="15">
        <v>1114</v>
      </c>
      <c r="N680" s="15">
        <v>17.356999999999999</v>
      </c>
      <c r="O680" s="15">
        <v>233698</v>
      </c>
      <c r="P680" s="15">
        <v>7950.4</v>
      </c>
      <c r="Q680" s="15">
        <v>2082493</v>
      </c>
      <c r="S680" s="15">
        <v>10632</v>
      </c>
      <c r="T680" s="15">
        <v>7.5551000000000004</v>
      </c>
      <c r="U680" s="15">
        <v>93.6</v>
      </c>
      <c r="V680" s="15">
        <v>26</v>
      </c>
      <c r="W680" s="15">
        <v>93.6</v>
      </c>
      <c r="AB680" s="15">
        <v>287955</v>
      </c>
      <c r="AD680" s="15">
        <v>0</v>
      </c>
      <c r="AE680" s="15">
        <v>201</v>
      </c>
      <c r="AF680" s="15">
        <v>0</v>
      </c>
      <c r="AH680" s="13">
        <f t="shared" si="140"/>
        <v>2004</v>
      </c>
      <c r="AI680" s="13">
        <f t="shared" si="141"/>
        <v>6</v>
      </c>
      <c r="AJ680" s="13">
        <f>IF(AND(ISNUMBER(C680),ISNUMBER(AK680),ISNUMBER(AL680),AH680&gt;=Inputs!$B$5,AH680&lt;=Inputs!$B$6,AH680&lt;&gt;Inputs!$B$7,AH680&lt;&gt;Inputs!$B$8),1,0)</f>
        <v>0</v>
      </c>
      <c r="AK680" s="13">
        <f>IF(INDEX($E680:$AF680,Inputs!$C$10)="","",INDEX($E680:$AF680,Inputs!$C$10))</f>
        <v>233698</v>
      </c>
      <c r="AL680" s="13">
        <f>IF(INDEX($E680:$AF680,Inputs!$C$11)="","",INDEX($E680:$AF680,Inputs!$C$11))</f>
        <v>376000</v>
      </c>
      <c r="AM680" s="19">
        <f>Regression!$C$5+Regression!$C$6*A680</f>
        <v>10050.303716017906</v>
      </c>
      <c r="AN680" s="27" t="str">
        <f t="shared" si="142"/>
        <v/>
      </c>
      <c r="AO680" s="30">
        <f>INDEX('Seasonal Index'!$E$2:$E$53,AI680)</f>
        <v>0.93990301851114999</v>
      </c>
      <c r="AP680" s="34" t="str">
        <f t="shared" si="143"/>
        <v/>
      </c>
      <c r="AQ680" s="16">
        <f>IF(AJ680=1,A680-Regression!$C$15,0)</f>
        <v>0</v>
      </c>
      <c r="AR680" s="16">
        <f>IF(AJ680=1,AK680-Regression!$D$15,0)</f>
        <v>0</v>
      </c>
      <c r="AS680" s="16">
        <f>IF(AJ680=1,AL680-Regression!$E$15,0)</f>
        <v>0</v>
      </c>
      <c r="AT680" s="16">
        <f>IF(AJ680=1,AP680-Regression!$F$15,0)</f>
        <v>0</v>
      </c>
      <c r="AU680" s="19">
        <f>IF(AND(ISNUMBER(AK680),ISNUMBER(AL680)),Regression!$C$38+Regression!$D$38*A680+Regression!$E$38*AK680+Regression!$F$38*AL680,"")</f>
        <v>9934.7740143115261</v>
      </c>
      <c r="AV680" s="34">
        <f t="shared" si="144"/>
        <v>9337.7240842775391</v>
      </c>
      <c r="AW680" s="13" t="str">
        <f>IF(AJ680=1,"Train",IF(AH680=Inputs!$B$6+1,"Validation",IF(AH680&gt;Inputs!$B$6+1,"Forecast","Not used")))</f>
        <v>Not used</v>
      </c>
      <c r="AX680" s="34">
        <f t="shared" si="145"/>
        <v>8627</v>
      </c>
      <c r="AY680" s="38" t="str">
        <f t="shared" si="146"/>
        <v/>
      </c>
      <c r="AZ680" s="13">
        <f t="shared" si="147"/>
        <v>0</v>
      </c>
      <c r="BB680" s="19">
        <f>Regression!$C$45+Regression!$C$46*A680</f>
        <v>7203.1797189865811</v>
      </c>
      <c r="BC680" s="27" t="str">
        <f t="shared" si="148"/>
        <v/>
      </c>
      <c r="BD680" s="30">
        <f>INDEX('Seasonal Index'!$H$2:$H$53,AI680)</f>
        <v>0.95301266001084362</v>
      </c>
      <c r="BE680" s="34" t="str">
        <f t="shared" si="149"/>
        <v/>
      </c>
      <c r="BF680" s="38" t="str">
        <f t="shared" si="150"/>
        <v/>
      </c>
      <c r="BG680" s="34">
        <f t="shared" si="151"/>
        <v>8627</v>
      </c>
      <c r="BH680" s="13">
        <f t="shared" si="152"/>
        <v>0</v>
      </c>
      <c r="BI680" s="13">
        <f t="shared" si="153"/>
        <v>0</v>
      </c>
    </row>
    <row r="681" spans="1:61" x14ac:dyDescent="0.2">
      <c r="A681" s="15">
        <v>680</v>
      </c>
      <c r="B681" s="35">
        <v>38030</v>
      </c>
      <c r="C681" s="36">
        <v>8727</v>
      </c>
      <c r="D681" s="37"/>
      <c r="F681" s="15">
        <v>380000</v>
      </c>
      <c r="H681" s="15">
        <v>33.881999999999998</v>
      </c>
      <c r="I681" s="15">
        <v>30.123999999999999</v>
      </c>
      <c r="J681" s="15">
        <v>1.6379999999999999</v>
      </c>
      <c r="K681" s="15">
        <v>11772.234</v>
      </c>
      <c r="L681" s="15">
        <v>801943</v>
      </c>
      <c r="M681" s="15">
        <v>1114</v>
      </c>
      <c r="N681" s="15">
        <v>17.356999999999999</v>
      </c>
      <c r="O681" s="15">
        <v>233698</v>
      </c>
      <c r="P681" s="15">
        <v>7950.4</v>
      </c>
      <c r="Q681" s="15">
        <v>2082493</v>
      </c>
      <c r="S681" s="15">
        <v>10632</v>
      </c>
      <c r="T681" s="15">
        <v>7.5551000000000004</v>
      </c>
      <c r="U681" s="15">
        <v>93.6</v>
      </c>
      <c r="V681" s="15">
        <v>26</v>
      </c>
      <c r="W681" s="15">
        <v>93.6</v>
      </c>
      <c r="AB681" s="15">
        <v>287955</v>
      </c>
      <c r="AD681" s="15">
        <v>0</v>
      </c>
      <c r="AE681" s="15">
        <v>187.2</v>
      </c>
      <c r="AF681" s="15">
        <v>0</v>
      </c>
      <c r="AH681" s="13">
        <f t="shared" si="140"/>
        <v>2004</v>
      </c>
      <c r="AI681" s="13">
        <f t="shared" si="141"/>
        <v>7</v>
      </c>
      <c r="AJ681" s="13">
        <f>IF(AND(ISNUMBER(C681),ISNUMBER(AK681),ISNUMBER(AL681),AH681&gt;=Inputs!$B$5,AH681&lt;=Inputs!$B$6,AH681&lt;&gt;Inputs!$B$7,AH681&lt;&gt;Inputs!$B$8),1,0)</f>
        <v>0</v>
      </c>
      <c r="AK681" s="13">
        <f>IF(INDEX($E681:$AF681,Inputs!$C$10)="","",INDEX($E681:$AF681,Inputs!$C$10))</f>
        <v>233698</v>
      </c>
      <c r="AL681" s="13">
        <f>IF(INDEX($E681:$AF681,Inputs!$C$11)="","",INDEX($E681:$AF681,Inputs!$C$11))</f>
        <v>380000</v>
      </c>
      <c r="AM681" s="19">
        <f>Regression!$C$5+Regression!$C$6*A681</f>
        <v>10049.131041079587</v>
      </c>
      <c r="AN681" s="27" t="str">
        <f t="shared" si="142"/>
        <v/>
      </c>
      <c r="AO681" s="30">
        <f>INDEX('Seasonal Index'!$E$2:$E$53,AI681)</f>
        <v>0.9631620939890071</v>
      </c>
      <c r="AP681" s="34" t="str">
        <f t="shared" si="143"/>
        <v/>
      </c>
      <c r="AQ681" s="16">
        <f>IF(AJ681=1,A681-Regression!$C$15,0)</f>
        <v>0</v>
      </c>
      <c r="AR681" s="16">
        <f>IF(AJ681=1,AK681-Regression!$D$15,0)</f>
        <v>0</v>
      </c>
      <c r="AS681" s="16">
        <f>IF(AJ681=1,AL681-Regression!$E$15,0)</f>
        <v>0</v>
      </c>
      <c r="AT681" s="16">
        <f>IF(AJ681=1,AP681-Regression!$F$15,0)</f>
        <v>0</v>
      </c>
      <c r="AU681" s="19">
        <f>IF(AND(ISNUMBER(AK681),ISNUMBER(AL681)),Regression!$C$38+Regression!$D$38*A681+Regression!$E$38*AK681+Regression!$F$38*AL681,"")</f>
        <v>9922.5915355865618</v>
      </c>
      <c r="AV681" s="34">
        <f t="shared" si="144"/>
        <v>9557.0640412131506</v>
      </c>
      <c r="AW681" s="13" t="str">
        <f>IF(AJ681=1,"Train",IF(AH681=Inputs!$B$6+1,"Validation",IF(AH681&gt;Inputs!$B$6+1,"Forecast","Not used")))</f>
        <v>Not used</v>
      </c>
      <c r="AX681" s="34">
        <f t="shared" si="145"/>
        <v>8727</v>
      </c>
      <c r="AY681" s="38" t="str">
        <f t="shared" si="146"/>
        <v/>
      </c>
      <c r="AZ681" s="13">
        <f t="shared" si="147"/>
        <v>0</v>
      </c>
      <c r="BB681" s="19">
        <f>Regression!$C$45+Regression!$C$46*A681</f>
        <v>7204.7392185993585</v>
      </c>
      <c r="BC681" s="27" t="str">
        <f t="shared" si="148"/>
        <v/>
      </c>
      <c r="BD681" s="30">
        <f>INDEX('Seasonal Index'!$H$2:$H$53,AI681)</f>
        <v>0.98161870818373353</v>
      </c>
      <c r="BE681" s="34" t="str">
        <f t="shared" si="149"/>
        <v/>
      </c>
      <c r="BF681" s="38" t="str">
        <f t="shared" si="150"/>
        <v/>
      </c>
      <c r="BG681" s="34">
        <f t="shared" si="151"/>
        <v>8727</v>
      </c>
      <c r="BH681" s="13">
        <f t="shared" si="152"/>
        <v>0</v>
      </c>
      <c r="BI681" s="13">
        <f t="shared" si="153"/>
        <v>0</v>
      </c>
    </row>
    <row r="682" spans="1:61" x14ac:dyDescent="0.2">
      <c r="A682" s="15">
        <v>681</v>
      </c>
      <c r="B682" s="35">
        <v>38037</v>
      </c>
      <c r="C682" s="36">
        <v>8796</v>
      </c>
      <c r="D682" s="37"/>
      <c r="F682" s="15">
        <v>356000</v>
      </c>
      <c r="H682" s="15">
        <v>35.54</v>
      </c>
      <c r="I682" s="15">
        <v>31.385999999999999</v>
      </c>
      <c r="J682" s="15">
        <v>1.6479999999999999</v>
      </c>
      <c r="K682" s="15">
        <v>11772.234</v>
      </c>
      <c r="L682" s="15">
        <v>801943</v>
      </c>
      <c r="M682" s="15">
        <v>1114</v>
      </c>
      <c r="N682" s="15">
        <v>16.695</v>
      </c>
      <c r="O682" s="15">
        <v>238538</v>
      </c>
      <c r="P682" s="15">
        <v>7950.4</v>
      </c>
      <c r="Q682" s="15">
        <v>2082493</v>
      </c>
      <c r="S682" s="15">
        <v>10632</v>
      </c>
      <c r="T682" s="15">
        <v>8.0655000000000001</v>
      </c>
      <c r="U682" s="15">
        <v>93.6</v>
      </c>
      <c r="V682" s="15">
        <v>26</v>
      </c>
      <c r="W682" s="15">
        <v>93.6</v>
      </c>
      <c r="AB682" s="15">
        <v>287955</v>
      </c>
      <c r="AD682" s="15">
        <v>0</v>
      </c>
      <c r="AE682" s="15">
        <v>178.8</v>
      </c>
      <c r="AF682" s="15">
        <v>0</v>
      </c>
      <c r="AH682" s="13">
        <f t="shared" si="140"/>
        <v>2004</v>
      </c>
      <c r="AI682" s="13">
        <f t="shared" si="141"/>
        <v>8</v>
      </c>
      <c r="AJ682" s="13">
        <f>IF(AND(ISNUMBER(C682),ISNUMBER(AK682),ISNUMBER(AL682),AH682&gt;=Inputs!$B$5,AH682&lt;=Inputs!$B$6,AH682&lt;&gt;Inputs!$B$7,AH682&lt;&gt;Inputs!$B$8),1,0)</f>
        <v>0</v>
      </c>
      <c r="AK682" s="13">
        <f>IF(INDEX($E682:$AF682,Inputs!$C$10)="","",INDEX($E682:$AF682,Inputs!$C$10))</f>
        <v>238538</v>
      </c>
      <c r="AL682" s="13">
        <f>IF(INDEX($E682:$AF682,Inputs!$C$11)="","",INDEX($E682:$AF682,Inputs!$C$11))</f>
        <v>356000</v>
      </c>
      <c r="AM682" s="19">
        <f>Regression!$C$5+Regression!$C$6*A682</f>
        <v>10047.958366141267</v>
      </c>
      <c r="AN682" s="27" t="str">
        <f t="shared" si="142"/>
        <v/>
      </c>
      <c r="AO682" s="30">
        <f>INDEX('Seasonal Index'!$E$2:$E$53,AI682)</f>
        <v>0.97838705647303814</v>
      </c>
      <c r="AP682" s="34" t="str">
        <f t="shared" si="143"/>
        <v/>
      </c>
      <c r="AQ682" s="16">
        <f>IF(AJ682=1,A682-Regression!$C$15,0)</f>
        <v>0</v>
      </c>
      <c r="AR682" s="16">
        <f>IF(AJ682=1,AK682-Regression!$D$15,0)</f>
        <v>0</v>
      </c>
      <c r="AS682" s="16">
        <f>IF(AJ682=1,AL682-Regression!$E$15,0)</f>
        <v>0</v>
      </c>
      <c r="AT682" s="16">
        <f>IF(AJ682=1,AP682-Regression!$F$15,0)</f>
        <v>0</v>
      </c>
      <c r="AU682" s="19">
        <f>IF(AND(ISNUMBER(AK682),ISNUMBER(AL682)),Regression!$C$38+Regression!$D$38*A682+Regression!$E$38*AK682+Regression!$F$38*AL682,"")</f>
        <v>9993.5816236423398</v>
      </c>
      <c r="AV682" s="34">
        <f t="shared" si="144"/>
        <v>9777.5909083784736</v>
      </c>
      <c r="AW682" s="13" t="str">
        <f>IF(AJ682=1,"Train",IF(AH682=Inputs!$B$6+1,"Validation",IF(AH682&gt;Inputs!$B$6+1,"Forecast","Not used")))</f>
        <v>Not used</v>
      </c>
      <c r="AX682" s="34">
        <f t="shared" si="145"/>
        <v>8796</v>
      </c>
      <c r="AY682" s="38" t="str">
        <f t="shared" si="146"/>
        <v/>
      </c>
      <c r="AZ682" s="13">
        <f t="shared" si="147"/>
        <v>0</v>
      </c>
      <c r="BB682" s="19">
        <f>Regression!$C$45+Regression!$C$46*A682</f>
        <v>7206.2987182121351</v>
      </c>
      <c r="BC682" s="27" t="str">
        <f t="shared" si="148"/>
        <v/>
      </c>
      <c r="BD682" s="30">
        <f>INDEX('Seasonal Index'!$H$2:$H$53,AI682)</f>
        <v>1.0025158987054763</v>
      </c>
      <c r="BE682" s="34" t="str">
        <f t="shared" si="149"/>
        <v/>
      </c>
      <c r="BF682" s="38" t="str">
        <f t="shared" si="150"/>
        <v/>
      </c>
      <c r="BG682" s="34">
        <f t="shared" si="151"/>
        <v>8796</v>
      </c>
      <c r="BH682" s="13">
        <f t="shared" si="152"/>
        <v>0</v>
      </c>
      <c r="BI682" s="13">
        <f t="shared" si="153"/>
        <v>0</v>
      </c>
    </row>
    <row r="683" spans="1:61" x14ac:dyDescent="0.2">
      <c r="A683" s="15">
        <v>682</v>
      </c>
      <c r="B683" s="35">
        <v>38044</v>
      </c>
      <c r="C683" s="36">
        <v>8970</v>
      </c>
      <c r="D683" s="37"/>
      <c r="F683" s="15">
        <v>359000</v>
      </c>
      <c r="H683" s="15">
        <v>36.082000000000001</v>
      </c>
      <c r="I683" s="15">
        <v>32.268000000000001</v>
      </c>
      <c r="J683" s="15">
        <v>1.6879999999999999</v>
      </c>
      <c r="K683" s="15">
        <v>11772.234</v>
      </c>
      <c r="L683" s="15">
        <v>801943</v>
      </c>
      <c r="M683" s="15">
        <v>1114</v>
      </c>
      <c r="N683" s="15">
        <v>16.695</v>
      </c>
      <c r="O683" s="15">
        <v>238538</v>
      </c>
      <c r="P683" s="15">
        <v>7950.4</v>
      </c>
      <c r="Q683" s="15">
        <v>2082493</v>
      </c>
      <c r="S683" s="15">
        <v>10632</v>
      </c>
      <c r="T683" s="15">
        <v>8.0655000000000001</v>
      </c>
      <c r="U683" s="15">
        <v>93.6</v>
      </c>
      <c r="V683" s="15">
        <v>26</v>
      </c>
      <c r="W683" s="15">
        <v>93.6</v>
      </c>
      <c r="AB683" s="15">
        <v>287955</v>
      </c>
      <c r="AD683" s="15">
        <v>0</v>
      </c>
      <c r="AE683" s="15">
        <v>157.30000000000001</v>
      </c>
      <c r="AF683" s="15">
        <v>0</v>
      </c>
      <c r="AH683" s="13">
        <f t="shared" si="140"/>
        <v>2004</v>
      </c>
      <c r="AI683" s="13">
        <f t="shared" si="141"/>
        <v>9</v>
      </c>
      <c r="AJ683" s="13">
        <f>IF(AND(ISNUMBER(C683),ISNUMBER(AK683),ISNUMBER(AL683),AH683&gt;=Inputs!$B$5,AH683&lt;=Inputs!$B$6,AH683&lt;&gt;Inputs!$B$7,AH683&lt;&gt;Inputs!$B$8),1,0)</f>
        <v>0</v>
      </c>
      <c r="AK683" s="13">
        <f>IF(INDEX($E683:$AF683,Inputs!$C$10)="","",INDEX($E683:$AF683,Inputs!$C$10))</f>
        <v>238538</v>
      </c>
      <c r="AL683" s="13">
        <f>IF(INDEX($E683:$AF683,Inputs!$C$11)="","",INDEX($E683:$AF683,Inputs!$C$11))</f>
        <v>359000</v>
      </c>
      <c r="AM683" s="19">
        <f>Regression!$C$5+Regression!$C$6*A683</f>
        <v>10046.785691202949</v>
      </c>
      <c r="AN683" s="27" t="str">
        <f t="shared" si="142"/>
        <v/>
      </c>
      <c r="AO683" s="30">
        <f>INDEX('Seasonal Index'!$E$2:$E$53,AI683)</f>
        <v>0.98629367627517528</v>
      </c>
      <c r="AP683" s="34" t="str">
        <f t="shared" si="143"/>
        <v/>
      </c>
      <c r="AQ683" s="16">
        <f>IF(AJ683=1,A683-Regression!$C$15,0)</f>
        <v>0</v>
      </c>
      <c r="AR683" s="16">
        <f>IF(AJ683=1,AK683-Regression!$D$15,0)</f>
        <v>0</v>
      </c>
      <c r="AS683" s="16">
        <f>IF(AJ683=1,AL683-Regression!$E$15,0)</f>
        <v>0</v>
      </c>
      <c r="AT683" s="16">
        <f>IF(AJ683=1,AP683-Regression!$F$15,0)</f>
        <v>0</v>
      </c>
      <c r="AU683" s="19">
        <f>IF(AND(ISNUMBER(AK683),ISNUMBER(AL683)),Regression!$C$38+Regression!$D$38*A683+Regression!$E$38*AK683+Regression!$F$38*AL683,"")</f>
        <v>9984.0541862941336</v>
      </c>
      <c r="AV683" s="34">
        <f t="shared" si="144"/>
        <v>9847.2095075305951</v>
      </c>
      <c r="AW683" s="13" t="str">
        <f>IF(AJ683=1,"Train",IF(AH683=Inputs!$B$6+1,"Validation",IF(AH683&gt;Inputs!$B$6+1,"Forecast","Not used")))</f>
        <v>Not used</v>
      </c>
      <c r="AX683" s="34">
        <f t="shared" si="145"/>
        <v>8970</v>
      </c>
      <c r="AY683" s="38" t="str">
        <f t="shared" si="146"/>
        <v/>
      </c>
      <c r="AZ683" s="13">
        <f t="shared" si="147"/>
        <v>0</v>
      </c>
      <c r="BB683" s="19">
        <f>Regression!$C$45+Regression!$C$46*A683</f>
        <v>7207.8582178249117</v>
      </c>
      <c r="BC683" s="27" t="str">
        <f t="shared" si="148"/>
        <v/>
      </c>
      <c r="BD683" s="30">
        <f>INDEX('Seasonal Index'!$H$2:$H$53,AI683)</f>
        <v>1.0104103597905623</v>
      </c>
      <c r="BE683" s="34" t="str">
        <f t="shared" si="149"/>
        <v/>
      </c>
      <c r="BF683" s="38" t="str">
        <f t="shared" si="150"/>
        <v/>
      </c>
      <c r="BG683" s="34">
        <f t="shared" si="151"/>
        <v>8970</v>
      </c>
      <c r="BH683" s="13">
        <f t="shared" si="152"/>
        <v>0</v>
      </c>
      <c r="BI683" s="13">
        <f t="shared" si="153"/>
        <v>0</v>
      </c>
    </row>
    <row r="684" spans="1:61" x14ac:dyDescent="0.2">
      <c r="A684" s="15">
        <v>683</v>
      </c>
      <c r="B684" s="35">
        <v>38051</v>
      </c>
      <c r="C684" s="36">
        <v>8968</v>
      </c>
      <c r="D684" s="37"/>
      <c r="F684" s="15">
        <v>348000</v>
      </c>
      <c r="H684" s="15">
        <v>36.673999999999999</v>
      </c>
      <c r="I684" s="15">
        <v>33.731999999999999</v>
      </c>
      <c r="J684" s="15">
        <v>1.7170000000000001</v>
      </c>
      <c r="K684" s="15">
        <v>11772.234</v>
      </c>
      <c r="L684" s="15">
        <v>801943</v>
      </c>
      <c r="M684" s="15">
        <v>1114</v>
      </c>
      <c r="N684" s="15">
        <v>16.695</v>
      </c>
      <c r="O684" s="15">
        <v>238538</v>
      </c>
      <c r="P684" s="15">
        <v>7950.4</v>
      </c>
      <c r="Q684" s="15">
        <v>2082493</v>
      </c>
      <c r="S684" s="15">
        <v>10313</v>
      </c>
      <c r="T684" s="15">
        <v>8.0655000000000001</v>
      </c>
      <c r="U684" s="15">
        <v>93.6</v>
      </c>
      <c r="V684" s="15">
        <v>26</v>
      </c>
      <c r="W684" s="15">
        <v>93.6</v>
      </c>
      <c r="AB684" s="15">
        <v>290626</v>
      </c>
      <c r="AD684" s="15">
        <v>0</v>
      </c>
      <c r="AE684" s="15">
        <v>97.9</v>
      </c>
      <c r="AF684" s="15">
        <v>2.8</v>
      </c>
      <c r="AH684" s="13">
        <f t="shared" si="140"/>
        <v>2004</v>
      </c>
      <c r="AI684" s="13">
        <f t="shared" si="141"/>
        <v>10</v>
      </c>
      <c r="AJ684" s="13">
        <f>IF(AND(ISNUMBER(C684),ISNUMBER(AK684),ISNUMBER(AL684),AH684&gt;=Inputs!$B$5,AH684&lt;=Inputs!$B$6,AH684&lt;&gt;Inputs!$B$7,AH684&lt;&gt;Inputs!$B$8),1,0)</f>
        <v>0</v>
      </c>
      <c r="AK684" s="13">
        <f>IF(INDEX($E684:$AF684,Inputs!$C$10)="","",INDEX($E684:$AF684,Inputs!$C$10))</f>
        <v>238538</v>
      </c>
      <c r="AL684" s="13">
        <f>IF(INDEX($E684:$AF684,Inputs!$C$11)="","",INDEX($E684:$AF684,Inputs!$C$11))</f>
        <v>348000</v>
      </c>
      <c r="AM684" s="19">
        <f>Regression!$C$5+Regression!$C$6*A684</f>
        <v>10045.61301626463</v>
      </c>
      <c r="AN684" s="27" t="str">
        <f t="shared" si="142"/>
        <v/>
      </c>
      <c r="AO684" s="30">
        <f>INDEX('Seasonal Index'!$E$2:$E$53,AI684)</f>
        <v>0.99527490721887679</v>
      </c>
      <c r="AP684" s="34" t="str">
        <f t="shared" si="143"/>
        <v/>
      </c>
      <c r="AQ684" s="16">
        <f>IF(AJ684=1,A684-Regression!$C$15,0)</f>
        <v>0</v>
      </c>
      <c r="AR684" s="16">
        <f>IF(AJ684=1,AK684-Regression!$D$15,0)</f>
        <v>0</v>
      </c>
      <c r="AS684" s="16">
        <f>IF(AJ684=1,AL684-Regression!$E$15,0)</f>
        <v>0</v>
      </c>
      <c r="AT684" s="16">
        <f>IF(AJ684=1,AP684-Regression!$F$15,0)</f>
        <v>0</v>
      </c>
      <c r="AU684" s="19">
        <f>IF(AND(ISNUMBER(AK684),ISNUMBER(AL684)),Regression!$C$38+Regression!$D$38*A684+Regression!$E$38*AK684+Regression!$F$38*AL684,"")</f>
        <v>10011.697328220529</v>
      </c>
      <c r="AV684" s="34">
        <f t="shared" si="144"/>
        <v>9964.3911294481641</v>
      </c>
      <c r="AW684" s="13" t="str">
        <f>IF(AJ684=1,"Train",IF(AH684=Inputs!$B$6+1,"Validation",IF(AH684&gt;Inputs!$B$6+1,"Forecast","Not used")))</f>
        <v>Not used</v>
      </c>
      <c r="AX684" s="34">
        <f t="shared" si="145"/>
        <v>8968</v>
      </c>
      <c r="AY684" s="38" t="str">
        <f t="shared" si="146"/>
        <v/>
      </c>
      <c r="AZ684" s="13">
        <f t="shared" si="147"/>
        <v>0</v>
      </c>
      <c r="BB684" s="19">
        <f>Regression!$C$45+Regression!$C$46*A684</f>
        <v>7209.4177174376891</v>
      </c>
      <c r="BC684" s="27" t="str">
        <f t="shared" si="148"/>
        <v/>
      </c>
      <c r="BD684" s="30">
        <f>INDEX('Seasonal Index'!$H$2:$H$53,AI684)</f>
        <v>1.0119261816291902</v>
      </c>
      <c r="BE684" s="34" t="str">
        <f t="shared" si="149"/>
        <v/>
      </c>
      <c r="BF684" s="38" t="str">
        <f t="shared" si="150"/>
        <v/>
      </c>
      <c r="BG684" s="34">
        <f t="shared" si="151"/>
        <v>8968</v>
      </c>
      <c r="BH684" s="13">
        <f t="shared" si="152"/>
        <v>0</v>
      </c>
      <c r="BI684" s="13">
        <f t="shared" si="153"/>
        <v>0</v>
      </c>
    </row>
    <row r="685" spans="1:61" x14ac:dyDescent="0.2">
      <c r="A685" s="15">
        <v>684</v>
      </c>
      <c r="B685" s="35">
        <v>38058</v>
      </c>
      <c r="C685" s="36">
        <v>9044</v>
      </c>
      <c r="D685" s="37"/>
      <c r="F685" s="15">
        <v>344000</v>
      </c>
      <c r="H685" s="15">
        <v>36.438000000000002</v>
      </c>
      <c r="I685" s="15">
        <v>33.36</v>
      </c>
      <c r="J685" s="15">
        <v>1.738</v>
      </c>
      <c r="K685" s="15">
        <v>11772.234</v>
      </c>
      <c r="L685" s="15">
        <v>696904</v>
      </c>
      <c r="M685" s="15">
        <v>1101</v>
      </c>
      <c r="N685" s="15">
        <v>16.695</v>
      </c>
      <c r="O685" s="15">
        <v>238538</v>
      </c>
      <c r="P685" s="15">
        <v>8007.1</v>
      </c>
      <c r="Q685" s="15">
        <v>2082493</v>
      </c>
      <c r="S685" s="15">
        <v>10313</v>
      </c>
      <c r="T685" s="15">
        <v>8.0655000000000001</v>
      </c>
      <c r="U685" s="15">
        <v>93.6</v>
      </c>
      <c r="V685" s="15">
        <v>26</v>
      </c>
      <c r="W685" s="15">
        <v>93</v>
      </c>
      <c r="AB685" s="15">
        <v>290626</v>
      </c>
      <c r="AD685" s="15">
        <v>0</v>
      </c>
      <c r="AE685" s="15">
        <v>113.7</v>
      </c>
      <c r="AF685" s="15">
        <v>2.2000000000000002</v>
      </c>
      <c r="AH685" s="13">
        <f t="shared" si="140"/>
        <v>2004</v>
      </c>
      <c r="AI685" s="13">
        <f t="shared" si="141"/>
        <v>11</v>
      </c>
      <c r="AJ685" s="13">
        <f>IF(AND(ISNUMBER(C685),ISNUMBER(AK685),ISNUMBER(AL685),AH685&gt;=Inputs!$B$5,AH685&lt;=Inputs!$B$6,AH685&lt;&gt;Inputs!$B$7,AH685&lt;&gt;Inputs!$B$8),1,0)</f>
        <v>0</v>
      </c>
      <c r="AK685" s="13">
        <f>IF(INDEX($E685:$AF685,Inputs!$C$10)="","",INDEX($E685:$AF685,Inputs!$C$10))</f>
        <v>238538</v>
      </c>
      <c r="AL685" s="13">
        <f>IF(INDEX($E685:$AF685,Inputs!$C$11)="","",INDEX($E685:$AF685,Inputs!$C$11))</f>
        <v>344000</v>
      </c>
      <c r="AM685" s="19">
        <f>Regression!$C$5+Regression!$C$6*A685</f>
        <v>10044.44034132631</v>
      </c>
      <c r="AN685" s="27" t="str">
        <f t="shared" si="142"/>
        <v/>
      </c>
      <c r="AO685" s="30">
        <f>INDEX('Seasonal Index'!$E$2:$E$53,AI685)</f>
        <v>1.0021277529608945</v>
      </c>
      <c r="AP685" s="34" t="str">
        <f t="shared" si="143"/>
        <v/>
      </c>
      <c r="AQ685" s="16">
        <f>IF(AJ685=1,A685-Regression!$C$15,0)</f>
        <v>0</v>
      </c>
      <c r="AR685" s="16">
        <f>IF(AJ685=1,AK685-Regression!$D$15,0)</f>
        <v>0</v>
      </c>
      <c r="AS685" s="16">
        <f>IF(AJ685=1,AL685-Regression!$E$15,0)</f>
        <v>0</v>
      </c>
      <c r="AT685" s="16">
        <f>IF(AJ685=1,AP685-Regression!$F$15,0)</f>
        <v>0</v>
      </c>
      <c r="AU685" s="19">
        <f>IF(AND(ISNUMBER(AK685),ISNUMBER(AL685)),Regression!$C$38+Regression!$D$38*A685+Regression!$E$38*AK685+Regression!$F$38*AL685,"")</f>
        <v>10020.755180509623</v>
      </c>
      <c r="AV685" s="34">
        <f t="shared" si="144"/>
        <v>10042.076872015352</v>
      </c>
      <c r="AW685" s="13" t="str">
        <f>IF(AJ685=1,"Train",IF(AH685=Inputs!$B$6+1,"Validation",IF(AH685&gt;Inputs!$B$6+1,"Forecast","Not used")))</f>
        <v>Not used</v>
      </c>
      <c r="AX685" s="34">
        <f t="shared" si="145"/>
        <v>9044</v>
      </c>
      <c r="AY685" s="38" t="str">
        <f t="shared" si="146"/>
        <v/>
      </c>
      <c r="AZ685" s="13">
        <f t="shared" si="147"/>
        <v>0</v>
      </c>
      <c r="BB685" s="19">
        <f>Regression!$C$45+Regression!$C$46*A685</f>
        <v>7210.9772170504657</v>
      </c>
      <c r="BC685" s="27" t="str">
        <f t="shared" si="148"/>
        <v/>
      </c>
      <c r="BD685" s="30">
        <f>INDEX('Seasonal Index'!$H$2:$H$53,AI685)</f>
        <v>1.0050201958166503</v>
      </c>
      <c r="BE685" s="34" t="str">
        <f t="shared" si="149"/>
        <v/>
      </c>
      <c r="BF685" s="38" t="str">
        <f t="shared" si="150"/>
        <v/>
      </c>
      <c r="BG685" s="34">
        <f t="shared" si="151"/>
        <v>9044</v>
      </c>
      <c r="BH685" s="13">
        <f t="shared" si="152"/>
        <v>0</v>
      </c>
      <c r="BI685" s="13">
        <f t="shared" si="153"/>
        <v>0</v>
      </c>
    </row>
    <row r="686" spans="1:61" x14ac:dyDescent="0.2">
      <c r="A686" s="15">
        <v>685</v>
      </c>
      <c r="B686" s="35">
        <v>38065</v>
      </c>
      <c r="C686" s="36">
        <v>8818</v>
      </c>
      <c r="D686" s="37"/>
      <c r="F686" s="15">
        <v>338000</v>
      </c>
      <c r="H686" s="15">
        <v>37.781999999999996</v>
      </c>
      <c r="I686" s="15">
        <v>34.564</v>
      </c>
      <c r="J686" s="15">
        <v>1.724</v>
      </c>
      <c r="K686" s="15">
        <v>11772.234</v>
      </c>
      <c r="L686" s="15">
        <v>696904</v>
      </c>
      <c r="M686" s="15">
        <v>1101</v>
      </c>
      <c r="N686" s="15">
        <v>17.032</v>
      </c>
      <c r="O686" s="15">
        <v>222450</v>
      </c>
      <c r="P686" s="15">
        <v>8007.1</v>
      </c>
      <c r="Q686" s="15">
        <v>2102932</v>
      </c>
      <c r="S686" s="15">
        <v>10313</v>
      </c>
      <c r="T686" s="15">
        <v>8.0655000000000001</v>
      </c>
      <c r="U686" s="15">
        <v>93.6</v>
      </c>
      <c r="V686" s="15">
        <v>26</v>
      </c>
      <c r="W686" s="15">
        <v>93</v>
      </c>
      <c r="AB686" s="15">
        <v>290626</v>
      </c>
      <c r="AD686" s="15">
        <v>0</v>
      </c>
      <c r="AE686" s="15">
        <v>109.1</v>
      </c>
      <c r="AF686" s="15">
        <v>3.4</v>
      </c>
      <c r="AH686" s="13">
        <f t="shared" si="140"/>
        <v>2004</v>
      </c>
      <c r="AI686" s="13">
        <f t="shared" si="141"/>
        <v>12</v>
      </c>
      <c r="AJ686" s="13">
        <f>IF(AND(ISNUMBER(C686),ISNUMBER(AK686),ISNUMBER(AL686),AH686&gt;=Inputs!$B$5,AH686&lt;=Inputs!$B$6,AH686&lt;&gt;Inputs!$B$7,AH686&lt;&gt;Inputs!$B$8),1,0)</f>
        <v>0</v>
      </c>
      <c r="AK686" s="13">
        <f>IF(INDEX($E686:$AF686,Inputs!$C$10)="","",INDEX($E686:$AF686,Inputs!$C$10))</f>
        <v>222450</v>
      </c>
      <c r="AL686" s="13">
        <f>IF(INDEX($E686:$AF686,Inputs!$C$11)="","",INDEX($E686:$AF686,Inputs!$C$11))</f>
        <v>338000</v>
      </c>
      <c r="AM686" s="19">
        <f>Regression!$C$5+Regression!$C$6*A686</f>
        <v>10043.267666387992</v>
      </c>
      <c r="AN686" s="27" t="str">
        <f t="shared" si="142"/>
        <v/>
      </c>
      <c r="AO686" s="30">
        <f>INDEX('Seasonal Index'!$E$2:$E$53,AI686)</f>
        <v>0.99255102448152055</v>
      </c>
      <c r="AP686" s="34" t="str">
        <f t="shared" si="143"/>
        <v/>
      </c>
      <c r="AQ686" s="16">
        <f>IF(AJ686=1,A686-Regression!$C$15,0)</f>
        <v>0</v>
      </c>
      <c r="AR686" s="16">
        <f>IF(AJ686=1,AK686-Regression!$D$15,0)</f>
        <v>0</v>
      </c>
      <c r="AS686" s="16">
        <f>IF(AJ686=1,AL686-Regression!$E$15,0)</f>
        <v>0</v>
      </c>
      <c r="AT686" s="16">
        <f>IF(AJ686=1,AP686-Regression!$F$15,0)</f>
        <v>0</v>
      </c>
      <c r="AU686" s="19">
        <f>IF(AND(ISNUMBER(AK686),ISNUMBER(AL686)),Regression!$C$38+Regression!$D$38*A686+Regression!$E$38*AK686+Regression!$F$38*AL686,"")</f>
        <v>10005.767806537971</v>
      </c>
      <c r="AV686" s="34">
        <f t="shared" si="144"/>
        <v>9931.2350871034796</v>
      </c>
      <c r="AW686" s="13" t="str">
        <f>IF(AJ686=1,"Train",IF(AH686=Inputs!$B$6+1,"Validation",IF(AH686&gt;Inputs!$B$6+1,"Forecast","Not used")))</f>
        <v>Not used</v>
      </c>
      <c r="AX686" s="34">
        <f t="shared" si="145"/>
        <v>8818</v>
      </c>
      <c r="AY686" s="38" t="str">
        <f t="shared" si="146"/>
        <v/>
      </c>
      <c r="AZ686" s="13">
        <f t="shared" si="147"/>
        <v>0</v>
      </c>
      <c r="BB686" s="19">
        <f>Regression!$C$45+Regression!$C$46*A686</f>
        <v>7212.5367166632423</v>
      </c>
      <c r="BC686" s="27" t="str">
        <f t="shared" si="148"/>
        <v/>
      </c>
      <c r="BD686" s="30">
        <f>INDEX('Seasonal Index'!$H$2:$H$53,AI686)</f>
        <v>1.0030364776411875</v>
      </c>
      <c r="BE686" s="34" t="str">
        <f t="shared" si="149"/>
        <v/>
      </c>
      <c r="BF686" s="38" t="str">
        <f t="shared" si="150"/>
        <v/>
      </c>
      <c r="BG686" s="34">
        <f t="shared" si="151"/>
        <v>8818</v>
      </c>
      <c r="BH686" s="13">
        <f t="shared" si="152"/>
        <v>0</v>
      </c>
      <c r="BI686" s="13">
        <f t="shared" si="153"/>
        <v>0</v>
      </c>
    </row>
    <row r="687" spans="1:61" x14ac:dyDescent="0.2">
      <c r="A687" s="15">
        <v>686</v>
      </c>
      <c r="B687" s="35">
        <v>38072</v>
      </c>
      <c r="C687" s="36">
        <v>8731</v>
      </c>
      <c r="D687" s="37"/>
      <c r="F687" s="15">
        <v>346000</v>
      </c>
      <c r="H687" s="15">
        <v>36.654000000000003</v>
      </c>
      <c r="I687" s="15">
        <v>33.588000000000001</v>
      </c>
      <c r="J687" s="15">
        <v>1.7430000000000001</v>
      </c>
      <c r="K687" s="15">
        <v>11772.234</v>
      </c>
      <c r="L687" s="15">
        <v>696904</v>
      </c>
      <c r="M687" s="15">
        <v>1101</v>
      </c>
      <c r="N687" s="15">
        <v>17.032</v>
      </c>
      <c r="O687" s="15">
        <v>222450</v>
      </c>
      <c r="P687" s="15">
        <v>8007.1</v>
      </c>
      <c r="Q687" s="15">
        <v>2102932</v>
      </c>
      <c r="S687" s="15">
        <v>10313</v>
      </c>
      <c r="T687" s="15">
        <v>8.0655000000000001</v>
      </c>
      <c r="U687" s="15">
        <v>93.6</v>
      </c>
      <c r="V687" s="15">
        <v>26</v>
      </c>
      <c r="W687" s="15">
        <v>93</v>
      </c>
      <c r="AB687" s="15">
        <v>290626</v>
      </c>
      <c r="AD687" s="15">
        <v>0</v>
      </c>
      <c r="AE687" s="15">
        <v>92.4</v>
      </c>
      <c r="AF687" s="15">
        <v>3.6</v>
      </c>
      <c r="AH687" s="13">
        <f t="shared" si="140"/>
        <v>2004</v>
      </c>
      <c r="AI687" s="13">
        <f t="shared" si="141"/>
        <v>13</v>
      </c>
      <c r="AJ687" s="13">
        <f>IF(AND(ISNUMBER(C687),ISNUMBER(AK687),ISNUMBER(AL687),AH687&gt;=Inputs!$B$5,AH687&lt;=Inputs!$B$6,AH687&lt;&gt;Inputs!$B$7,AH687&lt;&gt;Inputs!$B$8),1,0)</f>
        <v>0</v>
      </c>
      <c r="AK687" s="13">
        <f>IF(INDEX($E687:$AF687,Inputs!$C$10)="","",INDEX($E687:$AF687,Inputs!$C$10))</f>
        <v>222450</v>
      </c>
      <c r="AL687" s="13">
        <f>IF(INDEX($E687:$AF687,Inputs!$C$11)="","",INDEX($E687:$AF687,Inputs!$C$11))</f>
        <v>346000</v>
      </c>
      <c r="AM687" s="19">
        <f>Regression!$C$5+Regression!$C$6*A687</f>
        <v>10042.094991449672</v>
      </c>
      <c r="AN687" s="27" t="str">
        <f t="shared" si="142"/>
        <v/>
      </c>
      <c r="AO687" s="30">
        <f>INDEX('Seasonal Index'!$E$2:$E$53,AI687)</f>
        <v>1.0067199075539344</v>
      </c>
      <c r="AP687" s="34" t="str">
        <f t="shared" si="143"/>
        <v/>
      </c>
      <c r="AQ687" s="16">
        <f>IF(AJ687=1,A687-Regression!$C$15,0)</f>
        <v>0</v>
      </c>
      <c r="AR687" s="16">
        <f>IF(AJ687=1,AK687-Regression!$D$15,0)</f>
        <v>0</v>
      </c>
      <c r="AS687" s="16">
        <f>IF(AJ687=1,AL687-Regression!$E$15,0)</f>
        <v>0</v>
      </c>
      <c r="AT687" s="16">
        <f>IF(AJ687=1,AP687-Regression!$F$15,0)</f>
        <v>0</v>
      </c>
      <c r="AU687" s="19">
        <f>IF(AND(ISNUMBER(AK687),ISNUMBER(AL687)),Regression!$C$38+Regression!$D$38*A687+Regression!$E$38*AK687+Regression!$F$38*AL687,"")</f>
        <v>9982.9651623059799</v>
      </c>
      <c r="AV687" s="34">
        <f t="shared" si="144"/>
        <v>10050.049765310823</v>
      </c>
      <c r="AW687" s="13" t="str">
        <f>IF(AJ687=1,"Train",IF(AH687=Inputs!$B$6+1,"Validation",IF(AH687&gt;Inputs!$B$6+1,"Forecast","Not used")))</f>
        <v>Not used</v>
      </c>
      <c r="AX687" s="34">
        <f t="shared" si="145"/>
        <v>8731</v>
      </c>
      <c r="AY687" s="38" t="str">
        <f t="shared" si="146"/>
        <v/>
      </c>
      <c r="AZ687" s="13">
        <f t="shared" si="147"/>
        <v>0</v>
      </c>
      <c r="BB687" s="19">
        <f>Regression!$C$45+Regression!$C$46*A687</f>
        <v>7214.0962162760188</v>
      </c>
      <c r="BC687" s="27" t="str">
        <f t="shared" si="148"/>
        <v/>
      </c>
      <c r="BD687" s="30">
        <f>INDEX('Seasonal Index'!$H$2:$H$53,AI687)</f>
        <v>1.0306249409207193</v>
      </c>
      <c r="BE687" s="34" t="str">
        <f t="shared" si="149"/>
        <v/>
      </c>
      <c r="BF687" s="38" t="str">
        <f t="shared" si="150"/>
        <v/>
      </c>
      <c r="BG687" s="34">
        <f t="shared" si="151"/>
        <v>8731</v>
      </c>
      <c r="BH687" s="13">
        <f t="shared" si="152"/>
        <v>0</v>
      </c>
      <c r="BI687" s="13">
        <f t="shared" si="153"/>
        <v>0</v>
      </c>
    </row>
    <row r="688" spans="1:61" x14ac:dyDescent="0.2">
      <c r="A688" s="15">
        <v>687</v>
      </c>
      <c r="B688" s="35">
        <v>38079</v>
      </c>
      <c r="C688" s="36">
        <v>9249</v>
      </c>
      <c r="D688" s="37"/>
      <c r="F688" s="15">
        <v>340000</v>
      </c>
      <c r="H688" s="15">
        <v>35.234000000000002</v>
      </c>
      <c r="I688" s="15">
        <v>32.229999999999997</v>
      </c>
      <c r="J688" s="15">
        <v>1.758</v>
      </c>
      <c r="K688" s="15">
        <v>11772.234</v>
      </c>
      <c r="L688" s="15">
        <v>696904</v>
      </c>
      <c r="M688" s="15">
        <v>1101</v>
      </c>
      <c r="N688" s="15">
        <v>17.032</v>
      </c>
      <c r="O688" s="15">
        <v>222450</v>
      </c>
      <c r="P688" s="15">
        <v>8007.1</v>
      </c>
      <c r="Q688" s="15">
        <v>2102932</v>
      </c>
      <c r="S688" s="15">
        <v>10313</v>
      </c>
      <c r="T688" s="15">
        <v>8.0655000000000001</v>
      </c>
      <c r="U688" s="15">
        <v>93.6</v>
      </c>
      <c r="V688" s="15">
        <v>26</v>
      </c>
      <c r="W688" s="15">
        <v>93</v>
      </c>
      <c r="AB688" s="15">
        <v>290626</v>
      </c>
      <c r="AD688" s="15">
        <v>0</v>
      </c>
      <c r="AE688" s="15">
        <v>79.900000000000006</v>
      </c>
      <c r="AF688" s="15">
        <v>7.4</v>
      </c>
      <c r="AH688" s="13">
        <f t="shared" si="140"/>
        <v>2004</v>
      </c>
      <c r="AI688" s="13">
        <f t="shared" si="141"/>
        <v>14</v>
      </c>
      <c r="AJ688" s="13">
        <f>IF(AND(ISNUMBER(C688),ISNUMBER(AK688),ISNUMBER(AL688),AH688&gt;=Inputs!$B$5,AH688&lt;=Inputs!$B$6,AH688&lt;&gt;Inputs!$B$7,AH688&lt;&gt;Inputs!$B$8),1,0)</f>
        <v>0</v>
      </c>
      <c r="AK688" s="13">
        <f>IF(INDEX($E688:$AF688,Inputs!$C$10)="","",INDEX($E688:$AF688,Inputs!$C$10))</f>
        <v>222450</v>
      </c>
      <c r="AL688" s="13">
        <f>IF(INDEX($E688:$AF688,Inputs!$C$11)="","",INDEX($E688:$AF688,Inputs!$C$11))</f>
        <v>340000</v>
      </c>
      <c r="AM688" s="19">
        <f>Regression!$C$5+Regression!$C$6*A688</f>
        <v>10040.922316511354</v>
      </c>
      <c r="AN688" s="27" t="str">
        <f t="shared" si="142"/>
        <v/>
      </c>
      <c r="AO688" s="30">
        <f>INDEX('Seasonal Index'!$E$2:$E$53,AI688)</f>
        <v>0.99471306505019241</v>
      </c>
      <c r="AP688" s="34" t="str">
        <f t="shared" si="143"/>
        <v/>
      </c>
      <c r="AQ688" s="16">
        <f>IF(AJ688=1,A688-Regression!$C$15,0)</f>
        <v>0</v>
      </c>
      <c r="AR688" s="16">
        <f>IF(AJ688=1,AK688-Regression!$D$15,0)</f>
        <v>0</v>
      </c>
      <c r="AS688" s="16">
        <f>IF(AJ688=1,AL688-Regression!$E$15,0)</f>
        <v>0</v>
      </c>
      <c r="AT688" s="16">
        <f>IF(AJ688=1,AP688-Regression!$F$15,0)</f>
        <v>0</v>
      </c>
      <c r="AU688" s="19">
        <f>IF(AND(ISNUMBER(AK688),ISNUMBER(AL688)),Regression!$C$38+Regression!$D$38*A688+Regression!$E$38*AK688+Regression!$F$38*AL688,"")</f>
        <v>9997.3330973485881</v>
      </c>
      <c r="AV688" s="34">
        <f t="shared" si="144"/>
        <v>9944.4778475913481</v>
      </c>
      <c r="AW688" s="13" t="str">
        <f>IF(AJ688=1,"Train",IF(AH688=Inputs!$B$6+1,"Validation",IF(AH688&gt;Inputs!$B$6+1,"Forecast","Not used")))</f>
        <v>Not used</v>
      </c>
      <c r="AX688" s="34">
        <f t="shared" si="145"/>
        <v>9249</v>
      </c>
      <c r="AY688" s="38" t="str">
        <f t="shared" si="146"/>
        <v/>
      </c>
      <c r="AZ688" s="13">
        <f t="shared" si="147"/>
        <v>0</v>
      </c>
      <c r="BB688" s="19">
        <f>Regression!$C$45+Regression!$C$46*A688</f>
        <v>7215.6557158887954</v>
      </c>
      <c r="BC688" s="27" t="str">
        <f t="shared" si="148"/>
        <v/>
      </c>
      <c r="BD688" s="30">
        <f>INDEX('Seasonal Index'!$H$2:$H$53,AI688)</f>
        <v>0.9999465749058718</v>
      </c>
      <c r="BE688" s="34" t="str">
        <f t="shared" si="149"/>
        <v/>
      </c>
      <c r="BF688" s="38" t="str">
        <f t="shared" si="150"/>
        <v/>
      </c>
      <c r="BG688" s="34">
        <f t="shared" si="151"/>
        <v>9249</v>
      </c>
      <c r="BH688" s="13">
        <f t="shared" si="152"/>
        <v>0</v>
      </c>
      <c r="BI688" s="13">
        <f t="shared" si="153"/>
        <v>0</v>
      </c>
    </row>
    <row r="689" spans="1:61" x14ac:dyDescent="0.2">
      <c r="A689" s="15">
        <v>688</v>
      </c>
      <c r="B689" s="35">
        <v>38086</v>
      </c>
      <c r="C689" s="36">
        <v>9338</v>
      </c>
      <c r="D689" s="37"/>
      <c r="F689" s="15">
        <v>335000</v>
      </c>
      <c r="H689" s="15">
        <v>35.700000000000003</v>
      </c>
      <c r="I689" s="15">
        <v>32.746000000000002</v>
      </c>
      <c r="J689" s="15">
        <v>1.78</v>
      </c>
      <c r="K689" s="15">
        <v>11772.234</v>
      </c>
      <c r="L689" s="15">
        <v>696904</v>
      </c>
      <c r="M689" s="15">
        <v>1119</v>
      </c>
      <c r="N689" s="15">
        <v>17.032</v>
      </c>
      <c r="O689" s="15">
        <v>222450</v>
      </c>
      <c r="P689" s="15">
        <v>8040.4</v>
      </c>
      <c r="Q689" s="15">
        <v>2102932</v>
      </c>
      <c r="S689" s="15">
        <v>10313</v>
      </c>
      <c r="T689" s="15">
        <v>8.0655000000000001</v>
      </c>
      <c r="U689" s="15">
        <v>93.6</v>
      </c>
      <c r="V689" s="15">
        <v>26</v>
      </c>
      <c r="W689" s="15">
        <v>89.1</v>
      </c>
      <c r="AB689" s="15">
        <v>290626</v>
      </c>
      <c r="AD689" s="15">
        <v>0</v>
      </c>
      <c r="AE689" s="15">
        <v>85.4</v>
      </c>
      <c r="AF689" s="15">
        <v>5.2</v>
      </c>
      <c r="AH689" s="13">
        <f t="shared" si="140"/>
        <v>2004</v>
      </c>
      <c r="AI689" s="13">
        <f t="shared" si="141"/>
        <v>15</v>
      </c>
      <c r="AJ689" s="13">
        <f>IF(AND(ISNUMBER(C689),ISNUMBER(AK689),ISNUMBER(AL689),AH689&gt;=Inputs!$B$5,AH689&lt;=Inputs!$B$6,AH689&lt;&gt;Inputs!$B$7,AH689&lt;&gt;Inputs!$B$8),1,0)</f>
        <v>0</v>
      </c>
      <c r="AK689" s="13">
        <f>IF(INDEX($E689:$AF689,Inputs!$C$10)="","",INDEX($E689:$AF689,Inputs!$C$10))</f>
        <v>222450</v>
      </c>
      <c r="AL689" s="13">
        <f>IF(INDEX($E689:$AF689,Inputs!$C$11)="","",INDEX($E689:$AF689,Inputs!$C$11))</f>
        <v>335000</v>
      </c>
      <c r="AM689" s="19">
        <f>Regression!$C$5+Regression!$C$6*A689</f>
        <v>10039.749641573035</v>
      </c>
      <c r="AN689" s="27" t="str">
        <f t="shared" si="142"/>
        <v/>
      </c>
      <c r="AO689" s="30">
        <f>INDEX('Seasonal Index'!$E$2:$E$53,AI689)</f>
        <v>1.0030309157157118</v>
      </c>
      <c r="AP689" s="34" t="str">
        <f t="shared" si="143"/>
        <v/>
      </c>
      <c r="AQ689" s="16">
        <f>IF(AJ689=1,A689-Regression!$C$15,0)</f>
        <v>0</v>
      </c>
      <c r="AR689" s="16">
        <f>IF(AJ689=1,AK689-Regression!$D$15,0)</f>
        <v>0</v>
      </c>
      <c r="AS689" s="16">
        <f>IF(AJ689=1,AL689-Regression!$E$15,0)</f>
        <v>0</v>
      </c>
      <c r="AT689" s="16">
        <f>IF(AJ689=1,AP689-Regression!$F$15,0)</f>
        <v>0</v>
      </c>
      <c r="AU689" s="19">
        <f>IF(AND(ISNUMBER(AK689),ISNUMBER(AL689)),Regression!$C$38+Regression!$D$38*A689+Regression!$E$38*AK689+Regression!$F$38*AL689,"")</f>
        <v>10009.04599101444</v>
      </c>
      <c r="AV689" s="34">
        <f t="shared" si="144"/>
        <v>10039.382565807888</v>
      </c>
      <c r="AW689" s="13" t="str">
        <f>IF(AJ689=1,"Train",IF(AH689=Inputs!$B$6+1,"Validation",IF(AH689&gt;Inputs!$B$6+1,"Forecast","Not used")))</f>
        <v>Not used</v>
      </c>
      <c r="AX689" s="34">
        <f t="shared" si="145"/>
        <v>9338</v>
      </c>
      <c r="AY689" s="38" t="str">
        <f t="shared" si="146"/>
        <v/>
      </c>
      <c r="AZ689" s="13">
        <f t="shared" si="147"/>
        <v>0</v>
      </c>
      <c r="BB689" s="19">
        <f>Regression!$C$45+Regression!$C$46*A689</f>
        <v>7217.2152155015729</v>
      </c>
      <c r="BC689" s="27" t="str">
        <f t="shared" si="148"/>
        <v/>
      </c>
      <c r="BD689" s="30">
        <f>INDEX('Seasonal Index'!$H$2:$H$53,AI689)</f>
        <v>0.99086023336954587</v>
      </c>
      <c r="BE689" s="34" t="str">
        <f t="shared" si="149"/>
        <v/>
      </c>
      <c r="BF689" s="38" t="str">
        <f t="shared" si="150"/>
        <v/>
      </c>
      <c r="BG689" s="34">
        <f t="shared" si="151"/>
        <v>9338</v>
      </c>
      <c r="BH689" s="13">
        <f t="shared" si="152"/>
        <v>0</v>
      </c>
      <c r="BI689" s="13">
        <f t="shared" si="153"/>
        <v>0</v>
      </c>
    </row>
    <row r="690" spans="1:61" x14ac:dyDescent="0.2">
      <c r="A690" s="15">
        <v>689</v>
      </c>
      <c r="B690" s="35">
        <v>38093</v>
      </c>
      <c r="C690" s="36">
        <v>8973</v>
      </c>
      <c r="D690" s="37"/>
      <c r="F690" s="15">
        <v>355000</v>
      </c>
      <c r="H690" s="15">
        <v>37.387999999999998</v>
      </c>
      <c r="I690" s="15">
        <v>33.954000000000001</v>
      </c>
      <c r="J690" s="15">
        <v>1.786</v>
      </c>
      <c r="K690" s="15">
        <v>11772.234</v>
      </c>
      <c r="L690" s="15">
        <v>733999</v>
      </c>
      <c r="M690" s="15">
        <v>1119</v>
      </c>
      <c r="N690" s="15">
        <v>17.247</v>
      </c>
      <c r="O690" s="15">
        <v>213709</v>
      </c>
      <c r="P690" s="15">
        <v>8040.4</v>
      </c>
      <c r="Q690" s="15">
        <v>2102932</v>
      </c>
      <c r="S690" s="15">
        <v>10313</v>
      </c>
      <c r="T690" s="15">
        <v>8.0655000000000001</v>
      </c>
      <c r="U690" s="15">
        <v>93.6</v>
      </c>
      <c r="V690" s="15">
        <v>26</v>
      </c>
      <c r="W690" s="15">
        <v>89.1</v>
      </c>
      <c r="AB690" s="15">
        <v>290626</v>
      </c>
      <c r="AD690" s="15">
        <v>0</v>
      </c>
      <c r="AE690" s="15">
        <v>79.7</v>
      </c>
      <c r="AF690" s="15">
        <v>1.4</v>
      </c>
      <c r="AH690" s="13">
        <f t="shared" si="140"/>
        <v>2004</v>
      </c>
      <c r="AI690" s="13">
        <f t="shared" si="141"/>
        <v>16</v>
      </c>
      <c r="AJ690" s="13">
        <f>IF(AND(ISNUMBER(C690),ISNUMBER(AK690),ISNUMBER(AL690),AH690&gt;=Inputs!$B$5,AH690&lt;=Inputs!$B$6,AH690&lt;&gt;Inputs!$B$7,AH690&lt;&gt;Inputs!$B$8),1,0)</f>
        <v>0</v>
      </c>
      <c r="AK690" s="13">
        <f>IF(INDEX($E690:$AF690,Inputs!$C$10)="","",INDEX($E690:$AF690,Inputs!$C$10))</f>
        <v>213709</v>
      </c>
      <c r="AL690" s="13">
        <f>IF(INDEX($E690:$AF690,Inputs!$C$11)="","",INDEX($E690:$AF690,Inputs!$C$11))</f>
        <v>355000</v>
      </c>
      <c r="AM690" s="19">
        <f>Regression!$C$5+Regression!$C$6*A690</f>
        <v>10038.576966634715</v>
      </c>
      <c r="AN690" s="27" t="str">
        <f t="shared" si="142"/>
        <v/>
      </c>
      <c r="AO690" s="30">
        <f>INDEX('Seasonal Index'!$E$2:$E$53,AI690)</f>
        <v>1.002097408025427</v>
      </c>
      <c r="AP690" s="34" t="str">
        <f t="shared" si="143"/>
        <v/>
      </c>
      <c r="AQ690" s="16">
        <f>IF(AJ690=1,A690-Regression!$C$15,0)</f>
        <v>0</v>
      </c>
      <c r="AR690" s="16">
        <f>IF(AJ690=1,AK690-Regression!$D$15,0)</f>
        <v>0</v>
      </c>
      <c r="AS690" s="16">
        <f>IF(AJ690=1,AL690-Regression!$E$15,0)</f>
        <v>0</v>
      </c>
      <c r="AT690" s="16">
        <f>IF(AJ690=1,AP690-Regression!$F$15,0)</f>
        <v>0</v>
      </c>
      <c r="AU690" s="19">
        <f>IF(AND(ISNUMBER(AK690),ISNUMBER(AL690)),Regression!$C$38+Regression!$D$38*A690+Regression!$E$38*AK690+Regression!$F$38*AL690,"")</f>
        <v>9938.4333999820428</v>
      </c>
      <c r="AV690" s="34">
        <f t="shared" si="144"/>
        <v>9959.278349955337</v>
      </c>
      <c r="AW690" s="13" t="str">
        <f>IF(AJ690=1,"Train",IF(AH690=Inputs!$B$6+1,"Validation",IF(AH690&gt;Inputs!$B$6+1,"Forecast","Not used")))</f>
        <v>Not used</v>
      </c>
      <c r="AX690" s="34">
        <f t="shared" si="145"/>
        <v>8973</v>
      </c>
      <c r="AY690" s="38" t="str">
        <f t="shared" si="146"/>
        <v/>
      </c>
      <c r="AZ690" s="13">
        <f t="shared" si="147"/>
        <v>0</v>
      </c>
      <c r="BB690" s="19">
        <f>Regression!$C$45+Regression!$C$46*A690</f>
        <v>7218.7747151143494</v>
      </c>
      <c r="BC690" s="27" t="str">
        <f t="shared" si="148"/>
        <v/>
      </c>
      <c r="BD690" s="30">
        <f>INDEX('Seasonal Index'!$H$2:$H$53,AI690)</f>
        <v>1.0144500074765384</v>
      </c>
      <c r="BE690" s="34" t="str">
        <f t="shared" si="149"/>
        <v/>
      </c>
      <c r="BF690" s="38" t="str">
        <f t="shared" si="150"/>
        <v/>
      </c>
      <c r="BG690" s="34">
        <f t="shared" si="151"/>
        <v>8973</v>
      </c>
      <c r="BH690" s="13">
        <f t="shared" si="152"/>
        <v>0</v>
      </c>
      <c r="BI690" s="13">
        <f t="shared" si="153"/>
        <v>0</v>
      </c>
    </row>
    <row r="691" spans="1:61" x14ac:dyDescent="0.2">
      <c r="A691" s="15">
        <v>690</v>
      </c>
      <c r="B691" s="35">
        <v>38100</v>
      </c>
      <c r="C691" s="36">
        <v>9255</v>
      </c>
      <c r="D691" s="37"/>
      <c r="F691" s="15">
        <v>364000</v>
      </c>
      <c r="H691" s="15">
        <v>37.32</v>
      </c>
      <c r="I691" s="15">
        <v>33.704000000000001</v>
      </c>
      <c r="J691" s="15">
        <v>1.8129999999999999</v>
      </c>
      <c r="K691" s="15">
        <v>11772.234</v>
      </c>
      <c r="L691" s="15">
        <v>733999</v>
      </c>
      <c r="M691" s="15">
        <v>1119</v>
      </c>
      <c r="N691" s="15">
        <v>17.247</v>
      </c>
      <c r="O691" s="15">
        <v>213709</v>
      </c>
      <c r="P691" s="15">
        <v>8040.4</v>
      </c>
      <c r="Q691" s="15">
        <v>2102932</v>
      </c>
      <c r="S691" s="15">
        <v>10313</v>
      </c>
      <c r="T691" s="15">
        <v>8.0655000000000001</v>
      </c>
      <c r="U691" s="15">
        <v>93.6</v>
      </c>
      <c r="V691" s="15">
        <v>26</v>
      </c>
      <c r="W691" s="15">
        <v>89.1</v>
      </c>
      <c r="AB691" s="15">
        <v>290626</v>
      </c>
      <c r="AD691" s="15">
        <v>0</v>
      </c>
      <c r="AE691" s="15">
        <v>33.5</v>
      </c>
      <c r="AF691" s="15">
        <v>14.9</v>
      </c>
      <c r="AH691" s="13">
        <f t="shared" si="140"/>
        <v>2004</v>
      </c>
      <c r="AI691" s="13">
        <f t="shared" si="141"/>
        <v>17</v>
      </c>
      <c r="AJ691" s="13">
        <f>IF(AND(ISNUMBER(C691),ISNUMBER(AK691),ISNUMBER(AL691),AH691&gt;=Inputs!$B$5,AH691&lt;=Inputs!$B$6,AH691&lt;&gt;Inputs!$B$7,AH691&lt;&gt;Inputs!$B$8),1,0)</f>
        <v>0</v>
      </c>
      <c r="AK691" s="13">
        <f>IF(INDEX($E691:$AF691,Inputs!$C$10)="","",INDEX($E691:$AF691,Inputs!$C$10))</f>
        <v>213709</v>
      </c>
      <c r="AL691" s="13">
        <f>IF(INDEX($E691:$AF691,Inputs!$C$11)="","",INDEX($E691:$AF691,Inputs!$C$11))</f>
        <v>364000</v>
      </c>
      <c r="AM691" s="19">
        <f>Regression!$C$5+Regression!$C$6*A691</f>
        <v>10037.404291696397</v>
      </c>
      <c r="AN691" s="27" t="str">
        <f t="shared" si="142"/>
        <v/>
      </c>
      <c r="AO691" s="30">
        <f>INDEX('Seasonal Index'!$E$2:$E$53,AI691)</f>
        <v>0.98572000908513657</v>
      </c>
      <c r="AP691" s="34" t="str">
        <f t="shared" si="143"/>
        <v/>
      </c>
      <c r="AQ691" s="16">
        <f>IF(AJ691=1,A691-Regression!$C$15,0)</f>
        <v>0</v>
      </c>
      <c r="AR691" s="16">
        <f>IF(AJ691=1,AK691-Regression!$D$15,0)</f>
        <v>0</v>
      </c>
      <c r="AS691" s="16">
        <f>IF(AJ691=1,AL691-Regression!$E$15,0)</f>
        <v>0</v>
      </c>
      <c r="AT691" s="16">
        <f>IF(AJ691=1,AP691-Regression!$F$15,0)</f>
        <v>0</v>
      </c>
      <c r="AU691" s="19">
        <f>IF(AND(ISNUMBER(AK691),ISNUMBER(AL691)),Regression!$C$38+Regression!$D$38*A691+Regression!$E$38*AK691+Regression!$F$38*AL691,"")</f>
        <v>9912.975714373295</v>
      </c>
      <c r="AV691" s="34">
        <f t="shared" si="144"/>
        <v>9771.4185112327832</v>
      </c>
      <c r="AW691" s="13" t="str">
        <f>IF(AJ691=1,"Train",IF(AH691=Inputs!$B$6+1,"Validation",IF(AH691&gt;Inputs!$B$6+1,"Forecast","Not used")))</f>
        <v>Not used</v>
      </c>
      <c r="AX691" s="34">
        <f t="shared" si="145"/>
        <v>9255</v>
      </c>
      <c r="AY691" s="38" t="str">
        <f t="shared" si="146"/>
        <v/>
      </c>
      <c r="AZ691" s="13">
        <f t="shared" si="147"/>
        <v>0</v>
      </c>
      <c r="BB691" s="19">
        <f>Regression!$C$45+Regression!$C$46*A691</f>
        <v>7220.334214727126</v>
      </c>
      <c r="BC691" s="27" t="str">
        <f t="shared" si="148"/>
        <v/>
      </c>
      <c r="BD691" s="30">
        <f>INDEX('Seasonal Index'!$H$2:$H$53,AI691)</f>
        <v>0.9921535913252727</v>
      </c>
      <c r="BE691" s="34" t="str">
        <f t="shared" si="149"/>
        <v/>
      </c>
      <c r="BF691" s="38" t="str">
        <f t="shared" si="150"/>
        <v/>
      </c>
      <c r="BG691" s="34">
        <f t="shared" si="151"/>
        <v>9255</v>
      </c>
      <c r="BH691" s="13">
        <f t="shared" si="152"/>
        <v>0</v>
      </c>
      <c r="BI691" s="13">
        <f t="shared" si="153"/>
        <v>0</v>
      </c>
    </row>
    <row r="692" spans="1:61" x14ac:dyDescent="0.2">
      <c r="A692" s="15">
        <v>691</v>
      </c>
      <c r="B692" s="35">
        <v>38107</v>
      </c>
      <c r="C692" s="36">
        <v>8926</v>
      </c>
      <c r="D692" s="37"/>
      <c r="F692" s="15">
        <v>339000</v>
      </c>
      <c r="H692" s="15">
        <v>37.31</v>
      </c>
      <c r="I692" s="15">
        <v>34.64</v>
      </c>
      <c r="J692" s="15">
        <v>1.8120000000000001</v>
      </c>
      <c r="K692" s="15">
        <v>11772.234</v>
      </c>
      <c r="L692" s="15">
        <v>733999</v>
      </c>
      <c r="M692" s="15">
        <v>1119</v>
      </c>
      <c r="N692" s="15">
        <v>17.247</v>
      </c>
      <c r="O692" s="15">
        <v>213709</v>
      </c>
      <c r="P692" s="15">
        <v>8040.4</v>
      </c>
      <c r="Q692" s="15">
        <v>2102932</v>
      </c>
      <c r="S692" s="15">
        <v>10313</v>
      </c>
      <c r="T692" s="15">
        <v>8.0655000000000001</v>
      </c>
      <c r="U692" s="15">
        <v>93.6</v>
      </c>
      <c r="V692" s="15">
        <v>26</v>
      </c>
      <c r="W692" s="15">
        <v>89.1</v>
      </c>
      <c r="AB692" s="15">
        <v>290626</v>
      </c>
      <c r="AD692" s="15">
        <v>0</v>
      </c>
      <c r="AE692" s="15">
        <v>37.299999999999997</v>
      </c>
      <c r="AF692" s="15">
        <v>22.3</v>
      </c>
      <c r="AH692" s="13">
        <f t="shared" si="140"/>
        <v>2004</v>
      </c>
      <c r="AI692" s="13">
        <f t="shared" si="141"/>
        <v>18</v>
      </c>
      <c r="AJ692" s="13">
        <f>IF(AND(ISNUMBER(C692),ISNUMBER(AK692),ISNUMBER(AL692),AH692&gt;=Inputs!$B$5,AH692&lt;=Inputs!$B$6,AH692&lt;&gt;Inputs!$B$7,AH692&lt;&gt;Inputs!$B$8),1,0)</f>
        <v>0</v>
      </c>
      <c r="AK692" s="13">
        <f>IF(INDEX($E692:$AF692,Inputs!$C$10)="","",INDEX($E692:$AF692,Inputs!$C$10))</f>
        <v>213709</v>
      </c>
      <c r="AL692" s="13">
        <f>IF(INDEX($E692:$AF692,Inputs!$C$11)="","",INDEX($E692:$AF692,Inputs!$C$11))</f>
        <v>339000</v>
      </c>
      <c r="AM692" s="19">
        <f>Regression!$C$5+Regression!$C$6*A692</f>
        <v>10036.231616758078</v>
      </c>
      <c r="AN692" s="27" t="str">
        <f t="shared" si="142"/>
        <v/>
      </c>
      <c r="AO692" s="30">
        <f>INDEX('Seasonal Index'!$E$2:$E$53,AI692)</f>
        <v>1.0181401500092944</v>
      </c>
      <c r="AP692" s="34" t="str">
        <f t="shared" si="143"/>
        <v/>
      </c>
      <c r="AQ692" s="16">
        <f>IF(AJ692=1,A692-Regression!$C$15,0)</f>
        <v>0</v>
      </c>
      <c r="AR692" s="16">
        <f>IF(AJ692=1,AK692-Regression!$D$15,0)</f>
        <v>0</v>
      </c>
      <c r="AS692" s="16">
        <f>IF(AJ692=1,AL692-Regression!$E$15,0)</f>
        <v>0</v>
      </c>
      <c r="AT692" s="16">
        <f>IF(AJ692=1,AP692-Regression!$F$15,0)</f>
        <v>0</v>
      </c>
      <c r="AU692" s="19">
        <f>IF(AND(ISNUMBER(AK692),ISNUMBER(AL692)),Regression!$C$38+Regression!$D$38*A692+Regression!$E$38*AK692+Regression!$F$38*AL692,"")</f>
        <v>9977.7894355742901</v>
      </c>
      <c r="AV692" s="34">
        <f t="shared" si="144"/>
        <v>10158.788032696761</v>
      </c>
      <c r="AW692" s="13" t="str">
        <f>IF(AJ692=1,"Train",IF(AH692=Inputs!$B$6+1,"Validation",IF(AH692&gt;Inputs!$B$6+1,"Forecast","Not used")))</f>
        <v>Not used</v>
      </c>
      <c r="AX692" s="34">
        <f t="shared" si="145"/>
        <v>8926</v>
      </c>
      <c r="AY692" s="38" t="str">
        <f t="shared" si="146"/>
        <v/>
      </c>
      <c r="AZ692" s="13">
        <f t="shared" si="147"/>
        <v>0</v>
      </c>
      <c r="BB692" s="19">
        <f>Regression!$C$45+Regression!$C$46*A692</f>
        <v>7221.8937143399035</v>
      </c>
      <c r="BC692" s="27" t="str">
        <f t="shared" si="148"/>
        <v/>
      </c>
      <c r="BD692" s="30">
        <f>INDEX('Seasonal Index'!$H$2:$H$53,AI692)</f>
        <v>1.0188493846734186</v>
      </c>
      <c r="BE692" s="34" t="str">
        <f t="shared" si="149"/>
        <v/>
      </c>
      <c r="BF692" s="38" t="str">
        <f t="shared" si="150"/>
        <v/>
      </c>
      <c r="BG692" s="34">
        <f t="shared" si="151"/>
        <v>8926</v>
      </c>
      <c r="BH692" s="13">
        <f t="shared" si="152"/>
        <v>0</v>
      </c>
      <c r="BI692" s="13">
        <f t="shared" si="153"/>
        <v>0</v>
      </c>
    </row>
    <row r="693" spans="1:61" x14ac:dyDescent="0.2">
      <c r="A693" s="15">
        <v>692</v>
      </c>
      <c r="B693" s="35">
        <v>38114</v>
      </c>
      <c r="C693" s="36">
        <v>9373</v>
      </c>
      <c r="D693" s="37"/>
      <c r="F693" s="15">
        <v>324000</v>
      </c>
      <c r="H693" s="15">
        <v>39.24</v>
      </c>
      <c r="I693" s="15">
        <v>36.384</v>
      </c>
      <c r="J693" s="15">
        <v>1.8440000000000001</v>
      </c>
      <c r="K693" s="15">
        <v>11923.447</v>
      </c>
      <c r="L693" s="15">
        <v>733999</v>
      </c>
      <c r="M693" s="15">
        <v>1135</v>
      </c>
      <c r="N693" s="15">
        <v>17.247</v>
      </c>
      <c r="O693" s="15">
        <v>213709</v>
      </c>
      <c r="P693" s="15">
        <v>8098.8</v>
      </c>
      <c r="Q693" s="15">
        <v>2102932</v>
      </c>
      <c r="S693" s="15">
        <v>10313</v>
      </c>
      <c r="T693" s="15">
        <v>8.0655000000000001</v>
      </c>
      <c r="U693" s="15">
        <v>94.6</v>
      </c>
      <c r="V693" s="15">
        <v>26</v>
      </c>
      <c r="W693" s="15">
        <v>88.8</v>
      </c>
      <c r="AB693" s="15">
        <v>290626</v>
      </c>
      <c r="AD693" s="15">
        <v>0</v>
      </c>
      <c r="AE693" s="15">
        <v>37.200000000000003</v>
      </c>
      <c r="AF693" s="15">
        <v>22</v>
      </c>
      <c r="AH693" s="13">
        <f t="shared" si="140"/>
        <v>2004</v>
      </c>
      <c r="AI693" s="13">
        <f t="shared" si="141"/>
        <v>19</v>
      </c>
      <c r="AJ693" s="13">
        <f>IF(AND(ISNUMBER(C693),ISNUMBER(AK693),ISNUMBER(AL693),AH693&gt;=Inputs!$B$5,AH693&lt;=Inputs!$B$6,AH693&lt;&gt;Inputs!$B$7,AH693&lt;&gt;Inputs!$B$8),1,0)</f>
        <v>0</v>
      </c>
      <c r="AK693" s="13">
        <f>IF(INDEX($E693:$AF693,Inputs!$C$10)="","",INDEX($E693:$AF693,Inputs!$C$10))</f>
        <v>213709</v>
      </c>
      <c r="AL693" s="13">
        <f>IF(INDEX($E693:$AF693,Inputs!$C$11)="","",INDEX($E693:$AF693,Inputs!$C$11))</f>
        <v>324000</v>
      </c>
      <c r="AM693" s="19">
        <f>Regression!$C$5+Regression!$C$6*A693</f>
        <v>10035.05894181976</v>
      </c>
      <c r="AN693" s="27" t="str">
        <f t="shared" si="142"/>
        <v/>
      </c>
      <c r="AO693" s="30">
        <f>INDEX('Seasonal Index'!$E$2:$E$53,AI693)</f>
        <v>1.0133712391889671</v>
      </c>
      <c r="AP693" s="34" t="str">
        <f t="shared" si="143"/>
        <v/>
      </c>
      <c r="AQ693" s="16">
        <f>IF(AJ693=1,A693-Regression!$C$15,0)</f>
        <v>0</v>
      </c>
      <c r="AR693" s="16">
        <f>IF(AJ693=1,AK693-Regression!$D$15,0)</f>
        <v>0</v>
      </c>
      <c r="AS693" s="16">
        <f>IF(AJ693=1,AL693-Regression!$E$15,0)</f>
        <v>0</v>
      </c>
      <c r="AT693" s="16">
        <f>IF(AJ693=1,AP693-Regression!$F$15,0)</f>
        <v>0</v>
      </c>
      <c r="AU693" s="19">
        <f>IF(AND(ISNUMBER(AK693),ISNUMBER(AL693)),Regression!$C$38+Regression!$D$38*A693+Regression!$E$38*AK693+Regression!$F$38*AL693,"")</f>
        <v>10016.052743007715</v>
      </c>
      <c r="AV693" s="34">
        <f t="shared" si="144"/>
        <v>10149.97977996378</v>
      </c>
      <c r="AW693" s="13" t="str">
        <f>IF(AJ693=1,"Train",IF(AH693=Inputs!$B$6+1,"Validation",IF(AH693&gt;Inputs!$B$6+1,"Forecast","Not used")))</f>
        <v>Not used</v>
      </c>
      <c r="AX693" s="34">
        <f t="shared" si="145"/>
        <v>9373</v>
      </c>
      <c r="AY693" s="38" t="str">
        <f t="shared" si="146"/>
        <v/>
      </c>
      <c r="AZ693" s="13">
        <f t="shared" si="147"/>
        <v>0</v>
      </c>
      <c r="BB693" s="19">
        <f>Regression!$C$45+Regression!$C$46*A693</f>
        <v>7223.45321395268</v>
      </c>
      <c r="BC693" s="27" t="str">
        <f t="shared" si="148"/>
        <v/>
      </c>
      <c r="BD693" s="30">
        <f>INDEX('Seasonal Index'!$H$2:$H$53,AI693)</f>
        <v>1.0190603733092338</v>
      </c>
      <c r="BE693" s="34" t="str">
        <f t="shared" si="149"/>
        <v/>
      </c>
      <c r="BF693" s="38" t="str">
        <f t="shared" si="150"/>
        <v/>
      </c>
      <c r="BG693" s="34">
        <f t="shared" si="151"/>
        <v>9373</v>
      </c>
      <c r="BH693" s="13">
        <f t="shared" si="152"/>
        <v>0</v>
      </c>
      <c r="BI693" s="13">
        <f t="shared" si="153"/>
        <v>0</v>
      </c>
    </row>
    <row r="694" spans="1:61" x14ac:dyDescent="0.2">
      <c r="A694" s="15">
        <v>693</v>
      </c>
      <c r="B694" s="35">
        <v>38121</v>
      </c>
      <c r="C694" s="36">
        <v>9119</v>
      </c>
      <c r="D694" s="37"/>
      <c r="F694" s="15">
        <v>329000</v>
      </c>
      <c r="H694" s="15">
        <v>40.372</v>
      </c>
      <c r="I694" s="15">
        <v>37.618000000000002</v>
      </c>
      <c r="J694" s="15">
        <v>1.9410000000000001</v>
      </c>
      <c r="K694" s="15">
        <v>11923.447</v>
      </c>
      <c r="L694" s="15">
        <v>730657</v>
      </c>
      <c r="M694" s="15">
        <v>1135</v>
      </c>
      <c r="N694" s="15">
        <v>17.247</v>
      </c>
      <c r="O694" s="15">
        <v>213709</v>
      </c>
      <c r="P694" s="15">
        <v>8098.8</v>
      </c>
      <c r="Q694" s="15">
        <v>2102932</v>
      </c>
      <c r="S694" s="15">
        <v>10313</v>
      </c>
      <c r="T694" s="15">
        <v>8.0655000000000001</v>
      </c>
      <c r="U694" s="15">
        <v>94.6</v>
      </c>
      <c r="V694" s="15">
        <v>26</v>
      </c>
      <c r="W694" s="15">
        <v>88.8</v>
      </c>
      <c r="AB694" s="15">
        <v>290626</v>
      </c>
      <c r="AD694" s="15">
        <v>0</v>
      </c>
      <c r="AE694" s="15">
        <v>7.9</v>
      </c>
      <c r="AF694" s="15">
        <v>33.700000000000003</v>
      </c>
      <c r="AH694" s="13">
        <f t="shared" si="140"/>
        <v>2004</v>
      </c>
      <c r="AI694" s="13">
        <f t="shared" si="141"/>
        <v>20</v>
      </c>
      <c r="AJ694" s="13">
        <f>IF(AND(ISNUMBER(C694),ISNUMBER(AK694),ISNUMBER(AL694),AH694&gt;=Inputs!$B$5,AH694&lt;=Inputs!$B$6,AH694&lt;&gt;Inputs!$B$7,AH694&lt;&gt;Inputs!$B$8),1,0)</f>
        <v>0</v>
      </c>
      <c r="AK694" s="13">
        <f>IF(INDEX($E694:$AF694,Inputs!$C$10)="","",INDEX($E694:$AF694,Inputs!$C$10))</f>
        <v>213709</v>
      </c>
      <c r="AL694" s="13">
        <f>IF(INDEX($E694:$AF694,Inputs!$C$11)="","",INDEX($E694:$AF694,Inputs!$C$11))</f>
        <v>329000</v>
      </c>
      <c r="AM694" s="19">
        <f>Regression!$C$5+Regression!$C$6*A694</f>
        <v>10033.88626688144</v>
      </c>
      <c r="AN694" s="27" t="str">
        <f t="shared" si="142"/>
        <v/>
      </c>
      <c r="AO694" s="30">
        <f>INDEX('Seasonal Index'!$E$2:$E$53,AI694)</f>
        <v>1.0355119111831677</v>
      </c>
      <c r="AP694" s="34" t="str">
        <f t="shared" si="143"/>
        <v/>
      </c>
      <c r="AQ694" s="16">
        <f>IF(AJ694=1,A694-Regression!$C$15,0)</f>
        <v>0</v>
      </c>
      <c r="AR694" s="16">
        <f>IF(AJ694=1,AK694-Regression!$D$15,0)</f>
        <v>0</v>
      </c>
      <c r="AS694" s="16">
        <f>IF(AJ694=1,AL694-Regression!$E$15,0)</f>
        <v>0</v>
      </c>
      <c r="AT694" s="16">
        <f>IF(AJ694=1,AP694-Regression!$F$15,0)</f>
        <v>0</v>
      </c>
      <c r="AU694" s="19">
        <f>IF(AND(ISNUMBER(AK694),ISNUMBER(AL694)),Regression!$C$38+Regression!$D$38*A694+Regression!$E$38*AK694+Regression!$F$38*AL694,"")</f>
        <v>10001.215222905994</v>
      </c>
      <c r="AV694" s="34">
        <f t="shared" si="144"/>
        <v>10356.377489625576</v>
      </c>
      <c r="AW694" s="13" t="str">
        <f>IF(AJ694=1,"Train",IF(AH694=Inputs!$B$6+1,"Validation",IF(AH694&gt;Inputs!$B$6+1,"Forecast","Not used")))</f>
        <v>Not used</v>
      </c>
      <c r="AX694" s="34">
        <f t="shared" si="145"/>
        <v>9119</v>
      </c>
      <c r="AY694" s="38" t="str">
        <f t="shared" si="146"/>
        <v/>
      </c>
      <c r="AZ694" s="13">
        <f t="shared" si="147"/>
        <v>0</v>
      </c>
      <c r="BB694" s="19">
        <f>Regression!$C$45+Regression!$C$46*A694</f>
        <v>7225.0127135654566</v>
      </c>
      <c r="BC694" s="27" t="str">
        <f t="shared" si="148"/>
        <v/>
      </c>
      <c r="BD694" s="30">
        <f>INDEX('Seasonal Index'!$H$2:$H$53,AI694)</f>
        <v>1.0467644841480233</v>
      </c>
      <c r="BE694" s="34" t="str">
        <f t="shared" si="149"/>
        <v/>
      </c>
      <c r="BF694" s="38" t="str">
        <f t="shared" si="150"/>
        <v/>
      </c>
      <c r="BG694" s="34">
        <f t="shared" si="151"/>
        <v>9119</v>
      </c>
      <c r="BH694" s="13">
        <f t="shared" si="152"/>
        <v>0</v>
      </c>
      <c r="BI694" s="13">
        <f t="shared" si="153"/>
        <v>0</v>
      </c>
    </row>
    <row r="695" spans="1:61" x14ac:dyDescent="0.2">
      <c r="A695" s="15">
        <v>694</v>
      </c>
      <c r="B695" s="35">
        <v>38128</v>
      </c>
      <c r="C695" s="36">
        <v>9154</v>
      </c>
      <c r="D695" s="37"/>
      <c r="F695" s="15">
        <v>349000</v>
      </c>
      <c r="H695" s="15">
        <v>40.841999999999999</v>
      </c>
      <c r="I695" s="15">
        <v>38.43</v>
      </c>
      <c r="J695" s="15">
        <v>2.0169999999999999</v>
      </c>
      <c r="K695" s="15">
        <v>11923.447</v>
      </c>
      <c r="L695" s="15">
        <v>730657</v>
      </c>
      <c r="M695" s="15">
        <v>1135</v>
      </c>
      <c r="N695" s="15">
        <v>16.898</v>
      </c>
      <c r="O695" s="15">
        <v>251403</v>
      </c>
      <c r="P695" s="15">
        <v>8098.8</v>
      </c>
      <c r="Q695" s="15">
        <v>2102932</v>
      </c>
      <c r="S695" s="15">
        <v>10313</v>
      </c>
      <c r="T695" s="15">
        <v>8.2893000000000008</v>
      </c>
      <c r="U695" s="15">
        <v>94.6</v>
      </c>
      <c r="V695" s="15">
        <v>26</v>
      </c>
      <c r="W695" s="15">
        <v>88.8</v>
      </c>
      <c r="AB695" s="15">
        <v>290626</v>
      </c>
      <c r="AD695" s="15">
        <v>0</v>
      </c>
      <c r="AE695" s="15">
        <v>10.199999999999999</v>
      </c>
      <c r="AF695" s="15">
        <v>33.6</v>
      </c>
      <c r="AH695" s="13">
        <f t="shared" si="140"/>
        <v>2004</v>
      </c>
      <c r="AI695" s="13">
        <f t="shared" si="141"/>
        <v>21</v>
      </c>
      <c r="AJ695" s="13">
        <f>IF(AND(ISNUMBER(C695),ISNUMBER(AK695),ISNUMBER(AL695),AH695&gt;=Inputs!$B$5,AH695&lt;=Inputs!$B$6,AH695&lt;&gt;Inputs!$B$7,AH695&lt;&gt;Inputs!$B$8),1,0)</f>
        <v>0</v>
      </c>
      <c r="AK695" s="13">
        <f>IF(INDEX($E695:$AF695,Inputs!$C$10)="","",INDEX($E695:$AF695,Inputs!$C$10))</f>
        <v>251403</v>
      </c>
      <c r="AL695" s="13">
        <f>IF(INDEX($E695:$AF695,Inputs!$C$11)="","",INDEX($E695:$AF695,Inputs!$C$11))</f>
        <v>349000</v>
      </c>
      <c r="AM695" s="19">
        <f>Regression!$C$5+Regression!$C$6*A695</f>
        <v>10032.71359194312</v>
      </c>
      <c r="AN695" s="27" t="str">
        <f t="shared" si="142"/>
        <v/>
      </c>
      <c r="AO695" s="30">
        <f>INDEX('Seasonal Index'!$E$2:$E$53,AI695)</f>
        <v>1.0352245807811005</v>
      </c>
      <c r="AP695" s="34" t="str">
        <f t="shared" si="143"/>
        <v/>
      </c>
      <c r="AQ695" s="16">
        <f>IF(AJ695=1,A695-Regression!$C$15,0)</f>
        <v>0</v>
      </c>
      <c r="AR695" s="16">
        <f>IF(AJ695=1,AK695-Regression!$D$15,0)</f>
        <v>0</v>
      </c>
      <c r="AS695" s="16">
        <f>IF(AJ695=1,AL695-Regression!$E$15,0)</f>
        <v>0</v>
      </c>
      <c r="AT695" s="16">
        <f>IF(AJ695=1,AP695-Regression!$F$15,0)</f>
        <v>0</v>
      </c>
      <c r="AU695" s="19">
        <f>IF(AND(ISNUMBER(AK695),ISNUMBER(AL695)),Regression!$C$38+Regression!$D$38*A695+Regression!$E$38*AK695+Regression!$F$38*AL695,"")</f>
        <v>10015.331235433838</v>
      </c>
      <c r="AV695" s="34">
        <f t="shared" si="144"/>
        <v>10368.117079585856</v>
      </c>
      <c r="AW695" s="13" t="str">
        <f>IF(AJ695=1,"Train",IF(AH695=Inputs!$B$6+1,"Validation",IF(AH695&gt;Inputs!$B$6+1,"Forecast","Not used")))</f>
        <v>Not used</v>
      </c>
      <c r="AX695" s="34">
        <f t="shared" si="145"/>
        <v>9154</v>
      </c>
      <c r="AY695" s="38" t="str">
        <f t="shared" si="146"/>
        <v/>
      </c>
      <c r="AZ695" s="13">
        <f t="shared" si="147"/>
        <v>0</v>
      </c>
      <c r="BB695" s="19">
        <f>Regression!$C$45+Regression!$C$46*A695</f>
        <v>7226.5722131782331</v>
      </c>
      <c r="BC695" s="27" t="str">
        <f t="shared" si="148"/>
        <v/>
      </c>
      <c r="BD695" s="30">
        <f>INDEX('Seasonal Index'!$H$2:$H$53,AI695)</f>
        <v>1.0342763462036404</v>
      </c>
      <c r="BE695" s="34" t="str">
        <f t="shared" si="149"/>
        <v/>
      </c>
      <c r="BF695" s="38" t="str">
        <f t="shared" si="150"/>
        <v/>
      </c>
      <c r="BG695" s="34">
        <f t="shared" si="151"/>
        <v>9154</v>
      </c>
      <c r="BH695" s="13">
        <f t="shared" si="152"/>
        <v>0</v>
      </c>
      <c r="BI695" s="13">
        <f t="shared" si="153"/>
        <v>0</v>
      </c>
    </row>
    <row r="696" spans="1:61" x14ac:dyDescent="0.2">
      <c r="A696" s="15">
        <v>695</v>
      </c>
      <c r="B696" s="35">
        <v>38135</v>
      </c>
      <c r="C696" s="36">
        <v>9259</v>
      </c>
      <c r="D696" s="37"/>
      <c r="F696" s="15">
        <v>342000</v>
      </c>
      <c r="H696" s="15">
        <v>40.646000000000001</v>
      </c>
      <c r="I696" s="15">
        <v>37.951999999999998</v>
      </c>
      <c r="J696" s="15">
        <v>2.0640000000000001</v>
      </c>
      <c r="K696" s="15">
        <v>11923.447</v>
      </c>
      <c r="L696" s="15">
        <v>730657</v>
      </c>
      <c r="M696" s="15">
        <v>1135</v>
      </c>
      <c r="N696" s="15">
        <v>16.898</v>
      </c>
      <c r="O696" s="15">
        <v>251403</v>
      </c>
      <c r="P696" s="15">
        <v>8098.8</v>
      </c>
      <c r="Q696" s="15">
        <v>2102932</v>
      </c>
      <c r="S696" s="15">
        <v>10313</v>
      </c>
      <c r="T696" s="15">
        <v>8.2893000000000008</v>
      </c>
      <c r="U696" s="15">
        <v>94.6</v>
      </c>
      <c r="V696" s="15">
        <v>26</v>
      </c>
      <c r="W696" s="15">
        <v>88.8</v>
      </c>
      <c r="AB696" s="15">
        <v>290626</v>
      </c>
      <c r="AD696" s="15">
        <v>0</v>
      </c>
      <c r="AE696" s="15">
        <v>11.3</v>
      </c>
      <c r="AF696" s="15">
        <v>43.3</v>
      </c>
      <c r="AH696" s="13">
        <f t="shared" si="140"/>
        <v>2004</v>
      </c>
      <c r="AI696" s="13">
        <f t="shared" si="141"/>
        <v>22</v>
      </c>
      <c r="AJ696" s="13">
        <f>IF(AND(ISNUMBER(C696),ISNUMBER(AK696),ISNUMBER(AL696),AH696&gt;=Inputs!$B$5,AH696&lt;=Inputs!$B$6,AH696&lt;&gt;Inputs!$B$7,AH696&lt;&gt;Inputs!$B$8),1,0)</f>
        <v>0</v>
      </c>
      <c r="AK696" s="13">
        <f>IF(INDEX($E696:$AF696,Inputs!$C$10)="","",INDEX($E696:$AF696,Inputs!$C$10))</f>
        <v>251403</v>
      </c>
      <c r="AL696" s="13">
        <f>IF(INDEX($E696:$AF696,Inputs!$C$11)="","",INDEX($E696:$AF696,Inputs!$C$11))</f>
        <v>342000</v>
      </c>
      <c r="AM696" s="19">
        <f>Regression!$C$5+Regression!$C$6*A696</f>
        <v>10031.540917004802</v>
      </c>
      <c r="AN696" s="27" t="str">
        <f t="shared" si="142"/>
        <v/>
      </c>
      <c r="AO696" s="30">
        <f>INDEX('Seasonal Index'!$E$2:$E$53,AI696)</f>
        <v>1.0139791701706116</v>
      </c>
      <c r="AP696" s="34" t="str">
        <f t="shared" si="143"/>
        <v/>
      </c>
      <c r="AQ696" s="16">
        <f>IF(AJ696=1,A696-Regression!$C$15,0)</f>
        <v>0</v>
      </c>
      <c r="AR696" s="16">
        <f>IF(AJ696=1,AK696-Regression!$D$15,0)</f>
        <v>0</v>
      </c>
      <c r="AS696" s="16">
        <f>IF(AJ696=1,AL696-Regression!$E$15,0)</f>
        <v>0</v>
      </c>
      <c r="AT696" s="16">
        <f>IF(AJ696=1,AP696-Regression!$F$15,0)</f>
        <v>0</v>
      </c>
      <c r="AU696" s="19">
        <f>IF(AND(ISNUMBER(AK696),ISNUMBER(AL696)),Regression!$C$38+Regression!$D$38*A696+Regression!$E$38*AK696+Regression!$F$38*AL696,"")</f>
        <v>10032.354211853204</v>
      </c>
      <c r="AV696" s="34">
        <f t="shared" si="144"/>
        <v>10172.598198592552</v>
      </c>
      <c r="AW696" s="13" t="str">
        <f>IF(AJ696=1,"Train",IF(AH696=Inputs!$B$6+1,"Validation",IF(AH696&gt;Inputs!$B$6+1,"Forecast","Not used")))</f>
        <v>Not used</v>
      </c>
      <c r="AX696" s="34">
        <f t="shared" si="145"/>
        <v>9259</v>
      </c>
      <c r="AY696" s="38" t="str">
        <f t="shared" si="146"/>
        <v/>
      </c>
      <c r="AZ696" s="13">
        <f t="shared" si="147"/>
        <v>0</v>
      </c>
      <c r="BB696" s="19">
        <f>Regression!$C$45+Regression!$C$46*A696</f>
        <v>7228.1317127910097</v>
      </c>
      <c r="BC696" s="27" t="str">
        <f t="shared" si="148"/>
        <v/>
      </c>
      <c r="BD696" s="30">
        <f>INDEX('Seasonal Index'!$H$2:$H$53,AI696)</f>
        <v>1.0395594903117378</v>
      </c>
      <c r="BE696" s="34" t="str">
        <f t="shared" si="149"/>
        <v/>
      </c>
      <c r="BF696" s="38" t="str">
        <f t="shared" si="150"/>
        <v/>
      </c>
      <c r="BG696" s="34">
        <f t="shared" si="151"/>
        <v>9259</v>
      </c>
      <c r="BH696" s="13">
        <f t="shared" si="152"/>
        <v>0</v>
      </c>
      <c r="BI696" s="13">
        <f t="shared" si="153"/>
        <v>0</v>
      </c>
    </row>
    <row r="697" spans="1:61" x14ac:dyDescent="0.2">
      <c r="A697" s="15">
        <v>696</v>
      </c>
      <c r="B697" s="35">
        <v>38142</v>
      </c>
      <c r="C697" s="36">
        <v>9045</v>
      </c>
      <c r="D697" s="37"/>
      <c r="F697" s="15">
        <v>337000</v>
      </c>
      <c r="H697" s="15">
        <v>40.005000000000003</v>
      </c>
      <c r="I697" s="15">
        <v>37.253999999999998</v>
      </c>
      <c r="J697" s="15">
        <v>2.0510000000000002</v>
      </c>
      <c r="K697" s="15">
        <v>11923.447</v>
      </c>
      <c r="L697" s="15">
        <v>730657</v>
      </c>
      <c r="M697" s="15">
        <v>1135</v>
      </c>
      <c r="N697" s="15">
        <v>16.898</v>
      </c>
      <c r="O697" s="15">
        <v>251403</v>
      </c>
      <c r="P697" s="15">
        <v>8098.8</v>
      </c>
      <c r="Q697" s="15">
        <v>2102932</v>
      </c>
      <c r="S697" s="15">
        <v>10313</v>
      </c>
      <c r="T697" s="15">
        <v>8.2893000000000008</v>
      </c>
      <c r="U697" s="15">
        <v>94.6</v>
      </c>
      <c r="V697" s="15">
        <v>26</v>
      </c>
      <c r="W697" s="15">
        <v>88.8</v>
      </c>
      <c r="AB697" s="15">
        <v>290626</v>
      </c>
      <c r="AD697" s="15">
        <v>1</v>
      </c>
      <c r="AE697" s="15">
        <v>9.1999999999999993</v>
      </c>
      <c r="AF697" s="15">
        <v>44.2</v>
      </c>
      <c r="AH697" s="13">
        <f t="shared" si="140"/>
        <v>2004</v>
      </c>
      <c r="AI697" s="13">
        <f t="shared" si="141"/>
        <v>23</v>
      </c>
      <c r="AJ697" s="13">
        <f>IF(AND(ISNUMBER(C697),ISNUMBER(AK697),ISNUMBER(AL697),AH697&gt;=Inputs!$B$5,AH697&lt;=Inputs!$B$6,AH697&lt;&gt;Inputs!$B$7,AH697&lt;&gt;Inputs!$B$8),1,0)</f>
        <v>0</v>
      </c>
      <c r="AK697" s="13">
        <f>IF(INDEX($E697:$AF697,Inputs!$C$10)="","",INDEX($E697:$AF697,Inputs!$C$10))</f>
        <v>251403</v>
      </c>
      <c r="AL697" s="13">
        <f>IF(INDEX($E697:$AF697,Inputs!$C$11)="","",INDEX($E697:$AF697,Inputs!$C$11))</f>
        <v>337000</v>
      </c>
      <c r="AM697" s="19">
        <f>Regression!$C$5+Regression!$C$6*A697</f>
        <v>10030.368242066483</v>
      </c>
      <c r="AN697" s="27" t="str">
        <f t="shared" si="142"/>
        <v/>
      </c>
      <c r="AO697" s="30">
        <f>INDEX('Seasonal Index'!$E$2:$E$53,AI697)</f>
        <v>1.0375597367919589</v>
      </c>
      <c r="AP697" s="34" t="str">
        <f t="shared" si="143"/>
        <v/>
      </c>
      <c r="AQ697" s="16">
        <f>IF(AJ697=1,A697-Regression!$C$15,0)</f>
        <v>0</v>
      </c>
      <c r="AR697" s="16">
        <f>IF(AJ697=1,AK697-Regression!$D$15,0)</f>
        <v>0</v>
      </c>
      <c r="AS697" s="16">
        <f>IF(AJ697=1,AL697-Regression!$E$15,0)</f>
        <v>0</v>
      </c>
      <c r="AT697" s="16">
        <f>IF(AJ697=1,AP697-Regression!$F$15,0)</f>
        <v>0</v>
      </c>
      <c r="AU697" s="19">
        <f>IF(AND(ISNUMBER(AK697),ISNUMBER(AL697)),Regression!$C$38+Regression!$D$38*A697+Regression!$E$38*AK697+Regression!$F$38*AL697,"")</f>
        <v>10044.067105519056</v>
      </c>
      <c r="AV697" s="34">
        <f t="shared" si="144"/>
        <v>10421.319622323124</v>
      </c>
      <c r="AW697" s="13" t="str">
        <f>IF(AJ697=1,"Train",IF(AH697=Inputs!$B$6+1,"Validation",IF(AH697&gt;Inputs!$B$6+1,"Forecast","Not used")))</f>
        <v>Not used</v>
      </c>
      <c r="AX697" s="34">
        <f t="shared" si="145"/>
        <v>9045</v>
      </c>
      <c r="AY697" s="38" t="str">
        <f t="shared" si="146"/>
        <v/>
      </c>
      <c r="AZ697" s="13">
        <f t="shared" si="147"/>
        <v>0</v>
      </c>
      <c r="BB697" s="19">
        <f>Regression!$C$45+Regression!$C$46*A697</f>
        <v>7229.6912124037863</v>
      </c>
      <c r="BC697" s="27" t="str">
        <f t="shared" si="148"/>
        <v/>
      </c>
      <c r="BD697" s="30">
        <f>INDEX('Seasonal Index'!$H$2:$H$53,AI697)</f>
        <v>1.0378992768174384</v>
      </c>
      <c r="BE697" s="34" t="str">
        <f t="shared" si="149"/>
        <v/>
      </c>
      <c r="BF697" s="38" t="str">
        <f t="shared" si="150"/>
        <v/>
      </c>
      <c r="BG697" s="34">
        <f t="shared" si="151"/>
        <v>9045</v>
      </c>
      <c r="BH697" s="13">
        <f t="shared" si="152"/>
        <v>0</v>
      </c>
      <c r="BI697" s="13">
        <f t="shared" si="153"/>
        <v>0</v>
      </c>
    </row>
    <row r="698" spans="1:61" x14ac:dyDescent="0.2">
      <c r="A698" s="15">
        <v>697</v>
      </c>
      <c r="B698" s="35">
        <v>38149</v>
      </c>
      <c r="C698" s="36">
        <v>9219</v>
      </c>
      <c r="D698" s="37"/>
      <c r="F698" s="15">
        <v>355000</v>
      </c>
      <c r="H698" s="15">
        <v>37.987499999999997</v>
      </c>
      <c r="I698" s="15">
        <v>35.341999999999999</v>
      </c>
      <c r="J698" s="15">
        <v>2.0339999999999998</v>
      </c>
      <c r="K698" s="15">
        <v>11923.447</v>
      </c>
      <c r="L698" s="15">
        <v>729421</v>
      </c>
      <c r="M698" s="15">
        <v>1151</v>
      </c>
      <c r="N698" s="15">
        <v>16.898</v>
      </c>
      <c r="O698" s="15">
        <v>251403</v>
      </c>
      <c r="P698" s="15">
        <v>8107.2</v>
      </c>
      <c r="Q698" s="15">
        <v>2102932</v>
      </c>
      <c r="S698" s="15">
        <v>10313</v>
      </c>
      <c r="T698" s="15">
        <v>8.2893000000000008</v>
      </c>
      <c r="U698" s="15">
        <v>94.6</v>
      </c>
      <c r="V698" s="15">
        <v>26</v>
      </c>
      <c r="W698" s="15">
        <v>88.5</v>
      </c>
      <c r="AB698" s="15">
        <v>290626</v>
      </c>
      <c r="AD698" s="15">
        <v>0</v>
      </c>
      <c r="AE698" s="15">
        <v>3.2</v>
      </c>
      <c r="AF698" s="15">
        <v>55.3</v>
      </c>
      <c r="AH698" s="13">
        <f t="shared" si="140"/>
        <v>2004</v>
      </c>
      <c r="AI698" s="13">
        <f t="shared" si="141"/>
        <v>24</v>
      </c>
      <c r="AJ698" s="13">
        <f>IF(AND(ISNUMBER(C698),ISNUMBER(AK698),ISNUMBER(AL698),AH698&gt;=Inputs!$B$5,AH698&lt;=Inputs!$B$6,AH698&lt;&gt;Inputs!$B$7,AH698&lt;&gt;Inputs!$B$8),1,0)</f>
        <v>0</v>
      </c>
      <c r="AK698" s="13">
        <f>IF(INDEX($E698:$AF698,Inputs!$C$10)="","",INDEX($E698:$AF698,Inputs!$C$10))</f>
        <v>251403</v>
      </c>
      <c r="AL698" s="13">
        <f>IF(INDEX($E698:$AF698,Inputs!$C$11)="","",INDEX($E698:$AF698,Inputs!$C$11))</f>
        <v>355000</v>
      </c>
      <c r="AM698" s="19">
        <f>Regression!$C$5+Regression!$C$6*A698</f>
        <v>10029.195567128163</v>
      </c>
      <c r="AN698" s="27" t="str">
        <f t="shared" si="142"/>
        <v/>
      </c>
      <c r="AO698" s="30">
        <f>INDEX('Seasonal Index'!$E$2:$E$53,AI698)</f>
        <v>1.0344513246808191</v>
      </c>
      <c r="AP698" s="34" t="str">
        <f t="shared" si="143"/>
        <v/>
      </c>
      <c r="AQ698" s="16">
        <f>IF(AJ698=1,A698-Regression!$C$15,0)</f>
        <v>0</v>
      </c>
      <c r="AR698" s="16">
        <f>IF(AJ698=1,AK698-Regression!$D$15,0)</f>
        <v>0</v>
      </c>
      <c r="AS698" s="16">
        <f>IF(AJ698=1,AL698-Regression!$E$15,0)</f>
        <v>0</v>
      </c>
      <c r="AT698" s="16">
        <f>IF(AJ698=1,AP698-Regression!$F$15,0)</f>
        <v>0</v>
      </c>
      <c r="AU698" s="19">
        <f>IF(AND(ISNUMBER(AK698),ISNUMBER(AL698)),Regression!$C$38+Regression!$D$38*A698+Regression!$E$38*AK698+Regression!$F$38*AL698,"")</f>
        <v>9994.7140475194919</v>
      </c>
      <c r="AV698" s="34">
        <f t="shared" si="144"/>
        <v>10339.04518626253</v>
      </c>
      <c r="AW698" s="13" t="str">
        <f>IF(AJ698=1,"Train",IF(AH698=Inputs!$B$6+1,"Validation",IF(AH698&gt;Inputs!$B$6+1,"Forecast","Not used")))</f>
        <v>Not used</v>
      </c>
      <c r="AX698" s="34">
        <f t="shared" si="145"/>
        <v>9219</v>
      </c>
      <c r="AY698" s="38" t="str">
        <f t="shared" si="146"/>
        <v/>
      </c>
      <c r="AZ698" s="13">
        <f t="shared" si="147"/>
        <v>0</v>
      </c>
      <c r="BB698" s="19">
        <f>Regression!$C$45+Regression!$C$46*A698</f>
        <v>7231.2507120165637</v>
      </c>
      <c r="BC698" s="27" t="str">
        <f t="shared" si="148"/>
        <v/>
      </c>
      <c r="BD698" s="30">
        <f>INDEX('Seasonal Index'!$H$2:$H$53,AI698)</f>
        <v>1.0351080615346946</v>
      </c>
      <c r="BE698" s="34" t="str">
        <f t="shared" si="149"/>
        <v/>
      </c>
      <c r="BF698" s="38" t="str">
        <f t="shared" si="150"/>
        <v/>
      </c>
      <c r="BG698" s="34">
        <f t="shared" si="151"/>
        <v>9219</v>
      </c>
      <c r="BH698" s="13">
        <f t="shared" si="152"/>
        <v>0</v>
      </c>
      <c r="BI698" s="13">
        <f t="shared" si="153"/>
        <v>0</v>
      </c>
    </row>
    <row r="699" spans="1:61" x14ac:dyDescent="0.2">
      <c r="A699" s="15">
        <v>698</v>
      </c>
      <c r="B699" s="35">
        <v>38156</v>
      </c>
      <c r="C699" s="36">
        <v>9194</v>
      </c>
      <c r="D699" s="37"/>
      <c r="F699" s="15">
        <v>339000</v>
      </c>
      <c r="H699" s="15">
        <v>37.856000000000002</v>
      </c>
      <c r="I699" s="15">
        <v>35.090000000000003</v>
      </c>
      <c r="J699" s="15">
        <v>1.9850000000000001</v>
      </c>
      <c r="K699" s="15">
        <v>11923.447</v>
      </c>
      <c r="L699" s="15">
        <v>729421</v>
      </c>
      <c r="M699" s="15">
        <v>1151</v>
      </c>
      <c r="N699" s="15">
        <v>18.186</v>
      </c>
      <c r="O699" s="15">
        <v>250968</v>
      </c>
      <c r="P699" s="15">
        <v>8107.2</v>
      </c>
      <c r="Q699" s="15">
        <v>2135867</v>
      </c>
      <c r="S699" s="15">
        <v>10313</v>
      </c>
      <c r="T699" s="15">
        <v>8.2893000000000008</v>
      </c>
      <c r="U699" s="15">
        <v>94.6</v>
      </c>
      <c r="V699" s="15">
        <v>26</v>
      </c>
      <c r="W699" s="15">
        <v>88.5</v>
      </c>
      <c r="AB699" s="15">
        <v>290626</v>
      </c>
      <c r="AD699" s="15">
        <v>0</v>
      </c>
      <c r="AE699" s="15">
        <v>0.2</v>
      </c>
      <c r="AF699" s="15">
        <v>64.8</v>
      </c>
      <c r="AH699" s="13">
        <f t="shared" si="140"/>
        <v>2004</v>
      </c>
      <c r="AI699" s="13">
        <f t="shared" si="141"/>
        <v>25</v>
      </c>
      <c r="AJ699" s="13">
        <f>IF(AND(ISNUMBER(C699),ISNUMBER(AK699),ISNUMBER(AL699),AH699&gt;=Inputs!$B$5,AH699&lt;=Inputs!$B$6,AH699&lt;&gt;Inputs!$B$7,AH699&lt;&gt;Inputs!$B$8),1,0)</f>
        <v>0</v>
      </c>
      <c r="AK699" s="13">
        <f>IF(INDEX($E699:$AF699,Inputs!$C$10)="","",INDEX($E699:$AF699,Inputs!$C$10))</f>
        <v>250968</v>
      </c>
      <c r="AL699" s="13">
        <f>IF(INDEX($E699:$AF699,Inputs!$C$11)="","",INDEX($E699:$AF699,Inputs!$C$11))</f>
        <v>339000</v>
      </c>
      <c r="AM699" s="19">
        <f>Regression!$C$5+Regression!$C$6*A699</f>
        <v>10028.022892189845</v>
      </c>
      <c r="AN699" s="27" t="str">
        <f t="shared" si="142"/>
        <v/>
      </c>
      <c r="AO699" s="30">
        <f>INDEX('Seasonal Index'!$E$2:$E$53,AI699)</f>
        <v>1.0360606930993077</v>
      </c>
      <c r="AP699" s="34" t="str">
        <f t="shared" si="143"/>
        <v/>
      </c>
      <c r="AQ699" s="16">
        <f>IF(AJ699=1,A699-Regression!$C$15,0)</f>
        <v>0</v>
      </c>
      <c r="AR699" s="16">
        <f>IF(AJ699=1,AK699-Regression!$D$15,0)</f>
        <v>0</v>
      </c>
      <c r="AS699" s="16">
        <f>IF(AJ699=1,AL699-Regression!$E$15,0)</f>
        <v>0</v>
      </c>
      <c r="AT699" s="16">
        <f>IF(AJ699=1,AP699-Regression!$F$15,0)</f>
        <v>0</v>
      </c>
      <c r="AU699" s="19">
        <f>IF(AND(ISNUMBER(AK699),ISNUMBER(AL699)),Regression!$C$38+Regression!$D$38*A699+Regression!$E$38*AK699+Regression!$F$38*AL699,"")</f>
        <v>10034.838664391507</v>
      </c>
      <c r="AV699" s="34">
        <f t="shared" si="144"/>
        <v>10396.701901769196</v>
      </c>
      <c r="AW699" s="13" t="str">
        <f>IF(AJ699=1,"Train",IF(AH699=Inputs!$B$6+1,"Validation",IF(AH699&gt;Inputs!$B$6+1,"Forecast","Not used")))</f>
        <v>Not used</v>
      </c>
      <c r="AX699" s="34">
        <f t="shared" si="145"/>
        <v>9194</v>
      </c>
      <c r="AY699" s="38" t="str">
        <f t="shared" si="146"/>
        <v/>
      </c>
      <c r="AZ699" s="13">
        <f t="shared" si="147"/>
        <v>0</v>
      </c>
      <c r="BB699" s="19">
        <f>Regression!$C$45+Regression!$C$46*A699</f>
        <v>7232.8102116293403</v>
      </c>
      <c r="BC699" s="27" t="str">
        <f t="shared" si="148"/>
        <v/>
      </c>
      <c r="BD699" s="30">
        <f>INDEX('Seasonal Index'!$H$2:$H$53,AI699)</f>
        <v>1.0325970785197598</v>
      </c>
      <c r="BE699" s="34" t="str">
        <f t="shared" si="149"/>
        <v/>
      </c>
      <c r="BF699" s="38" t="str">
        <f t="shared" si="150"/>
        <v/>
      </c>
      <c r="BG699" s="34">
        <f t="shared" si="151"/>
        <v>9194</v>
      </c>
      <c r="BH699" s="13">
        <f t="shared" si="152"/>
        <v>0</v>
      </c>
      <c r="BI699" s="13">
        <f t="shared" si="153"/>
        <v>0</v>
      </c>
    </row>
    <row r="700" spans="1:61" x14ac:dyDescent="0.2">
      <c r="A700" s="15">
        <v>699</v>
      </c>
      <c r="B700" s="35">
        <v>38163</v>
      </c>
      <c r="C700" s="36">
        <v>9199</v>
      </c>
      <c r="D700" s="37"/>
      <c r="F700" s="15">
        <v>354000</v>
      </c>
      <c r="H700" s="15">
        <v>37.701999999999998</v>
      </c>
      <c r="I700" s="15">
        <v>34.707999999999998</v>
      </c>
      <c r="J700" s="15">
        <v>1.9370000000000001</v>
      </c>
      <c r="K700" s="15">
        <v>11923.447</v>
      </c>
      <c r="L700" s="15">
        <v>729421</v>
      </c>
      <c r="M700" s="15">
        <v>1151</v>
      </c>
      <c r="N700" s="15">
        <v>18.186</v>
      </c>
      <c r="O700" s="15">
        <v>250968</v>
      </c>
      <c r="P700" s="15">
        <v>8107.2</v>
      </c>
      <c r="Q700" s="15">
        <v>2135867</v>
      </c>
      <c r="S700" s="15">
        <v>10313</v>
      </c>
      <c r="T700" s="15">
        <v>8.2893000000000008</v>
      </c>
      <c r="U700" s="15">
        <v>94.6</v>
      </c>
      <c r="V700" s="15">
        <v>26</v>
      </c>
      <c r="W700" s="15">
        <v>88.5</v>
      </c>
      <c r="AB700" s="15">
        <v>290626</v>
      </c>
      <c r="AD700" s="15">
        <v>0</v>
      </c>
      <c r="AE700" s="15">
        <v>2.2999999999999998</v>
      </c>
      <c r="AF700" s="15">
        <v>49.2</v>
      </c>
      <c r="AH700" s="13">
        <f t="shared" si="140"/>
        <v>2004</v>
      </c>
      <c r="AI700" s="13">
        <f t="shared" si="141"/>
        <v>26</v>
      </c>
      <c r="AJ700" s="13">
        <f>IF(AND(ISNUMBER(C700),ISNUMBER(AK700),ISNUMBER(AL700),AH700&gt;=Inputs!$B$5,AH700&lt;=Inputs!$B$6,AH700&lt;&gt;Inputs!$B$7,AH700&lt;&gt;Inputs!$B$8),1,0)</f>
        <v>0</v>
      </c>
      <c r="AK700" s="13">
        <f>IF(INDEX($E700:$AF700,Inputs!$C$10)="","",INDEX($E700:$AF700,Inputs!$C$10))</f>
        <v>250968</v>
      </c>
      <c r="AL700" s="13">
        <f>IF(INDEX($E700:$AF700,Inputs!$C$11)="","",INDEX($E700:$AF700,Inputs!$C$11))</f>
        <v>354000</v>
      </c>
      <c r="AM700" s="19">
        <f>Regression!$C$5+Regression!$C$6*A700</f>
        <v>10026.850217251525</v>
      </c>
      <c r="AN700" s="27" t="str">
        <f t="shared" si="142"/>
        <v/>
      </c>
      <c r="AO700" s="30">
        <f>INDEX('Seasonal Index'!$E$2:$E$53,AI700)</f>
        <v>1.057751041708793</v>
      </c>
      <c r="AP700" s="34" t="str">
        <f t="shared" si="143"/>
        <v/>
      </c>
      <c r="AQ700" s="16">
        <f>IF(AJ700=1,A700-Regression!$C$15,0)</f>
        <v>0</v>
      </c>
      <c r="AR700" s="16">
        <f>IF(AJ700=1,AK700-Regression!$D$15,0)</f>
        <v>0</v>
      </c>
      <c r="AS700" s="16">
        <f>IF(AJ700=1,AL700-Regression!$E$15,0)</f>
        <v>0</v>
      </c>
      <c r="AT700" s="16">
        <f>IF(AJ700=1,AP700-Regression!$F$15,0)</f>
        <v>0</v>
      </c>
      <c r="AU700" s="19">
        <f>IF(AND(ISNUMBER(AK700),ISNUMBER(AL700)),Regression!$C$38+Regression!$D$38*A700+Regression!$E$38*AK700+Regression!$F$38*AL700,"")</f>
        <v>9993.450730522216</v>
      </c>
      <c r="AV700" s="34">
        <f t="shared" si="144"/>
        <v>10570.582920475372</v>
      </c>
      <c r="AW700" s="13" t="str">
        <f>IF(AJ700=1,"Train",IF(AH700=Inputs!$B$6+1,"Validation",IF(AH700&gt;Inputs!$B$6+1,"Forecast","Not used")))</f>
        <v>Not used</v>
      </c>
      <c r="AX700" s="34">
        <f t="shared" si="145"/>
        <v>9199</v>
      </c>
      <c r="AY700" s="38" t="str">
        <f t="shared" si="146"/>
        <v/>
      </c>
      <c r="AZ700" s="13">
        <f t="shared" si="147"/>
        <v>0</v>
      </c>
      <c r="BB700" s="19">
        <f>Regression!$C$45+Regression!$C$46*A700</f>
        <v>7234.3697112421169</v>
      </c>
      <c r="BC700" s="27" t="str">
        <f t="shared" si="148"/>
        <v/>
      </c>
      <c r="BD700" s="30">
        <f>INDEX('Seasonal Index'!$H$2:$H$53,AI700)</f>
        <v>1.0794606245983969</v>
      </c>
      <c r="BE700" s="34" t="str">
        <f t="shared" si="149"/>
        <v/>
      </c>
      <c r="BF700" s="38" t="str">
        <f t="shared" si="150"/>
        <v/>
      </c>
      <c r="BG700" s="34">
        <f t="shared" si="151"/>
        <v>9199</v>
      </c>
      <c r="BH700" s="13">
        <f t="shared" si="152"/>
        <v>0</v>
      </c>
      <c r="BI700" s="13">
        <f t="shared" si="153"/>
        <v>0</v>
      </c>
    </row>
    <row r="701" spans="1:61" x14ac:dyDescent="0.2">
      <c r="A701" s="15">
        <v>700</v>
      </c>
      <c r="B701" s="35">
        <v>38170</v>
      </c>
      <c r="C701" s="36">
        <v>9398</v>
      </c>
      <c r="D701" s="37"/>
      <c r="F701" s="15">
        <v>348000</v>
      </c>
      <c r="H701" s="15">
        <v>37.14</v>
      </c>
      <c r="I701" s="15">
        <v>34.002000000000002</v>
      </c>
      <c r="J701" s="15">
        <v>1.921</v>
      </c>
      <c r="K701" s="15">
        <v>11923.447</v>
      </c>
      <c r="L701" s="15">
        <v>729421</v>
      </c>
      <c r="M701" s="15">
        <v>1151</v>
      </c>
      <c r="N701" s="15">
        <v>18.186</v>
      </c>
      <c r="O701" s="15">
        <v>250968</v>
      </c>
      <c r="P701" s="15">
        <v>8107.2</v>
      </c>
      <c r="Q701" s="15">
        <v>2135867</v>
      </c>
      <c r="S701" s="15">
        <v>10313</v>
      </c>
      <c r="T701" s="15">
        <v>8.2893000000000008</v>
      </c>
      <c r="U701" s="15">
        <v>94.6</v>
      </c>
      <c r="V701" s="15">
        <v>26</v>
      </c>
      <c r="W701" s="15">
        <v>88.5</v>
      </c>
      <c r="AB701" s="15">
        <v>290626</v>
      </c>
      <c r="AD701" s="15">
        <v>0</v>
      </c>
      <c r="AE701" s="15">
        <v>0</v>
      </c>
      <c r="AF701" s="15">
        <v>51.7</v>
      </c>
      <c r="AH701" s="13">
        <f t="shared" si="140"/>
        <v>2004</v>
      </c>
      <c r="AI701" s="13">
        <f t="shared" si="141"/>
        <v>27</v>
      </c>
      <c r="AJ701" s="13">
        <f>IF(AND(ISNUMBER(C701),ISNUMBER(AK701),ISNUMBER(AL701),AH701&gt;=Inputs!$B$5,AH701&lt;=Inputs!$B$6,AH701&lt;&gt;Inputs!$B$7,AH701&lt;&gt;Inputs!$B$8),1,0)</f>
        <v>0</v>
      </c>
      <c r="AK701" s="13">
        <f>IF(INDEX($E701:$AF701,Inputs!$C$10)="","",INDEX($E701:$AF701,Inputs!$C$10))</f>
        <v>250968</v>
      </c>
      <c r="AL701" s="13">
        <f>IF(INDEX($E701:$AF701,Inputs!$C$11)="","",INDEX($E701:$AF701,Inputs!$C$11))</f>
        <v>348000</v>
      </c>
      <c r="AM701" s="19">
        <f>Regression!$C$5+Regression!$C$6*A701</f>
        <v>10025.677542313206</v>
      </c>
      <c r="AN701" s="27" t="str">
        <f t="shared" si="142"/>
        <v/>
      </c>
      <c r="AO701" s="30">
        <f>INDEX('Seasonal Index'!$E$2:$E$53,AI701)</f>
        <v>1.0212618850338866</v>
      </c>
      <c r="AP701" s="34" t="str">
        <f t="shared" si="143"/>
        <v/>
      </c>
      <c r="AQ701" s="16">
        <f>IF(AJ701=1,A701-Regression!$C$15,0)</f>
        <v>0</v>
      </c>
      <c r="AR701" s="16">
        <f>IF(AJ701=1,AK701-Regression!$D$15,0)</f>
        <v>0</v>
      </c>
      <c r="AS701" s="16">
        <f>IF(AJ701=1,AL701-Regression!$E$15,0)</f>
        <v>0</v>
      </c>
      <c r="AT701" s="16">
        <f>IF(AJ701=1,AP701-Regression!$F$15,0)</f>
        <v>0</v>
      </c>
      <c r="AU701" s="19">
        <f>IF(AND(ISNUMBER(AK701),ISNUMBER(AL701)),Regression!$C$38+Regression!$D$38*A701+Regression!$E$38*AK701+Regression!$F$38*AL701,"")</f>
        <v>10007.818665564824</v>
      </c>
      <c r="AV701" s="34">
        <f t="shared" si="144"/>
        <v>10220.603755472048</v>
      </c>
      <c r="AW701" s="13" t="str">
        <f>IF(AJ701=1,"Train",IF(AH701=Inputs!$B$6+1,"Validation",IF(AH701&gt;Inputs!$B$6+1,"Forecast","Not used")))</f>
        <v>Not used</v>
      </c>
      <c r="AX701" s="34">
        <f t="shared" si="145"/>
        <v>9398</v>
      </c>
      <c r="AY701" s="38" t="str">
        <f t="shared" si="146"/>
        <v/>
      </c>
      <c r="AZ701" s="13">
        <f t="shared" si="147"/>
        <v>0</v>
      </c>
      <c r="BB701" s="19">
        <f>Regression!$C$45+Regression!$C$46*A701</f>
        <v>7235.9292108548943</v>
      </c>
      <c r="BC701" s="27" t="str">
        <f t="shared" si="148"/>
        <v/>
      </c>
      <c r="BD701" s="30">
        <f>INDEX('Seasonal Index'!$H$2:$H$53,AI701)</f>
        <v>0.99454601152310251</v>
      </c>
      <c r="BE701" s="34" t="str">
        <f t="shared" si="149"/>
        <v/>
      </c>
      <c r="BF701" s="38" t="str">
        <f t="shared" si="150"/>
        <v/>
      </c>
      <c r="BG701" s="34">
        <f t="shared" si="151"/>
        <v>9398</v>
      </c>
      <c r="BH701" s="13">
        <f t="shared" si="152"/>
        <v>0</v>
      </c>
      <c r="BI701" s="13">
        <f t="shared" si="153"/>
        <v>0</v>
      </c>
    </row>
    <row r="702" spans="1:61" x14ac:dyDescent="0.2">
      <c r="A702" s="15">
        <v>701</v>
      </c>
      <c r="B702" s="35">
        <v>38177</v>
      </c>
      <c r="C702" s="36">
        <v>9300</v>
      </c>
      <c r="D702" s="37"/>
      <c r="F702" s="15">
        <v>326000</v>
      </c>
      <c r="H702" s="15">
        <v>39.727499999999999</v>
      </c>
      <c r="I702" s="15">
        <v>36.506</v>
      </c>
      <c r="J702" s="15">
        <v>1.895</v>
      </c>
      <c r="K702" s="15">
        <v>11923.447</v>
      </c>
      <c r="L702" s="15">
        <v>729421</v>
      </c>
      <c r="M702" s="15">
        <v>1164</v>
      </c>
      <c r="N702" s="15">
        <v>18.186</v>
      </c>
      <c r="O702" s="15">
        <v>250968</v>
      </c>
      <c r="P702" s="15">
        <v>8176.5</v>
      </c>
      <c r="Q702" s="15">
        <v>2135867</v>
      </c>
      <c r="S702" s="15">
        <v>10313</v>
      </c>
      <c r="T702" s="15">
        <v>8.2893000000000008</v>
      </c>
      <c r="U702" s="15">
        <v>94.6</v>
      </c>
      <c r="V702" s="15">
        <v>26</v>
      </c>
      <c r="W702" s="15">
        <v>92.5</v>
      </c>
      <c r="AB702" s="15">
        <v>290626</v>
      </c>
      <c r="AD702" s="15">
        <v>1</v>
      </c>
      <c r="AE702" s="15">
        <v>0</v>
      </c>
      <c r="AF702" s="15">
        <v>68.3</v>
      </c>
      <c r="AH702" s="13">
        <f t="shared" si="140"/>
        <v>2004</v>
      </c>
      <c r="AI702" s="13">
        <f t="shared" si="141"/>
        <v>28</v>
      </c>
      <c r="AJ702" s="13">
        <f>IF(AND(ISNUMBER(C702),ISNUMBER(AK702),ISNUMBER(AL702),AH702&gt;=Inputs!$B$5,AH702&lt;=Inputs!$B$6,AH702&lt;&gt;Inputs!$B$7,AH702&lt;&gt;Inputs!$B$8),1,0)</f>
        <v>0</v>
      </c>
      <c r="AK702" s="13">
        <f>IF(INDEX($E702:$AF702,Inputs!$C$10)="","",INDEX($E702:$AF702,Inputs!$C$10))</f>
        <v>250968</v>
      </c>
      <c r="AL702" s="13">
        <f>IF(INDEX($E702:$AF702,Inputs!$C$11)="","",INDEX($E702:$AF702,Inputs!$C$11))</f>
        <v>326000</v>
      </c>
      <c r="AM702" s="19">
        <f>Regression!$C$5+Regression!$C$6*A702</f>
        <v>10024.504867374888</v>
      </c>
      <c r="AN702" s="27" t="str">
        <f t="shared" si="142"/>
        <v/>
      </c>
      <c r="AO702" s="30">
        <f>INDEX('Seasonal Index'!$E$2:$E$53,AI702)</f>
        <v>1.0135090248159799</v>
      </c>
      <c r="AP702" s="34" t="str">
        <f t="shared" si="143"/>
        <v/>
      </c>
      <c r="AQ702" s="16">
        <f>IF(AJ702=1,A702-Regression!$C$15,0)</f>
        <v>0</v>
      </c>
      <c r="AR702" s="16">
        <f>IF(AJ702=1,AK702-Regression!$D$15,0)</f>
        <v>0</v>
      </c>
      <c r="AS702" s="16">
        <f>IF(AJ702=1,AL702-Regression!$E$15,0)</f>
        <v>0</v>
      </c>
      <c r="AT702" s="16">
        <f>IF(AJ702=1,AP702-Regression!$F$15,0)</f>
        <v>0</v>
      </c>
      <c r="AU702" s="19">
        <f>IF(AND(ISNUMBER(AK702),ISNUMBER(AL702)),Regression!$C$38+Regression!$D$38*A702+Regression!$E$38*AK702+Regression!$F$38*AL702,"")</f>
        <v>10064.667262635548</v>
      </c>
      <c r="AV702" s="34">
        <f t="shared" si="144"/>
        <v>10200.631102451072</v>
      </c>
      <c r="AW702" s="13" t="str">
        <f>IF(AJ702=1,"Train",IF(AH702=Inputs!$B$6+1,"Validation",IF(AH702&gt;Inputs!$B$6+1,"Forecast","Not used")))</f>
        <v>Not used</v>
      </c>
      <c r="AX702" s="34">
        <f t="shared" si="145"/>
        <v>9300</v>
      </c>
      <c r="AY702" s="38" t="str">
        <f t="shared" si="146"/>
        <v/>
      </c>
      <c r="AZ702" s="13">
        <f t="shared" si="147"/>
        <v>0</v>
      </c>
      <c r="BB702" s="19">
        <f>Regression!$C$45+Regression!$C$46*A702</f>
        <v>7237.4887104676709</v>
      </c>
      <c r="BC702" s="27" t="str">
        <f t="shared" si="148"/>
        <v/>
      </c>
      <c r="BD702" s="30">
        <f>INDEX('Seasonal Index'!$H$2:$H$53,AI702)</f>
        <v>0.99258235973728948</v>
      </c>
      <c r="BE702" s="34" t="str">
        <f t="shared" si="149"/>
        <v/>
      </c>
      <c r="BF702" s="38" t="str">
        <f t="shared" si="150"/>
        <v/>
      </c>
      <c r="BG702" s="34">
        <f t="shared" si="151"/>
        <v>9300</v>
      </c>
      <c r="BH702" s="13">
        <f t="shared" si="152"/>
        <v>0</v>
      </c>
      <c r="BI702" s="13">
        <f t="shared" si="153"/>
        <v>0</v>
      </c>
    </row>
    <row r="703" spans="1:61" x14ac:dyDescent="0.2">
      <c r="A703" s="15">
        <v>702</v>
      </c>
      <c r="B703" s="35">
        <v>38184</v>
      </c>
      <c r="C703" s="36">
        <v>8840</v>
      </c>
      <c r="D703" s="37"/>
      <c r="F703" s="15">
        <v>345000</v>
      </c>
      <c r="H703" s="15">
        <v>40.326000000000001</v>
      </c>
      <c r="I703" s="15">
        <v>37.764000000000003</v>
      </c>
      <c r="J703" s="15">
        <v>1.917</v>
      </c>
      <c r="K703" s="15">
        <v>11923.447</v>
      </c>
      <c r="L703" s="15">
        <v>830138</v>
      </c>
      <c r="M703" s="15">
        <v>1164</v>
      </c>
      <c r="N703" s="15">
        <v>16.172999999999998</v>
      </c>
      <c r="O703" s="15">
        <v>257235</v>
      </c>
      <c r="P703" s="15">
        <v>8176.5</v>
      </c>
      <c r="Q703" s="15">
        <v>2135867</v>
      </c>
      <c r="S703" s="15">
        <v>10313</v>
      </c>
      <c r="T703" s="15">
        <v>8.2893000000000008</v>
      </c>
      <c r="U703" s="15">
        <v>94.6</v>
      </c>
      <c r="V703" s="15">
        <v>26</v>
      </c>
      <c r="W703" s="15">
        <v>92.5</v>
      </c>
      <c r="AB703" s="15">
        <v>290626</v>
      </c>
      <c r="AD703" s="15">
        <v>0</v>
      </c>
      <c r="AE703" s="15">
        <v>0</v>
      </c>
      <c r="AF703" s="15">
        <v>83.7</v>
      </c>
      <c r="AH703" s="13">
        <f t="shared" si="140"/>
        <v>2004</v>
      </c>
      <c r="AI703" s="13">
        <f t="shared" si="141"/>
        <v>29</v>
      </c>
      <c r="AJ703" s="13">
        <f>IF(AND(ISNUMBER(C703),ISNUMBER(AK703),ISNUMBER(AL703),AH703&gt;=Inputs!$B$5,AH703&lt;=Inputs!$B$6,AH703&lt;&gt;Inputs!$B$7,AH703&lt;&gt;Inputs!$B$8),1,0)</f>
        <v>0</v>
      </c>
      <c r="AK703" s="13">
        <f>IF(INDEX($E703:$AF703,Inputs!$C$10)="","",INDEX($E703:$AF703,Inputs!$C$10))</f>
        <v>257235</v>
      </c>
      <c r="AL703" s="13">
        <f>IF(INDEX($E703:$AF703,Inputs!$C$11)="","",INDEX($E703:$AF703,Inputs!$C$11))</f>
        <v>345000</v>
      </c>
      <c r="AM703" s="19">
        <f>Regression!$C$5+Regression!$C$6*A703</f>
        <v>10023.332192436568</v>
      </c>
      <c r="AN703" s="27" t="str">
        <f t="shared" si="142"/>
        <v/>
      </c>
      <c r="AO703" s="30">
        <f>INDEX('Seasonal Index'!$E$2:$E$53,AI703)</f>
        <v>1.0519566788647539</v>
      </c>
      <c r="AP703" s="34" t="str">
        <f t="shared" si="143"/>
        <v/>
      </c>
      <c r="AQ703" s="16">
        <f>IF(AJ703=1,A703-Regression!$C$15,0)</f>
        <v>0</v>
      </c>
      <c r="AR703" s="16">
        <f>IF(AJ703=1,AK703-Regression!$D$15,0)</f>
        <v>0</v>
      </c>
      <c r="AS703" s="16">
        <f>IF(AJ703=1,AL703-Regression!$E$15,0)</f>
        <v>0</v>
      </c>
      <c r="AT703" s="16">
        <f>IF(AJ703=1,AP703-Regression!$F$15,0)</f>
        <v>0</v>
      </c>
      <c r="AU703" s="19">
        <f>IF(AND(ISNUMBER(AK703),ISNUMBER(AL703)),Regression!$C$38+Regression!$D$38*A703+Regression!$E$38*AK703+Regression!$F$38*AL703,"")</f>
        <v>10024.094377182173</v>
      </c>
      <c r="AV703" s="34">
        <f t="shared" si="144"/>
        <v>10544.913029647412</v>
      </c>
      <c r="AW703" s="13" t="str">
        <f>IF(AJ703=1,"Train",IF(AH703=Inputs!$B$6+1,"Validation",IF(AH703&gt;Inputs!$B$6+1,"Forecast","Not used")))</f>
        <v>Not used</v>
      </c>
      <c r="AX703" s="34">
        <f t="shared" si="145"/>
        <v>8840</v>
      </c>
      <c r="AY703" s="38" t="str">
        <f t="shared" si="146"/>
        <v/>
      </c>
      <c r="AZ703" s="13">
        <f t="shared" si="147"/>
        <v>0</v>
      </c>
      <c r="BB703" s="19">
        <f>Regression!$C$45+Regression!$C$46*A703</f>
        <v>7239.0482100804475</v>
      </c>
      <c r="BC703" s="27" t="str">
        <f t="shared" si="148"/>
        <v/>
      </c>
      <c r="BD703" s="30">
        <f>INDEX('Seasonal Index'!$H$2:$H$53,AI703)</f>
        <v>1.0486159669304305</v>
      </c>
      <c r="BE703" s="34" t="str">
        <f t="shared" si="149"/>
        <v/>
      </c>
      <c r="BF703" s="38" t="str">
        <f t="shared" si="150"/>
        <v/>
      </c>
      <c r="BG703" s="34">
        <f t="shared" si="151"/>
        <v>8840</v>
      </c>
      <c r="BH703" s="13">
        <f t="shared" si="152"/>
        <v>0</v>
      </c>
      <c r="BI703" s="13">
        <f t="shared" si="153"/>
        <v>0</v>
      </c>
    </row>
    <row r="704" spans="1:61" x14ac:dyDescent="0.2">
      <c r="A704" s="15">
        <v>703</v>
      </c>
      <c r="B704" s="35">
        <v>38191</v>
      </c>
      <c r="C704" s="36">
        <v>9310</v>
      </c>
      <c r="D704" s="37"/>
      <c r="F704" s="15">
        <v>355000</v>
      </c>
      <c r="H704" s="15">
        <v>41.274000000000001</v>
      </c>
      <c r="I704" s="15">
        <v>39.052</v>
      </c>
      <c r="J704" s="15">
        <v>1.9279999999999999</v>
      </c>
      <c r="K704" s="15">
        <v>11923.447</v>
      </c>
      <c r="L704" s="15">
        <v>830138</v>
      </c>
      <c r="M704" s="15">
        <v>1164</v>
      </c>
      <c r="N704" s="15">
        <v>16.172999999999998</v>
      </c>
      <c r="O704" s="15">
        <v>257235</v>
      </c>
      <c r="P704" s="15">
        <v>8176.5</v>
      </c>
      <c r="Q704" s="15">
        <v>2135867</v>
      </c>
      <c r="S704" s="15">
        <v>10313</v>
      </c>
      <c r="T704" s="15">
        <v>8.2893000000000008</v>
      </c>
      <c r="U704" s="15">
        <v>94.6</v>
      </c>
      <c r="V704" s="15">
        <v>26</v>
      </c>
      <c r="W704" s="15">
        <v>92.5</v>
      </c>
      <c r="AB704" s="15">
        <v>290626</v>
      </c>
      <c r="AD704" s="15">
        <v>0</v>
      </c>
      <c r="AE704" s="15">
        <v>0</v>
      </c>
      <c r="AF704" s="15">
        <v>86.6</v>
      </c>
      <c r="AH704" s="13">
        <f t="shared" si="140"/>
        <v>2004</v>
      </c>
      <c r="AI704" s="13">
        <f t="shared" si="141"/>
        <v>30</v>
      </c>
      <c r="AJ704" s="13">
        <f>IF(AND(ISNUMBER(C704),ISNUMBER(AK704),ISNUMBER(AL704),AH704&gt;=Inputs!$B$5,AH704&lt;=Inputs!$B$6,AH704&lt;&gt;Inputs!$B$7,AH704&lt;&gt;Inputs!$B$8),1,0)</f>
        <v>0</v>
      </c>
      <c r="AK704" s="13">
        <f>IF(INDEX($E704:$AF704,Inputs!$C$10)="","",INDEX($E704:$AF704,Inputs!$C$10))</f>
        <v>257235</v>
      </c>
      <c r="AL704" s="13">
        <f>IF(INDEX($E704:$AF704,Inputs!$C$11)="","",INDEX($E704:$AF704,Inputs!$C$11))</f>
        <v>355000</v>
      </c>
      <c r="AM704" s="19">
        <f>Regression!$C$5+Regression!$C$6*A704</f>
        <v>10022.15951749825</v>
      </c>
      <c r="AN704" s="27" t="str">
        <f t="shared" si="142"/>
        <v/>
      </c>
      <c r="AO704" s="30">
        <f>INDEX('Seasonal Index'!$E$2:$E$53,AI704)</f>
        <v>1.0317130415362794</v>
      </c>
      <c r="AP704" s="34" t="str">
        <f t="shared" si="143"/>
        <v/>
      </c>
      <c r="AQ704" s="16">
        <f>IF(AJ704=1,A704-Regression!$C$15,0)</f>
        <v>0</v>
      </c>
      <c r="AR704" s="16">
        <f>IF(AJ704=1,AK704-Regression!$D$15,0)</f>
        <v>0</v>
      </c>
      <c r="AS704" s="16">
        <f>IF(AJ704=1,AL704-Regression!$E$15,0)</f>
        <v>0</v>
      </c>
      <c r="AT704" s="16">
        <f>IF(AJ704=1,AP704-Regression!$F$15,0)</f>
        <v>0</v>
      </c>
      <c r="AU704" s="19">
        <f>IF(AND(ISNUMBER(AK704),ISNUMBER(AL704)),Regression!$C$38+Regression!$D$38*A704+Regression!$E$38*AK704+Regression!$F$38*AL704,"")</f>
        <v>9995.9816501966652</v>
      </c>
      <c r="AV704" s="34">
        <f t="shared" si="144"/>
        <v>10312.984631465239</v>
      </c>
      <c r="AW704" s="13" t="str">
        <f>IF(AJ704=1,"Train",IF(AH704=Inputs!$B$6+1,"Validation",IF(AH704&gt;Inputs!$B$6+1,"Forecast","Not used")))</f>
        <v>Not used</v>
      </c>
      <c r="AX704" s="34">
        <f t="shared" si="145"/>
        <v>9310</v>
      </c>
      <c r="AY704" s="38" t="str">
        <f t="shared" si="146"/>
        <v/>
      </c>
      <c r="AZ704" s="13">
        <f t="shared" si="147"/>
        <v>0</v>
      </c>
      <c r="BB704" s="19">
        <f>Regression!$C$45+Regression!$C$46*A704</f>
        <v>7240.607709693224</v>
      </c>
      <c r="BC704" s="27" t="str">
        <f t="shared" si="148"/>
        <v/>
      </c>
      <c r="BD704" s="30">
        <f>INDEX('Seasonal Index'!$H$2:$H$53,AI704)</f>
        <v>1.0099032328934463</v>
      </c>
      <c r="BE704" s="34" t="str">
        <f t="shared" si="149"/>
        <v/>
      </c>
      <c r="BF704" s="38" t="str">
        <f t="shared" si="150"/>
        <v/>
      </c>
      <c r="BG704" s="34">
        <f t="shared" si="151"/>
        <v>9310</v>
      </c>
      <c r="BH704" s="13">
        <f t="shared" si="152"/>
        <v>0</v>
      </c>
      <c r="BI704" s="13">
        <f t="shared" si="153"/>
        <v>0</v>
      </c>
    </row>
    <row r="705" spans="1:61" x14ac:dyDescent="0.2">
      <c r="A705" s="15">
        <v>704</v>
      </c>
      <c r="B705" s="35">
        <v>38198</v>
      </c>
      <c r="C705" s="36">
        <v>9263</v>
      </c>
      <c r="D705" s="37"/>
      <c r="F705" s="15">
        <v>348000</v>
      </c>
      <c r="H705" s="15">
        <v>42.5</v>
      </c>
      <c r="I705" s="15">
        <v>40.664000000000001</v>
      </c>
      <c r="J705" s="15">
        <v>1.905</v>
      </c>
      <c r="K705" s="15">
        <v>11923.447</v>
      </c>
      <c r="L705" s="15">
        <v>830138</v>
      </c>
      <c r="M705" s="15">
        <v>1164</v>
      </c>
      <c r="N705" s="15">
        <v>16.172999999999998</v>
      </c>
      <c r="O705" s="15">
        <v>257235</v>
      </c>
      <c r="P705" s="15">
        <v>8176.5</v>
      </c>
      <c r="Q705" s="15">
        <v>2135867</v>
      </c>
      <c r="S705" s="15">
        <v>10313</v>
      </c>
      <c r="T705" s="15">
        <v>8.2893000000000008</v>
      </c>
      <c r="U705" s="15">
        <v>94.6</v>
      </c>
      <c r="V705" s="15">
        <v>26</v>
      </c>
      <c r="W705" s="15">
        <v>92.5</v>
      </c>
      <c r="AB705" s="15">
        <v>290626</v>
      </c>
      <c r="AD705" s="15">
        <v>0</v>
      </c>
      <c r="AE705" s="15">
        <v>0</v>
      </c>
      <c r="AF705" s="15">
        <v>71.3</v>
      </c>
      <c r="AH705" s="13">
        <f t="shared" si="140"/>
        <v>2004</v>
      </c>
      <c r="AI705" s="13">
        <f t="shared" si="141"/>
        <v>31</v>
      </c>
      <c r="AJ705" s="13">
        <f>IF(AND(ISNUMBER(C705),ISNUMBER(AK705),ISNUMBER(AL705),AH705&gt;=Inputs!$B$5,AH705&lt;=Inputs!$B$6,AH705&lt;&gt;Inputs!$B$7,AH705&lt;&gt;Inputs!$B$8),1,0)</f>
        <v>0</v>
      </c>
      <c r="AK705" s="13">
        <f>IF(INDEX($E705:$AF705,Inputs!$C$10)="","",INDEX($E705:$AF705,Inputs!$C$10))</f>
        <v>257235</v>
      </c>
      <c r="AL705" s="13">
        <f>IF(INDEX($E705:$AF705,Inputs!$C$11)="","",INDEX($E705:$AF705,Inputs!$C$11))</f>
        <v>348000</v>
      </c>
      <c r="AM705" s="19">
        <f>Regression!$C$5+Regression!$C$6*A705</f>
        <v>10020.986842559931</v>
      </c>
      <c r="AN705" s="27" t="str">
        <f t="shared" si="142"/>
        <v/>
      </c>
      <c r="AO705" s="30">
        <f>INDEX('Seasonal Index'!$E$2:$E$53,AI705)</f>
        <v>1.0399732200612197</v>
      </c>
      <c r="AP705" s="34" t="str">
        <f t="shared" si="143"/>
        <v/>
      </c>
      <c r="AQ705" s="16">
        <f>IF(AJ705=1,A705-Regression!$C$15,0)</f>
        <v>0</v>
      </c>
      <c r="AR705" s="16">
        <f>IF(AJ705=1,AK705-Regression!$D$15,0)</f>
        <v>0</v>
      </c>
      <c r="AS705" s="16">
        <f>IF(AJ705=1,AL705-Regression!$E$15,0)</f>
        <v>0</v>
      </c>
      <c r="AT705" s="16">
        <f>IF(AJ705=1,AP705-Regression!$F$15,0)</f>
        <v>0</v>
      </c>
      <c r="AU705" s="19">
        <f>IF(AND(ISNUMBER(AK705),ISNUMBER(AL705)),Regression!$C$38+Regression!$D$38*A705+Regression!$E$38*AK705+Regression!$F$38*AL705,"")</f>
        <v>10013.004626616033</v>
      </c>
      <c r="AV705" s="34">
        <f t="shared" si="144"/>
        <v>10413.256664029768</v>
      </c>
      <c r="AW705" s="13" t="str">
        <f>IF(AJ705=1,"Train",IF(AH705=Inputs!$B$6+1,"Validation",IF(AH705&gt;Inputs!$B$6+1,"Forecast","Not used")))</f>
        <v>Not used</v>
      </c>
      <c r="AX705" s="34">
        <f t="shared" si="145"/>
        <v>9263</v>
      </c>
      <c r="AY705" s="38" t="str">
        <f t="shared" si="146"/>
        <v/>
      </c>
      <c r="AZ705" s="13">
        <f t="shared" si="147"/>
        <v>0</v>
      </c>
      <c r="BB705" s="19">
        <f>Regression!$C$45+Regression!$C$46*A705</f>
        <v>7242.1672093060006</v>
      </c>
      <c r="BC705" s="27" t="str">
        <f t="shared" si="148"/>
        <v/>
      </c>
      <c r="BD705" s="30">
        <f>INDEX('Seasonal Index'!$H$2:$H$53,AI705)</f>
        <v>1.0389647971011076</v>
      </c>
      <c r="BE705" s="34" t="str">
        <f t="shared" si="149"/>
        <v/>
      </c>
      <c r="BF705" s="38" t="str">
        <f t="shared" si="150"/>
        <v/>
      </c>
      <c r="BG705" s="34">
        <f t="shared" si="151"/>
        <v>9263</v>
      </c>
      <c r="BH705" s="13">
        <f t="shared" si="152"/>
        <v>0</v>
      </c>
      <c r="BI705" s="13">
        <f t="shared" si="153"/>
        <v>0</v>
      </c>
    </row>
    <row r="706" spans="1:61" x14ac:dyDescent="0.2">
      <c r="A706" s="15">
        <v>705</v>
      </c>
      <c r="B706" s="35">
        <v>38205</v>
      </c>
      <c r="C706" s="36">
        <v>9472</v>
      </c>
      <c r="D706" s="37"/>
      <c r="F706" s="15">
        <v>341000</v>
      </c>
      <c r="H706" s="15">
        <v>43.805999999999997</v>
      </c>
      <c r="I706" s="15">
        <v>42.008000000000003</v>
      </c>
      <c r="J706" s="15">
        <v>1.8879999999999999</v>
      </c>
      <c r="K706" s="15">
        <v>12112.815000000001</v>
      </c>
      <c r="L706" s="15">
        <v>830138</v>
      </c>
      <c r="M706" s="15">
        <v>1176</v>
      </c>
      <c r="N706" s="15">
        <v>16.172999999999998</v>
      </c>
      <c r="O706" s="15">
        <v>257235</v>
      </c>
      <c r="P706" s="15">
        <v>8157.6</v>
      </c>
      <c r="Q706" s="15">
        <v>2135867</v>
      </c>
      <c r="S706" s="15">
        <v>10313</v>
      </c>
      <c r="T706" s="15">
        <v>8.2893000000000008</v>
      </c>
      <c r="U706" s="15">
        <v>95.5</v>
      </c>
      <c r="V706" s="15">
        <v>26</v>
      </c>
      <c r="W706" s="15">
        <v>95.6</v>
      </c>
      <c r="AB706" s="15">
        <v>290626</v>
      </c>
      <c r="AD706" s="15">
        <v>0</v>
      </c>
      <c r="AE706" s="15">
        <v>0</v>
      </c>
      <c r="AF706" s="15">
        <v>81.599999999999994</v>
      </c>
      <c r="AH706" s="13">
        <f t="shared" ref="AH706:AH769" si="154">YEAR(B706)</f>
        <v>2004</v>
      </c>
      <c r="AI706" s="13">
        <f t="shared" ref="AI706:AI769" si="155">MIN(52,INT((B706-DATE(AH706,1,1))/7)+1)</f>
        <v>32</v>
      </c>
      <c r="AJ706" s="13">
        <f>IF(AND(ISNUMBER(C706),ISNUMBER(AK706),ISNUMBER(AL706),AH706&gt;=Inputs!$B$5,AH706&lt;=Inputs!$B$6,AH706&lt;&gt;Inputs!$B$7,AH706&lt;&gt;Inputs!$B$8),1,0)</f>
        <v>0</v>
      </c>
      <c r="AK706" s="13">
        <f>IF(INDEX($E706:$AF706,Inputs!$C$10)="","",INDEX($E706:$AF706,Inputs!$C$10))</f>
        <v>257235</v>
      </c>
      <c r="AL706" s="13">
        <f>IF(INDEX($E706:$AF706,Inputs!$C$11)="","",INDEX($E706:$AF706,Inputs!$C$11))</f>
        <v>341000</v>
      </c>
      <c r="AM706" s="19">
        <f>Regression!$C$5+Regression!$C$6*A706</f>
        <v>10019.814167621611</v>
      </c>
      <c r="AN706" s="27" t="str">
        <f t="shared" ref="AN706:AN769" si="156">IF(AJ706=1,C706/AM706,"")</f>
        <v/>
      </c>
      <c r="AO706" s="30">
        <f>INDEX('Seasonal Index'!$E$2:$E$53,AI706)</f>
        <v>1.040616931741758</v>
      </c>
      <c r="AP706" s="34" t="str">
        <f t="shared" ref="AP706:AP769" si="157">IF(AJ706=1,C706/AO706,"")</f>
        <v/>
      </c>
      <c r="AQ706" s="16">
        <f>IF(AJ706=1,A706-Regression!$C$15,0)</f>
        <v>0</v>
      </c>
      <c r="AR706" s="16">
        <f>IF(AJ706=1,AK706-Regression!$D$15,0)</f>
        <v>0</v>
      </c>
      <c r="AS706" s="16">
        <f>IF(AJ706=1,AL706-Regression!$E$15,0)</f>
        <v>0</v>
      </c>
      <c r="AT706" s="16">
        <f>IF(AJ706=1,AP706-Regression!$F$15,0)</f>
        <v>0</v>
      </c>
      <c r="AU706" s="19">
        <f>IF(AND(ISNUMBER(AK706),ISNUMBER(AL706)),Regression!$C$38+Regression!$D$38*A706+Regression!$E$38*AK706+Regression!$F$38*AL706,"")</f>
        <v>10030.027603035398</v>
      </c>
      <c r="AV706" s="34">
        <f t="shared" ref="AV706:AV769" si="158">IF(ISNUMBER(AU706),AU706*AO706,"")</f>
        <v>10437.416549555835</v>
      </c>
      <c r="AW706" s="13" t="str">
        <f>IF(AJ706=1,"Train",IF(AH706=Inputs!$B$6+1,"Validation",IF(AH706&gt;Inputs!$B$6+1,"Forecast","Not used")))</f>
        <v>Not used</v>
      </c>
      <c r="AX706" s="34">
        <f t="shared" ref="AX706:AX769" si="159">IF(ISNUMBER(C706),C706,IF(ISNUMBER(D706),D706,""))</f>
        <v>9472</v>
      </c>
      <c r="AY706" s="38" t="str">
        <f t="shared" ref="AY706:AY769" si="160">IF(AND(AW706="Validation",ISNUMBER(AX706),ISNUMBER(AV706)),ABS(AX706-AV706)/AX706,"")</f>
        <v/>
      </c>
      <c r="AZ706" s="13">
        <f t="shared" ref="AZ706:AZ769" si="161">IF(AJ706=1,AP706-AU706,0)</f>
        <v>0</v>
      </c>
      <c r="BB706" s="19">
        <f>Regression!$C$45+Regression!$C$46*A706</f>
        <v>7243.7267089187781</v>
      </c>
      <c r="BC706" s="27" t="str">
        <f t="shared" ref="BC706:BC769" si="162">IF(AND(AH706&gt;=2022,AH706&lt;=2024),C706/BB706,"")</f>
        <v/>
      </c>
      <c r="BD706" s="30">
        <f>INDEX('Seasonal Index'!$H$2:$H$53,AI706)</f>
        <v>1.0332208948643213</v>
      </c>
      <c r="BE706" s="34" t="str">
        <f t="shared" ref="BE706:BE769" si="163">IF(AH706&gt;=2022,BB706*BD706,"")</f>
        <v/>
      </c>
      <c r="BF706" s="38" t="str">
        <f t="shared" ref="BF706:BF769" si="164">IF(AND(AW706="Validation",ISNUMBER(AX706),ISNUMBER(BE706)),ABS(AX706-BE706)/AX706,"")</f>
        <v/>
      </c>
      <c r="BG706" s="34">
        <f t="shared" ref="BG706:BG769" si="165">IF(ISNUMBER(C706),C706,0)</f>
        <v>9472</v>
      </c>
      <c r="BH706" s="13">
        <f t="shared" ref="BH706:BH769" si="166">IF(ISNUMBER(AY706),AV706-AX706,0)</f>
        <v>0</v>
      </c>
      <c r="BI706" s="13">
        <f t="shared" ref="BI706:BI769" si="167">IF(ISNUMBER(AY706),BE706-AX706,0)</f>
        <v>0</v>
      </c>
    </row>
    <row r="707" spans="1:61" x14ac:dyDescent="0.2">
      <c r="A707" s="15">
        <v>706</v>
      </c>
      <c r="B707" s="35">
        <v>38212</v>
      </c>
      <c r="C707" s="36">
        <v>9521</v>
      </c>
      <c r="D707" s="37"/>
      <c r="F707" s="15">
        <v>336000</v>
      </c>
      <c r="H707" s="15">
        <v>45.244</v>
      </c>
      <c r="I707" s="15">
        <v>43.158000000000001</v>
      </c>
      <c r="J707" s="15">
        <v>1.877</v>
      </c>
      <c r="K707" s="15">
        <v>12112.815000000001</v>
      </c>
      <c r="L707" s="15">
        <v>783723</v>
      </c>
      <c r="M707" s="15">
        <v>1176</v>
      </c>
      <c r="N707" s="15">
        <v>16.172999999999998</v>
      </c>
      <c r="O707" s="15">
        <v>257235</v>
      </c>
      <c r="P707" s="15">
        <v>8157.6</v>
      </c>
      <c r="Q707" s="15">
        <v>2135867</v>
      </c>
      <c r="S707" s="15">
        <v>10313</v>
      </c>
      <c r="T707" s="15">
        <v>8.2893000000000008</v>
      </c>
      <c r="U707" s="15">
        <v>95.5</v>
      </c>
      <c r="V707" s="15">
        <v>26</v>
      </c>
      <c r="W707" s="15">
        <v>95.6</v>
      </c>
      <c r="AB707" s="15">
        <v>290626</v>
      </c>
      <c r="AD707" s="15">
        <v>0</v>
      </c>
      <c r="AE707" s="15">
        <v>3.5</v>
      </c>
      <c r="AF707" s="15">
        <v>63.1</v>
      </c>
      <c r="AH707" s="13">
        <f t="shared" si="154"/>
        <v>2004</v>
      </c>
      <c r="AI707" s="13">
        <f t="shared" si="155"/>
        <v>33</v>
      </c>
      <c r="AJ707" s="13">
        <f>IF(AND(ISNUMBER(C707),ISNUMBER(AK707),ISNUMBER(AL707),AH707&gt;=Inputs!$B$5,AH707&lt;=Inputs!$B$6,AH707&lt;&gt;Inputs!$B$7,AH707&lt;&gt;Inputs!$B$8),1,0)</f>
        <v>0</v>
      </c>
      <c r="AK707" s="13">
        <f>IF(INDEX($E707:$AF707,Inputs!$C$10)="","",INDEX($E707:$AF707,Inputs!$C$10))</f>
        <v>257235</v>
      </c>
      <c r="AL707" s="13">
        <f>IF(INDEX($E707:$AF707,Inputs!$C$11)="","",INDEX($E707:$AF707,Inputs!$C$11))</f>
        <v>336000</v>
      </c>
      <c r="AM707" s="19">
        <f>Regression!$C$5+Regression!$C$6*A707</f>
        <v>10018.641492683293</v>
      </c>
      <c r="AN707" s="27" t="str">
        <f t="shared" si="156"/>
        <v/>
      </c>
      <c r="AO707" s="30">
        <f>INDEX('Seasonal Index'!$E$2:$E$53,AI707)</f>
        <v>1.027478065834379</v>
      </c>
      <c r="AP707" s="34" t="str">
        <f t="shared" si="157"/>
        <v/>
      </c>
      <c r="AQ707" s="16">
        <f>IF(AJ707=1,A707-Regression!$C$15,0)</f>
        <v>0</v>
      </c>
      <c r="AR707" s="16">
        <f>IF(AJ707=1,AK707-Regression!$D$15,0)</f>
        <v>0</v>
      </c>
      <c r="AS707" s="16">
        <f>IF(AJ707=1,AL707-Regression!$E$15,0)</f>
        <v>0</v>
      </c>
      <c r="AT707" s="16">
        <f>IF(AJ707=1,AP707-Regression!$F$15,0)</f>
        <v>0</v>
      </c>
      <c r="AU707" s="19">
        <f>IF(AND(ISNUMBER(AK707),ISNUMBER(AL707)),Regression!$C$38+Regression!$D$38*A707+Regression!$E$38*AK707+Regression!$F$38*AL707,"")</f>
        <v>10041.74049670125</v>
      </c>
      <c r="AV707" s="34">
        <f t="shared" si="158"/>
        <v>10317.668103161355</v>
      </c>
      <c r="AW707" s="13" t="str">
        <f>IF(AJ707=1,"Train",IF(AH707=Inputs!$B$6+1,"Validation",IF(AH707&gt;Inputs!$B$6+1,"Forecast","Not used")))</f>
        <v>Not used</v>
      </c>
      <c r="AX707" s="34">
        <f t="shared" si="159"/>
        <v>9521</v>
      </c>
      <c r="AY707" s="38" t="str">
        <f t="shared" si="160"/>
        <v/>
      </c>
      <c r="AZ707" s="13">
        <f t="shared" si="161"/>
        <v>0</v>
      </c>
      <c r="BB707" s="19">
        <f>Regression!$C$45+Regression!$C$46*A707</f>
        <v>7245.2862085315546</v>
      </c>
      <c r="BC707" s="27" t="str">
        <f t="shared" si="162"/>
        <v/>
      </c>
      <c r="BD707" s="30">
        <f>INDEX('Seasonal Index'!$H$2:$H$53,AI707)</f>
        <v>1.0058600109847937</v>
      </c>
      <c r="BE707" s="34" t="str">
        <f t="shared" si="163"/>
        <v/>
      </c>
      <c r="BF707" s="38" t="str">
        <f t="shared" si="164"/>
        <v/>
      </c>
      <c r="BG707" s="34">
        <f t="shared" si="165"/>
        <v>9521</v>
      </c>
      <c r="BH707" s="13">
        <f t="shared" si="166"/>
        <v>0</v>
      </c>
      <c r="BI707" s="13">
        <f t="shared" si="167"/>
        <v>0</v>
      </c>
    </row>
    <row r="708" spans="1:61" x14ac:dyDescent="0.2">
      <c r="A708" s="15">
        <v>707</v>
      </c>
      <c r="B708" s="35">
        <v>38219</v>
      </c>
      <c r="C708" s="36">
        <v>9424</v>
      </c>
      <c r="D708" s="37"/>
      <c r="F708" s="15">
        <v>332000</v>
      </c>
      <c r="H708" s="15">
        <v>47.277999999999999</v>
      </c>
      <c r="I708" s="15">
        <v>44.564</v>
      </c>
      <c r="J708" s="15">
        <v>1.875</v>
      </c>
      <c r="K708" s="15">
        <v>12112.815000000001</v>
      </c>
      <c r="L708" s="15">
        <v>783723</v>
      </c>
      <c r="M708" s="15">
        <v>1176</v>
      </c>
      <c r="N708" s="15">
        <v>17.309000000000001</v>
      </c>
      <c r="O708" s="15">
        <v>257383</v>
      </c>
      <c r="P708" s="15">
        <v>8157.6</v>
      </c>
      <c r="Q708" s="15">
        <v>2135867</v>
      </c>
      <c r="S708" s="15">
        <v>10313</v>
      </c>
      <c r="T708" s="15">
        <v>8.4600000000000009</v>
      </c>
      <c r="U708" s="15">
        <v>95.5</v>
      </c>
      <c r="V708" s="15">
        <v>26</v>
      </c>
      <c r="W708" s="15">
        <v>95.6</v>
      </c>
      <c r="AB708" s="15">
        <v>290626</v>
      </c>
      <c r="AD708" s="15">
        <v>0</v>
      </c>
      <c r="AE708" s="15">
        <v>0.4</v>
      </c>
      <c r="AF708" s="15">
        <v>56.7</v>
      </c>
      <c r="AH708" s="13">
        <f t="shared" si="154"/>
        <v>2004</v>
      </c>
      <c r="AI708" s="13">
        <f t="shared" si="155"/>
        <v>34</v>
      </c>
      <c r="AJ708" s="13">
        <f>IF(AND(ISNUMBER(C708),ISNUMBER(AK708),ISNUMBER(AL708),AH708&gt;=Inputs!$B$5,AH708&lt;=Inputs!$B$6,AH708&lt;&gt;Inputs!$B$7,AH708&lt;&gt;Inputs!$B$8),1,0)</f>
        <v>0</v>
      </c>
      <c r="AK708" s="13">
        <f>IF(INDEX($E708:$AF708,Inputs!$C$10)="","",INDEX($E708:$AF708,Inputs!$C$10))</f>
        <v>257383</v>
      </c>
      <c r="AL708" s="13">
        <f>IF(INDEX($E708:$AF708,Inputs!$C$11)="","",INDEX($E708:$AF708,Inputs!$C$11))</f>
        <v>332000</v>
      </c>
      <c r="AM708" s="19">
        <f>Regression!$C$5+Regression!$C$6*A708</f>
        <v>10017.468817744973</v>
      </c>
      <c r="AN708" s="27" t="str">
        <f t="shared" si="156"/>
        <v/>
      </c>
      <c r="AO708" s="30">
        <f>INDEX('Seasonal Index'!$E$2:$E$53,AI708)</f>
        <v>1.0381639846741464</v>
      </c>
      <c r="AP708" s="34" t="str">
        <f t="shared" si="157"/>
        <v/>
      </c>
      <c r="AQ708" s="16">
        <f>IF(AJ708=1,A708-Regression!$C$15,0)</f>
        <v>0</v>
      </c>
      <c r="AR708" s="16">
        <f>IF(AJ708=1,AK708-Regression!$D$15,0)</f>
        <v>0</v>
      </c>
      <c r="AS708" s="16">
        <f>IF(AJ708=1,AL708-Regression!$E$15,0)</f>
        <v>0</v>
      </c>
      <c r="AT708" s="16">
        <f>IF(AJ708=1,AP708-Regression!$F$15,0)</f>
        <v>0</v>
      </c>
      <c r="AU708" s="19">
        <f>IF(AND(ISNUMBER(AK708),ISNUMBER(AL708)),Regression!$C$38+Regression!$D$38*A708+Regression!$E$38*AK708+Regression!$F$38*AL708,"")</f>
        <v>10051.068400316432</v>
      </c>
      <c r="AV708" s="34">
        <f t="shared" si="158"/>
        <v>10434.657220704905</v>
      </c>
      <c r="AW708" s="13" t="str">
        <f>IF(AJ708=1,"Train",IF(AH708=Inputs!$B$6+1,"Validation",IF(AH708&gt;Inputs!$B$6+1,"Forecast","Not used")))</f>
        <v>Not used</v>
      </c>
      <c r="AX708" s="34">
        <f t="shared" si="159"/>
        <v>9424</v>
      </c>
      <c r="AY708" s="38" t="str">
        <f t="shared" si="160"/>
        <v/>
      </c>
      <c r="AZ708" s="13">
        <f t="shared" si="161"/>
        <v>0</v>
      </c>
      <c r="BB708" s="19">
        <f>Regression!$C$45+Regression!$C$46*A708</f>
        <v>7246.8457081443312</v>
      </c>
      <c r="BC708" s="27" t="str">
        <f t="shared" si="162"/>
        <v/>
      </c>
      <c r="BD708" s="30">
        <f>INDEX('Seasonal Index'!$H$2:$H$53,AI708)</f>
        <v>1.0219588934931323</v>
      </c>
      <c r="BE708" s="34" t="str">
        <f t="shared" si="163"/>
        <v/>
      </c>
      <c r="BF708" s="38" t="str">
        <f t="shared" si="164"/>
        <v/>
      </c>
      <c r="BG708" s="34">
        <f t="shared" si="165"/>
        <v>9424</v>
      </c>
      <c r="BH708" s="13">
        <f t="shared" si="166"/>
        <v>0</v>
      </c>
      <c r="BI708" s="13">
        <f t="shared" si="167"/>
        <v>0</v>
      </c>
    </row>
    <row r="709" spans="1:61" x14ac:dyDescent="0.2">
      <c r="A709" s="15">
        <v>708</v>
      </c>
      <c r="B709" s="35">
        <v>38226</v>
      </c>
      <c r="C709" s="36">
        <v>9267</v>
      </c>
      <c r="D709" s="37"/>
      <c r="F709" s="15">
        <v>343000</v>
      </c>
      <c r="H709" s="15">
        <v>44.335999999999999</v>
      </c>
      <c r="I709" s="15">
        <v>42.228000000000002</v>
      </c>
      <c r="J709" s="15">
        <v>1.8839999999999999</v>
      </c>
      <c r="K709" s="15">
        <v>12112.815000000001</v>
      </c>
      <c r="L709" s="15">
        <v>783723</v>
      </c>
      <c r="M709" s="15">
        <v>1176</v>
      </c>
      <c r="N709" s="15">
        <v>17.309000000000001</v>
      </c>
      <c r="O709" s="15">
        <v>257383</v>
      </c>
      <c r="P709" s="15">
        <v>8157.6</v>
      </c>
      <c r="Q709" s="15">
        <v>2135867</v>
      </c>
      <c r="S709" s="15">
        <v>10313</v>
      </c>
      <c r="T709" s="15">
        <v>8.4600000000000009</v>
      </c>
      <c r="U709" s="15">
        <v>95.5</v>
      </c>
      <c r="V709" s="15">
        <v>25</v>
      </c>
      <c r="W709" s="15">
        <v>95.6</v>
      </c>
      <c r="AB709" s="15">
        <v>290626</v>
      </c>
      <c r="AD709" s="15">
        <v>0</v>
      </c>
      <c r="AE709" s="15">
        <v>0</v>
      </c>
      <c r="AF709" s="15">
        <v>63</v>
      </c>
      <c r="AH709" s="13">
        <f t="shared" si="154"/>
        <v>2004</v>
      </c>
      <c r="AI709" s="13">
        <f t="shared" si="155"/>
        <v>35</v>
      </c>
      <c r="AJ709" s="13">
        <f>IF(AND(ISNUMBER(C709),ISNUMBER(AK709),ISNUMBER(AL709),AH709&gt;=Inputs!$B$5,AH709&lt;=Inputs!$B$6,AH709&lt;&gt;Inputs!$B$7,AH709&lt;&gt;Inputs!$B$8),1,0)</f>
        <v>0</v>
      </c>
      <c r="AK709" s="13">
        <f>IF(INDEX($E709:$AF709,Inputs!$C$10)="","",INDEX($E709:$AF709,Inputs!$C$10))</f>
        <v>257383</v>
      </c>
      <c r="AL709" s="13">
        <f>IF(INDEX($E709:$AF709,Inputs!$C$11)="","",INDEX($E709:$AF709,Inputs!$C$11))</f>
        <v>343000</v>
      </c>
      <c r="AM709" s="19">
        <f>Regression!$C$5+Regression!$C$6*A709</f>
        <v>10016.296142806656</v>
      </c>
      <c r="AN709" s="27" t="str">
        <f t="shared" si="156"/>
        <v/>
      </c>
      <c r="AO709" s="30">
        <f>INDEX('Seasonal Index'!$E$2:$E$53,AI709)</f>
        <v>1.0224659586681397</v>
      </c>
      <c r="AP709" s="34" t="str">
        <f t="shared" si="157"/>
        <v/>
      </c>
      <c r="AQ709" s="16">
        <f>IF(AJ709=1,A709-Regression!$C$15,0)</f>
        <v>0</v>
      </c>
      <c r="AR709" s="16">
        <f>IF(AJ709=1,AK709-Regression!$D$15,0)</f>
        <v>0</v>
      </c>
      <c r="AS709" s="16">
        <f>IF(AJ709=1,AL709-Regression!$E$15,0)</f>
        <v>0</v>
      </c>
      <c r="AT709" s="16">
        <f>IF(AJ709=1,AP709-Regression!$F$15,0)</f>
        <v>0</v>
      </c>
      <c r="AU709" s="19">
        <f>IF(AND(ISNUMBER(AK709),ISNUMBER(AL709)),Regression!$C$38+Regression!$D$38*A709+Regression!$E$38*AK709+Regression!$F$38*AL709,"")</f>
        <v>10020.300631954167</v>
      </c>
      <c r="AV709" s="34">
        <f t="shared" si="158"/>
        <v>10245.416291793985</v>
      </c>
      <c r="AW709" s="13" t="str">
        <f>IF(AJ709=1,"Train",IF(AH709=Inputs!$B$6+1,"Validation",IF(AH709&gt;Inputs!$B$6+1,"Forecast","Not used")))</f>
        <v>Not used</v>
      </c>
      <c r="AX709" s="34">
        <f t="shared" si="159"/>
        <v>9267</v>
      </c>
      <c r="AY709" s="38" t="str">
        <f t="shared" si="160"/>
        <v/>
      </c>
      <c r="AZ709" s="13">
        <f t="shared" si="161"/>
        <v>0</v>
      </c>
      <c r="BB709" s="19">
        <f>Regression!$C$45+Regression!$C$46*A709</f>
        <v>7248.4052077571087</v>
      </c>
      <c r="BC709" s="27" t="str">
        <f t="shared" si="162"/>
        <v/>
      </c>
      <c r="BD709" s="30">
        <f>INDEX('Seasonal Index'!$H$2:$H$53,AI709)</f>
        <v>1.0227114090901652</v>
      </c>
      <c r="BE709" s="34" t="str">
        <f t="shared" si="163"/>
        <v/>
      </c>
      <c r="BF709" s="38" t="str">
        <f t="shared" si="164"/>
        <v/>
      </c>
      <c r="BG709" s="34">
        <f t="shared" si="165"/>
        <v>9267</v>
      </c>
      <c r="BH709" s="13">
        <f t="shared" si="166"/>
        <v>0</v>
      </c>
      <c r="BI709" s="13">
        <f t="shared" si="167"/>
        <v>0</v>
      </c>
    </row>
    <row r="710" spans="1:61" x14ac:dyDescent="0.2">
      <c r="A710" s="15">
        <v>709</v>
      </c>
      <c r="B710" s="35">
        <v>38233</v>
      </c>
      <c r="C710" s="36">
        <v>9453</v>
      </c>
      <c r="D710" s="37"/>
      <c r="F710" s="15">
        <v>352000</v>
      </c>
      <c r="H710" s="15">
        <v>43.283999999999999</v>
      </c>
      <c r="I710" s="15">
        <v>41</v>
      </c>
      <c r="J710" s="15">
        <v>1.8660000000000001</v>
      </c>
      <c r="K710" s="15">
        <v>12112.815000000001</v>
      </c>
      <c r="L710" s="15">
        <v>783723</v>
      </c>
      <c r="M710" s="15">
        <v>1176</v>
      </c>
      <c r="N710" s="15">
        <v>17.309000000000001</v>
      </c>
      <c r="O710" s="15">
        <v>257383</v>
      </c>
      <c r="P710" s="15">
        <v>8157.6</v>
      </c>
      <c r="Q710" s="15">
        <v>2135867</v>
      </c>
      <c r="S710" s="15">
        <v>10313</v>
      </c>
      <c r="T710" s="15">
        <v>8.4600000000000009</v>
      </c>
      <c r="U710" s="15">
        <v>95.5</v>
      </c>
      <c r="V710" s="15">
        <v>25</v>
      </c>
      <c r="W710" s="15">
        <v>95.6</v>
      </c>
      <c r="AB710" s="15">
        <v>290626</v>
      </c>
      <c r="AD710" s="15">
        <v>0</v>
      </c>
      <c r="AE710" s="15">
        <v>0</v>
      </c>
      <c r="AF710" s="15">
        <v>70.599999999999994</v>
      </c>
      <c r="AH710" s="13">
        <f t="shared" si="154"/>
        <v>2004</v>
      </c>
      <c r="AI710" s="13">
        <f t="shared" si="155"/>
        <v>36</v>
      </c>
      <c r="AJ710" s="13">
        <f>IF(AND(ISNUMBER(C710),ISNUMBER(AK710),ISNUMBER(AL710),AH710&gt;=Inputs!$B$5,AH710&lt;=Inputs!$B$6,AH710&lt;&gt;Inputs!$B$7,AH710&lt;&gt;Inputs!$B$8),1,0)</f>
        <v>0</v>
      </c>
      <c r="AK710" s="13">
        <f>IF(INDEX($E710:$AF710,Inputs!$C$10)="","",INDEX($E710:$AF710,Inputs!$C$10))</f>
        <v>257383</v>
      </c>
      <c r="AL710" s="13">
        <f>IF(INDEX($E710:$AF710,Inputs!$C$11)="","",INDEX($E710:$AF710,Inputs!$C$11))</f>
        <v>352000</v>
      </c>
      <c r="AM710" s="19">
        <f>Regression!$C$5+Regression!$C$6*A710</f>
        <v>10015.123467868336</v>
      </c>
      <c r="AN710" s="27" t="str">
        <f t="shared" si="156"/>
        <v/>
      </c>
      <c r="AO710" s="30">
        <f>INDEX('Seasonal Index'!$E$2:$E$53,AI710)</f>
        <v>1.0036108382806754</v>
      </c>
      <c r="AP710" s="34" t="str">
        <f t="shared" si="157"/>
        <v/>
      </c>
      <c r="AQ710" s="16">
        <f>IF(AJ710=1,A710-Regression!$C$15,0)</f>
        <v>0</v>
      </c>
      <c r="AR710" s="16">
        <f>IF(AJ710=1,AK710-Regression!$D$15,0)</f>
        <v>0</v>
      </c>
      <c r="AS710" s="16">
        <f>IF(AJ710=1,AL710-Regression!$E$15,0)</f>
        <v>0</v>
      </c>
      <c r="AT710" s="16">
        <f>IF(AJ710=1,AP710-Regression!$F$15,0)</f>
        <v>0</v>
      </c>
      <c r="AU710" s="19">
        <f>IF(AND(ISNUMBER(AK710),ISNUMBER(AL710)),Regression!$C$38+Regression!$D$38*A710+Regression!$E$38*AK710+Regression!$F$38*AL710,"")</f>
        <v>9994.8429463454195</v>
      </c>
      <c r="AV710" s="34">
        <f t="shared" si="158"/>
        <v>10030.932707865422</v>
      </c>
      <c r="AW710" s="13" t="str">
        <f>IF(AJ710=1,"Train",IF(AH710=Inputs!$B$6+1,"Validation",IF(AH710&gt;Inputs!$B$6+1,"Forecast","Not used")))</f>
        <v>Not used</v>
      </c>
      <c r="AX710" s="34">
        <f t="shared" si="159"/>
        <v>9453</v>
      </c>
      <c r="AY710" s="38" t="str">
        <f t="shared" si="160"/>
        <v/>
      </c>
      <c r="AZ710" s="13">
        <f t="shared" si="161"/>
        <v>0</v>
      </c>
      <c r="BB710" s="19">
        <f>Regression!$C$45+Regression!$C$46*A710</f>
        <v>7249.9647073698852</v>
      </c>
      <c r="BC710" s="27" t="str">
        <f t="shared" si="162"/>
        <v/>
      </c>
      <c r="BD710" s="30">
        <f>INDEX('Seasonal Index'!$H$2:$H$53,AI710)</f>
        <v>0.95792593843145868</v>
      </c>
      <c r="BE710" s="34" t="str">
        <f t="shared" si="163"/>
        <v/>
      </c>
      <c r="BF710" s="38" t="str">
        <f t="shared" si="164"/>
        <v/>
      </c>
      <c r="BG710" s="34">
        <f t="shared" si="165"/>
        <v>9453</v>
      </c>
      <c r="BH710" s="13">
        <f t="shared" si="166"/>
        <v>0</v>
      </c>
      <c r="BI710" s="13">
        <f t="shared" si="167"/>
        <v>0</v>
      </c>
    </row>
    <row r="711" spans="1:61" x14ac:dyDescent="0.2">
      <c r="A711" s="15">
        <v>710</v>
      </c>
      <c r="B711" s="35">
        <v>38240</v>
      </c>
      <c r="C711" s="36">
        <v>9234</v>
      </c>
      <c r="D711" s="37"/>
      <c r="F711" s="15">
        <v>326000</v>
      </c>
      <c r="H711" s="15">
        <v>43.33</v>
      </c>
      <c r="I711" s="15">
        <v>40.595999999999997</v>
      </c>
      <c r="J711" s="15">
        <v>1.85</v>
      </c>
      <c r="K711" s="15">
        <v>12112.815000000001</v>
      </c>
      <c r="L711" s="15">
        <v>781634</v>
      </c>
      <c r="M711" s="15">
        <v>1213</v>
      </c>
      <c r="N711" s="15">
        <v>17.309000000000001</v>
      </c>
      <c r="O711" s="15">
        <v>257383</v>
      </c>
      <c r="P711" s="15">
        <v>8236.9</v>
      </c>
      <c r="Q711" s="15">
        <v>2135867</v>
      </c>
      <c r="S711" s="15">
        <v>10313</v>
      </c>
      <c r="T711" s="15">
        <v>8.4600000000000009</v>
      </c>
      <c r="U711" s="15">
        <v>95.5</v>
      </c>
      <c r="V711" s="15">
        <v>25</v>
      </c>
      <c r="W711" s="15">
        <v>97.5</v>
      </c>
      <c r="AB711" s="15">
        <v>290626</v>
      </c>
      <c r="AD711" s="15">
        <v>1</v>
      </c>
      <c r="AE711" s="15">
        <v>0</v>
      </c>
      <c r="AF711" s="15">
        <v>65.099999999999994</v>
      </c>
      <c r="AH711" s="13">
        <f t="shared" si="154"/>
        <v>2004</v>
      </c>
      <c r="AI711" s="13">
        <f t="shared" si="155"/>
        <v>37</v>
      </c>
      <c r="AJ711" s="13">
        <f>IF(AND(ISNUMBER(C711),ISNUMBER(AK711),ISNUMBER(AL711),AH711&gt;=Inputs!$B$5,AH711&lt;=Inputs!$B$6,AH711&lt;&gt;Inputs!$B$7,AH711&lt;&gt;Inputs!$B$8),1,0)</f>
        <v>0</v>
      </c>
      <c r="AK711" s="13">
        <f>IF(INDEX($E711:$AF711,Inputs!$C$10)="","",INDEX($E711:$AF711,Inputs!$C$10))</f>
        <v>257383</v>
      </c>
      <c r="AL711" s="13">
        <f>IF(INDEX($E711:$AF711,Inputs!$C$11)="","",INDEX($E711:$AF711,Inputs!$C$11))</f>
        <v>326000</v>
      </c>
      <c r="AM711" s="19">
        <f>Regression!$C$5+Regression!$C$6*A711</f>
        <v>10013.950792930016</v>
      </c>
      <c r="AN711" s="27" t="str">
        <f t="shared" si="156"/>
        <v/>
      </c>
      <c r="AO711" s="30">
        <f>INDEX('Seasonal Index'!$E$2:$E$53,AI711)</f>
        <v>0.98810944012120361</v>
      </c>
      <c r="AP711" s="34" t="str">
        <f t="shared" si="157"/>
        <v/>
      </c>
      <c r="AQ711" s="16">
        <f>IF(AJ711=1,A711-Regression!$C$15,0)</f>
        <v>0</v>
      </c>
      <c r="AR711" s="16">
        <f>IF(AJ711=1,AK711-Regression!$D$15,0)</f>
        <v>0</v>
      </c>
      <c r="AS711" s="16">
        <f>IF(AJ711=1,AL711-Regression!$E$15,0)</f>
        <v>0</v>
      </c>
      <c r="AT711" s="16">
        <f>IF(AJ711=1,AP711-Regression!$F$15,0)</f>
        <v>0</v>
      </c>
      <c r="AU711" s="19">
        <f>IF(AND(ISNUMBER(AK711),ISNUMBER(AL711)),Regression!$C$38+Regression!$D$38*A711+Regression!$E$38*AK711+Regression!$F$38*AL711,"")</f>
        <v>10062.311708923171</v>
      </c>
      <c r="AV711" s="34">
        <f t="shared" si="158"/>
        <v>9942.6651890291068</v>
      </c>
      <c r="AW711" s="13" t="str">
        <f>IF(AJ711=1,"Train",IF(AH711=Inputs!$B$6+1,"Validation",IF(AH711&gt;Inputs!$B$6+1,"Forecast","Not used")))</f>
        <v>Not used</v>
      </c>
      <c r="AX711" s="34">
        <f t="shared" si="159"/>
        <v>9234</v>
      </c>
      <c r="AY711" s="38" t="str">
        <f t="shared" si="160"/>
        <v/>
      </c>
      <c r="AZ711" s="13">
        <f t="shared" si="161"/>
        <v>0</v>
      </c>
      <c r="BB711" s="19">
        <f>Regression!$C$45+Regression!$C$46*A711</f>
        <v>7251.5242069826618</v>
      </c>
      <c r="BC711" s="27" t="str">
        <f t="shared" si="162"/>
        <v/>
      </c>
      <c r="BD711" s="30">
        <f>INDEX('Seasonal Index'!$H$2:$H$53,AI711)</f>
        <v>0.96626808296825473</v>
      </c>
      <c r="BE711" s="34" t="str">
        <f t="shared" si="163"/>
        <v/>
      </c>
      <c r="BF711" s="38" t="str">
        <f t="shared" si="164"/>
        <v/>
      </c>
      <c r="BG711" s="34">
        <f t="shared" si="165"/>
        <v>9234</v>
      </c>
      <c r="BH711" s="13">
        <f t="shared" si="166"/>
        <v>0</v>
      </c>
      <c r="BI711" s="13">
        <f t="shared" si="167"/>
        <v>0</v>
      </c>
    </row>
    <row r="712" spans="1:61" x14ac:dyDescent="0.2">
      <c r="A712" s="15">
        <v>711</v>
      </c>
      <c r="B712" s="35">
        <v>38247</v>
      </c>
      <c r="C712" s="36">
        <v>9005</v>
      </c>
      <c r="D712" s="37"/>
      <c r="F712" s="15">
        <v>331000</v>
      </c>
      <c r="H712" s="15">
        <v>44.393999999999998</v>
      </c>
      <c r="I712" s="15">
        <v>41.552</v>
      </c>
      <c r="J712" s="15">
        <v>1.8460000000000001</v>
      </c>
      <c r="K712" s="15">
        <v>12112.815000000001</v>
      </c>
      <c r="L712" s="15">
        <v>781634</v>
      </c>
      <c r="M712" s="15">
        <v>1213</v>
      </c>
      <c r="N712" s="15">
        <v>17.157</v>
      </c>
      <c r="O712" s="15">
        <v>265969</v>
      </c>
      <c r="P712" s="15">
        <v>8236.9</v>
      </c>
      <c r="Q712" s="15">
        <v>2154712</v>
      </c>
      <c r="S712" s="15">
        <v>10313</v>
      </c>
      <c r="T712" s="15">
        <v>8.4600000000000009</v>
      </c>
      <c r="U712" s="15">
        <v>95.5</v>
      </c>
      <c r="V712" s="15">
        <v>25</v>
      </c>
      <c r="W712" s="15">
        <v>97.5</v>
      </c>
      <c r="AB712" s="15">
        <v>290626</v>
      </c>
      <c r="AD712" s="15">
        <v>0</v>
      </c>
      <c r="AE712" s="15">
        <v>0</v>
      </c>
      <c r="AF712" s="15">
        <v>59.7</v>
      </c>
      <c r="AH712" s="13">
        <f t="shared" si="154"/>
        <v>2004</v>
      </c>
      <c r="AI712" s="13">
        <f t="shared" si="155"/>
        <v>38</v>
      </c>
      <c r="AJ712" s="13">
        <f>IF(AND(ISNUMBER(C712),ISNUMBER(AK712),ISNUMBER(AL712),AH712&gt;=Inputs!$B$5,AH712&lt;=Inputs!$B$6,AH712&lt;&gt;Inputs!$B$7,AH712&lt;&gt;Inputs!$B$8),1,0)</f>
        <v>0</v>
      </c>
      <c r="AK712" s="13">
        <f>IF(INDEX($E712:$AF712,Inputs!$C$10)="","",INDEX($E712:$AF712,Inputs!$C$10))</f>
        <v>265969</v>
      </c>
      <c r="AL712" s="13">
        <f>IF(INDEX($E712:$AF712,Inputs!$C$11)="","",INDEX($E712:$AF712,Inputs!$C$11))</f>
        <v>331000</v>
      </c>
      <c r="AM712" s="19">
        <f>Regression!$C$5+Regression!$C$6*A712</f>
        <v>10012.778117991698</v>
      </c>
      <c r="AN712" s="27" t="str">
        <f t="shared" si="156"/>
        <v/>
      </c>
      <c r="AO712" s="30">
        <f>INDEX('Seasonal Index'!$E$2:$E$53,AI712)</f>
        <v>1.0099608185275364</v>
      </c>
      <c r="AP712" s="34" t="str">
        <f t="shared" si="157"/>
        <v/>
      </c>
      <c r="AQ712" s="16">
        <f>IF(AJ712=1,A712-Regression!$C$15,0)</f>
        <v>0</v>
      </c>
      <c r="AR712" s="16">
        <f>IF(AJ712=1,AK712-Regression!$D$15,0)</f>
        <v>0</v>
      </c>
      <c r="AS712" s="16">
        <f>IF(AJ712=1,AL712-Regression!$E$15,0)</f>
        <v>0</v>
      </c>
      <c r="AT712" s="16">
        <f>IF(AJ712=1,AP712-Regression!$F$15,0)</f>
        <v>0</v>
      </c>
      <c r="AU712" s="19">
        <f>IF(AND(ISNUMBER(AK712),ISNUMBER(AL712)),Regression!$C$38+Regression!$D$38*A712+Regression!$E$38*AK712+Regression!$F$38*AL712,"")</f>
        <v>10063.140815076826</v>
      </c>
      <c r="AV712" s="34">
        <f t="shared" si="158"/>
        <v>10163.377934552851</v>
      </c>
      <c r="AW712" s="13" t="str">
        <f>IF(AJ712=1,"Train",IF(AH712=Inputs!$B$6+1,"Validation",IF(AH712&gt;Inputs!$B$6+1,"Forecast","Not used")))</f>
        <v>Not used</v>
      </c>
      <c r="AX712" s="34">
        <f t="shared" si="159"/>
        <v>9005</v>
      </c>
      <c r="AY712" s="38" t="str">
        <f t="shared" si="160"/>
        <v/>
      </c>
      <c r="AZ712" s="13">
        <f t="shared" si="161"/>
        <v>0</v>
      </c>
      <c r="BB712" s="19">
        <f>Regression!$C$45+Regression!$C$46*A712</f>
        <v>7253.0837065954383</v>
      </c>
      <c r="BC712" s="27" t="str">
        <f t="shared" si="162"/>
        <v/>
      </c>
      <c r="BD712" s="30">
        <f>INDEX('Seasonal Index'!$H$2:$H$53,AI712)</f>
        <v>1.0093448557066802</v>
      </c>
      <c r="BE712" s="34" t="str">
        <f t="shared" si="163"/>
        <v/>
      </c>
      <c r="BF712" s="38" t="str">
        <f t="shared" si="164"/>
        <v/>
      </c>
      <c r="BG712" s="34">
        <f t="shared" si="165"/>
        <v>9005</v>
      </c>
      <c r="BH712" s="13">
        <f t="shared" si="166"/>
        <v>0</v>
      </c>
      <c r="BI712" s="13">
        <f t="shared" si="167"/>
        <v>0</v>
      </c>
    </row>
    <row r="713" spans="1:61" x14ac:dyDescent="0.2">
      <c r="A713" s="15">
        <v>712</v>
      </c>
      <c r="B713" s="35">
        <v>38254</v>
      </c>
      <c r="C713" s="36">
        <v>8922</v>
      </c>
      <c r="D713" s="37"/>
      <c r="F713" s="15">
        <v>341000</v>
      </c>
      <c r="H713" s="15">
        <v>47.816000000000003</v>
      </c>
      <c r="I713" s="15">
        <v>45.295999999999999</v>
      </c>
      <c r="J713" s="15">
        <v>1.8660000000000001</v>
      </c>
      <c r="K713" s="15">
        <v>12112.815000000001</v>
      </c>
      <c r="L713" s="15">
        <v>781634</v>
      </c>
      <c r="M713" s="15">
        <v>1213</v>
      </c>
      <c r="N713" s="15">
        <v>17.157</v>
      </c>
      <c r="O713" s="15">
        <v>265969</v>
      </c>
      <c r="P713" s="15">
        <v>8236.9</v>
      </c>
      <c r="Q713" s="15">
        <v>2154712</v>
      </c>
      <c r="S713" s="15">
        <v>10313</v>
      </c>
      <c r="T713" s="15">
        <v>8.4600000000000009</v>
      </c>
      <c r="U713" s="15">
        <v>95.5</v>
      </c>
      <c r="V713" s="15">
        <v>25</v>
      </c>
      <c r="W713" s="15">
        <v>97.5</v>
      </c>
      <c r="AB713" s="15">
        <v>290626</v>
      </c>
      <c r="AD713" s="15">
        <v>0</v>
      </c>
      <c r="AE713" s="15">
        <v>4.0999999999999996</v>
      </c>
      <c r="AF713" s="15">
        <v>41.5</v>
      </c>
      <c r="AH713" s="13">
        <f t="shared" si="154"/>
        <v>2004</v>
      </c>
      <c r="AI713" s="13">
        <f t="shared" si="155"/>
        <v>39</v>
      </c>
      <c r="AJ713" s="13">
        <f>IF(AND(ISNUMBER(C713),ISNUMBER(AK713),ISNUMBER(AL713),AH713&gt;=Inputs!$B$5,AH713&lt;=Inputs!$B$6,AH713&lt;&gt;Inputs!$B$7,AH713&lt;&gt;Inputs!$B$8),1,0)</f>
        <v>0</v>
      </c>
      <c r="AK713" s="13">
        <f>IF(INDEX($E713:$AF713,Inputs!$C$10)="","",INDEX($E713:$AF713,Inputs!$C$10))</f>
        <v>265969</v>
      </c>
      <c r="AL713" s="13">
        <f>IF(INDEX($E713:$AF713,Inputs!$C$11)="","",INDEX($E713:$AF713,Inputs!$C$11))</f>
        <v>341000</v>
      </c>
      <c r="AM713" s="19">
        <f>Regression!$C$5+Regression!$C$6*A713</f>
        <v>10011.605443053379</v>
      </c>
      <c r="AN713" s="27" t="str">
        <f t="shared" si="156"/>
        <v/>
      </c>
      <c r="AO713" s="30">
        <f>INDEX('Seasonal Index'!$E$2:$E$53,AI713)</f>
        <v>0.98271219728161308</v>
      </c>
      <c r="AP713" s="34" t="str">
        <f t="shared" si="157"/>
        <v/>
      </c>
      <c r="AQ713" s="16">
        <f>IF(AJ713=1,A713-Regression!$C$15,0)</f>
        <v>0</v>
      </c>
      <c r="AR713" s="16">
        <f>IF(AJ713=1,AK713-Regression!$D$15,0)</f>
        <v>0</v>
      </c>
      <c r="AS713" s="16">
        <f>IF(AJ713=1,AL713-Regression!$E$15,0)</f>
        <v>0</v>
      </c>
      <c r="AT713" s="16">
        <f>IF(AJ713=1,AP713-Regression!$F$15,0)</f>
        <v>0</v>
      </c>
      <c r="AU713" s="19">
        <f>IF(AND(ISNUMBER(AK713),ISNUMBER(AL713)),Regression!$C$38+Regression!$D$38*A713+Regression!$E$38*AK713+Regression!$F$38*AL713,"")</f>
        <v>10035.028088091318</v>
      </c>
      <c r="AV713" s="34">
        <f t="shared" si="158"/>
        <v>9861.5445022309232</v>
      </c>
      <c r="AW713" s="13" t="str">
        <f>IF(AJ713=1,"Train",IF(AH713=Inputs!$B$6+1,"Validation",IF(AH713&gt;Inputs!$B$6+1,"Forecast","Not used")))</f>
        <v>Not used</v>
      </c>
      <c r="AX713" s="34">
        <f t="shared" si="159"/>
        <v>8922</v>
      </c>
      <c r="AY713" s="38" t="str">
        <f t="shared" si="160"/>
        <v/>
      </c>
      <c r="AZ713" s="13">
        <f t="shared" si="161"/>
        <v>0</v>
      </c>
      <c r="BB713" s="19">
        <f>Regression!$C$45+Regression!$C$46*A713</f>
        <v>7254.6432062082149</v>
      </c>
      <c r="BC713" s="27" t="str">
        <f t="shared" si="162"/>
        <v/>
      </c>
      <c r="BD713" s="30">
        <f>INDEX('Seasonal Index'!$H$2:$H$53,AI713)</f>
        <v>0.98504922299012809</v>
      </c>
      <c r="BE713" s="34" t="str">
        <f t="shared" si="163"/>
        <v/>
      </c>
      <c r="BF713" s="38" t="str">
        <f t="shared" si="164"/>
        <v/>
      </c>
      <c r="BG713" s="34">
        <f t="shared" si="165"/>
        <v>8922</v>
      </c>
      <c r="BH713" s="13">
        <f t="shared" si="166"/>
        <v>0</v>
      </c>
      <c r="BI713" s="13">
        <f t="shared" si="167"/>
        <v>0</v>
      </c>
    </row>
    <row r="714" spans="1:61" x14ac:dyDescent="0.2">
      <c r="A714" s="15">
        <v>713</v>
      </c>
      <c r="B714" s="35">
        <v>38261</v>
      </c>
      <c r="C714" s="36">
        <v>8915</v>
      </c>
      <c r="D714" s="37"/>
      <c r="F714" s="15">
        <v>351000</v>
      </c>
      <c r="H714" s="15">
        <v>49.713999999999999</v>
      </c>
      <c r="I714" s="15">
        <v>47.11</v>
      </c>
      <c r="J714" s="15">
        <v>1.917</v>
      </c>
      <c r="K714" s="15">
        <v>12112.815000000001</v>
      </c>
      <c r="L714" s="15">
        <v>781634</v>
      </c>
      <c r="M714" s="15">
        <v>1213</v>
      </c>
      <c r="N714" s="15">
        <v>17.157</v>
      </c>
      <c r="O714" s="15">
        <v>265969</v>
      </c>
      <c r="P714" s="15">
        <v>8236.9</v>
      </c>
      <c r="Q714" s="15">
        <v>2154712</v>
      </c>
      <c r="S714" s="15">
        <v>10313</v>
      </c>
      <c r="T714" s="15">
        <v>8.4600000000000009</v>
      </c>
      <c r="U714" s="15">
        <v>95.5</v>
      </c>
      <c r="V714" s="15">
        <v>25</v>
      </c>
      <c r="W714" s="15">
        <v>97.5</v>
      </c>
      <c r="AB714" s="15">
        <v>290626</v>
      </c>
      <c r="AD714" s="15">
        <v>0</v>
      </c>
      <c r="AE714" s="15">
        <v>6.5</v>
      </c>
      <c r="AF714" s="15">
        <v>32.200000000000003</v>
      </c>
      <c r="AH714" s="13">
        <f t="shared" si="154"/>
        <v>2004</v>
      </c>
      <c r="AI714" s="13">
        <f t="shared" si="155"/>
        <v>40</v>
      </c>
      <c r="AJ714" s="13">
        <f>IF(AND(ISNUMBER(C714),ISNUMBER(AK714),ISNUMBER(AL714),AH714&gt;=Inputs!$B$5,AH714&lt;=Inputs!$B$6,AH714&lt;&gt;Inputs!$B$7,AH714&lt;&gt;Inputs!$B$8),1,0)</f>
        <v>0</v>
      </c>
      <c r="AK714" s="13">
        <f>IF(INDEX($E714:$AF714,Inputs!$C$10)="","",INDEX($E714:$AF714,Inputs!$C$10))</f>
        <v>265969</v>
      </c>
      <c r="AL714" s="13">
        <f>IF(INDEX($E714:$AF714,Inputs!$C$11)="","",INDEX($E714:$AF714,Inputs!$C$11))</f>
        <v>351000</v>
      </c>
      <c r="AM714" s="19">
        <f>Regression!$C$5+Regression!$C$6*A714</f>
        <v>10010.432768115059</v>
      </c>
      <c r="AN714" s="27" t="str">
        <f t="shared" si="156"/>
        <v/>
      </c>
      <c r="AO714" s="30">
        <f>INDEX('Seasonal Index'!$E$2:$E$53,AI714)</f>
        <v>1.0036663428040973</v>
      </c>
      <c r="AP714" s="34" t="str">
        <f t="shared" si="157"/>
        <v/>
      </c>
      <c r="AQ714" s="16">
        <f>IF(AJ714=1,A714-Regression!$C$15,0)</f>
        <v>0</v>
      </c>
      <c r="AR714" s="16">
        <f>IF(AJ714=1,AK714-Regression!$D$15,0)</f>
        <v>0</v>
      </c>
      <c r="AS714" s="16">
        <f>IF(AJ714=1,AL714-Regression!$E$15,0)</f>
        <v>0</v>
      </c>
      <c r="AT714" s="16">
        <f>IF(AJ714=1,AP714-Regression!$F$15,0)</f>
        <v>0</v>
      </c>
      <c r="AU714" s="19">
        <f>IF(AND(ISNUMBER(AK714),ISNUMBER(AL714)),Regression!$C$38+Regression!$D$38*A714+Regression!$E$38*AK714+Regression!$F$38*AL714,"")</f>
        <v>10006.915361105812</v>
      </c>
      <c r="AV714" s="34">
        <f t="shared" si="158"/>
        <v>10043.604143231212</v>
      </c>
      <c r="AW714" s="13" t="str">
        <f>IF(AJ714=1,"Train",IF(AH714=Inputs!$B$6+1,"Validation",IF(AH714&gt;Inputs!$B$6+1,"Forecast","Not used")))</f>
        <v>Not used</v>
      </c>
      <c r="AX714" s="34">
        <f t="shared" si="159"/>
        <v>8915</v>
      </c>
      <c r="AY714" s="38" t="str">
        <f t="shared" si="160"/>
        <v/>
      </c>
      <c r="AZ714" s="13">
        <f t="shared" si="161"/>
        <v>0</v>
      </c>
      <c r="BB714" s="19">
        <f>Regression!$C$45+Regression!$C$46*A714</f>
        <v>7256.2027058209924</v>
      </c>
      <c r="BC714" s="27" t="str">
        <f t="shared" si="162"/>
        <v/>
      </c>
      <c r="BD714" s="30">
        <f>INDEX('Seasonal Index'!$H$2:$H$53,AI714)</f>
        <v>1.0034134329008386</v>
      </c>
      <c r="BE714" s="34" t="str">
        <f t="shared" si="163"/>
        <v/>
      </c>
      <c r="BF714" s="38" t="str">
        <f t="shared" si="164"/>
        <v/>
      </c>
      <c r="BG714" s="34">
        <f t="shared" si="165"/>
        <v>8915</v>
      </c>
      <c r="BH714" s="13">
        <f t="shared" si="166"/>
        <v>0</v>
      </c>
      <c r="BI714" s="13">
        <f t="shared" si="167"/>
        <v>0</v>
      </c>
    </row>
    <row r="715" spans="1:61" x14ac:dyDescent="0.2">
      <c r="A715" s="15">
        <v>714</v>
      </c>
      <c r="B715" s="35">
        <v>38268</v>
      </c>
      <c r="C715" s="36">
        <v>8917</v>
      </c>
      <c r="D715" s="37"/>
      <c r="F715" s="15">
        <v>335000</v>
      </c>
      <c r="H715" s="15">
        <v>51.774000000000001</v>
      </c>
      <c r="I715" s="15">
        <v>48.085999999999999</v>
      </c>
      <c r="J715" s="15">
        <v>1.9379999999999999</v>
      </c>
      <c r="K715" s="15">
        <v>12112.815000000001</v>
      </c>
      <c r="L715" s="15">
        <v>781634</v>
      </c>
      <c r="M715" s="15">
        <v>1234</v>
      </c>
      <c r="N715" s="15">
        <v>17.157</v>
      </c>
      <c r="O715" s="15">
        <v>265969</v>
      </c>
      <c r="P715" s="15">
        <v>8271.6</v>
      </c>
      <c r="Q715" s="15">
        <v>2154712</v>
      </c>
      <c r="S715" s="15">
        <v>10313</v>
      </c>
      <c r="T715" s="15">
        <v>8.4600000000000009</v>
      </c>
      <c r="U715" s="15">
        <v>95.5</v>
      </c>
      <c r="V715" s="15">
        <v>25</v>
      </c>
      <c r="W715" s="15">
        <v>96.8</v>
      </c>
      <c r="AB715" s="15">
        <v>290626</v>
      </c>
      <c r="AD715" s="15">
        <v>0</v>
      </c>
      <c r="AE715" s="15">
        <v>23.5</v>
      </c>
      <c r="AF715" s="15">
        <v>26.3</v>
      </c>
      <c r="AH715" s="13">
        <f t="shared" si="154"/>
        <v>2004</v>
      </c>
      <c r="AI715" s="13">
        <f t="shared" si="155"/>
        <v>41</v>
      </c>
      <c r="AJ715" s="13">
        <f>IF(AND(ISNUMBER(C715),ISNUMBER(AK715),ISNUMBER(AL715),AH715&gt;=Inputs!$B$5,AH715&lt;=Inputs!$B$6,AH715&lt;&gt;Inputs!$B$7,AH715&lt;&gt;Inputs!$B$8),1,0)</f>
        <v>0</v>
      </c>
      <c r="AK715" s="13">
        <f>IF(INDEX($E715:$AF715,Inputs!$C$10)="","",INDEX($E715:$AF715,Inputs!$C$10))</f>
        <v>265969</v>
      </c>
      <c r="AL715" s="13">
        <f>IF(INDEX($E715:$AF715,Inputs!$C$11)="","",INDEX($E715:$AF715,Inputs!$C$11))</f>
        <v>335000</v>
      </c>
      <c r="AM715" s="19">
        <f>Regression!$C$5+Regression!$C$6*A715</f>
        <v>10009.260093176741</v>
      </c>
      <c r="AN715" s="27" t="str">
        <f t="shared" si="156"/>
        <v/>
      </c>
      <c r="AO715" s="30">
        <f>INDEX('Seasonal Index'!$E$2:$E$53,AI715)</f>
        <v>0.99583578255044536</v>
      </c>
      <c r="AP715" s="34" t="str">
        <f t="shared" si="157"/>
        <v/>
      </c>
      <c r="AQ715" s="16">
        <f>IF(AJ715=1,A715-Regression!$C$15,0)</f>
        <v>0</v>
      </c>
      <c r="AR715" s="16">
        <f>IF(AJ715=1,AK715-Regression!$D$15,0)</f>
        <v>0</v>
      </c>
      <c r="AS715" s="16">
        <f>IF(AJ715=1,AL715-Regression!$E$15,0)</f>
        <v>0</v>
      </c>
      <c r="AT715" s="16">
        <f>IF(AJ715=1,AP715-Regression!$F$15,0)</f>
        <v>0</v>
      </c>
      <c r="AU715" s="19">
        <f>IF(AND(ISNUMBER(AK715),ISNUMBER(AL715)),Regression!$C$38+Regression!$D$38*A715+Regression!$E$38*AK715+Regression!$F$38*AL715,"")</f>
        <v>10047.833709915993</v>
      </c>
      <c r="AV715" s="34">
        <f t="shared" si="158"/>
        <v>10005.992345450937</v>
      </c>
      <c r="AW715" s="13" t="str">
        <f>IF(AJ715=1,"Train",IF(AH715=Inputs!$B$6+1,"Validation",IF(AH715&gt;Inputs!$B$6+1,"Forecast","Not used")))</f>
        <v>Not used</v>
      </c>
      <c r="AX715" s="34">
        <f t="shared" si="159"/>
        <v>8917</v>
      </c>
      <c r="AY715" s="38" t="str">
        <f t="shared" si="160"/>
        <v/>
      </c>
      <c r="AZ715" s="13">
        <f t="shared" si="161"/>
        <v>0</v>
      </c>
      <c r="BB715" s="19">
        <f>Regression!$C$45+Regression!$C$46*A715</f>
        <v>7257.7622054337689</v>
      </c>
      <c r="BC715" s="27" t="str">
        <f t="shared" si="162"/>
        <v/>
      </c>
      <c r="BD715" s="30">
        <f>INDEX('Seasonal Index'!$H$2:$H$53,AI715)</f>
        <v>0.99351278009710298</v>
      </c>
      <c r="BE715" s="34" t="str">
        <f t="shared" si="163"/>
        <v/>
      </c>
      <c r="BF715" s="38" t="str">
        <f t="shared" si="164"/>
        <v/>
      </c>
      <c r="BG715" s="34">
        <f t="shared" si="165"/>
        <v>8917</v>
      </c>
      <c r="BH715" s="13">
        <f t="shared" si="166"/>
        <v>0</v>
      </c>
      <c r="BI715" s="13">
        <f t="shared" si="167"/>
        <v>0</v>
      </c>
    </row>
    <row r="716" spans="1:61" x14ac:dyDescent="0.2">
      <c r="A716" s="15">
        <v>715</v>
      </c>
      <c r="B716" s="35">
        <v>38275</v>
      </c>
      <c r="C716" s="36">
        <v>9177</v>
      </c>
      <c r="D716" s="37"/>
      <c r="F716" s="15">
        <v>338000</v>
      </c>
      <c r="H716" s="15">
        <v>54.116</v>
      </c>
      <c r="I716" s="15">
        <v>50.956000000000003</v>
      </c>
      <c r="J716" s="15">
        <v>1.9930000000000001</v>
      </c>
      <c r="K716" s="15">
        <v>12112.815000000001</v>
      </c>
      <c r="L716" s="15">
        <v>771871</v>
      </c>
      <c r="M716" s="15">
        <v>1234</v>
      </c>
      <c r="N716" s="15">
        <v>17.157</v>
      </c>
      <c r="O716" s="15">
        <v>265969</v>
      </c>
      <c r="P716" s="15">
        <v>8271.6</v>
      </c>
      <c r="Q716" s="15">
        <v>2154712</v>
      </c>
      <c r="S716" s="15">
        <v>10313</v>
      </c>
      <c r="T716" s="15">
        <v>8.4600000000000009</v>
      </c>
      <c r="U716" s="15">
        <v>95.5</v>
      </c>
      <c r="V716" s="15">
        <v>25</v>
      </c>
      <c r="W716" s="15">
        <v>96.8</v>
      </c>
      <c r="AB716" s="15">
        <v>290626</v>
      </c>
      <c r="AD716" s="15">
        <v>0</v>
      </c>
      <c r="AE716" s="15">
        <v>30</v>
      </c>
      <c r="AF716" s="15">
        <v>12.5</v>
      </c>
      <c r="AH716" s="13">
        <f t="shared" si="154"/>
        <v>2004</v>
      </c>
      <c r="AI716" s="13">
        <f t="shared" si="155"/>
        <v>42</v>
      </c>
      <c r="AJ716" s="13">
        <f>IF(AND(ISNUMBER(C716),ISNUMBER(AK716),ISNUMBER(AL716),AH716&gt;=Inputs!$B$5,AH716&lt;=Inputs!$B$6,AH716&lt;&gt;Inputs!$B$7,AH716&lt;&gt;Inputs!$B$8),1,0)</f>
        <v>0</v>
      </c>
      <c r="AK716" s="13">
        <f>IF(INDEX($E716:$AF716,Inputs!$C$10)="","",INDEX($E716:$AF716,Inputs!$C$10))</f>
        <v>265969</v>
      </c>
      <c r="AL716" s="13">
        <f>IF(INDEX($E716:$AF716,Inputs!$C$11)="","",INDEX($E716:$AF716,Inputs!$C$11))</f>
        <v>338000</v>
      </c>
      <c r="AM716" s="19">
        <f>Regression!$C$5+Regression!$C$6*A716</f>
        <v>10008.087418238421</v>
      </c>
      <c r="AN716" s="27" t="str">
        <f t="shared" si="156"/>
        <v/>
      </c>
      <c r="AO716" s="30">
        <f>INDEX('Seasonal Index'!$E$2:$E$53,AI716)</f>
        <v>1.0030736455714442</v>
      </c>
      <c r="AP716" s="34" t="str">
        <f t="shared" si="157"/>
        <v/>
      </c>
      <c r="AQ716" s="16">
        <f>IF(AJ716=1,A716-Regression!$C$15,0)</f>
        <v>0</v>
      </c>
      <c r="AR716" s="16">
        <f>IF(AJ716=1,AK716-Regression!$D$15,0)</f>
        <v>0</v>
      </c>
      <c r="AS716" s="16">
        <f>IF(AJ716=1,AL716-Regression!$E$15,0)</f>
        <v>0</v>
      </c>
      <c r="AT716" s="16">
        <f>IF(AJ716=1,AP716-Regression!$F$15,0)</f>
        <v>0</v>
      </c>
      <c r="AU716" s="19">
        <f>IF(AND(ISNUMBER(AK716),ISNUMBER(AL716)),Regression!$C$38+Regression!$D$38*A716+Regression!$E$38*AK716+Regression!$F$38*AL716,"")</f>
        <v>10038.306272567786</v>
      </c>
      <c r="AV716" s="34">
        <f t="shared" si="158"/>
        <v>10069.160468187265</v>
      </c>
      <c r="AW716" s="13" t="str">
        <f>IF(AJ716=1,"Train",IF(AH716=Inputs!$B$6+1,"Validation",IF(AH716&gt;Inputs!$B$6+1,"Forecast","Not used")))</f>
        <v>Not used</v>
      </c>
      <c r="AX716" s="34">
        <f t="shared" si="159"/>
        <v>9177</v>
      </c>
      <c r="AY716" s="38" t="str">
        <f t="shared" si="160"/>
        <v/>
      </c>
      <c r="AZ716" s="13">
        <f t="shared" si="161"/>
        <v>0</v>
      </c>
      <c r="BB716" s="19">
        <f>Regression!$C$45+Regression!$C$46*A716</f>
        <v>7259.3217050465455</v>
      </c>
      <c r="BC716" s="27" t="str">
        <f t="shared" si="162"/>
        <v/>
      </c>
      <c r="BD716" s="30">
        <f>INDEX('Seasonal Index'!$H$2:$H$53,AI716)</f>
        <v>1.0081501126133556</v>
      </c>
      <c r="BE716" s="34" t="str">
        <f t="shared" si="163"/>
        <v/>
      </c>
      <c r="BF716" s="38" t="str">
        <f t="shared" si="164"/>
        <v/>
      </c>
      <c r="BG716" s="34">
        <f t="shared" si="165"/>
        <v>9177</v>
      </c>
      <c r="BH716" s="13">
        <f t="shared" si="166"/>
        <v>0</v>
      </c>
      <c r="BI716" s="13">
        <f t="shared" si="167"/>
        <v>0</v>
      </c>
    </row>
    <row r="717" spans="1:61" x14ac:dyDescent="0.2">
      <c r="A717" s="15">
        <v>716</v>
      </c>
      <c r="B717" s="35">
        <v>38282</v>
      </c>
      <c r="C717" s="36">
        <v>8883</v>
      </c>
      <c r="D717" s="37"/>
      <c r="F717" s="15">
        <v>327000</v>
      </c>
      <c r="H717" s="15">
        <v>54.427999999999997</v>
      </c>
      <c r="I717" s="15">
        <v>50.497999999999998</v>
      </c>
      <c r="J717" s="15">
        <v>2.0350000000000001</v>
      </c>
      <c r="K717" s="15">
        <v>12112.815000000001</v>
      </c>
      <c r="L717" s="15">
        <v>771871</v>
      </c>
      <c r="M717" s="15">
        <v>1234</v>
      </c>
      <c r="N717" s="15">
        <v>17.875</v>
      </c>
      <c r="O717" s="15">
        <v>262836</v>
      </c>
      <c r="P717" s="15">
        <v>8271.6</v>
      </c>
      <c r="Q717" s="15">
        <v>2154712</v>
      </c>
      <c r="S717" s="15">
        <v>10313</v>
      </c>
      <c r="T717" s="15">
        <v>8.4600000000000009</v>
      </c>
      <c r="U717" s="15">
        <v>95.5</v>
      </c>
      <c r="V717" s="15">
        <v>25</v>
      </c>
      <c r="W717" s="15">
        <v>96.8</v>
      </c>
      <c r="AB717" s="15">
        <v>290626</v>
      </c>
      <c r="AD717" s="15">
        <v>0</v>
      </c>
      <c r="AE717" s="15">
        <v>54.9</v>
      </c>
      <c r="AF717" s="15">
        <v>20.3</v>
      </c>
      <c r="AH717" s="13">
        <f t="shared" si="154"/>
        <v>2004</v>
      </c>
      <c r="AI717" s="13">
        <f t="shared" si="155"/>
        <v>43</v>
      </c>
      <c r="AJ717" s="13">
        <f>IF(AND(ISNUMBER(C717),ISNUMBER(AK717),ISNUMBER(AL717),AH717&gt;=Inputs!$B$5,AH717&lt;=Inputs!$B$6,AH717&lt;&gt;Inputs!$B$7,AH717&lt;&gt;Inputs!$B$8),1,0)</f>
        <v>0</v>
      </c>
      <c r="AK717" s="13">
        <f>IF(INDEX($E717:$AF717,Inputs!$C$10)="","",INDEX($E717:$AF717,Inputs!$C$10))</f>
        <v>262836</v>
      </c>
      <c r="AL717" s="13">
        <f>IF(INDEX($E717:$AF717,Inputs!$C$11)="","",INDEX($E717:$AF717,Inputs!$C$11))</f>
        <v>327000</v>
      </c>
      <c r="AM717" s="19">
        <f>Regression!$C$5+Regression!$C$6*A717</f>
        <v>10006.914743300104</v>
      </c>
      <c r="AN717" s="27" t="str">
        <f t="shared" si="156"/>
        <v/>
      </c>
      <c r="AO717" s="30">
        <f>INDEX('Seasonal Index'!$E$2:$E$53,AI717)</f>
        <v>1.0122408775529341</v>
      </c>
      <c r="AP717" s="34" t="str">
        <f t="shared" si="157"/>
        <v/>
      </c>
      <c r="AQ717" s="16">
        <f>IF(AJ717=1,A717-Regression!$C$15,0)</f>
        <v>0</v>
      </c>
      <c r="AR717" s="16">
        <f>IF(AJ717=1,AK717-Regression!$D$15,0)</f>
        <v>0</v>
      </c>
      <c r="AS717" s="16">
        <f>IF(AJ717=1,AL717-Regression!$E$15,0)</f>
        <v>0</v>
      </c>
      <c r="AT717" s="16">
        <f>IF(AJ717=1,AP717-Regression!$F$15,0)</f>
        <v>0</v>
      </c>
      <c r="AU717" s="19">
        <f>IF(AND(ISNUMBER(AK717),ISNUMBER(AL717)),Regression!$C$38+Regression!$D$38*A717+Regression!$E$38*AK717+Regression!$F$38*AL717,"")</f>
        <v>10060.232719868267</v>
      </c>
      <c r="AV717" s="34">
        <f t="shared" si="158"/>
        <v>10183.378796746196</v>
      </c>
      <c r="AW717" s="13" t="str">
        <f>IF(AJ717=1,"Train",IF(AH717=Inputs!$B$6+1,"Validation",IF(AH717&gt;Inputs!$B$6+1,"Forecast","Not used")))</f>
        <v>Not used</v>
      </c>
      <c r="AX717" s="34">
        <f t="shared" si="159"/>
        <v>8883</v>
      </c>
      <c r="AY717" s="38" t="str">
        <f t="shared" si="160"/>
        <v/>
      </c>
      <c r="AZ717" s="13">
        <f t="shared" si="161"/>
        <v>0</v>
      </c>
      <c r="BB717" s="19">
        <f>Regression!$C$45+Regression!$C$46*A717</f>
        <v>7260.881204659323</v>
      </c>
      <c r="BC717" s="27" t="str">
        <f t="shared" si="162"/>
        <v/>
      </c>
      <c r="BD717" s="30">
        <f>INDEX('Seasonal Index'!$H$2:$H$53,AI717)</f>
        <v>1.0033758118290406</v>
      </c>
      <c r="BE717" s="34" t="str">
        <f t="shared" si="163"/>
        <v/>
      </c>
      <c r="BF717" s="38" t="str">
        <f t="shared" si="164"/>
        <v/>
      </c>
      <c r="BG717" s="34">
        <f t="shared" si="165"/>
        <v>8883</v>
      </c>
      <c r="BH717" s="13">
        <f t="shared" si="166"/>
        <v>0</v>
      </c>
      <c r="BI717" s="13">
        <f t="shared" si="167"/>
        <v>0</v>
      </c>
    </row>
    <row r="718" spans="1:61" x14ac:dyDescent="0.2">
      <c r="A718" s="15">
        <v>717</v>
      </c>
      <c r="B718" s="35">
        <v>38289</v>
      </c>
      <c r="C718" s="36">
        <v>8977</v>
      </c>
      <c r="D718" s="37"/>
      <c r="F718" s="15">
        <v>338000</v>
      </c>
      <c r="H718" s="15">
        <v>53.427999999999997</v>
      </c>
      <c r="I718" s="15">
        <v>50.15</v>
      </c>
      <c r="J718" s="15">
        <v>2.032</v>
      </c>
      <c r="K718" s="15">
        <v>12112.815000000001</v>
      </c>
      <c r="L718" s="15">
        <v>771871</v>
      </c>
      <c r="M718" s="15">
        <v>1234</v>
      </c>
      <c r="N718" s="15">
        <v>17.875</v>
      </c>
      <c r="O718" s="15">
        <v>262836</v>
      </c>
      <c r="P718" s="15">
        <v>8271.6</v>
      </c>
      <c r="Q718" s="15">
        <v>2154712</v>
      </c>
      <c r="S718" s="15">
        <v>10313</v>
      </c>
      <c r="T718" s="15">
        <v>8.4600000000000009</v>
      </c>
      <c r="U718" s="15">
        <v>95.5</v>
      </c>
      <c r="V718" s="15">
        <v>25</v>
      </c>
      <c r="W718" s="15">
        <v>96.8</v>
      </c>
      <c r="AB718" s="15">
        <v>290626</v>
      </c>
      <c r="AD718" s="15">
        <v>0</v>
      </c>
      <c r="AE718" s="15">
        <v>44.8</v>
      </c>
      <c r="AF718" s="15">
        <v>19.899999999999999</v>
      </c>
      <c r="AH718" s="13">
        <f t="shared" si="154"/>
        <v>2004</v>
      </c>
      <c r="AI718" s="13">
        <f t="shared" si="155"/>
        <v>44</v>
      </c>
      <c r="AJ718" s="13">
        <f>IF(AND(ISNUMBER(C718),ISNUMBER(AK718),ISNUMBER(AL718),AH718&gt;=Inputs!$B$5,AH718&lt;=Inputs!$B$6,AH718&lt;&gt;Inputs!$B$7,AH718&lt;&gt;Inputs!$B$8),1,0)</f>
        <v>0</v>
      </c>
      <c r="AK718" s="13">
        <f>IF(INDEX($E718:$AF718,Inputs!$C$10)="","",INDEX($E718:$AF718,Inputs!$C$10))</f>
        <v>262836</v>
      </c>
      <c r="AL718" s="13">
        <f>IF(INDEX($E718:$AF718,Inputs!$C$11)="","",INDEX($E718:$AF718,Inputs!$C$11))</f>
        <v>338000</v>
      </c>
      <c r="AM718" s="19">
        <f>Regression!$C$5+Regression!$C$6*A718</f>
        <v>10005.742068361784</v>
      </c>
      <c r="AN718" s="27" t="str">
        <f t="shared" si="156"/>
        <v/>
      </c>
      <c r="AO718" s="30">
        <f>INDEX('Seasonal Index'!$E$2:$E$53,AI718)</f>
        <v>1.012031592209933</v>
      </c>
      <c r="AP718" s="34" t="str">
        <f t="shared" si="157"/>
        <v/>
      </c>
      <c r="AQ718" s="16">
        <f>IF(AJ718=1,A718-Regression!$C$15,0)</f>
        <v>0</v>
      </c>
      <c r="AR718" s="16">
        <f>IF(AJ718=1,AK718-Regression!$D$15,0)</f>
        <v>0</v>
      </c>
      <c r="AS718" s="16">
        <f>IF(AJ718=1,AL718-Regression!$E$15,0)</f>
        <v>0</v>
      </c>
      <c r="AT718" s="16">
        <f>IF(AJ718=1,AP718-Regression!$F$15,0)</f>
        <v>0</v>
      </c>
      <c r="AU718" s="19">
        <f>IF(AND(ISNUMBER(AK718),ISNUMBER(AL718)),Regression!$C$38+Regression!$D$38*A718+Regression!$E$38*AK718+Regression!$F$38*AL718,"")</f>
        <v>10029.464951506003</v>
      </c>
      <c r="AV718" s="34">
        <f t="shared" si="158"/>
        <v>10150.135383886338</v>
      </c>
      <c r="AW718" s="13" t="str">
        <f>IF(AJ718=1,"Train",IF(AH718=Inputs!$B$6+1,"Validation",IF(AH718&gt;Inputs!$B$6+1,"Forecast","Not used")))</f>
        <v>Not used</v>
      </c>
      <c r="AX718" s="34">
        <f t="shared" si="159"/>
        <v>8977</v>
      </c>
      <c r="AY718" s="38" t="str">
        <f t="shared" si="160"/>
        <v/>
      </c>
      <c r="AZ718" s="13">
        <f t="shared" si="161"/>
        <v>0</v>
      </c>
      <c r="BB718" s="19">
        <f>Regression!$C$45+Regression!$C$46*A718</f>
        <v>7262.4407042720995</v>
      </c>
      <c r="BC718" s="27" t="str">
        <f t="shared" si="162"/>
        <v/>
      </c>
      <c r="BD718" s="30">
        <f>INDEX('Seasonal Index'!$H$2:$H$53,AI718)</f>
        <v>1.0342738783797232</v>
      </c>
      <c r="BE718" s="34" t="str">
        <f t="shared" si="163"/>
        <v/>
      </c>
      <c r="BF718" s="38" t="str">
        <f t="shared" si="164"/>
        <v/>
      </c>
      <c r="BG718" s="34">
        <f t="shared" si="165"/>
        <v>8977</v>
      </c>
      <c r="BH718" s="13">
        <f t="shared" si="166"/>
        <v>0</v>
      </c>
      <c r="BI718" s="13">
        <f t="shared" si="167"/>
        <v>0</v>
      </c>
    </row>
    <row r="719" spans="1:61" x14ac:dyDescent="0.2">
      <c r="A719" s="15">
        <v>718</v>
      </c>
      <c r="B719" s="35">
        <v>38296</v>
      </c>
      <c r="C719" s="36">
        <v>9217</v>
      </c>
      <c r="D719" s="37"/>
      <c r="F719" s="15">
        <v>332000</v>
      </c>
      <c r="H719" s="15">
        <v>49.81</v>
      </c>
      <c r="I719" s="15">
        <v>45.783999999999999</v>
      </c>
      <c r="J719" s="15">
        <v>2.0339999999999998</v>
      </c>
      <c r="K719" s="15">
        <v>12305.307000000001</v>
      </c>
      <c r="L719" s="15">
        <v>771871</v>
      </c>
      <c r="M719" s="15">
        <v>1240</v>
      </c>
      <c r="N719" s="15">
        <v>17.875</v>
      </c>
      <c r="O719" s="15">
        <v>262836</v>
      </c>
      <c r="P719" s="15">
        <v>8341.5</v>
      </c>
      <c r="Q719" s="15">
        <v>2154712</v>
      </c>
      <c r="S719" s="15">
        <v>10313</v>
      </c>
      <c r="T719" s="15">
        <v>8.4600000000000009</v>
      </c>
      <c r="U719" s="15">
        <v>96.4</v>
      </c>
      <c r="V719" s="15">
        <v>25</v>
      </c>
      <c r="W719" s="15">
        <v>97.1</v>
      </c>
      <c r="AB719" s="15">
        <v>290626</v>
      </c>
      <c r="AD719" s="15">
        <v>0</v>
      </c>
      <c r="AE719" s="15">
        <v>58.1</v>
      </c>
      <c r="AF719" s="15">
        <v>11.3</v>
      </c>
      <c r="AH719" s="13">
        <f t="shared" si="154"/>
        <v>2004</v>
      </c>
      <c r="AI719" s="13">
        <f t="shared" si="155"/>
        <v>45</v>
      </c>
      <c r="AJ719" s="13">
        <f>IF(AND(ISNUMBER(C719),ISNUMBER(AK719),ISNUMBER(AL719),AH719&gt;=Inputs!$B$5,AH719&lt;=Inputs!$B$6,AH719&lt;&gt;Inputs!$B$7,AH719&lt;&gt;Inputs!$B$8),1,0)</f>
        <v>0</v>
      </c>
      <c r="AK719" s="13">
        <f>IF(INDEX($E719:$AF719,Inputs!$C$10)="","",INDEX($E719:$AF719,Inputs!$C$10))</f>
        <v>262836</v>
      </c>
      <c r="AL719" s="13">
        <f>IF(INDEX($E719:$AF719,Inputs!$C$11)="","",INDEX($E719:$AF719,Inputs!$C$11))</f>
        <v>332000</v>
      </c>
      <c r="AM719" s="19">
        <f>Regression!$C$5+Regression!$C$6*A719</f>
        <v>10004.569393423464</v>
      </c>
      <c r="AN719" s="27" t="str">
        <f t="shared" si="156"/>
        <v/>
      </c>
      <c r="AO719" s="30">
        <f>INDEX('Seasonal Index'!$E$2:$E$53,AI719)</f>
        <v>1.0110407808389756</v>
      </c>
      <c r="AP719" s="34" t="str">
        <f t="shared" si="157"/>
        <v/>
      </c>
      <c r="AQ719" s="16">
        <f>IF(AJ719=1,A719-Regression!$C$15,0)</f>
        <v>0</v>
      </c>
      <c r="AR719" s="16">
        <f>IF(AJ719=1,AK719-Regression!$D$15,0)</f>
        <v>0</v>
      </c>
      <c r="AS719" s="16">
        <f>IF(AJ719=1,AL719-Regression!$E$15,0)</f>
        <v>0</v>
      </c>
      <c r="AT719" s="16">
        <f>IF(AJ719=1,AP719-Regression!$F$15,0)</f>
        <v>0</v>
      </c>
      <c r="AU719" s="19">
        <f>IF(AND(ISNUMBER(AK719),ISNUMBER(AL719)),Regression!$C$38+Regression!$D$38*A719+Regression!$E$38*AK719+Regression!$F$38*AL719,"")</f>
        <v>10043.832886548613</v>
      </c>
      <c r="AV719" s="34">
        <f t="shared" si="158"/>
        <v>10154.724644232292</v>
      </c>
      <c r="AW719" s="13" t="str">
        <f>IF(AJ719=1,"Train",IF(AH719=Inputs!$B$6+1,"Validation",IF(AH719&gt;Inputs!$B$6+1,"Forecast","Not used")))</f>
        <v>Not used</v>
      </c>
      <c r="AX719" s="34">
        <f t="shared" si="159"/>
        <v>9217</v>
      </c>
      <c r="AY719" s="38" t="str">
        <f t="shared" si="160"/>
        <v/>
      </c>
      <c r="AZ719" s="13">
        <f t="shared" si="161"/>
        <v>0</v>
      </c>
      <c r="BB719" s="19">
        <f>Regression!$C$45+Regression!$C$46*A719</f>
        <v>7264.0002038848761</v>
      </c>
      <c r="BC719" s="27" t="str">
        <f t="shared" si="162"/>
        <v/>
      </c>
      <c r="BD719" s="30">
        <f>INDEX('Seasonal Index'!$H$2:$H$53,AI719)</f>
        <v>1.024082102448103</v>
      </c>
      <c r="BE719" s="34" t="str">
        <f t="shared" si="163"/>
        <v/>
      </c>
      <c r="BF719" s="38" t="str">
        <f t="shared" si="164"/>
        <v/>
      </c>
      <c r="BG719" s="34">
        <f t="shared" si="165"/>
        <v>9217</v>
      </c>
      <c r="BH719" s="13">
        <f t="shared" si="166"/>
        <v>0</v>
      </c>
      <c r="BI719" s="13">
        <f t="shared" si="167"/>
        <v>0</v>
      </c>
    </row>
    <row r="720" spans="1:61" x14ac:dyDescent="0.2">
      <c r="A720" s="15">
        <v>719</v>
      </c>
      <c r="B720" s="35">
        <v>38303</v>
      </c>
      <c r="C720" s="36">
        <v>9237</v>
      </c>
      <c r="D720" s="37"/>
      <c r="F720" s="15">
        <v>330000</v>
      </c>
      <c r="H720" s="15">
        <v>48</v>
      </c>
      <c r="I720" s="15">
        <v>42.834000000000003</v>
      </c>
      <c r="J720" s="15">
        <v>2.0009999999999999</v>
      </c>
      <c r="K720" s="15">
        <v>12305.307000000001</v>
      </c>
      <c r="L720" s="15">
        <v>750888</v>
      </c>
      <c r="M720" s="15">
        <v>1240</v>
      </c>
      <c r="N720" s="15">
        <v>17.875</v>
      </c>
      <c r="O720" s="15">
        <v>262836</v>
      </c>
      <c r="P720" s="15">
        <v>8341.5</v>
      </c>
      <c r="Q720" s="15">
        <v>2154712</v>
      </c>
      <c r="S720" s="15">
        <v>10313</v>
      </c>
      <c r="T720" s="15">
        <v>8.4600000000000009</v>
      </c>
      <c r="U720" s="15">
        <v>96.4</v>
      </c>
      <c r="V720" s="15">
        <v>25</v>
      </c>
      <c r="W720" s="15">
        <v>97.1</v>
      </c>
      <c r="AB720" s="15">
        <v>290626</v>
      </c>
      <c r="AD720" s="15">
        <v>0</v>
      </c>
      <c r="AE720" s="15">
        <v>93</v>
      </c>
      <c r="AF720" s="15">
        <v>0.7</v>
      </c>
      <c r="AH720" s="13">
        <f t="shared" si="154"/>
        <v>2004</v>
      </c>
      <c r="AI720" s="13">
        <f t="shared" si="155"/>
        <v>46</v>
      </c>
      <c r="AJ720" s="13">
        <f>IF(AND(ISNUMBER(C720),ISNUMBER(AK720),ISNUMBER(AL720),AH720&gt;=Inputs!$B$5,AH720&lt;=Inputs!$B$6,AH720&lt;&gt;Inputs!$B$7,AH720&lt;&gt;Inputs!$B$8),1,0)</f>
        <v>0</v>
      </c>
      <c r="AK720" s="13">
        <f>IF(INDEX($E720:$AF720,Inputs!$C$10)="","",INDEX($E720:$AF720,Inputs!$C$10))</f>
        <v>262836</v>
      </c>
      <c r="AL720" s="13">
        <f>IF(INDEX($E720:$AF720,Inputs!$C$11)="","",INDEX($E720:$AF720,Inputs!$C$11))</f>
        <v>330000</v>
      </c>
      <c r="AM720" s="19">
        <f>Regression!$C$5+Regression!$C$6*A720</f>
        <v>10003.396718485146</v>
      </c>
      <c r="AN720" s="27" t="str">
        <f t="shared" si="156"/>
        <v/>
      </c>
      <c r="AO720" s="30">
        <f>INDEX('Seasonal Index'!$E$2:$E$53,AI720)</f>
        <v>0.98635610609281399</v>
      </c>
      <c r="AP720" s="34" t="str">
        <f t="shared" si="157"/>
        <v/>
      </c>
      <c r="AQ720" s="16">
        <f>IF(AJ720=1,A720-Regression!$C$15,0)</f>
        <v>0</v>
      </c>
      <c r="AR720" s="16">
        <f>IF(AJ720=1,AK720-Regression!$D$15,0)</f>
        <v>0</v>
      </c>
      <c r="AS720" s="16">
        <f>IF(AJ720=1,AL720-Regression!$E$15,0)</f>
        <v>0</v>
      </c>
      <c r="AT720" s="16">
        <f>IF(AJ720=1,AP720-Regression!$F$15,0)</f>
        <v>0</v>
      </c>
      <c r="AU720" s="19">
        <f>IF(AND(ISNUMBER(AK720),ISNUMBER(AL720)),Regression!$C$38+Regression!$D$38*A720+Regression!$E$38*AK720+Regression!$F$38*AL720,"")</f>
        <v>10047.580656084192</v>
      </c>
      <c r="AV720" s="34">
        <f t="shared" si="158"/>
        <v>9910.4925315886849</v>
      </c>
      <c r="AW720" s="13" t="str">
        <f>IF(AJ720=1,"Train",IF(AH720=Inputs!$B$6+1,"Validation",IF(AH720&gt;Inputs!$B$6+1,"Forecast","Not used")))</f>
        <v>Not used</v>
      </c>
      <c r="AX720" s="34">
        <f t="shared" si="159"/>
        <v>9237</v>
      </c>
      <c r="AY720" s="38" t="str">
        <f t="shared" si="160"/>
        <v/>
      </c>
      <c r="AZ720" s="13">
        <f t="shared" si="161"/>
        <v>0</v>
      </c>
      <c r="BB720" s="19">
        <f>Regression!$C$45+Regression!$C$46*A720</f>
        <v>7265.5597034976527</v>
      </c>
      <c r="BC720" s="27" t="str">
        <f t="shared" si="162"/>
        <v/>
      </c>
      <c r="BD720" s="30">
        <f>INDEX('Seasonal Index'!$H$2:$H$53,AI720)</f>
        <v>0.95418753549545088</v>
      </c>
      <c r="BE720" s="34" t="str">
        <f t="shared" si="163"/>
        <v/>
      </c>
      <c r="BF720" s="38" t="str">
        <f t="shared" si="164"/>
        <v/>
      </c>
      <c r="BG720" s="34">
        <f t="shared" si="165"/>
        <v>9237</v>
      </c>
      <c r="BH720" s="13">
        <f t="shared" si="166"/>
        <v>0</v>
      </c>
      <c r="BI720" s="13">
        <f t="shared" si="167"/>
        <v>0</v>
      </c>
    </row>
    <row r="721" spans="1:61" x14ac:dyDescent="0.2">
      <c r="A721" s="15">
        <v>720</v>
      </c>
      <c r="B721" s="35">
        <v>38310</v>
      </c>
      <c r="C721" s="36">
        <v>8988</v>
      </c>
      <c r="D721" s="37"/>
      <c r="F721" s="15">
        <v>337000</v>
      </c>
      <c r="H721" s="15">
        <v>47.02</v>
      </c>
      <c r="I721" s="15">
        <v>40.631999999999998</v>
      </c>
      <c r="J721" s="15">
        <v>1.9690000000000001</v>
      </c>
      <c r="K721" s="15">
        <v>12305.307000000001</v>
      </c>
      <c r="L721" s="15">
        <v>750888</v>
      </c>
      <c r="M721" s="15">
        <v>1240</v>
      </c>
      <c r="N721" s="15">
        <v>17.513999999999999</v>
      </c>
      <c r="O721" s="15">
        <v>243515</v>
      </c>
      <c r="P721" s="15">
        <v>8341.5</v>
      </c>
      <c r="Q721" s="15">
        <v>2154712</v>
      </c>
      <c r="S721" s="15">
        <v>10313</v>
      </c>
      <c r="T721" s="15">
        <v>8.4600000000000009</v>
      </c>
      <c r="U721" s="15">
        <v>96.4</v>
      </c>
      <c r="V721" s="15">
        <v>25</v>
      </c>
      <c r="W721" s="15">
        <v>97.1</v>
      </c>
      <c r="AB721" s="15">
        <v>290626</v>
      </c>
      <c r="AD721" s="15">
        <v>0</v>
      </c>
      <c r="AE721" s="15">
        <v>87.9</v>
      </c>
      <c r="AF721" s="15">
        <v>1.9</v>
      </c>
      <c r="AH721" s="13">
        <f t="shared" si="154"/>
        <v>2004</v>
      </c>
      <c r="AI721" s="13">
        <f t="shared" si="155"/>
        <v>47</v>
      </c>
      <c r="AJ721" s="13">
        <f>IF(AND(ISNUMBER(C721),ISNUMBER(AK721),ISNUMBER(AL721),AH721&gt;=Inputs!$B$5,AH721&lt;=Inputs!$B$6,AH721&lt;&gt;Inputs!$B$7,AH721&lt;&gt;Inputs!$B$8),1,0)</f>
        <v>0</v>
      </c>
      <c r="AK721" s="13">
        <f>IF(INDEX($E721:$AF721,Inputs!$C$10)="","",INDEX($E721:$AF721,Inputs!$C$10))</f>
        <v>243515</v>
      </c>
      <c r="AL721" s="13">
        <f>IF(INDEX($E721:$AF721,Inputs!$C$11)="","",INDEX($E721:$AF721,Inputs!$C$11))</f>
        <v>337000</v>
      </c>
      <c r="AM721" s="19">
        <f>Regression!$C$5+Regression!$C$6*A721</f>
        <v>10002.224043546827</v>
      </c>
      <c r="AN721" s="27" t="str">
        <f t="shared" si="156"/>
        <v/>
      </c>
      <c r="AO721" s="30">
        <f>INDEX('Seasonal Index'!$E$2:$E$53,AI721)</f>
        <v>0.96578940872914776</v>
      </c>
      <c r="AP721" s="34" t="str">
        <f t="shared" si="157"/>
        <v/>
      </c>
      <c r="AQ721" s="16">
        <f>IF(AJ721=1,A721-Regression!$C$15,0)</f>
        <v>0</v>
      </c>
      <c r="AR721" s="16">
        <f>IF(AJ721=1,AK721-Regression!$D$15,0)</f>
        <v>0</v>
      </c>
      <c r="AS721" s="16">
        <f>IF(AJ721=1,AL721-Regression!$E$15,0)</f>
        <v>0</v>
      </c>
      <c r="AT721" s="16">
        <f>IF(AJ721=1,AP721-Regression!$F$15,0)</f>
        <v>0</v>
      </c>
      <c r="AU721" s="19">
        <f>IF(AND(ISNUMBER(AK721),ISNUMBER(AL721)),Regression!$C$38+Regression!$D$38*A721+Regression!$E$38*AK721+Regression!$F$38*AL721,"")</f>
        <v>9992.1785824765648</v>
      </c>
      <c r="AV721" s="34">
        <f t="shared" si="158"/>
        <v>9650.3402450860958</v>
      </c>
      <c r="AW721" s="13" t="str">
        <f>IF(AJ721=1,"Train",IF(AH721=Inputs!$B$6+1,"Validation",IF(AH721&gt;Inputs!$B$6+1,"Forecast","Not used")))</f>
        <v>Not used</v>
      </c>
      <c r="AX721" s="34">
        <f t="shared" si="159"/>
        <v>8988</v>
      </c>
      <c r="AY721" s="38" t="str">
        <f t="shared" si="160"/>
        <v/>
      </c>
      <c r="AZ721" s="13">
        <f t="shared" si="161"/>
        <v>0</v>
      </c>
      <c r="BB721" s="19">
        <f>Regression!$C$45+Regression!$C$46*A721</f>
        <v>7267.1192031104292</v>
      </c>
      <c r="BC721" s="27" t="str">
        <f t="shared" si="162"/>
        <v/>
      </c>
      <c r="BD721" s="30">
        <f>INDEX('Seasonal Index'!$H$2:$H$53,AI721)</f>
        <v>0.94653504180541337</v>
      </c>
      <c r="BE721" s="34" t="str">
        <f t="shared" si="163"/>
        <v/>
      </c>
      <c r="BF721" s="38" t="str">
        <f t="shared" si="164"/>
        <v/>
      </c>
      <c r="BG721" s="34">
        <f t="shared" si="165"/>
        <v>8988</v>
      </c>
      <c r="BH721" s="13">
        <f t="shared" si="166"/>
        <v>0</v>
      </c>
      <c r="BI721" s="13">
        <f t="shared" si="167"/>
        <v>0</v>
      </c>
    </row>
    <row r="722" spans="1:61" x14ac:dyDescent="0.2">
      <c r="A722" s="15">
        <v>721</v>
      </c>
      <c r="B722" s="35">
        <v>38317</v>
      </c>
      <c r="C722" s="36">
        <v>9204</v>
      </c>
      <c r="D722" s="37"/>
      <c r="F722" s="15">
        <v>313000</v>
      </c>
      <c r="H722" s="15">
        <v>48.786666666666697</v>
      </c>
      <c r="I722" s="15">
        <v>42.78</v>
      </c>
      <c r="J722" s="15">
        <v>1.948</v>
      </c>
      <c r="K722" s="15">
        <v>12305.307000000001</v>
      </c>
      <c r="L722" s="15">
        <v>750888</v>
      </c>
      <c r="M722" s="15">
        <v>1240</v>
      </c>
      <c r="N722" s="15">
        <v>17.513999999999999</v>
      </c>
      <c r="O722" s="15">
        <v>243515</v>
      </c>
      <c r="P722" s="15">
        <v>8341.5</v>
      </c>
      <c r="Q722" s="15">
        <v>2154712</v>
      </c>
      <c r="S722" s="15">
        <v>10313</v>
      </c>
      <c r="T722" s="15">
        <v>8.8330000000000002</v>
      </c>
      <c r="U722" s="15">
        <v>96.4</v>
      </c>
      <c r="V722" s="15">
        <v>25</v>
      </c>
      <c r="W722" s="15">
        <v>97.1</v>
      </c>
      <c r="AB722" s="15">
        <v>290626</v>
      </c>
      <c r="AD722" s="15">
        <v>1</v>
      </c>
      <c r="AE722" s="15">
        <v>92.9</v>
      </c>
      <c r="AF722" s="15">
        <v>3.6</v>
      </c>
      <c r="AH722" s="13">
        <f t="shared" si="154"/>
        <v>2004</v>
      </c>
      <c r="AI722" s="13">
        <f t="shared" si="155"/>
        <v>48</v>
      </c>
      <c r="AJ722" s="13">
        <f>IF(AND(ISNUMBER(C722),ISNUMBER(AK722),ISNUMBER(AL722),AH722&gt;=Inputs!$B$5,AH722&lt;=Inputs!$B$6,AH722&lt;&gt;Inputs!$B$7,AH722&lt;&gt;Inputs!$B$8),1,0)</f>
        <v>0</v>
      </c>
      <c r="AK722" s="13">
        <f>IF(INDEX($E722:$AF722,Inputs!$C$10)="","",INDEX($E722:$AF722,Inputs!$C$10))</f>
        <v>243515</v>
      </c>
      <c r="AL722" s="13">
        <f>IF(INDEX($E722:$AF722,Inputs!$C$11)="","",INDEX($E722:$AF722,Inputs!$C$11))</f>
        <v>313000</v>
      </c>
      <c r="AM722" s="19">
        <f>Regression!$C$5+Regression!$C$6*A722</f>
        <v>10001.051368608507</v>
      </c>
      <c r="AN722" s="27" t="str">
        <f t="shared" si="156"/>
        <v/>
      </c>
      <c r="AO722" s="30">
        <f>INDEX('Seasonal Index'!$E$2:$E$53,AI722)</f>
        <v>0.97475376861810648</v>
      </c>
      <c r="AP722" s="34" t="str">
        <f t="shared" si="157"/>
        <v/>
      </c>
      <c r="AQ722" s="16">
        <f>IF(AJ722=1,A722-Regression!$C$15,0)</f>
        <v>0</v>
      </c>
      <c r="AR722" s="16">
        <f>IF(AJ722=1,AK722-Regression!$D$15,0)</f>
        <v>0</v>
      </c>
      <c r="AS722" s="16">
        <f>IF(AJ722=1,AL722-Regression!$E$15,0)</f>
        <v>0</v>
      </c>
      <c r="AT722" s="16">
        <f>IF(AJ722=1,AP722-Regression!$F$15,0)</f>
        <v>0</v>
      </c>
      <c r="AU722" s="19">
        <f>IF(AND(ISNUMBER(AK722),ISNUMBER(AL722)),Regression!$C$38+Regression!$D$38*A722+Regression!$E$38*AK722+Regression!$F$38*AL722,"")</f>
        <v>10054.337262300802</v>
      </c>
      <c r="AV722" s="34">
        <f t="shared" si="158"/>
        <v>9800.5031373851616</v>
      </c>
      <c r="AW722" s="13" t="str">
        <f>IF(AJ722=1,"Train",IF(AH722=Inputs!$B$6+1,"Validation",IF(AH722&gt;Inputs!$B$6+1,"Forecast","Not used")))</f>
        <v>Not used</v>
      </c>
      <c r="AX722" s="34">
        <f t="shared" si="159"/>
        <v>9204</v>
      </c>
      <c r="AY722" s="38" t="str">
        <f t="shared" si="160"/>
        <v/>
      </c>
      <c r="AZ722" s="13">
        <f t="shared" si="161"/>
        <v>0</v>
      </c>
      <c r="BB722" s="19">
        <f>Regression!$C$45+Regression!$C$46*A722</f>
        <v>7268.6787027232067</v>
      </c>
      <c r="BC722" s="27" t="str">
        <f t="shared" si="162"/>
        <v/>
      </c>
      <c r="BD722" s="30">
        <f>INDEX('Seasonal Index'!$H$2:$H$53,AI722)</f>
        <v>0.96645545966881496</v>
      </c>
      <c r="BE722" s="34" t="str">
        <f t="shared" si="163"/>
        <v/>
      </c>
      <c r="BF722" s="38" t="str">
        <f t="shared" si="164"/>
        <v/>
      </c>
      <c r="BG722" s="34">
        <f t="shared" si="165"/>
        <v>9204</v>
      </c>
      <c r="BH722" s="13">
        <f t="shared" si="166"/>
        <v>0</v>
      </c>
      <c r="BI722" s="13">
        <f t="shared" si="167"/>
        <v>0</v>
      </c>
    </row>
    <row r="723" spans="1:61" x14ac:dyDescent="0.2">
      <c r="A723" s="15">
        <v>722</v>
      </c>
      <c r="B723" s="35">
        <v>38324</v>
      </c>
      <c r="C723" s="36">
        <v>9107</v>
      </c>
      <c r="D723" s="37"/>
      <c r="F723" s="15">
        <v>335000</v>
      </c>
      <c r="H723" s="15">
        <v>46.06</v>
      </c>
      <c r="I723" s="15">
        <v>41.305999999999997</v>
      </c>
      <c r="J723" s="15">
        <v>1.9450000000000001</v>
      </c>
      <c r="K723" s="15">
        <v>12305.307000000001</v>
      </c>
      <c r="L723" s="15">
        <v>750888</v>
      </c>
      <c r="M723" s="15">
        <v>1240</v>
      </c>
      <c r="N723" s="15">
        <v>17.513999999999999</v>
      </c>
      <c r="O723" s="15">
        <v>243515</v>
      </c>
      <c r="P723" s="15">
        <v>8341.5</v>
      </c>
      <c r="Q723" s="15">
        <v>2154712</v>
      </c>
      <c r="S723" s="15">
        <v>10313</v>
      </c>
      <c r="T723" s="15">
        <v>8.8330000000000002</v>
      </c>
      <c r="U723" s="15">
        <v>96.4</v>
      </c>
      <c r="V723" s="15">
        <v>25</v>
      </c>
      <c r="W723" s="15">
        <v>97.1</v>
      </c>
      <c r="AB723" s="15">
        <v>290626</v>
      </c>
      <c r="AD723" s="15">
        <v>0</v>
      </c>
      <c r="AE723" s="15">
        <v>135.19999999999999</v>
      </c>
      <c r="AF723" s="15">
        <v>1</v>
      </c>
      <c r="AH723" s="13">
        <f t="shared" si="154"/>
        <v>2004</v>
      </c>
      <c r="AI723" s="13">
        <f t="shared" si="155"/>
        <v>49</v>
      </c>
      <c r="AJ723" s="13">
        <f>IF(AND(ISNUMBER(C723),ISNUMBER(AK723),ISNUMBER(AL723),AH723&gt;=Inputs!$B$5,AH723&lt;=Inputs!$B$6,AH723&lt;&gt;Inputs!$B$7,AH723&lt;&gt;Inputs!$B$8),1,0)</f>
        <v>0</v>
      </c>
      <c r="AK723" s="13">
        <f>IF(INDEX($E723:$AF723,Inputs!$C$10)="","",INDEX($E723:$AF723,Inputs!$C$10))</f>
        <v>243515</v>
      </c>
      <c r="AL723" s="13">
        <f>IF(INDEX($E723:$AF723,Inputs!$C$11)="","",INDEX($E723:$AF723,Inputs!$C$11))</f>
        <v>335000</v>
      </c>
      <c r="AM723" s="19">
        <f>Regression!$C$5+Regression!$C$6*A723</f>
        <v>9999.878693670189</v>
      </c>
      <c r="AN723" s="27" t="str">
        <f t="shared" si="156"/>
        <v/>
      </c>
      <c r="AO723" s="30">
        <f>INDEX('Seasonal Index'!$E$2:$E$53,AI723)</f>
        <v>0.98029372066923559</v>
      </c>
      <c r="AP723" s="34" t="str">
        <f t="shared" si="157"/>
        <v/>
      </c>
      <c r="AQ723" s="16">
        <f>IF(AJ723=1,A723-Regression!$C$15,0)</f>
        <v>0</v>
      </c>
      <c r="AR723" s="16">
        <f>IF(AJ723=1,AK723-Regression!$D$15,0)</f>
        <v>0</v>
      </c>
      <c r="AS723" s="16">
        <f>IF(AJ723=1,AL723-Regression!$E$15,0)</f>
        <v>0</v>
      </c>
      <c r="AT723" s="16">
        <f>IF(AJ723=1,AP723-Regression!$F$15,0)</f>
        <v>0</v>
      </c>
      <c r="AU723" s="19">
        <f>IF(AND(ISNUMBER(AK723),ISNUMBER(AL723)),Regression!$C$38+Regression!$D$38*A723+Regression!$E$38*AK723+Regression!$F$38*AL723,"")</f>
        <v>9994.3640387942087</v>
      </c>
      <c r="AV723" s="34">
        <f t="shared" si="158"/>
        <v>9797.4123093123835</v>
      </c>
      <c r="AW723" s="13" t="str">
        <f>IF(AJ723=1,"Train",IF(AH723=Inputs!$B$6+1,"Validation",IF(AH723&gt;Inputs!$B$6+1,"Forecast","Not used")))</f>
        <v>Not used</v>
      </c>
      <c r="AX723" s="34">
        <f t="shared" si="159"/>
        <v>9107</v>
      </c>
      <c r="AY723" s="38" t="str">
        <f t="shared" si="160"/>
        <v/>
      </c>
      <c r="AZ723" s="13">
        <f t="shared" si="161"/>
        <v>0</v>
      </c>
      <c r="BB723" s="19">
        <f>Regression!$C$45+Regression!$C$46*A723</f>
        <v>7270.2382023359833</v>
      </c>
      <c r="BC723" s="27" t="str">
        <f t="shared" si="162"/>
        <v/>
      </c>
      <c r="BD723" s="30">
        <f>INDEX('Seasonal Index'!$H$2:$H$53,AI723)</f>
        <v>0.97990885322830168</v>
      </c>
      <c r="BE723" s="34" t="str">
        <f t="shared" si="163"/>
        <v/>
      </c>
      <c r="BF723" s="38" t="str">
        <f t="shared" si="164"/>
        <v/>
      </c>
      <c r="BG723" s="34">
        <f t="shared" si="165"/>
        <v>9107</v>
      </c>
      <c r="BH723" s="13">
        <f t="shared" si="166"/>
        <v>0</v>
      </c>
      <c r="BI723" s="13">
        <f t="shared" si="167"/>
        <v>0</v>
      </c>
    </row>
    <row r="724" spans="1:61" x14ac:dyDescent="0.2">
      <c r="A724" s="15">
        <v>723</v>
      </c>
      <c r="B724" s="35">
        <v>38331</v>
      </c>
      <c r="C724" s="36">
        <v>9268</v>
      </c>
      <c r="D724" s="37"/>
      <c r="F724" s="15">
        <v>343000</v>
      </c>
      <c r="H724" s="15">
        <v>41.91</v>
      </c>
      <c r="I724" s="15">
        <v>37.601999999999997</v>
      </c>
      <c r="J724" s="15">
        <v>1.911</v>
      </c>
      <c r="K724" s="15">
        <v>12305.307000000001</v>
      </c>
      <c r="L724" s="15">
        <v>764212</v>
      </c>
      <c r="M724" s="15">
        <v>1240</v>
      </c>
      <c r="N724" s="15">
        <v>17.513999999999999</v>
      </c>
      <c r="O724" s="15">
        <v>243515</v>
      </c>
      <c r="P724" s="15">
        <v>8397.1</v>
      </c>
      <c r="Q724" s="15">
        <v>2154712</v>
      </c>
      <c r="S724" s="15">
        <v>10313</v>
      </c>
      <c r="T724" s="15">
        <v>8.8330000000000002</v>
      </c>
      <c r="U724" s="15">
        <v>96.4</v>
      </c>
      <c r="V724" s="15">
        <v>25</v>
      </c>
      <c r="W724" s="15">
        <v>90.1</v>
      </c>
      <c r="AB724" s="15">
        <v>290626</v>
      </c>
      <c r="AD724" s="15">
        <v>0</v>
      </c>
      <c r="AE724" s="15">
        <v>104.9</v>
      </c>
      <c r="AF724" s="15">
        <v>1.6</v>
      </c>
      <c r="AH724" s="13">
        <f t="shared" si="154"/>
        <v>2004</v>
      </c>
      <c r="AI724" s="13">
        <f t="shared" si="155"/>
        <v>50</v>
      </c>
      <c r="AJ724" s="13">
        <f>IF(AND(ISNUMBER(C724),ISNUMBER(AK724),ISNUMBER(AL724),AH724&gt;=Inputs!$B$5,AH724&lt;=Inputs!$B$6,AH724&lt;&gt;Inputs!$B$7,AH724&lt;&gt;Inputs!$B$8),1,0)</f>
        <v>0</v>
      </c>
      <c r="AK724" s="13">
        <f>IF(INDEX($E724:$AF724,Inputs!$C$10)="","",INDEX($E724:$AF724,Inputs!$C$10))</f>
        <v>243515</v>
      </c>
      <c r="AL724" s="13">
        <f>IF(INDEX($E724:$AF724,Inputs!$C$11)="","",INDEX($E724:$AF724,Inputs!$C$11))</f>
        <v>343000</v>
      </c>
      <c r="AM724" s="19">
        <f>Regression!$C$5+Regression!$C$6*A724</f>
        <v>9998.7060187318693</v>
      </c>
      <c r="AN724" s="27" t="str">
        <f t="shared" si="156"/>
        <v/>
      </c>
      <c r="AO724" s="30">
        <f>INDEX('Seasonal Index'!$E$2:$E$53,AI724)</f>
        <v>1.00060911532618</v>
      </c>
      <c r="AP724" s="34" t="str">
        <f t="shared" si="157"/>
        <v/>
      </c>
      <c r="AQ724" s="16">
        <f>IF(AJ724=1,A724-Regression!$C$15,0)</f>
        <v>0</v>
      </c>
      <c r="AR724" s="16">
        <f>IF(AJ724=1,AK724-Regression!$D$15,0)</f>
        <v>0</v>
      </c>
      <c r="AS724" s="16">
        <f>IF(AJ724=1,AL724-Regression!$E$15,0)</f>
        <v>0</v>
      </c>
      <c r="AT724" s="16">
        <f>IF(AJ724=1,AP724-Regression!$F$15,0)</f>
        <v>0</v>
      </c>
      <c r="AU724" s="19">
        <f>IF(AND(ISNUMBER(AK724),ISNUMBER(AL724)),Regression!$C$38+Regression!$D$38*A724+Regression!$E$38*AK724+Regression!$F$38*AL724,"")</f>
        <v>9971.5613945622172</v>
      </c>
      <c r="AV724" s="34">
        <f t="shared" si="158"/>
        <v>9977.6352254335907</v>
      </c>
      <c r="AW724" s="13" t="str">
        <f>IF(AJ724=1,"Train",IF(AH724=Inputs!$B$6+1,"Validation",IF(AH724&gt;Inputs!$B$6+1,"Forecast","Not used")))</f>
        <v>Not used</v>
      </c>
      <c r="AX724" s="34">
        <f t="shared" si="159"/>
        <v>9268</v>
      </c>
      <c r="AY724" s="38" t="str">
        <f t="shared" si="160"/>
        <v/>
      </c>
      <c r="AZ724" s="13">
        <f t="shared" si="161"/>
        <v>0</v>
      </c>
      <c r="BB724" s="19">
        <f>Regression!$C$45+Regression!$C$46*A724</f>
        <v>7271.7977019487598</v>
      </c>
      <c r="BC724" s="27" t="str">
        <f t="shared" si="162"/>
        <v/>
      </c>
      <c r="BD724" s="30">
        <f>INDEX('Seasonal Index'!$H$2:$H$53,AI724)</f>
        <v>0.99765913713107945</v>
      </c>
      <c r="BE724" s="34" t="str">
        <f t="shared" si="163"/>
        <v/>
      </c>
      <c r="BF724" s="38" t="str">
        <f t="shared" si="164"/>
        <v/>
      </c>
      <c r="BG724" s="34">
        <f t="shared" si="165"/>
        <v>9268</v>
      </c>
      <c r="BH724" s="13">
        <f t="shared" si="166"/>
        <v>0</v>
      </c>
      <c r="BI724" s="13">
        <f t="shared" si="167"/>
        <v>0</v>
      </c>
    </row>
    <row r="725" spans="1:61" x14ac:dyDescent="0.2">
      <c r="A725" s="15">
        <v>724</v>
      </c>
      <c r="B725" s="35">
        <v>38338</v>
      </c>
      <c r="C725" s="36">
        <v>9068</v>
      </c>
      <c r="D725" s="37"/>
      <c r="F725" s="15">
        <v>316000</v>
      </c>
      <c r="H725" s="15">
        <v>43.5</v>
      </c>
      <c r="I725" s="15">
        <v>39.975999999999999</v>
      </c>
      <c r="J725" s="15">
        <v>1.847</v>
      </c>
      <c r="K725" s="15">
        <v>12305.307000000001</v>
      </c>
      <c r="L725" s="15">
        <v>764212</v>
      </c>
      <c r="M725" s="15">
        <v>1240</v>
      </c>
      <c r="N725" s="15">
        <v>17.361999999999998</v>
      </c>
      <c r="O725" s="15">
        <v>254496</v>
      </c>
      <c r="P725" s="15">
        <v>8397.1</v>
      </c>
      <c r="Q725" s="15">
        <v>2187446</v>
      </c>
      <c r="S725" s="15">
        <v>10313</v>
      </c>
      <c r="T725" s="15">
        <v>8.8330000000000002</v>
      </c>
      <c r="U725" s="15">
        <v>96.4</v>
      </c>
      <c r="V725" s="15">
        <v>25</v>
      </c>
      <c r="W725" s="15">
        <v>90.1</v>
      </c>
      <c r="AB725" s="15">
        <v>290626</v>
      </c>
      <c r="AD725" s="15">
        <v>0</v>
      </c>
      <c r="AE725" s="15">
        <v>155.5</v>
      </c>
      <c r="AF725" s="15">
        <v>0</v>
      </c>
      <c r="AH725" s="13">
        <f t="shared" si="154"/>
        <v>2004</v>
      </c>
      <c r="AI725" s="13">
        <f t="shared" si="155"/>
        <v>51</v>
      </c>
      <c r="AJ725" s="13">
        <f>IF(AND(ISNUMBER(C725),ISNUMBER(AK725),ISNUMBER(AL725),AH725&gt;=Inputs!$B$5,AH725&lt;=Inputs!$B$6,AH725&lt;&gt;Inputs!$B$7,AH725&lt;&gt;Inputs!$B$8),1,0)</f>
        <v>0</v>
      </c>
      <c r="AK725" s="13">
        <f>IF(INDEX($E725:$AF725,Inputs!$C$10)="","",INDEX($E725:$AF725,Inputs!$C$10))</f>
        <v>254496</v>
      </c>
      <c r="AL725" s="13">
        <f>IF(INDEX($E725:$AF725,Inputs!$C$11)="","",INDEX($E725:$AF725,Inputs!$C$11))</f>
        <v>316000</v>
      </c>
      <c r="AM725" s="19">
        <f>Regression!$C$5+Regression!$C$6*A725</f>
        <v>9997.5333437935515</v>
      </c>
      <c r="AN725" s="27" t="str">
        <f t="shared" si="156"/>
        <v/>
      </c>
      <c r="AO725" s="30">
        <f>INDEX('Seasonal Index'!$E$2:$E$53,AI725)</f>
        <v>1.0219733137822757</v>
      </c>
      <c r="AP725" s="34" t="str">
        <f t="shared" si="157"/>
        <v/>
      </c>
      <c r="AQ725" s="16">
        <f>IF(AJ725=1,A725-Regression!$C$15,0)</f>
        <v>0</v>
      </c>
      <c r="AR725" s="16">
        <f>IF(AJ725=1,AK725-Regression!$D$15,0)</f>
        <v>0</v>
      </c>
      <c r="AS725" s="16">
        <f>IF(AJ725=1,AL725-Regression!$E$15,0)</f>
        <v>0</v>
      </c>
      <c r="AT725" s="16">
        <f>IF(AJ725=1,AP725-Regression!$F$15,0)</f>
        <v>0</v>
      </c>
      <c r="AU725" s="19">
        <f>IF(AND(ISNUMBER(AK725),ISNUMBER(AL725)),Regression!$C$38+Regression!$D$38*A725+Regression!$E$38*AK725+Regression!$F$38*AL725,"")</f>
        <v>10061.721912109815</v>
      </c>
      <c r="AV725" s="34">
        <f t="shared" si="158"/>
        <v>10282.811284874604</v>
      </c>
      <c r="AW725" s="13" t="str">
        <f>IF(AJ725=1,"Train",IF(AH725=Inputs!$B$6+1,"Validation",IF(AH725&gt;Inputs!$B$6+1,"Forecast","Not used")))</f>
        <v>Not used</v>
      </c>
      <c r="AX725" s="34">
        <f t="shared" si="159"/>
        <v>9068</v>
      </c>
      <c r="AY725" s="38" t="str">
        <f t="shared" si="160"/>
        <v/>
      </c>
      <c r="AZ725" s="13">
        <f t="shared" si="161"/>
        <v>0</v>
      </c>
      <c r="BB725" s="19">
        <f>Regression!$C$45+Regression!$C$46*A725</f>
        <v>7273.3572015615373</v>
      </c>
      <c r="BC725" s="27" t="str">
        <f t="shared" si="162"/>
        <v/>
      </c>
      <c r="BD725" s="30">
        <f>INDEX('Seasonal Index'!$H$2:$H$53,AI725)</f>
        <v>1.0395425337611444</v>
      </c>
      <c r="BE725" s="34" t="str">
        <f t="shared" si="163"/>
        <v/>
      </c>
      <c r="BF725" s="38" t="str">
        <f t="shared" si="164"/>
        <v/>
      </c>
      <c r="BG725" s="34">
        <f t="shared" si="165"/>
        <v>9068</v>
      </c>
      <c r="BH725" s="13">
        <f t="shared" si="166"/>
        <v>0</v>
      </c>
      <c r="BI725" s="13">
        <f t="shared" si="167"/>
        <v>0</v>
      </c>
    </row>
    <row r="726" spans="1:61" x14ac:dyDescent="0.2">
      <c r="A726" s="15">
        <v>725</v>
      </c>
      <c r="B726" s="35">
        <v>38345</v>
      </c>
      <c r="C726" s="36">
        <v>9329</v>
      </c>
      <c r="D726" s="37"/>
      <c r="F726" s="15">
        <v>322000</v>
      </c>
      <c r="H726" s="15">
        <v>44.392499999999998</v>
      </c>
      <c r="I726" s="15">
        <v>41.152000000000001</v>
      </c>
      <c r="J726" s="15">
        <v>1.8149999999999999</v>
      </c>
      <c r="K726" s="15">
        <v>12305.307000000001</v>
      </c>
      <c r="L726" s="15">
        <v>764212</v>
      </c>
      <c r="M726" s="15">
        <v>1240</v>
      </c>
      <c r="N726" s="15">
        <v>17.361999999999998</v>
      </c>
      <c r="O726" s="15">
        <v>254496</v>
      </c>
      <c r="P726" s="15">
        <v>8397.1</v>
      </c>
      <c r="Q726" s="15">
        <v>2187446</v>
      </c>
      <c r="S726" s="15">
        <v>10313</v>
      </c>
      <c r="T726" s="15">
        <v>8.8330000000000002</v>
      </c>
      <c r="U726" s="15">
        <v>96.4</v>
      </c>
      <c r="V726" s="15">
        <v>25</v>
      </c>
      <c r="W726" s="15">
        <v>90.1</v>
      </c>
      <c r="AB726" s="15">
        <v>290626</v>
      </c>
      <c r="AD726" s="15">
        <v>1</v>
      </c>
      <c r="AE726" s="15">
        <v>190.5</v>
      </c>
      <c r="AF726" s="15">
        <v>0</v>
      </c>
      <c r="AH726" s="13">
        <f t="shared" si="154"/>
        <v>2004</v>
      </c>
      <c r="AI726" s="13">
        <f t="shared" si="155"/>
        <v>52</v>
      </c>
      <c r="AJ726" s="13">
        <f>IF(AND(ISNUMBER(C726),ISNUMBER(AK726),ISNUMBER(AL726),AH726&gt;=Inputs!$B$5,AH726&lt;=Inputs!$B$6,AH726&lt;&gt;Inputs!$B$7,AH726&lt;&gt;Inputs!$B$8),1,0)</f>
        <v>0</v>
      </c>
      <c r="AK726" s="13">
        <f>IF(INDEX($E726:$AF726,Inputs!$C$10)="","",INDEX($E726:$AF726,Inputs!$C$10))</f>
        <v>254496</v>
      </c>
      <c r="AL726" s="13">
        <f>IF(INDEX($E726:$AF726,Inputs!$C$11)="","",INDEX($E726:$AF726,Inputs!$C$11))</f>
        <v>322000</v>
      </c>
      <c r="AM726" s="19">
        <f>Regression!$C$5+Regression!$C$6*A726</f>
        <v>9996.3606688552318</v>
      </c>
      <c r="AN726" s="27" t="str">
        <f t="shared" si="156"/>
        <v/>
      </c>
      <c r="AO726" s="30">
        <f>INDEX('Seasonal Index'!$E$2:$E$53,AI726)</f>
        <v>0.94105970168970154</v>
      </c>
      <c r="AP726" s="34" t="str">
        <f t="shared" si="157"/>
        <v/>
      </c>
      <c r="AQ726" s="16">
        <f>IF(AJ726=1,A726-Regression!$C$15,0)</f>
        <v>0</v>
      </c>
      <c r="AR726" s="16">
        <f>IF(AJ726=1,AK726-Regression!$D$15,0)</f>
        <v>0</v>
      </c>
      <c r="AS726" s="16">
        <f>IF(AJ726=1,AL726-Regression!$E$15,0)</f>
        <v>0</v>
      </c>
      <c r="AT726" s="16">
        <f>IF(AJ726=1,AP726-Regression!$F$15,0)</f>
        <v>0</v>
      </c>
      <c r="AU726" s="19">
        <f>IF(AND(ISNUMBER(AK726),ISNUMBER(AL726)),Regression!$C$38+Regression!$D$38*A726+Regression!$E$38*AK726+Regression!$F$38*AL726,"")</f>
        <v>10044.229350631338</v>
      </c>
      <c r="AV726" s="34">
        <f t="shared" si="158"/>
        <v>9452.2194764080723</v>
      </c>
      <c r="AW726" s="13" t="str">
        <f>IF(AJ726=1,"Train",IF(AH726=Inputs!$B$6+1,"Validation",IF(AH726&gt;Inputs!$B$6+1,"Forecast","Not used")))</f>
        <v>Not used</v>
      </c>
      <c r="AX726" s="34">
        <f t="shared" si="159"/>
        <v>9329</v>
      </c>
      <c r="AY726" s="38" t="str">
        <f t="shared" si="160"/>
        <v/>
      </c>
      <c r="AZ726" s="13">
        <f t="shared" si="161"/>
        <v>0</v>
      </c>
      <c r="BB726" s="19">
        <f>Regression!$C$45+Regression!$C$46*A726</f>
        <v>7274.9167011743139</v>
      </c>
      <c r="BC726" s="27" t="str">
        <f t="shared" si="162"/>
        <v/>
      </c>
      <c r="BD726" s="30">
        <f>INDEX('Seasonal Index'!$H$2:$H$53,AI726)</f>
        <v>0.89289929772275245</v>
      </c>
      <c r="BE726" s="34" t="str">
        <f t="shared" si="163"/>
        <v/>
      </c>
      <c r="BF726" s="38" t="str">
        <f t="shared" si="164"/>
        <v/>
      </c>
      <c r="BG726" s="34">
        <f t="shared" si="165"/>
        <v>9329</v>
      </c>
      <c r="BH726" s="13">
        <f t="shared" si="166"/>
        <v>0</v>
      </c>
      <c r="BI726" s="13">
        <f t="shared" si="167"/>
        <v>0</v>
      </c>
    </row>
    <row r="727" spans="1:61" x14ac:dyDescent="0.2">
      <c r="A727" s="15">
        <v>726</v>
      </c>
      <c r="B727" s="35">
        <v>38352</v>
      </c>
      <c r="C727" s="36">
        <v>9287</v>
      </c>
      <c r="D727" s="37"/>
      <c r="F727" s="15">
        <v>320000</v>
      </c>
      <c r="H727" s="15">
        <v>42.522500000000001</v>
      </c>
      <c r="I727" s="15">
        <v>39.79</v>
      </c>
      <c r="J727" s="15">
        <v>1.7909999999999999</v>
      </c>
      <c r="K727" s="15">
        <v>12305.307000000001</v>
      </c>
      <c r="L727" s="15">
        <v>764212</v>
      </c>
      <c r="M727" s="15">
        <v>1240</v>
      </c>
      <c r="N727" s="15">
        <v>17.361999999999998</v>
      </c>
      <c r="O727" s="15">
        <v>254496</v>
      </c>
      <c r="P727" s="15">
        <v>8397.1</v>
      </c>
      <c r="Q727" s="15">
        <v>2187446</v>
      </c>
      <c r="S727" s="15">
        <v>10313</v>
      </c>
      <c r="T727" s="15">
        <v>8.8330000000000002</v>
      </c>
      <c r="U727" s="15">
        <v>96.4</v>
      </c>
      <c r="V727" s="15">
        <v>22</v>
      </c>
      <c r="W727" s="15">
        <v>90.1</v>
      </c>
      <c r="AB727" s="15">
        <v>290626</v>
      </c>
      <c r="AD727" s="15">
        <v>1</v>
      </c>
      <c r="AE727" s="15">
        <v>172.7</v>
      </c>
      <c r="AF727" s="15">
        <v>0.3</v>
      </c>
      <c r="AH727" s="13">
        <f t="shared" si="154"/>
        <v>2004</v>
      </c>
      <c r="AI727" s="13">
        <f t="shared" si="155"/>
        <v>52</v>
      </c>
      <c r="AJ727" s="13">
        <f>IF(AND(ISNUMBER(C727),ISNUMBER(AK727),ISNUMBER(AL727),AH727&gt;=Inputs!$B$5,AH727&lt;=Inputs!$B$6,AH727&lt;&gt;Inputs!$B$7,AH727&lt;&gt;Inputs!$B$8),1,0)</f>
        <v>0</v>
      </c>
      <c r="AK727" s="13">
        <f>IF(INDEX($E727:$AF727,Inputs!$C$10)="","",INDEX($E727:$AF727,Inputs!$C$10))</f>
        <v>254496</v>
      </c>
      <c r="AL727" s="13">
        <f>IF(INDEX($E727:$AF727,Inputs!$C$11)="","",INDEX($E727:$AF727,Inputs!$C$11))</f>
        <v>320000</v>
      </c>
      <c r="AM727" s="19">
        <f>Regression!$C$5+Regression!$C$6*A727</f>
        <v>9995.1879939169121</v>
      </c>
      <c r="AN727" s="27" t="str">
        <f t="shared" si="156"/>
        <v/>
      </c>
      <c r="AO727" s="30">
        <f>INDEX('Seasonal Index'!$E$2:$E$53,AI727)</f>
        <v>0.94105970168970154</v>
      </c>
      <c r="AP727" s="34" t="str">
        <f t="shared" si="157"/>
        <v/>
      </c>
      <c r="AQ727" s="16">
        <f>IF(AJ727=1,A727-Regression!$C$15,0)</f>
        <v>0</v>
      </c>
      <c r="AR727" s="16">
        <f>IF(AJ727=1,AK727-Regression!$D$15,0)</f>
        <v>0</v>
      </c>
      <c r="AS727" s="16">
        <f>IF(AJ727=1,AL727-Regression!$E$15,0)</f>
        <v>0</v>
      </c>
      <c r="AT727" s="16">
        <f>IF(AJ727=1,AP727-Regression!$F$15,0)</f>
        <v>0</v>
      </c>
      <c r="AU727" s="19">
        <f>IF(AND(ISNUMBER(AK727),ISNUMBER(AL727)),Regression!$C$38+Regression!$D$38*A727+Regression!$E$38*AK727+Regression!$F$38*AL727,"")</f>
        <v>10047.977120166917</v>
      </c>
      <c r="AV727" s="34">
        <f t="shared" si="158"/>
        <v>9455.7463512892264</v>
      </c>
      <c r="AW727" s="13" t="str">
        <f>IF(AJ727=1,"Train",IF(AH727=Inputs!$B$6+1,"Validation",IF(AH727&gt;Inputs!$B$6+1,"Forecast","Not used")))</f>
        <v>Not used</v>
      </c>
      <c r="AX727" s="34">
        <f t="shared" si="159"/>
        <v>9287</v>
      </c>
      <c r="AY727" s="38" t="str">
        <f t="shared" si="160"/>
        <v/>
      </c>
      <c r="AZ727" s="13">
        <f t="shared" si="161"/>
        <v>0</v>
      </c>
      <c r="BB727" s="19">
        <f>Regression!$C$45+Regression!$C$46*A727</f>
        <v>7276.4762007870904</v>
      </c>
      <c r="BC727" s="27" t="str">
        <f t="shared" si="162"/>
        <v/>
      </c>
      <c r="BD727" s="30">
        <f>INDEX('Seasonal Index'!$H$2:$H$53,AI727)</f>
        <v>0.89289929772275245</v>
      </c>
      <c r="BE727" s="34" t="str">
        <f t="shared" si="163"/>
        <v/>
      </c>
      <c r="BF727" s="38" t="str">
        <f t="shared" si="164"/>
        <v/>
      </c>
      <c r="BG727" s="34">
        <f t="shared" si="165"/>
        <v>9287</v>
      </c>
      <c r="BH727" s="13">
        <f t="shared" si="166"/>
        <v>0</v>
      </c>
      <c r="BI727" s="13">
        <f t="shared" si="167"/>
        <v>0</v>
      </c>
    </row>
    <row r="728" spans="1:61" x14ac:dyDescent="0.2">
      <c r="A728" s="15">
        <v>727</v>
      </c>
      <c r="B728" s="35">
        <v>38359</v>
      </c>
      <c r="C728" s="36">
        <v>8710</v>
      </c>
      <c r="D728" s="37"/>
      <c r="F728" s="15">
        <v>356000</v>
      </c>
      <c r="H728" s="15">
        <v>44.072000000000003</v>
      </c>
      <c r="I728" s="15">
        <v>42.07</v>
      </c>
      <c r="J728" s="15">
        <v>1.778</v>
      </c>
      <c r="K728" s="15">
        <v>12305.307000000001</v>
      </c>
      <c r="L728" s="15">
        <v>764212</v>
      </c>
      <c r="M728" s="15">
        <v>1262</v>
      </c>
      <c r="N728" s="15">
        <v>17.361999999999998</v>
      </c>
      <c r="O728" s="15">
        <v>254496</v>
      </c>
      <c r="P728" s="15">
        <v>8444.5</v>
      </c>
      <c r="Q728" s="15">
        <v>2187446</v>
      </c>
      <c r="S728" s="15">
        <v>10313</v>
      </c>
      <c r="T728" s="15">
        <v>8.8330000000000002</v>
      </c>
      <c r="U728" s="15">
        <v>96.4</v>
      </c>
      <c r="V728" s="15">
        <v>22</v>
      </c>
      <c r="W728" s="15">
        <v>90.2</v>
      </c>
      <c r="AB728" s="15">
        <v>290626</v>
      </c>
      <c r="AD728" s="15">
        <v>1</v>
      </c>
      <c r="AE728" s="15">
        <v>130.5</v>
      </c>
      <c r="AF728" s="15">
        <v>3.7</v>
      </c>
      <c r="AH728" s="13">
        <f t="shared" si="154"/>
        <v>2005</v>
      </c>
      <c r="AI728" s="13">
        <f t="shared" si="155"/>
        <v>1</v>
      </c>
      <c r="AJ728" s="13">
        <f>IF(AND(ISNUMBER(C728),ISNUMBER(AK728),ISNUMBER(AL728),AH728&gt;=Inputs!$B$5,AH728&lt;=Inputs!$B$6,AH728&lt;&gt;Inputs!$B$7,AH728&lt;&gt;Inputs!$B$8),1,0)</f>
        <v>0</v>
      </c>
      <c r="AK728" s="13">
        <f>IF(INDEX($E728:$AF728,Inputs!$C$10)="","",INDEX($E728:$AF728,Inputs!$C$10))</f>
        <v>254496</v>
      </c>
      <c r="AL728" s="13">
        <f>IF(INDEX($E728:$AF728,Inputs!$C$11)="","",INDEX($E728:$AF728,Inputs!$C$11))</f>
        <v>356000</v>
      </c>
      <c r="AM728" s="19">
        <f>Regression!$C$5+Regression!$C$6*A728</f>
        <v>9994.0153189785942</v>
      </c>
      <c r="AN728" s="27" t="str">
        <f t="shared" si="156"/>
        <v/>
      </c>
      <c r="AO728" s="30">
        <f>INDEX('Seasonal Index'!$E$2:$E$53,AI728)</f>
        <v>0.91465818912124619</v>
      </c>
      <c r="AP728" s="34" t="str">
        <f t="shared" si="157"/>
        <v/>
      </c>
      <c r="AQ728" s="16">
        <f>IF(AJ728=1,A728-Regression!$C$15,0)</f>
        <v>0</v>
      </c>
      <c r="AR728" s="16">
        <f>IF(AJ728=1,AK728-Regression!$D$15,0)</f>
        <v>0</v>
      </c>
      <c r="AS728" s="16">
        <f>IF(AJ728=1,AL728-Regression!$E$15,0)</f>
        <v>0</v>
      </c>
      <c r="AT728" s="16">
        <f>IF(AJ728=1,AP728-Regression!$F$15,0)</f>
        <v>0</v>
      </c>
      <c r="AU728" s="19">
        <f>IF(AND(ISNUMBER(AK728),ISNUMBER(AL728)),Regression!$C$38+Regression!$D$38*A728+Regression!$E$38*AK728+Regression!$F$38*AL728,"")</f>
        <v>9950.8333173857245</v>
      </c>
      <c r="AV728" s="34">
        <f t="shared" si="158"/>
        <v>9101.6111823273895</v>
      </c>
      <c r="AW728" s="13" t="str">
        <f>IF(AJ728=1,"Train",IF(AH728=Inputs!$B$6+1,"Validation",IF(AH728&gt;Inputs!$B$6+1,"Forecast","Not used")))</f>
        <v>Not used</v>
      </c>
      <c r="AX728" s="34">
        <f t="shared" si="159"/>
        <v>8710</v>
      </c>
      <c r="AY728" s="38" t="str">
        <f t="shared" si="160"/>
        <v/>
      </c>
      <c r="AZ728" s="13">
        <f t="shared" si="161"/>
        <v>0</v>
      </c>
      <c r="BB728" s="19">
        <f>Regression!$C$45+Regression!$C$46*A728</f>
        <v>7278.035700399867</v>
      </c>
      <c r="BC728" s="27" t="str">
        <f t="shared" si="162"/>
        <v/>
      </c>
      <c r="BD728" s="30">
        <f>INDEX('Seasonal Index'!$H$2:$H$53,AI728)</f>
        <v>0.90693988880451892</v>
      </c>
      <c r="BE728" s="34" t="str">
        <f t="shared" si="163"/>
        <v/>
      </c>
      <c r="BF728" s="38" t="str">
        <f t="shared" si="164"/>
        <v/>
      </c>
      <c r="BG728" s="34">
        <f t="shared" si="165"/>
        <v>8710</v>
      </c>
      <c r="BH728" s="13">
        <f t="shared" si="166"/>
        <v>0</v>
      </c>
      <c r="BI728" s="13">
        <f t="shared" si="167"/>
        <v>0</v>
      </c>
    </row>
    <row r="729" spans="1:61" x14ac:dyDescent="0.2">
      <c r="A729" s="15">
        <v>728</v>
      </c>
      <c r="B729" s="35">
        <v>38366</v>
      </c>
      <c r="C729" s="36">
        <v>8695</v>
      </c>
      <c r="D729" s="37"/>
      <c r="F729" s="15">
        <v>369000</v>
      </c>
      <c r="H729" s="15">
        <v>46.79</v>
      </c>
      <c r="I729" s="15">
        <v>44.585999999999999</v>
      </c>
      <c r="J729" s="15">
        <v>1.7929999999999999</v>
      </c>
      <c r="K729" s="15">
        <v>12305.307000000001</v>
      </c>
      <c r="L729" s="15">
        <v>783606</v>
      </c>
      <c r="M729" s="15">
        <v>1262</v>
      </c>
      <c r="N729" s="15">
        <v>17.361999999999998</v>
      </c>
      <c r="O729" s="15">
        <v>254496</v>
      </c>
      <c r="P729" s="15">
        <v>8444.5</v>
      </c>
      <c r="Q729" s="15">
        <v>2187446</v>
      </c>
      <c r="S729" s="15">
        <v>10313</v>
      </c>
      <c r="T729" s="15">
        <v>8.8330000000000002</v>
      </c>
      <c r="U729" s="15">
        <v>96.4</v>
      </c>
      <c r="V729" s="15">
        <v>22</v>
      </c>
      <c r="W729" s="15">
        <v>90.2</v>
      </c>
      <c r="AB729" s="15">
        <v>290626</v>
      </c>
      <c r="AD729" s="15">
        <v>0</v>
      </c>
      <c r="AE729" s="15">
        <v>131.9</v>
      </c>
      <c r="AF729" s="15">
        <v>1.9</v>
      </c>
      <c r="AH729" s="13">
        <f t="shared" si="154"/>
        <v>2005</v>
      </c>
      <c r="AI729" s="13">
        <f t="shared" si="155"/>
        <v>2</v>
      </c>
      <c r="AJ729" s="13">
        <f>IF(AND(ISNUMBER(C729),ISNUMBER(AK729),ISNUMBER(AL729),AH729&gt;=Inputs!$B$5,AH729&lt;=Inputs!$B$6,AH729&lt;&gt;Inputs!$B$7,AH729&lt;&gt;Inputs!$B$8),1,0)</f>
        <v>0</v>
      </c>
      <c r="AK729" s="13">
        <f>IF(INDEX($E729:$AF729,Inputs!$C$10)="","",INDEX($E729:$AF729,Inputs!$C$10))</f>
        <v>254496</v>
      </c>
      <c r="AL729" s="13">
        <f>IF(INDEX($E729:$AF729,Inputs!$C$11)="","",INDEX($E729:$AF729,Inputs!$C$11))</f>
        <v>369000</v>
      </c>
      <c r="AM729" s="19">
        <f>Regression!$C$5+Regression!$C$6*A729</f>
        <v>9992.8426440402745</v>
      </c>
      <c r="AN729" s="27" t="str">
        <f t="shared" si="156"/>
        <v/>
      </c>
      <c r="AO729" s="30">
        <f>INDEX('Seasonal Index'!$E$2:$E$53,AI729)</f>
        <v>0.92112372079680493</v>
      </c>
      <c r="AP729" s="34" t="str">
        <f t="shared" si="157"/>
        <v/>
      </c>
      <c r="AQ729" s="16">
        <f>IF(AJ729=1,A729-Regression!$C$15,0)</f>
        <v>0</v>
      </c>
      <c r="AR729" s="16">
        <f>IF(AJ729=1,AK729-Regression!$D$15,0)</f>
        <v>0</v>
      </c>
      <c r="AS729" s="16">
        <f>IF(AJ729=1,AL729-Regression!$E$15,0)</f>
        <v>0</v>
      </c>
      <c r="AT729" s="16">
        <f>IF(AJ729=1,AP729-Regression!$F$15,0)</f>
        <v>0</v>
      </c>
      <c r="AU729" s="19">
        <f>IF(AND(ISNUMBER(AK729),ISNUMBER(AL729)),Regression!$C$38+Regression!$D$38*A729+Regression!$E$38*AK729+Regression!$F$38*AL729,"")</f>
        <v>9914.7554662699458</v>
      </c>
      <c r="AV729" s="34">
        <f t="shared" si="158"/>
        <v>9132.716445881033</v>
      </c>
      <c r="AW729" s="13" t="str">
        <f>IF(AJ729=1,"Train",IF(AH729=Inputs!$B$6+1,"Validation",IF(AH729&gt;Inputs!$B$6+1,"Forecast","Not used")))</f>
        <v>Not used</v>
      </c>
      <c r="AX729" s="34">
        <f t="shared" si="159"/>
        <v>8695</v>
      </c>
      <c r="AY729" s="38" t="str">
        <f t="shared" si="160"/>
        <v/>
      </c>
      <c r="AZ729" s="13">
        <f t="shared" si="161"/>
        <v>0</v>
      </c>
      <c r="BB729" s="19">
        <f>Regression!$C$45+Regression!$C$46*A729</f>
        <v>7279.5952000126435</v>
      </c>
      <c r="BC729" s="27" t="str">
        <f t="shared" si="162"/>
        <v/>
      </c>
      <c r="BD729" s="30">
        <f>INDEX('Seasonal Index'!$H$2:$H$53,AI729)</f>
        <v>0.93580735968008499</v>
      </c>
      <c r="BE729" s="34" t="str">
        <f t="shared" si="163"/>
        <v/>
      </c>
      <c r="BF729" s="38" t="str">
        <f t="shared" si="164"/>
        <v/>
      </c>
      <c r="BG729" s="34">
        <f t="shared" si="165"/>
        <v>8695</v>
      </c>
      <c r="BH729" s="13">
        <f t="shared" si="166"/>
        <v>0</v>
      </c>
      <c r="BI729" s="13">
        <f t="shared" si="167"/>
        <v>0</v>
      </c>
    </row>
    <row r="730" spans="1:61" x14ac:dyDescent="0.2">
      <c r="A730" s="15">
        <v>729</v>
      </c>
      <c r="B730" s="35">
        <v>38373</v>
      </c>
      <c r="C730" s="36">
        <v>8881</v>
      </c>
      <c r="D730" s="37"/>
      <c r="F730" s="15">
        <v>332000</v>
      </c>
      <c r="H730" s="15">
        <v>47.847499999999997</v>
      </c>
      <c r="I730" s="15">
        <v>45.076000000000001</v>
      </c>
      <c r="J730" s="15">
        <v>1.819</v>
      </c>
      <c r="K730" s="15">
        <v>12305.307000000001</v>
      </c>
      <c r="L730" s="15">
        <v>783606</v>
      </c>
      <c r="M730" s="15">
        <v>1262</v>
      </c>
      <c r="N730" s="15">
        <v>18.102</v>
      </c>
      <c r="O730" s="15">
        <v>239796</v>
      </c>
      <c r="P730" s="15">
        <v>8444.5</v>
      </c>
      <c r="Q730" s="15">
        <v>2187446</v>
      </c>
      <c r="S730" s="15">
        <v>10313</v>
      </c>
      <c r="T730" s="15">
        <v>8.8330000000000002</v>
      </c>
      <c r="U730" s="15">
        <v>96.4</v>
      </c>
      <c r="V730" s="15">
        <v>22</v>
      </c>
      <c r="W730" s="15">
        <v>90.2</v>
      </c>
      <c r="AB730" s="15">
        <v>290626</v>
      </c>
      <c r="AD730" s="15">
        <v>0</v>
      </c>
      <c r="AE730" s="15">
        <v>202.5</v>
      </c>
      <c r="AF730" s="15">
        <v>0</v>
      </c>
      <c r="AH730" s="13">
        <f t="shared" si="154"/>
        <v>2005</v>
      </c>
      <c r="AI730" s="13">
        <f t="shared" si="155"/>
        <v>3</v>
      </c>
      <c r="AJ730" s="13">
        <f>IF(AND(ISNUMBER(C730),ISNUMBER(AK730),ISNUMBER(AL730),AH730&gt;=Inputs!$B$5,AH730&lt;=Inputs!$B$6,AH730&lt;&gt;Inputs!$B$7,AH730&lt;&gt;Inputs!$B$8),1,0)</f>
        <v>0</v>
      </c>
      <c r="AK730" s="13">
        <f>IF(INDEX($E730:$AF730,Inputs!$C$10)="","",INDEX($E730:$AF730,Inputs!$C$10))</f>
        <v>239796</v>
      </c>
      <c r="AL730" s="13">
        <f>IF(INDEX($E730:$AF730,Inputs!$C$11)="","",INDEX($E730:$AF730,Inputs!$C$11))</f>
        <v>332000</v>
      </c>
      <c r="AM730" s="19">
        <f>Regression!$C$5+Regression!$C$6*A730</f>
        <v>9991.6699691019548</v>
      </c>
      <c r="AN730" s="27" t="str">
        <f t="shared" si="156"/>
        <v/>
      </c>
      <c r="AO730" s="30">
        <f>INDEX('Seasonal Index'!$E$2:$E$53,AI730)</f>
        <v>0.93247570989249473</v>
      </c>
      <c r="AP730" s="34" t="str">
        <f t="shared" si="157"/>
        <v/>
      </c>
      <c r="AQ730" s="16">
        <f>IF(AJ730=1,A730-Regression!$C$15,0)</f>
        <v>0</v>
      </c>
      <c r="AR730" s="16">
        <f>IF(AJ730=1,AK730-Regression!$D$15,0)</f>
        <v>0</v>
      </c>
      <c r="AS730" s="16">
        <f>IF(AJ730=1,AL730-Regression!$E$15,0)</f>
        <v>0</v>
      </c>
      <c r="AT730" s="16">
        <f>IF(AJ730=1,AP730-Regression!$F$15,0)</f>
        <v>0</v>
      </c>
      <c r="AU730" s="19">
        <f>IF(AND(ISNUMBER(AK730),ISNUMBER(AL730)),Regression!$C$38+Regression!$D$38*A730+Regression!$E$38*AK730+Regression!$F$38*AL730,"")</f>
        <v>9984.6070184954078</v>
      </c>
      <c r="AV730" s="34">
        <f t="shared" si="158"/>
        <v>9310.4035175690915</v>
      </c>
      <c r="AW730" s="13" t="str">
        <f>IF(AJ730=1,"Train",IF(AH730=Inputs!$B$6+1,"Validation",IF(AH730&gt;Inputs!$B$6+1,"Forecast","Not used")))</f>
        <v>Not used</v>
      </c>
      <c r="AX730" s="34">
        <f t="shared" si="159"/>
        <v>8881</v>
      </c>
      <c r="AY730" s="38" t="str">
        <f t="shared" si="160"/>
        <v/>
      </c>
      <c r="AZ730" s="13">
        <f t="shared" si="161"/>
        <v>0</v>
      </c>
      <c r="BB730" s="19">
        <f>Regression!$C$45+Regression!$C$46*A730</f>
        <v>7281.154699625421</v>
      </c>
      <c r="BC730" s="27" t="str">
        <f t="shared" si="162"/>
        <v/>
      </c>
      <c r="BD730" s="30">
        <f>INDEX('Seasonal Index'!$H$2:$H$53,AI730)</f>
        <v>0.93511463592432087</v>
      </c>
      <c r="BE730" s="34" t="str">
        <f t="shared" si="163"/>
        <v/>
      </c>
      <c r="BF730" s="38" t="str">
        <f t="shared" si="164"/>
        <v/>
      </c>
      <c r="BG730" s="34">
        <f t="shared" si="165"/>
        <v>8881</v>
      </c>
      <c r="BH730" s="13">
        <f t="shared" si="166"/>
        <v>0</v>
      </c>
      <c r="BI730" s="13">
        <f t="shared" si="167"/>
        <v>0</v>
      </c>
    </row>
    <row r="731" spans="1:61" x14ac:dyDescent="0.2">
      <c r="A731" s="15">
        <v>730</v>
      </c>
      <c r="B731" s="35">
        <v>38380</v>
      </c>
      <c r="C731" s="36">
        <v>8848</v>
      </c>
      <c r="D731" s="37"/>
      <c r="F731" s="15">
        <v>329000</v>
      </c>
      <c r="H731" s="15">
        <v>48.558</v>
      </c>
      <c r="I731" s="15">
        <v>45.816000000000003</v>
      </c>
      <c r="J731" s="15">
        <v>1.853</v>
      </c>
      <c r="K731" s="15">
        <v>12305.307000000001</v>
      </c>
      <c r="L731" s="15">
        <v>783606</v>
      </c>
      <c r="M731" s="15">
        <v>1262</v>
      </c>
      <c r="N731" s="15">
        <v>18.102</v>
      </c>
      <c r="O731" s="15">
        <v>239796</v>
      </c>
      <c r="P731" s="15">
        <v>8444.5</v>
      </c>
      <c r="Q731" s="15">
        <v>2187446</v>
      </c>
      <c r="S731" s="15">
        <v>10313</v>
      </c>
      <c r="T731" s="15">
        <v>8.8330000000000002</v>
      </c>
      <c r="U731" s="15">
        <v>96.4</v>
      </c>
      <c r="V731" s="15">
        <v>22</v>
      </c>
      <c r="W731" s="15">
        <v>90.2</v>
      </c>
      <c r="AB731" s="15">
        <v>290626</v>
      </c>
      <c r="AD731" s="15">
        <v>0</v>
      </c>
      <c r="AE731" s="15">
        <v>203.8</v>
      </c>
      <c r="AF731" s="15">
        <v>0</v>
      </c>
      <c r="AH731" s="13">
        <f t="shared" si="154"/>
        <v>2005</v>
      </c>
      <c r="AI731" s="13">
        <f t="shared" si="155"/>
        <v>4</v>
      </c>
      <c r="AJ731" s="13">
        <f>IF(AND(ISNUMBER(C731),ISNUMBER(AK731),ISNUMBER(AL731),AH731&gt;=Inputs!$B$5,AH731&lt;=Inputs!$B$6,AH731&lt;&gt;Inputs!$B$7,AH731&lt;&gt;Inputs!$B$8),1,0)</f>
        <v>0</v>
      </c>
      <c r="AK731" s="13">
        <f>IF(INDEX($E731:$AF731,Inputs!$C$10)="","",INDEX($E731:$AF731,Inputs!$C$10))</f>
        <v>239796</v>
      </c>
      <c r="AL731" s="13">
        <f>IF(INDEX($E731:$AF731,Inputs!$C$11)="","",INDEX($E731:$AF731,Inputs!$C$11))</f>
        <v>329000</v>
      </c>
      <c r="AM731" s="19">
        <f>Regression!$C$5+Regression!$C$6*A731</f>
        <v>9990.497294163637</v>
      </c>
      <c r="AN731" s="27" t="str">
        <f t="shared" si="156"/>
        <v/>
      </c>
      <c r="AO731" s="30">
        <f>INDEX('Seasonal Index'!$E$2:$E$53,AI731)</f>
        <v>0.95567024426301994</v>
      </c>
      <c r="AP731" s="34" t="str">
        <f t="shared" si="157"/>
        <v/>
      </c>
      <c r="AQ731" s="16">
        <f>IF(AJ731=1,A731-Regression!$C$15,0)</f>
        <v>0</v>
      </c>
      <c r="AR731" s="16">
        <f>IF(AJ731=1,AK731-Regression!$D$15,0)</f>
        <v>0</v>
      </c>
      <c r="AS731" s="16">
        <f>IF(AJ731=1,AL731-Regression!$E$15,0)</f>
        <v>0</v>
      </c>
      <c r="AT731" s="16">
        <f>IF(AJ731=1,AP731-Regression!$F$15,0)</f>
        <v>0</v>
      </c>
      <c r="AU731" s="19">
        <f>IF(AND(ISNUMBER(AK731),ISNUMBER(AL731)),Regression!$C$38+Regression!$D$38*A731+Regression!$E$38*AK731+Regression!$F$38*AL731,"")</f>
        <v>9991.0098294077434</v>
      </c>
      <c r="AV731" s="34">
        <f t="shared" si="158"/>
        <v>9548.1108041043317</v>
      </c>
      <c r="AW731" s="13" t="str">
        <f>IF(AJ731=1,"Train",IF(AH731=Inputs!$B$6+1,"Validation",IF(AH731&gt;Inputs!$B$6+1,"Forecast","Not used")))</f>
        <v>Not used</v>
      </c>
      <c r="AX731" s="34">
        <f t="shared" si="159"/>
        <v>8848</v>
      </c>
      <c r="AY731" s="38" t="str">
        <f t="shared" si="160"/>
        <v/>
      </c>
      <c r="AZ731" s="13">
        <f t="shared" si="161"/>
        <v>0</v>
      </c>
      <c r="BB731" s="19">
        <f>Regression!$C$45+Regression!$C$46*A731</f>
        <v>7282.7141992381976</v>
      </c>
      <c r="BC731" s="27" t="str">
        <f t="shared" si="162"/>
        <v/>
      </c>
      <c r="BD731" s="30">
        <f>INDEX('Seasonal Index'!$H$2:$H$53,AI731)</f>
        <v>0.94748400224267371</v>
      </c>
      <c r="BE731" s="34" t="str">
        <f t="shared" si="163"/>
        <v/>
      </c>
      <c r="BF731" s="38" t="str">
        <f t="shared" si="164"/>
        <v/>
      </c>
      <c r="BG731" s="34">
        <f t="shared" si="165"/>
        <v>8848</v>
      </c>
      <c r="BH731" s="13">
        <f t="shared" si="166"/>
        <v>0</v>
      </c>
      <c r="BI731" s="13">
        <f t="shared" si="167"/>
        <v>0</v>
      </c>
    </row>
    <row r="732" spans="1:61" x14ac:dyDescent="0.2">
      <c r="A732" s="15">
        <v>731</v>
      </c>
      <c r="B732" s="35">
        <v>38387</v>
      </c>
      <c r="C732" s="36">
        <v>8837</v>
      </c>
      <c r="D732" s="37"/>
      <c r="F732" s="15">
        <v>331000</v>
      </c>
      <c r="H732" s="15">
        <v>46.97</v>
      </c>
      <c r="I732" s="15">
        <v>44.037999999999997</v>
      </c>
      <c r="J732" s="15">
        <v>1.911</v>
      </c>
      <c r="K732" s="15">
        <v>12305.307000000001</v>
      </c>
      <c r="L732" s="15">
        <v>783606</v>
      </c>
      <c r="M732" s="15">
        <v>1262</v>
      </c>
      <c r="N732" s="15">
        <v>18.102</v>
      </c>
      <c r="O732" s="15">
        <v>239796</v>
      </c>
      <c r="P732" s="15">
        <v>8444.5</v>
      </c>
      <c r="Q732" s="15">
        <v>2187446</v>
      </c>
      <c r="S732" s="15">
        <v>10313</v>
      </c>
      <c r="T732" s="15">
        <v>8.8330000000000002</v>
      </c>
      <c r="U732" s="15">
        <v>96.4</v>
      </c>
      <c r="V732" s="15">
        <v>22</v>
      </c>
      <c r="W732" s="15">
        <v>94.4</v>
      </c>
      <c r="AB732" s="15">
        <v>290626</v>
      </c>
      <c r="AD732" s="15">
        <v>0</v>
      </c>
      <c r="AE732" s="15">
        <v>196.6</v>
      </c>
      <c r="AF732" s="15">
        <v>0</v>
      </c>
      <c r="AH732" s="13">
        <f t="shared" si="154"/>
        <v>2005</v>
      </c>
      <c r="AI732" s="13">
        <f t="shared" si="155"/>
        <v>5</v>
      </c>
      <c r="AJ732" s="13">
        <f>IF(AND(ISNUMBER(C732),ISNUMBER(AK732),ISNUMBER(AL732),AH732&gt;=Inputs!$B$5,AH732&lt;=Inputs!$B$6,AH732&lt;&gt;Inputs!$B$7,AH732&lt;&gt;Inputs!$B$8),1,0)</f>
        <v>0</v>
      </c>
      <c r="AK732" s="13">
        <f>IF(INDEX($E732:$AF732,Inputs!$C$10)="","",INDEX($E732:$AF732,Inputs!$C$10))</f>
        <v>239796</v>
      </c>
      <c r="AL732" s="13">
        <f>IF(INDEX($E732:$AF732,Inputs!$C$11)="","",INDEX($E732:$AF732,Inputs!$C$11))</f>
        <v>331000</v>
      </c>
      <c r="AM732" s="19">
        <f>Regression!$C$5+Regression!$C$6*A732</f>
        <v>9989.3246192253173</v>
      </c>
      <c r="AN732" s="27" t="str">
        <f t="shared" si="156"/>
        <v/>
      </c>
      <c r="AO732" s="30">
        <f>INDEX('Seasonal Index'!$E$2:$E$53,AI732)</f>
        <v>0.96378521109549831</v>
      </c>
      <c r="AP732" s="34" t="str">
        <f t="shared" si="157"/>
        <v/>
      </c>
      <c r="AQ732" s="16">
        <f>IF(AJ732=1,A732-Regression!$C$15,0)</f>
        <v>0</v>
      </c>
      <c r="AR732" s="16">
        <f>IF(AJ732=1,AK732-Regression!$D$15,0)</f>
        <v>0</v>
      </c>
      <c r="AS732" s="16">
        <f>IF(AJ732=1,AL732-Regression!$E$15,0)</f>
        <v>0</v>
      </c>
      <c r="AT732" s="16">
        <f>IF(AJ732=1,AP732-Regression!$F$15,0)</f>
        <v>0</v>
      </c>
      <c r="AU732" s="19">
        <f>IF(AND(ISNUMBER(AK732),ISNUMBER(AL732)),Regression!$C$38+Regression!$D$38*A732+Regression!$E$38*AK732+Regression!$F$38*AL732,"")</f>
        <v>9984.1374334362954</v>
      </c>
      <c r="AV732" s="34">
        <f t="shared" si="158"/>
        <v>9622.5640038908659</v>
      </c>
      <c r="AW732" s="13" t="str">
        <f>IF(AJ732=1,"Train",IF(AH732=Inputs!$B$6+1,"Validation",IF(AH732&gt;Inputs!$B$6+1,"Forecast","Not used")))</f>
        <v>Not used</v>
      </c>
      <c r="AX732" s="34">
        <f t="shared" si="159"/>
        <v>8837</v>
      </c>
      <c r="AY732" s="38" t="str">
        <f t="shared" si="160"/>
        <v/>
      </c>
      <c r="AZ732" s="13">
        <f t="shared" si="161"/>
        <v>0</v>
      </c>
      <c r="BB732" s="19">
        <f>Regression!$C$45+Regression!$C$46*A732</f>
        <v>7284.2736988509741</v>
      </c>
      <c r="BC732" s="27" t="str">
        <f t="shared" si="162"/>
        <v/>
      </c>
      <c r="BD732" s="30">
        <f>INDEX('Seasonal Index'!$H$2:$H$53,AI732)</f>
        <v>1.0045556242669631</v>
      </c>
      <c r="BE732" s="34" t="str">
        <f t="shared" si="163"/>
        <v/>
      </c>
      <c r="BF732" s="38" t="str">
        <f t="shared" si="164"/>
        <v/>
      </c>
      <c r="BG732" s="34">
        <f t="shared" si="165"/>
        <v>8837</v>
      </c>
      <c r="BH732" s="13">
        <f t="shared" si="166"/>
        <v>0</v>
      </c>
      <c r="BI732" s="13">
        <f t="shared" si="167"/>
        <v>0</v>
      </c>
    </row>
    <row r="733" spans="1:61" x14ac:dyDescent="0.2">
      <c r="A733" s="15">
        <v>732</v>
      </c>
      <c r="B733" s="35">
        <v>38394</v>
      </c>
      <c r="C733" s="36">
        <v>8825</v>
      </c>
      <c r="D733" s="37"/>
      <c r="F733" s="15">
        <v>307000</v>
      </c>
      <c r="H733" s="15">
        <v>46.08</v>
      </c>
      <c r="I733" s="15">
        <v>43.286000000000001</v>
      </c>
      <c r="J733" s="15">
        <v>1.909</v>
      </c>
      <c r="K733" s="15">
        <v>12527.214</v>
      </c>
      <c r="L733" s="15">
        <v>819097</v>
      </c>
      <c r="M733" s="15">
        <v>1246</v>
      </c>
      <c r="N733" s="15">
        <v>18.102</v>
      </c>
      <c r="O733" s="15">
        <v>239796</v>
      </c>
      <c r="P733" s="15">
        <v>8504.4</v>
      </c>
      <c r="Q733" s="15">
        <v>2187446</v>
      </c>
      <c r="S733" s="15">
        <v>10313</v>
      </c>
      <c r="T733" s="15">
        <v>8.8330000000000002</v>
      </c>
      <c r="U733" s="15">
        <v>97.1</v>
      </c>
      <c r="V733" s="15">
        <v>22</v>
      </c>
      <c r="W733" s="15">
        <v>94.4</v>
      </c>
      <c r="AB733" s="15">
        <v>290626</v>
      </c>
      <c r="AD733" s="15">
        <v>0</v>
      </c>
      <c r="AE733" s="15">
        <v>149.4</v>
      </c>
      <c r="AF733" s="15">
        <v>0</v>
      </c>
      <c r="AH733" s="13">
        <f t="shared" si="154"/>
        <v>2005</v>
      </c>
      <c r="AI733" s="13">
        <f t="shared" si="155"/>
        <v>6</v>
      </c>
      <c r="AJ733" s="13">
        <f>IF(AND(ISNUMBER(C733),ISNUMBER(AK733),ISNUMBER(AL733),AH733&gt;=Inputs!$B$5,AH733&lt;=Inputs!$B$6,AH733&lt;&gt;Inputs!$B$7,AH733&lt;&gt;Inputs!$B$8),1,0)</f>
        <v>0</v>
      </c>
      <c r="AK733" s="13">
        <f>IF(INDEX($E733:$AF733,Inputs!$C$10)="","",INDEX($E733:$AF733,Inputs!$C$10))</f>
        <v>239796</v>
      </c>
      <c r="AL733" s="13">
        <f>IF(INDEX($E733:$AF733,Inputs!$C$11)="","",INDEX($E733:$AF733,Inputs!$C$11))</f>
        <v>307000</v>
      </c>
      <c r="AM733" s="19">
        <f>Regression!$C$5+Regression!$C$6*A733</f>
        <v>9988.1519442869994</v>
      </c>
      <c r="AN733" s="27" t="str">
        <f t="shared" si="156"/>
        <v/>
      </c>
      <c r="AO733" s="30">
        <f>INDEX('Seasonal Index'!$E$2:$E$53,AI733)</f>
        <v>0.93990301851114999</v>
      </c>
      <c r="AP733" s="34" t="str">
        <f t="shared" si="157"/>
        <v/>
      </c>
      <c r="AQ733" s="16">
        <f>IF(AJ733=1,A733-Regression!$C$15,0)</f>
        <v>0</v>
      </c>
      <c r="AR733" s="16">
        <f>IF(AJ733=1,AK733-Regression!$D$15,0)</f>
        <v>0</v>
      </c>
      <c r="AS733" s="16">
        <f>IF(AJ733=1,AL733-Regression!$E$15,0)</f>
        <v>0</v>
      </c>
      <c r="AT733" s="16">
        <f>IF(AJ733=1,AP733-Regression!$F$15,0)</f>
        <v>0</v>
      </c>
      <c r="AU733" s="19">
        <f>IF(AND(ISNUMBER(AK733),ISNUMBER(AL733)),Regression!$C$38+Regression!$D$38*A733+Regression!$E$38*AK733+Regression!$F$38*AL733,"")</f>
        <v>10046.296113260534</v>
      </c>
      <c r="AV733" s="34">
        <f t="shared" si="158"/>
        <v>9442.544041710411</v>
      </c>
      <c r="AW733" s="13" t="str">
        <f>IF(AJ733=1,"Train",IF(AH733=Inputs!$B$6+1,"Validation",IF(AH733&gt;Inputs!$B$6+1,"Forecast","Not used")))</f>
        <v>Not used</v>
      </c>
      <c r="AX733" s="34">
        <f t="shared" si="159"/>
        <v>8825</v>
      </c>
      <c r="AY733" s="38" t="str">
        <f t="shared" si="160"/>
        <v/>
      </c>
      <c r="AZ733" s="13">
        <f t="shared" si="161"/>
        <v>0</v>
      </c>
      <c r="BB733" s="19">
        <f>Regression!$C$45+Regression!$C$46*A733</f>
        <v>7285.8331984637516</v>
      </c>
      <c r="BC733" s="27" t="str">
        <f t="shared" si="162"/>
        <v/>
      </c>
      <c r="BD733" s="30">
        <f>INDEX('Seasonal Index'!$H$2:$H$53,AI733)</f>
        <v>0.95301266001084362</v>
      </c>
      <c r="BE733" s="34" t="str">
        <f t="shared" si="163"/>
        <v/>
      </c>
      <c r="BF733" s="38" t="str">
        <f t="shared" si="164"/>
        <v/>
      </c>
      <c r="BG733" s="34">
        <f t="shared" si="165"/>
        <v>8825</v>
      </c>
      <c r="BH733" s="13">
        <f t="shared" si="166"/>
        <v>0</v>
      </c>
      <c r="BI733" s="13">
        <f t="shared" si="167"/>
        <v>0</v>
      </c>
    </row>
    <row r="734" spans="1:61" x14ac:dyDescent="0.2">
      <c r="A734" s="15">
        <v>733</v>
      </c>
      <c r="B734" s="35">
        <v>38401</v>
      </c>
      <c r="C734" s="36">
        <v>8898</v>
      </c>
      <c r="D734" s="37"/>
      <c r="F734" s="15">
        <v>308000</v>
      </c>
      <c r="H734" s="15">
        <v>47.82</v>
      </c>
      <c r="I734" s="15">
        <v>45.223999999999997</v>
      </c>
      <c r="J734" s="15">
        <v>1.8979999999999999</v>
      </c>
      <c r="K734" s="15">
        <v>12527.214</v>
      </c>
      <c r="L734" s="15">
        <v>819097</v>
      </c>
      <c r="M734" s="15">
        <v>1246</v>
      </c>
      <c r="N734" s="15">
        <v>16.888999999999999</v>
      </c>
      <c r="O734" s="15">
        <v>245029</v>
      </c>
      <c r="P734" s="15">
        <v>8504.4</v>
      </c>
      <c r="Q734" s="15">
        <v>2187446</v>
      </c>
      <c r="S734" s="15">
        <v>10313</v>
      </c>
      <c r="T734" s="15">
        <v>8.8330000000000002</v>
      </c>
      <c r="U734" s="15">
        <v>97.1</v>
      </c>
      <c r="V734" s="15">
        <v>22</v>
      </c>
      <c r="W734" s="15">
        <v>94.4</v>
      </c>
      <c r="AB734" s="15">
        <v>290626</v>
      </c>
      <c r="AD734" s="15">
        <v>0</v>
      </c>
      <c r="AE734" s="15">
        <v>138.30000000000001</v>
      </c>
      <c r="AF734" s="15">
        <v>0.1</v>
      </c>
      <c r="AH734" s="13">
        <f t="shared" si="154"/>
        <v>2005</v>
      </c>
      <c r="AI734" s="13">
        <f t="shared" si="155"/>
        <v>7</v>
      </c>
      <c r="AJ734" s="13">
        <f>IF(AND(ISNUMBER(C734),ISNUMBER(AK734),ISNUMBER(AL734),AH734&gt;=Inputs!$B$5,AH734&lt;=Inputs!$B$6,AH734&lt;&gt;Inputs!$B$7,AH734&lt;&gt;Inputs!$B$8),1,0)</f>
        <v>0</v>
      </c>
      <c r="AK734" s="13">
        <f>IF(INDEX($E734:$AF734,Inputs!$C$10)="","",INDEX($E734:$AF734,Inputs!$C$10))</f>
        <v>245029</v>
      </c>
      <c r="AL734" s="13">
        <f>IF(INDEX($E734:$AF734,Inputs!$C$11)="","",INDEX($E734:$AF734,Inputs!$C$11))</f>
        <v>308000</v>
      </c>
      <c r="AM734" s="19">
        <f>Regression!$C$5+Regression!$C$6*A734</f>
        <v>9986.9792693486797</v>
      </c>
      <c r="AN734" s="27" t="str">
        <f t="shared" si="156"/>
        <v/>
      </c>
      <c r="AO734" s="30">
        <f>INDEX('Seasonal Index'!$E$2:$E$53,AI734)</f>
        <v>0.9631620939890071</v>
      </c>
      <c r="AP734" s="34" t="str">
        <f t="shared" si="157"/>
        <v/>
      </c>
      <c r="AQ734" s="16">
        <f>IF(AJ734=1,A734-Regression!$C$15,0)</f>
        <v>0</v>
      </c>
      <c r="AR734" s="16">
        <f>IF(AJ734=1,AK734-Regression!$D$15,0)</f>
        <v>0</v>
      </c>
      <c r="AS734" s="16">
        <f>IF(AJ734=1,AL734-Regression!$E$15,0)</f>
        <v>0</v>
      </c>
      <c r="AT734" s="16">
        <f>IF(AJ734=1,AP734-Regression!$F$15,0)</f>
        <v>0</v>
      </c>
      <c r="AU734" s="19">
        <f>IF(AND(ISNUMBER(AK734),ISNUMBER(AL734)),Regression!$C$38+Regression!$D$38*A734+Regression!$E$38*AK734+Regression!$F$38*AL734,"")</f>
        <v>10051.627262648413</v>
      </c>
      <c r="AV734" s="34">
        <f t="shared" si="158"/>
        <v>9681.3463622894378</v>
      </c>
      <c r="AW734" s="13" t="str">
        <f>IF(AJ734=1,"Train",IF(AH734=Inputs!$B$6+1,"Validation",IF(AH734&gt;Inputs!$B$6+1,"Forecast","Not used")))</f>
        <v>Not used</v>
      </c>
      <c r="AX734" s="34">
        <f t="shared" si="159"/>
        <v>8898</v>
      </c>
      <c r="AY734" s="38" t="str">
        <f t="shared" si="160"/>
        <v/>
      </c>
      <c r="AZ734" s="13">
        <f t="shared" si="161"/>
        <v>0</v>
      </c>
      <c r="BB734" s="19">
        <f>Regression!$C$45+Regression!$C$46*A734</f>
        <v>7287.3926980765282</v>
      </c>
      <c r="BC734" s="27" t="str">
        <f t="shared" si="162"/>
        <v/>
      </c>
      <c r="BD734" s="30">
        <f>INDEX('Seasonal Index'!$H$2:$H$53,AI734)</f>
        <v>0.98161870818373353</v>
      </c>
      <c r="BE734" s="34" t="str">
        <f t="shared" si="163"/>
        <v/>
      </c>
      <c r="BF734" s="38" t="str">
        <f t="shared" si="164"/>
        <v/>
      </c>
      <c r="BG734" s="34">
        <f t="shared" si="165"/>
        <v>8898</v>
      </c>
      <c r="BH734" s="13">
        <f t="shared" si="166"/>
        <v>0</v>
      </c>
      <c r="BI734" s="13">
        <f t="shared" si="167"/>
        <v>0</v>
      </c>
    </row>
    <row r="735" spans="1:61" x14ac:dyDescent="0.2">
      <c r="A735" s="15">
        <v>734</v>
      </c>
      <c r="B735" s="35">
        <v>38408</v>
      </c>
      <c r="C735" s="36">
        <v>8884</v>
      </c>
      <c r="D735" s="37"/>
      <c r="F735" s="15">
        <v>318000</v>
      </c>
      <c r="H735" s="15">
        <v>51.744999999999997</v>
      </c>
      <c r="I735" s="15">
        <v>48.228000000000002</v>
      </c>
      <c r="J735" s="15">
        <v>1.905</v>
      </c>
      <c r="K735" s="15">
        <v>12527.214</v>
      </c>
      <c r="L735" s="15">
        <v>819097</v>
      </c>
      <c r="M735" s="15">
        <v>1246</v>
      </c>
      <c r="N735" s="15">
        <v>16.888999999999999</v>
      </c>
      <c r="O735" s="15">
        <v>245029</v>
      </c>
      <c r="P735" s="15">
        <v>8504.4</v>
      </c>
      <c r="Q735" s="15">
        <v>2187446</v>
      </c>
      <c r="S735" s="15">
        <v>10313</v>
      </c>
      <c r="T735" s="15">
        <v>9.0416000000000007</v>
      </c>
      <c r="U735" s="15">
        <v>97.1</v>
      </c>
      <c r="V735" s="15">
        <v>22</v>
      </c>
      <c r="W735" s="15">
        <v>94.4</v>
      </c>
      <c r="AB735" s="15">
        <v>290626</v>
      </c>
      <c r="AD735" s="15">
        <v>0</v>
      </c>
      <c r="AE735" s="15">
        <v>143.9</v>
      </c>
      <c r="AF735" s="15">
        <v>2.8</v>
      </c>
      <c r="AH735" s="13">
        <f t="shared" si="154"/>
        <v>2005</v>
      </c>
      <c r="AI735" s="13">
        <f t="shared" si="155"/>
        <v>8</v>
      </c>
      <c r="AJ735" s="13">
        <f>IF(AND(ISNUMBER(C735),ISNUMBER(AK735),ISNUMBER(AL735),AH735&gt;=Inputs!$B$5,AH735&lt;=Inputs!$B$6,AH735&lt;&gt;Inputs!$B$7,AH735&lt;&gt;Inputs!$B$8),1,0)</f>
        <v>0</v>
      </c>
      <c r="AK735" s="13">
        <f>IF(INDEX($E735:$AF735,Inputs!$C$10)="","",INDEX($E735:$AF735,Inputs!$C$10))</f>
        <v>245029</v>
      </c>
      <c r="AL735" s="13">
        <f>IF(INDEX($E735:$AF735,Inputs!$C$11)="","",INDEX($E735:$AF735,Inputs!$C$11))</f>
        <v>318000</v>
      </c>
      <c r="AM735" s="19">
        <f>Regression!$C$5+Regression!$C$6*A735</f>
        <v>9985.80659441036</v>
      </c>
      <c r="AN735" s="27" t="str">
        <f t="shared" si="156"/>
        <v/>
      </c>
      <c r="AO735" s="30">
        <f>INDEX('Seasonal Index'!$E$2:$E$53,AI735)</f>
        <v>0.97838705647303814</v>
      </c>
      <c r="AP735" s="34" t="str">
        <f t="shared" si="157"/>
        <v/>
      </c>
      <c r="AQ735" s="16">
        <f>IF(AJ735=1,A735-Regression!$C$15,0)</f>
        <v>0</v>
      </c>
      <c r="AR735" s="16">
        <f>IF(AJ735=1,AK735-Regression!$D$15,0)</f>
        <v>0</v>
      </c>
      <c r="AS735" s="16">
        <f>IF(AJ735=1,AL735-Regression!$E$15,0)</f>
        <v>0</v>
      </c>
      <c r="AT735" s="16">
        <f>IF(AJ735=1,AP735-Regression!$F$15,0)</f>
        <v>0</v>
      </c>
      <c r="AU735" s="19">
        <f>IF(AND(ISNUMBER(AK735),ISNUMBER(AL735)),Regression!$C$38+Regression!$D$38*A735+Regression!$E$38*AK735+Regression!$F$38*AL735,"")</f>
        <v>10023.514535662909</v>
      </c>
      <c r="AV735" s="34">
        <f t="shared" si="158"/>
        <v>9806.8768820619462</v>
      </c>
      <c r="AW735" s="13" t="str">
        <f>IF(AJ735=1,"Train",IF(AH735=Inputs!$B$6+1,"Validation",IF(AH735&gt;Inputs!$B$6+1,"Forecast","Not used")))</f>
        <v>Not used</v>
      </c>
      <c r="AX735" s="34">
        <f t="shared" si="159"/>
        <v>8884</v>
      </c>
      <c r="AY735" s="38" t="str">
        <f t="shared" si="160"/>
        <v/>
      </c>
      <c r="AZ735" s="13">
        <f t="shared" si="161"/>
        <v>0</v>
      </c>
      <c r="BB735" s="19">
        <f>Regression!$C$45+Regression!$C$46*A735</f>
        <v>7288.9521976893047</v>
      </c>
      <c r="BC735" s="27" t="str">
        <f t="shared" si="162"/>
        <v/>
      </c>
      <c r="BD735" s="30">
        <f>INDEX('Seasonal Index'!$H$2:$H$53,AI735)</f>
        <v>1.0025158987054763</v>
      </c>
      <c r="BE735" s="34" t="str">
        <f t="shared" si="163"/>
        <v/>
      </c>
      <c r="BF735" s="38" t="str">
        <f t="shared" si="164"/>
        <v/>
      </c>
      <c r="BG735" s="34">
        <f t="shared" si="165"/>
        <v>8884</v>
      </c>
      <c r="BH735" s="13">
        <f t="shared" si="166"/>
        <v>0</v>
      </c>
      <c r="BI735" s="13">
        <f t="shared" si="167"/>
        <v>0</v>
      </c>
    </row>
    <row r="736" spans="1:61" x14ac:dyDescent="0.2">
      <c r="A736" s="15">
        <v>735</v>
      </c>
      <c r="B736" s="35">
        <v>38415</v>
      </c>
      <c r="C736" s="36">
        <v>9014</v>
      </c>
      <c r="D736" s="37"/>
      <c r="F736" s="15">
        <v>314000</v>
      </c>
      <c r="H736" s="15">
        <v>52.744</v>
      </c>
      <c r="I736" s="15">
        <v>51.328000000000003</v>
      </c>
      <c r="J736" s="15">
        <v>1.9279999999999999</v>
      </c>
      <c r="K736" s="15">
        <v>12527.214</v>
      </c>
      <c r="L736" s="15">
        <v>819097</v>
      </c>
      <c r="M736" s="15">
        <v>1246</v>
      </c>
      <c r="N736" s="15">
        <v>16.888999999999999</v>
      </c>
      <c r="O736" s="15">
        <v>245029</v>
      </c>
      <c r="P736" s="15">
        <v>8504.4</v>
      </c>
      <c r="Q736" s="15">
        <v>2187446</v>
      </c>
      <c r="S736" s="15">
        <v>8280</v>
      </c>
      <c r="T736" s="15">
        <v>9.0416000000000007</v>
      </c>
      <c r="U736" s="15">
        <v>97.1</v>
      </c>
      <c r="V736" s="15">
        <v>22</v>
      </c>
      <c r="W736" s="15">
        <v>94.4</v>
      </c>
      <c r="AB736" s="15">
        <v>293262</v>
      </c>
      <c r="AD736" s="15">
        <v>0</v>
      </c>
      <c r="AE736" s="15">
        <v>178.5</v>
      </c>
      <c r="AF736" s="15">
        <v>0</v>
      </c>
      <c r="AH736" s="13">
        <f t="shared" si="154"/>
        <v>2005</v>
      </c>
      <c r="AI736" s="13">
        <f t="shared" si="155"/>
        <v>9</v>
      </c>
      <c r="AJ736" s="13">
        <f>IF(AND(ISNUMBER(C736),ISNUMBER(AK736),ISNUMBER(AL736),AH736&gt;=Inputs!$B$5,AH736&lt;=Inputs!$B$6,AH736&lt;&gt;Inputs!$B$7,AH736&lt;&gt;Inputs!$B$8),1,0)</f>
        <v>0</v>
      </c>
      <c r="AK736" s="13">
        <f>IF(INDEX($E736:$AF736,Inputs!$C$10)="","",INDEX($E736:$AF736,Inputs!$C$10))</f>
        <v>245029</v>
      </c>
      <c r="AL736" s="13">
        <f>IF(INDEX($E736:$AF736,Inputs!$C$11)="","",INDEX($E736:$AF736,Inputs!$C$11))</f>
        <v>314000</v>
      </c>
      <c r="AM736" s="19">
        <f>Regression!$C$5+Regression!$C$6*A736</f>
        <v>9984.6339194720422</v>
      </c>
      <c r="AN736" s="27" t="str">
        <f t="shared" si="156"/>
        <v/>
      </c>
      <c r="AO736" s="30">
        <f>INDEX('Seasonal Index'!$E$2:$E$53,AI736)</f>
        <v>0.98629367627517528</v>
      </c>
      <c r="AP736" s="34" t="str">
        <f t="shared" si="157"/>
        <v/>
      </c>
      <c r="AQ736" s="16">
        <f>IF(AJ736=1,A736-Regression!$C$15,0)</f>
        <v>0</v>
      </c>
      <c r="AR736" s="16">
        <f>IF(AJ736=1,AK736-Regression!$D$15,0)</f>
        <v>0</v>
      </c>
      <c r="AS736" s="16">
        <f>IF(AJ736=1,AL736-Regression!$E$15,0)</f>
        <v>0</v>
      </c>
      <c r="AT736" s="16">
        <f>IF(AJ736=1,AP736-Regression!$F$15,0)</f>
        <v>0</v>
      </c>
      <c r="AU736" s="19">
        <f>IF(AND(ISNUMBER(AK736),ISNUMBER(AL736)),Regression!$C$38+Regression!$D$38*A736+Regression!$E$38*AK736+Regression!$F$38*AL736,"")</f>
        <v>10032.572387952001</v>
      </c>
      <c r="AV736" s="34">
        <f t="shared" si="158"/>
        <v>9895.0627030099931</v>
      </c>
      <c r="AW736" s="13" t="str">
        <f>IF(AJ736=1,"Train",IF(AH736=Inputs!$B$6+1,"Validation",IF(AH736&gt;Inputs!$B$6+1,"Forecast","Not used")))</f>
        <v>Not used</v>
      </c>
      <c r="AX736" s="34">
        <f t="shared" si="159"/>
        <v>9014</v>
      </c>
      <c r="AY736" s="38" t="str">
        <f t="shared" si="160"/>
        <v/>
      </c>
      <c r="AZ736" s="13">
        <f t="shared" si="161"/>
        <v>0</v>
      </c>
      <c r="BB736" s="19">
        <f>Regression!$C$45+Regression!$C$46*A736</f>
        <v>7290.5116973020813</v>
      </c>
      <c r="BC736" s="27" t="str">
        <f t="shared" si="162"/>
        <v/>
      </c>
      <c r="BD736" s="30">
        <f>INDEX('Seasonal Index'!$H$2:$H$53,AI736)</f>
        <v>1.0104103597905623</v>
      </c>
      <c r="BE736" s="34" t="str">
        <f t="shared" si="163"/>
        <v/>
      </c>
      <c r="BF736" s="38" t="str">
        <f t="shared" si="164"/>
        <v/>
      </c>
      <c r="BG736" s="34">
        <f t="shared" si="165"/>
        <v>9014</v>
      </c>
      <c r="BH736" s="13">
        <f t="shared" si="166"/>
        <v>0</v>
      </c>
      <c r="BI736" s="13">
        <f t="shared" si="167"/>
        <v>0</v>
      </c>
    </row>
    <row r="737" spans="1:61" x14ac:dyDescent="0.2">
      <c r="A737" s="15">
        <v>736</v>
      </c>
      <c r="B737" s="35">
        <v>38422</v>
      </c>
      <c r="C737" s="36">
        <v>9131</v>
      </c>
      <c r="D737" s="37"/>
      <c r="F737" s="15">
        <v>333000</v>
      </c>
      <c r="H737" s="15">
        <v>54.223999999999997</v>
      </c>
      <c r="I737" s="15">
        <v>53.091999999999999</v>
      </c>
      <c r="J737" s="15">
        <v>1.9990000000000001</v>
      </c>
      <c r="K737" s="15">
        <v>12527.214</v>
      </c>
      <c r="L737" s="15">
        <v>776928</v>
      </c>
      <c r="M737" s="15">
        <v>1255</v>
      </c>
      <c r="N737" s="15">
        <v>16.888999999999999</v>
      </c>
      <c r="O737" s="15">
        <v>245029</v>
      </c>
      <c r="P737" s="15">
        <v>8497.7000000000007</v>
      </c>
      <c r="Q737" s="15">
        <v>2187446</v>
      </c>
      <c r="S737" s="15">
        <v>8280</v>
      </c>
      <c r="T737" s="15">
        <v>9.0416000000000007</v>
      </c>
      <c r="U737" s="15">
        <v>97.1</v>
      </c>
      <c r="V737" s="15">
        <v>22</v>
      </c>
      <c r="W737" s="15">
        <v>95</v>
      </c>
      <c r="AB737" s="15">
        <v>293262</v>
      </c>
      <c r="AD737" s="15">
        <v>0</v>
      </c>
      <c r="AE737" s="15">
        <v>146.4</v>
      </c>
      <c r="AF737" s="15">
        <v>0.2</v>
      </c>
      <c r="AH737" s="13">
        <f t="shared" si="154"/>
        <v>2005</v>
      </c>
      <c r="AI737" s="13">
        <f t="shared" si="155"/>
        <v>10</v>
      </c>
      <c r="AJ737" s="13">
        <f>IF(AND(ISNUMBER(C737),ISNUMBER(AK737),ISNUMBER(AL737),AH737&gt;=Inputs!$B$5,AH737&lt;=Inputs!$B$6,AH737&lt;&gt;Inputs!$B$7,AH737&lt;&gt;Inputs!$B$8),1,0)</f>
        <v>0</v>
      </c>
      <c r="AK737" s="13">
        <f>IF(INDEX($E737:$AF737,Inputs!$C$10)="","",INDEX($E737:$AF737,Inputs!$C$10))</f>
        <v>245029</v>
      </c>
      <c r="AL737" s="13">
        <f>IF(INDEX($E737:$AF737,Inputs!$C$11)="","",INDEX($E737:$AF737,Inputs!$C$11))</f>
        <v>333000</v>
      </c>
      <c r="AM737" s="19">
        <f>Regression!$C$5+Regression!$C$6*A737</f>
        <v>9983.4612445337225</v>
      </c>
      <c r="AN737" s="27" t="str">
        <f t="shared" si="156"/>
        <v/>
      </c>
      <c r="AO737" s="30">
        <f>INDEX('Seasonal Index'!$E$2:$E$53,AI737)</f>
        <v>0.99527490721887679</v>
      </c>
      <c r="AP737" s="34" t="str">
        <f t="shared" si="157"/>
        <v/>
      </c>
      <c r="AQ737" s="16">
        <f>IF(AJ737=1,A737-Regression!$C$15,0)</f>
        <v>0</v>
      </c>
      <c r="AR737" s="16">
        <f>IF(AJ737=1,AK737-Regression!$D$15,0)</f>
        <v>0</v>
      </c>
      <c r="AS737" s="16">
        <f>IF(AJ737=1,AL737-Regression!$E$15,0)</f>
        <v>0</v>
      </c>
      <c r="AT737" s="16">
        <f>IF(AJ737=1,AP737-Regression!$F$15,0)</f>
        <v>0</v>
      </c>
      <c r="AU737" s="19">
        <f>IF(AND(ISNUMBER(AK737),ISNUMBER(AL737)),Regression!$C$38+Regression!$D$38*A737+Regression!$E$38*AK737+Regression!$F$38*AL737,"")</f>
        <v>9980.5642885756806</v>
      </c>
      <c r="AV737" s="34">
        <f t="shared" si="158"/>
        <v>9933.4051963041948</v>
      </c>
      <c r="AW737" s="13" t="str">
        <f>IF(AJ737=1,"Train",IF(AH737=Inputs!$B$6+1,"Validation",IF(AH737&gt;Inputs!$B$6+1,"Forecast","Not used")))</f>
        <v>Not used</v>
      </c>
      <c r="AX737" s="34">
        <f t="shared" si="159"/>
        <v>9131</v>
      </c>
      <c r="AY737" s="38" t="str">
        <f t="shared" si="160"/>
        <v/>
      </c>
      <c r="AZ737" s="13">
        <f t="shared" si="161"/>
        <v>0</v>
      </c>
      <c r="BB737" s="19">
        <f>Regression!$C$45+Regression!$C$46*A737</f>
        <v>7292.0711969148579</v>
      </c>
      <c r="BC737" s="27" t="str">
        <f t="shared" si="162"/>
        <v/>
      </c>
      <c r="BD737" s="30">
        <f>INDEX('Seasonal Index'!$H$2:$H$53,AI737)</f>
        <v>1.0119261816291902</v>
      </c>
      <c r="BE737" s="34" t="str">
        <f t="shared" si="163"/>
        <v/>
      </c>
      <c r="BF737" s="38" t="str">
        <f t="shared" si="164"/>
        <v/>
      </c>
      <c r="BG737" s="34">
        <f t="shared" si="165"/>
        <v>9131</v>
      </c>
      <c r="BH737" s="13">
        <f t="shared" si="166"/>
        <v>0</v>
      </c>
      <c r="BI737" s="13">
        <f t="shared" si="167"/>
        <v>0</v>
      </c>
    </row>
    <row r="738" spans="1:61" x14ac:dyDescent="0.2">
      <c r="A738" s="15">
        <v>737</v>
      </c>
      <c r="B738" s="35">
        <v>38429</v>
      </c>
      <c r="C738" s="36">
        <v>9069</v>
      </c>
      <c r="D738" s="37"/>
      <c r="F738" s="15">
        <v>324000</v>
      </c>
      <c r="H738" s="15">
        <v>55.93</v>
      </c>
      <c r="I738" s="15">
        <v>54.851999999999997</v>
      </c>
      <c r="J738" s="15">
        <v>2.056</v>
      </c>
      <c r="K738" s="15">
        <v>12527.214</v>
      </c>
      <c r="L738" s="15">
        <v>776928</v>
      </c>
      <c r="M738" s="15">
        <v>1255</v>
      </c>
      <c r="N738" s="15">
        <v>16.885999999999999</v>
      </c>
      <c r="O738" s="15">
        <v>224072</v>
      </c>
      <c r="P738" s="15">
        <v>8497.7000000000007</v>
      </c>
      <c r="Q738" s="15">
        <v>2220119</v>
      </c>
      <c r="S738" s="15">
        <v>8280</v>
      </c>
      <c r="T738" s="15">
        <v>9.0416000000000007</v>
      </c>
      <c r="U738" s="15">
        <v>97.1</v>
      </c>
      <c r="V738" s="15">
        <v>22</v>
      </c>
      <c r="W738" s="15">
        <v>95</v>
      </c>
      <c r="AB738" s="15">
        <v>293262</v>
      </c>
      <c r="AD738" s="15">
        <v>0</v>
      </c>
      <c r="AE738" s="15">
        <v>145.80000000000001</v>
      </c>
      <c r="AF738" s="15">
        <v>0.9</v>
      </c>
      <c r="AH738" s="13">
        <f t="shared" si="154"/>
        <v>2005</v>
      </c>
      <c r="AI738" s="13">
        <f t="shared" si="155"/>
        <v>11</v>
      </c>
      <c r="AJ738" s="13">
        <f>IF(AND(ISNUMBER(C738),ISNUMBER(AK738),ISNUMBER(AL738),AH738&gt;=Inputs!$B$5,AH738&lt;=Inputs!$B$6,AH738&lt;&gt;Inputs!$B$7,AH738&lt;&gt;Inputs!$B$8),1,0)</f>
        <v>0</v>
      </c>
      <c r="AK738" s="13">
        <f>IF(INDEX($E738:$AF738,Inputs!$C$10)="","",INDEX($E738:$AF738,Inputs!$C$10))</f>
        <v>224072</v>
      </c>
      <c r="AL738" s="13">
        <f>IF(INDEX($E738:$AF738,Inputs!$C$11)="","",INDEX($E738:$AF738,Inputs!$C$11))</f>
        <v>324000</v>
      </c>
      <c r="AM738" s="19">
        <f>Regression!$C$5+Regression!$C$6*A738</f>
        <v>9982.2885695954028</v>
      </c>
      <c r="AN738" s="27" t="str">
        <f t="shared" si="156"/>
        <v/>
      </c>
      <c r="AO738" s="30">
        <f>INDEX('Seasonal Index'!$E$2:$E$53,AI738)</f>
        <v>1.0021277529608945</v>
      </c>
      <c r="AP738" s="34" t="str">
        <f t="shared" si="157"/>
        <v/>
      </c>
      <c r="AQ738" s="16">
        <f>IF(AJ738=1,A738-Regression!$C$15,0)</f>
        <v>0</v>
      </c>
      <c r="AR738" s="16">
        <f>IF(AJ738=1,AK738-Regression!$D$15,0)</f>
        <v>0</v>
      </c>
      <c r="AS738" s="16">
        <f>IF(AJ738=1,AL738-Regression!$E$15,0)</f>
        <v>0</v>
      </c>
      <c r="AT738" s="16">
        <f>IF(AJ738=1,AP738-Regression!$F$15,0)</f>
        <v>0</v>
      </c>
      <c r="AU738" s="19">
        <f>IF(AND(ISNUMBER(AK738),ISNUMBER(AL738)),Regression!$C$38+Regression!$D$38*A738+Regression!$E$38*AK738+Regression!$F$38*AL738,"")</f>
        <v>9964.6577150402172</v>
      </c>
      <c r="AV738" s="34">
        <f t="shared" si="158"/>
        <v>9985.8600449976948</v>
      </c>
      <c r="AW738" s="13" t="str">
        <f>IF(AJ738=1,"Train",IF(AH738=Inputs!$B$6+1,"Validation",IF(AH738&gt;Inputs!$B$6+1,"Forecast","Not used")))</f>
        <v>Not used</v>
      </c>
      <c r="AX738" s="34">
        <f t="shared" si="159"/>
        <v>9069</v>
      </c>
      <c r="AY738" s="38" t="str">
        <f t="shared" si="160"/>
        <v/>
      </c>
      <c r="AZ738" s="13">
        <f t="shared" si="161"/>
        <v>0</v>
      </c>
      <c r="BB738" s="19">
        <f>Regression!$C$45+Regression!$C$46*A738</f>
        <v>7293.6306965276353</v>
      </c>
      <c r="BC738" s="27" t="str">
        <f t="shared" si="162"/>
        <v/>
      </c>
      <c r="BD738" s="30">
        <f>INDEX('Seasonal Index'!$H$2:$H$53,AI738)</f>
        <v>1.0050201958166503</v>
      </c>
      <c r="BE738" s="34" t="str">
        <f t="shared" si="163"/>
        <v/>
      </c>
      <c r="BF738" s="38" t="str">
        <f t="shared" si="164"/>
        <v/>
      </c>
      <c r="BG738" s="34">
        <f t="shared" si="165"/>
        <v>9069</v>
      </c>
      <c r="BH738" s="13">
        <f t="shared" si="166"/>
        <v>0</v>
      </c>
      <c r="BI738" s="13">
        <f t="shared" si="167"/>
        <v>0</v>
      </c>
    </row>
    <row r="739" spans="1:61" x14ac:dyDescent="0.2">
      <c r="A739" s="15">
        <v>738</v>
      </c>
      <c r="B739" s="35">
        <v>38436</v>
      </c>
      <c r="C739" s="36">
        <v>9075</v>
      </c>
      <c r="D739" s="37"/>
      <c r="F739" s="15">
        <v>329000</v>
      </c>
      <c r="H739" s="15">
        <v>52.945</v>
      </c>
      <c r="I739" s="15">
        <v>53.762500000000003</v>
      </c>
      <c r="J739" s="15">
        <v>2.109</v>
      </c>
      <c r="K739" s="15">
        <v>12527.214</v>
      </c>
      <c r="L739" s="15">
        <v>776928</v>
      </c>
      <c r="M739" s="15">
        <v>1255</v>
      </c>
      <c r="N739" s="15">
        <v>16.885999999999999</v>
      </c>
      <c r="O739" s="15">
        <v>224072</v>
      </c>
      <c r="P739" s="15">
        <v>8497.7000000000007</v>
      </c>
      <c r="Q739" s="15">
        <v>2220119</v>
      </c>
      <c r="S739" s="15">
        <v>8280</v>
      </c>
      <c r="T739" s="15">
        <v>9.0416000000000007</v>
      </c>
      <c r="U739" s="15">
        <v>97.1</v>
      </c>
      <c r="V739" s="15">
        <v>22</v>
      </c>
      <c r="W739" s="15">
        <v>95</v>
      </c>
      <c r="AB739" s="15">
        <v>293262</v>
      </c>
      <c r="AD739" s="15">
        <v>0</v>
      </c>
      <c r="AE739" s="15">
        <v>118.1</v>
      </c>
      <c r="AF739" s="15">
        <v>1.6</v>
      </c>
      <c r="AH739" s="13">
        <f t="shared" si="154"/>
        <v>2005</v>
      </c>
      <c r="AI739" s="13">
        <f t="shared" si="155"/>
        <v>12</v>
      </c>
      <c r="AJ739" s="13">
        <f>IF(AND(ISNUMBER(C739),ISNUMBER(AK739),ISNUMBER(AL739),AH739&gt;=Inputs!$B$5,AH739&lt;=Inputs!$B$6,AH739&lt;&gt;Inputs!$B$7,AH739&lt;&gt;Inputs!$B$8),1,0)</f>
        <v>0</v>
      </c>
      <c r="AK739" s="13">
        <f>IF(INDEX($E739:$AF739,Inputs!$C$10)="","",INDEX($E739:$AF739,Inputs!$C$10))</f>
        <v>224072</v>
      </c>
      <c r="AL739" s="13">
        <f>IF(INDEX($E739:$AF739,Inputs!$C$11)="","",INDEX($E739:$AF739,Inputs!$C$11))</f>
        <v>329000</v>
      </c>
      <c r="AM739" s="19">
        <f>Regression!$C$5+Regression!$C$6*A739</f>
        <v>9981.1158946570849</v>
      </c>
      <c r="AN739" s="27" t="str">
        <f t="shared" si="156"/>
        <v/>
      </c>
      <c r="AO739" s="30">
        <f>INDEX('Seasonal Index'!$E$2:$E$53,AI739)</f>
        <v>0.99255102448152055</v>
      </c>
      <c r="AP739" s="34" t="str">
        <f t="shared" si="157"/>
        <v/>
      </c>
      <c r="AQ739" s="16">
        <f>IF(AJ739=1,A739-Regression!$C$15,0)</f>
        <v>0</v>
      </c>
      <c r="AR739" s="16">
        <f>IF(AJ739=1,AK739-Regression!$D$15,0)</f>
        <v>0</v>
      </c>
      <c r="AS739" s="16">
        <f>IF(AJ739=1,AL739-Regression!$E$15,0)</f>
        <v>0</v>
      </c>
      <c r="AT739" s="16">
        <f>IF(AJ739=1,AP739-Regression!$F$15,0)</f>
        <v>0</v>
      </c>
      <c r="AU739" s="19">
        <f>IF(AND(ISNUMBER(AK739),ISNUMBER(AL739)),Regression!$C$38+Regression!$D$38*A739+Regression!$E$38*AK739+Regression!$F$38*AL739,"")</f>
        <v>9949.8201949384966</v>
      </c>
      <c r="AV739" s="34">
        <f t="shared" si="158"/>
        <v>9875.7042278931276</v>
      </c>
      <c r="AW739" s="13" t="str">
        <f>IF(AJ739=1,"Train",IF(AH739=Inputs!$B$6+1,"Validation",IF(AH739&gt;Inputs!$B$6+1,"Forecast","Not used")))</f>
        <v>Not used</v>
      </c>
      <c r="AX739" s="34">
        <f t="shared" si="159"/>
        <v>9075</v>
      </c>
      <c r="AY739" s="38" t="str">
        <f t="shared" si="160"/>
        <v/>
      </c>
      <c r="AZ739" s="13">
        <f t="shared" si="161"/>
        <v>0</v>
      </c>
      <c r="BB739" s="19">
        <f>Regression!$C$45+Regression!$C$46*A739</f>
        <v>7295.1901961404119</v>
      </c>
      <c r="BC739" s="27" t="str">
        <f t="shared" si="162"/>
        <v/>
      </c>
      <c r="BD739" s="30">
        <f>INDEX('Seasonal Index'!$H$2:$H$53,AI739)</f>
        <v>1.0030364776411875</v>
      </c>
      <c r="BE739" s="34" t="str">
        <f t="shared" si="163"/>
        <v/>
      </c>
      <c r="BF739" s="38" t="str">
        <f t="shared" si="164"/>
        <v/>
      </c>
      <c r="BG739" s="34">
        <f t="shared" si="165"/>
        <v>9075</v>
      </c>
      <c r="BH739" s="13">
        <f t="shared" si="166"/>
        <v>0</v>
      </c>
      <c r="BI739" s="13">
        <f t="shared" si="167"/>
        <v>0</v>
      </c>
    </row>
    <row r="740" spans="1:61" x14ac:dyDescent="0.2">
      <c r="A740" s="15">
        <v>739</v>
      </c>
      <c r="B740" s="35">
        <v>38443</v>
      </c>
      <c r="C740" s="36">
        <v>9095</v>
      </c>
      <c r="D740" s="37"/>
      <c r="F740" s="15">
        <v>342000</v>
      </c>
      <c r="H740" s="15">
        <v>54.97</v>
      </c>
      <c r="I740" s="15">
        <v>52.231999999999999</v>
      </c>
      <c r="J740" s="15">
        <v>2.153</v>
      </c>
      <c r="K740" s="15">
        <v>12527.214</v>
      </c>
      <c r="L740" s="15">
        <v>776928</v>
      </c>
      <c r="M740" s="15">
        <v>1255</v>
      </c>
      <c r="N740" s="15">
        <v>16.885999999999999</v>
      </c>
      <c r="O740" s="15">
        <v>224072</v>
      </c>
      <c r="P740" s="15">
        <v>8497.7000000000007</v>
      </c>
      <c r="Q740" s="15">
        <v>2220119</v>
      </c>
      <c r="S740" s="15">
        <v>8280</v>
      </c>
      <c r="T740" s="15">
        <v>9.0416000000000007</v>
      </c>
      <c r="U740" s="15">
        <v>97.1</v>
      </c>
      <c r="V740" s="15">
        <v>22</v>
      </c>
      <c r="W740" s="15">
        <v>95</v>
      </c>
      <c r="AB740" s="15">
        <v>293262</v>
      </c>
      <c r="AD740" s="15">
        <v>0</v>
      </c>
      <c r="AE740" s="15">
        <v>90.7</v>
      </c>
      <c r="AF740" s="15">
        <v>3.1</v>
      </c>
      <c r="AH740" s="13">
        <f t="shared" si="154"/>
        <v>2005</v>
      </c>
      <c r="AI740" s="13">
        <f t="shared" si="155"/>
        <v>13</v>
      </c>
      <c r="AJ740" s="13">
        <f>IF(AND(ISNUMBER(C740),ISNUMBER(AK740),ISNUMBER(AL740),AH740&gt;=Inputs!$B$5,AH740&lt;=Inputs!$B$6,AH740&lt;&gt;Inputs!$B$7,AH740&lt;&gt;Inputs!$B$8),1,0)</f>
        <v>0</v>
      </c>
      <c r="AK740" s="13">
        <f>IF(INDEX($E740:$AF740,Inputs!$C$10)="","",INDEX($E740:$AF740,Inputs!$C$10))</f>
        <v>224072</v>
      </c>
      <c r="AL740" s="13">
        <f>IF(INDEX($E740:$AF740,Inputs!$C$11)="","",INDEX($E740:$AF740,Inputs!$C$11))</f>
        <v>342000</v>
      </c>
      <c r="AM740" s="19">
        <f>Regression!$C$5+Regression!$C$6*A740</f>
        <v>9979.9432197187652</v>
      </c>
      <c r="AN740" s="27" t="str">
        <f t="shared" si="156"/>
        <v/>
      </c>
      <c r="AO740" s="30">
        <f>INDEX('Seasonal Index'!$E$2:$E$53,AI740)</f>
        <v>1.0067199075539344</v>
      </c>
      <c r="AP740" s="34" t="str">
        <f t="shared" si="157"/>
        <v/>
      </c>
      <c r="AQ740" s="16">
        <f>IF(AJ740=1,A740-Regression!$C$15,0)</f>
        <v>0</v>
      </c>
      <c r="AR740" s="16">
        <f>IF(AJ740=1,AK740-Regression!$D$15,0)</f>
        <v>0</v>
      </c>
      <c r="AS740" s="16">
        <f>IF(AJ740=1,AL740-Regression!$E$15,0)</f>
        <v>0</v>
      </c>
      <c r="AT740" s="16">
        <f>IF(AJ740=1,AP740-Regression!$F$15,0)</f>
        <v>0</v>
      </c>
      <c r="AU740" s="19">
        <f>IF(AND(ISNUMBER(AK740),ISNUMBER(AL740)),Regression!$C$38+Regression!$D$38*A740+Regression!$E$38*AK740+Regression!$F$38*AL740,"")</f>
        <v>9913.7423438227179</v>
      </c>
      <c r="AV740" s="34">
        <f t="shared" si="158"/>
        <v>9980.3617758867313</v>
      </c>
      <c r="AW740" s="13" t="str">
        <f>IF(AJ740=1,"Train",IF(AH740=Inputs!$B$6+1,"Validation",IF(AH740&gt;Inputs!$B$6+1,"Forecast","Not used")))</f>
        <v>Not used</v>
      </c>
      <c r="AX740" s="34">
        <f t="shared" si="159"/>
        <v>9095</v>
      </c>
      <c r="AY740" s="38" t="str">
        <f t="shared" si="160"/>
        <v/>
      </c>
      <c r="AZ740" s="13">
        <f t="shared" si="161"/>
        <v>0</v>
      </c>
      <c r="BB740" s="19">
        <f>Regression!$C$45+Regression!$C$46*A740</f>
        <v>7296.7496957531885</v>
      </c>
      <c r="BC740" s="27" t="str">
        <f t="shared" si="162"/>
        <v/>
      </c>
      <c r="BD740" s="30">
        <f>INDEX('Seasonal Index'!$H$2:$H$53,AI740)</f>
        <v>1.0306249409207193</v>
      </c>
      <c r="BE740" s="34" t="str">
        <f t="shared" si="163"/>
        <v/>
      </c>
      <c r="BF740" s="38" t="str">
        <f t="shared" si="164"/>
        <v/>
      </c>
      <c r="BG740" s="34">
        <f t="shared" si="165"/>
        <v>9095</v>
      </c>
      <c r="BH740" s="13">
        <f t="shared" si="166"/>
        <v>0</v>
      </c>
      <c r="BI740" s="13">
        <f t="shared" si="167"/>
        <v>0</v>
      </c>
    </row>
    <row r="741" spans="1:61" x14ac:dyDescent="0.2">
      <c r="A741" s="15">
        <v>740</v>
      </c>
      <c r="B741" s="35">
        <v>38450</v>
      </c>
      <c r="C741" s="36">
        <v>9089</v>
      </c>
      <c r="D741" s="37"/>
      <c r="F741" s="15">
        <v>335000</v>
      </c>
      <c r="H741" s="15">
        <v>55.238</v>
      </c>
      <c r="I741" s="15">
        <v>53.786000000000001</v>
      </c>
      <c r="J741" s="15">
        <v>2.2170000000000001</v>
      </c>
      <c r="K741" s="15">
        <v>12527.214</v>
      </c>
      <c r="L741" s="15">
        <v>776928</v>
      </c>
      <c r="M741" s="15">
        <v>1276</v>
      </c>
      <c r="N741" s="15">
        <v>16.885999999999999</v>
      </c>
      <c r="O741" s="15">
        <v>224072</v>
      </c>
      <c r="P741" s="15">
        <v>8559.1</v>
      </c>
      <c r="Q741" s="15">
        <v>2220119</v>
      </c>
      <c r="S741" s="15">
        <v>8280</v>
      </c>
      <c r="T741" s="15">
        <v>9.0416000000000007</v>
      </c>
      <c r="U741" s="15">
        <v>97.1</v>
      </c>
      <c r="V741" s="15">
        <v>22</v>
      </c>
      <c r="W741" s="15">
        <v>91.3</v>
      </c>
      <c r="AB741" s="15">
        <v>293262</v>
      </c>
      <c r="AD741" s="15">
        <v>0</v>
      </c>
      <c r="AE741" s="15">
        <v>69</v>
      </c>
      <c r="AF741" s="15">
        <v>2.8</v>
      </c>
      <c r="AH741" s="13">
        <f t="shared" si="154"/>
        <v>2005</v>
      </c>
      <c r="AI741" s="13">
        <f t="shared" si="155"/>
        <v>14</v>
      </c>
      <c r="AJ741" s="13">
        <f>IF(AND(ISNUMBER(C741),ISNUMBER(AK741),ISNUMBER(AL741),AH741&gt;=Inputs!$B$5,AH741&lt;=Inputs!$B$6,AH741&lt;&gt;Inputs!$B$7,AH741&lt;&gt;Inputs!$B$8),1,0)</f>
        <v>0</v>
      </c>
      <c r="AK741" s="13">
        <f>IF(INDEX($E741:$AF741,Inputs!$C$10)="","",INDEX($E741:$AF741,Inputs!$C$10))</f>
        <v>224072</v>
      </c>
      <c r="AL741" s="13">
        <f>IF(INDEX($E741:$AF741,Inputs!$C$11)="","",INDEX($E741:$AF741,Inputs!$C$11))</f>
        <v>335000</v>
      </c>
      <c r="AM741" s="19">
        <f>Regression!$C$5+Regression!$C$6*A741</f>
        <v>9978.7705447804474</v>
      </c>
      <c r="AN741" s="27" t="str">
        <f t="shared" si="156"/>
        <v/>
      </c>
      <c r="AO741" s="30">
        <f>INDEX('Seasonal Index'!$E$2:$E$53,AI741)</f>
        <v>0.99471306505019241</v>
      </c>
      <c r="AP741" s="34" t="str">
        <f t="shared" si="157"/>
        <v/>
      </c>
      <c r="AQ741" s="16">
        <f>IF(AJ741=1,A741-Regression!$C$15,0)</f>
        <v>0</v>
      </c>
      <c r="AR741" s="16">
        <f>IF(AJ741=1,AK741-Regression!$D$15,0)</f>
        <v>0</v>
      </c>
      <c r="AS741" s="16">
        <f>IF(AJ741=1,AL741-Regression!$E$15,0)</f>
        <v>0</v>
      </c>
      <c r="AT741" s="16">
        <f>IF(AJ741=1,AP741-Regression!$F$15,0)</f>
        <v>0</v>
      </c>
      <c r="AU741" s="19">
        <f>IF(AND(ISNUMBER(AK741),ISNUMBER(AL741)),Regression!$C$38+Regression!$D$38*A741+Regression!$E$38*AK741+Regression!$F$38*AL741,"")</f>
        <v>9930.7653202420843</v>
      </c>
      <c r="AV741" s="34">
        <f t="shared" si="158"/>
        <v>9878.2620099921587</v>
      </c>
      <c r="AW741" s="13" t="str">
        <f>IF(AJ741=1,"Train",IF(AH741=Inputs!$B$6+1,"Validation",IF(AH741&gt;Inputs!$B$6+1,"Forecast","Not used")))</f>
        <v>Not used</v>
      </c>
      <c r="AX741" s="34">
        <f t="shared" si="159"/>
        <v>9089</v>
      </c>
      <c r="AY741" s="38" t="str">
        <f t="shared" si="160"/>
        <v/>
      </c>
      <c r="AZ741" s="13">
        <f t="shared" si="161"/>
        <v>0</v>
      </c>
      <c r="BB741" s="19">
        <f>Regression!$C$45+Regression!$C$46*A741</f>
        <v>7298.3091953659659</v>
      </c>
      <c r="BC741" s="27" t="str">
        <f t="shared" si="162"/>
        <v/>
      </c>
      <c r="BD741" s="30">
        <f>INDEX('Seasonal Index'!$H$2:$H$53,AI741)</f>
        <v>0.9999465749058718</v>
      </c>
      <c r="BE741" s="34" t="str">
        <f t="shared" si="163"/>
        <v/>
      </c>
      <c r="BF741" s="38" t="str">
        <f t="shared" si="164"/>
        <v/>
      </c>
      <c r="BG741" s="34">
        <f t="shared" si="165"/>
        <v>9089</v>
      </c>
      <c r="BH741" s="13">
        <f t="shared" si="166"/>
        <v>0</v>
      </c>
      <c r="BI741" s="13">
        <f t="shared" si="167"/>
        <v>0</v>
      </c>
    </row>
    <row r="742" spans="1:61" x14ac:dyDescent="0.2">
      <c r="A742" s="15">
        <v>741</v>
      </c>
      <c r="B742" s="35">
        <v>38457</v>
      </c>
      <c r="C742" s="36">
        <v>9170</v>
      </c>
      <c r="D742" s="37"/>
      <c r="F742" s="15">
        <v>323000</v>
      </c>
      <c r="H742" s="15">
        <v>51.436</v>
      </c>
      <c r="I742" s="15">
        <v>50.427999999999997</v>
      </c>
      <c r="J742" s="15">
        <v>2.2799999999999998</v>
      </c>
      <c r="K742" s="15">
        <v>12527.214</v>
      </c>
      <c r="L742" s="15">
        <v>778499</v>
      </c>
      <c r="M742" s="15">
        <v>1276</v>
      </c>
      <c r="N742" s="15">
        <v>16.885999999999999</v>
      </c>
      <c r="O742" s="15">
        <v>219970</v>
      </c>
      <c r="P742" s="15">
        <v>8559.1</v>
      </c>
      <c r="Q742" s="15">
        <v>2220119</v>
      </c>
      <c r="S742" s="15">
        <v>8280</v>
      </c>
      <c r="T742" s="15">
        <v>9.0416000000000007</v>
      </c>
      <c r="U742" s="15">
        <v>97.1</v>
      </c>
      <c r="V742" s="15">
        <v>22</v>
      </c>
      <c r="W742" s="15">
        <v>91.3</v>
      </c>
      <c r="AB742" s="15">
        <v>293262</v>
      </c>
      <c r="AD742" s="15">
        <v>0</v>
      </c>
      <c r="AE742" s="15">
        <v>66.5</v>
      </c>
      <c r="AF742" s="15">
        <v>4.2</v>
      </c>
      <c r="AH742" s="13">
        <f t="shared" si="154"/>
        <v>2005</v>
      </c>
      <c r="AI742" s="13">
        <f t="shared" si="155"/>
        <v>15</v>
      </c>
      <c r="AJ742" s="13">
        <f>IF(AND(ISNUMBER(C742),ISNUMBER(AK742),ISNUMBER(AL742),AH742&gt;=Inputs!$B$5,AH742&lt;=Inputs!$B$6,AH742&lt;&gt;Inputs!$B$7,AH742&lt;&gt;Inputs!$B$8),1,0)</f>
        <v>0</v>
      </c>
      <c r="AK742" s="13">
        <f>IF(INDEX($E742:$AF742,Inputs!$C$10)="","",INDEX($E742:$AF742,Inputs!$C$10))</f>
        <v>219970</v>
      </c>
      <c r="AL742" s="13">
        <f>IF(INDEX($E742:$AF742,Inputs!$C$11)="","",INDEX($E742:$AF742,Inputs!$C$11))</f>
        <v>323000</v>
      </c>
      <c r="AM742" s="19">
        <f>Regression!$C$5+Regression!$C$6*A742</f>
        <v>9977.5978698421277</v>
      </c>
      <c r="AN742" s="27" t="str">
        <f t="shared" si="156"/>
        <v/>
      </c>
      <c r="AO742" s="30">
        <f>INDEX('Seasonal Index'!$E$2:$E$53,AI742)</f>
        <v>1.0030309157157118</v>
      </c>
      <c r="AP742" s="34" t="str">
        <f t="shared" si="157"/>
        <v/>
      </c>
      <c r="AQ742" s="16">
        <f>IF(AJ742=1,A742-Regression!$C$15,0)</f>
        <v>0</v>
      </c>
      <c r="AR742" s="16">
        <f>IF(AJ742=1,AK742-Regression!$D$15,0)</f>
        <v>0</v>
      </c>
      <c r="AS742" s="16">
        <f>IF(AJ742=1,AL742-Regression!$E$15,0)</f>
        <v>0</v>
      </c>
      <c r="AT742" s="16">
        <f>IF(AJ742=1,AP742-Regression!$F$15,0)</f>
        <v>0</v>
      </c>
      <c r="AU742" s="19">
        <f>IF(AND(ISNUMBER(AK742),ISNUMBER(AL742)),Regression!$C$38+Regression!$D$38*A742+Regression!$E$38*AK742+Regression!$F$38*AL742,"")</f>
        <v>9953.5787026018934</v>
      </c>
      <c r="AV742" s="34">
        <f t="shared" si="158"/>
        <v>9983.7471607191837</v>
      </c>
      <c r="AW742" s="13" t="str">
        <f>IF(AJ742=1,"Train",IF(AH742=Inputs!$B$6+1,"Validation",IF(AH742&gt;Inputs!$B$6+1,"Forecast","Not used")))</f>
        <v>Not used</v>
      </c>
      <c r="AX742" s="34">
        <f t="shared" si="159"/>
        <v>9170</v>
      </c>
      <c r="AY742" s="38" t="str">
        <f t="shared" si="160"/>
        <v/>
      </c>
      <c r="AZ742" s="13">
        <f t="shared" si="161"/>
        <v>0</v>
      </c>
      <c r="BB742" s="19">
        <f>Regression!$C$45+Regression!$C$46*A742</f>
        <v>7299.8686949787425</v>
      </c>
      <c r="BC742" s="27" t="str">
        <f t="shared" si="162"/>
        <v/>
      </c>
      <c r="BD742" s="30">
        <f>INDEX('Seasonal Index'!$H$2:$H$53,AI742)</f>
        <v>0.99086023336954587</v>
      </c>
      <c r="BE742" s="34" t="str">
        <f t="shared" si="163"/>
        <v/>
      </c>
      <c r="BF742" s="38" t="str">
        <f t="shared" si="164"/>
        <v/>
      </c>
      <c r="BG742" s="34">
        <f t="shared" si="165"/>
        <v>9170</v>
      </c>
      <c r="BH742" s="13">
        <f t="shared" si="166"/>
        <v>0</v>
      </c>
      <c r="BI742" s="13">
        <f t="shared" si="167"/>
        <v>0</v>
      </c>
    </row>
    <row r="743" spans="1:61" x14ac:dyDescent="0.2">
      <c r="A743" s="15">
        <v>742</v>
      </c>
      <c r="B743" s="35">
        <v>38464</v>
      </c>
      <c r="C743" s="36">
        <v>9306</v>
      </c>
      <c r="D743" s="37"/>
      <c r="F743" s="15">
        <v>307000</v>
      </c>
      <c r="H743" s="15">
        <v>52.39</v>
      </c>
      <c r="I743" s="15">
        <v>51.228000000000002</v>
      </c>
      <c r="J743" s="15">
        <v>2.2370000000000001</v>
      </c>
      <c r="K743" s="15">
        <v>12527.214</v>
      </c>
      <c r="L743" s="15">
        <v>778499</v>
      </c>
      <c r="M743" s="15">
        <v>1276</v>
      </c>
      <c r="N743" s="15">
        <v>17.413</v>
      </c>
      <c r="O743" s="15">
        <v>219970</v>
      </c>
      <c r="P743" s="15">
        <v>8559.1</v>
      </c>
      <c r="Q743" s="15">
        <v>2220119</v>
      </c>
      <c r="S743" s="15">
        <v>8280</v>
      </c>
      <c r="T743" s="15">
        <v>9.0416000000000007</v>
      </c>
      <c r="U743" s="15">
        <v>97.1</v>
      </c>
      <c r="V743" s="15">
        <v>22</v>
      </c>
      <c r="W743" s="15">
        <v>91.3</v>
      </c>
      <c r="AB743" s="15">
        <v>293262</v>
      </c>
      <c r="AD743" s="15">
        <v>0</v>
      </c>
      <c r="AE743" s="15">
        <v>43.4</v>
      </c>
      <c r="AF743" s="15">
        <v>8.1999999999999993</v>
      </c>
      <c r="AH743" s="13">
        <f t="shared" si="154"/>
        <v>2005</v>
      </c>
      <c r="AI743" s="13">
        <f t="shared" si="155"/>
        <v>16</v>
      </c>
      <c r="AJ743" s="13">
        <f>IF(AND(ISNUMBER(C743),ISNUMBER(AK743),ISNUMBER(AL743),AH743&gt;=Inputs!$B$5,AH743&lt;=Inputs!$B$6,AH743&lt;&gt;Inputs!$B$7,AH743&lt;&gt;Inputs!$B$8),1,0)</f>
        <v>0</v>
      </c>
      <c r="AK743" s="13">
        <f>IF(INDEX($E743:$AF743,Inputs!$C$10)="","",INDEX($E743:$AF743,Inputs!$C$10))</f>
        <v>219970</v>
      </c>
      <c r="AL743" s="13">
        <f>IF(INDEX($E743:$AF743,Inputs!$C$11)="","",INDEX($E743:$AF743,Inputs!$C$11))</f>
        <v>307000</v>
      </c>
      <c r="AM743" s="19">
        <f>Regression!$C$5+Regression!$C$6*A743</f>
        <v>9976.425194903808</v>
      </c>
      <c r="AN743" s="27" t="str">
        <f t="shared" si="156"/>
        <v/>
      </c>
      <c r="AO743" s="30">
        <f>INDEX('Seasonal Index'!$E$2:$E$53,AI743)</f>
        <v>1.002097408025427</v>
      </c>
      <c r="AP743" s="34" t="str">
        <f t="shared" si="157"/>
        <v/>
      </c>
      <c r="AQ743" s="16">
        <f>IF(AJ743=1,A743-Regression!$C$15,0)</f>
        <v>0</v>
      </c>
      <c r="AR743" s="16">
        <f>IF(AJ743=1,AK743-Regression!$D$15,0)</f>
        <v>0</v>
      </c>
      <c r="AS743" s="16">
        <f>IF(AJ743=1,AL743-Regression!$E$15,0)</f>
        <v>0</v>
      </c>
      <c r="AT743" s="16">
        <f>IF(AJ743=1,AP743-Regression!$F$15,0)</f>
        <v>0</v>
      </c>
      <c r="AU743" s="19">
        <f>IF(AND(ISNUMBER(AK743),ISNUMBER(AL743)),Regression!$C$38+Regression!$D$38*A743+Regression!$E$38*AK743+Regression!$F$38*AL743,"")</f>
        <v>9994.4970514120741</v>
      </c>
      <c r="AV743" s="34">
        <f t="shared" si="158"/>
        <v>10015.459589737813</v>
      </c>
      <c r="AW743" s="13" t="str">
        <f>IF(AJ743=1,"Train",IF(AH743=Inputs!$B$6+1,"Validation",IF(AH743&gt;Inputs!$B$6+1,"Forecast","Not used")))</f>
        <v>Not used</v>
      </c>
      <c r="AX743" s="34">
        <f t="shared" si="159"/>
        <v>9306</v>
      </c>
      <c r="AY743" s="38" t="str">
        <f t="shared" si="160"/>
        <v/>
      </c>
      <c r="AZ743" s="13">
        <f t="shared" si="161"/>
        <v>0</v>
      </c>
      <c r="BB743" s="19">
        <f>Regression!$C$45+Regression!$C$46*A743</f>
        <v>7301.4281945915191</v>
      </c>
      <c r="BC743" s="27" t="str">
        <f t="shared" si="162"/>
        <v/>
      </c>
      <c r="BD743" s="30">
        <f>INDEX('Seasonal Index'!$H$2:$H$53,AI743)</f>
        <v>1.0144500074765384</v>
      </c>
      <c r="BE743" s="34" t="str">
        <f t="shared" si="163"/>
        <v/>
      </c>
      <c r="BF743" s="38" t="str">
        <f t="shared" si="164"/>
        <v/>
      </c>
      <c r="BG743" s="34">
        <f t="shared" si="165"/>
        <v>9306</v>
      </c>
      <c r="BH743" s="13">
        <f t="shared" si="166"/>
        <v>0</v>
      </c>
      <c r="BI743" s="13">
        <f t="shared" si="167"/>
        <v>0</v>
      </c>
    </row>
    <row r="744" spans="1:61" x14ac:dyDescent="0.2">
      <c r="A744" s="15">
        <v>743</v>
      </c>
      <c r="B744" s="35">
        <v>38471</v>
      </c>
      <c r="C744" s="36">
        <v>9024</v>
      </c>
      <c r="D744" s="37"/>
      <c r="F744" s="15">
        <v>317000</v>
      </c>
      <c r="H744" s="15">
        <v>51.996000000000002</v>
      </c>
      <c r="I744" s="15">
        <v>51.642000000000003</v>
      </c>
      <c r="J744" s="15">
        <v>2.2360000000000002</v>
      </c>
      <c r="K744" s="15">
        <v>12527.214</v>
      </c>
      <c r="L744" s="15">
        <v>778499</v>
      </c>
      <c r="M744" s="15">
        <v>1276</v>
      </c>
      <c r="N744" s="15">
        <v>17.413</v>
      </c>
      <c r="O744" s="15">
        <v>219970</v>
      </c>
      <c r="P744" s="15">
        <v>8559.1</v>
      </c>
      <c r="Q744" s="15">
        <v>2220119</v>
      </c>
      <c r="S744" s="15">
        <v>8280</v>
      </c>
      <c r="T744" s="15">
        <v>9.0416000000000007</v>
      </c>
      <c r="U744" s="15">
        <v>97.1</v>
      </c>
      <c r="V744" s="15">
        <v>22</v>
      </c>
      <c r="W744" s="15">
        <v>91.3</v>
      </c>
      <c r="AB744" s="15">
        <v>293262</v>
      </c>
      <c r="AD744" s="15">
        <v>0</v>
      </c>
      <c r="AE744" s="15">
        <v>73.5</v>
      </c>
      <c r="AF744" s="15">
        <v>6.1</v>
      </c>
      <c r="AH744" s="13">
        <f t="shared" si="154"/>
        <v>2005</v>
      </c>
      <c r="AI744" s="13">
        <f t="shared" si="155"/>
        <v>17</v>
      </c>
      <c r="AJ744" s="13">
        <f>IF(AND(ISNUMBER(C744),ISNUMBER(AK744),ISNUMBER(AL744),AH744&gt;=Inputs!$B$5,AH744&lt;=Inputs!$B$6,AH744&lt;&gt;Inputs!$B$7,AH744&lt;&gt;Inputs!$B$8),1,0)</f>
        <v>0</v>
      </c>
      <c r="AK744" s="13">
        <f>IF(INDEX($E744:$AF744,Inputs!$C$10)="","",INDEX($E744:$AF744,Inputs!$C$10))</f>
        <v>219970</v>
      </c>
      <c r="AL744" s="13">
        <f>IF(INDEX($E744:$AF744,Inputs!$C$11)="","",INDEX($E744:$AF744,Inputs!$C$11))</f>
        <v>317000</v>
      </c>
      <c r="AM744" s="19">
        <f>Regression!$C$5+Regression!$C$6*A744</f>
        <v>9975.2525199654901</v>
      </c>
      <c r="AN744" s="27" t="str">
        <f t="shared" si="156"/>
        <v/>
      </c>
      <c r="AO744" s="30">
        <f>INDEX('Seasonal Index'!$E$2:$E$53,AI744)</f>
        <v>0.98572000908513657</v>
      </c>
      <c r="AP744" s="34" t="str">
        <f t="shared" si="157"/>
        <v/>
      </c>
      <c r="AQ744" s="16">
        <f>IF(AJ744=1,A744-Regression!$C$15,0)</f>
        <v>0</v>
      </c>
      <c r="AR744" s="16">
        <f>IF(AJ744=1,AK744-Regression!$D$15,0)</f>
        <v>0</v>
      </c>
      <c r="AS744" s="16">
        <f>IF(AJ744=1,AL744-Regression!$E$15,0)</f>
        <v>0</v>
      </c>
      <c r="AT744" s="16">
        <f>IF(AJ744=1,AP744-Regression!$F$15,0)</f>
        <v>0</v>
      </c>
      <c r="AU744" s="19">
        <f>IF(AND(ISNUMBER(AK744),ISNUMBER(AL744)),Regression!$C$38+Regression!$D$38*A744+Regression!$E$38*AK744+Regression!$F$38*AL744,"")</f>
        <v>9966.3843244265681</v>
      </c>
      <c r="AV744" s="34">
        <f t="shared" si="158"/>
        <v>9824.0644468197188</v>
      </c>
      <c r="AW744" s="13" t="str">
        <f>IF(AJ744=1,"Train",IF(AH744=Inputs!$B$6+1,"Validation",IF(AH744&gt;Inputs!$B$6+1,"Forecast","Not used")))</f>
        <v>Not used</v>
      </c>
      <c r="AX744" s="34">
        <f t="shared" si="159"/>
        <v>9024</v>
      </c>
      <c r="AY744" s="38" t="str">
        <f t="shared" si="160"/>
        <v/>
      </c>
      <c r="AZ744" s="13">
        <f t="shared" si="161"/>
        <v>0</v>
      </c>
      <c r="BB744" s="19">
        <f>Regression!$C$45+Regression!$C$46*A744</f>
        <v>7302.9876942042956</v>
      </c>
      <c r="BC744" s="27" t="str">
        <f t="shared" si="162"/>
        <v/>
      </c>
      <c r="BD744" s="30">
        <f>INDEX('Seasonal Index'!$H$2:$H$53,AI744)</f>
        <v>0.9921535913252727</v>
      </c>
      <c r="BE744" s="34" t="str">
        <f t="shared" si="163"/>
        <v/>
      </c>
      <c r="BF744" s="38" t="str">
        <f t="shared" si="164"/>
        <v/>
      </c>
      <c r="BG744" s="34">
        <f t="shared" si="165"/>
        <v>9024</v>
      </c>
      <c r="BH744" s="13">
        <f t="shared" si="166"/>
        <v>0</v>
      </c>
      <c r="BI744" s="13">
        <f t="shared" si="167"/>
        <v>0</v>
      </c>
    </row>
    <row r="745" spans="1:61" x14ac:dyDescent="0.2">
      <c r="A745" s="15">
        <v>744</v>
      </c>
      <c r="B745" s="35">
        <v>38478</v>
      </c>
      <c r="C745" s="36">
        <v>9175</v>
      </c>
      <c r="D745" s="37"/>
      <c r="F745" s="15">
        <v>334000</v>
      </c>
      <c r="H745" s="15">
        <v>50.636000000000003</v>
      </c>
      <c r="I745" s="15">
        <v>50.048000000000002</v>
      </c>
      <c r="J745" s="15">
        <v>2.2349999999999999</v>
      </c>
      <c r="K745" s="15">
        <v>12767.286</v>
      </c>
      <c r="L745" s="15">
        <v>778499</v>
      </c>
      <c r="M745" s="15">
        <v>1306</v>
      </c>
      <c r="N745" s="15">
        <v>17.413</v>
      </c>
      <c r="O745" s="15">
        <v>219970</v>
      </c>
      <c r="P745" s="15">
        <v>8598.4</v>
      </c>
      <c r="Q745" s="15">
        <v>2220119</v>
      </c>
      <c r="S745" s="15">
        <v>8280</v>
      </c>
      <c r="T745" s="15">
        <v>9.0416000000000007</v>
      </c>
      <c r="U745" s="15">
        <v>98</v>
      </c>
      <c r="V745" s="15">
        <v>22</v>
      </c>
      <c r="W745" s="15">
        <v>90.6</v>
      </c>
      <c r="AB745" s="15">
        <v>293262</v>
      </c>
      <c r="AD745" s="15">
        <v>0</v>
      </c>
      <c r="AE745" s="15">
        <v>61.2</v>
      </c>
      <c r="AF745" s="15">
        <v>3.7</v>
      </c>
      <c r="AH745" s="13">
        <f t="shared" si="154"/>
        <v>2005</v>
      </c>
      <c r="AI745" s="13">
        <f t="shared" si="155"/>
        <v>18</v>
      </c>
      <c r="AJ745" s="13">
        <f>IF(AND(ISNUMBER(C745),ISNUMBER(AK745),ISNUMBER(AL745),AH745&gt;=Inputs!$B$5,AH745&lt;=Inputs!$B$6,AH745&lt;&gt;Inputs!$B$7,AH745&lt;&gt;Inputs!$B$8),1,0)</f>
        <v>0</v>
      </c>
      <c r="AK745" s="13">
        <f>IF(INDEX($E745:$AF745,Inputs!$C$10)="","",INDEX($E745:$AF745,Inputs!$C$10))</f>
        <v>219970</v>
      </c>
      <c r="AL745" s="13">
        <f>IF(INDEX($E745:$AF745,Inputs!$C$11)="","",INDEX($E745:$AF745,Inputs!$C$11))</f>
        <v>334000</v>
      </c>
      <c r="AM745" s="19">
        <f>Regression!$C$5+Regression!$C$6*A745</f>
        <v>9974.0798450271704</v>
      </c>
      <c r="AN745" s="27" t="str">
        <f t="shared" si="156"/>
        <v/>
      </c>
      <c r="AO745" s="30">
        <f>INDEX('Seasonal Index'!$E$2:$E$53,AI745)</f>
        <v>1.0181401500092944</v>
      </c>
      <c r="AP745" s="34" t="str">
        <f t="shared" si="157"/>
        <v/>
      </c>
      <c r="AQ745" s="16">
        <f>IF(AJ745=1,A745-Regression!$C$15,0)</f>
        <v>0</v>
      </c>
      <c r="AR745" s="16">
        <f>IF(AJ745=1,AK745-Regression!$D$15,0)</f>
        <v>0</v>
      </c>
      <c r="AS745" s="16">
        <f>IF(AJ745=1,AL745-Regression!$E$15,0)</f>
        <v>0</v>
      </c>
      <c r="AT745" s="16">
        <f>IF(AJ745=1,AP745-Regression!$F$15,0)</f>
        <v>0</v>
      </c>
      <c r="AU745" s="19">
        <f>IF(AND(ISNUMBER(AK745),ISNUMBER(AL745)),Regression!$C$38+Regression!$D$38*A745+Regression!$E$38*AK745+Regression!$F$38*AL745,"")</f>
        <v>9919.6863078037604</v>
      </c>
      <c r="AV745" s="34">
        <f t="shared" si="158"/>
        <v>10099.630905472464</v>
      </c>
      <c r="AW745" s="13" t="str">
        <f>IF(AJ745=1,"Train",IF(AH745=Inputs!$B$6+1,"Validation",IF(AH745&gt;Inputs!$B$6+1,"Forecast","Not used")))</f>
        <v>Not used</v>
      </c>
      <c r="AX745" s="34">
        <f t="shared" si="159"/>
        <v>9175</v>
      </c>
      <c r="AY745" s="38" t="str">
        <f t="shared" si="160"/>
        <v/>
      </c>
      <c r="AZ745" s="13">
        <f t="shared" si="161"/>
        <v>0</v>
      </c>
      <c r="BB745" s="19">
        <f>Regression!$C$45+Regression!$C$46*A745</f>
        <v>7304.5471938170722</v>
      </c>
      <c r="BC745" s="27" t="str">
        <f t="shared" si="162"/>
        <v/>
      </c>
      <c r="BD745" s="30">
        <f>INDEX('Seasonal Index'!$H$2:$H$53,AI745)</f>
        <v>1.0188493846734186</v>
      </c>
      <c r="BE745" s="34" t="str">
        <f t="shared" si="163"/>
        <v/>
      </c>
      <c r="BF745" s="38" t="str">
        <f t="shared" si="164"/>
        <v/>
      </c>
      <c r="BG745" s="34">
        <f t="shared" si="165"/>
        <v>9175</v>
      </c>
      <c r="BH745" s="13">
        <f t="shared" si="166"/>
        <v>0</v>
      </c>
      <c r="BI745" s="13">
        <f t="shared" si="167"/>
        <v>0</v>
      </c>
    </row>
    <row r="746" spans="1:61" x14ac:dyDescent="0.2">
      <c r="A746" s="15">
        <v>745</v>
      </c>
      <c r="B746" s="35">
        <v>38485</v>
      </c>
      <c r="C746" s="36">
        <v>9269</v>
      </c>
      <c r="D746" s="37"/>
      <c r="F746" s="15">
        <v>327000</v>
      </c>
      <c r="H746" s="15">
        <v>50.334000000000003</v>
      </c>
      <c r="I746" s="15">
        <v>48.695999999999998</v>
      </c>
      <c r="J746" s="15">
        <v>2.1859999999999999</v>
      </c>
      <c r="K746" s="15">
        <v>12767.286</v>
      </c>
      <c r="L746" s="15">
        <v>747768</v>
      </c>
      <c r="M746" s="15">
        <v>1306</v>
      </c>
      <c r="N746" s="15">
        <v>17.413</v>
      </c>
      <c r="O746" s="15">
        <v>219970</v>
      </c>
      <c r="P746" s="15">
        <v>8598.4</v>
      </c>
      <c r="Q746" s="15">
        <v>2220119</v>
      </c>
      <c r="S746" s="15">
        <v>8280</v>
      </c>
      <c r="T746" s="15">
        <v>9.0416000000000007</v>
      </c>
      <c r="U746" s="15">
        <v>98</v>
      </c>
      <c r="V746" s="15">
        <v>22</v>
      </c>
      <c r="W746" s="15">
        <v>90.6</v>
      </c>
      <c r="AB746" s="15">
        <v>293262</v>
      </c>
      <c r="AD746" s="15">
        <v>0</v>
      </c>
      <c r="AE746" s="15">
        <v>30.8</v>
      </c>
      <c r="AF746" s="15">
        <v>20.2</v>
      </c>
      <c r="AH746" s="13">
        <f t="shared" si="154"/>
        <v>2005</v>
      </c>
      <c r="AI746" s="13">
        <f t="shared" si="155"/>
        <v>19</v>
      </c>
      <c r="AJ746" s="13">
        <f>IF(AND(ISNUMBER(C746),ISNUMBER(AK746),ISNUMBER(AL746),AH746&gt;=Inputs!$B$5,AH746&lt;=Inputs!$B$6,AH746&lt;&gt;Inputs!$B$7,AH746&lt;&gt;Inputs!$B$8),1,0)</f>
        <v>0</v>
      </c>
      <c r="AK746" s="13">
        <f>IF(INDEX($E746:$AF746,Inputs!$C$10)="","",INDEX($E746:$AF746,Inputs!$C$10))</f>
        <v>219970</v>
      </c>
      <c r="AL746" s="13">
        <f>IF(INDEX($E746:$AF746,Inputs!$C$11)="","",INDEX($E746:$AF746,Inputs!$C$11))</f>
        <v>327000</v>
      </c>
      <c r="AM746" s="19">
        <f>Regression!$C$5+Regression!$C$6*A746</f>
        <v>9972.9071700888508</v>
      </c>
      <c r="AN746" s="27" t="str">
        <f t="shared" si="156"/>
        <v/>
      </c>
      <c r="AO746" s="30">
        <f>INDEX('Seasonal Index'!$E$2:$E$53,AI746)</f>
        <v>1.0133712391889671</v>
      </c>
      <c r="AP746" s="34" t="str">
        <f t="shared" si="157"/>
        <v/>
      </c>
      <c r="AQ746" s="16">
        <f>IF(AJ746=1,A746-Regression!$C$15,0)</f>
        <v>0</v>
      </c>
      <c r="AR746" s="16">
        <f>IF(AJ746=1,AK746-Regression!$D$15,0)</f>
        <v>0</v>
      </c>
      <c r="AS746" s="16">
        <f>IF(AJ746=1,AL746-Regression!$E$15,0)</f>
        <v>0</v>
      </c>
      <c r="AT746" s="16">
        <f>IF(AJ746=1,AP746-Regression!$F$15,0)</f>
        <v>0</v>
      </c>
      <c r="AU746" s="19">
        <f>IF(AND(ISNUMBER(AK746),ISNUMBER(AL746)),Regression!$C$38+Regression!$D$38*A746+Regression!$E$38*AK746+Regression!$F$38*AL746,"")</f>
        <v>9936.709284223125</v>
      </c>
      <c r="AV746" s="34">
        <f t="shared" si="158"/>
        <v>10069.575400813703</v>
      </c>
      <c r="AW746" s="13" t="str">
        <f>IF(AJ746=1,"Train",IF(AH746=Inputs!$B$6+1,"Validation",IF(AH746&gt;Inputs!$B$6+1,"Forecast","Not used")))</f>
        <v>Not used</v>
      </c>
      <c r="AX746" s="34">
        <f t="shared" si="159"/>
        <v>9269</v>
      </c>
      <c r="AY746" s="38" t="str">
        <f t="shared" si="160"/>
        <v/>
      </c>
      <c r="AZ746" s="13">
        <f t="shared" si="161"/>
        <v>0</v>
      </c>
      <c r="BB746" s="19">
        <f>Regression!$C$45+Regression!$C$46*A746</f>
        <v>7306.1066934298487</v>
      </c>
      <c r="BC746" s="27" t="str">
        <f t="shared" si="162"/>
        <v/>
      </c>
      <c r="BD746" s="30">
        <f>INDEX('Seasonal Index'!$H$2:$H$53,AI746)</f>
        <v>1.0190603733092338</v>
      </c>
      <c r="BE746" s="34" t="str">
        <f t="shared" si="163"/>
        <v/>
      </c>
      <c r="BF746" s="38" t="str">
        <f t="shared" si="164"/>
        <v/>
      </c>
      <c r="BG746" s="34">
        <f t="shared" si="165"/>
        <v>9269</v>
      </c>
      <c r="BH746" s="13">
        <f t="shared" si="166"/>
        <v>0</v>
      </c>
      <c r="BI746" s="13">
        <f t="shared" si="167"/>
        <v>0</v>
      </c>
    </row>
    <row r="747" spans="1:61" x14ac:dyDescent="0.2">
      <c r="A747" s="15">
        <v>746</v>
      </c>
      <c r="B747" s="35">
        <v>38492</v>
      </c>
      <c r="C747" s="36">
        <v>9443</v>
      </c>
      <c r="D747" s="37"/>
      <c r="F747" s="15">
        <v>321000</v>
      </c>
      <c r="H747" s="15">
        <v>47.77</v>
      </c>
      <c r="I747" s="15">
        <v>46.981999999999999</v>
      </c>
      <c r="J747" s="15">
        <v>2.1629999999999998</v>
      </c>
      <c r="K747" s="15">
        <v>12767.286</v>
      </c>
      <c r="L747" s="15">
        <v>747768</v>
      </c>
      <c r="M747" s="15">
        <v>1306</v>
      </c>
      <c r="N747" s="15">
        <v>17.756</v>
      </c>
      <c r="O747" s="15">
        <v>253182</v>
      </c>
      <c r="P747" s="15">
        <v>8598.4</v>
      </c>
      <c r="Q747" s="15">
        <v>2220119</v>
      </c>
      <c r="S747" s="15">
        <v>8280</v>
      </c>
      <c r="T747" s="15">
        <v>9.0416000000000007</v>
      </c>
      <c r="U747" s="15">
        <v>98</v>
      </c>
      <c r="V747" s="15">
        <v>22</v>
      </c>
      <c r="W747" s="15">
        <v>90.6</v>
      </c>
      <c r="AB747" s="15">
        <v>293262</v>
      </c>
      <c r="AD747" s="15">
        <v>0</v>
      </c>
      <c r="AE747" s="15">
        <v>22.9</v>
      </c>
      <c r="AF747" s="15">
        <v>25.3</v>
      </c>
      <c r="AH747" s="13">
        <f t="shared" si="154"/>
        <v>2005</v>
      </c>
      <c r="AI747" s="13">
        <f t="shared" si="155"/>
        <v>20</v>
      </c>
      <c r="AJ747" s="13">
        <f>IF(AND(ISNUMBER(C747),ISNUMBER(AK747),ISNUMBER(AL747),AH747&gt;=Inputs!$B$5,AH747&lt;=Inputs!$B$6,AH747&lt;&gt;Inputs!$B$7,AH747&lt;&gt;Inputs!$B$8),1,0)</f>
        <v>0</v>
      </c>
      <c r="AK747" s="13">
        <f>IF(INDEX($E747:$AF747,Inputs!$C$10)="","",INDEX($E747:$AF747,Inputs!$C$10))</f>
        <v>253182</v>
      </c>
      <c r="AL747" s="13">
        <f>IF(INDEX($E747:$AF747,Inputs!$C$11)="","",INDEX($E747:$AF747,Inputs!$C$11))</f>
        <v>321000</v>
      </c>
      <c r="AM747" s="19">
        <f>Regression!$C$5+Regression!$C$6*A747</f>
        <v>9971.7344951505329</v>
      </c>
      <c r="AN747" s="27" t="str">
        <f t="shared" si="156"/>
        <v/>
      </c>
      <c r="AO747" s="30">
        <f>INDEX('Seasonal Index'!$E$2:$E$53,AI747)</f>
        <v>1.0355119111831677</v>
      </c>
      <c r="AP747" s="34" t="str">
        <f t="shared" si="157"/>
        <v/>
      </c>
      <c r="AQ747" s="16">
        <f>IF(AJ747=1,A747-Regression!$C$15,0)</f>
        <v>0</v>
      </c>
      <c r="AR747" s="16">
        <f>IF(AJ747=1,AK747-Regression!$D$15,0)</f>
        <v>0</v>
      </c>
      <c r="AS747" s="16">
        <f>IF(AJ747=1,AL747-Regression!$E$15,0)</f>
        <v>0</v>
      </c>
      <c r="AT747" s="16">
        <f>IF(AJ747=1,AP747-Regression!$F$15,0)</f>
        <v>0</v>
      </c>
      <c r="AU747" s="19">
        <f>IF(AND(ISNUMBER(AK747),ISNUMBER(AL747)),Regression!$C$38+Regression!$D$38*A747+Regression!$E$38*AK747+Regression!$F$38*AL747,"")</f>
        <v>10011.678196576873</v>
      </c>
      <c r="AV747" s="34">
        <f t="shared" si="158"/>
        <v>10367.212023488168</v>
      </c>
      <c r="AW747" s="13" t="str">
        <f>IF(AJ747=1,"Train",IF(AH747=Inputs!$B$6+1,"Validation",IF(AH747&gt;Inputs!$B$6+1,"Forecast","Not used")))</f>
        <v>Not used</v>
      </c>
      <c r="AX747" s="34">
        <f t="shared" si="159"/>
        <v>9443</v>
      </c>
      <c r="AY747" s="38" t="str">
        <f t="shared" si="160"/>
        <v/>
      </c>
      <c r="AZ747" s="13">
        <f t="shared" si="161"/>
        <v>0</v>
      </c>
      <c r="BB747" s="19">
        <f>Regression!$C$45+Regression!$C$46*A747</f>
        <v>7307.6661930426262</v>
      </c>
      <c r="BC747" s="27" t="str">
        <f t="shared" si="162"/>
        <v/>
      </c>
      <c r="BD747" s="30">
        <f>INDEX('Seasonal Index'!$H$2:$H$53,AI747)</f>
        <v>1.0467644841480233</v>
      </c>
      <c r="BE747" s="34" t="str">
        <f t="shared" si="163"/>
        <v/>
      </c>
      <c r="BF747" s="38" t="str">
        <f t="shared" si="164"/>
        <v/>
      </c>
      <c r="BG747" s="34">
        <f t="shared" si="165"/>
        <v>9443</v>
      </c>
      <c r="BH747" s="13">
        <f t="shared" si="166"/>
        <v>0</v>
      </c>
      <c r="BI747" s="13">
        <f t="shared" si="167"/>
        <v>0</v>
      </c>
    </row>
    <row r="748" spans="1:61" x14ac:dyDescent="0.2">
      <c r="A748" s="15">
        <v>747</v>
      </c>
      <c r="B748" s="35">
        <v>38499</v>
      </c>
      <c r="C748" s="36">
        <v>9461</v>
      </c>
      <c r="D748" s="37"/>
      <c r="F748" s="15">
        <v>320000</v>
      </c>
      <c r="H748" s="15">
        <v>50.146000000000001</v>
      </c>
      <c r="I748" s="15">
        <v>48.588000000000001</v>
      </c>
      <c r="J748" s="15">
        <v>2.125</v>
      </c>
      <c r="K748" s="15">
        <v>12767.286</v>
      </c>
      <c r="L748" s="15">
        <v>747768</v>
      </c>
      <c r="M748" s="15">
        <v>1306</v>
      </c>
      <c r="N748" s="15">
        <v>17.756</v>
      </c>
      <c r="O748" s="15">
        <v>253182</v>
      </c>
      <c r="P748" s="15">
        <v>8598.4</v>
      </c>
      <c r="Q748" s="15">
        <v>2220119</v>
      </c>
      <c r="S748" s="15">
        <v>8280</v>
      </c>
      <c r="T748" s="15">
        <v>9.2066999999999997</v>
      </c>
      <c r="U748" s="15">
        <v>98</v>
      </c>
      <c r="V748" s="15">
        <v>22</v>
      </c>
      <c r="W748" s="15">
        <v>90.6</v>
      </c>
      <c r="AB748" s="15">
        <v>293262</v>
      </c>
      <c r="AD748" s="15">
        <v>0</v>
      </c>
      <c r="AE748" s="15">
        <v>22.1</v>
      </c>
      <c r="AF748" s="15">
        <v>35.799999999999997</v>
      </c>
      <c r="AH748" s="13">
        <f t="shared" si="154"/>
        <v>2005</v>
      </c>
      <c r="AI748" s="13">
        <f t="shared" si="155"/>
        <v>21</v>
      </c>
      <c r="AJ748" s="13">
        <f>IF(AND(ISNUMBER(C748),ISNUMBER(AK748),ISNUMBER(AL748),AH748&gt;=Inputs!$B$5,AH748&lt;=Inputs!$B$6,AH748&lt;&gt;Inputs!$B$7,AH748&lt;&gt;Inputs!$B$8),1,0)</f>
        <v>0</v>
      </c>
      <c r="AK748" s="13">
        <f>IF(INDEX($E748:$AF748,Inputs!$C$10)="","",INDEX($E748:$AF748,Inputs!$C$10))</f>
        <v>253182</v>
      </c>
      <c r="AL748" s="13">
        <f>IF(INDEX($E748:$AF748,Inputs!$C$11)="","",INDEX($E748:$AF748,Inputs!$C$11))</f>
        <v>320000</v>
      </c>
      <c r="AM748" s="19">
        <f>Regression!$C$5+Regression!$C$6*A748</f>
        <v>9970.5618202122132</v>
      </c>
      <c r="AN748" s="27" t="str">
        <f t="shared" si="156"/>
        <v/>
      </c>
      <c r="AO748" s="30">
        <f>INDEX('Seasonal Index'!$E$2:$E$53,AI748)</f>
        <v>1.0352245807811005</v>
      </c>
      <c r="AP748" s="34" t="str">
        <f t="shared" si="157"/>
        <v/>
      </c>
      <c r="AQ748" s="16">
        <f>IF(AJ748=1,A748-Regression!$C$15,0)</f>
        <v>0</v>
      </c>
      <c r="AR748" s="16">
        <f>IF(AJ748=1,AK748-Regression!$D$15,0)</f>
        <v>0</v>
      </c>
      <c r="AS748" s="16">
        <f>IF(AJ748=1,AL748-Regression!$E$15,0)</f>
        <v>0</v>
      </c>
      <c r="AT748" s="16">
        <f>IF(AJ748=1,AP748-Regression!$F$15,0)</f>
        <v>0</v>
      </c>
      <c r="AU748" s="19">
        <f>IF(AND(ISNUMBER(AK748),ISNUMBER(AL748)),Regression!$C$38+Regression!$D$38*A748+Regression!$E$38*AK748+Regression!$F$38*AL748,"")</f>
        <v>10012.770924735696</v>
      </c>
      <c r="AV748" s="34">
        <f t="shared" si="158"/>
        <v>10365.466583016703</v>
      </c>
      <c r="AW748" s="13" t="str">
        <f>IF(AJ748=1,"Train",IF(AH748=Inputs!$B$6+1,"Validation",IF(AH748&gt;Inputs!$B$6+1,"Forecast","Not used")))</f>
        <v>Not used</v>
      </c>
      <c r="AX748" s="34">
        <f t="shared" si="159"/>
        <v>9461</v>
      </c>
      <c r="AY748" s="38" t="str">
        <f t="shared" si="160"/>
        <v/>
      </c>
      <c r="AZ748" s="13">
        <f t="shared" si="161"/>
        <v>0</v>
      </c>
      <c r="BB748" s="19">
        <f>Regression!$C$45+Regression!$C$46*A748</f>
        <v>7309.2256926554028</v>
      </c>
      <c r="BC748" s="27" t="str">
        <f t="shared" si="162"/>
        <v/>
      </c>
      <c r="BD748" s="30">
        <f>INDEX('Seasonal Index'!$H$2:$H$53,AI748)</f>
        <v>1.0342763462036404</v>
      </c>
      <c r="BE748" s="34" t="str">
        <f t="shared" si="163"/>
        <v/>
      </c>
      <c r="BF748" s="38" t="str">
        <f t="shared" si="164"/>
        <v/>
      </c>
      <c r="BG748" s="34">
        <f t="shared" si="165"/>
        <v>9461</v>
      </c>
      <c r="BH748" s="13">
        <f t="shared" si="166"/>
        <v>0</v>
      </c>
      <c r="BI748" s="13">
        <f t="shared" si="167"/>
        <v>0</v>
      </c>
    </row>
    <row r="749" spans="1:61" x14ac:dyDescent="0.2">
      <c r="A749" s="15">
        <v>748</v>
      </c>
      <c r="B749" s="35">
        <v>38506</v>
      </c>
      <c r="C749" s="36">
        <v>9451</v>
      </c>
      <c r="D749" s="37"/>
      <c r="F749" s="15">
        <v>340000</v>
      </c>
      <c r="H749" s="15">
        <v>53.755000000000003</v>
      </c>
      <c r="I749" s="15">
        <v>50.457999999999998</v>
      </c>
      <c r="J749" s="15">
        <v>2.097</v>
      </c>
      <c r="K749" s="15">
        <v>12767.286</v>
      </c>
      <c r="L749" s="15">
        <v>747768</v>
      </c>
      <c r="M749" s="15">
        <v>1306</v>
      </c>
      <c r="N749" s="15">
        <v>17.756</v>
      </c>
      <c r="O749" s="15">
        <v>253182</v>
      </c>
      <c r="P749" s="15">
        <v>8598.4</v>
      </c>
      <c r="Q749" s="15">
        <v>2220119</v>
      </c>
      <c r="S749" s="15">
        <v>8280</v>
      </c>
      <c r="T749" s="15">
        <v>9.2066999999999997</v>
      </c>
      <c r="U749" s="15">
        <v>98</v>
      </c>
      <c r="V749" s="15">
        <v>22</v>
      </c>
      <c r="W749" s="15">
        <v>90.6</v>
      </c>
      <c r="AB749" s="15">
        <v>293262</v>
      </c>
      <c r="AD749" s="15">
        <v>1</v>
      </c>
      <c r="AE749" s="15">
        <v>11.6</v>
      </c>
      <c r="AF749" s="15">
        <v>22.6</v>
      </c>
      <c r="AH749" s="13">
        <f t="shared" si="154"/>
        <v>2005</v>
      </c>
      <c r="AI749" s="13">
        <f t="shared" si="155"/>
        <v>22</v>
      </c>
      <c r="AJ749" s="13">
        <f>IF(AND(ISNUMBER(C749),ISNUMBER(AK749),ISNUMBER(AL749),AH749&gt;=Inputs!$B$5,AH749&lt;=Inputs!$B$6,AH749&lt;&gt;Inputs!$B$7,AH749&lt;&gt;Inputs!$B$8),1,0)</f>
        <v>0</v>
      </c>
      <c r="AK749" s="13">
        <f>IF(INDEX($E749:$AF749,Inputs!$C$10)="","",INDEX($E749:$AF749,Inputs!$C$10))</f>
        <v>253182</v>
      </c>
      <c r="AL749" s="13">
        <f>IF(INDEX($E749:$AF749,Inputs!$C$11)="","",INDEX($E749:$AF749,Inputs!$C$11))</f>
        <v>340000</v>
      </c>
      <c r="AM749" s="19">
        <f>Regression!$C$5+Regression!$C$6*A749</f>
        <v>9969.3891452738953</v>
      </c>
      <c r="AN749" s="27" t="str">
        <f t="shared" si="156"/>
        <v/>
      </c>
      <c r="AO749" s="30">
        <f>INDEX('Seasonal Index'!$E$2:$E$53,AI749)</f>
        <v>1.0139791701706116</v>
      </c>
      <c r="AP749" s="34" t="str">
        <f t="shared" si="157"/>
        <v/>
      </c>
      <c r="AQ749" s="16">
        <f>IF(AJ749=1,A749-Regression!$C$15,0)</f>
        <v>0</v>
      </c>
      <c r="AR749" s="16">
        <f>IF(AJ749=1,AK749-Regression!$D$15,0)</f>
        <v>0</v>
      </c>
      <c r="AS749" s="16">
        <f>IF(AJ749=1,AL749-Regression!$E$15,0)</f>
        <v>0</v>
      </c>
      <c r="AT749" s="16">
        <f>IF(AJ749=1,AP749-Regression!$F$15,0)</f>
        <v>0</v>
      </c>
      <c r="AU749" s="19">
        <f>IF(AND(ISNUMBER(AK749),ISNUMBER(AL749)),Regression!$C$38+Regression!$D$38*A749+Regression!$E$38*AK749+Regression!$F$38*AL749,"")</f>
        <v>9958.1077839826175</v>
      </c>
      <c r="AV749" s="34">
        <f t="shared" si="158"/>
        <v>10097.313867272202</v>
      </c>
      <c r="AW749" s="13" t="str">
        <f>IF(AJ749=1,"Train",IF(AH749=Inputs!$B$6+1,"Validation",IF(AH749&gt;Inputs!$B$6+1,"Forecast","Not used")))</f>
        <v>Not used</v>
      </c>
      <c r="AX749" s="34">
        <f t="shared" si="159"/>
        <v>9451</v>
      </c>
      <c r="AY749" s="38" t="str">
        <f t="shared" si="160"/>
        <v/>
      </c>
      <c r="AZ749" s="13">
        <f t="shared" si="161"/>
        <v>0</v>
      </c>
      <c r="BB749" s="19">
        <f>Regression!$C$45+Regression!$C$46*A749</f>
        <v>7310.7851922681793</v>
      </c>
      <c r="BC749" s="27" t="str">
        <f t="shared" si="162"/>
        <v/>
      </c>
      <c r="BD749" s="30">
        <f>INDEX('Seasonal Index'!$H$2:$H$53,AI749)</f>
        <v>1.0395594903117378</v>
      </c>
      <c r="BE749" s="34" t="str">
        <f t="shared" si="163"/>
        <v/>
      </c>
      <c r="BF749" s="38" t="str">
        <f t="shared" si="164"/>
        <v/>
      </c>
      <c r="BG749" s="34">
        <f t="shared" si="165"/>
        <v>9451</v>
      </c>
      <c r="BH749" s="13">
        <f t="shared" si="166"/>
        <v>0</v>
      </c>
      <c r="BI749" s="13">
        <f t="shared" si="167"/>
        <v>0</v>
      </c>
    </row>
    <row r="750" spans="1:61" x14ac:dyDescent="0.2">
      <c r="A750" s="15">
        <v>749</v>
      </c>
      <c r="B750" s="35">
        <v>38513</v>
      </c>
      <c r="C750" s="36">
        <v>9528</v>
      </c>
      <c r="D750" s="37"/>
      <c r="F750" s="15">
        <v>338000</v>
      </c>
      <c r="H750" s="15">
        <v>53.744</v>
      </c>
      <c r="I750" s="15">
        <v>51.898000000000003</v>
      </c>
      <c r="J750" s="15">
        <v>2.1160000000000001</v>
      </c>
      <c r="K750" s="15">
        <v>12767.286</v>
      </c>
      <c r="L750" s="15">
        <v>727882</v>
      </c>
      <c r="M750" s="15">
        <v>1334</v>
      </c>
      <c r="N750" s="15">
        <v>17.756</v>
      </c>
      <c r="O750" s="15">
        <v>253182</v>
      </c>
      <c r="P750" s="15">
        <v>8678.4</v>
      </c>
      <c r="Q750" s="15">
        <v>2220119</v>
      </c>
      <c r="S750" s="15">
        <v>8280</v>
      </c>
      <c r="T750" s="15">
        <v>9.2066999999999997</v>
      </c>
      <c r="U750" s="15">
        <v>98</v>
      </c>
      <c r="V750" s="15">
        <v>22</v>
      </c>
      <c r="W750" s="15">
        <v>90.8</v>
      </c>
      <c r="AB750" s="15">
        <v>293262</v>
      </c>
      <c r="AD750" s="15">
        <v>0</v>
      </c>
      <c r="AE750" s="15">
        <v>0.2</v>
      </c>
      <c r="AF750" s="15">
        <v>71.599999999999994</v>
      </c>
      <c r="AH750" s="13">
        <f t="shared" si="154"/>
        <v>2005</v>
      </c>
      <c r="AI750" s="13">
        <f t="shared" si="155"/>
        <v>23</v>
      </c>
      <c r="AJ750" s="13">
        <f>IF(AND(ISNUMBER(C750),ISNUMBER(AK750),ISNUMBER(AL750),AH750&gt;=Inputs!$B$5,AH750&lt;=Inputs!$B$6,AH750&lt;&gt;Inputs!$B$7,AH750&lt;&gt;Inputs!$B$8),1,0)</f>
        <v>0</v>
      </c>
      <c r="AK750" s="13">
        <f>IF(INDEX($E750:$AF750,Inputs!$C$10)="","",INDEX($E750:$AF750,Inputs!$C$10))</f>
        <v>253182</v>
      </c>
      <c r="AL750" s="13">
        <f>IF(INDEX($E750:$AF750,Inputs!$C$11)="","",INDEX($E750:$AF750,Inputs!$C$11))</f>
        <v>338000</v>
      </c>
      <c r="AM750" s="19">
        <f>Regression!$C$5+Regression!$C$6*A750</f>
        <v>9968.2164703355757</v>
      </c>
      <c r="AN750" s="27" t="str">
        <f t="shared" si="156"/>
        <v/>
      </c>
      <c r="AO750" s="30">
        <f>INDEX('Seasonal Index'!$E$2:$E$53,AI750)</f>
        <v>1.0375597367919589</v>
      </c>
      <c r="AP750" s="34" t="str">
        <f t="shared" si="157"/>
        <v/>
      </c>
      <c r="AQ750" s="16">
        <f>IF(AJ750=1,A750-Regression!$C$15,0)</f>
        <v>0</v>
      </c>
      <c r="AR750" s="16">
        <f>IF(AJ750=1,AK750-Regression!$D$15,0)</f>
        <v>0</v>
      </c>
      <c r="AS750" s="16">
        <f>IF(AJ750=1,AL750-Regression!$E$15,0)</f>
        <v>0</v>
      </c>
      <c r="AT750" s="16">
        <f>IF(AJ750=1,AP750-Regression!$F$15,0)</f>
        <v>0</v>
      </c>
      <c r="AU750" s="19">
        <f>IF(AND(ISNUMBER(AK750),ISNUMBER(AL750)),Regression!$C$38+Regression!$D$38*A750+Regression!$E$38*AK750+Regression!$F$38*AL750,"")</f>
        <v>9961.8555535181968</v>
      </c>
      <c r="AV750" s="34">
        <f t="shared" si="158"/>
        <v>10336.020226067854</v>
      </c>
      <c r="AW750" s="13" t="str">
        <f>IF(AJ750=1,"Train",IF(AH750=Inputs!$B$6+1,"Validation",IF(AH750&gt;Inputs!$B$6+1,"Forecast","Not used")))</f>
        <v>Not used</v>
      </c>
      <c r="AX750" s="34">
        <f t="shared" si="159"/>
        <v>9528</v>
      </c>
      <c r="AY750" s="38" t="str">
        <f t="shared" si="160"/>
        <v/>
      </c>
      <c r="AZ750" s="13">
        <f t="shared" si="161"/>
        <v>0</v>
      </c>
      <c r="BB750" s="19">
        <f>Regression!$C$45+Regression!$C$46*A750</f>
        <v>7312.3446918809568</v>
      </c>
      <c r="BC750" s="27" t="str">
        <f t="shared" si="162"/>
        <v/>
      </c>
      <c r="BD750" s="30">
        <f>INDEX('Seasonal Index'!$H$2:$H$53,AI750)</f>
        <v>1.0378992768174384</v>
      </c>
      <c r="BE750" s="34" t="str">
        <f t="shared" si="163"/>
        <v/>
      </c>
      <c r="BF750" s="38" t="str">
        <f t="shared" si="164"/>
        <v/>
      </c>
      <c r="BG750" s="34">
        <f t="shared" si="165"/>
        <v>9528</v>
      </c>
      <c r="BH750" s="13">
        <f t="shared" si="166"/>
        <v>0</v>
      </c>
      <c r="BI750" s="13">
        <f t="shared" si="167"/>
        <v>0</v>
      </c>
    </row>
    <row r="751" spans="1:61" x14ac:dyDescent="0.2">
      <c r="A751" s="15">
        <v>750</v>
      </c>
      <c r="B751" s="35">
        <v>38520</v>
      </c>
      <c r="C751" s="36">
        <v>9313</v>
      </c>
      <c r="D751" s="37"/>
      <c r="F751" s="15">
        <v>333000</v>
      </c>
      <c r="H751" s="15">
        <v>56.182000000000002</v>
      </c>
      <c r="I751" s="15">
        <v>54.171999999999997</v>
      </c>
      <c r="J751" s="15">
        <v>2.13</v>
      </c>
      <c r="K751" s="15">
        <v>12767.286</v>
      </c>
      <c r="L751" s="15">
        <v>727882</v>
      </c>
      <c r="M751" s="15">
        <v>1334</v>
      </c>
      <c r="N751" s="15">
        <v>17.414000000000001</v>
      </c>
      <c r="O751" s="15">
        <v>250860</v>
      </c>
      <c r="P751" s="15">
        <v>8678.4</v>
      </c>
      <c r="Q751" s="15">
        <v>2248511</v>
      </c>
      <c r="S751" s="15">
        <v>8280</v>
      </c>
      <c r="T751" s="15">
        <v>9.2066999999999997</v>
      </c>
      <c r="U751" s="15">
        <v>98</v>
      </c>
      <c r="V751" s="15">
        <v>22</v>
      </c>
      <c r="W751" s="15">
        <v>90.8</v>
      </c>
      <c r="AB751" s="15">
        <v>293262</v>
      </c>
      <c r="AD751" s="15">
        <v>0</v>
      </c>
      <c r="AE751" s="15">
        <v>0.7</v>
      </c>
      <c r="AF751" s="15">
        <v>72.8</v>
      </c>
      <c r="AH751" s="13">
        <f t="shared" si="154"/>
        <v>2005</v>
      </c>
      <c r="AI751" s="13">
        <f t="shared" si="155"/>
        <v>24</v>
      </c>
      <c r="AJ751" s="13">
        <f>IF(AND(ISNUMBER(C751),ISNUMBER(AK751),ISNUMBER(AL751),AH751&gt;=Inputs!$B$5,AH751&lt;=Inputs!$B$6,AH751&lt;&gt;Inputs!$B$7,AH751&lt;&gt;Inputs!$B$8),1,0)</f>
        <v>0</v>
      </c>
      <c r="AK751" s="13">
        <f>IF(INDEX($E751:$AF751,Inputs!$C$10)="","",INDEX($E751:$AF751,Inputs!$C$10))</f>
        <v>250860</v>
      </c>
      <c r="AL751" s="13">
        <f>IF(INDEX($E751:$AF751,Inputs!$C$11)="","",INDEX($E751:$AF751,Inputs!$C$11))</f>
        <v>333000</v>
      </c>
      <c r="AM751" s="19">
        <f>Regression!$C$5+Regression!$C$6*A751</f>
        <v>9967.043795397256</v>
      </c>
      <c r="AN751" s="27" t="str">
        <f t="shared" si="156"/>
        <v/>
      </c>
      <c r="AO751" s="30">
        <f>INDEX('Seasonal Index'!$E$2:$E$53,AI751)</f>
        <v>1.0344513246808191</v>
      </c>
      <c r="AP751" s="34" t="str">
        <f t="shared" si="157"/>
        <v/>
      </c>
      <c r="AQ751" s="16">
        <f>IF(AJ751=1,A751-Regression!$C$15,0)</f>
        <v>0</v>
      </c>
      <c r="AR751" s="16">
        <f>IF(AJ751=1,AK751-Regression!$D$15,0)</f>
        <v>0</v>
      </c>
      <c r="AS751" s="16">
        <f>IF(AJ751=1,AL751-Regression!$E$15,0)</f>
        <v>0</v>
      </c>
      <c r="AT751" s="16">
        <f>IF(AJ751=1,AP751-Regression!$F$15,0)</f>
        <v>0</v>
      </c>
      <c r="AU751" s="19">
        <f>IF(AND(ISNUMBER(AK751),ISNUMBER(AL751)),Regression!$C$38+Regression!$D$38*A751+Regression!$E$38*AK751+Regression!$F$38*AL751,"")</f>
        <v>9969.3315608382563</v>
      </c>
      <c r="AV751" s="34">
        <f t="shared" si="158"/>
        <v>10312.788239291433</v>
      </c>
      <c r="AW751" s="13" t="str">
        <f>IF(AJ751=1,"Train",IF(AH751=Inputs!$B$6+1,"Validation",IF(AH751&gt;Inputs!$B$6+1,"Forecast","Not used")))</f>
        <v>Not used</v>
      </c>
      <c r="AX751" s="34">
        <f t="shared" si="159"/>
        <v>9313</v>
      </c>
      <c r="AY751" s="38" t="str">
        <f t="shared" si="160"/>
        <v/>
      </c>
      <c r="AZ751" s="13">
        <f t="shared" si="161"/>
        <v>0</v>
      </c>
      <c r="BB751" s="19">
        <f>Regression!$C$45+Regression!$C$46*A751</f>
        <v>7313.9041914937334</v>
      </c>
      <c r="BC751" s="27" t="str">
        <f t="shared" si="162"/>
        <v/>
      </c>
      <c r="BD751" s="30">
        <f>INDEX('Seasonal Index'!$H$2:$H$53,AI751)</f>
        <v>1.0351080615346946</v>
      </c>
      <c r="BE751" s="34" t="str">
        <f t="shared" si="163"/>
        <v/>
      </c>
      <c r="BF751" s="38" t="str">
        <f t="shared" si="164"/>
        <v/>
      </c>
      <c r="BG751" s="34">
        <f t="shared" si="165"/>
        <v>9313</v>
      </c>
      <c r="BH751" s="13">
        <f t="shared" si="166"/>
        <v>0</v>
      </c>
      <c r="BI751" s="13">
        <f t="shared" si="167"/>
        <v>0</v>
      </c>
    </row>
    <row r="752" spans="1:61" x14ac:dyDescent="0.2">
      <c r="A752" s="15">
        <v>751</v>
      </c>
      <c r="B752" s="35">
        <v>38527</v>
      </c>
      <c r="C752" s="36">
        <v>9367</v>
      </c>
      <c r="D752" s="37"/>
      <c r="F752" s="15">
        <v>321000</v>
      </c>
      <c r="H752" s="15">
        <v>59.043999999999997</v>
      </c>
      <c r="I752" s="15">
        <v>56.951999999999998</v>
      </c>
      <c r="J752" s="15">
        <v>2.161</v>
      </c>
      <c r="K752" s="15">
        <v>12767.286</v>
      </c>
      <c r="L752" s="15">
        <v>727882</v>
      </c>
      <c r="M752" s="15">
        <v>1334</v>
      </c>
      <c r="N752" s="15">
        <v>17.414000000000001</v>
      </c>
      <c r="O752" s="15">
        <v>250860</v>
      </c>
      <c r="P752" s="15">
        <v>8678.4</v>
      </c>
      <c r="Q752" s="15">
        <v>2248511</v>
      </c>
      <c r="S752" s="15">
        <v>8280</v>
      </c>
      <c r="T752" s="15">
        <v>9.2066999999999997</v>
      </c>
      <c r="U752" s="15">
        <v>98</v>
      </c>
      <c r="V752" s="15">
        <v>22</v>
      </c>
      <c r="W752" s="15">
        <v>90.8</v>
      </c>
      <c r="AB752" s="15">
        <v>293262</v>
      </c>
      <c r="AD752" s="15">
        <v>0</v>
      </c>
      <c r="AE752" s="15">
        <v>0.6</v>
      </c>
      <c r="AF752" s="15">
        <v>64.400000000000006</v>
      </c>
      <c r="AH752" s="13">
        <f t="shared" si="154"/>
        <v>2005</v>
      </c>
      <c r="AI752" s="13">
        <f t="shared" si="155"/>
        <v>25</v>
      </c>
      <c r="AJ752" s="13">
        <f>IF(AND(ISNUMBER(C752),ISNUMBER(AK752),ISNUMBER(AL752),AH752&gt;=Inputs!$B$5,AH752&lt;=Inputs!$B$6,AH752&lt;&gt;Inputs!$B$7,AH752&lt;&gt;Inputs!$B$8),1,0)</f>
        <v>0</v>
      </c>
      <c r="AK752" s="13">
        <f>IF(INDEX($E752:$AF752,Inputs!$C$10)="","",INDEX($E752:$AF752,Inputs!$C$10))</f>
        <v>250860</v>
      </c>
      <c r="AL752" s="13">
        <f>IF(INDEX($E752:$AF752,Inputs!$C$11)="","",INDEX($E752:$AF752,Inputs!$C$11))</f>
        <v>321000</v>
      </c>
      <c r="AM752" s="19">
        <f>Regression!$C$5+Regression!$C$6*A752</f>
        <v>9965.8711204589381</v>
      </c>
      <c r="AN752" s="27" t="str">
        <f t="shared" si="156"/>
        <v/>
      </c>
      <c r="AO752" s="30">
        <f>INDEX('Seasonal Index'!$E$2:$E$53,AI752)</f>
        <v>1.0360606930993077</v>
      </c>
      <c r="AP752" s="34" t="str">
        <f t="shared" si="157"/>
        <v/>
      </c>
      <c r="AQ752" s="16">
        <f>IF(AJ752=1,A752-Regression!$C$15,0)</f>
        <v>0</v>
      </c>
      <c r="AR752" s="16">
        <f>IF(AJ752=1,AK752-Regression!$D$15,0)</f>
        <v>0</v>
      </c>
      <c r="AS752" s="16">
        <f>IF(AJ752=1,AL752-Regression!$E$15,0)</f>
        <v>0</v>
      </c>
      <c r="AT752" s="16">
        <f>IF(AJ752=1,AP752-Regression!$F$15,0)</f>
        <v>0</v>
      </c>
      <c r="AU752" s="19">
        <f>IF(AND(ISNUMBER(AK752),ISNUMBER(AL752)),Regression!$C$38+Regression!$D$38*A752+Regression!$E$38*AK752+Regression!$F$38*AL752,"")</f>
        <v>9999.6297441414081</v>
      </c>
      <c r="AV752" s="34">
        <f t="shared" si="158"/>
        <v>10360.223323451601</v>
      </c>
      <c r="AW752" s="13" t="str">
        <f>IF(AJ752=1,"Train",IF(AH752=Inputs!$B$6+1,"Validation",IF(AH752&gt;Inputs!$B$6+1,"Forecast","Not used")))</f>
        <v>Not used</v>
      </c>
      <c r="AX752" s="34">
        <f t="shared" si="159"/>
        <v>9367</v>
      </c>
      <c r="AY752" s="38" t="str">
        <f t="shared" si="160"/>
        <v/>
      </c>
      <c r="AZ752" s="13">
        <f t="shared" si="161"/>
        <v>0</v>
      </c>
      <c r="BB752" s="19">
        <f>Regression!$C$45+Regression!$C$46*A752</f>
        <v>7315.4636911065099</v>
      </c>
      <c r="BC752" s="27" t="str">
        <f t="shared" si="162"/>
        <v/>
      </c>
      <c r="BD752" s="30">
        <f>INDEX('Seasonal Index'!$H$2:$H$53,AI752)</f>
        <v>1.0325970785197598</v>
      </c>
      <c r="BE752" s="34" t="str">
        <f t="shared" si="163"/>
        <v/>
      </c>
      <c r="BF752" s="38" t="str">
        <f t="shared" si="164"/>
        <v/>
      </c>
      <c r="BG752" s="34">
        <f t="shared" si="165"/>
        <v>9367</v>
      </c>
      <c r="BH752" s="13">
        <f t="shared" si="166"/>
        <v>0</v>
      </c>
      <c r="BI752" s="13">
        <f t="shared" si="167"/>
        <v>0</v>
      </c>
    </row>
    <row r="753" spans="1:61" x14ac:dyDescent="0.2">
      <c r="A753" s="15">
        <v>752</v>
      </c>
      <c r="B753" s="35">
        <v>38534</v>
      </c>
      <c r="C753" s="36">
        <v>9721</v>
      </c>
      <c r="D753" s="37"/>
      <c r="F753" s="15">
        <v>311000</v>
      </c>
      <c r="H753" s="15">
        <v>58.213999999999999</v>
      </c>
      <c r="I753" s="15">
        <v>56.688000000000002</v>
      </c>
      <c r="J753" s="15">
        <v>2.2149999999999999</v>
      </c>
      <c r="K753" s="15">
        <v>12767.286</v>
      </c>
      <c r="L753" s="15">
        <v>727882</v>
      </c>
      <c r="M753" s="15">
        <v>1334</v>
      </c>
      <c r="N753" s="15">
        <v>17.414000000000001</v>
      </c>
      <c r="O753" s="15">
        <v>250860</v>
      </c>
      <c r="P753" s="15">
        <v>8678.4</v>
      </c>
      <c r="Q753" s="15">
        <v>2248511</v>
      </c>
      <c r="S753" s="15">
        <v>8280</v>
      </c>
      <c r="T753" s="15">
        <v>9.2066999999999997</v>
      </c>
      <c r="U753" s="15">
        <v>98</v>
      </c>
      <c r="V753" s="15">
        <v>22</v>
      </c>
      <c r="W753" s="15">
        <v>90.8</v>
      </c>
      <c r="AB753" s="15">
        <v>293262</v>
      </c>
      <c r="AD753" s="15">
        <v>0</v>
      </c>
      <c r="AE753" s="15">
        <v>0</v>
      </c>
      <c r="AF753" s="15">
        <v>83.9</v>
      </c>
      <c r="AH753" s="13">
        <f t="shared" si="154"/>
        <v>2005</v>
      </c>
      <c r="AI753" s="13">
        <f t="shared" si="155"/>
        <v>26</v>
      </c>
      <c r="AJ753" s="13">
        <f>IF(AND(ISNUMBER(C753),ISNUMBER(AK753),ISNUMBER(AL753),AH753&gt;=Inputs!$B$5,AH753&lt;=Inputs!$B$6,AH753&lt;&gt;Inputs!$B$7,AH753&lt;&gt;Inputs!$B$8),1,0)</f>
        <v>0</v>
      </c>
      <c r="AK753" s="13">
        <f>IF(INDEX($E753:$AF753,Inputs!$C$10)="","",INDEX($E753:$AF753,Inputs!$C$10))</f>
        <v>250860</v>
      </c>
      <c r="AL753" s="13">
        <f>IF(INDEX($E753:$AF753,Inputs!$C$11)="","",INDEX($E753:$AF753,Inputs!$C$11))</f>
        <v>311000</v>
      </c>
      <c r="AM753" s="19">
        <f>Regression!$C$5+Regression!$C$6*A753</f>
        <v>9964.6984455206184</v>
      </c>
      <c r="AN753" s="27" t="str">
        <f t="shared" si="156"/>
        <v/>
      </c>
      <c r="AO753" s="30">
        <f>INDEX('Seasonal Index'!$E$2:$E$53,AI753)</f>
        <v>1.057751041708793</v>
      </c>
      <c r="AP753" s="34" t="str">
        <f t="shared" si="157"/>
        <v/>
      </c>
      <c r="AQ753" s="16">
        <f>IF(AJ753=1,A753-Regression!$C$15,0)</f>
        <v>0</v>
      </c>
      <c r="AR753" s="16">
        <f>IF(AJ753=1,AK753-Regression!$D$15,0)</f>
        <v>0</v>
      </c>
      <c r="AS753" s="16">
        <f>IF(AJ753=1,AL753-Regression!$E$15,0)</f>
        <v>0</v>
      </c>
      <c r="AT753" s="16">
        <f>IF(AJ753=1,AP753-Regression!$F$15,0)</f>
        <v>0</v>
      </c>
      <c r="AU753" s="19">
        <f>IF(AND(ISNUMBER(AK753),ISNUMBER(AL753)),Regression!$C$38+Regression!$D$38*A753+Regression!$E$38*AK753+Regression!$F$38*AL753,"")</f>
        <v>10024.617844691045</v>
      </c>
      <c r="AV753" s="34">
        <f t="shared" si="158"/>
        <v>10603.549967954508</v>
      </c>
      <c r="AW753" s="13" t="str">
        <f>IF(AJ753=1,"Train",IF(AH753=Inputs!$B$6+1,"Validation",IF(AH753&gt;Inputs!$B$6+1,"Forecast","Not used")))</f>
        <v>Not used</v>
      </c>
      <c r="AX753" s="34">
        <f t="shared" si="159"/>
        <v>9721</v>
      </c>
      <c r="AY753" s="38" t="str">
        <f t="shared" si="160"/>
        <v/>
      </c>
      <c r="AZ753" s="13">
        <f t="shared" si="161"/>
        <v>0</v>
      </c>
      <c r="BB753" s="19">
        <f>Regression!$C$45+Regression!$C$46*A753</f>
        <v>7317.0231907192865</v>
      </c>
      <c r="BC753" s="27" t="str">
        <f t="shared" si="162"/>
        <v/>
      </c>
      <c r="BD753" s="30">
        <f>INDEX('Seasonal Index'!$H$2:$H$53,AI753)</f>
        <v>1.0794606245983969</v>
      </c>
      <c r="BE753" s="34" t="str">
        <f t="shared" si="163"/>
        <v/>
      </c>
      <c r="BF753" s="38" t="str">
        <f t="shared" si="164"/>
        <v/>
      </c>
      <c r="BG753" s="34">
        <f t="shared" si="165"/>
        <v>9721</v>
      </c>
      <c r="BH753" s="13">
        <f t="shared" si="166"/>
        <v>0</v>
      </c>
      <c r="BI753" s="13">
        <f t="shared" si="167"/>
        <v>0</v>
      </c>
    </row>
    <row r="754" spans="1:61" x14ac:dyDescent="0.2">
      <c r="A754" s="15">
        <v>753</v>
      </c>
      <c r="B754" s="35">
        <v>38541</v>
      </c>
      <c r="C754" s="36">
        <v>9391</v>
      </c>
      <c r="D754" s="37"/>
      <c r="F754" s="15">
        <v>327000</v>
      </c>
      <c r="H754" s="15">
        <v>60.354999999999997</v>
      </c>
      <c r="I754" s="15">
        <v>57.984000000000002</v>
      </c>
      <c r="J754" s="15">
        <v>2.226</v>
      </c>
      <c r="K754" s="15">
        <v>12767.286</v>
      </c>
      <c r="L754" s="15">
        <v>727882</v>
      </c>
      <c r="M754" s="15">
        <v>1320</v>
      </c>
      <c r="N754" s="15">
        <v>17.414000000000001</v>
      </c>
      <c r="O754" s="15">
        <v>250860</v>
      </c>
      <c r="P754" s="15">
        <v>8671.6</v>
      </c>
      <c r="Q754" s="15">
        <v>2248511</v>
      </c>
      <c r="S754" s="15">
        <v>8280</v>
      </c>
      <c r="T754" s="15">
        <v>9.2066999999999997</v>
      </c>
      <c r="U754" s="15">
        <v>98</v>
      </c>
      <c r="V754" s="15">
        <v>22</v>
      </c>
      <c r="W754" s="15">
        <v>92.8</v>
      </c>
      <c r="AB754" s="15">
        <v>293262</v>
      </c>
      <c r="AD754" s="15">
        <v>1</v>
      </c>
      <c r="AE754" s="15">
        <v>0.2</v>
      </c>
      <c r="AF754" s="15">
        <v>72.900000000000006</v>
      </c>
      <c r="AH754" s="13">
        <f t="shared" si="154"/>
        <v>2005</v>
      </c>
      <c r="AI754" s="13">
        <f t="shared" si="155"/>
        <v>27</v>
      </c>
      <c r="AJ754" s="13">
        <f>IF(AND(ISNUMBER(C754),ISNUMBER(AK754),ISNUMBER(AL754),AH754&gt;=Inputs!$B$5,AH754&lt;=Inputs!$B$6,AH754&lt;&gt;Inputs!$B$7,AH754&lt;&gt;Inputs!$B$8),1,0)</f>
        <v>0</v>
      </c>
      <c r="AK754" s="13">
        <f>IF(INDEX($E754:$AF754,Inputs!$C$10)="","",INDEX($E754:$AF754,Inputs!$C$10))</f>
        <v>250860</v>
      </c>
      <c r="AL754" s="13">
        <f>IF(INDEX($E754:$AF754,Inputs!$C$11)="","",INDEX($E754:$AF754,Inputs!$C$11))</f>
        <v>327000</v>
      </c>
      <c r="AM754" s="19">
        <f>Regression!$C$5+Regression!$C$6*A754</f>
        <v>9963.5257705822987</v>
      </c>
      <c r="AN754" s="27" t="str">
        <f t="shared" si="156"/>
        <v/>
      </c>
      <c r="AO754" s="30">
        <f>INDEX('Seasonal Index'!$E$2:$E$53,AI754)</f>
        <v>1.0212618850338866</v>
      </c>
      <c r="AP754" s="34" t="str">
        <f t="shared" si="157"/>
        <v/>
      </c>
      <c r="AQ754" s="16">
        <f>IF(AJ754=1,A754-Regression!$C$15,0)</f>
        <v>0</v>
      </c>
      <c r="AR754" s="16">
        <f>IF(AJ754=1,AK754-Regression!$D$15,0)</f>
        <v>0</v>
      </c>
      <c r="AS754" s="16">
        <f>IF(AJ754=1,AL754-Regression!$E$15,0)</f>
        <v>0</v>
      </c>
      <c r="AT754" s="16">
        <f>IF(AJ754=1,AP754-Regression!$F$15,0)</f>
        <v>0</v>
      </c>
      <c r="AU754" s="19">
        <f>IF(AND(ISNUMBER(AK754),ISNUMBER(AL754)),Regression!$C$38+Regression!$D$38*A754+Regression!$E$38*AK754+Regression!$F$38*AL754,"")</f>
        <v>9980.5748694449958</v>
      </c>
      <c r="AV754" s="34">
        <f t="shared" si="158"/>
        <v>10192.780704891233</v>
      </c>
      <c r="AW754" s="13" t="str">
        <f>IF(AJ754=1,"Train",IF(AH754=Inputs!$B$6+1,"Validation",IF(AH754&gt;Inputs!$B$6+1,"Forecast","Not used")))</f>
        <v>Not used</v>
      </c>
      <c r="AX754" s="34">
        <f t="shared" si="159"/>
        <v>9391</v>
      </c>
      <c r="AY754" s="38" t="str">
        <f t="shared" si="160"/>
        <v/>
      </c>
      <c r="AZ754" s="13">
        <f t="shared" si="161"/>
        <v>0</v>
      </c>
      <c r="BB754" s="19">
        <f>Regression!$C$45+Regression!$C$46*A754</f>
        <v>7318.5826903320631</v>
      </c>
      <c r="BC754" s="27" t="str">
        <f t="shared" si="162"/>
        <v/>
      </c>
      <c r="BD754" s="30">
        <f>INDEX('Seasonal Index'!$H$2:$H$53,AI754)</f>
        <v>0.99454601152310251</v>
      </c>
      <c r="BE754" s="34" t="str">
        <f t="shared" si="163"/>
        <v/>
      </c>
      <c r="BF754" s="38" t="str">
        <f t="shared" si="164"/>
        <v/>
      </c>
      <c r="BG754" s="34">
        <f t="shared" si="165"/>
        <v>9391</v>
      </c>
      <c r="BH754" s="13">
        <f t="shared" si="166"/>
        <v>0</v>
      </c>
      <c r="BI754" s="13">
        <f t="shared" si="167"/>
        <v>0</v>
      </c>
    </row>
    <row r="755" spans="1:61" x14ac:dyDescent="0.2">
      <c r="A755" s="15">
        <v>754</v>
      </c>
      <c r="B755" s="35">
        <v>38548</v>
      </c>
      <c r="C755" s="36">
        <v>9415</v>
      </c>
      <c r="D755" s="37"/>
      <c r="F755" s="15">
        <v>338000</v>
      </c>
      <c r="H755" s="15">
        <v>59.182000000000002</v>
      </c>
      <c r="I755" s="15">
        <v>57.43</v>
      </c>
      <c r="J755" s="15">
        <v>2.3279999999999998</v>
      </c>
      <c r="K755" s="15">
        <v>12767.286</v>
      </c>
      <c r="L755" s="15">
        <v>845975</v>
      </c>
      <c r="M755" s="15">
        <v>1320</v>
      </c>
      <c r="N755" s="15">
        <v>17.414000000000001</v>
      </c>
      <c r="O755" s="15">
        <v>250860</v>
      </c>
      <c r="P755" s="15">
        <v>8671.6</v>
      </c>
      <c r="Q755" s="15">
        <v>2248511</v>
      </c>
      <c r="S755" s="15">
        <v>8280</v>
      </c>
      <c r="T755" s="15">
        <v>9.2066999999999997</v>
      </c>
      <c r="U755" s="15">
        <v>98</v>
      </c>
      <c r="V755" s="15">
        <v>22</v>
      </c>
      <c r="W755" s="15">
        <v>92.8</v>
      </c>
      <c r="AB755" s="15">
        <v>293262</v>
      </c>
      <c r="AD755" s="15">
        <v>0</v>
      </c>
      <c r="AE755" s="15">
        <v>0</v>
      </c>
      <c r="AF755" s="15">
        <v>81.900000000000006</v>
      </c>
      <c r="AH755" s="13">
        <f t="shared" si="154"/>
        <v>2005</v>
      </c>
      <c r="AI755" s="13">
        <f t="shared" si="155"/>
        <v>28</v>
      </c>
      <c r="AJ755" s="13">
        <f>IF(AND(ISNUMBER(C755),ISNUMBER(AK755),ISNUMBER(AL755),AH755&gt;=Inputs!$B$5,AH755&lt;=Inputs!$B$6,AH755&lt;&gt;Inputs!$B$7,AH755&lt;&gt;Inputs!$B$8),1,0)</f>
        <v>0</v>
      </c>
      <c r="AK755" s="13">
        <f>IF(INDEX($E755:$AF755,Inputs!$C$10)="","",INDEX($E755:$AF755,Inputs!$C$10))</f>
        <v>250860</v>
      </c>
      <c r="AL755" s="13">
        <f>IF(INDEX($E755:$AF755,Inputs!$C$11)="","",INDEX($E755:$AF755,Inputs!$C$11))</f>
        <v>338000</v>
      </c>
      <c r="AM755" s="19">
        <f>Regression!$C$5+Regression!$C$6*A755</f>
        <v>9962.3530956439809</v>
      </c>
      <c r="AN755" s="27" t="str">
        <f t="shared" si="156"/>
        <v/>
      </c>
      <c r="AO755" s="30">
        <f>INDEX('Seasonal Index'!$E$2:$E$53,AI755)</f>
        <v>1.0135090248159799</v>
      </c>
      <c r="AP755" s="34" t="str">
        <f t="shared" si="157"/>
        <v/>
      </c>
      <c r="AQ755" s="16">
        <f>IF(AJ755=1,A755-Regression!$C$15,0)</f>
        <v>0</v>
      </c>
      <c r="AR755" s="16">
        <f>IF(AJ755=1,AK755-Regression!$D$15,0)</f>
        <v>0</v>
      </c>
      <c r="AS755" s="16">
        <f>IF(AJ755=1,AL755-Regression!$E$15,0)</f>
        <v>0</v>
      </c>
      <c r="AT755" s="16">
        <f>IF(AJ755=1,AP755-Regression!$F$15,0)</f>
        <v>0</v>
      </c>
      <c r="AU755" s="19">
        <f>IF(AND(ISNUMBER(AK755),ISNUMBER(AL755)),Regression!$C$38+Regression!$D$38*A755+Regression!$E$38*AK755+Regression!$F$38*AL755,"")</f>
        <v>9949.8071010827316</v>
      </c>
      <c r="AV755" s="34">
        <f t="shared" si="158"/>
        <v>10084.219292125472</v>
      </c>
      <c r="AW755" s="13" t="str">
        <f>IF(AJ755=1,"Train",IF(AH755=Inputs!$B$6+1,"Validation",IF(AH755&gt;Inputs!$B$6+1,"Forecast","Not used")))</f>
        <v>Not used</v>
      </c>
      <c r="AX755" s="34">
        <f t="shared" si="159"/>
        <v>9415</v>
      </c>
      <c r="AY755" s="38" t="str">
        <f t="shared" si="160"/>
        <v/>
      </c>
      <c r="AZ755" s="13">
        <f t="shared" si="161"/>
        <v>0</v>
      </c>
      <c r="BB755" s="19">
        <f>Regression!$C$45+Regression!$C$46*A755</f>
        <v>7320.1421899448405</v>
      </c>
      <c r="BC755" s="27" t="str">
        <f t="shared" si="162"/>
        <v/>
      </c>
      <c r="BD755" s="30">
        <f>INDEX('Seasonal Index'!$H$2:$H$53,AI755)</f>
        <v>0.99258235973728948</v>
      </c>
      <c r="BE755" s="34" t="str">
        <f t="shared" si="163"/>
        <v/>
      </c>
      <c r="BF755" s="38" t="str">
        <f t="shared" si="164"/>
        <v/>
      </c>
      <c r="BG755" s="34">
        <f t="shared" si="165"/>
        <v>9415</v>
      </c>
      <c r="BH755" s="13">
        <f t="shared" si="166"/>
        <v>0</v>
      </c>
      <c r="BI755" s="13">
        <f t="shared" si="167"/>
        <v>0</v>
      </c>
    </row>
    <row r="756" spans="1:61" x14ac:dyDescent="0.2">
      <c r="A756" s="15">
        <v>755</v>
      </c>
      <c r="B756" s="35">
        <v>38555</v>
      </c>
      <c r="C756" s="36">
        <v>9449</v>
      </c>
      <c r="D756" s="37"/>
      <c r="F756" s="15">
        <v>323000</v>
      </c>
      <c r="H756" s="15">
        <v>57.304000000000002</v>
      </c>
      <c r="I756" s="15">
        <v>56.392000000000003</v>
      </c>
      <c r="J756" s="15">
        <v>2.3170000000000002</v>
      </c>
      <c r="K756" s="15">
        <v>12767.286</v>
      </c>
      <c r="L756" s="15">
        <v>845975</v>
      </c>
      <c r="M756" s="15">
        <v>1320</v>
      </c>
      <c r="N756" s="15">
        <v>18.481999999999999</v>
      </c>
      <c r="O756" s="15">
        <v>262678</v>
      </c>
      <c r="P756" s="15">
        <v>8671.6</v>
      </c>
      <c r="Q756" s="15">
        <v>2248511</v>
      </c>
      <c r="S756" s="15">
        <v>8280</v>
      </c>
      <c r="T756" s="15">
        <v>9.2066999999999997</v>
      </c>
      <c r="U756" s="15">
        <v>98</v>
      </c>
      <c r="V756" s="15">
        <v>22</v>
      </c>
      <c r="W756" s="15">
        <v>92.8</v>
      </c>
      <c r="AB756" s="15">
        <v>293262</v>
      </c>
      <c r="AD756" s="15">
        <v>0</v>
      </c>
      <c r="AE756" s="15">
        <v>0</v>
      </c>
      <c r="AF756" s="15">
        <v>105.3</v>
      </c>
      <c r="AH756" s="13">
        <f t="shared" si="154"/>
        <v>2005</v>
      </c>
      <c r="AI756" s="13">
        <f t="shared" si="155"/>
        <v>29</v>
      </c>
      <c r="AJ756" s="13">
        <f>IF(AND(ISNUMBER(C756),ISNUMBER(AK756),ISNUMBER(AL756),AH756&gt;=Inputs!$B$5,AH756&lt;=Inputs!$B$6,AH756&lt;&gt;Inputs!$B$7,AH756&lt;&gt;Inputs!$B$8),1,0)</f>
        <v>0</v>
      </c>
      <c r="AK756" s="13">
        <f>IF(INDEX($E756:$AF756,Inputs!$C$10)="","",INDEX($E756:$AF756,Inputs!$C$10))</f>
        <v>262678</v>
      </c>
      <c r="AL756" s="13">
        <f>IF(INDEX($E756:$AF756,Inputs!$C$11)="","",INDEX($E756:$AF756,Inputs!$C$11))</f>
        <v>323000</v>
      </c>
      <c r="AM756" s="19">
        <f>Regression!$C$5+Regression!$C$6*A756</f>
        <v>9961.1804207056612</v>
      </c>
      <c r="AN756" s="27" t="str">
        <f t="shared" si="156"/>
        <v/>
      </c>
      <c r="AO756" s="30">
        <f>INDEX('Seasonal Index'!$E$2:$E$53,AI756)</f>
        <v>1.0519566788647539</v>
      </c>
      <c r="AP756" s="34" t="str">
        <f t="shared" si="157"/>
        <v/>
      </c>
      <c r="AQ756" s="16">
        <f>IF(AJ756=1,A756-Regression!$C$15,0)</f>
        <v>0</v>
      </c>
      <c r="AR756" s="16">
        <f>IF(AJ756=1,AK756-Regression!$D$15,0)</f>
        <v>0</v>
      </c>
      <c r="AS756" s="16">
        <f>IF(AJ756=1,AL756-Regression!$E$15,0)</f>
        <v>0</v>
      </c>
      <c r="AT756" s="16">
        <f>IF(AJ756=1,AP756-Regression!$F$15,0)</f>
        <v>0</v>
      </c>
      <c r="AU756" s="19">
        <f>IF(AND(ISNUMBER(AK756),ISNUMBER(AL756)),Regression!$C$38+Regression!$D$38*A756+Regression!$E$38*AK756+Regression!$F$38*AL756,"")</f>
        <v>10009.63437183854</v>
      </c>
      <c r="AV756" s="34">
        <f t="shared" si="158"/>
        <v>10529.701730449757</v>
      </c>
      <c r="AW756" s="13" t="str">
        <f>IF(AJ756=1,"Train",IF(AH756=Inputs!$B$6+1,"Validation",IF(AH756&gt;Inputs!$B$6+1,"Forecast","Not used")))</f>
        <v>Not used</v>
      </c>
      <c r="AX756" s="34">
        <f t="shared" si="159"/>
        <v>9449</v>
      </c>
      <c r="AY756" s="38" t="str">
        <f t="shared" si="160"/>
        <v/>
      </c>
      <c r="AZ756" s="13">
        <f t="shared" si="161"/>
        <v>0</v>
      </c>
      <c r="BB756" s="19">
        <f>Regression!$C$45+Regression!$C$46*A756</f>
        <v>7321.7016895576171</v>
      </c>
      <c r="BC756" s="27" t="str">
        <f t="shared" si="162"/>
        <v/>
      </c>
      <c r="BD756" s="30">
        <f>INDEX('Seasonal Index'!$H$2:$H$53,AI756)</f>
        <v>1.0486159669304305</v>
      </c>
      <c r="BE756" s="34" t="str">
        <f t="shared" si="163"/>
        <v/>
      </c>
      <c r="BF756" s="38" t="str">
        <f t="shared" si="164"/>
        <v/>
      </c>
      <c r="BG756" s="34">
        <f t="shared" si="165"/>
        <v>9449</v>
      </c>
      <c r="BH756" s="13">
        <f t="shared" si="166"/>
        <v>0</v>
      </c>
      <c r="BI756" s="13">
        <f t="shared" si="167"/>
        <v>0</v>
      </c>
    </row>
    <row r="757" spans="1:61" x14ac:dyDescent="0.2">
      <c r="A757" s="15">
        <v>756</v>
      </c>
      <c r="B757" s="35">
        <v>38562</v>
      </c>
      <c r="C757" s="36">
        <v>9586</v>
      </c>
      <c r="D757" s="37"/>
      <c r="F757" s="15">
        <v>318000</v>
      </c>
      <c r="H757" s="15">
        <v>59.39</v>
      </c>
      <c r="I757" s="15">
        <v>58.496000000000002</v>
      </c>
      <c r="J757" s="15">
        <v>2.2890000000000001</v>
      </c>
      <c r="K757" s="15">
        <v>12767.286</v>
      </c>
      <c r="L757" s="15">
        <v>845975</v>
      </c>
      <c r="M757" s="15">
        <v>1320</v>
      </c>
      <c r="N757" s="15">
        <v>18.481999999999999</v>
      </c>
      <c r="O757" s="15">
        <v>262678</v>
      </c>
      <c r="P757" s="15">
        <v>8671.6</v>
      </c>
      <c r="Q757" s="15">
        <v>2248511</v>
      </c>
      <c r="S757" s="15">
        <v>8280</v>
      </c>
      <c r="T757" s="15">
        <v>9.2066999999999997</v>
      </c>
      <c r="U757" s="15">
        <v>98</v>
      </c>
      <c r="V757" s="15">
        <v>22</v>
      </c>
      <c r="W757" s="15">
        <v>92.8</v>
      </c>
      <c r="AB757" s="15">
        <v>293262</v>
      </c>
      <c r="AD757" s="15">
        <v>0</v>
      </c>
      <c r="AE757" s="15">
        <v>0</v>
      </c>
      <c r="AF757" s="15">
        <v>102.1</v>
      </c>
      <c r="AH757" s="13">
        <f t="shared" si="154"/>
        <v>2005</v>
      </c>
      <c r="AI757" s="13">
        <f t="shared" si="155"/>
        <v>30</v>
      </c>
      <c r="AJ757" s="13">
        <f>IF(AND(ISNUMBER(C757),ISNUMBER(AK757),ISNUMBER(AL757),AH757&gt;=Inputs!$B$5,AH757&lt;=Inputs!$B$6,AH757&lt;&gt;Inputs!$B$7,AH757&lt;&gt;Inputs!$B$8),1,0)</f>
        <v>0</v>
      </c>
      <c r="AK757" s="13">
        <f>IF(INDEX($E757:$AF757,Inputs!$C$10)="","",INDEX($E757:$AF757,Inputs!$C$10))</f>
        <v>262678</v>
      </c>
      <c r="AL757" s="13">
        <f>IF(INDEX($E757:$AF757,Inputs!$C$11)="","",INDEX($E757:$AF757,Inputs!$C$11))</f>
        <v>318000</v>
      </c>
      <c r="AM757" s="19">
        <f>Regression!$C$5+Regression!$C$6*A757</f>
        <v>9960.0077457673433</v>
      </c>
      <c r="AN757" s="27" t="str">
        <f t="shared" si="156"/>
        <v/>
      </c>
      <c r="AO757" s="30">
        <f>INDEX('Seasonal Index'!$E$2:$E$53,AI757)</f>
        <v>1.0317130415362794</v>
      </c>
      <c r="AP757" s="34" t="str">
        <f t="shared" si="157"/>
        <v/>
      </c>
      <c r="AQ757" s="16">
        <f>IF(AJ757=1,A757-Regression!$C$15,0)</f>
        <v>0</v>
      </c>
      <c r="AR757" s="16">
        <f>IF(AJ757=1,AK757-Regression!$D$15,0)</f>
        <v>0</v>
      </c>
      <c r="AS757" s="16">
        <f>IF(AJ757=1,AL757-Regression!$E$15,0)</f>
        <v>0</v>
      </c>
      <c r="AT757" s="16">
        <f>IF(AJ757=1,AP757-Regression!$F$15,0)</f>
        <v>0</v>
      </c>
      <c r="AU757" s="19">
        <f>IF(AND(ISNUMBER(AK757),ISNUMBER(AL757)),Regression!$C$38+Regression!$D$38*A757+Regression!$E$38*AK757+Regression!$F$38*AL757,"")</f>
        <v>10021.347265504392</v>
      </c>
      <c r="AV757" s="34">
        <f t="shared" si="158"/>
        <v>10339.154667584813</v>
      </c>
      <c r="AW757" s="13" t="str">
        <f>IF(AJ757=1,"Train",IF(AH757=Inputs!$B$6+1,"Validation",IF(AH757&gt;Inputs!$B$6+1,"Forecast","Not used")))</f>
        <v>Not used</v>
      </c>
      <c r="AX757" s="34">
        <f t="shared" si="159"/>
        <v>9586</v>
      </c>
      <c r="AY757" s="38" t="str">
        <f t="shared" si="160"/>
        <v/>
      </c>
      <c r="AZ757" s="13">
        <f t="shared" si="161"/>
        <v>0</v>
      </c>
      <c r="BB757" s="19">
        <f>Regression!$C$45+Regression!$C$46*A757</f>
        <v>7323.2611891703937</v>
      </c>
      <c r="BC757" s="27" t="str">
        <f t="shared" si="162"/>
        <v/>
      </c>
      <c r="BD757" s="30">
        <f>INDEX('Seasonal Index'!$H$2:$H$53,AI757)</f>
        <v>1.0099032328934463</v>
      </c>
      <c r="BE757" s="34" t="str">
        <f t="shared" si="163"/>
        <v/>
      </c>
      <c r="BF757" s="38" t="str">
        <f t="shared" si="164"/>
        <v/>
      </c>
      <c r="BG757" s="34">
        <f t="shared" si="165"/>
        <v>9586</v>
      </c>
      <c r="BH757" s="13">
        <f t="shared" si="166"/>
        <v>0</v>
      </c>
      <c r="BI757" s="13">
        <f t="shared" si="167"/>
        <v>0</v>
      </c>
    </row>
    <row r="758" spans="1:61" x14ac:dyDescent="0.2">
      <c r="A758" s="15">
        <v>757</v>
      </c>
      <c r="B758" s="35">
        <v>38569</v>
      </c>
      <c r="C758" s="36">
        <v>9483</v>
      </c>
      <c r="D758" s="37"/>
      <c r="F758" s="15">
        <v>316000</v>
      </c>
      <c r="H758" s="15">
        <v>61.636000000000003</v>
      </c>
      <c r="I758" s="15">
        <v>60.415999999999997</v>
      </c>
      <c r="J758" s="15">
        <v>2.2909999999999999</v>
      </c>
      <c r="K758" s="15">
        <v>12922.656000000001</v>
      </c>
      <c r="L758" s="15">
        <v>845975</v>
      </c>
      <c r="M758" s="15">
        <v>1355</v>
      </c>
      <c r="N758" s="15">
        <v>18.481999999999999</v>
      </c>
      <c r="O758" s="15">
        <v>262678</v>
      </c>
      <c r="P758" s="15">
        <v>8753.4</v>
      </c>
      <c r="Q758" s="15">
        <v>2248511</v>
      </c>
      <c r="S758" s="15">
        <v>8280</v>
      </c>
      <c r="T758" s="15">
        <v>9.2066999999999997</v>
      </c>
      <c r="U758" s="15">
        <v>98.6</v>
      </c>
      <c r="V758" s="15">
        <v>22</v>
      </c>
      <c r="W758" s="15">
        <v>94.2</v>
      </c>
      <c r="AB758" s="15">
        <v>293262</v>
      </c>
      <c r="AD758" s="15">
        <v>0</v>
      </c>
      <c r="AE758" s="15">
        <v>0</v>
      </c>
      <c r="AF758" s="15">
        <v>99.1</v>
      </c>
      <c r="AH758" s="13">
        <f t="shared" si="154"/>
        <v>2005</v>
      </c>
      <c r="AI758" s="13">
        <f t="shared" si="155"/>
        <v>31</v>
      </c>
      <c r="AJ758" s="13">
        <f>IF(AND(ISNUMBER(C758),ISNUMBER(AK758),ISNUMBER(AL758),AH758&gt;=Inputs!$B$5,AH758&lt;=Inputs!$B$6,AH758&lt;&gt;Inputs!$B$7,AH758&lt;&gt;Inputs!$B$8),1,0)</f>
        <v>0</v>
      </c>
      <c r="AK758" s="13">
        <f>IF(INDEX($E758:$AF758,Inputs!$C$10)="","",INDEX($E758:$AF758,Inputs!$C$10))</f>
        <v>262678</v>
      </c>
      <c r="AL758" s="13">
        <f>IF(INDEX($E758:$AF758,Inputs!$C$11)="","",INDEX($E758:$AF758,Inputs!$C$11))</f>
        <v>316000</v>
      </c>
      <c r="AM758" s="19">
        <f>Regression!$C$5+Regression!$C$6*A758</f>
        <v>9958.8350708290236</v>
      </c>
      <c r="AN758" s="27" t="str">
        <f t="shared" si="156"/>
        <v/>
      </c>
      <c r="AO758" s="30">
        <f>INDEX('Seasonal Index'!$E$2:$E$53,AI758)</f>
        <v>1.0399732200612197</v>
      </c>
      <c r="AP758" s="34" t="str">
        <f t="shared" si="157"/>
        <v/>
      </c>
      <c r="AQ758" s="16">
        <f>IF(AJ758=1,A758-Regression!$C$15,0)</f>
        <v>0</v>
      </c>
      <c r="AR758" s="16">
        <f>IF(AJ758=1,AK758-Regression!$D$15,0)</f>
        <v>0</v>
      </c>
      <c r="AS758" s="16">
        <f>IF(AJ758=1,AL758-Regression!$E$15,0)</f>
        <v>0</v>
      </c>
      <c r="AT758" s="16">
        <f>IF(AJ758=1,AP758-Regression!$F$15,0)</f>
        <v>0</v>
      </c>
      <c r="AU758" s="19">
        <f>IF(AND(ISNUMBER(AK758),ISNUMBER(AL758)),Regression!$C$38+Regression!$D$38*A758+Regression!$E$38*AK758+Regression!$F$38*AL758,"")</f>
        <v>10025.095035039973</v>
      </c>
      <c r="AV758" s="34">
        <f t="shared" si="158"/>
        <v>10425.830365010266</v>
      </c>
      <c r="AW758" s="13" t="str">
        <f>IF(AJ758=1,"Train",IF(AH758=Inputs!$B$6+1,"Validation",IF(AH758&gt;Inputs!$B$6+1,"Forecast","Not used")))</f>
        <v>Not used</v>
      </c>
      <c r="AX758" s="34">
        <f t="shared" si="159"/>
        <v>9483</v>
      </c>
      <c r="AY758" s="38" t="str">
        <f t="shared" si="160"/>
        <v/>
      </c>
      <c r="AZ758" s="13">
        <f t="shared" si="161"/>
        <v>0</v>
      </c>
      <c r="BB758" s="19">
        <f>Regression!$C$45+Regression!$C$46*A758</f>
        <v>7324.8206887831711</v>
      </c>
      <c r="BC758" s="27" t="str">
        <f t="shared" si="162"/>
        <v/>
      </c>
      <c r="BD758" s="30">
        <f>INDEX('Seasonal Index'!$H$2:$H$53,AI758)</f>
        <v>1.0389647971011076</v>
      </c>
      <c r="BE758" s="34" t="str">
        <f t="shared" si="163"/>
        <v/>
      </c>
      <c r="BF758" s="38" t="str">
        <f t="shared" si="164"/>
        <v/>
      </c>
      <c r="BG758" s="34">
        <f t="shared" si="165"/>
        <v>9483</v>
      </c>
      <c r="BH758" s="13">
        <f t="shared" si="166"/>
        <v>0</v>
      </c>
      <c r="BI758" s="13">
        <f t="shared" si="167"/>
        <v>0</v>
      </c>
    </row>
    <row r="759" spans="1:61" x14ac:dyDescent="0.2">
      <c r="A759" s="15">
        <v>758</v>
      </c>
      <c r="B759" s="35">
        <v>38576</v>
      </c>
      <c r="C759" s="36">
        <v>9408</v>
      </c>
      <c r="D759" s="37"/>
      <c r="F759" s="15">
        <v>311000</v>
      </c>
      <c r="H759" s="15">
        <v>64.846000000000004</v>
      </c>
      <c r="I759" s="15">
        <v>64.456000000000003</v>
      </c>
      <c r="J759" s="15">
        <v>2.3679999999999999</v>
      </c>
      <c r="K759" s="15">
        <v>12922.656000000001</v>
      </c>
      <c r="L759" s="15">
        <v>800801</v>
      </c>
      <c r="M759" s="15">
        <v>1355</v>
      </c>
      <c r="N759" s="15">
        <v>18.481999999999999</v>
      </c>
      <c r="O759" s="15">
        <v>262678</v>
      </c>
      <c r="P759" s="15">
        <v>8753.4</v>
      </c>
      <c r="Q759" s="15">
        <v>2248511</v>
      </c>
      <c r="S759" s="15">
        <v>8280</v>
      </c>
      <c r="T759" s="15">
        <v>9.2066999999999997</v>
      </c>
      <c r="U759" s="15">
        <v>98.6</v>
      </c>
      <c r="V759" s="15">
        <v>22</v>
      </c>
      <c r="W759" s="15">
        <v>94.2</v>
      </c>
      <c r="AB759" s="15">
        <v>293262</v>
      </c>
      <c r="AD759" s="15">
        <v>0</v>
      </c>
      <c r="AE759" s="15">
        <v>0</v>
      </c>
      <c r="AF759" s="15">
        <v>97.7</v>
      </c>
      <c r="AH759" s="13">
        <f t="shared" si="154"/>
        <v>2005</v>
      </c>
      <c r="AI759" s="13">
        <f t="shared" si="155"/>
        <v>32</v>
      </c>
      <c r="AJ759" s="13">
        <f>IF(AND(ISNUMBER(C759),ISNUMBER(AK759),ISNUMBER(AL759),AH759&gt;=Inputs!$B$5,AH759&lt;=Inputs!$B$6,AH759&lt;&gt;Inputs!$B$7,AH759&lt;&gt;Inputs!$B$8),1,0)</f>
        <v>0</v>
      </c>
      <c r="AK759" s="13">
        <f>IF(INDEX($E759:$AF759,Inputs!$C$10)="","",INDEX($E759:$AF759,Inputs!$C$10))</f>
        <v>262678</v>
      </c>
      <c r="AL759" s="13">
        <f>IF(INDEX($E759:$AF759,Inputs!$C$11)="","",INDEX($E759:$AF759,Inputs!$C$11))</f>
        <v>311000</v>
      </c>
      <c r="AM759" s="19">
        <f>Regression!$C$5+Regression!$C$6*A759</f>
        <v>9957.6623958907039</v>
      </c>
      <c r="AN759" s="27" t="str">
        <f t="shared" si="156"/>
        <v/>
      </c>
      <c r="AO759" s="30">
        <f>INDEX('Seasonal Index'!$E$2:$E$53,AI759)</f>
        <v>1.040616931741758</v>
      </c>
      <c r="AP759" s="34" t="str">
        <f t="shared" si="157"/>
        <v/>
      </c>
      <c r="AQ759" s="16">
        <f>IF(AJ759=1,A759-Regression!$C$15,0)</f>
        <v>0</v>
      </c>
      <c r="AR759" s="16">
        <f>IF(AJ759=1,AK759-Regression!$D$15,0)</f>
        <v>0</v>
      </c>
      <c r="AS759" s="16">
        <f>IF(AJ759=1,AL759-Regression!$E$15,0)</f>
        <v>0</v>
      </c>
      <c r="AT759" s="16">
        <f>IF(AJ759=1,AP759-Regression!$F$15,0)</f>
        <v>0</v>
      </c>
      <c r="AU759" s="19">
        <f>IF(AND(ISNUMBER(AK759),ISNUMBER(AL759)),Regression!$C$38+Regression!$D$38*A759+Regression!$E$38*AK759+Regression!$F$38*AL759,"")</f>
        <v>10036.807928705823</v>
      </c>
      <c r="AV759" s="34">
        <f t="shared" si="158"/>
        <v>10444.472271251203</v>
      </c>
      <c r="AW759" s="13" t="str">
        <f>IF(AJ759=1,"Train",IF(AH759=Inputs!$B$6+1,"Validation",IF(AH759&gt;Inputs!$B$6+1,"Forecast","Not used")))</f>
        <v>Not used</v>
      </c>
      <c r="AX759" s="34">
        <f t="shared" si="159"/>
        <v>9408</v>
      </c>
      <c r="AY759" s="38" t="str">
        <f t="shared" si="160"/>
        <v/>
      </c>
      <c r="AZ759" s="13">
        <f t="shared" si="161"/>
        <v>0</v>
      </c>
      <c r="BB759" s="19">
        <f>Regression!$C$45+Regression!$C$46*A759</f>
        <v>7326.3801883959477</v>
      </c>
      <c r="BC759" s="27" t="str">
        <f t="shared" si="162"/>
        <v/>
      </c>
      <c r="BD759" s="30">
        <f>INDEX('Seasonal Index'!$H$2:$H$53,AI759)</f>
        <v>1.0332208948643213</v>
      </c>
      <c r="BE759" s="34" t="str">
        <f t="shared" si="163"/>
        <v/>
      </c>
      <c r="BF759" s="38" t="str">
        <f t="shared" si="164"/>
        <v/>
      </c>
      <c r="BG759" s="34">
        <f t="shared" si="165"/>
        <v>9408</v>
      </c>
      <c r="BH759" s="13">
        <f t="shared" si="166"/>
        <v>0</v>
      </c>
      <c r="BI759" s="13">
        <f t="shared" si="167"/>
        <v>0</v>
      </c>
    </row>
    <row r="760" spans="1:61" x14ac:dyDescent="0.2">
      <c r="A760" s="15">
        <v>759</v>
      </c>
      <c r="B760" s="35">
        <v>38583</v>
      </c>
      <c r="C760" s="36">
        <v>9471</v>
      </c>
      <c r="D760" s="37"/>
      <c r="F760" s="15">
        <v>319000</v>
      </c>
      <c r="H760" s="15">
        <v>64.918000000000006</v>
      </c>
      <c r="I760" s="15">
        <v>64.23</v>
      </c>
      <c r="J760" s="15">
        <v>2.5499999999999998</v>
      </c>
      <c r="K760" s="15">
        <v>12922.656000000001</v>
      </c>
      <c r="L760" s="15">
        <v>800801</v>
      </c>
      <c r="M760" s="15">
        <v>1355</v>
      </c>
      <c r="N760" s="15">
        <v>21.135000000000002</v>
      </c>
      <c r="O760" s="15">
        <v>263816</v>
      </c>
      <c r="P760" s="15">
        <v>8753.4</v>
      </c>
      <c r="Q760" s="15">
        <v>2248511</v>
      </c>
      <c r="S760" s="15">
        <v>8280</v>
      </c>
      <c r="T760" s="15">
        <v>9.2066999999999997</v>
      </c>
      <c r="U760" s="15">
        <v>98.6</v>
      </c>
      <c r="V760" s="15">
        <v>22</v>
      </c>
      <c r="W760" s="15">
        <v>94.2</v>
      </c>
      <c r="AB760" s="15">
        <v>293262</v>
      </c>
      <c r="AD760" s="15">
        <v>0</v>
      </c>
      <c r="AE760" s="15">
        <v>0</v>
      </c>
      <c r="AF760" s="15">
        <v>86.4</v>
      </c>
      <c r="AH760" s="13">
        <f t="shared" si="154"/>
        <v>2005</v>
      </c>
      <c r="AI760" s="13">
        <f t="shared" si="155"/>
        <v>33</v>
      </c>
      <c r="AJ760" s="13">
        <f>IF(AND(ISNUMBER(C760),ISNUMBER(AK760),ISNUMBER(AL760),AH760&gt;=Inputs!$B$5,AH760&lt;=Inputs!$B$6,AH760&lt;&gt;Inputs!$B$7,AH760&lt;&gt;Inputs!$B$8),1,0)</f>
        <v>0</v>
      </c>
      <c r="AK760" s="13">
        <f>IF(INDEX($E760:$AF760,Inputs!$C$10)="","",INDEX($E760:$AF760,Inputs!$C$10))</f>
        <v>263816</v>
      </c>
      <c r="AL760" s="13">
        <f>IF(INDEX($E760:$AF760,Inputs!$C$11)="","",INDEX($E760:$AF760,Inputs!$C$11))</f>
        <v>319000</v>
      </c>
      <c r="AM760" s="19">
        <f>Regression!$C$5+Regression!$C$6*A760</f>
        <v>9956.4897209523861</v>
      </c>
      <c r="AN760" s="27" t="str">
        <f t="shared" si="156"/>
        <v/>
      </c>
      <c r="AO760" s="30">
        <f>INDEX('Seasonal Index'!$E$2:$E$53,AI760)</f>
        <v>1.027478065834379</v>
      </c>
      <c r="AP760" s="34" t="str">
        <f t="shared" si="157"/>
        <v/>
      </c>
      <c r="AQ760" s="16">
        <f>IF(AJ760=1,A760-Regression!$C$15,0)</f>
        <v>0</v>
      </c>
      <c r="AR760" s="16">
        <f>IF(AJ760=1,AK760-Regression!$D$15,0)</f>
        <v>0</v>
      </c>
      <c r="AS760" s="16">
        <f>IF(AJ760=1,AL760-Regression!$E$15,0)</f>
        <v>0</v>
      </c>
      <c r="AT760" s="16">
        <f>IF(AJ760=1,AP760-Regression!$F$15,0)</f>
        <v>0</v>
      </c>
      <c r="AU760" s="19">
        <f>IF(AND(ISNUMBER(AK760),ISNUMBER(AL760)),Regression!$C$38+Regression!$D$38*A760+Regression!$E$38*AK760+Regression!$F$38*AL760,"")</f>
        <v>10016.081760210915</v>
      </c>
      <c r="AV760" s="34">
        <f t="shared" si="158"/>
        <v>10291.304314220512</v>
      </c>
      <c r="AW760" s="13" t="str">
        <f>IF(AJ760=1,"Train",IF(AH760=Inputs!$B$6+1,"Validation",IF(AH760&gt;Inputs!$B$6+1,"Forecast","Not used")))</f>
        <v>Not used</v>
      </c>
      <c r="AX760" s="34">
        <f t="shared" si="159"/>
        <v>9471</v>
      </c>
      <c r="AY760" s="38" t="str">
        <f t="shared" si="160"/>
        <v/>
      </c>
      <c r="AZ760" s="13">
        <f t="shared" si="161"/>
        <v>0</v>
      </c>
      <c r="BB760" s="19">
        <f>Regression!$C$45+Regression!$C$46*A760</f>
        <v>7327.9396880087243</v>
      </c>
      <c r="BC760" s="27" t="str">
        <f t="shared" si="162"/>
        <v/>
      </c>
      <c r="BD760" s="30">
        <f>INDEX('Seasonal Index'!$H$2:$H$53,AI760)</f>
        <v>1.0058600109847937</v>
      </c>
      <c r="BE760" s="34" t="str">
        <f t="shared" si="163"/>
        <v/>
      </c>
      <c r="BF760" s="38" t="str">
        <f t="shared" si="164"/>
        <v/>
      </c>
      <c r="BG760" s="34">
        <f t="shared" si="165"/>
        <v>9471</v>
      </c>
      <c r="BH760" s="13">
        <f t="shared" si="166"/>
        <v>0</v>
      </c>
      <c r="BI760" s="13">
        <f t="shared" si="167"/>
        <v>0</v>
      </c>
    </row>
    <row r="761" spans="1:61" x14ac:dyDescent="0.2">
      <c r="A761" s="15">
        <v>760</v>
      </c>
      <c r="B761" s="35">
        <v>38590</v>
      </c>
      <c r="C761" s="36">
        <v>9406</v>
      </c>
      <c r="D761" s="37"/>
      <c r="F761" s="15">
        <v>315000</v>
      </c>
      <c r="H761" s="15">
        <v>66.341999999999999</v>
      </c>
      <c r="I761" s="15">
        <v>65.677999999999997</v>
      </c>
      <c r="J761" s="15">
        <v>2.6120000000000001</v>
      </c>
      <c r="K761" s="15">
        <v>12922.656000000001</v>
      </c>
      <c r="L761" s="15">
        <v>800801</v>
      </c>
      <c r="M761" s="15">
        <v>1355</v>
      </c>
      <c r="N761" s="15">
        <v>21.135000000000002</v>
      </c>
      <c r="O761" s="15">
        <v>263816</v>
      </c>
      <c r="P761" s="15">
        <v>8753.4</v>
      </c>
      <c r="Q761" s="15">
        <v>2248511</v>
      </c>
      <c r="S761" s="15">
        <v>8280</v>
      </c>
      <c r="T761" s="15">
        <v>9.4917999999999996</v>
      </c>
      <c r="U761" s="15">
        <v>98.6</v>
      </c>
      <c r="V761" s="15">
        <v>25</v>
      </c>
      <c r="W761" s="15">
        <v>94.2</v>
      </c>
      <c r="AB761" s="15">
        <v>293262</v>
      </c>
      <c r="AD761" s="15">
        <v>0</v>
      </c>
      <c r="AE761" s="15">
        <v>0</v>
      </c>
      <c r="AF761" s="15">
        <v>91.2</v>
      </c>
      <c r="AH761" s="13">
        <f t="shared" si="154"/>
        <v>2005</v>
      </c>
      <c r="AI761" s="13">
        <f t="shared" si="155"/>
        <v>34</v>
      </c>
      <c r="AJ761" s="13">
        <f>IF(AND(ISNUMBER(C761),ISNUMBER(AK761),ISNUMBER(AL761),AH761&gt;=Inputs!$B$5,AH761&lt;=Inputs!$B$6,AH761&lt;&gt;Inputs!$B$7,AH761&lt;&gt;Inputs!$B$8),1,0)</f>
        <v>0</v>
      </c>
      <c r="AK761" s="13">
        <f>IF(INDEX($E761:$AF761,Inputs!$C$10)="","",INDEX($E761:$AF761,Inputs!$C$10))</f>
        <v>263816</v>
      </c>
      <c r="AL761" s="13">
        <f>IF(INDEX($E761:$AF761,Inputs!$C$11)="","",INDEX($E761:$AF761,Inputs!$C$11))</f>
        <v>315000</v>
      </c>
      <c r="AM761" s="19">
        <f>Regression!$C$5+Regression!$C$6*A761</f>
        <v>9955.3170460140664</v>
      </c>
      <c r="AN761" s="27" t="str">
        <f t="shared" si="156"/>
        <v/>
      </c>
      <c r="AO761" s="30">
        <f>INDEX('Seasonal Index'!$E$2:$E$53,AI761)</f>
        <v>1.0381639846741464</v>
      </c>
      <c r="AP761" s="34" t="str">
        <f t="shared" si="157"/>
        <v/>
      </c>
      <c r="AQ761" s="16">
        <f>IF(AJ761=1,A761-Regression!$C$15,0)</f>
        <v>0</v>
      </c>
      <c r="AR761" s="16">
        <f>IF(AJ761=1,AK761-Regression!$D$15,0)</f>
        <v>0</v>
      </c>
      <c r="AS761" s="16">
        <f>IF(AJ761=1,AL761-Regression!$E$15,0)</f>
        <v>0</v>
      </c>
      <c r="AT761" s="16">
        <f>IF(AJ761=1,AP761-Regression!$F$15,0)</f>
        <v>0</v>
      </c>
      <c r="AU761" s="19">
        <f>IF(AND(ISNUMBER(AK761),ISNUMBER(AL761)),Regression!$C$38+Regression!$D$38*A761+Regression!$E$38*AK761+Regression!$F$38*AL761,"")</f>
        <v>10025.13961250001</v>
      </c>
      <c r="AV761" s="34">
        <f t="shared" si="158"/>
        <v>10407.738887027639</v>
      </c>
      <c r="AW761" s="13" t="str">
        <f>IF(AJ761=1,"Train",IF(AH761=Inputs!$B$6+1,"Validation",IF(AH761&gt;Inputs!$B$6+1,"Forecast","Not used")))</f>
        <v>Not used</v>
      </c>
      <c r="AX761" s="34">
        <f t="shared" si="159"/>
        <v>9406</v>
      </c>
      <c r="AY761" s="38" t="str">
        <f t="shared" si="160"/>
        <v/>
      </c>
      <c r="AZ761" s="13">
        <f t="shared" si="161"/>
        <v>0</v>
      </c>
      <c r="BB761" s="19">
        <f>Regression!$C$45+Regression!$C$46*A761</f>
        <v>7329.4991876215008</v>
      </c>
      <c r="BC761" s="27" t="str">
        <f t="shared" si="162"/>
        <v/>
      </c>
      <c r="BD761" s="30">
        <f>INDEX('Seasonal Index'!$H$2:$H$53,AI761)</f>
        <v>1.0219588934931323</v>
      </c>
      <c r="BE761" s="34" t="str">
        <f t="shared" si="163"/>
        <v/>
      </c>
      <c r="BF761" s="38" t="str">
        <f t="shared" si="164"/>
        <v/>
      </c>
      <c r="BG761" s="34">
        <f t="shared" si="165"/>
        <v>9406</v>
      </c>
      <c r="BH761" s="13">
        <f t="shared" si="166"/>
        <v>0</v>
      </c>
      <c r="BI761" s="13">
        <f t="shared" si="167"/>
        <v>0</v>
      </c>
    </row>
    <row r="762" spans="1:61" x14ac:dyDescent="0.2">
      <c r="A762" s="15">
        <v>761</v>
      </c>
      <c r="B762" s="35">
        <v>38597</v>
      </c>
      <c r="C762" s="36">
        <v>9027</v>
      </c>
      <c r="D762" s="37"/>
      <c r="F762" s="15">
        <v>318000</v>
      </c>
      <c r="H762" s="15">
        <v>68.471999999999994</v>
      </c>
      <c r="I762" s="15">
        <v>66.091999999999999</v>
      </c>
      <c r="J762" s="15">
        <v>2.61</v>
      </c>
      <c r="K762" s="15">
        <v>12922.656000000001</v>
      </c>
      <c r="L762" s="15">
        <v>800801</v>
      </c>
      <c r="M762" s="15">
        <v>1355</v>
      </c>
      <c r="N762" s="15">
        <v>21.135000000000002</v>
      </c>
      <c r="O762" s="15">
        <v>263816</v>
      </c>
      <c r="P762" s="15">
        <v>8753.4</v>
      </c>
      <c r="Q762" s="15">
        <v>2248511</v>
      </c>
      <c r="S762" s="15">
        <v>8280</v>
      </c>
      <c r="T762" s="15">
        <v>9.4917999999999996</v>
      </c>
      <c r="U762" s="15">
        <v>98.6</v>
      </c>
      <c r="V762" s="15">
        <v>25</v>
      </c>
      <c r="W762" s="15">
        <v>94.2</v>
      </c>
      <c r="AB762" s="15">
        <v>293262</v>
      </c>
      <c r="AD762" s="15">
        <v>0</v>
      </c>
      <c r="AE762" s="15">
        <v>0</v>
      </c>
      <c r="AF762" s="15">
        <v>90.6</v>
      </c>
      <c r="AH762" s="13">
        <f t="shared" si="154"/>
        <v>2005</v>
      </c>
      <c r="AI762" s="13">
        <f t="shared" si="155"/>
        <v>35</v>
      </c>
      <c r="AJ762" s="13">
        <f>IF(AND(ISNUMBER(C762),ISNUMBER(AK762),ISNUMBER(AL762),AH762&gt;=Inputs!$B$5,AH762&lt;=Inputs!$B$6,AH762&lt;&gt;Inputs!$B$7,AH762&lt;&gt;Inputs!$B$8),1,0)</f>
        <v>0</v>
      </c>
      <c r="AK762" s="13">
        <f>IF(INDEX($E762:$AF762,Inputs!$C$10)="","",INDEX($E762:$AF762,Inputs!$C$10))</f>
        <v>263816</v>
      </c>
      <c r="AL762" s="13">
        <f>IF(INDEX($E762:$AF762,Inputs!$C$11)="","",INDEX($E762:$AF762,Inputs!$C$11))</f>
        <v>318000</v>
      </c>
      <c r="AM762" s="19">
        <f>Regression!$C$5+Regression!$C$6*A762</f>
        <v>9954.1443710757485</v>
      </c>
      <c r="AN762" s="27" t="str">
        <f t="shared" si="156"/>
        <v/>
      </c>
      <c r="AO762" s="30">
        <f>INDEX('Seasonal Index'!$E$2:$E$53,AI762)</f>
        <v>1.0224659586681397</v>
      </c>
      <c r="AP762" s="34" t="str">
        <f t="shared" si="157"/>
        <v/>
      </c>
      <c r="AQ762" s="16">
        <f>IF(AJ762=1,A762-Regression!$C$15,0)</f>
        <v>0</v>
      </c>
      <c r="AR762" s="16">
        <f>IF(AJ762=1,AK762-Regression!$D$15,0)</f>
        <v>0</v>
      </c>
      <c r="AS762" s="16">
        <f>IF(AJ762=1,AL762-Regression!$E$15,0)</f>
        <v>0</v>
      </c>
      <c r="AT762" s="16">
        <f>IF(AJ762=1,AP762-Regression!$F$15,0)</f>
        <v>0</v>
      </c>
      <c r="AU762" s="19">
        <f>IF(AND(ISNUMBER(AK762),ISNUMBER(AL762)),Regression!$C$38+Regression!$D$38*A762+Regression!$E$38*AK762+Regression!$F$38*AL762,"")</f>
        <v>10015.612175151804</v>
      </c>
      <c r="AV762" s="34">
        <f t="shared" si="158"/>
        <v>10240.622504314881</v>
      </c>
      <c r="AW762" s="13" t="str">
        <f>IF(AJ762=1,"Train",IF(AH762=Inputs!$B$6+1,"Validation",IF(AH762&gt;Inputs!$B$6+1,"Forecast","Not used")))</f>
        <v>Not used</v>
      </c>
      <c r="AX762" s="34">
        <f t="shared" si="159"/>
        <v>9027</v>
      </c>
      <c r="AY762" s="38" t="str">
        <f t="shared" si="160"/>
        <v/>
      </c>
      <c r="AZ762" s="13">
        <f t="shared" si="161"/>
        <v>0</v>
      </c>
      <c r="BB762" s="19">
        <f>Regression!$C$45+Regression!$C$46*A762</f>
        <v>7331.0586872342774</v>
      </c>
      <c r="BC762" s="27" t="str">
        <f t="shared" si="162"/>
        <v/>
      </c>
      <c r="BD762" s="30">
        <f>INDEX('Seasonal Index'!$H$2:$H$53,AI762)</f>
        <v>1.0227114090901652</v>
      </c>
      <c r="BE762" s="34" t="str">
        <f t="shared" si="163"/>
        <v/>
      </c>
      <c r="BF762" s="38" t="str">
        <f t="shared" si="164"/>
        <v/>
      </c>
      <c r="BG762" s="34">
        <f t="shared" si="165"/>
        <v>9027</v>
      </c>
      <c r="BH762" s="13">
        <f t="shared" si="166"/>
        <v>0</v>
      </c>
      <c r="BI762" s="13">
        <f t="shared" si="167"/>
        <v>0</v>
      </c>
    </row>
    <row r="763" spans="1:61" x14ac:dyDescent="0.2">
      <c r="A763" s="15">
        <v>762</v>
      </c>
      <c r="B763" s="35">
        <v>38604</v>
      </c>
      <c r="C763" s="36">
        <v>8636</v>
      </c>
      <c r="D763" s="37"/>
      <c r="F763" s="15">
        <v>326000</v>
      </c>
      <c r="H763" s="15">
        <v>64.805000000000007</v>
      </c>
      <c r="I763" s="15">
        <v>63.24</v>
      </c>
      <c r="J763" s="15">
        <v>3.069</v>
      </c>
      <c r="K763" s="15">
        <v>12922.656000000001</v>
      </c>
      <c r="L763" s="15">
        <v>819905</v>
      </c>
      <c r="M763" s="15">
        <v>1398</v>
      </c>
      <c r="N763" s="15">
        <v>21.135000000000002</v>
      </c>
      <c r="O763" s="15">
        <v>263816</v>
      </c>
      <c r="P763" s="15">
        <v>8853.7999999999993</v>
      </c>
      <c r="Q763" s="15">
        <v>2248511</v>
      </c>
      <c r="S763" s="15">
        <v>8280</v>
      </c>
      <c r="T763" s="15">
        <v>9.4917999999999996</v>
      </c>
      <c r="U763" s="15">
        <v>98.6</v>
      </c>
      <c r="V763" s="15">
        <v>25</v>
      </c>
      <c r="W763" s="15">
        <v>97.1</v>
      </c>
      <c r="AB763" s="15">
        <v>293262</v>
      </c>
      <c r="AD763" s="15">
        <v>1</v>
      </c>
      <c r="AE763" s="15">
        <v>0</v>
      </c>
      <c r="AF763" s="15">
        <v>71</v>
      </c>
      <c r="AH763" s="13">
        <f t="shared" si="154"/>
        <v>2005</v>
      </c>
      <c r="AI763" s="13">
        <f t="shared" si="155"/>
        <v>36</v>
      </c>
      <c r="AJ763" s="13">
        <f>IF(AND(ISNUMBER(C763),ISNUMBER(AK763),ISNUMBER(AL763),AH763&gt;=Inputs!$B$5,AH763&lt;=Inputs!$B$6,AH763&lt;&gt;Inputs!$B$7,AH763&lt;&gt;Inputs!$B$8),1,0)</f>
        <v>0</v>
      </c>
      <c r="AK763" s="13">
        <f>IF(INDEX($E763:$AF763,Inputs!$C$10)="","",INDEX($E763:$AF763,Inputs!$C$10))</f>
        <v>263816</v>
      </c>
      <c r="AL763" s="13">
        <f>IF(INDEX($E763:$AF763,Inputs!$C$11)="","",INDEX($E763:$AF763,Inputs!$C$11))</f>
        <v>326000</v>
      </c>
      <c r="AM763" s="19">
        <f>Regression!$C$5+Regression!$C$6*A763</f>
        <v>9952.9716961374288</v>
      </c>
      <c r="AN763" s="27" t="str">
        <f t="shared" si="156"/>
        <v/>
      </c>
      <c r="AO763" s="30">
        <f>INDEX('Seasonal Index'!$E$2:$E$53,AI763)</f>
        <v>1.0036108382806754</v>
      </c>
      <c r="AP763" s="34" t="str">
        <f t="shared" si="157"/>
        <v/>
      </c>
      <c r="AQ763" s="16">
        <f>IF(AJ763=1,A763-Regression!$C$15,0)</f>
        <v>0</v>
      </c>
      <c r="AR763" s="16">
        <f>IF(AJ763=1,AK763-Regression!$D$15,0)</f>
        <v>0</v>
      </c>
      <c r="AS763" s="16">
        <f>IF(AJ763=1,AL763-Regression!$E$15,0)</f>
        <v>0</v>
      </c>
      <c r="AT763" s="16">
        <f>IF(AJ763=1,AP763-Regression!$F$15,0)</f>
        <v>0</v>
      </c>
      <c r="AU763" s="19">
        <f>IF(AND(ISNUMBER(AK763),ISNUMBER(AL763)),Regression!$C$38+Regression!$D$38*A763+Regression!$E$38*AK763+Regression!$F$38*AL763,"")</f>
        <v>9992.8095309198125</v>
      </c>
      <c r="AV763" s="34">
        <f t="shared" si="158"/>
        <v>10028.891950105555</v>
      </c>
      <c r="AW763" s="13" t="str">
        <f>IF(AJ763=1,"Train",IF(AH763=Inputs!$B$6+1,"Validation",IF(AH763&gt;Inputs!$B$6+1,"Forecast","Not used")))</f>
        <v>Not used</v>
      </c>
      <c r="AX763" s="34">
        <f t="shared" si="159"/>
        <v>8636</v>
      </c>
      <c r="AY763" s="38" t="str">
        <f t="shared" si="160"/>
        <v/>
      </c>
      <c r="AZ763" s="13">
        <f t="shared" si="161"/>
        <v>0</v>
      </c>
      <c r="BB763" s="19">
        <f>Regression!$C$45+Regression!$C$46*A763</f>
        <v>7332.6181868470549</v>
      </c>
      <c r="BC763" s="27" t="str">
        <f t="shared" si="162"/>
        <v/>
      </c>
      <c r="BD763" s="30">
        <f>INDEX('Seasonal Index'!$H$2:$H$53,AI763)</f>
        <v>0.95792593843145868</v>
      </c>
      <c r="BE763" s="34" t="str">
        <f t="shared" si="163"/>
        <v/>
      </c>
      <c r="BF763" s="38" t="str">
        <f t="shared" si="164"/>
        <v/>
      </c>
      <c r="BG763" s="34">
        <f t="shared" si="165"/>
        <v>8636</v>
      </c>
      <c r="BH763" s="13">
        <f t="shared" si="166"/>
        <v>0</v>
      </c>
      <c r="BI763" s="13">
        <f t="shared" si="167"/>
        <v>0</v>
      </c>
    </row>
    <row r="764" spans="1:61" x14ac:dyDescent="0.2">
      <c r="A764" s="15">
        <v>763</v>
      </c>
      <c r="B764" s="35">
        <v>38611</v>
      </c>
      <c r="C764" s="36">
        <v>8819</v>
      </c>
      <c r="D764" s="37"/>
      <c r="F764" s="15">
        <v>422000</v>
      </c>
      <c r="H764" s="15">
        <v>63.844000000000001</v>
      </c>
      <c r="I764" s="15">
        <v>61.216000000000001</v>
      </c>
      <c r="J764" s="15">
        <v>2.9550000000000001</v>
      </c>
      <c r="K764" s="15">
        <v>12922.656000000001</v>
      </c>
      <c r="L764" s="15">
        <v>819905</v>
      </c>
      <c r="M764" s="15">
        <v>1398</v>
      </c>
      <c r="N764" s="15">
        <v>17.417999999999999</v>
      </c>
      <c r="O764" s="15">
        <v>267025</v>
      </c>
      <c r="P764" s="15">
        <v>8853.7999999999993</v>
      </c>
      <c r="Q764" s="15">
        <v>2276583</v>
      </c>
      <c r="S764" s="15">
        <v>8280</v>
      </c>
      <c r="T764" s="15">
        <v>9.4917999999999996</v>
      </c>
      <c r="U764" s="15">
        <v>98.6</v>
      </c>
      <c r="V764" s="15">
        <v>25</v>
      </c>
      <c r="W764" s="15">
        <v>97.1</v>
      </c>
      <c r="AB764" s="15">
        <v>293262</v>
      </c>
      <c r="AD764" s="15">
        <v>0</v>
      </c>
      <c r="AE764" s="15">
        <v>0.9</v>
      </c>
      <c r="AF764" s="15">
        <v>66.7</v>
      </c>
      <c r="AH764" s="13">
        <f t="shared" si="154"/>
        <v>2005</v>
      </c>
      <c r="AI764" s="13">
        <f t="shared" si="155"/>
        <v>37</v>
      </c>
      <c r="AJ764" s="13">
        <f>IF(AND(ISNUMBER(C764),ISNUMBER(AK764),ISNUMBER(AL764),AH764&gt;=Inputs!$B$5,AH764&lt;=Inputs!$B$6,AH764&lt;&gt;Inputs!$B$7,AH764&lt;&gt;Inputs!$B$8),1,0)</f>
        <v>0</v>
      </c>
      <c r="AK764" s="13">
        <f>IF(INDEX($E764:$AF764,Inputs!$C$10)="","",INDEX($E764:$AF764,Inputs!$C$10))</f>
        <v>267025</v>
      </c>
      <c r="AL764" s="13">
        <f>IF(INDEX($E764:$AF764,Inputs!$C$11)="","",INDEX($E764:$AF764,Inputs!$C$11))</f>
        <v>422000</v>
      </c>
      <c r="AM764" s="19">
        <f>Regression!$C$5+Regression!$C$6*A764</f>
        <v>9951.7990211991091</v>
      </c>
      <c r="AN764" s="27" t="str">
        <f t="shared" si="156"/>
        <v/>
      </c>
      <c r="AO764" s="30">
        <f>INDEX('Seasonal Index'!$E$2:$E$53,AI764)</f>
        <v>0.98810944012120361</v>
      </c>
      <c r="AP764" s="34" t="str">
        <f t="shared" si="157"/>
        <v/>
      </c>
      <c r="AQ764" s="16">
        <f>IF(AJ764=1,A764-Regression!$C$15,0)</f>
        <v>0</v>
      </c>
      <c r="AR764" s="16">
        <f>IF(AJ764=1,AK764-Regression!$D$15,0)</f>
        <v>0</v>
      </c>
      <c r="AS764" s="16">
        <f>IF(AJ764=1,AL764-Regression!$E$15,0)</f>
        <v>0</v>
      </c>
      <c r="AT764" s="16">
        <f>IF(AJ764=1,AP764-Regression!$F$15,0)</f>
        <v>0</v>
      </c>
      <c r="AU764" s="19">
        <f>IF(AND(ISNUMBER(AK764),ISNUMBER(AL764)),Regression!$C$38+Regression!$D$38*A764+Regression!$E$38*AK764+Regression!$F$38*AL764,"")</f>
        <v>9742.2186151643873</v>
      </c>
      <c r="AV764" s="34">
        <f t="shared" si="158"/>
        <v>9626.3781813684509</v>
      </c>
      <c r="AW764" s="13" t="str">
        <f>IF(AJ764=1,"Train",IF(AH764=Inputs!$B$6+1,"Validation",IF(AH764&gt;Inputs!$B$6+1,"Forecast","Not used")))</f>
        <v>Not used</v>
      </c>
      <c r="AX764" s="34">
        <f t="shared" si="159"/>
        <v>8819</v>
      </c>
      <c r="AY764" s="38" t="str">
        <f t="shared" si="160"/>
        <v/>
      </c>
      <c r="AZ764" s="13">
        <f t="shared" si="161"/>
        <v>0</v>
      </c>
      <c r="BB764" s="19">
        <f>Regression!$C$45+Regression!$C$46*A764</f>
        <v>7334.1776864598314</v>
      </c>
      <c r="BC764" s="27" t="str">
        <f t="shared" si="162"/>
        <v/>
      </c>
      <c r="BD764" s="30">
        <f>INDEX('Seasonal Index'!$H$2:$H$53,AI764)</f>
        <v>0.96626808296825473</v>
      </c>
      <c r="BE764" s="34" t="str">
        <f t="shared" si="163"/>
        <v/>
      </c>
      <c r="BF764" s="38" t="str">
        <f t="shared" si="164"/>
        <v/>
      </c>
      <c r="BG764" s="34">
        <f t="shared" si="165"/>
        <v>8819</v>
      </c>
      <c r="BH764" s="13">
        <f t="shared" si="166"/>
        <v>0</v>
      </c>
      <c r="BI764" s="13">
        <f t="shared" si="167"/>
        <v>0</v>
      </c>
    </row>
    <row r="765" spans="1:61" x14ac:dyDescent="0.2">
      <c r="A765" s="15">
        <v>764</v>
      </c>
      <c r="B765" s="35">
        <v>38618</v>
      </c>
      <c r="C765" s="36">
        <v>8836</v>
      </c>
      <c r="D765" s="37"/>
      <c r="F765" s="15">
        <v>424000</v>
      </c>
      <c r="H765" s="15">
        <v>66.430000000000007</v>
      </c>
      <c r="I765" s="15">
        <v>63.628</v>
      </c>
      <c r="J765" s="15">
        <v>2.786</v>
      </c>
      <c r="K765" s="15">
        <v>12922.656000000001</v>
      </c>
      <c r="L765" s="15">
        <v>819905</v>
      </c>
      <c r="M765" s="15">
        <v>1398</v>
      </c>
      <c r="N765" s="15">
        <v>17.417999999999999</v>
      </c>
      <c r="O765" s="15">
        <v>267025</v>
      </c>
      <c r="P765" s="15">
        <v>8853.7999999999993</v>
      </c>
      <c r="Q765" s="15">
        <v>2276583</v>
      </c>
      <c r="S765" s="15">
        <v>8280</v>
      </c>
      <c r="T765" s="15">
        <v>9.4917999999999996</v>
      </c>
      <c r="U765" s="15">
        <v>98.6</v>
      </c>
      <c r="V765" s="15">
        <v>25</v>
      </c>
      <c r="W765" s="15">
        <v>97.1</v>
      </c>
      <c r="AB765" s="15">
        <v>293262</v>
      </c>
      <c r="AD765" s="15">
        <v>0</v>
      </c>
      <c r="AE765" s="15">
        <v>0</v>
      </c>
      <c r="AF765" s="15">
        <v>72</v>
      </c>
      <c r="AH765" s="13">
        <f t="shared" si="154"/>
        <v>2005</v>
      </c>
      <c r="AI765" s="13">
        <f t="shared" si="155"/>
        <v>38</v>
      </c>
      <c r="AJ765" s="13">
        <f>IF(AND(ISNUMBER(C765),ISNUMBER(AK765),ISNUMBER(AL765),AH765&gt;=Inputs!$B$5,AH765&lt;=Inputs!$B$6,AH765&lt;&gt;Inputs!$B$7,AH765&lt;&gt;Inputs!$B$8),1,0)</f>
        <v>0</v>
      </c>
      <c r="AK765" s="13">
        <f>IF(INDEX($E765:$AF765,Inputs!$C$10)="","",INDEX($E765:$AF765,Inputs!$C$10))</f>
        <v>267025</v>
      </c>
      <c r="AL765" s="13">
        <f>IF(INDEX($E765:$AF765,Inputs!$C$11)="","",INDEX($E765:$AF765,Inputs!$C$11))</f>
        <v>424000</v>
      </c>
      <c r="AM765" s="19">
        <f>Regression!$C$5+Regression!$C$6*A765</f>
        <v>9950.6263462607913</v>
      </c>
      <c r="AN765" s="27" t="str">
        <f t="shared" si="156"/>
        <v/>
      </c>
      <c r="AO765" s="30">
        <f>INDEX('Seasonal Index'!$E$2:$E$53,AI765)</f>
        <v>1.0099608185275364</v>
      </c>
      <c r="AP765" s="34" t="str">
        <f t="shared" si="157"/>
        <v/>
      </c>
      <c r="AQ765" s="16">
        <f>IF(AJ765=1,A765-Regression!$C$15,0)</f>
        <v>0</v>
      </c>
      <c r="AR765" s="16">
        <f>IF(AJ765=1,AK765-Regression!$D$15,0)</f>
        <v>0</v>
      </c>
      <c r="AS765" s="16">
        <f>IF(AJ765=1,AL765-Regression!$E$15,0)</f>
        <v>0</v>
      </c>
      <c r="AT765" s="16">
        <f>IF(AJ765=1,AP765-Regression!$F$15,0)</f>
        <v>0</v>
      </c>
      <c r="AU765" s="19">
        <f>IF(AND(ISNUMBER(AK765),ISNUMBER(AL765)),Regression!$C$38+Regression!$D$38*A765+Regression!$E$38*AK765+Regression!$F$38*AL765,"")</f>
        <v>9735.3462191929375</v>
      </c>
      <c r="AV765" s="34">
        <f t="shared" si="158"/>
        <v>9832.3182361850559</v>
      </c>
      <c r="AW765" s="13" t="str">
        <f>IF(AJ765=1,"Train",IF(AH765=Inputs!$B$6+1,"Validation",IF(AH765&gt;Inputs!$B$6+1,"Forecast","Not used")))</f>
        <v>Not used</v>
      </c>
      <c r="AX765" s="34">
        <f t="shared" si="159"/>
        <v>8836</v>
      </c>
      <c r="AY765" s="38" t="str">
        <f t="shared" si="160"/>
        <v/>
      </c>
      <c r="AZ765" s="13">
        <f t="shared" si="161"/>
        <v>0</v>
      </c>
      <c r="BB765" s="19">
        <f>Regression!$C$45+Regression!$C$46*A765</f>
        <v>7335.737186072608</v>
      </c>
      <c r="BC765" s="27" t="str">
        <f t="shared" si="162"/>
        <v/>
      </c>
      <c r="BD765" s="30">
        <f>INDEX('Seasonal Index'!$H$2:$H$53,AI765)</f>
        <v>1.0093448557066802</v>
      </c>
      <c r="BE765" s="34" t="str">
        <f t="shared" si="163"/>
        <v/>
      </c>
      <c r="BF765" s="38" t="str">
        <f t="shared" si="164"/>
        <v/>
      </c>
      <c r="BG765" s="34">
        <f t="shared" si="165"/>
        <v>8836</v>
      </c>
      <c r="BH765" s="13">
        <f t="shared" si="166"/>
        <v>0</v>
      </c>
      <c r="BI765" s="13">
        <f t="shared" si="167"/>
        <v>0</v>
      </c>
    </row>
    <row r="766" spans="1:61" x14ac:dyDescent="0.2">
      <c r="A766" s="15">
        <v>765</v>
      </c>
      <c r="B766" s="35">
        <v>38625</v>
      </c>
      <c r="C766" s="36">
        <v>8840</v>
      </c>
      <c r="D766" s="37"/>
      <c r="F766" s="15">
        <v>359000</v>
      </c>
      <c r="H766" s="15">
        <v>66.063999999999993</v>
      </c>
      <c r="I766" s="15">
        <v>62.164000000000001</v>
      </c>
      <c r="J766" s="15">
        <v>2.8029999999999999</v>
      </c>
      <c r="K766" s="15">
        <v>12922.656000000001</v>
      </c>
      <c r="L766" s="15">
        <v>819905</v>
      </c>
      <c r="M766" s="15">
        <v>1398</v>
      </c>
      <c r="N766" s="15">
        <v>17.417999999999999</v>
      </c>
      <c r="O766" s="15">
        <v>267025</v>
      </c>
      <c r="P766" s="15">
        <v>8853.7999999999993</v>
      </c>
      <c r="Q766" s="15">
        <v>2276583</v>
      </c>
      <c r="S766" s="15">
        <v>8280</v>
      </c>
      <c r="T766" s="15">
        <v>9.4917999999999996</v>
      </c>
      <c r="U766" s="15">
        <v>98.6</v>
      </c>
      <c r="V766" s="15">
        <v>25</v>
      </c>
      <c r="W766" s="15">
        <v>97.1</v>
      </c>
      <c r="AB766" s="15">
        <v>293262</v>
      </c>
      <c r="AD766" s="15">
        <v>0</v>
      </c>
      <c r="AE766" s="15">
        <v>5.6</v>
      </c>
      <c r="AF766" s="15">
        <v>50.6</v>
      </c>
      <c r="AH766" s="13">
        <f t="shared" si="154"/>
        <v>2005</v>
      </c>
      <c r="AI766" s="13">
        <f t="shared" si="155"/>
        <v>39</v>
      </c>
      <c r="AJ766" s="13">
        <f>IF(AND(ISNUMBER(C766),ISNUMBER(AK766),ISNUMBER(AL766),AH766&gt;=Inputs!$B$5,AH766&lt;=Inputs!$B$6,AH766&lt;&gt;Inputs!$B$7,AH766&lt;&gt;Inputs!$B$8),1,0)</f>
        <v>0</v>
      </c>
      <c r="AK766" s="13">
        <f>IF(INDEX($E766:$AF766,Inputs!$C$10)="","",INDEX($E766:$AF766,Inputs!$C$10))</f>
        <v>267025</v>
      </c>
      <c r="AL766" s="13">
        <f>IF(INDEX($E766:$AF766,Inputs!$C$11)="","",INDEX($E766:$AF766,Inputs!$C$11))</f>
        <v>359000</v>
      </c>
      <c r="AM766" s="19">
        <f>Regression!$C$5+Regression!$C$6*A766</f>
        <v>9949.4536713224716</v>
      </c>
      <c r="AN766" s="27" t="str">
        <f t="shared" si="156"/>
        <v/>
      </c>
      <c r="AO766" s="30">
        <f>INDEX('Seasonal Index'!$E$2:$E$53,AI766)</f>
        <v>0.98271219728161308</v>
      </c>
      <c r="AP766" s="34" t="str">
        <f t="shared" si="157"/>
        <v/>
      </c>
      <c r="AQ766" s="16">
        <f>IF(AJ766=1,A766-Regression!$C$15,0)</f>
        <v>0</v>
      </c>
      <c r="AR766" s="16">
        <f>IF(AJ766=1,AK766-Regression!$D$15,0)</f>
        <v>0</v>
      </c>
      <c r="AS766" s="16">
        <f>IF(AJ766=1,AL766-Regression!$E$15,0)</f>
        <v>0</v>
      </c>
      <c r="AT766" s="16">
        <f>IF(AJ766=1,AP766-Regression!$F$15,0)</f>
        <v>0</v>
      </c>
      <c r="AU766" s="19">
        <f>IF(AND(ISNUMBER(AK766),ISNUMBER(AL766)),Regression!$C$38+Regression!$D$38*A766+Regression!$E$38*AK766+Regression!$F$38*AL766,"")</f>
        <v>9906.3615954642228</v>
      </c>
      <c r="AV766" s="34">
        <f t="shared" si="158"/>
        <v>9735.1023705448333</v>
      </c>
      <c r="AW766" s="13" t="str">
        <f>IF(AJ766=1,"Train",IF(AH766=Inputs!$B$6+1,"Validation",IF(AH766&gt;Inputs!$B$6+1,"Forecast","Not used")))</f>
        <v>Not used</v>
      </c>
      <c r="AX766" s="34">
        <f t="shared" si="159"/>
        <v>8840</v>
      </c>
      <c r="AY766" s="38" t="str">
        <f t="shared" si="160"/>
        <v/>
      </c>
      <c r="AZ766" s="13">
        <f t="shared" si="161"/>
        <v>0</v>
      </c>
      <c r="BB766" s="19">
        <f>Regression!$C$45+Regression!$C$46*A766</f>
        <v>7337.2966856853855</v>
      </c>
      <c r="BC766" s="27" t="str">
        <f t="shared" si="162"/>
        <v/>
      </c>
      <c r="BD766" s="30">
        <f>INDEX('Seasonal Index'!$H$2:$H$53,AI766)</f>
        <v>0.98504922299012809</v>
      </c>
      <c r="BE766" s="34" t="str">
        <f t="shared" si="163"/>
        <v/>
      </c>
      <c r="BF766" s="38" t="str">
        <f t="shared" si="164"/>
        <v/>
      </c>
      <c r="BG766" s="34">
        <f t="shared" si="165"/>
        <v>8840</v>
      </c>
      <c r="BH766" s="13">
        <f t="shared" si="166"/>
        <v>0</v>
      </c>
      <c r="BI766" s="13">
        <f t="shared" si="167"/>
        <v>0</v>
      </c>
    </row>
    <row r="767" spans="1:61" x14ac:dyDescent="0.2">
      <c r="A767" s="15">
        <v>766</v>
      </c>
      <c r="B767" s="35">
        <v>38632</v>
      </c>
      <c r="C767" s="36">
        <v>8783</v>
      </c>
      <c r="D767" s="37"/>
      <c r="F767" s="15">
        <v>384000</v>
      </c>
      <c r="H767" s="15">
        <v>63.055999999999997</v>
      </c>
      <c r="I767" s="15">
        <v>58.926000000000002</v>
      </c>
      <c r="J767" s="15">
        <v>2.9279999999999999</v>
      </c>
      <c r="K767" s="15">
        <v>12922.656000000001</v>
      </c>
      <c r="L767" s="15">
        <v>819905</v>
      </c>
      <c r="M767" s="15">
        <v>1436</v>
      </c>
      <c r="N767" s="15">
        <v>17.417999999999999</v>
      </c>
      <c r="O767" s="15">
        <v>267025</v>
      </c>
      <c r="P767" s="15">
        <v>8850.1</v>
      </c>
      <c r="Q767" s="15">
        <v>2276583</v>
      </c>
      <c r="S767" s="15">
        <v>8280</v>
      </c>
      <c r="T767" s="15">
        <v>9.4917999999999996</v>
      </c>
      <c r="U767" s="15">
        <v>98.6</v>
      </c>
      <c r="V767" s="15">
        <v>25</v>
      </c>
      <c r="W767" s="15">
        <v>94.2</v>
      </c>
      <c r="AB767" s="15">
        <v>293262</v>
      </c>
      <c r="AD767" s="15">
        <v>0</v>
      </c>
      <c r="AE767" s="15">
        <v>5.0999999999999996</v>
      </c>
      <c r="AF767" s="15">
        <v>47.2</v>
      </c>
      <c r="AH767" s="13">
        <f t="shared" si="154"/>
        <v>2005</v>
      </c>
      <c r="AI767" s="13">
        <f t="shared" si="155"/>
        <v>40</v>
      </c>
      <c r="AJ767" s="13">
        <f>IF(AND(ISNUMBER(C767),ISNUMBER(AK767),ISNUMBER(AL767),AH767&gt;=Inputs!$B$5,AH767&lt;=Inputs!$B$6,AH767&lt;&gt;Inputs!$B$7,AH767&lt;&gt;Inputs!$B$8),1,0)</f>
        <v>0</v>
      </c>
      <c r="AK767" s="13">
        <f>IF(INDEX($E767:$AF767,Inputs!$C$10)="","",INDEX($E767:$AF767,Inputs!$C$10))</f>
        <v>267025</v>
      </c>
      <c r="AL767" s="13">
        <f>IF(INDEX($E767:$AF767,Inputs!$C$11)="","",INDEX($E767:$AF767,Inputs!$C$11))</f>
        <v>384000</v>
      </c>
      <c r="AM767" s="19">
        <f>Regression!$C$5+Regression!$C$6*A767</f>
        <v>9948.2809963841519</v>
      </c>
      <c r="AN767" s="27" t="str">
        <f t="shared" si="156"/>
        <v/>
      </c>
      <c r="AO767" s="30">
        <f>INDEX('Seasonal Index'!$E$2:$E$53,AI767)</f>
        <v>1.0036663428040973</v>
      </c>
      <c r="AP767" s="34" t="str">
        <f t="shared" si="157"/>
        <v/>
      </c>
      <c r="AQ767" s="16">
        <f>IF(AJ767=1,A767-Regression!$C$15,0)</f>
        <v>0</v>
      </c>
      <c r="AR767" s="16">
        <f>IF(AJ767=1,AK767-Regression!$D$15,0)</f>
        <v>0</v>
      </c>
      <c r="AS767" s="16">
        <f>IF(AJ767=1,AL767-Regression!$E$15,0)</f>
        <v>0</v>
      </c>
      <c r="AT767" s="16">
        <f>IF(AJ767=1,AP767-Regression!$F$15,0)</f>
        <v>0</v>
      </c>
      <c r="AU767" s="19">
        <f>IF(AND(ISNUMBER(AK767),ISNUMBER(AL767)),Regression!$C$38+Regression!$D$38*A767+Regression!$E$38*AK767+Regression!$F$38*AL767,"")</f>
        <v>9838.423247827357</v>
      </c>
      <c r="AV767" s="34">
        <f t="shared" si="158"/>
        <v>9874.4942801056914</v>
      </c>
      <c r="AW767" s="13" t="str">
        <f>IF(AJ767=1,"Train",IF(AH767=Inputs!$B$6+1,"Validation",IF(AH767&gt;Inputs!$B$6+1,"Forecast","Not used")))</f>
        <v>Not used</v>
      </c>
      <c r="AX767" s="34">
        <f t="shared" si="159"/>
        <v>8783</v>
      </c>
      <c r="AY767" s="38" t="str">
        <f t="shared" si="160"/>
        <v/>
      </c>
      <c r="AZ767" s="13">
        <f t="shared" si="161"/>
        <v>0</v>
      </c>
      <c r="BB767" s="19">
        <f>Regression!$C$45+Regression!$C$46*A767</f>
        <v>7338.856185298162</v>
      </c>
      <c r="BC767" s="27" t="str">
        <f t="shared" si="162"/>
        <v/>
      </c>
      <c r="BD767" s="30">
        <f>INDEX('Seasonal Index'!$H$2:$H$53,AI767)</f>
        <v>1.0034134329008386</v>
      </c>
      <c r="BE767" s="34" t="str">
        <f t="shared" si="163"/>
        <v/>
      </c>
      <c r="BF767" s="38" t="str">
        <f t="shared" si="164"/>
        <v/>
      </c>
      <c r="BG767" s="34">
        <f t="shared" si="165"/>
        <v>8783</v>
      </c>
      <c r="BH767" s="13">
        <f t="shared" si="166"/>
        <v>0</v>
      </c>
      <c r="BI767" s="13">
        <f t="shared" si="167"/>
        <v>0</v>
      </c>
    </row>
    <row r="768" spans="1:61" x14ac:dyDescent="0.2">
      <c r="A768" s="15">
        <v>767</v>
      </c>
      <c r="B768" s="35">
        <v>38639</v>
      </c>
      <c r="C768" s="36">
        <v>8961</v>
      </c>
      <c r="D768" s="37"/>
      <c r="F768" s="15">
        <v>383000</v>
      </c>
      <c r="H768" s="15">
        <v>62.868000000000002</v>
      </c>
      <c r="I768" s="15">
        <v>58.59</v>
      </c>
      <c r="J768" s="15">
        <v>2.8479999999999999</v>
      </c>
      <c r="K768" s="15">
        <v>12922.656000000001</v>
      </c>
      <c r="L768" s="15">
        <v>793548</v>
      </c>
      <c r="M768" s="15">
        <v>1436</v>
      </c>
      <c r="N768" s="15">
        <v>17.417999999999999</v>
      </c>
      <c r="O768" s="15">
        <v>267025</v>
      </c>
      <c r="P768" s="15">
        <v>8850.1</v>
      </c>
      <c r="Q768" s="15">
        <v>2276583</v>
      </c>
      <c r="S768" s="15">
        <v>8280</v>
      </c>
      <c r="T768" s="15">
        <v>9.4917999999999996</v>
      </c>
      <c r="U768" s="15">
        <v>98.6</v>
      </c>
      <c r="V768" s="15">
        <v>25</v>
      </c>
      <c r="W768" s="15">
        <v>94.2</v>
      </c>
      <c r="AB768" s="15">
        <v>293262</v>
      </c>
      <c r="AD768" s="15">
        <v>0</v>
      </c>
      <c r="AE768" s="15">
        <v>18.2</v>
      </c>
      <c r="AF768" s="15">
        <v>16.600000000000001</v>
      </c>
      <c r="AH768" s="13">
        <f t="shared" si="154"/>
        <v>2005</v>
      </c>
      <c r="AI768" s="13">
        <f t="shared" si="155"/>
        <v>41</v>
      </c>
      <c r="AJ768" s="13">
        <f>IF(AND(ISNUMBER(C768),ISNUMBER(AK768),ISNUMBER(AL768),AH768&gt;=Inputs!$B$5,AH768&lt;=Inputs!$B$6,AH768&lt;&gt;Inputs!$B$7,AH768&lt;&gt;Inputs!$B$8),1,0)</f>
        <v>0</v>
      </c>
      <c r="AK768" s="13">
        <f>IF(INDEX($E768:$AF768,Inputs!$C$10)="","",INDEX($E768:$AF768,Inputs!$C$10))</f>
        <v>267025</v>
      </c>
      <c r="AL768" s="13">
        <f>IF(INDEX($E768:$AF768,Inputs!$C$11)="","",INDEX($E768:$AF768,Inputs!$C$11))</f>
        <v>383000</v>
      </c>
      <c r="AM768" s="19">
        <f>Regression!$C$5+Regression!$C$6*A768</f>
        <v>9947.108321445834</v>
      </c>
      <c r="AN768" s="27" t="str">
        <f t="shared" si="156"/>
        <v/>
      </c>
      <c r="AO768" s="30">
        <f>INDEX('Seasonal Index'!$E$2:$E$53,AI768)</f>
        <v>0.99583578255044536</v>
      </c>
      <c r="AP768" s="34" t="str">
        <f t="shared" si="157"/>
        <v/>
      </c>
      <c r="AQ768" s="16">
        <f>IF(AJ768=1,A768-Regression!$C$15,0)</f>
        <v>0</v>
      </c>
      <c r="AR768" s="16">
        <f>IF(AJ768=1,AK768-Regression!$D$15,0)</f>
        <v>0</v>
      </c>
      <c r="AS768" s="16">
        <f>IF(AJ768=1,AL768-Regression!$E$15,0)</f>
        <v>0</v>
      </c>
      <c r="AT768" s="16">
        <f>IF(AJ768=1,AP768-Regression!$F$15,0)</f>
        <v>0</v>
      </c>
      <c r="AU768" s="19">
        <f>IF(AND(ISNUMBER(AK768),ISNUMBER(AL768)),Regression!$C$38+Regression!$D$38*A768+Regression!$E$38*AK768+Regression!$F$38*AL768,"")</f>
        <v>9839.5159759861799</v>
      </c>
      <c r="AV768" s="34">
        <f t="shared" si="158"/>
        <v>9798.5420918638065</v>
      </c>
      <c r="AW768" s="13" t="str">
        <f>IF(AJ768=1,"Train",IF(AH768=Inputs!$B$6+1,"Validation",IF(AH768&gt;Inputs!$B$6+1,"Forecast","Not used")))</f>
        <v>Not used</v>
      </c>
      <c r="AX768" s="34">
        <f t="shared" si="159"/>
        <v>8961</v>
      </c>
      <c r="AY768" s="38" t="str">
        <f t="shared" si="160"/>
        <v/>
      </c>
      <c r="AZ768" s="13">
        <f t="shared" si="161"/>
        <v>0</v>
      </c>
      <c r="BB768" s="19">
        <f>Regression!$C$45+Regression!$C$46*A768</f>
        <v>7340.4156849109386</v>
      </c>
      <c r="BC768" s="27" t="str">
        <f t="shared" si="162"/>
        <v/>
      </c>
      <c r="BD768" s="30">
        <f>INDEX('Seasonal Index'!$H$2:$H$53,AI768)</f>
        <v>0.99351278009710298</v>
      </c>
      <c r="BE768" s="34" t="str">
        <f t="shared" si="163"/>
        <v/>
      </c>
      <c r="BF768" s="38" t="str">
        <f t="shared" si="164"/>
        <v/>
      </c>
      <c r="BG768" s="34">
        <f t="shared" si="165"/>
        <v>8961</v>
      </c>
      <c r="BH768" s="13">
        <f t="shared" si="166"/>
        <v>0</v>
      </c>
      <c r="BI768" s="13">
        <f t="shared" si="167"/>
        <v>0</v>
      </c>
    </row>
    <row r="769" spans="1:61" x14ac:dyDescent="0.2">
      <c r="A769" s="15">
        <v>768</v>
      </c>
      <c r="B769" s="35">
        <v>38646</v>
      </c>
      <c r="C769" s="36">
        <v>8981</v>
      </c>
      <c r="D769" s="37"/>
      <c r="F769" s="15">
        <v>348000</v>
      </c>
      <c r="H769" s="15">
        <v>62.28</v>
      </c>
      <c r="I769" s="15">
        <v>58.154000000000003</v>
      </c>
      <c r="J769" s="15">
        <v>2.7250000000000001</v>
      </c>
      <c r="K769" s="15">
        <v>12922.656000000001</v>
      </c>
      <c r="L769" s="15">
        <v>793548</v>
      </c>
      <c r="M769" s="15">
        <v>1436</v>
      </c>
      <c r="N769" s="15">
        <v>16.927</v>
      </c>
      <c r="O769" s="15">
        <v>265323</v>
      </c>
      <c r="P769" s="15">
        <v>8850.1</v>
      </c>
      <c r="Q769" s="15">
        <v>2276583</v>
      </c>
      <c r="S769" s="15">
        <v>8280</v>
      </c>
      <c r="T769" s="15">
        <v>9.4917999999999996</v>
      </c>
      <c r="U769" s="15">
        <v>98.6</v>
      </c>
      <c r="V769" s="15">
        <v>25</v>
      </c>
      <c r="W769" s="15">
        <v>94.2</v>
      </c>
      <c r="AB769" s="15">
        <v>293262</v>
      </c>
      <c r="AD769" s="15">
        <v>0</v>
      </c>
      <c r="AE769" s="15">
        <v>31.1</v>
      </c>
      <c r="AF769" s="15">
        <v>14.1</v>
      </c>
      <c r="AH769" s="13">
        <f t="shared" si="154"/>
        <v>2005</v>
      </c>
      <c r="AI769" s="13">
        <f t="shared" si="155"/>
        <v>42</v>
      </c>
      <c r="AJ769" s="13">
        <f>IF(AND(ISNUMBER(C769),ISNUMBER(AK769),ISNUMBER(AL769),AH769&gt;=Inputs!$B$5,AH769&lt;=Inputs!$B$6,AH769&lt;&gt;Inputs!$B$7,AH769&lt;&gt;Inputs!$B$8),1,0)</f>
        <v>0</v>
      </c>
      <c r="AK769" s="13">
        <f>IF(INDEX($E769:$AF769,Inputs!$C$10)="","",INDEX($E769:$AF769,Inputs!$C$10))</f>
        <v>265323</v>
      </c>
      <c r="AL769" s="13">
        <f>IF(INDEX($E769:$AF769,Inputs!$C$11)="","",INDEX($E769:$AF769,Inputs!$C$11))</f>
        <v>348000</v>
      </c>
      <c r="AM769" s="19">
        <f>Regression!$C$5+Regression!$C$6*A769</f>
        <v>9945.9356465075143</v>
      </c>
      <c r="AN769" s="27" t="str">
        <f t="shared" si="156"/>
        <v/>
      </c>
      <c r="AO769" s="30">
        <f>INDEX('Seasonal Index'!$E$2:$E$53,AI769)</f>
        <v>1.0030736455714442</v>
      </c>
      <c r="AP769" s="34" t="str">
        <f t="shared" si="157"/>
        <v/>
      </c>
      <c r="AQ769" s="16">
        <f>IF(AJ769=1,A769-Regression!$C$15,0)</f>
        <v>0</v>
      </c>
      <c r="AR769" s="16">
        <f>IF(AJ769=1,AK769-Regression!$D$15,0)</f>
        <v>0</v>
      </c>
      <c r="AS769" s="16">
        <f>IF(AJ769=1,AL769-Regression!$E$15,0)</f>
        <v>0</v>
      </c>
      <c r="AT769" s="16">
        <f>IF(AJ769=1,AP769-Regression!$F$15,0)</f>
        <v>0</v>
      </c>
      <c r="AU769" s="19">
        <f>IF(AND(ISNUMBER(AK769),ISNUMBER(AL769)),Regression!$C$38+Regression!$D$38*A769+Regression!$E$38*AK769+Regression!$F$38*AL769,"")</f>
        <v>9927.7745207047301</v>
      </c>
      <c r="AV769" s="34">
        <f t="shared" si="158"/>
        <v>9958.2889808945911</v>
      </c>
      <c r="AW769" s="13" t="str">
        <f>IF(AJ769=1,"Train",IF(AH769=Inputs!$B$6+1,"Validation",IF(AH769&gt;Inputs!$B$6+1,"Forecast","Not used")))</f>
        <v>Not used</v>
      </c>
      <c r="AX769" s="34">
        <f t="shared" si="159"/>
        <v>8981</v>
      </c>
      <c r="AY769" s="38" t="str">
        <f t="shared" si="160"/>
        <v/>
      </c>
      <c r="AZ769" s="13">
        <f t="shared" si="161"/>
        <v>0</v>
      </c>
      <c r="BB769" s="19">
        <f>Regression!$C$45+Regression!$C$46*A769</f>
        <v>7341.9751845237151</v>
      </c>
      <c r="BC769" s="27" t="str">
        <f t="shared" si="162"/>
        <v/>
      </c>
      <c r="BD769" s="30">
        <f>INDEX('Seasonal Index'!$H$2:$H$53,AI769)</f>
        <v>1.0081501126133556</v>
      </c>
      <c r="BE769" s="34" t="str">
        <f t="shared" si="163"/>
        <v/>
      </c>
      <c r="BF769" s="38" t="str">
        <f t="shared" si="164"/>
        <v/>
      </c>
      <c r="BG769" s="34">
        <f t="shared" si="165"/>
        <v>8981</v>
      </c>
      <c r="BH769" s="13">
        <f t="shared" si="166"/>
        <v>0</v>
      </c>
      <c r="BI769" s="13">
        <f t="shared" si="167"/>
        <v>0</v>
      </c>
    </row>
    <row r="770" spans="1:61" x14ac:dyDescent="0.2">
      <c r="A770" s="15">
        <v>769</v>
      </c>
      <c r="B770" s="35">
        <v>38653</v>
      </c>
      <c r="C770" s="36">
        <v>9045</v>
      </c>
      <c r="D770" s="37"/>
      <c r="F770" s="15">
        <v>324000</v>
      </c>
      <c r="H770" s="15">
        <v>61.328000000000003</v>
      </c>
      <c r="I770" s="15">
        <v>58.497999999999998</v>
      </c>
      <c r="J770" s="15">
        <v>2.6030000000000002</v>
      </c>
      <c r="K770" s="15">
        <v>12922.656000000001</v>
      </c>
      <c r="L770" s="15">
        <v>793548</v>
      </c>
      <c r="M770" s="15">
        <v>1436</v>
      </c>
      <c r="N770" s="15">
        <v>16.927</v>
      </c>
      <c r="O770" s="15">
        <v>265323</v>
      </c>
      <c r="P770" s="15">
        <v>8850.1</v>
      </c>
      <c r="Q770" s="15">
        <v>2276583</v>
      </c>
      <c r="S770" s="15">
        <v>8280</v>
      </c>
      <c r="T770" s="15">
        <v>9.4917999999999996</v>
      </c>
      <c r="U770" s="15">
        <v>98.6</v>
      </c>
      <c r="V770" s="15">
        <v>25</v>
      </c>
      <c r="W770" s="15">
        <v>94.2</v>
      </c>
      <c r="AB770" s="15">
        <v>293262</v>
      </c>
      <c r="AD770" s="15">
        <v>0</v>
      </c>
      <c r="AE770" s="15">
        <v>81.7</v>
      </c>
      <c r="AF770" s="15">
        <v>1.3</v>
      </c>
      <c r="AH770" s="13">
        <f t="shared" ref="AH770:AH833" si="168">YEAR(B770)</f>
        <v>2005</v>
      </c>
      <c r="AI770" s="13">
        <f t="shared" ref="AI770:AI833" si="169">MIN(52,INT((B770-DATE(AH770,1,1))/7)+1)</f>
        <v>43</v>
      </c>
      <c r="AJ770" s="13">
        <f>IF(AND(ISNUMBER(C770),ISNUMBER(AK770),ISNUMBER(AL770),AH770&gt;=Inputs!$B$5,AH770&lt;=Inputs!$B$6,AH770&lt;&gt;Inputs!$B$7,AH770&lt;&gt;Inputs!$B$8),1,0)</f>
        <v>0</v>
      </c>
      <c r="AK770" s="13">
        <f>IF(INDEX($E770:$AF770,Inputs!$C$10)="","",INDEX($E770:$AF770,Inputs!$C$10))</f>
        <v>265323</v>
      </c>
      <c r="AL770" s="13">
        <f>IF(INDEX($E770:$AF770,Inputs!$C$11)="","",INDEX($E770:$AF770,Inputs!$C$11))</f>
        <v>324000</v>
      </c>
      <c r="AM770" s="19">
        <f>Regression!$C$5+Regression!$C$6*A770</f>
        <v>9944.7629715691946</v>
      </c>
      <c r="AN770" s="27" t="str">
        <f t="shared" ref="AN770:AN833" si="170">IF(AJ770=1,C770/AM770,"")</f>
        <v/>
      </c>
      <c r="AO770" s="30">
        <f>INDEX('Seasonal Index'!$E$2:$E$53,AI770)</f>
        <v>1.0122408775529341</v>
      </c>
      <c r="AP770" s="34" t="str">
        <f t="shared" ref="AP770:AP833" si="171">IF(AJ770=1,C770/AO770,"")</f>
        <v/>
      </c>
      <c r="AQ770" s="16">
        <f>IF(AJ770=1,A770-Regression!$C$15,0)</f>
        <v>0</v>
      </c>
      <c r="AR770" s="16">
        <f>IF(AJ770=1,AK770-Regression!$D$15,0)</f>
        <v>0</v>
      </c>
      <c r="AS770" s="16">
        <f>IF(AJ770=1,AL770-Regression!$E$15,0)</f>
        <v>0</v>
      </c>
      <c r="AT770" s="16">
        <f>IF(AJ770=1,AP770-Regression!$F$15,0)</f>
        <v>0</v>
      </c>
      <c r="AU770" s="19">
        <f>IF(AND(ISNUMBER(AK770),ISNUMBER(AL770)),Regression!$C$38+Regression!$D$38*A770+Regression!$E$38*AK770+Regression!$F$38*AL770,"")</f>
        <v>9989.9332005289707</v>
      </c>
      <c r="AV770" s="34">
        <f t="shared" ref="AV770:AV833" si="172">IF(ISNUMBER(AU770),AU770*AO770,"")</f>
        <v>10112.218749598636</v>
      </c>
      <c r="AW770" s="13" t="str">
        <f>IF(AJ770=1,"Train",IF(AH770=Inputs!$B$6+1,"Validation",IF(AH770&gt;Inputs!$B$6+1,"Forecast","Not used")))</f>
        <v>Not used</v>
      </c>
      <c r="AX770" s="34">
        <f t="shared" ref="AX770:AX833" si="173">IF(ISNUMBER(C770),C770,IF(ISNUMBER(D770),D770,""))</f>
        <v>9045</v>
      </c>
      <c r="AY770" s="38" t="str">
        <f t="shared" ref="AY770:AY833" si="174">IF(AND(AW770="Validation",ISNUMBER(AX770),ISNUMBER(AV770)),ABS(AX770-AV770)/AX770,"")</f>
        <v/>
      </c>
      <c r="AZ770" s="13">
        <f t="shared" ref="AZ770:AZ833" si="175">IF(AJ770=1,AP770-AU770,0)</f>
        <v>0</v>
      </c>
      <c r="BB770" s="19">
        <f>Regression!$C$45+Regression!$C$46*A770</f>
        <v>7343.5346841364917</v>
      </c>
      <c r="BC770" s="27" t="str">
        <f t="shared" ref="BC770:BC833" si="176">IF(AND(AH770&gt;=2022,AH770&lt;=2024),C770/BB770,"")</f>
        <v/>
      </c>
      <c r="BD770" s="30">
        <f>INDEX('Seasonal Index'!$H$2:$H$53,AI770)</f>
        <v>1.0033758118290406</v>
      </c>
      <c r="BE770" s="34" t="str">
        <f t="shared" ref="BE770:BE833" si="177">IF(AH770&gt;=2022,BB770*BD770,"")</f>
        <v/>
      </c>
      <c r="BF770" s="38" t="str">
        <f t="shared" ref="BF770:BF833" si="178">IF(AND(AW770="Validation",ISNUMBER(AX770),ISNUMBER(BE770)),ABS(AX770-BE770)/AX770,"")</f>
        <v/>
      </c>
      <c r="BG770" s="34">
        <f t="shared" ref="BG770:BG833" si="179">IF(ISNUMBER(C770),C770,0)</f>
        <v>9045</v>
      </c>
      <c r="BH770" s="13">
        <f t="shared" ref="BH770:BH833" si="180">IF(ISNUMBER(AY770),AV770-AX770,0)</f>
        <v>0</v>
      </c>
      <c r="BI770" s="13">
        <f t="shared" ref="BI770:BI833" si="181">IF(ISNUMBER(AY770),BE770-AX770,0)</f>
        <v>0</v>
      </c>
    </row>
    <row r="771" spans="1:61" x14ac:dyDescent="0.2">
      <c r="A771" s="15">
        <v>770</v>
      </c>
      <c r="B771" s="35">
        <v>38660</v>
      </c>
      <c r="C771" s="36">
        <v>9246</v>
      </c>
      <c r="D771" s="37"/>
      <c r="F771" s="15">
        <v>322000</v>
      </c>
      <c r="H771" s="15">
        <v>60.34</v>
      </c>
      <c r="I771" s="15">
        <v>58.744</v>
      </c>
      <c r="J771" s="15">
        <v>2.48</v>
      </c>
      <c r="K771" s="15">
        <v>12922.656000000001</v>
      </c>
      <c r="L771" s="15">
        <v>793548</v>
      </c>
      <c r="M771" s="15">
        <v>1436</v>
      </c>
      <c r="N771" s="15">
        <v>16.927</v>
      </c>
      <c r="O771" s="15">
        <v>265323</v>
      </c>
      <c r="P771" s="15">
        <v>8850.1</v>
      </c>
      <c r="Q771" s="15">
        <v>2276583</v>
      </c>
      <c r="S771" s="15">
        <v>8280</v>
      </c>
      <c r="T771" s="15">
        <v>9.4917999999999996</v>
      </c>
      <c r="U771" s="15">
        <v>98.6</v>
      </c>
      <c r="V771" s="15">
        <v>25</v>
      </c>
      <c r="W771" s="15">
        <v>94.2</v>
      </c>
      <c r="AB771" s="15">
        <v>293262</v>
      </c>
      <c r="AD771" s="15">
        <v>0</v>
      </c>
      <c r="AE771" s="15">
        <v>57.9</v>
      </c>
      <c r="AF771" s="15">
        <v>4.5</v>
      </c>
      <c r="AH771" s="13">
        <f t="shared" si="168"/>
        <v>2005</v>
      </c>
      <c r="AI771" s="13">
        <f t="shared" si="169"/>
        <v>44</v>
      </c>
      <c r="AJ771" s="13">
        <f>IF(AND(ISNUMBER(C771),ISNUMBER(AK771),ISNUMBER(AL771),AH771&gt;=Inputs!$B$5,AH771&lt;=Inputs!$B$6,AH771&lt;&gt;Inputs!$B$7,AH771&lt;&gt;Inputs!$B$8),1,0)</f>
        <v>0</v>
      </c>
      <c r="AK771" s="13">
        <f>IF(INDEX($E771:$AF771,Inputs!$C$10)="","",INDEX($E771:$AF771,Inputs!$C$10))</f>
        <v>265323</v>
      </c>
      <c r="AL771" s="13">
        <f>IF(INDEX($E771:$AF771,Inputs!$C$11)="","",INDEX($E771:$AF771,Inputs!$C$11))</f>
        <v>322000</v>
      </c>
      <c r="AM771" s="19">
        <f>Regression!$C$5+Regression!$C$6*A771</f>
        <v>9943.5902966308768</v>
      </c>
      <c r="AN771" s="27" t="str">
        <f t="shared" si="170"/>
        <v/>
      </c>
      <c r="AO771" s="30">
        <f>INDEX('Seasonal Index'!$E$2:$E$53,AI771)</f>
        <v>1.012031592209933</v>
      </c>
      <c r="AP771" s="34" t="str">
        <f t="shared" si="171"/>
        <v/>
      </c>
      <c r="AQ771" s="16">
        <f>IF(AJ771=1,A771-Regression!$C$15,0)</f>
        <v>0</v>
      </c>
      <c r="AR771" s="16">
        <f>IF(AJ771=1,AK771-Regression!$D$15,0)</f>
        <v>0</v>
      </c>
      <c r="AS771" s="16">
        <f>IF(AJ771=1,AL771-Regression!$E$15,0)</f>
        <v>0</v>
      </c>
      <c r="AT771" s="16">
        <f>IF(AJ771=1,AP771-Regression!$F$15,0)</f>
        <v>0</v>
      </c>
      <c r="AU771" s="19">
        <f>IF(AND(ISNUMBER(AK771),ISNUMBER(AL771)),Regression!$C$38+Regression!$D$38*A771+Regression!$E$38*AK771+Regression!$F$38*AL771,"")</f>
        <v>9993.6809700645499</v>
      </c>
      <c r="AV771" s="34">
        <f t="shared" si="172"/>
        <v>10113.920864172534</v>
      </c>
      <c r="AW771" s="13" t="str">
        <f>IF(AJ771=1,"Train",IF(AH771=Inputs!$B$6+1,"Validation",IF(AH771&gt;Inputs!$B$6+1,"Forecast","Not used")))</f>
        <v>Not used</v>
      </c>
      <c r="AX771" s="34">
        <f t="shared" si="173"/>
        <v>9246</v>
      </c>
      <c r="AY771" s="38" t="str">
        <f t="shared" si="174"/>
        <v/>
      </c>
      <c r="AZ771" s="13">
        <f t="shared" si="175"/>
        <v>0</v>
      </c>
      <c r="BB771" s="19">
        <f>Regression!$C$45+Regression!$C$46*A771</f>
        <v>7345.0941837492692</v>
      </c>
      <c r="BC771" s="27" t="str">
        <f t="shared" si="176"/>
        <v/>
      </c>
      <c r="BD771" s="30">
        <f>INDEX('Seasonal Index'!$H$2:$H$53,AI771)</f>
        <v>1.0342738783797232</v>
      </c>
      <c r="BE771" s="34" t="str">
        <f t="shared" si="177"/>
        <v/>
      </c>
      <c r="BF771" s="38" t="str">
        <f t="shared" si="178"/>
        <v/>
      </c>
      <c r="BG771" s="34">
        <f t="shared" si="179"/>
        <v>9246</v>
      </c>
      <c r="BH771" s="13">
        <f t="shared" si="180"/>
        <v>0</v>
      </c>
      <c r="BI771" s="13">
        <f t="shared" si="181"/>
        <v>0</v>
      </c>
    </row>
    <row r="772" spans="1:61" x14ac:dyDescent="0.2">
      <c r="A772" s="15">
        <v>771</v>
      </c>
      <c r="B772" s="35">
        <v>38667</v>
      </c>
      <c r="C772" s="36">
        <v>9151</v>
      </c>
      <c r="D772" s="37"/>
      <c r="F772" s="15">
        <v>325000</v>
      </c>
      <c r="H772" s="15">
        <v>58.8</v>
      </c>
      <c r="I772" s="15">
        <v>56.787999999999997</v>
      </c>
      <c r="J772" s="15">
        <v>2.3759999999999999</v>
      </c>
      <c r="K772" s="15">
        <v>13142.642</v>
      </c>
      <c r="L772" s="15">
        <v>772326</v>
      </c>
      <c r="M772" s="15">
        <v>1452</v>
      </c>
      <c r="N772" s="15">
        <v>16.927</v>
      </c>
      <c r="O772" s="15">
        <v>265323</v>
      </c>
      <c r="P772" s="15">
        <v>8900.4</v>
      </c>
      <c r="Q772" s="15">
        <v>2276583</v>
      </c>
      <c r="S772" s="15">
        <v>8280</v>
      </c>
      <c r="T772" s="15">
        <v>9.4917999999999996</v>
      </c>
      <c r="U772" s="15">
        <v>99.3</v>
      </c>
      <c r="V772" s="15">
        <v>25</v>
      </c>
      <c r="W772" s="15">
        <v>92.7</v>
      </c>
      <c r="AB772" s="15">
        <v>293262</v>
      </c>
      <c r="AD772" s="15">
        <v>0</v>
      </c>
      <c r="AE772" s="15">
        <v>52</v>
      </c>
      <c r="AF772" s="15">
        <v>14.4</v>
      </c>
      <c r="AH772" s="13">
        <f t="shared" si="168"/>
        <v>2005</v>
      </c>
      <c r="AI772" s="13">
        <f t="shared" si="169"/>
        <v>45</v>
      </c>
      <c r="AJ772" s="13">
        <f>IF(AND(ISNUMBER(C772),ISNUMBER(AK772),ISNUMBER(AL772),AH772&gt;=Inputs!$B$5,AH772&lt;=Inputs!$B$6,AH772&lt;&gt;Inputs!$B$7,AH772&lt;&gt;Inputs!$B$8),1,0)</f>
        <v>0</v>
      </c>
      <c r="AK772" s="13">
        <f>IF(INDEX($E772:$AF772,Inputs!$C$10)="","",INDEX($E772:$AF772,Inputs!$C$10))</f>
        <v>265323</v>
      </c>
      <c r="AL772" s="13">
        <f>IF(INDEX($E772:$AF772,Inputs!$C$11)="","",INDEX($E772:$AF772,Inputs!$C$11))</f>
        <v>325000</v>
      </c>
      <c r="AM772" s="19">
        <f>Regression!$C$5+Regression!$C$6*A772</f>
        <v>9942.4176216925571</v>
      </c>
      <c r="AN772" s="27" t="str">
        <f t="shared" si="170"/>
        <v/>
      </c>
      <c r="AO772" s="30">
        <f>INDEX('Seasonal Index'!$E$2:$E$53,AI772)</f>
        <v>1.0110407808389756</v>
      </c>
      <c r="AP772" s="34" t="str">
        <f t="shared" si="171"/>
        <v/>
      </c>
      <c r="AQ772" s="16">
        <f>IF(AJ772=1,A772-Regression!$C$15,0)</f>
        <v>0</v>
      </c>
      <c r="AR772" s="16">
        <f>IF(AJ772=1,AK772-Regression!$D$15,0)</f>
        <v>0</v>
      </c>
      <c r="AS772" s="16">
        <f>IF(AJ772=1,AL772-Regression!$E$15,0)</f>
        <v>0</v>
      </c>
      <c r="AT772" s="16">
        <f>IF(AJ772=1,AP772-Regression!$F$15,0)</f>
        <v>0</v>
      </c>
      <c r="AU772" s="19">
        <f>IF(AND(ISNUMBER(AK772),ISNUMBER(AL772)),Regression!$C$38+Regression!$D$38*A772+Regression!$E$38*AK772+Regression!$F$38*AL772,"")</f>
        <v>9984.1535327163419</v>
      </c>
      <c r="AV772" s="34">
        <f t="shared" si="172"/>
        <v>10094.386383733747</v>
      </c>
      <c r="AW772" s="13" t="str">
        <f>IF(AJ772=1,"Train",IF(AH772=Inputs!$B$6+1,"Validation",IF(AH772&gt;Inputs!$B$6+1,"Forecast","Not used")))</f>
        <v>Not used</v>
      </c>
      <c r="AX772" s="34">
        <f t="shared" si="173"/>
        <v>9151</v>
      </c>
      <c r="AY772" s="38" t="str">
        <f t="shared" si="174"/>
        <v/>
      </c>
      <c r="AZ772" s="13">
        <f t="shared" si="175"/>
        <v>0</v>
      </c>
      <c r="BB772" s="19">
        <f>Regression!$C$45+Regression!$C$46*A772</f>
        <v>7346.6536833620457</v>
      </c>
      <c r="BC772" s="27" t="str">
        <f t="shared" si="176"/>
        <v/>
      </c>
      <c r="BD772" s="30">
        <f>INDEX('Seasonal Index'!$H$2:$H$53,AI772)</f>
        <v>1.024082102448103</v>
      </c>
      <c r="BE772" s="34" t="str">
        <f t="shared" si="177"/>
        <v/>
      </c>
      <c r="BF772" s="38" t="str">
        <f t="shared" si="178"/>
        <v/>
      </c>
      <c r="BG772" s="34">
        <f t="shared" si="179"/>
        <v>9151</v>
      </c>
      <c r="BH772" s="13">
        <f t="shared" si="180"/>
        <v>0</v>
      </c>
      <c r="BI772" s="13">
        <f t="shared" si="181"/>
        <v>0</v>
      </c>
    </row>
    <row r="773" spans="1:61" x14ac:dyDescent="0.2">
      <c r="A773" s="15">
        <v>772</v>
      </c>
      <c r="B773" s="35">
        <v>38674</v>
      </c>
      <c r="C773" s="36">
        <v>9124</v>
      </c>
      <c r="D773" s="37"/>
      <c r="F773" s="15">
        <v>309000</v>
      </c>
      <c r="H773" s="15">
        <v>57</v>
      </c>
      <c r="I773" s="15">
        <v>53.774000000000001</v>
      </c>
      <c r="J773" s="15">
        <v>2.2959999999999998</v>
      </c>
      <c r="K773" s="15">
        <v>13142.642</v>
      </c>
      <c r="L773" s="15">
        <v>772326</v>
      </c>
      <c r="M773" s="15">
        <v>1452</v>
      </c>
      <c r="N773" s="15">
        <v>15.336</v>
      </c>
      <c r="O773" s="15">
        <v>242240</v>
      </c>
      <c r="P773" s="15">
        <v>8900.4</v>
      </c>
      <c r="Q773" s="15">
        <v>2276583</v>
      </c>
      <c r="S773" s="15">
        <v>8280</v>
      </c>
      <c r="T773" s="15">
        <v>9.4917999999999996</v>
      </c>
      <c r="U773" s="15">
        <v>99.3</v>
      </c>
      <c r="V773" s="15">
        <v>25</v>
      </c>
      <c r="W773" s="15">
        <v>92.7</v>
      </c>
      <c r="AB773" s="15">
        <v>293262</v>
      </c>
      <c r="AD773" s="15">
        <v>0</v>
      </c>
      <c r="AE773" s="15">
        <v>85.4</v>
      </c>
      <c r="AF773" s="15">
        <v>8.6999999999999993</v>
      </c>
      <c r="AH773" s="13">
        <f t="shared" si="168"/>
        <v>2005</v>
      </c>
      <c r="AI773" s="13">
        <f t="shared" si="169"/>
        <v>46</v>
      </c>
      <c r="AJ773" s="13">
        <f>IF(AND(ISNUMBER(C773),ISNUMBER(AK773),ISNUMBER(AL773),AH773&gt;=Inputs!$B$5,AH773&lt;=Inputs!$B$6,AH773&lt;&gt;Inputs!$B$7,AH773&lt;&gt;Inputs!$B$8),1,0)</f>
        <v>0</v>
      </c>
      <c r="AK773" s="13">
        <f>IF(INDEX($E773:$AF773,Inputs!$C$10)="","",INDEX($E773:$AF773,Inputs!$C$10))</f>
        <v>242240</v>
      </c>
      <c r="AL773" s="13">
        <f>IF(INDEX($E773:$AF773,Inputs!$C$11)="","",INDEX($E773:$AF773,Inputs!$C$11))</f>
        <v>309000</v>
      </c>
      <c r="AM773" s="19">
        <f>Regression!$C$5+Regression!$C$6*A773</f>
        <v>9941.2449467542392</v>
      </c>
      <c r="AN773" s="27" t="str">
        <f t="shared" si="170"/>
        <v/>
      </c>
      <c r="AO773" s="30">
        <f>INDEX('Seasonal Index'!$E$2:$E$53,AI773)</f>
        <v>0.98635610609281399</v>
      </c>
      <c r="AP773" s="34" t="str">
        <f t="shared" si="171"/>
        <v/>
      </c>
      <c r="AQ773" s="16">
        <f>IF(AJ773=1,A773-Regression!$C$15,0)</f>
        <v>0</v>
      </c>
      <c r="AR773" s="16">
        <f>IF(AJ773=1,AK773-Regression!$D$15,0)</f>
        <v>0</v>
      </c>
      <c r="AS773" s="16">
        <f>IF(AJ773=1,AL773-Regression!$E$15,0)</f>
        <v>0</v>
      </c>
      <c r="AT773" s="16">
        <f>IF(AJ773=1,AP773-Regression!$F$15,0)</f>
        <v>0</v>
      </c>
      <c r="AU773" s="19">
        <f>IF(AND(ISNUMBER(AK773),ISNUMBER(AL773)),Regression!$C$38+Regression!$D$38*A773+Regression!$E$38*AK773+Regression!$F$38*AL773,"")</f>
        <v>9982.9529980123425</v>
      </c>
      <c r="AV773" s="34">
        <f t="shared" si="172"/>
        <v>9846.7466464270383</v>
      </c>
      <c r="AW773" s="13" t="str">
        <f>IF(AJ773=1,"Train",IF(AH773=Inputs!$B$6+1,"Validation",IF(AH773&gt;Inputs!$B$6+1,"Forecast","Not used")))</f>
        <v>Not used</v>
      </c>
      <c r="AX773" s="34">
        <f t="shared" si="173"/>
        <v>9124</v>
      </c>
      <c r="AY773" s="38" t="str">
        <f t="shared" si="174"/>
        <v/>
      </c>
      <c r="AZ773" s="13">
        <f t="shared" si="175"/>
        <v>0</v>
      </c>
      <c r="BB773" s="19">
        <f>Regression!$C$45+Regression!$C$46*A773</f>
        <v>7348.2131829748223</v>
      </c>
      <c r="BC773" s="27" t="str">
        <f t="shared" si="176"/>
        <v/>
      </c>
      <c r="BD773" s="30">
        <f>INDEX('Seasonal Index'!$H$2:$H$53,AI773)</f>
        <v>0.95418753549545088</v>
      </c>
      <c r="BE773" s="34" t="str">
        <f t="shared" si="177"/>
        <v/>
      </c>
      <c r="BF773" s="38" t="str">
        <f t="shared" si="178"/>
        <v/>
      </c>
      <c r="BG773" s="34">
        <f t="shared" si="179"/>
        <v>9124</v>
      </c>
      <c r="BH773" s="13">
        <f t="shared" si="180"/>
        <v>0</v>
      </c>
      <c r="BI773" s="13">
        <f t="shared" si="181"/>
        <v>0</v>
      </c>
    </row>
    <row r="774" spans="1:61" x14ac:dyDescent="0.2">
      <c r="A774" s="15">
        <v>773</v>
      </c>
      <c r="B774" s="35">
        <v>38681</v>
      </c>
      <c r="C774" s="36">
        <v>9189</v>
      </c>
      <c r="D774" s="37"/>
      <c r="F774" s="15">
        <v>324000</v>
      </c>
      <c r="H774" s="15">
        <v>58.133333333333297</v>
      </c>
      <c r="I774" s="15">
        <v>53.572000000000003</v>
      </c>
      <c r="J774" s="15">
        <v>2.2010000000000001</v>
      </c>
      <c r="K774" s="15">
        <v>13142.642</v>
      </c>
      <c r="L774" s="15">
        <v>772326</v>
      </c>
      <c r="M774" s="15">
        <v>1452</v>
      </c>
      <c r="N774" s="15">
        <v>15.336</v>
      </c>
      <c r="O774" s="15">
        <v>242240</v>
      </c>
      <c r="P774" s="15">
        <v>8900.4</v>
      </c>
      <c r="Q774" s="15">
        <v>2276583</v>
      </c>
      <c r="S774" s="15">
        <v>8280</v>
      </c>
      <c r="T774" s="15">
        <v>9.7920999999999996</v>
      </c>
      <c r="U774" s="15">
        <v>99.3</v>
      </c>
      <c r="V774" s="15">
        <v>25</v>
      </c>
      <c r="W774" s="15">
        <v>92.7</v>
      </c>
      <c r="AB774" s="15">
        <v>293262</v>
      </c>
      <c r="AD774" s="15">
        <v>1</v>
      </c>
      <c r="AE774" s="15">
        <v>123.1</v>
      </c>
      <c r="AF774" s="15">
        <v>1.2</v>
      </c>
      <c r="AH774" s="13">
        <f t="shared" si="168"/>
        <v>2005</v>
      </c>
      <c r="AI774" s="13">
        <f t="shared" si="169"/>
        <v>47</v>
      </c>
      <c r="AJ774" s="13">
        <f>IF(AND(ISNUMBER(C774),ISNUMBER(AK774),ISNUMBER(AL774),AH774&gt;=Inputs!$B$5,AH774&lt;=Inputs!$B$6,AH774&lt;&gt;Inputs!$B$7,AH774&lt;&gt;Inputs!$B$8),1,0)</f>
        <v>0</v>
      </c>
      <c r="AK774" s="13">
        <f>IF(INDEX($E774:$AF774,Inputs!$C$10)="","",INDEX($E774:$AF774,Inputs!$C$10))</f>
        <v>242240</v>
      </c>
      <c r="AL774" s="13">
        <f>IF(INDEX($E774:$AF774,Inputs!$C$11)="","",INDEX($E774:$AF774,Inputs!$C$11))</f>
        <v>324000</v>
      </c>
      <c r="AM774" s="19">
        <f>Regression!$C$5+Regression!$C$6*A774</f>
        <v>9940.0722718159195</v>
      </c>
      <c r="AN774" s="27" t="str">
        <f t="shared" si="170"/>
        <v/>
      </c>
      <c r="AO774" s="30">
        <f>INDEX('Seasonal Index'!$E$2:$E$53,AI774)</f>
        <v>0.96578940872914776</v>
      </c>
      <c r="AP774" s="34" t="str">
        <f t="shared" si="171"/>
        <v/>
      </c>
      <c r="AQ774" s="16">
        <f>IF(AJ774=1,A774-Regression!$C$15,0)</f>
        <v>0</v>
      </c>
      <c r="AR774" s="16">
        <f>IF(AJ774=1,AK774-Regression!$D$15,0)</f>
        <v>0</v>
      </c>
      <c r="AS774" s="16">
        <f>IF(AJ774=1,AL774-Regression!$E$15,0)</f>
        <v>0</v>
      </c>
      <c r="AT774" s="16">
        <f>IF(AJ774=1,AP774-Regression!$F$15,0)</f>
        <v>0</v>
      </c>
      <c r="AU774" s="19">
        <f>IF(AND(ISNUMBER(AK774),ISNUMBER(AL774)),Regression!$C$38+Regression!$D$38*A774+Regression!$E$38*AK774+Regression!$F$38*AL774,"")</f>
        <v>9941.5650641430493</v>
      </c>
      <c r="AV774" s="34">
        <f t="shared" si="172"/>
        <v>9601.4582451410679</v>
      </c>
      <c r="AW774" s="13" t="str">
        <f>IF(AJ774=1,"Train",IF(AH774=Inputs!$B$6+1,"Validation",IF(AH774&gt;Inputs!$B$6+1,"Forecast","Not used")))</f>
        <v>Not used</v>
      </c>
      <c r="AX774" s="34">
        <f t="shared" si="173"/>
        <v>9189</v>
      </c>
      <c r="AY774" s="38" t="str">
        <f t="shared" si="174"/>
        <v/>
      </c>
      <c r="AZ774" s="13">
        <f t="shared" si="175"/>
        <v>0</v>
      </c>
      <c r="BB774" s="19">
        <f>Regression!$C$45+Regression!$C$46*A774</f>
        <v>7349.7726825875998</v>
      </c>
      <c r="BC774" s="27" t="str">
        <f t="shared" si="176"/>
        <v/>
      </c>
      <c r="BD774" s="30">
        <f>INDEX('Seasonal Index'!$H$2:$H$53,AI774)</f>
        <v>0.94653504180541337</v>
      </c>
      <c r="BE774" s="34" t="str">
        <f t="shared" si="177"/>
        <v/>
      </c>
      <c r="BF774" s="38" t="str">
        <f t="shared" si="178"/>
        <v/>
      </c>
      <c r="BG774" s="34">
        <f t="shared" si="179"/>
        <v>9189</v>
      </c>
      <c r="BH774" s="13">
        <f t="shared" si="180"/>
        <v>0</v>
      </c>
      <c r="BI774" s="13">
        <f t="shared" si="181"/>
        <v>0</v>
      </c>
    </row>
    <row r="775" spans="1:61" x14ac:dyDescent="0.2">
      <c r="A775" s="15">
        <v>774</v>
      </c>
      <c r="B775" s="35">
        <v>38688</v>
      </c>
      <c r="C775" s="36">
        <v>9221</v>
      </c>
      <c r="D775" s="37"/>
      <c r="F775" s="15">
        <v>311000</v>
      </c>
      <c r="H775" s="15">
        <v>57.783999999999999</v>
      </c>
      <c r="I775" s="15">
        <v>53.591999999999999</v>
      </c>
      <c r="J775" s="15">
        <v>2.1539999999999999</v>
      </c>
      <c r="K775" s="15">
        <v>13142.642</v>
      </c>
      <c r="L775" s="15">
        <v>772326</v>
      </c>
      <c r="M775" s="15">
        <v>1452</v>
      </c>
      <c r="N775" s="15">
        <v>15.336</v>
      </c>
      <c r="O775" s="15">
        <v>242240</v>
      </c>
      <c r="P775" s="15">
        <v>8900.4</v>
      </c>
      <c r="Q775" s="15">
        <v>2276583</v>
      </c>
      <c r="S775" s="15">
        <v>8280</v>
      </c>
      <c r="T775" s="15">
        <v>9.7920999999999996</v>
      </c>
      <c r="U775" s="15">
        <v>99.3</v>
      </c>
      <c r="V775" s="15">
        <v>25</v>
      </c>
      <c r="W775" s="15">
        <v>92.7</v>
      </c>
      <c r="AB775" s="15">
        <v>293262</v>
      </c>
      <c r="AD775" s="15">
        <v>0</v>
      </c>
      <c r="AE775" s="15">
        <v>119.1</v>
      </c>
      <c r="AF775" s="15">
        <v>0.6</v>
      </c>
      <c r="AH775" s="13">
        <f t="shared" si="168"/>
        <v>2005</v>
      </c>
      <c r="AI775" s="13">
        <f t="shared" si="169"/>
        <v>48</v>
      </c>
      <c r="AJ775" s="13">
        <f>IF(AND(ISNUMBER(C775),ISNUMBER(AK775),ISNUMBER(AL775),AH775&gt;=Inputs!$B$5,AH775&lt;=Inputs!$B$6,AH775&lt;&gt;Inputs!$B$7,AH775&lt;&gt;Inputs!$B$8),1,0)</f>
        <v>0</v>
      </c>
      <c r="AK775" s="13">
        <f>IF(INDEX($E775:$AF775,Inputs!$C$10)="","",INDEX($E775:$AF775,Inputs!$C$10))</f>
        <v>242240</v>
      </c>
      <c r="AL775" s="13">
        <f>IF(INDEX($E775:$AF775,Inputs!$C$11)="","",INDEX($E775:$AF775,Inputs!$C$11))</f>
        <v>311000</v>
      </c>
      <c r="AM775" s="19">
        <f>Regression!$C$5+Regression!$C$6*A775</f>
        <v>9938.8995968775998</v>
      </c>
      <c r="AN775" s="27" t="str">
        <f t="shared" si="170"/>
        <v/>
      </c>
      <c r="AO775" s="30">
        <f>INDEX('Seasonal Index'!$E$2:$E$53,AI775)</f>
        <v>0.97475376861810648</v>
      </c>
      <c r="AP775" s="34" t="str">
        <f t="shared" si="171"/>
        <v/>
      </c>
      <c r="AQ775" s="16">
        <f>IF(AJ775=1,A775-Regression!$C$15,0)</f>
        <v>0</v>
      </c>
      <c r="AR775" s="16">
        <f>IF(AJ775=1,AK775-Regression!$D$15,0)</f>
        <v>0</v>
      </c>
      <c r="AS775" s="16">
        <f>IF(AJ775=1,AL775-Regression!$E$15,0)</f>
        <v>0</v>
      </c>
      <c r="AT775" s="16">
        <f>IF(AJ775=1,AP775-Regression!$F$15,0)</f>
        <v>0</v>
      </c>
      <c r="AU775" s="19">
        <f>IF(AND(ISNUMBER(AK775),ISNUMBER(AL775)),Regression!$C$38+Regression!$D$38*A775+Regression!$E$38*AK775+Regression!$F$38*AL775,"")</f>
        <v>9974.5182888229592</v>
      </c>
      <c r="AV775" s="34">
        <f t="shared" si="172"/>
        <v>9722.6992921804067</v>
      </c>
      <c r="AW775" s="13" t="str">
        <f>IF(AJ775=1,"Train",IF(AH775=Inputs!$B$6+1,"Validation",IF(AH775&gt;Inputs!$B$6+1,"Forecast","Not used")))</f>
        <v>Not used</v>
      </c>
      <c r="AX775" s="34">
        <f t="shared" si="173"/>
        <v>9221</v>
      </c>
      <c r="AY775" s="38" t="str">
        <f t="shared" si="174"/>
        <v/>
      </c>
      <c r="AZ775" s="13">
        <f t="shared" si="175"/>
        <v>0</v>
      </c>
      <c r="BB775" s="19">
        <f>Regression!$C$45+Regression!$C$46*A775</f>
        <v>7351.3321822003763</v>
      </c>
      <c r="BC775" s="27" t="str">
        <f t="shared" si="176"/>
        <v/>
      </c>
      <c r="BD775" s="30">
        <f>INDEX('Seasonal Index'!$H$2:$H$53,AI775)</f>
        <v>0.96645545966881496</v>
      </c>
      <c r="BE775" s="34" t="str">
        <f t="shared" si="177"/>
        <v/>
      </c>
      <c r="BF775" s="38" t="str">
        <f t="shared" si="178"/>
        <v/>
      </c>
      <c r="BG775" s="34">
        <f t="shared" si="179"/>
        <v>9221</v>
      </c>
      <c r="BH775" s="13">
        <f t="shared" si="180"/>
        <v>0</v>
      </c>
      <c r="BI775" s="13">
        <f t="shared" si="181"/>
        <v>0</v>
      </c>
    </row>
    <row r="776" spans="1:61" x14ac:dyDescent="0.2">
      <c r="A776" s="15">
        <v>775</v>
      </c>
      <c r="B776" s="35">
        <v>38695</v>
      </c>
      <c r="C776" s="36">
        <v>9268</v>
      </c>
      <c r="D776" s="37"/>
      <c r="F776" s="15">
        <v>321000</v>
      </c>
      <c r="H776" s="15">
        <v>59.83</v>
      </c>
      <c r="I776" s="15">
        <v>56.067999999999998</v>
      </c>
      <c r="J776" s="15">
        <v>2.1469999999999998</v>
      </c>
      <c r="K776" s="15">
        <v>13142.642</v>
      </c>
      <c r="L776" s="15">
        <v>772326</v>
      </c>
      <c r="M776" s="15">
        <v>1479</v>
      </c>
      <c r="N776" s="15">
        <v>15.336</v>
      </c>
      <c r="O776" s="15">
        <v>242240</v>
      </c>
      <c r="P776" s="15">
        <v>8938.5</v>
      </c>
      <c r="Q776" s="15">
        <v>2276583</v>
      </c>
      <c r="S776" s="15">
        <v>8280</v>
      </c>
      <c r="T776" s="15">
        <v>9.7920999999999996</v>
      </c>
      <c r="U776" s="15">
        <v>99.3</v>
      </c>
      <c r="V776" s="15">
        <v>25</v>
      </c>
      <c r="W776" s="15">
        <v>83.6</v>
      </c>
      <c r="AB776" s="15">
        <v>293262</v>
      </c>
      <c r="AD776" s="15">
        <v>0</v>
      </c>
      <c r="AE776" s="15">
        <v>184.8</v>
      </c>
      <c r="AF776" s="15">
        <v>1.7</v>
      </c>
      <c r="AH776" s="13">
        <f t="shared" si="168"/>
        <v>2005</v>
      </c>
      <c r="AI776" s="13">
        <f t="shared" si="169"/>
        <v>49</v>
      </c>
      <c r="AJ776" s="13">
        <f>IF(AND(ISNUMBER(C776),ISNUMBER(AK776),ISNUMBER(AL776),AH776&gt;=Inputs!$B$5,AH776&lt;=Inputs!$B$6,AH776&lt;&gt;Inputs!$B$7,AH776&lt;&gt;Inputs!$B$8),1,0)</f>
        <v>0</v>
      </c>
      <c r="AK776" s="13">
        <f>IF(INDEX($E776:$AF776,Inputs!$C$10)="","",INDEX($E776:$AF776,Inputs!$C$10))</f>
        <v>242240</v>
      </c>
      <c r="AL776" s="13">
        <f>IF(INDEX($E776:$AF776,Inputs!$C$11)="","",INDEX($E776:$AF776,Inputs!$C$11))</f>
        <v>321000</v>
      </c>
      <c r="AM776" s="19">
        <f>Regression!$C$5+Regression!$C$6*A776</f>
        <v>9937.726921939282</v>
      </c>
      <c r="AN776" s="27" t="str">
        <f t="shared" si="170"/>
        <v/>
      </c>
      <c r="AO776" s="30">
        <f>INDEX('Seasonal Index'!$E$2:$E$53,AI776)</f>
        <v>0.98029372066923559</v>
      </c>
      <c r="AP776" s="34" t="str">
        <f t="shared" si="171"/>
        <v/>
      </c>
      <c r="AQ776" s="16">
        <f>IF(AJ776=1,A776-Regression!$C$15,0)</f>
        <v>0</v>
      </c>
      <c r="AR776" s="16">
        <f>IF(AJ776=1,AK776-Regression!$D$15,0)</f>
        <v>0</v>
      </c>
      <c r="AS776" s="16">
        <f>IF(AJ776=1,AL776-Regression!$E$15,0)</f>
        <v>0</v>
      </c>
      <c r="AT776" s="16">
        <f>IF(AJ776=1,AP776-Regression!$F$15,0)</f>
        <v>0</v>
      </c>
      <c r="AU776" s="19">
        <f>IF(AND(ISNUMBER(AK776),ISNUMBER(AL776)),Regression!$C$38+Regression!$D$38*A776+Regression!$E$38*AK776+Regression!$F$38*AL776,"")</f>
        <v>9946.4055618374514</v>
      </c>
      <c r="AV776" s="34">
        <f t="shared" si="172"/>
        <v>9750.3989154988139</v>
      </c>
      <c r="AW776" s="13" t="str">
        <f>IF(AJ776=1,"Train",IF(AH776=Inputs!$B$6+1,"Validation",IF(AH776&gt;Inputs!$B$6+1,"Forecast","Not used")))</f>
        <v>Not used</v>
      </c>
      <c r="AX776" s="34">
        <f t="shared" si="173"/>
        <v>9268</v>
      </c>
      <c r="AY776" s="38" t="str">
        <f t="shared" si="174"/>
        <v/>
      </c>
      <c r="AZ776" s="13">
        <f t="shared" si="175"/>
        <v>0</v>
      </c>
      <c r="BB776" s="19">
        <f>Regression!$C$45+Regression!$C$46*A776</f>
        <v>7352.8916818131529</v>
      </c>
      <c r="BC776" s="27" t="str">
        <f t="shared" si="176"/>
        <v/>
      </c>
      <c r="BD776" s="30">
        <f>INDEX('Seasonal Index'!$H$2:$H$53,AI776)</f>
        <v>0.97990885322830168</v>
      </c>
      <c r="BE776" s="34" t="str">
        <f t="shared" si="177"/>
        <v/>
      </c>
      <c r="BF776" s="38" t="str">
        <f t="shared" si="178"/>
        <v/>
      </c>
      <c r="BG776" s="34">
        <f t="shared" si="179"/>
        <v>9268</v>
      </c>
      <c r="BH776" s="13">
        <f t="shared" si="180"/>
        <v>0</v>
      </c>
      <c r="BI776" s="13">
        <f t="shared" si="181"/>
        <v>0</v>
      </c>
    </row>
    <row r="777" spans="1:61" x14ac:dyDescent="0.2">
      <c r="A777" s="15">
        <v>776</v>
      </c>
      <c r="B777" s="35">
        <v>38702</v>
      </c>
      <c r="C777" s="36">
        <v>9326</v>
      </c>
      <c r="D777" s="37"/>
      <c r="F777" s="15">
        <v>327000</v>
      </c>
      <c r="H777" s="15">
        <v>60.32</v>
      </c>
      <c r="I777" s="15">
        <v>58.752000000000002</v>
      </c>
      <c r="J777" s="15">
        <v>2.1850000000000001</v>
      </c>
      <c r="K777" s="15">
        <v>13142.642</v>
      </c>
      <c r="L777" s="15">
        <v>805500</v>
      </c>
      <c r="M777" s="15">
        <v>1479</v>
      </c>
      <c r="N777" s="15">
        <v>16.524000000000001</v>
      </c>
      <c r="O777" s="15">
        <v>251419</v>
      </c>
      <c r="P777" s="15">
        <v>8938.5</v>
      </c>
      <c r="Q777" s="15">
        <v>2300822</v>
      </c>
      <c r="S777" s="15">
        <v>8280</v>
      </c>
      <c r="T777" s="15">
        <v>9.7920999999999996</v>
      </c>
      <c r="U777" s="15">
        <v>99.3</v>
      </c>
      <c r="V777" s="15">
        <v>25</v>
      </c>
      <c r="W777" s="15">
        <v>83.6</v>
      </c>
      <c r="AB777" s="15">
        <v>293262</v>
      </c>
      <c r="AD777" s="15">
        <v>0</v>
      </c>
      <c r="AE777" s="15">
        <v>189.6</v>
      </c>
      <c r="AF777" s="15">
        <v>0</v>
      </c>
      <c r="AH777" s="13">
        <f t="shared" si="168"/>
        <v>2005</v>
      </c>
      <c r="AI777" s="13">
        <f t="shared" si="169"/>
        <v>50</v>
      </c>
      <c r="AJ777" s="13">
        <f>IF(AND(ISNUMBER(C777),ISNUMBER(AK777),ISNUMBER(AL777),AH777&gt;=Inputs!$B$5,AH777&lt;=Inputs!$B$6,AH777&lt;&gt;Inputs!$B$7,AH777&lt;&gt;Inputs!$B$8),1,0)</f>
        <v>0</v>
      </c>
      <c r="AK777" s="13">
        <f>IF(INDEX($E777:$AF777,Inputs!$C$10)="","",INDEX($E777:$AF777,Inputs!$C$10))</f>
        <v>251419</v>
      </c>
      <c r="AL777" s="13">
        <f>IF(INDEX($E777:$AF777,Inputs!$C$11)="","",INDEX($E777:$AF777,Inputs!$C$11))</f>
        <v>327000</v>
      </c>
      <c r="AM777" s="19">
        <f>Regression!$C$5+Regression!$C$6*A777</f>
        <v>9936.5542470009623</v>
      </c>
      <c r="AN777" s="27" t="str">
        <f t="shared" si="170"/>
        <v/>
      </c>
      <c r="AO777" s="30">
        <f>INDEX('Seasonal Index'!$E$2:$E$53,AI777)</f>
        <v>1.00060911532618</v>
      </c>
      <c r="AP777" s="34" t="str">
        <f t="shared" si="171"/>
        <v/>
      </c>
      <c r="AQ777" s="16">
        <f>IF(AJ777=1,A777-Regression!$C$15,0)</f>
        <v>0</v>
      </c>
      <c r="AR777" s="16">
        <f>IF(AJ777=1,AK777-Regression!$D$15,0)</f>
        <v>0</v>
      </c>
      <c r="AS777" s="16">
        <f>IF(AJ777=1,AL777-Regression!$E$15,0)</f>
        <v>0</v>
      </c>
      <c r="AT777" s="16">
        <f>IF(AJ777=1,AP777-Regression!$F$15,0)</f>
        <v>0</v>
      </c>
      <c r="AU777" s="19">
        <f>IF(AND(ISNUMBER(AK777),ISNUMBER(AL777)),Regression!$C$38+Regression!$D$38*A777+Regression!$E$38*AK777+Regression!$F$38*AL777,"")</f>
        <v>9945.6616565898221</v>
      </c>
      <c r="AV777" s="34">
        <f t="shared" si="172"/>
        <v>9951.7197115338513</v>
      </c>
      <c r="AW777" s="13" t="str">
        <f>IF(AJ777=1,"Train",IF(AH777=Inputs!$B$6+1,"Validation",IF(AH777&gt;Inputs!$B$6+1,"Forecast","Not used")))</f>
        <v>Not used</v>
      </c>
      <c r="AX777" s="34">
        <f t="shared" si="173"/>
        <v>9326</v>
      </c>
      <c r="AY777" s="38" t="str">
        <f t="shared" si="174"/>
        <v/>
      </c>
      <c r="AZ777" s="13">
        <f t="shared" si="175"/>
        <v>0</v>
      </c>
      <c r="BB777" s="19">
        <f>Regression!$C$45+Regression!$C$46*A777</f>
        <v>7354.4511814259295</v>
      </c>
      <c r="BC777" s="27" t="str">
        <f t="shared" si="176"/>
        <v/>
      </c>
      <c r="BD777" s="30">
        <f>INDEX('Seasonal Index'!$H$2:$H$53,AI777)</f>
        <v>0.99765913713107945</v>
      </c>
      <c r="BE777" s="34" t="str">
        <f t="shared" si="177"/>
        <v/>
      </c>
      <c r="BF777" s="38" t="str">
        <f t="shared" si="178"/>
        <v/>
      </c>
      <c r="BG777" s="34">
        <f t="shared" si="179"/>
        <v>9326</v>
      </c>
      <c r="BH777" s="13">
        <f t="shared" si="180"/>
        <v>0</v>
      </c>
      <c r="BI777" s="13">
        <f t="shared" si="181"/>
        <v>0</v>
      </c>
    </row>
    <row r="778" spans="1:61" x14ac:dyDescent="0.2">
      <c r="A778" s="15">
        <v>777</v>
      </c>
      <c r="B778" s="35">
        <v>38709</v>
      </c>
      <c r="C778" s="36">
        <v>9249</v>
      </c>
      <c r="D778" s="37"/>
      <c r="F778" s="15">
        <v>312000</v>
      </c>
      <c r="H778" s="15">
        <v>57.968000000000004</v>
      </c>
      <c r="I778" s="15">
        <v>56.36</v>
      </c>
      <c r="J778" s="15">
        <v>2.2109999999999999</v>
      </c>
      <c r="K778" s="15">
        <v>13142.642</v>
      </c>
      <c r="L778" s="15">
        <v>805500</v>
      </c>
      <c r="M778" s="15">
        <v>1479</v>
      </c>
      <c r="N778" s="15">
        <v>16.524000000000001</v>
      </c>
      <c r="O778" s="15">
        <v>251419</v>
      </c>
      <c r="P778" s="15">
        <v>8938.5</v>
      </c>
      <c r="Q778" s="15">
        <v>2300822</v>
      </c>
      <c r="S778" s="15">
        <v>8280</v>
      </c>
      <c r="T778" s="15">
        <v>9.7920999999999996</v>
      </c>
      <c r="U778" s="15">
        <v>99.3</v>
      </c>
      <c r="V778" s="15">
        <v>25</v>
      </c>
      <c r="W778" s="15">
        <v>83.6</v>
      </c>
      <c r="AB778" s="15">
        <v>293262</v>
      </c>
      <c r="AD778" s="15">
        <v>0</v>
      </c>
      <c r="AE778" s="15">
        <v>193.9</v>
      </c>
      <c r="AF778" s="15">
        <v>0.1</v>
      </c>
      <c r="AH778" s="13">
        <f t="shared" si="168"/>
        <v>2005</v>
      </c>
      <c r="AI778" s="13">
        <f t="shared" si="169"/>
        <v>51</v>
      </c>
      <c r="AJ778" s="13">
        <f>IF(AND(ISNUMBER(C778),ISNUMBER(AK778),ISNUMBER(AL778),AH778&gt;=Inputs!$B$5,AH778&lt;=Inputs!$B$6,AH778&lt;&gt;Inputs!$B$7,AH778&lt;&gt;Inputs!$B$8),1,0)</f>
        <v>0</v>
      </c>
      <c r="AK778" s="13">
        <f>IF(INDEX($E778:$AF778,Inputs!$C$10)="","",INDEX($E778:$AF778,Inputs!$C$10))</f>
        <v>251419</v>
      </c>
      <c r="AL778" s="13">
        <f>IF(INDEX($E778:$AF778,Inputs!$C$11)="","",INDEX($E778:$AF778,Inputs!$C$11))</f>
        <v>312000</v>
      </c>
      <c r="AM778" s="19">
        <f>Regression!$C$5+Regression!$C$6*A778</f>
        <v>9935.3815720626444</v>
      </c>
      <c r="AN778" s="27" t="str">
        <f t="shared" si="170"/>
        <v/>
      </c>
      <c r="AO778" s="30">
        <f>INDEX('Seasonal Index'!$E$2:$E$53,AI778)</f>
        <v>1.0219733137822757</v>
      </c>
      <c r="AP778" s="34" t="str">
        <f t="shared" si="171"/>
        <v/>
      </c>
      <c r="AQ778" s="16">
        <f>IF(AJ778=1,A778-Regression!$C$15,0)</f>
        <v>0</v>
      </c>
      <c r="AR778" s="16">
        <f>IF(AJ778=1,AK778-Regression!$D$15,0)</f>
        <v>0</v>
      </c>
      <c r="AS778" s="16">
        <f>IF(AJ778=1,AL778-Regression!$E$15,0)</f>
        <v>0</v>
      </c>
      <c r="AT778" s="16">
        <f>IF(AJ778=1,AP778-Regression!$F$15,0)</f>
        <v>0</v>
      </c>
      <c r="AU778" s="19">
        <f>IF(AND(ISNUMBER(AK778),ISNUMBER(AL778)),Regression!$C$38+Regression!$D$38*A778+Regression!$E$38*AK778+Regression!$F$38*AL778,"")</f>
        <v>9983.9249640232447</v>
      </c>
      <c r="AV778" s="34">
        <f t="shared" si="172"/>
        <v>10203.304880036423</v>
      </c>
      <c r="AW778" s="13" t="str">
        <f>IF(AJ778=1,"Train",IF(AH778=Inputs!$B$6+1,"Validation",IF(AH778&gt;Inputs!$B$6+1,"Forecast","Not used")))</f>
        <v>Not used</v>
      </c>
      <c r="AX778" s="34">
        <f t="shared" si="173"/>
        <v>9249</v>
      </c>
      <c r="AY778" s="38" t="str">
        <f t="shared" si="174"/>
        <v/>
      </c>
      <c r="AZ778" s="13">
        <f t="shared" si="175"/>
        <v>0</v>
      </c>
      <c r="BB778" s="19">
        <f>Regression!$C$45+Regression!$C$46*A778</f>
        <v>7356.010681038706</v>
      </c>
      <c r="BC778" s="27" t="str">
        <f t="shared" si="176"/>
        <v/>
      </c>
      <c r="BD778" s="30">
        <f>INDEX('Seasonal Index'!$H$2:$H$53,AI778)</f>
        <v>1.0395425337611444</v>
      </c>
      <c r="BE778" s="34" t="str">
        <f t="shared" si="177"/>
        <v/>
      </c>
      <c r="BF778" s="38" t="str">
        <f t="shared" si="178"/>
        <v/>
      </c>
      <c r="BG778" s="34">
        <f t="shared" si="179"/>
        <v>9249</v>
      </c>
      <c r="BH778" s="13">
        <f t="shared" si="180"/>
        <v>0</v>
      </c>
      <c r="BI778" s="13">
        <f t="shared" si="181"/>
        <v>0</v>
      </c>
    </row>
    <row r="779" spans="1:61" x14ac:dyDescent="0.2">
      <c r="A779" s="15">
        <v>778</v>
      </c>
      <c r="B779" s="35">
        <v>38716</v>
      </c>
      <c r="C779" s="36">
        <v>9358</v>
      </c>
      <c r="D779" s="37"/>
      <c r="F779" s="15">
        <v>320000</v>
      </c>
      <c r="H779" s="15">
        <v>59.822499999999998</v>
      </c>
      <c r="I779" s="15">
        <v>57.377499999999998</v>
      </c>
      <c r="J779" s="15">
        <v>2.1970000000000001</v>
      </c>
      <c r="K779" s="15">
        <v>13142.642</v>
      </c>
      <c r="L779" s="15">
        <v>805500</v>
      </c>
      <c r="M779" s="15">
        <v>1479</v>
      </c>
      <c r="N779" s="15">
        <v>16.524000000000001</v>
      </c>
      <c r="O779" s="15">
        <v>251419</v>
      </c>
      <c r="P779" s="15">
        <v>8938.5</v>
      </c>
      <c r="Q779" s="15">
        <v>2300822</v>
      </c>
      <c r="S779" s="15">
        <v>8280</v>
      </c>
      <c r="T779" s="15">
        <v>9.7920999999999996</v>
      </c>
      <c r="U779" s="15">
        <v>99.3</v>
      </c>
      <c r="V779" s="15">
        <v>25</v>
      </c>
      <c r="W779" s="15">
        <v>83.6</v>
      </c>
      <c r="AB779" s="15">
        <v>293262</v>
      </c>
      <c r="AD779" s="15">
        <v>1</v>
      </c>
      <c r="AE779" s="15">
        <v>129</v>
      </c>
      <c r="AF779" s="15">
        <v>0.3</v>
      </c>
      <c r="AH779" s="13">
        <f t="shared" si="168"/>
        <v>2005</v>
      </c>
      <c r="AI779" s="13">
        <f t="shared" si="169"/>
        <v>52</v>
      </c>
      <c r="AJ779" s="13">
        <f>IF(AND(ISNUMBER(C779),ISNUMBER(AK779),ISNUMBER(AL779),AH779&gt;=Inputs!$B$5,AH779&lt;=Inputs!$B$6,AH779&lt;&gt;Inputs!$B$7,AH779&lt;&gt;Inputs!$B$8),1,0)</f>
        <v>0</v>
      </c>
      <c r="AK779" s="13">
        <f>IF(INDEX($E779:$AF779,Inputs!$C$10)="","",INDEX($E779:$AF779,Inputs!$C$10))</f>
        <v>251419</v>
      </c>
      <c r="AL779" s="13">
        <f>IF(INDEX($E779:$AF779,Inputs!$C$11)="","",INDEX($E779:$AF779,Inputs!$C$11))</f>
        <v>320000</v>
      </c>
      <c r="AM779" s="19">
        <f>Regression!$C$5+Regression!$C$6*A779</f>
        <v>9934.2088971243247</v>
      </c>
      <c r="AN779" s="27" t="str">
        <f t="shared" si="170"/>
        <v/>
      </c>
      <c r="AO779" s="30">
        <f>INDEX('Seasonal Index'!$E$2:$E$53,AI779)</f>
        <v>0.94105970168970154</v>
      </c>
      <c r="AP779" s="34" t="str">
        <f t="shared" si="171"/>
        <v/>
      </c>
      <c r="AQ779" s="16">
        <f>IF(AJ779=1,A779-Regression!$C$15,0)</f>
        <v>0</v>
      </c>
      <c r="AR779" s="16">
        <f>IF(AJ779=1,AK779-Regression!$D$15,0)</f>
        <v>0</v>
      </c>
      <c r="AS779" s="16">
        <f>IF(AJ779=1,AL779-Regression!$E$15,0)</f>
        <v>0</v>
      </c>
      <c r="AT779" s="16">
        <f>IF(AJ779=1,AP779-Regression!$F$15,0)</f>
        <v>0</v>
      </c>
      <c r="AU779" s="19">
        <f>IF(AND(ISNUMBER(AK779),ISNUMBER(AL779)),Regression!$C$38+Regression!$D$38*A779+Regression!$E$38*AK779+Regression!$F$38*AL779,"")</f>
        <v>9961.1223197912532</v>
      </c>
      <c r="AV779" s="34">
        <f t="shared" si="172"/>
        <v>9374.0107987573847</v>
      </c>
      <c r="AW779" s="13" t="str">
        <f>IF(AJ779=1,"Train",IF(AH779=Inputs!$B$6+1,"Validation",IF(AH779&gt;Inputs!$B$6+1,"Forecast","Not used")))</f>
        <v>Not used</v>
      </c>
      <c r="AX779" s="34">
        <f t="shared" si="173"/>
        <v>9358</v>
      </c>
      <c r="AY779" s="38" t="str">
        <f t="shared" si="174"/>
        <v/>
      </c>
      <c r="AZ779" s="13">
        <f t="shared" si="175"/>
        <v>0</v>
      </c>
      <c r="BB779" s="19">
        <f>Regression!$C$45+Regression!$C$46*A779</f>
        <v>7357.5701806514835</v>
      </c>
      <c r="BC779" s="27" t="str">
        <f t="shared" si="176"/>
        <v/>
      </c>
      <c r="BD779" s="30">
        <f>INDEX('Seasonal Index'!$H$2:$H$53,AI779)</f>
        <v>0.89289929772275245</v>
      </c>
      <c r="BE779" s="34" t="str">
        <f t="shared" si="177"/>
        <v/>
      </c>
      <c r="BF779" s="38" t="str">
        <f t="shared" si="178"/>
        <v/>
      </c>
      <c r="BG779" s="34">
        <f t="shared" si="179"/>
        <v>9358</v>
      </c>
      <c r="BH779" s="13">
        <f t="shared" si="180"/>
        <v>0</v>
      </c>
      <c r="BI779" s="13">
        <f t="shared" si="181"/>
        <v>0</v>
      </c>
    </row>
    <row r="780" spans="1:61" x14ac:dyDescent="0.2">
      <c r="A780" s="15">
        <v>779</v>
      </c>
      <c r="B780" s="35">
        <v>38723</v>
      </c>
      <c r="C780" s="36">
        <v>8950</v>
      </c>
      <c r="D780" s="37"/>
      <c r="F780" s="15">
        <v>302000</v>
      </c>
      <c r="H780" s="15">
        <v>63.384999999999998</v>
      </c>
      <c r="I780" s="15">
        <v>61.717500000000001</v>
      </c>
      <c r="J780" s="15">
        <v>2.238</v>
      </c>
      <c r="K780" s="15">
        <v>13142.642</v>
      </c>
      <c r="L780" s="15">
        <v>805500</v>
      </c>
      <c r="M780" s="15">
        <v>1486</v>
      </c>
      <c r="N780" s="15">
        <v>16.524000000000001</v>
      </c>
      <c r="O780" s="15">
        <v>251419</v>
      </c>
      <c r="P780" s="15">
        <v>8946.2000000000007</v>
      </c>
      <c r="Q780" s="15">
        <v>2300822</v>
      </c>
      <c r="S780" s="15">
        <v>8280</v>
      </c>
      <c r="T780" s="15">
        <v>9.7920999999999996</v>
      </c>
      <c r="U780" s="15">
        <v>99.3</v>
      </c>
      <c r="V780" s="15">
        <v>25</v>
      </c>
      <c r="W780" s="15">
        <v>81.3</v>
      </c>
      <c r="AB780" s="15">
        <v>293262</v>
      </c>
      <c r="AD780" s="15">
        <v>1</v>
      </c>
      <c r="AE780" s="15">
        <v>129.30000000000001</v>
      </c>
      <c r="AF780" s="15">
        <v>0.9</v>
      </c>
      <c r="AH780" s="13">
        <f t="shared" si="168"/>
        <v>2006</v>
      </c>
      <c r="AI780" s="13">
        <f t="shared" si="169"/>
        <v>1</v>
      </c>
      <c r="AJ780" s="13">
        <f>IF(AND(ISNUMBER(C780),ISNUMBER(AK780),ISNUMBER(AL780),AH780&gt;=Inputs!$B$5,AH780&lt;=Inputs!$B$6,AH780&lt;&gt;Inputs!$B$7,AH780&lt;&gt;Inputs!$B$8),1,0)</f>
        <v>0</v>
      </c>
      <c r="AK780" s="13">
        <f>IF(INDEX($E780:$AF780,Inputs!$C$10)="","",INDEX($E780:$AF780,Inputs!$C$10))</f>
        <v>251419</v>
      </c>
      <c r="AL780" s="13">
        <f>IF(INDEX($E780:$AF780,Inputs!$C$11)="","",INDEX($E780:$AF780,Inputs!$C$11))</f>
        <v>302000</v>
      </c>
      <c r="AM780" s="19">
        <f>Regression!$C$5+Regression!$C$6*A780</f>
        <v>9933.036222186005</v>
      </c>
      <c r="AN780" s="27" t="str">
        <f t="shared" si="170"/>
        <v/>
      </c>
      <c r="AO780" s="30">
        <f>INDEX('Seasonal Index'!$E$2:$E$53,AI780)</f>
        <v>0.91465818912124619</v>
      </c>
      <c r="AP780" s="34" t="str">
        <f t="shared" si="171"/>
        <v/>
      </c>
      <c r="AQ780" s="16">
        <f>IF(AJ780=1,A780-Regression!$C$15,0)</f>
        <v>0</v>
      </c>
      <c r="AR780" s="16">
        <f>IF(AJ780=1,AK780-Regression!$D$15,0)</f>
        <v>0</v>
      </c>
      <c r="AS780" s="16">
        <f>IF(AJ780=1,AL780-Regression!$E$15,0)</f>
        <v>0</v>
      </c>
      <c r="AT780" s="16">
        <f>IF(AJ780=1,AP780-Regression!$F$15,0)</f>
        <v>0</v>
      </c>
      <c r="AU780" s="19">
        <f>IF(AND(ISNUMBER(AK780),ISNUMBER(AL780)),Regression!$C$38+Regression!$D$38*A780+Regression!$E$38*AK780+Regression!$F$38*AL780,"")</f>
        <v>10007.350751354948</v>
      </c>
      <c r="AV780" s="34">
        <f t="shared" si="172"/>
        <v>9153.3053161354601</v>
      </c>
      <c r="AW780" s="13" t="str">
        <f>IF(AJ780=1,"Train",IF(AH780=Inputs!$B$6+1,"Validation",IF(AH780&gt;Inputs!$B$6+1,"Forecast","Not used")))</f>
        <v>Not used</v>
      </c>
      <c r="AX780" s="34">
        <f t="shared" si="173"/>
        <v>8950</v>
      </c>
      <c r="AY780" s="38" t="str">
        <f t="shared" si="174"/>
        <v/>
      </c>
      <c r="AZ780" s="13">
        <f t="shared" si="175"/>
        <v>0</v>
      </c>
      <c r="BB780" s="19">
        <f>Regression!$C$45+Regression!$C$46*A780</f>
        <v>7359.1296802642601</v>
      </c>
      <c r="BC780" s="27" t="str">
        <f t="shared" si="176"/>
        <v/>
      </c>
      <c r="BD780" s="30">
        <f>INDEX('Seasonal Index'!$H$2:$H$53,AI780)</f>
        <v>0.90693988880451892</v>
      </c>
      <c r="BE780" s="34" t="str">
        <f t="shared" si="177"/>
        <v/>
      </c>
      <c r="BF780" s="38" t="str">
        <f t="shared" si="178"/>
        <v/>
      </c>
      <c r="BG780" s="34">
        <f t="shared" si="179"/>
        <v>8950</v>
      </c>
      <c r="BH780" s="13">
        <f t="shared" si="180"/>
        <v>0</v>
      </c>
      <c r="BI780" s="13">
        <f t="shared" si="181"/>
        <v>0</v>
      </c>
    </row>
    <row r="781" spans="1:61" x14ac:dyDescent="0.2">
      <c r="A781" s="15">
        <v>780</v>
      </c>
      <c r="B781" s="35">
        <v>38730</v>
      </c>
      <c r="C781" s="36">
        <v>8859</v>
      </c>
      <c r="D781" s="37"/>
      <c r="F781" s="15">
        <v>326000</v>
      </c>
      <c r="H781" s="15">
        <v>63.74</v>
      </c>
      <c r="I781" s="15">
        <v>62.18</v>
      </c>
      <c r="J781" s="15">
        <v>2.327</v>
      </c>
      <c r="K781" s="15">
        <v>13142.642</v>
      </c>
      <c r="L781" s="15">
        <v>823831</v>
      </c>
      <c r="M781" s="15">
        <v>1486</v>
      </c>
      <c r="N781" s="15">
        <v>16.524000000000001</v>
      </c>
      <c r="O781" s="15">
        <v>251419</v>
      </c>
      <c r="P781" s="15">
        <v>8946.2000000000007</v>
      </c>
      <c r="Q781" s="15">
        <v>2300822</v>
      </c>
      <c r="S781" s="15">
        <v>8280</v>
      </c>
      <c r="T781" s="15">
        <v>9.7920999999999996</v>
      </c>
      <c r="U781" s="15">
        <v>99.3</v>
      </c>
      <c r="V781" s="15">
        <v>25</v>
      </c>
      <c r="W781" s="15">
        <v>81.3</v>
      </c>
      <c r="X781" s="15">
        <v>100.54468</v>
      </c>
      <c r="AB781" s="15">
        <v>293262</v>
      </c>
      <c r="AD781" s="15">
        <v>0</v>
      </c>
      <c r="AE781" s="15">
        <v>122.3</v>
      </c>
      <c r="AF781" s="15">
        <v>0.4</v>
      </c>
      <c r="AH781" s="13">
        <f t="shared" si="168"/>
        <v>2006</v>
      </c>
      <c r="AI781" s="13">
        <f t="shared" si="169"/>
        <v>2</v>
      </c>
      <c r="AJ781" s="13">
        <f>IF(AND(ISNUMBER(C781),ISNUMBER(AK781),ISNUMBER(AL781),AH781&gt;=Inputs!$B$5,AH781&lt;=Inputs!$B$6,AH781&lt;&gt;Inputs!$B$7,AH781&lt;&gt;Inputs!$B$8),1,0)</f>
        <v>0</v>
      </c>
      <c r="AK781" s="13">
        <f>IF(INDEX($E781:$AF781,Inputs!$C$10)="","",INDEX($E781:$AF781,Inputs!$C$10))</f>
        <v>251419</v>
      </c>
      <c r="AL781" s="13">
        <f>IF(INDEX($E781:$AF781,Inputs!$C$11)="","",INDEX($E781:$AF781,Inputs!$C$11))</f>
        <v>326000</v>
      </c>
      <c r="AM781" s="19">
        <f>Regression!$C$5+Regression!$C$6*A781</f>
        <v>9931.8635472476872</v>
      </c>
      <c r="AN781" s="27" t="str">
        <f t="shared" si="170"/>
        <v/>
      </c>
      <c r="AO781" s="30">
        <f>INDEX('Seasonal Index'!$E$2:$E$53,AI781)</f>
        <v>0.92112372079680493</v>
      </c>
      <c r="AP781" s="34" t="str">
        <f t="shared" si="171"/>
        <v/>
      </c>
      <c r="AQ781" s="16">
        <f>IF(AJ781=1,A781-Regression!$C$15,0)</f>
        <v>0</v>
      </c>
      <c r="AR781" s="16">
        <f>IF(AJ781=1,AK781-Regression!$D$15,0)</f>
        <v>0</v>
      </c>
      <c r="AS781" s="16">
        <f>IF(AJ781=1,AL781-Regression!$E$15,0)</f>
        <v>0</v>
      </c>
      <c r="AT781" s="16">
        <f>IF(AJ781=1,AP781-Regression!$F$15,0)</f>
        <v>0</v>
      </c>
      <c r="AU781" s="19">
        <f>IF(AND(ISNUMBER(AK781),ISNUMBER(AL781)),Regression!$C$38+Regression!$D$38*A781+Regression!$E$38*AK781+Regression!$F$38*AL781,"")</f>
        <v>9942.0674450948409</v>
      </c>
      <c r="AV781" s="34">
        <f t="shared" si="172"/>
        <v>9157.874157438544</v>
      </c>
      <c r="AW781" s="13" t="str">
        <f>IF(AJ781=1,"Train",IF(AH781=Inputs!$B$6+1,"Validation",IF(AH781&gt;Inputs!$B$6+1,"Forecast","Not used")))</f>
        <v>Not used</v>
      </c>
      <c r="AX781" s="34">
        <f t="shared" si="173"/>
        <v>8859</v>
      </c>
      <c r="AY781" s="38" t="str">
        <f t="shared" si="174"/>
        <v/>
      </c>
      <c r="AZ781" s="13">
        <f t="shared" si="175"/>
        <v>0</v>
      </c>
      <c r="BB781" s="19">
        <f>Regression!$C$45+Regression!$C$46*A781</f>
        <v>7360.6891798770366</v>
      </c>
      <c r="BC781" s="27" t="str">
        <f t="shared" si="176"/>
        <v/>
      </c>
      <c r="BD781" s="30">
        <f>INDEX('Seasonal Index'!$H$2:$H$53,AI781)</f>
        <v>0.93580735968008499</v>
      </c>
      <c r="BE781" s="34" t="str">
        <f t="shared" si="177"/>
        <v/>
      </c>
      <c r="BF781" s="38" t="str">
        <f t="shared" si="178"/>
        <v/>
      </c>
      <c r="BG781" s="34">
        <f t="shared" si="179"/>
        <v>8859</v>
      </c>
      <c r="BH781" s="13">
        <f t="shared" si="180"/>
        <v>0</v>
      </c>
      <c r="BI781" s="13">
        <f t="shared" si="181"/>
        <v>0</v>
      </c>
    </row>
    <row r="782" spans="1:61" x14ac:dyDescent="0.2">
      <c r="A782" s="15">
        <v>781</v>
      </c>
      <c r="B782" s="35">
        <v>38737</v>
      </c>
      <c r="C782" s="36">
        <v>8826</v>
      </c>
      <c r="D782" s="37"/>
      <c r="F782" s="15">
        <v>285000</v>
      </c>
      <c r="H782" s="15">
        <v>66.784999999999997</v>
      </c>
      <c r="I782" s="15">
        <v>63.543999999999997</v>
      </c>
      <c r="J782" s="15">
        <v>2.3199999999999998</v>
      </c>
      <c r="K782" s="15">
        <v>13142.642</v>
      </c>
      <c r="L782" s="15">
        <v>823831</v>
      </c>
      <c r="M782" s="15">
        <v>1486</v>
      </c>
      <c r="N782" s="15">
        <v>17.173999999999999</v>
      </c>
      <c r="O782" s="15">
        <v>243056</v>
      </c>
      <c r="P782" s="15">
        <v>8946.2000000000007</v>
      </c>
      <c r="Q782" s="15">
        <v>2300822</v>
      </c>
      <c r="S782" s="15">
        <v>8280</v>
      </c>
      <c r="T782" s="15">
        <v>9.7920999999999996</v>
      </c>
      <c r="U782" s="15">
        <v>99.3</v>
      </c>
      <c r="V782" s="15">
        <v>25</v>
      </c>
      <c r="W782" s="15">
        <v>81.3</v>
      </c>
      <c r="X782" s="15">
        <v>100.04516</v>
      </c>
      <c r="AB782" s="15">
        <v>293262</v>
      </c>
      <c r="AD782" s="15">
        <v>0</v>
      </c>
      <c r="AE782" s="15">
        <v>145.1</v>
      </c>
      <c r="AF782" s="15">
        <v>0.6</v>
      </c>
      <c r="AH782" s="13">
        <f t="shared" si="168"/>
        <v>2006</v>
      </c>
      <c r="AI782" s="13">
        <f t="shared" si="169"/>
        <v>3</v>
      </c>
      <c r="AJ782" s="13">
        <f>IF(AND(ISNUMBER(C782),ISNUMBER(AK782),ISNUMBER(AL782),AH782&gt;=Inputs!$B$5,AH782&lt;=Inputs!$B$6,AH782&lt;&gt;Inputs!$B$7,AH782&lt;&gt;Inputs!$B$8),1,0)</f>
        <v>0</v>
      </c>
      <c r="AK782" s="13">
        <f>IF(INDEX($E782:$AF782,Inputs!$C$10)="","",INDEX($E782:$AF782,Inputs!$C$10))</f>
        <v>243056</v>
      </c>
      <c r="AL782" s="13">
        <f>IF(INDEX($E782:$AF782,Inputs!$C$11)="","",INDEX($E782:$AF782,Inputs!$C$11))</f>
        <v>285000</v>
      </c>
      <c r="AM782" s="19">
        <f>Regression!$C$5+Regression!$C$6*A782</f>
        <v>9930.6908723093675</v>
      </c>
      <c r="AN782" s="27" t="str">
        <f t="shared" si="170"/>
        <v/>
      </c>
      <c r="AO782" s="30">
        <f>INDEX('Seasonal Index'!$E$2:$E$53,AI782)</f>
        <v>0.93247570989249473</v>
      </c>
      <c r="AP782" s="34" t="str">
        <f t="shared" si="171"/>
        <v/>
      </c>
      <c r="AQ782" s="16">
        <f>IF(AJ782=1,A782-Regression!$C$15,0)</f>
        <v>0</v>
      </c>
      <c r="AR782" s="16">
        <f>IF(AJ782=1,AK782-Regression!$D$15,0)</f>
        <v>0</v>
      </c>
      <c r="AS782" s="16">
        <f>IF(AJ782=1,AL782-Regression!$E$15,0)</f>
        <v>0</v>
      </c>
      <c r="AT782" s="16">
        <f>IF(AJ782=1,AP782-Regression!$F$15,0)</f>
        <v>0</v>
      </c>
      <c r="AU782" s="19">
        <f>IF(AND(ISNUMBER(AK782),ISNUMBER(AL782)),Regression!$C$38+Regression!$D$38*A782+Regression!$E$38*AK782+Regression!$F$38*AL782,"")</f>
        <v>10034.102103728834</v>
      </c>
      <c r="AV782" s="34">
        <f t="shared" si="172"/>
        <v>9356.5564823083187</v>
      </c>
      <c r="AW782" s="13" t="str">
        <f>IF(AJ782=1,"Train",IF(AH782=Inputs!$B$6+1,"Validation",IF(AH782&gt;Inputs!$B$6+1,"Forecast","Not used")))</f>
        <v>Not used</v>
      </c>
      <c r="AX782" s="34">
        <f t="shared" si="173"/>
        <v>8826</v>
      </c>
      <c r="AY782" s="38" t="str">
        <f t="shared" si="174"/>
        <v/>
      </c>
      <c r="AZ782" s="13">
        <f t="shared" si="175"/>
        <v>0</v>
      </c>
      <c r="BB782" s="19">
        <f>Regression!$C$45+Regression!$C$46*A782</f>
        <v>7362.2486794898141</v>
      </c>
      <c r="BC782" s="27" t="str">
        <f t="shared" si="176"/>
        <v/>
      </c>
      <c r="BD782" s="30">
        <f>INDEX('Seasonal Index'!$H$2:$H$53,AI782)</f>
        <v>0.93511463592432087</v>
      </c>
      <c r="BE782" s="34" t="str">
        <f t="shared" si="177"/>
        <v/>
      </c>
      <c r="BF782" s="38" t="str">
        <f t="shared" si="178"/>
        <v/>
      </c>
      <c r="BG782" s="34">
        <f t="shared" si="179"/>
        <v>8826</v>
      </c>
      <c r="BH782" s="13">
        <f t="shared" si="180"/>
        <v>0</v>
      </c>
      <c r="BI782" s="13">
        <f t="shared" si="181"/>
        <v>0</v>
      </c>
    </row>
    <row r="783" spans="1:61" x14ac:dyDescent="0.2">
      <c r="A783" s="15">
        <v>782</v>
      </c>
      <c r="B783" s="35">
        <v>38744</v>
      </c>
      <c r="C783" s="36">
        <v>8879</v>
      </c>
      <c r="D783" s="37"/>
      <c r="F783" s="15">
        <v>290000</v>
      </c>
      <c r="H783" s="15">
        <v>66.819999999999993</v>
      </c>
      <c r="I783" s="15">
        <v>63.774000000000001</v>
      </c>
      <c r="J783" s="15">
        <v>2.3359999999999999</v>
      </c>
      <c r="K783" s="15">
        <v>13142.642</v>
      </c>
      <c r="L783" s="15">
        <v>823831</v>
      </c>
      <c r="M783" s="15">
        <v>1486</v>
      </c>
      <c r="N783" s="15">
        <v>17.173999999999999</v>
      </c>
      <c r="O783" s="15">
        <v>243056</v>
      </c>
      <c r="P783" s="15">
        <v>8946.2000000000007</v>
      </c>
      <c r="Q783" s="15">
        <v>2300822</v>
      </c>
      <c r="S783" s="15">
        <v>8280</v>
      </c>
      <c r="T783" s="15">
        <v>9.7920999999999996</v>
      </c>
      <c r="U783" s="15">
        <v>99.3</v>
      </c>
      <c r="V783" s="15">
        <v>25</v>
      </c>
      <c r="W783" s="15">
        <v>81.3</v>
      </c>
      <c r="X783" s="15">
        <v>100.14252</v>
      </c>
      <c r="AB783" s="15">
        <v>293262</v>
      </c>
      <c r="AD783" s="15">
        <v>0</v>
      </c>
      <c r="AE783" s="15">
        <v>146</v>
      </c>
      <c r="AF783" s="15">
        <v>0</v>
      </c>
      <c r="AH783" s="13">
        <f t="shared" si="168"/>
        <v>2006</v>
      </c>
      <c r="AI783" s="13">
        <f t="shared" si="169"/>
        <v>4</v>
      </c>
      <c r="AJ783" s="13">
        <f>IF(AND(ISNUMBER(C783),ISNUMBER(AK783),ISNUMBER(AL783),AH783&gt;=Inputs!$B$5,AH783&lt;=Inputs!$B$6,AH783&lt;&gt;Inputs!$B$7,AH783&lt;&gt;Inputs!$B$8),1,0)</f>
        <v>0</v>
      </c>
      <c r="AK783" s="13">
        <f>IF(INDEX($E783:$AF783,Inputs!$C$10)="","",INDEX($E783:$AF783,Inputs!$C$10))</f>
        <v>243056</v>
      </c>
      <c r="AL783" s="13">
        <f>IF(INDEX($E783:$AF783,Inputs!$C$11)="","",INDEX($E783:$AF783,Inputs!$C$11))</f>
        <v>290000</v>
      </c>
      <c r="AM783" s="19">
        <f>Regression!$C$5+Regression!$C$6*A783</f>
        <v>9929.5181973710478</v>
      </c>
      <c r="AN783" s="27" t="str">
        <f t="shared" si="170"/>
        <v/>
      </c>
      <c r="AO783" s="30">
        <f>INDEX('Seasonal Index'!$E$2:$E$53,AI783)</f>
        <v>0.95567024426301994</v>
      </c>
      <c r="AP783" s="34" t="str">
        <f t="shared" si="171"/>
        <v/>
      </c>
      <c r="AQ783" s="16">
        <f>IF(AJ783=1,A783-Regression!$C$15,0)</f>
        <v>0</v>
      </c>
      <c r="AR783" s="16">
        <f>IF(AJ783=1,AK783-Regression!$D$15,0)</f>
        <v>0</v>
      </c>
      <c r="AS783" s="16">
        <f>IF(AJ783=1,AL783-Regression!$E$15,0)</f>
        <v>0</v>
      </c>
      <c r="AT783" s="16">
        <f>IF(AJ783=1,AP783-Regression!$F$15,0)</f>
        <v>0</v>
      </c>
      <c r="AU783" s="19">
        <f>IF(AND(ISNUMBER(AK783),ISNUMBER(AL783)),Regression!$C$38+Regression!$D$38*A783+Regression!$E$38*AK783+Regression!$F$38*AL783,"")</f>
        <v>10019.264583627113</v>
      </c>
      <c r="AV783" s="34">
        <f t="shared" si="172"/>
        <v>9575.1130319707481</v>
      </c>
      <c r="AW783" s="13" t="str">
        <f>IF(AJ783=1,"Train",IF(AH783=Inputs!$B$6+1,"Validation",IF(AH783&gt;Inputs!$B$6+1,"Forecast","Not used")))</f>
        <v>Not used</v>
      </c>
      <c r="AX783" s="34">
        <f t="shared" si="173"/>
        <v>8879</v>
      </c>
      <c r="AY783" s="38" t="str">
        <f t="shared" si="174"/>
        <v/>
      </c>
      <c r="AZ783" s="13">
        <f t="shared" si="175"/>
        <v>0</v>
      </c>
      <c r="BB783" s="19">
        <f>Regression!$C$45+Regression!$C$46*A783</f>
        <v>7363.8081791025907</v>
      </c>
      <c r="BC783" s="27" t="str">
        <f t="shared" si="176"/>
        <v/>
      </c>
      <c r="BD783" s="30">
        <f>INDEX('Seasonal Index'!$H$2:$H$53,AI783)</f>
        <v>0.94748400224267371</v>
      </c>
      <c r="BE783" s="34" t="str">
        <f t="shared" si="177"/>
        <v/>
      </c>
      <c r="BF783" s="38" t="str">
        <f t="shared" si="178"/>
        <v/>
      </c>
      <c r="BG783" s="34">
        <f t="shared" si="179"/>
        <v>8879</v>
      </c>
      <c r="BH783" s="13">
        <f t="shared" si="180"/>
        <v>0</v>
      </c>
      <c r="BI783" s="13">
        <f t="shared" si="181"/>
        <v>0</v>
      </c>
    </row>
    <row r="784" spans="1:61" x14ac:dyDescent="0.2">
      <c r="A784" s="15">
        <v>783</v>
      </c>
      <c r="B784" s="35">
        <v>38751</v>
      </c>
      <c r="C784" s="36">
        <v>8967</v>
      </c>
      <c r="D784" s="37"/>
      <c r="F784" s="15">
        <v>282000</v>
      </c>
      <c r="H784" s="15">
        <v>66.59</v>
      </c>
      <c r="I784" s="15">
        <v>64</v>
      </c>
      <c r="J784" s="15">
        <v>2.3570000000000002</v>
      </c>
      <c r="K784" s="15">
        <v>13142.642</v>
      </c>
      <c r="L784" s="15">
        <v>823831</v>
      </c>
      <c r="M784" s="15">
        <v>1486</v>
      </c>
      <c r="N784" s="15">
        <v>17.173999999999999</v>
      </c>
      <c r="O784" s="15">
        <v>243056</v>
      </c>
      <c r="P784" s="15">
        <v>8946.2000000000007</v>
      </c>
      <c r="Q784" s="15">
        <v>2300822</v>
      </c>
      <c r="S784" s="15">
        <v>8280</v>
      </c>
      <c r="T784" s="15">
        <v>9.7920999999999996</v>
      </c>
      <c r="U784" s="15">
        <v>99.3</v>
      </c>
      <c r="V784" s="15">
        <v>25</v>
      </c>
      <c r="W784" s="15">
        <v>81.3</v>
      </c>
      <c r="X784" s="15">
        <v>99.438559999999995</v>
      </c>
      <c r="AB784" s="15">
        <v>293262</v>
      </c>
      <c r="AD784" s="15">
        <v>0</v>
      </c>
      <c r="AE784" s="15">
        <v>117.7</v>
      </c>
      <c r="AF784" s="15">
        <v>0</v>
      </c>
      <c r="AH784" s="13">
        <f t="shared" si="168"/>
        <v>2006</v>
      </c>
      <c r="AI784" s="13">
        <f t="shared" si="169"/>
        <v>5</v>
      </c>
      <c r="AJ784" s="13">
        <f>IF(AND(ISNUMBER(C784),ISNUMBER(AK784),ISNUMBER(AL784),AH784&gt;=Inputs!$B$5,AH784&lt;=Inputs!$B$6,AH784&lt;&gt;Inputs!$B$7,AH784&lt;&gt;Inputs!$B$8),1,0)</f>
        <v>0</v>
      </c>
      <c r="AK784" s="13">
        <f>IF(INDEX($E784:$AF784,Inputs!$C$10)="","",INDEX($E784:$AF784,Inputs!$C$10))</f>
        <v>243056</v>
      </c>
      <c r="AL784" s="13">
        <f>IF(INDEX($E784:$AF784,Inputs!$C$11)="","",INDEX($E784:$AF784,Inputs!$C$11))</f>
        <v>282000</v>
      </c>
      <c r="AM784" s="19">
        <f>Regression!$C$5+Regression!$C$6*A784</f>
        <v>9928.3455224327299</v>
      </c>
      <c r="AN784" s="27" t="str">
        <f t="shared" si="170"/>
        <v/>
      </c>
      <c r="AO784" s="30">
        <f>INDEX('Seasonal Index'!$E$2:$E$53,AI784)</f>
        <v>0.96378521109549831</v>
      </c>
      <c r="AP784" s="34" t="str">
        <f t="shared" si="171"/>
        <v/>
      </c>
      <c r="AQ784" s="16">
        <f>IF(AJ784=1,A784-Regression!$C$15,0)</f>
        <v>0</v>
      </c>
      <c r="AR784" s="16">
        <f>IF(AJ784=1,AK784-Regression!$D$15,0)</f>
        <v>0</v>
      </c>
      <c r="AS784" s="16">
        <f>IF(AJ784=1,AL784-Regression!$E$15,0)</f>
        <v>0</v>
      </c>
      <c r="AT784" s="16">
        <f>IF(AJ784=1,AP784-Regression!$F$15,0)</f>
        <v>0</v>
      </c>
      <c r="AU784" s="19">
        <f>IF(AND(ISNUMBER(AK784),ISNUMBER(AL784)),Regression!$C$38+Regression!$D$38*A784+Regression!$E$38*AK784+Regression!$F$38*AL784,"")</f>
        <v>10038.942601423236</v>
      </c>
      <c r="AV784" s="34">
        <f t="shared" si="172"/>
        <v>9675.3844142882845</v>
      </c>
      <c r="AW784" s="13" t="str">
        <f>IF(AJ784=1,"Train",IF(AH784=Inputs!$B$6+1,"Validation",IF(AH784&gt;Inputs!$B$6+1,"Forecast","Not used")))</f>
        <v>Not used</v>
      </c>
      <c r="AX784" s="34">
        <f t="shared" si="173"/>
        <v>8967</v>
      </c>
      <c r="AY784" s="38" t="str">
        <f t="shared" si="174"/>
        <v/>
      </c>
      <c r="AZ784" s="13">
        <f t="shared" si="175"/>
        <v>0</v>
      </c>
      <c r="BB784" s="19">
        <f>Regression!$C$45+Regression!$C$46*A784</f>
        <v>7365.3676787153672</v>
      </c>
      <c r="BC784" s="27" t="str">
        <f t="shared" si="176"/>
        <v/>
      </c>
      <c r="BD784" s="30">
        <f>INDEX('Seasonal Index'!$H$2:$H$53,AI784)</f>
        <v>1.0045556242669631</v>
      </c>
      <c r="BE784" s="34" t="str">
        <f t="shared" si="177"/>
        <v/>
      </c>
      <c r="BF784" s="38" t="str">
        <f t="shared" si="178"/>
        <v/>
      </c>
      <c r="BG784" s="34">
        <f t="shared" si="179"/>
        <v>8967</v>
      </c>
      <c r="BH784" s="13">
        <f t="shared" si="180"/>
        <v>0</v>
      </c>
      <c r="BI784" s="13">
        <f t="shared" si="181"/>
        <v>0</v>
      </c>
    </row>
    <row r="785" spans="1:61" x14ac:dyDescent="0.2">
      <c r="A785" s="15">
        <v>784</v>
      </c>
      <c r="B785" s="35">
        <v>38758</v>
      </c>
      <c r="C785" s="36">
        <v>9083</v>
      </c>
      <c r="D785" s="37"/>
      <c r="F785" s="15">
        <v>289000</v>
      </c>
      <c r="H785" s="15">
        <v>63.06</v>
      </c>
      <c r="I785" s="15">
        <v>61.228000000000002</v>
      </c>
      <c r="J785" s="15">
        <v>2.3420000000000001</v>
      </c>
      <c r="K785" s="15">
        <v>13324.204</v>
      </c>
      <c r="L785" s="15">
        <v>848849</v>
      </c>
      <c r="M785" s="15">
        <v>1470</v>
      </c>
      <c r="N785" s="15">
        <v>17.173999999999999</v>
      </c>
      <c r="O785" s="15">
        <v>243056</v>
      </c>
      <c r="P785" s="15">
        <v>8981.1</v>
      </c>
      <c r="Q785" s="15">
        <v>2300822</v>
      </c>
      <c r="S785" s="15">
        <v>8280</v>
      </c>
      <c r="T785" s="15">
        <v>9.7920999999999996</v>
      </c>
      <c r="U785" s="15">
        <v>100.1</v>
      </c>
      <c r="V785" s="15">
        <v>25</v>
      </c>
      <c r="W785" s="15">
        <v>89.3</v>
      </c>
      <c r="X785" s="15">
        <v>99.73366</v>
      </c>
      <c r="AB785" s="15">
        <v>293262</v>
      </c>
      <c r="AD785" s="15">
        <v>0</v>
      </c>
      <c r="AE785" s="15">
        <v>152.19999999999999</v>
      </c>
      <c r="AF785" s="15">
        <v>0</v>
      </c>
      <c r="AH785" s="13">
        <f t="shared" si="168"/>
        <v>2006</v>
      </c>
      <c r="AI785" s="13">
        <f t="shared" si="169"/>
        <v>6</v>
      </c>
      <c r="AJ785" s="13">
        <f>IF(AND(ISNUMBER(C785),ISNUMBER(AK785),ISNUMBER(AL785),AH785&gt;=Inputs!$B$5,AH785&lt;=Inputs!$B$6,AH785&lt;&gt;Inputs!$B$7,AH785&lt;&gt;Inputs!$B$8),1,0)</f>
        <v>0</v>
      </c>
      <c r="AK785" s="13">
        <f>IF(INDEX($E785:$AF785,Inputs!$C$10)="","",INDEX($E785:$AF785,Inputs!$C$10))</f>
        <v>243056</v>
      </c>
      <c r="AL785" s="13">
        <f>IF(INDEX($E785:$AF785,Inputs!$C$11)="","",INDEX($E785:$AF785,Inputs!$C$11))</f>
        <v>289000</v>
      </c>
      <c r="AM785" s="19">
        <f>Regression!$C$5+Regression!$C$6*A785</f>
        <v>9927.1728474944102</v>
      </c>
      <c r="AN785" s="27" t="str">
        <f t="shared" si="170"/>
        <v/>
      </c>
      <c r="AO785" s="30">
        <f>INDEX('Seasonal Index'!$E$2:$E$53,AI785)</f>
        <v>0.93990301851114999</v>
      </c>
      <c r="AP785" s="34" t="str">
        <f t="shared" si="171"/>
        <v/>
      </c>
      <c r="AQ785" s="16">
        <f>IF(AJ785=1,A785-Regression!$C$15,0)</f>
        <v>0</v>
      </c>
      <c r="AR785" s="16">
        <f>IF(AJ785=1,AK785-Regression!$D$15,0)</f>
        <v>0</v>
      </c>
      <c r="AS785" s="16">
        <f>IF(AJ785=1,AL785-Regression!$E$15,0)</f>
        <v>0</v>
      </c>
      <c r="AT785" s="16">
        <f>IF(AJ785=1,AP785-Regression!$F$15,0)</f>
        <v>0</v>
      </c>
      <c r="AU785" s="19">
        <f>IF(AND(ISNUMBER(AK785),ISNUMBER(AL785)),Regression!$C$38+Regression!$D$38*A785+Regression!$E$38*AK785+Regression!$F$38*AL785,"")</f>
        <v>10018.794998568001</v>
      </c>
      <c r="AV785" s="34">
        <f t="shared" si="172"/>
        <v>9416.6956609984773</v>
      </c>
      <c r="AW785" s="13" t="str">
        <f>IF(AJ785=1,"Train",IF(AH785=Inputs!$B$6+1,"Validation",IF(AH785&gt;Inputs!$B$6+1,"Forecast","Not used")))</f>
        <v>Not used</v>
      </c>
      <c r="AX785" s="34">
        <f t="shared" si="173"/>
        <v>9083</v>
      </c>
      <c r="AY785" s="38" t="str">
        <f t="shared" si="174"/>
        <v/>
      </c>
      <c r="AZ785" s="13">
        <f t="shared" si="175"/>
        <v>0</v>
      </c>
      <c r="BB785" s="19">
        <f>Regression!$C$45+Regression!$C$46*A785</f>
        <v>7366.9271783281438</v>
      </c>
      <c r="BC785" s="27" t="str">
        <f t="shared" si="176"/>
        <v/>
      </c>
      <c r="BD785" s="30">
        <f>INDEX('Seasonal Index'!$H$2:$H$53,AI785)</f>
        <v>0.95301266001084362</v>
      </c>
      <c r="BE785" s="34" t="str">
        <f t="shared" si="177"/>
        <v/>
      </c>
      <c r="BF785" s="38" t="str">
        <f t="shared" si="178"/>
        <v/>
      </c>
      <c r="BG785" s="34">
        <f t="shared" si="179"/>
        <v>9083</v>
      </c>
      <c r="BH785" s="13">
        <f t="shared" si="180"/>
        <v>0</v>
      </c>
      <c r="BI785" s="13">
        <f t="shared" si="181"/>
        <v>0</v>
      </c>
    </row>
    <row r="786" spans="1:61" x14ac:dyDescent="0.2">
      <c r="A786" s="15">
        <v>785</v>
      </c>
      <c r="B786" s="35">
        <v>38765</v>
      </c>
      <c r="C786" s="36">
        <v>9046</v>
      </c>
      <c r="D786" s="37"/>
      <c r="F786" s="15">
        <v>298000</v>
      </c>
      <c r="H786" s="15">
        <v>59.37</v>
      </c>
      <c r="I786" s="15">
        <v>58.043999999999997</v>
      </c>
      <c r="J786" s="15">
        <v>2.2839999999999998</v>
      </c>
      <c r="K786" s="15">
        <v>13324.204</v>
      </c>
      <c r="L786" s="15">
        <v>848849</v>
      </c>
      <c r="M786" s="15">
        <v>1470</v>
      </c>
      <c r="N786" s="15">
        <v>18.081</v>
      </c>
      <c r="O786" s="15">
        <v>245787</v>
      </c>
      <c r="P786" s="15">
        <v>8981.1</v>
      </c>
      <c r="Q786" s="15">
        <v>2300822</v>
      </c>
      <c r="S786" s="15">
        <v>8280</v>
      </c>
      <c r="T786" s="15">
        <v>9.7920999999999996</v>
      </c>
      <c r="U786" s="15">
        <v>100.1</v>
      </c>
      <c r="V786" s="15">
        <v>25</v>
      </c>
      <c r="W786" s="15">
        <v>89.3</v>
      </c>
      <c r="X786" s="15">
        <v>100.26694000000001</v>
      </c>
      <c r="AB786" s="15">
        <v>293262</v>
      </c>
      <c r="AD786" s="15">
        <v>0</v>
      </c>
      <c r="AE786" s="15">
        <v>158.69999999999999</v>
      </c>
      <c r="AF786" s="15">
        <v>1.3</v>
      </c>
      <c r="AH786" s="13">
        <f t="shared" si="168"/>
        <v>2006</v>
      </c>
      <c r="AI786" s="13">
        <f t="shared" si="169"/>
        <v>7</v>
      </c>
      <c r="AJ786" s="13">
        <f>IF(AND(ISNUMBER(C786),ISNUMBER(AK786),ISNUMBER(AL786),AH786&gt;=Inputs!$B$5,AH786&lt;=Inputs!$B$6,AH786&lt;&gt;Inputs!$B$7,AH786&lt;&gt;Inputs!$B$8),1,0)</f>
        <v>0</v>
      </c>
      <c r="AK786" s="13">
        <f>IF(INDEX($E786:$AF786,Inputs!$C$10)="","",INDEX($E786:$AF786,Inputs!$C$10))</f>
        <v>245787</v>
      </c>
      <c r="AL786" s="13">
        <f>IF(INDEX($E786:$AF786,Inputs!$C$11)="","",INDEX($E786:$AF786,Inputs!$C$11))</f>
        <v>298000</v>
      </c>
      <c r="AM786" s="19">
        <f>Regression!$C$5+Regression!$C$6*A786</f>
        <v>9926.0001725560905</v>
      </c>
      <c r="AN786" s="27" t="str">
        <f t="shared" si="170"/>
        <v/>
      </c>
      <c r="AO786" s="30">
        <f>INDEX('Seasonal Index'!$E$2:$E$53,AI786)</f>
        <v>0.9631620939890071</v>
      </c>
      <c r="AP786" s="34" t="str">
        <f t="shared" si="171"/>
        <v/>
      </c>
      <c r="AQ786" s="16">
        <f>IF(AJ786=1,A786-Regression!$C$15,0)</f>
        <v>0</v>
      </c>
      <c r="AR786" s="16">
        <f>IF(AJ786=1,AK786-Regression!$D$15,0)</f>
        <v>0</v>
      </c>
      <c r="AS786" s="16">
        <f>IF(AJ786=1,AL786-Regression!$E$15,0)</f>
        <v>0</v>
      </c>
      <c r="AT786" s="16">
        <f>IF(AJ786=1,AP786-Regression!$F$15,0)</f>
        <v>0</v>
      </c>
      <c r="AU786" s="19">
        <f>IF(AND(ISNUMBER(AK786),ISNUMBER(AL786)),Regression!$C$38+Regression!$D$38*A786+Regression!$E$38*AK786+Regression!$F$38*AL786,"")</f>
        <v>9998.3204897940341</v>
      </c>
      <c r="AV786" s="34">
        <f t="shared" si="172"/>
        <v>9630.0032993232162</v>
      </c>
      <c r="AW786" s="13" t="str">
        <f>IF(AJ786=1,"Train",IF(AH786=Inputs!$B$6+1,"Validation",IF(AH786&gt;Inputs!$B$6+1,"Forecast","Not used")))</f>
        <v>Not used</v>
      </c>
      <c r="AX786" s="34">
        <f t="shared" si="173"/>
        <v>9046</v>
      </c>
      <c r="AY786" s="38" t="str">
        <f t="shared" si="174"/>
        <v/>
      </c>
      <c r="AZ786" s="13">
        <f t="shared" si="175"/>
        <v>0</v>
      </c>
      <c r="BB786" s="19">
        <f>Regression!$C$45+Regression!$C$46*A786</f>
        <v>7368.4866779409203</v>
      </c>
      <c r="BC786" s="27" t="str">
        <f t="shared" si="176"/>
        <v/>
      </c>
      <c r="BD786" s="30">
        <f>INDEX('Seasonal Index'!$H$2:$H$53,AI786)</f>
        <v>0.98161870818373353</v>
      </c>
      <c r="BE786" s="34" t="str">
        <f t="shared" si="177"/>
        <v/>
      </c>
      <c r="BF786" s="38" t="str">
        <f t="shared" si="178"/>
        <v/>
      </c>
      <c r="BG786" s="34">
        <f t="shared" si="179"/>
        <v>9046</v>
      </c>
      <c r="BH786" s="13">
        <f t="shared" si="180"/>
        <v>0</v>
      </c>
      <c r="BI786" s="13">
        <f t="shared" si="181"/>
        <v>0</v>
      </c>
    </row>
    <row r="787" spans="1:61" x14ac:dyDescent="0.2">
      <c r="A787" s="15">
        <v>786</v>
      </c>
      <c r="B787" s="35">
        <v>38772</v>
      </c>
      <c r="C787" s="36">
        <v>8951</v>
      </c>
      <c r="D787" s="37"/>
      <c r="F787" s="15">
        <v>283000</v>
      </c>
      <c r="H787" s="15">
        <v>59.932499999999997</v>
      </c>
      <c r="I787" s="15">
        <v>59.39</v>
      </c>
      <c r="J787" s="15">
        <v>2.2400000000000002</v>
      </c>
      <c r="K787" s="15">
        <v>13324.204</v>
      </c>
      <c r="L787" s="15">
        <v>848849</v>
      </c>
      <c r="M787" s="15">
        <v>1470</v>
      </c>
      <c r="N787" s="15">
        <v>18.081</v>
      </c>
      <c r="O787" s="15">
        <v>245787</v>
      </c>
      <c r="P787" s="15">
        <v>8981.1</v>
      </c>
      <c r="Q787" s="15">
        <v>2300822</v>
      </c>
      <c r="S787" s="15">
        <v>8280</v>
      </c>
      <c r="T787" s="15">
        <v>10.0022</v>
      </c>
      <c r="U787" s="15">
        <v>100.1</v>
      </c>
      <c r="V787" s="15">
        <v>25</v>
      </c>
      <c r="W787" s="15">
        <v>89.3</v>
      </c>
      <c r="X787" s="15">
        <v>100.42036</v>
      </c>
      <c r="AB787" s="15">
        <v>293262</v>
      </c>
      <c r="AD787" s="15">
        <v>0</v>
      </c>
      <c r="AE787" s="15">
        <v>179.2</v>
      </c>
      <c r="AF787" s="15">
        <v>0.8</v>
      </c>
      <c r="AH787" s="13">
        <f t="shared" si="168"/>
        <v>2006</v>
      </c>
      <c r="AI787" s="13">
        <f t="shared" si="169"/>
        <v>8</v>
      </c>
      <c r="AJ787" s="13">
        <f>IF(AND(ISNUMBER(C787),ISNUMBER(AK787),ISNUMBER(AL787),AH787&gt;=Inputs!$B$5,AH787&lt;=Inputs!$B$6,AH787&lt;&gt;Inputs!$B$7,AH787&lt;&gt;Inputs!$B$8),1,0)</f>
        <v>0</v>
      </c>
      <c r="AK787" s="13">
        <f>IF(INDEX($E787:$AF787,Inputs!$C$10)="","",INDEX($E787:$AF787,Inputs!$C$10))</f>
        <v>245787</v>
      </c>
      <c r="AL787" s="13">
        <f>IF(INDEX($E787:$AF787,Inputs!$C$11)="","",INDEX($E787:$AF787,Inputs!$C$11))</f>
        <v>283000</v>
      </c>
      <c r="AM787" s="19">
        <f>Regression!$C$5+Regression!$C$6*A787</f>
        <v>9924.8274976177727</v>
      </c>
      <c r="AN787" s="27" t="str">
        <f t="shared" si="170"/>
        <v/>
      </c>
      <c r="AO787" s="30">
        <f>INDEX('Seasonal Index'!$E$2:$E$53,AI787)</f>
        <v>0.97838705647303814</v>
      </c>
      <c r="AP787" s="34" t="str">
        <f t="shared" si="171"/>
        <v/>
      </c>
      <c r="AQ787" s="16">
        <f>IF(AJ787=1,A787-Regression!$C$15,0)</f>
        <v>0</v>
      </c>
      <c r="AR787" s="16">
        <f>IF(AJ787=1,AK787-Regression!$D$15,0)</f>
        <v>0</v>
      </c>
      <c r="AS787" s="16">
        <f>IF(AJ787=1,AL787-Regression!$E$15,0)</f>
        <v>0</v>
      </c>
      <c r="AT787" s="16">
        <f>IF(AJ787=1,AP787-Regression!$F$15,0)</f>
        <v>0</v>
      </c>
      <c r="AU787" s="19">
        <f>IF(AND(ISNUMBER(AK787),ISNUMBER(AL787)),Regression!$C$38+Regression!$D$38*A787+Regression!$E$38*AK787+Regression!$F$38*AL787,"")</f>
        <v>10036.583797227457</v>
      </c>
      <c r="AV787" s="34">
        <f t="shared" si="172"/>
        <v>9819.6636784143593</v>
      </c>
      <c r="AW787" s="13" t="str">
        <f>IF(AJ787=1,"Train",IF(AH787=Inputs!$B$6+1,"Validation",IF(AH787&gt;Inputs!$B$6+1,"Forecast","Not used")))</f>
        <v>Not used</v>
      </c>
      <c r="AX787" s="34">
        <f t="shared" si="173"/>
        <v>8951</v>
      </c>
      <c r="AY787" s="38" t="str">
        <f t="shared" si="174"/>
        <v/>
      </c>
      <c r="AZ787" s="13">
        <f t="shared" si="175"/>
        <v>0</v>
      </c>
      <c r="BB787" s="19">
        <f>Regression!$C$45+Regression!$C$46*A787</f>
        <v>7370.0461775536978</v>
      </c>
      <c r="BC787" s="27" t="str">
        <f t="shared" si="176"/>
        <v/>
      </c>
      <c r="BD787" s="30">
        <f>INDEX('Seasonal Index'!$H$2:$H$53,AI787)</f>
        <v>1.0025158987054763</v>
      </c>
      <c r="BE787" s="34" t="str">
        <f t="shared" si="177"/>
        <v/>
      </c>
      <c r="BF787" s="38" t="str">
        <f t="shared" si="178"/>
        <v/>
      </c>
      <c r="BG787" s="34">
        <f t="shared" si="179"/>
        <v>8951</v>
      </c>
      <c r="BH787" s="13">
        <f t="shared" si="180"/>
        <v>0</v>
      </c>
      <c r="BI787" s="13">
        <f t="shared" si="181"/>
        <v>0</v>
      </c>
    </row>
    <row r="788" spans="1:61" x14ac:dyDescent="0.2">
      <c r="A788" s="15">
        <v>787</v>
      </c>
      <c r="B788" s="35">
        <v>38779</v>
      </c>
      <c r="C788" s="36">
        <v>9057</v>
      </c>
      <c r="D788" s="37"/>
      <c r="F788" s="15">
        <v>293000</v>
      </c>
      <c r="H788" s="15">
        <v>62.271999999999998</v>
      </c>
      <c r="I788" s="15">
        <v>61.06</v>
      </c>
      <c r="J788" s="15">
        <v>2.254</v>
      </c>
      <c r="K788" s="15">
        <v>13324.204</v>
      </c>
      <c r="L788" s="15">
        <v>848849</v>
      </c>
      <c r="M788" s="15">
        <v>1470</v>
      </c>
      <c r="N788" s="15">
        <v>18.081</v>
      </c>
      <c r="O788" s="15">
        <v>245787</v>
      </c>
      <c r="P788" s="15">
        <v>8981.1</v>
      </c>
      <c r="Q788" s="15">
        <v>2300822</v>
      </c>
      <c r="S788" s="15">
        <v>8101</v>
      </c>
      <c r="T788" s="15">
        <v>10.0022</v>
      </c>
      <c r="U788" s="15">
        <v>100.1</v>
      </c>
      <c r="V788" s="15">
        <v>25</v>
      </c>
      <c r="W788" s="15">
        <v>89.3</v>
      </c>
      <c r="X788" s="15">
        <v>100.28444</v>
      </c>
      <c r="AB788" s="15">
        <v>295993</v>
      </c>
      <c r="AD788" s="15">
        <v>0</v>
      </c>
      <c r="AE788" s="15">
        <v>150.19999999999999</v>
      </c>
      <c r="AF788" s="15">
        <v>1.1000000000000001</v>
      </c>
      <c r="AH788" s="13">
        <f t="shared" si="168"/>
        <v>2006</v>
      </c>
      <c r="AI788" s="13">
        <f t="shared" si="169"/>
        <v>9</v>
      </c>
      <c r="AJ788" s="13">
        <f>IF(AND(ISNUMBER(C788),ISNUMBER(AK788),ISNUMBER(AL788),AH788&gt;=Inputs!$B$5,AH788&lt;=Inputs!$B$6,AH788&lt;&gt;Inputs!$B$7,AH788&lt;&gt;Inputs!$B$8),1,0)</f>
        <v>0</v>
      </c>
      <c r="AK788" s="13">
        <f>IF(INDEX($E788:$AF788,Inputs!$C$10)="","",INDEX($E788:$AF788,Inputs!$C$10))</f>
        <v>245787</v>
      </c>
      <c r="AL788" s="13">
        <f>IF(INDEX($E788:$AF788,Inputs!$C$11)="","",INDEX($E788:$AF788,Inputs!$C$11))</f>
        <v>293000</v>
      </c>
      <c r="AM788" s="19">
        <f>Regression!$C$5+Regression!$C$6*A788</f>
        <v>9923.654822679453</v>
      </c>
      <c r="AN788" s="27" t="str">
        <f t="shared" si="170"/>
        <v/>
      </c>
      <c r="AO788" s="30">
        <f>INDEX('Seasonal Index'!$E$2:$E$53,AI788)</f>
        <v>0.98629367627517528</v>
      </c>
      <c r="AP788" s="34" t="str">
        <f t="shared" si="171"/>
        <v/>
      </c>
      <c r="AQ788" s="16">
        <f>IF(AJ788=1,A788-Regression!$C$15,0)</f>
        <v>0</v>
      </c>
      <c r="AR788" s="16">
        <f>IF(AJ788=1,AK788-Regression!$D$15,0)</f>
        <v>0</v>
      </c>
      <c r="AS788" s="16">
        <f>IF(AJ788=1,AL788-Regression!$E$15,0)</f>
        <v>0</v>
      </c>
      <c r="AT788" s="16">
        <f>IF(AJ788=1,AP788-Regression!$F$15,0)</f>
        <v>0</v>
      </c>
      <c r="AU788" s="19">
        <f>IF(AND(ISNUMBER(AK788),ISNUMBER(AL788)),Regression!$C$38+Regression!$D$38*A788+Regression!$E$38*AK788+Regression!$F$38*AL788,"")</f>
        <v>10008.471070241949</v>
      </c>
      <c r="AV788" s="34">
        <f t="shared" si="172"/>
        <v>9871.2917257626705</v>
      </c>
      <c r="AW788" s="13" t="str">
        <f>IF(AJ788=1,"Train",IF(AH788=Inputs!$B$6+1,"Validation",IF(AH788&gt;Inputs!$B$6+1,"Forecast","Not used")))</f>
        <v>Not used</v>
      </c>
      <c r="AX788" s="34">
        <f t="shared" si="173"/>
        <v>9057</v>
      </c>
      <c r="AY788" s="38" t="str">
        <f t="shared" si="174"/>
        <v/>
      </c>
      <c r="AZ788" s="13">
        <f t="shared" si="175"/>
        <v>0</v>
      </c>
      <c r="BB788" s="19">
        <f>Regression!$C$45+Regression!$C$46*A788</f>
        <v>7371.6056771664744</v>
      </c>
      <c r="BC788" s="27" t="str">
        <f t="shared" si="176"/>
        <v/>
      </c>
      <c r="BD788" s="30">
        <f>INDEX('Seasonal Index'!$H$2:$H$53,AI788)</f>
        <v>1.0104103597905623</v>
      </c>
      <c r="BE788" s="34" t="str">
        <f t="shared" si="177"/>
        <v/>
      </c>
      <c r="BF788" s="38" t="str">
        <f t="shared" si="178"/>
        <v/>
      </c>
      <c r="BG788" s="34">
        <f t="shared" si="179"/>
        <v>9057</v>
      </c>
      <c r="BH788" s="13">
        <f t="shared" si="180"/>
        <v>0</v>
      </c>
      <c r="BI788" s="13">
        <f t="shared" si="181"/>
        <v>0</v>
      </c>
    </row>
    <row r="789" spans="1:61" x14ac:dyDescent="0.2">
      <c r="A789" s="15">
        <v>788</v>
      </c>
      <c r="B789" s="35">
        <v>38786</v>
      </c>
      <c r="C789" s="36">
        <v>9106</v>
      </c>
      <c r="D789" s="37"/>
      <c r="F789" s="15">
        <v>302000</v>
      </c>
      <c r="H789" s="15">
        <v>60.89</v>
      </c>
      <c r="I789" s="15">
        <v>59.496000000000002</v>
      </c>
      <c r="J789" s="15">
        <v>2.331</v>
      </c>
      <c r="K789" s="15">
        <v>13324.204</v>
      </c>
      <c r="L789" s="15">
        <v>848849</v>
      </c>
      <c r="M789" s="15">
        <v>1473</v>
      </c>
      <c r="N789" s="15">
        <v>18.081</v>
      </c>
      <c r="O789" s="15">
        <v>245787</v>
      </c>
      <c r="P789" s="15">
        <v>9071.6</v>
      </c>
      <c r="Q789" s="15">
        <v>2300822</v>
      </c>
      <c r="S789" s="15">
        <v>8101</v>
      </c>
      <c r="T789" s="15">
        <v>10.0022</v>
      </c>
      <c r="U789" s="15">
        <v>100.1</v>
      </c>
      <c r="V789" s="15">
        <v>25</v>
      </c>
      <c r="W789" s="15">
        <v>89.4</v>
      </c>
      <c r="X789" s="15">
        <v>99.795339999999996</v>
      </c>
      <c r="AB789" s="15">
        <v>295993</v>
      </c>
      <c r="AD789" s="15">
        <v>0</v>
      </c>
      <c r="AE789" s="15">
        <v>122.9</v>
      </c>
      <c r="AF789" s="15">
        <v>4.4000000000000004</v>
      </c>
      <c r="AH789" s="13">
        <f t="shared" si="168"/>
        <v>2006</v>
      </c>
      <c r="AI789" s="13">
        <f t="shared" si="169"/>
        <v>10</v>
      </c>
      <c r="AJ789" s="13">
        <f>IF(AND(ISNUMBER(C789),ISNUMBER(AK789),ISNUMBER(AL789),AH789&gt;=Inputs!$B$5,AH789&lt;=Inputs!$B$6,AH789&lt;&gt;Inputs!$B$7,AH789&lt;&gt;Inputs!$B$8),1,0)</f>
        <v>0</v>
      </c>
      <c r="AK789" s="13">
        <f>IF(INDEX($E789:$AF789,Inputs!$C$10)="","",INDEX($E789:$AF789,Inputs!$C$10))</f>
        <v>245787</v>
      </c>
      <c r="AL789" s="13">
        <f>IF(INDEX($E789:$AF789,Inputs!$C$11)="","",INDEX($E789:$AF789,Inputs!$C$11))</f>
        <v>302000</v>
      </c>
      <c r="AM789" s="19">
        <f>Regression!$C$5+Regression!$C$6*A789</f>
        <v>9922.4821477411351</v>
      </c>
      <c r="AN789" s="27" t="str">
        <f t="shared" si="170"/>
        <v/>
      </c>
      <c r="AO789" s="30">
        <f>INDEX('Seasonal Index'!$E$2:$E$53,AI789)</f>
        <v>0.99527490721887679</v>
      </c>
      <c r="AP789" s="34" t="str">
        <f t="shared" si="171"/>
        <v/>
      </c>
      <c r="AQ789" s="16">
        <f>IF(AJ789=1,A789-Regression!$C$15,0)</f>
        <v>0</v>
      </c>
      <c r="AR789" s="16">
        <f>IF(AJ789=1,AK789-Regression!$D$15,0)</f>
        <v>0</v>
      </c>
      <c r="AS789" s="16">
        <f>IF(AJ789=1,AL789-Regression!$E$15,0)</f>
        <v>0</v>
      </c>
      <c r="AT789" s="16">
        <f>IF(AJ789=1,AP789-Regression!$F$15,0)</f>
        <v>0</v>
      </c>
      <c r="AU789" s="19">
        <f>IF(AND(ISNUMBER(AK789),ISNUMBER(AL789)),Regression!$C$38+Regression!$D$38*A789+Regression!$E$38*AK789+Regression!$F$38*AL789,"")</f>
        <v>9983.013384633201</v>
      </c>
      <c r="AV789" s="34">
        <f t="shared" si="172"/>
        <v>9935.8427201556151</v>
      </c>
      <c r="AW789" s="13" t="str">
        <f>IF(AJ789=1,"Train",IF(AH789=Inputs!$B$6+1,"Validation",IF(AH789&gt;Inputs!$B$6+1,"Forecast","Not used")))</f>
        <v>Not used</v>
      </c>
      <c r="AX789" s="34">
        <f t="shared" si="173"/>
        <v>9106</v>
      </c>
      <c r="AY789" s="38" t="str">
        <f t="shared" si="174"/>
        <v/>
      </c>
      <c r="AZ789" s="13">
        <f t="shared" si="175"/>
        <v>0</v>
      </c>
      <c r="BB789" s="19">
        <f>Regression!$C$45+Regression!$C$46*A789</f>
        <v>7373.1651767792509</v>
      </c>
      <c r="BC789" s="27" t="str">
        <f t="shared" si="176"/>
        <v/>
      </c>
      <c r="BD789" s="30">
        <f>INDEX('Seasonal Index'!$H$2:$H$53,AI789)</f>
        <v>1.0119261816291902</v>
      </c>
      <c r="BE789" s="34" t="str">
        <f t="shared" si="177"/>
        <v/>
      </c>
      <c r="BF789" s="38" t="str">
        <f t="shared" si="178"/>
        <v/>
      </c>
      <c r="BG789" s="34">
        <f t="shared" si="179"/>
        <v>9106</v>
      </c>
      <c r="BH789" s="13">
        <f t="shared" si="180"/>
        <v>0</v>
      </c>
      <c r="BI789" s="13">
        <f t="shared" si="181"/>
        <v>0</v>
      </c>
    </row>
    <row r="790" spans="1:61" x14ac:dyDescent="0.2">
      <c r="A790" s="15">
        <v>789</v>
      </c>
      <c r="B790" s="35">
        <v>38793</v>
      </c>
      <c r="C790" s="36">
        <v>9100</v>
      </c>
      <c r="D790" s="37"/>
      <c r="F790" s="15">
        <v>307000</v>
      </c>
      <c r="H790" s="15">
        <v>62.64</v>
      </c>
      <c r="I790" s="15">
        <v>62.421999999999997</v>
      </c>
      <c r="J790" s="15">
        <v>2.3660000000000001</v>
      </c>
      <c r="K790" s="15">
        <v>13324.204</v>
      </c>
      <c r="L790" s="15">
        <v>803000</v>
      </c>
      <c r="M790" s="15">
        <v>1473</v>
      </c>
      <c r="N790" s="15">
        <v>17.071000000000002</v>
      </c>
      <c r="O790" s="15">
        <v>245787</v>
      </c>
      <c r="P790" s="15">
        <v>9071.6</v>
      </c>
      <c r="Q790" s="15">
        <v>2320555</v>
      </c>
      <c r="S790" s="15">
        <v>8101</v>
      </c>
      <c r="T790" s="15">
        <v>10.0022</v>
      </c>
      <c r="U790" s="15">
        <v>100.1</v>
      </c>
      <c r="V790" s="15">
        <v>25</v>
      </c>
      <c r="W790" s="15">
        <v>89.4</v>
      </c>
      <c r="X790" s="15">
        <v>100.62645999999999</v>
      </c>
      <c r="AB790" s="15">
        <v>295993</v>
      </c>
      <c r="AD790" s="15">
        <v>0</v>
      </c>
      <c r="AE790" s="15">
        <v>101.5</v>
      </c>
      <c r="AF790" s="15">
        <v>8.4</v>
      </c>
      <c r="AH790" s="13">
        <f t="shared" si="168"/>
        <v>2006</v>
      </c>
      <c r="AI790" s="13">
        <f t="shared" si="169"/>
        <v>11</v>
      </c>
      <c r="AJ790" s="13">
        <f>IF(AND(ISNUMBER(C790),ISNUMBER(AK790),ISNUMBER(AL790),AH790&gt;=Inputs!$B$5,AH790&lt;=Inputs!$B$6,AH790&lt;&gt;Inputs!$B$7,AH790&lt;&gt;Inputs!$B$8),1,0)</f>
        <v>0</v>
      </c>
      <c r="AK790" s="13">
        <f>IF(INDEX($E790:$AF790,Inputs!$C$10)="","",INDEX($E790:$AF790,Inputs!$C$10))</f>
        <v>245787</v>
      </c>
      <c r="AL790" s="13">
        <f>IF(INDEX($E790:$AF790,Inputs!$C$11)="","",INDEX($E790:$AF790,Inputs!$C$11))</f>
        <v>307000</v>
      </c>
      <c r="AM790" s="19">
        <f>Regression!$C$5+Regression!$C$6*A790</f>
        <v>9921.3094728028154</v>
      </c>
      <c r="AN790" s="27" t="str">
        <f t="shared" si="170"/>
        <v/>
      </c>
      <c r="AO790" s="30">
        <f>INDEX('Seasonal Index'!$E$2:$E$53,AI790)</f>
        <v>1.0021277529608945</v>
      </c>
      <c r="AP790" s="34" t="str">
        <f t="shared" si="171"/>
        <v/>
      </c>
      <c r="AQ790" s="16">
        <f>IF(AJ790=1,A790-Regression!$C$15,0)</f>
        <v>0</v>
      </c>
      <c r="AR790" s="16">
        <f>IF(AJ790=1,AK790-Regression!$D$15,0)</f>
        <v>0</v>
      </c>
      <c r="AS790" s="16">
        <f>IF(AJ790=1,AL790-Regression!$E$15,0)</f>
        <v>0</v>
      </c>
      <c r="AT790" s="16">
        <f>IF(AJ790=1,AP790-Regression!$F$15,0)</f>
        <v>0</v>
      </c>
      <c r="AU790" s="19">
        <f>IF(AND(ISNUMBER(AK790),ISNUMBER(AL790)),Regression!$C$38+Regression!$D$38*A790+Regression!$E$38*AK790+Regression!$F$38*AL790,"")</f>
        <v>9968.1758645314803</v>
      </c>
      <c r="AV790" s="34">
        <f t="shared" si="172"/>
        <v>9989.3856802419541</v>
      </c>
      <c r="AW790" s="13" t="str">
        <f>IF(AJ790=1,"Train",IF(AH790=Inputs!$B$6+1,"Validation",IF(AH790&gt;Inputs!$B$6+1,"Forecast","Not used")))</f>
        <v>Not used</v>
      </c>
      <c r="AX790" s="34">
        <f t="shared" si="173"/>
        <v>9100</v>
      </c>
      <c r="AY790" s="38" t="str">
        <f t="shared" si="174"/>
        <v/>
      </c>
      <c r="AZ790" s="13">
        <f t="shared" si="175"/>
        <v>0</v>
      </c>
      <c r="BB790" s="19">
        <f>Regression!$C$45+Regression!$C$46*A790</f>
        <v>7374.7246763920284</v>
      </c>
      <c r="BC790" s="27" t="str">
        <f t="shared" si="176"/>
        <v/>
      </c>
      <c r="BD790" s="30">
        <f>INDEX('Seasonal Index'!$H$2:$H$53,AI790)</f>
        <v>1.0050201958166503</v>
      </c>
      <c r="BE790" s="34" t="str">
        <f t="shared" si="177"/>
        <v/>
      </c>
      <c r="BF790" s="38" t="str">
        <f t="shared" si="178"/>
        <v/>
      </c>
      <c r="BG790" s="34">
        <f t="shared" si="179"/>
        <v>9100</v>
      </c>
      <c r="BH790" s="13">
        <f t="shared" si="180"/>
        <v>0</v>
      </c>
      <c r="BI790" s="13">
        <f t="shared" si="181"/>
        <v>0</v>
      </c>
    </row>
    <row r="791" spans="1:61" x14ac:dyDescent="0.2">
      <c r="A791" s="15">
        <v>790</v>
      </c>
      <c r="B791" s="35">
        <v>38800</v>
      </c>
      <c r="C791" s="36">
        <v>9054</v>
      </c>
      <c r="D791" s="37"/>
      <c r="F791" s="15">
        <v>303000</v>
      </c>
      <c r="H791" s="15">
        <v>61.356000000000002</v>
      </c>
      <c r="I791" s="15">
        <v>61.606000000000002</v>
      </c>
      <c r="J791" s="15">
        <v>2.504</v>
      </c>
      <c r="K791" s="15">
        <v>13324.204</v>
      </c>
      <c r="L791" s="15">
        <v>803000</v>
      </c>
      <c r="M791" s="15">
        <v>1473</v>
      </c>
      <c r="N791" s="15">
        <v>17.071000000000002</v>
      </c>
      <c r="O791" s="15">
        <v>233282</v>
      </c>
      <c r="P791" s="15">
        <v>9071.6</v>
      </c>
      <c r="Q791" s="15">
        <v>2320555</v>
      </c>
      <c r="S791" s="15">
        <v>8101</v>
      </c>
      <c r="T791" s="15">
        <v>10.0022</v>
      </c>
      <c r="U791" s="15">
        <v>100.1</v>
      </c>
      <c r="V791" s="15">
        <v>25</v>
      </c>
      <c r="W791" s="15">
        <v>89.4</v>
      </c>
      <c r="X791" s="15">
        <v>100.22933999999999</v>
      </c>
      <c r="AB791" s="15">
        <v>295993</v>
      </c>
      <c r="AD791" s="15">
        <v>0</v>
      </c>
      <c r="AE791" s="15">
        <v>142.6</v>
      </c>
      <c r="AF791" s="15">
        <v>3.3</v>
      </c>
      <c r="AH791" s="13">
        <f t="shared" si="168"/>
        <v>2006</v>
      </c>
      <c r="AI791" s="13">
        <f t="shared" si="169"/>
        <v>12</v>
      </c>
      <c r="AJ791" s="13">
        <f>IF(AND(ISNUMBER(C791),ISNUMBER(AK791),ISNUMBER(AL791),AH791&gt;=Inputs!$B$5,AH791&lt;=Inputs!$B$6,AH791&lt;&gt;Inputs!$B$7,AH791&lt;&gt;Inputs!$B$8),1,0)</f>
        <v>0</v>
      </c>
      <c r="AK791" s="13">
        <f>IF(INDEX($E791:$AF791,Inputs!$C$10)="","",INDEX($E791:$AF791,Inputs!$C$10))</f>
        <v>233282</v>
      </c>
      <c r="AL791" s="13">
        <f>IF(INDEX($E791:$AF791,Inputs!$C$11)="","",INDEX($E791:$AF791,Inputs!$C$11))</f>
        <v>303000</v>
      </c>
      <c r="AM791" s="19">
        <f>Regression!$C$5+Regression!$C$6*A791</f>
        <v>9920.1367978644957</v>
      </c>
      <c r="AN791" s="27" t="str">
        <f t="shared" si="170"/>
        <v/>
      </c>
      <c r="AO791" s="30">
        <f>INDEX('Seasonal Index'!$E$2:$E$53,AI791)</f>
        <v>0.99255102448152055</v>
      </c>
      <c r="AP791" s="34" t="str">
        <f t="shared" si="171"/>
        <v/>
      </c>
      <c r="AQ791" s="16">
        <f>IF(AJ791=1,A791-Regression!$C$15,0)</f>
        <v>0</v>
      </c>
      <c r="AR791" s="16">
        <f>IF(AJ791=1,AK791-Regression!$D$15,0)</f>
        <v>0</v>
      </c>
      <c r="AS791" s="16">
        <f>IF(AJ791=1,AL791-Regression!$E$15,0)</f>
        <v>0</v>
      </c>
      <c r="AT791" s="16">
        <f>IF(AJ791=1,AP791-Regression!$F$15,0)</f>
        <v>0</v>
      </c>
      <c r="AU791" s="19">
        <f>IF(AND(ISNUMBER(AK791),ISNUMBER(AL791)),Regression!$C$38+Regression!$D$38*A791+Regression!$E$38*AK791+Regression!$F$38*AL791,"")</f>
        <v>9954.416204437226</v>
      </c>
      <c r="AV791" s="34">
        <f t="shared" si="172"/>
        <v>9880.2660018296174</v>
      </c>
      <c r="AW791" s="13" t="str">
        <f>IF(AJ791=1,"Train",IF(AH791=Inputs!$B$6+1,"Validation",IF(AH791&gt;Inputs!$B$6+1,"Forecast","Not used")))</f>
        <v>Not used</v>
      </c>
      <c r="AX791" s="34">
        <f t="shared" si="173"/>
        <v>9054</v>
      </c>
      <c r="AY791" s="38" t="str">
        <f t="shared" si="174"/>
        <v/>
      </c>
      <c r="AZ791" s="13">
        <f t="shared" si="175"/>
        <v>0</v>
      </c>
      <c r="BB791" s="19">
        <f>Regression!$C$45+Regression!$C$46*A791</f>
        <v>7376.284176004805</v>
      </c>
      <c r="BC791" s="27" t="str">
        <f t="shared" si="176"/>
        <v/>
      </c>
      <c r="BD791" s="30">
        <f>INDEX('Seasonal Index'!$H$2:$H$53,AI791)</f>
        <v>1.0030364776411875</v>
      </c>
      <c r="BE791" s="34" t="str">
        <f t="shared" si="177"/>
        <v/>
      </c>
      <c r="BF791" s="38" t="str">
        <f t="shared" si="178"/>
        <v/>
      </c>
      <c r="BG791" s="34">
        <f t="shared" si="179"/>
        <v>9054</v>
      </c>
      <c r="BH791" s="13">
        <f t="shared" si="180"/>
        <v>0</v>
      </c>
      <c r="BI791" s="13">
        <f t="shared" si="181"/>
        <v>0</v>
      </c>
    </row>
    <row r="792" spans="1:61" x14ac:dyDescent="0.2">
      <c r="A792" s="15">
        <v>791</v>
      </c>
      <c r="B792" s="35">
        <v>38807</v>
      </c>
      <c r="C792" s="36">
        <v>9063</v>
      </c>
      <c r="D792" s="37"/>
      <c r="F792" s="15">
        <v>295000</v>
      </c>
      <c r="H792" s="15">
        <v>65.67</v>
      </c>
      <c r="I792" s="15">
        <v>64.757999999999996</v>
      </c>
      <c r="J792" s="15">
        <v>2.4980000000000002</v>
      </c>
      <c r="K792" s="15">
        <v>13324.204</v>
      </c>
      <c r="L792" s="15">
        <v>803000</v>
      </c>
      <c r="M792" s="15">
        <v>1473</v>
      </c>
      <c r="N792" s="15">
        <v>17.071000000000002</v>
      </c>
      <c r="O792" s="15">
        <v>233282</v>
      </c>
      <c r="P792" s="15">
        <v>9071.6</v>
      </c>
      <c r="Q792" s="15">
        <v>2320555</v>
      </c>
      <c r="S792" s="15">
        <v>8101</v>
      </c>
      <c r="T792" s="15">
        <v>10.0022</v>
      </c>
      <c r="U792" s="15">
        <v>100.1</v>
      </c>
      <c r="V792" s="15">
        <v>25</v>
      </c>
      <c r="W792" s="15">
        <v>89.4</v>
      </c>
      <c r="X792" s="15">
        <v>100.52392</v>
      </c>
      <c r="AB792" s="15">
        <v>295993</v>
      </c>
      <c r="AD792" s="15">
        <v>0</v>
      </c>
      <c r="AE792" s="15">
        <v>101.4</v>
      </c>
      <c r="AF792" s="15">
        <v>2.9</v>
      </c>
      <c r="AH792" s="13">
        <f t="shared" si="168"/>
        <v>2006</v>
      </c>
      <c r="AI792" s="13">
        <f t="shared" si="169"/>
        <v>13</v>
      </c>
      <c r="AJ792" s="13">
        <f>IF(AND(ISNUMBER(C792),ISNUMBER(AK792),ISNUMBER(AL792),AH792&gt;=Inputs!$B$5,AH792&lt;=Inputs!$B$6,AH792&lt;&gt;Inputs!$B$7,AH792&lt;&gt;Inputs!$B$8),1,0)</f>
        <v>0</v>
      </c>
      <c r="AK792" s="13">
        <f>IF(INDEX($E792:$AF792,Inputs!$C$10)="","",INDEX($E792:$AF792,Inputs!$C$10))</f>
        <v>233282</v>
      </c>
      <c r="AL792" s="13">
        <f>IF(INDEX($E792:$AF792,Inputs!$C$11)="","",INDEX($E792:$AF792,Inputs!$C$11))</f>
        <v>295000</v>
      </c>
      <c r="AM792" s="19">
        <f>Regression!$C$5+Regression!$C$6*A792</f>
        <v>9918.9641229261779</v>
      </c>
      <c r="AN792" s="27" t="str">
        <f t="shared" si="170"/>
        <v/>
      </c>
      <c r="AO792" s="30">
        <f>INDEX('Seasonal Index'!$E$2:$E$53,AI792)</f>
        <v>1.0067199075539344</v>
      </c>
      <c r="AP792" s="34" t="str">
        <f t="shared" si="171"/>
        <v/>
      </c>
      <c r="AQ792" s="16">
        <f>IF(AJ792=1,A792-Regression!$C$15,0)</f>
        <v>0</v>
      </c>
      <c r="AR792" s="16">
        <f>IF(AJ792=1,AK792-Regression!$D$15,0)</f>
        <v>0</v>
      </c>
      <c r="AS792" s="16">
        <f>IF(AJ792=1,AL792-Regression!$E$15,0)</f>
        <v>0</v>
      </c>
      <c r="AT792" s="16">
        <f>IF(AJ792=1,AP792-Regression!$F$15,0)</f>
        <v>0</v>
      </c>
      <c r="AU792" s="19">
        <f>IF(AND(ISNUMBER(AK792),ISNUMBER(AL792)),Regression!$C$38+Regression!$D$38*A792+Regression!$E$38*AK792+Regression!$F$38*AL792,"")</f>
        <v>9974.094222233347</v>
      </c>
      <c r="AV792" s="34">
        <f t="shared" si="172"/>
        <v>10041.119213340986</v>
      </c>
      <c r="AW792" s="13" t="str">
        <f>IF(AJ792=1,"Train",IF(AH792=Inputs!$B$6+1,"Validation",IF(AH792&gt;Inputs!$B$6+1,"Forecast","Not used")))</f>
        <v>Not used</v>
      </c>
      <c r="AX792" s="34">
        <f t="shared" si="173"/>
        <v>9063</v>
      </c>
      <c r="AY792" s="38" t="str">
        <f t="shared" si="174"/>
        <v/>
      </c>
      <c r="AZ792" s="13">
        <f t="shared" si="175"/>
        <v>0</v>
      </c>
      <c r="BB792" s="19">
        <f>Regression!$C$45+Regression!$C$46*A792</f>
        <v>7377.8436756175815</v>
      </c>
      <c r="BC792" s="27" t="str">
        <f t="shared" si="176"/>
        <v/>
      </c>
      <c r="BD792" s="30">
        <f>INDEX('Seasonal Index'!$H$2:$H$53,AI792)</f>
        <v>1.0306249409207193</v>
      </c>
      <c r="BE792" s="34" t="str">
        <f t="shared" si="177"/>
        <v/>
      </c>
      <c r="BF792" s="38" t="str">
        <f t="shared" si="178"/>
        <v/>
      </c>
      <c r="BG792" s="34">
        <f t="shared" si="179"/>
        <v>9063</v>
      </c>
      <c r="BH792" s="13">
        <f t="shared" si="180"/>
        <v>0</v>
      </c>
      <c r="BI792" s="13">
        <f t="shared" si="181"/>
        <v>0</v>
      </c>
    </row>
    <row r="793" spans="1:61" x14ac:dyDescent="0.2">
      <c r="A793" s="15">
        <v>792</v>
      </c>
      <c r="B793" s="35">
        <v>38814</v>
      </c>
      <c r="C793" s="36">
        <v>9297</v>
      </c>
      <c r="D793" s="37"/>
      <c r="F793" s="15">
        <v>291000</v>
      </c>
      <c r="H793" s="15">
        <v>66.563999999999993</v>
      </c>
      <c r="I793" s="15">
        <v>66.927999999999997</v>
      </c>
      <c r="J793" s="15">
        <v>2.5880000000000001</v>
      </c>
      <c r="K793" s="15">
        <v>13324.204</v>
      </c>
      <c r="L793" s="15">
        <v>803000</v>
      </c>
      <c r="M793" s="15">
        <v>1533</v>
      </c>
      <c r="N793" s="15">
        <v>17.071000000000002</v>
      </c>
      <c r="O793" s="15">
        <v>233282</v>
      </c>
      <c r="P793" s="15">
        <v>9096</v>
      </c>
      <c r="Q793" s="15">
        <v>2320555</v>
      </c>
      <c r="S793" s="15">
        <v>8101</v>
      </c>
      <c r="T793" s="15">
        <v>10.0022</v>
      </c>
      <c r="U793" s="15">
        <v>100.1</v>
      </c>
      <c r="V793" s="15">
        <v>25</v>
      </c>
      <c r="W793" s="15">
        <v>87</v>
      </c>
      <c r="X793" s="15">
        <v>100.76251999999999</v>
      </c>
      <c r="AB793" s="15">
        <v>295993</v>
      </c>
      <c r="AD793" s="15">
        <v>0</v>
      </c>
      <c r="AE793" s="15">
        <v>74.900000000000006</v>
      </c>
      <c r="AF793" s="15">
        <v>15.5</v>
      </c>
      <c r="AH793" s="13">
        <f t="shared" si="168"/>
        <v>2006</v>
      </c>
      <c r="AI793" s="13">
        <f t="shared" si="169"/>
        <v>14</v>
      </c>
      <c r="AJ793" s="13">
        <f>IF(AND(ISNUMBER(C793),ISNUMBER(AK793),ISNUMBER(AL793),AH793&gt;=Inputs!$B$5,AH793&lt;=Inputs!$B$6,AH793&lt;&gt;Inputs!$B$7,AH793&lt;&gt;Inputs!$B$8),1,0)</f>
        <v>0</v>
      </c>
      <c r="AK793" s="13">
        <f>IF(INDEX($E793:$AF793,Inputs!$C$10)="","",INDEX($E793:$AF793,Inputs!$C$10))</f>
        <v>233282</v>
      </c>
      <c r="AL793" s="13">
        <f>IF(INDEX($E793:$AF793,Inputs!$C$11)="","",INDEX($E793:$AF793,Inputs!$C$11))</f>
        <v>291000</v>
      </c>
      <c r="AM793" s="19">
        <f>Regression!$C$5+Regression!$C$6*A793</f>
        <v>9917.7914479878582</v>
      </c>
      <c r="AN793" s="27" t="str">
        <f t="shared" si="170"/>
        <v/>
      </c>
      <c r="AO793" s="30">
        <f>INDEX('Seasonal Index'!$E$2:$E$53,AI793)</f>
        <v>0.99471306505019241</v>
      </c>
      <c r="AP793" s="34" t="str">
        <f t="shared" si="171"/>
        <v/>
      </c>
      <c r="AQ793" s="16">
        <f>IF(AJ793=1,A793-Regression!$C$15,0)</f>
        <v>0</v>
      </c>
      <c r="AR793" s="16">
        <f>IF(AJ793=1,AK793-Regression!$D$15,0)</f>
        <v>0</v>
      </c>
      <c r="AS793" s="16">
        <f>IF(AJ793=1,AL793-Regression!$E$15,0)</f>
        <v>0</v>
      </c>
      <c r="AT793" s="16">
        <f>IF(AJ793=1,AP793-Regression!$F$15,0)</f>
        <v>0</v>
      </c>
      <c r="AU793" s="19">
        <f>IF(AND(ISNUMBER(AK793),ISNUMBER(AL793)),Regression!$C$38+Regression!$D$38*A793+Regression!$E$38*AK793+Regression!$F$38*AL793,"")</f>
        <v>9983.1520745224407</v>
      </c>
      <c r="AV793" s="34">
        <f t="shared" si="172"/>
        <v>9930.3717989104043</v>
      </c>
      <c r="AW793" s="13" t="str">
        <f>IF(AJ793=1,"Train",IF(AH793=Inputs!$B$6+1,"Validation",IF(AH793&gt;Inputs!$B$6+1,"Forecast","Not used")))</f>
        <v>Not used</v>
      </c>
      <c r="AX793" s="34">
        <f t="shared" si="173"/>
        <v>9297</v>
      </c>
      <c r="AY793" s="38" t="str">
        <f t="shared" si="174"/>
        <v/>
      </c>
      <c r="AZ793" s="13">
        <f t="shared" si="175"/>
        <v>0</v>
      </c>
      <c r="BB793" s="19">
        <f>Regression!$C$45+Regression!$C$46*A793</f>
        <v>7379.4031752303581</v>
      </c>
      <c r="BC793" s="27" t="str">
        <f t="shared" si="176"/>
        <v/>
      </c>
      <c r="BD793" s="30">
        <f>INDEX('Seasonal Index'!$H$2:$H$53,AI793)</f>
        <v>0.9999465749058718</v>
      </c>
      <c r="BE793" s="34" t="str">
        <f t="shared" si="177"/>
        <v/>
      </c>
      <c r="BF793" s="38" t="str">
        <f t="shared" si="178"/>
        <v/>
      </c>
      <c r="BG793" s="34">
        <f t="shared" si="179"/>
        <v>9297</v>
      </c>
      <c r="BH793" s="13">
        <f t="shared" si="180"/>
        <v>0</v>
      </c>
      <c r="BI793" s="13">
        <f t="shared" si="181"/>
        <v>0</v>
      </c>
    </row>
    <row r="794" spans="1:61" x14ac:dyDescent="0.2">
      <c r="A794" s="15">
        <v>793</v>
      </c>
      <c r="B794" s="35">
        <v>38821</v>
      </c>
      <c r="C794" s="36">
        <v>9100</v>
      </c>
      <c r="D794" s="37"/>
      <c r="F794" s="15">
        <v>299000</v>
      </c>
      <c r="H794" s="15">
        <v>68.844999999999999</v>
      </c>
      <c r="I794" s="15">
        <v>68.912499999999994</v>
      </c>
      <c r="J794" s="15">
        <v>2.6829999999999998</v>
      </c>
      <c r="K794" s="15">
        <v>13324.204</v>
      </c>
      <c r="L794" s="15">
        <v>747830</v>
      </c>
      <c r="M794" s="15">
        <v>1533</v>
      </c>
      <c r="N794" s="15">
        <v>17.071000000000002</v>
      </c>
      <c r="O794" s="15">
        <v>233282</v>
      </c>
      <c r="P794" s="15">
        <v>9096</v>
      </c>
      <c r="Q794" s="15">
        <v>2320555</v>
      </c>
      <c r="S794" s="15">
        <v>8101</v>
      </c>
      <c r="T794" s="15">
        <v>10.0022</v>
      </c>
      <c r="U794" s="15">
        <v>100.1</v>
      </c>
      <c r="V794" s="15">
        <v>25</v>
      </c>
      <c r="W794" s="15">
        <v>87</v>
      </c>
      <c r="X794" s="15">
        <v>100.2816</v>
      </c>
      <c r="AB794" s="15">
        <v>295993</v>
      </c>
      <c r="AD794" s="15">
        <v>0</v>
      </c>
      <c r="AE794" s="15">
        <v>60.4</v>
      </c>
      <c r="AF794" s="15">
        <v>7.1</v>
      </c>
      <c r="AH794" s="13">
        <f t="shared" si="168"/>
        <v>2006</v>
      </c>
      <c r="AI794" s="13">
        <f t="shared" si="169"/>
        <v>15</v>
      </c>
      <c r="AJ794" s="13">
        <f>IF(AND(ISNUMBER(C794),ISNUMBER(AK794),ISNUMBER(AL794),AH794&gt;=Inputs!$B$5,AH794&lt;=Inputs!$B$6,AH794&lt;&gt;Inputs!$B$7,AH794&lt;&gt;Inputs!$B$8),1,0)</f>
        <v>0</v>
      </c>
      <c r="AK794" s="13">
        <f>IF(INDEX($E794:$AF794,Inputs!$C$10)="","",INDEX($E794:$AF794,Inputs!$C$10))</f>
        <v>233282</v>
      </c>
      <c r="AL794" s="13">
        <f>IF(INDEX($E794:$AF794,Inputs!$C$11)="","",INDEX($E794:$AF794,Inputs!$C$11))</f>
        <v>299000</v>
      </c>
      <c r="AM794" s="19">
        <f>Regression!$C$5+Regression!$C$6*A794</f>
        <v>9916.6187730495403</v>
      </c>
      <c r="AN794" s="27" t="str">
        <f t="shared" si="170"/>
        <v/>
      </c>
      <c r="AO794" s="30">
        <f>INDEX('Seasonal Index'!$E$2:$E$53,AI794)</f>
        <v>1.0030309157157118</v>
      </c>
      <c r="AP794" s="34" t="str">
        <f t="shared" si="171"/>
        <v/>
      </c>
      <c r="AQ794" s="16">
        <f>IF(AJ794=1,A794-Regression!$C$15,0)</f>
        <v>0</v>
      </c>
      <c r="AR794" s="16">
        <f>IF(AJ794=1,AK794-Regression!$D$15,0)</f>
        <v>0</v>
      </c>
      <c r="AS794" s="16">
        <f>IF(AJ794=1,AL794-Regression!$E$15,0)</f>
        <v>0</v>
      </c>
      <c r="AT794" s="16">
        <f>IF(AJ794=1,AP794-Regression!$F$15,0)</f>
        <v>0</v>
      </c>
      <c r="AU794" s="19">
        <f>IF(AND(ISNUMBER(AK794),ISNUMBER(AL794)),Regression!$C$38+Regression!$D$38*A794+Regression!$E$38*AK794+Regression!$F$38*AL794,"")</f>
        <v>9960.349430290451</v>
      </c>
      <c r="AV794" s="34">
        <f t="shared" si="172"/>
        <v>9990.5384099126986</v>
      </c>
      <c r="AW794" s="13" t="str">
        <f>IF(AJ794=1,"Train",IF(AH794=Inputs!$B$6+1,"Validation",IF(AH794&gt;Inputs!$B$6+1,"Forecast","Not used")))</f>
        <v>Not used</v>
      </c>
      <c r="AX794" s="34">
        <f t="shared" si="173"/>
        <v>9100</v>
      </c>
      <c r="AY794" s="38" t="str">
        <f t="shared" si="174"/>
        <v/>
      </c>
      <c r="AZ794" s="13">
        <f t="shared" si="175"/>
        <v>0</v>
      </c>
      <c r="BB794" s="19">
        <f>Regression!$C$45+Regression!$C$46*A794</f>
        <v>7380.9626748431347</v>
      </c>
      <c r="BC794" s="27" t="str">
        <f t="shared" si="176"/>
        <v/>
      </c>
      <c r="BD794" s="30">
        <f>INDEX('Seasonal Index'!$H$2:$H$53,AI794)</f>
        <v>0.99086023336954587</v>
      </c>
      <c r="BE794" s="34" t="str">
        <f t="shared" si="177"/>
        <v/>
      </c>
      <c r="BF794" s="38" t="str">
        <f t="shared" si="178"/>
        <v/>
      </c>
      <c r="BG794" s="34">
        <f t="shared" si="179"/>
        <v>9100</v>
      </c>
      <c r="BH794" s="13">
        <f t="shared" si="180"/>
        <v>0</v>
      </c>
      <c r="BI794" s="13">
        <f t="shared" si="181"/>
        <v>0</v>
      </c>
    </row>
    <row r="795" spans="1:61" x14ac:dyDescent="0.2">
      <c r="A795" s="15">
        <v>794</v>
      </c>
      <c r="B795" s="35">
        <v>38828</v>
      </c>
      <c r="C795" s="36">
        <v>9012</v>
      </c>
      <c r="D795" s="37"/>
      <c r="F795" s="15">
        <v>299000</v>
      </c>
      <c r="H795" s="15">
        <v>71.867999999999995</v>
      </c>
      <c r="I795" s="15">
        <v>72.542500000000004</v>
      </c>
      <c r="J795" s="15">
        <v>2.7829999999999999</v>
      </c>
      <c r="K795" s="15">
        <v>13324.204</v>
      </c>
      <c r="L795" s="15">
        <v>747830</v>
      </c>
      <c r="M795" s="15">
        <v>1533</v>
      </c>
      <c r="N795" s="15">
        <v>16.96</v>
      </c>
      <c r="O795" s="15">
        <v>220711</v>
      </c>
      <c r="P795" s="15">
        <v>9096</v>
      </c>
      <c r="Q795" s="15">
        <v>2320555</v>
      </c>
      <c r="S795" s="15">
        <v>8101</v>
      </c>
      <c r="T795" s="15">
        <v>10.0022</v>
      </c>
      <c r="U795" s="15">
        <v>100.1</v>
      </c>
      <c r="V795" s="15">
        <v>25</v>
      </c>
      <c r="W795" s="15">
        <v>87</v>
      </c>
      <c r="X795" s="15">
        <v>100.40078</v>
      </c>
      <c r="AB795" s="15">
        <v>295993</v>
      </c>
      <c r="AD795" s="15">
        <v>0</v>
      </c>
      <c r="AE795" s="15">
        <v>39.299999999999997</v>
      </c>
      <c r="AF795" s="15">
        <v>25.7</v>
      </c>
      <c r="AH795" s="13">
        <f t="shared" si="168"/>
        <v>2006</v>
      </c>
      <c r="AI795" s="13">
        <f t="shared" si="169"/>
        <v>16</v>
      </c>
      <c r="AJ795" s="13">
        <f>IF(AND(ISNUMBER(C795),ISNUMBER(AK795),ISNUMBER(AL795),AH795&gt;=Inputs!$B$5,AH795&lt;=Inputs!$B$6,AH795&lt;&gt;Inputs!$B$7,AH795&lt;&gt;Inputs!$B$8),1,0)</f>
        <v>0</v>
      </c>
      <c r="AK795" s="13">
        <f>IF(INDEX($E795:$AF795,Inputs!$C$10)="","",INDEX($E795:$AF795,Inputs!$C$10))</f>
        <v>220711</v>
      </c>
      <c r="AL795" s="13">
        <f>IF(INDEX($E795:$AF795,Inputs!$C$11)="","",INDEX($E795:$AF795,Inputs!$C$11))</f>
        <v>299000</v>
      </c>
      <c r="AM795" s="19">
        <f>Regression!$C$5+Regression!$C$6*A795</f>
        <v>9915.4460981112206</v>
      </c>
      <c r="AN795" s="27" t="str">
        <f t="shared" si="170"/>
        <v/>
      </c>
      <c r="AO795" s="30">
        <f>INDEX('Seasonal Index'!$E$2:$E$53,AI795)</f>
        <v>1.002097408025427</v>
      </c>
      <c r="AP795" s="34" t="str">
        <f t="shared" si="171"/>
        <v/>
      </c>
      <c r="AQ795" s="16">
        <f>IF(AJ795=1,A795-Regression!$C$15,0)</f>
        <v>0</v>
      </c>
      <c r="AR795" s="16">
        <f>IF(AJ795=1,AK795-Regression!$D$15,0)</f>
        <v>0</v>
      </c>
      <c r="AS795" s="16">
        <f>IF(AJ795=1,AL795-Regression!$E$15,0)</f>
        <v>0</v>
      </c>
      <c r="AT795" s="16">
        <f>IF(AJ795=1,AP795-Regression!$F$15,0)</f>
        <v>0</v>
      </c>
      <c r="AU795" s="19">
        <f>IF(AND(ISNUMBER(AK795),ISNUMBER(AL795)),Regression!$C$38+Regression!$D$38*A795+Regression!$E$38*AK795+Regression!$F$38*AL795,"")</f>
        <v>9935.8491763950988</v>
      </c>
      <c r="AV795" s="34">
        <f t="shared" si="172"/>
        <v>9956.6887061971029</v>
      </c>
      <c r="AW795" s="13" t="str">
        <f>IF(AJ795=1,"Train",IF(AH795=Inputs!$B$6+1,"Validation",IF(AH795&gt;Inputs!$B$6+1,"Forecast","Not used")))</f>
        <v>Not used</v>
      </c>
      <c r="AX795" s="34">
        <f t="shared" si="173"/>
        <v>9012</v>
      </c>
      <c r="AY795" s="38" t="str">
        <f t="shared" si="174"/>
        <v/>
      </c>
      <c r="AZ795" s="13">
        <f t="shared" si="175"/>
        <v>0</v>
      </c>
      <c r="BB795" s="19">
        <f>Regression!$C$45+Regression!$C$46*A795</f>
        <v>7382.5221744559112</v>
      </c>
      <c r="BC795" s="27" t="str">
        <f t="shared" si="176"/>
        <v/>
      </c>
      <c r="BD795" s="30">
        <f>INDEX('Seasonal Index'!$H$2:$H$53,AI795)</f>
        <v>1.0144500074765384</v>
      </c>
      <c r="BE795" s="34" t="str">
        <f t="shared" si="177"/>
        <v/>
      </c>
      <c r="BF795" s="38" t="str">
        <f t="shared" si="178"/>
        <v/>
      </c>
      <c r="BG795" s="34">
        <f t="shared" si="179"/>
        <v>9012</v>
      </c>
      <c r="BH795" s="13">
        <f t="shared" si="180"/>
        <v>0</v>
      </c>
      <c r="BI795" s="13">
        <f t="shared" si="181"/>
        <v>0</v>
      </c>
    </row>
    <row r="796" spans="1:61" x14ac:dyDescent="0.2">
      <c r="A796" s="15">
        <v>795</v>
      </c>
      <c r="B796" s="35">
        <v>38835</v>
      </c>
      <c r="C796" s="36">
        <v>9099</v>
      </c>
      <c r="D796" s="37"/>
      <c r="F796" s="15">
        <v>308000</v>
      </c>
      <c r="H796" s="15">
        <v>70.378</v>
      </c>
      <c r="I796" s="15">
        <v>72.843999999999994</v>
      </c>
      <c r="J796" s="15">
        <v>2.9140000000000001</v>
      </c>
      <c r="K796" s="15">
        <v>13324.204</v>
      </c>
      <c r="L796" s="15">
        <v>747830</v>
      </c>
      <c r="M796" s="15">
        <v>1533</v>
      </c>
      <c r="N796" s="15">
        <v>16.96</v>
      </c>
      <c r="O796" s="15">
        <v>220711</v>
      </c>
      <c r="P796" s="15">
        <v>9096</v>
      </c>
      <c r="Q796" s="15">
        <v>2320555</v>
      </c>
      <c r="S796" s="15">
        <v>8101</v>
      </c>
      <c r="T796" s="15">
        <v>10.0022</v>
      </c>
      <c r="U796" s="15">
        <v>100.1</v>
      </c>
      <c r="V796" s="15">
        <v>25</v>
      </c>
      <c r="W796" s="15">
        <v>87</v>
      </c>
      <c r="X796" s="15">
        <v>99.565039999999996</v>
      </c>
      <c r="AB796" s="15">
        <v>295993</v>
      </c>
      <c r="AD796" s="15">
        <v>0</v>
      </c>
      <c r="AE796" s="15">
        <v>54.9</v>
      </c>
      <c r="AF796" s="15">
        <v>16.2</v>
      </c>
      <c r="AH796" s="13">
        <f t="shared" si="168"/>
        <v>2006</v>
      </c>
      <c r="AI796" s="13">
        <f t="shared" si="169"/>
        <v>17</v>
      </c>
      <c r="AJ796" s="13">
        <f>IF(AND(ISNUMBER(C796),ISNUMBER(AK796),ISNUMBER(AL796),AH796&gt;=Inputs!$B$5,AH796&lt;=Inputs!$B$6,AH796&lt;&gt;Inputs!$B$7,AH796&lt;&gt;Inputs!$B$8),1,0)</f>
        <v>0</v>
      </c>
      <c r="AK796" s="13">
        <f>IF(INDEX($E796:$AF796,Inputs!$C$10)="","",INDEX($E796:$AF796,Inputs!$C$10))</f>
        <v>220711</v>
      </c>
      <c r="AL796" s="13">
        <f>IF(INDEX($E796:$AF796,Inputs!$C$11)="","",INDEX($E796:$AF796,Inputs!$C$11))</f>
        <v>308000</v>
      </c>
      <c r="AM796" s="19">
        <f>Regression!$C$5+Regression!$C$6*A796</f>
        <v>9914.2734231729009</v>
      </c>
      <c r="AN796" s="27" t="str">
        <f t="shared" si="170"/>
        <v/>
      </c>
      <c r="AO796" s="30">
        <f>INDEX('Seasonal Index'!$E$2:$E$53,AI796)</f>
        <v>0.98572000908513657</v>
      </c>
      <c r="AP796" s="34" t="str">
        <f t="shared" si="171"/>
        <v/>
      </c>
      <c r="AQ796" s="16">
        <f>IF(AJ796=1,A796-Regression!$C$15,0)</f>
        <v>0</v>
      </c>
      <c r="AR796" s="16">
        <f>IF(AJ796=1,AK796-Regression!$D$15,0)</f>
        <v>0</v>
      </c>
      <c r="AS796" s="16">
        <f>IF(AJ796=1,AL796-Regression!$E$15,0)</f>
        <v>0</v>
      </c>
      <c r="AT796" s="16">
        <f>IF(AJ796=1,AP796-Regression!$F$15,0)</f>
        <v>0</v>
      </c>
      <c r="AU796" s="19">
        <f>IF(AND(ISNUMBER(AK796),ISNUMBER(AL796)),Regression!$C$38+Regression!$D$38*A796+Regression!$E$38*AK796+Regression!$F$38*AL796,"")</f>
        <v>9910.3914907863509</v>
      </c>
      <c r="AV796" s="34">
        <f t="shared" si="172"/>
        <v>9768.8711903351814</v>
      </c>
      <c r="AW796" s="13" t="str">
        <f>IF(AJ796=1,"Train",IF(AH796=Inputs!$B$6+1,"Validation",IF(AH796&gt;Inputs!$B$6+1,"Forecast","Not used")))</f>
        <v>Not used</v>
      </c>
      <c r="AX796" s="34">
        <f t="shared" si="173"/>
        <v>9099</v>
      </c>
      <c r="AY796" s="38" t="str">
        <f t="shared" si="174"/>
        <v/>
      </c>
      <c r="AZ796" s="13">
        <f t="shared" si="175"/>
        <v>0</v>
      </c>
      <c r="BB796" s="19">
        <f>Regression!$C$45+Regression!$C$46*A796</f>
        <v>7384.0816740686887</v>
      </c>
      <c r="BC796" s="27" t="str">
        <f t="shared" si="176"/>
        <v/>
      </c>
      <c r="BD796" s="30">
        <f>INDEX('Seasonal Index'!$H$2:$H$53,AI796)</f>
        <v>0.9921535913252727</v>
      </c>
      <c r="BE796" s="34" t="str">
        <f t="shared" si="177"/>
        <v/>
      </c>
      <c r="BF796" s="38" t="str">
        <f t="shared" si="178"/>
        <v/>
      </c>
      <c r="BG796" s="34">
        <f t="shared" si="179"/>
        <v>9099</v>
      </c>
      <c r="BH796" s="13">
        <f t="shared" si="180"/>
        <v>0</v>
      </c>
      <c r="BI796" s="13">
        <f t="shared" si="181"/>
        <v>0</v>
      </c>
    </row>
    <row r="797" spans="1:61" x14ac:dyDescent="0.2">
      <c r="A797" s="15">
        <v>796</v>
      </c>
      <c r="B797" s="35">
        <v>38842</v>
      </c>
      <c r="C797" s="36">
        <v>9346</v>
      </c>
      <c r="D797" s="37"/>
      <c r="F797" s="15">
        <v>321000</v>
      </c>
      <c r="H797" s="15">
        <v>72.14</v>
      </c>
      <c r="I797" s="15">
        <v>72.921999999999997</v>
      </c>
      <c r="J797" s="15">
        <v>2.919</v>
      </c>
      <c r="K797" s="15">
        <v>13324.204</v>
      </c>
      <c r="L797" s="15">
        <v>747830</v>
      </c>
      <c r="M797" s="15">
        <v>1533</v>
      </c>
      <c r="N797" s="15">
        <v>16.96</v>
      </c>
      <c r="O797" s="15">
        <v>220711</v>
      </c>
      <c r="P797" s="15">
        <v>9096</v>
      </c>
      <c r="Q797" s="15">
        <v>2320555</v>
      </c>
      <c r="S797" s="15">
        <v>8101</v>
      </c>
      <c r="T797" s="15">
        <v>10.0022</v>
      </c>
      <c r="U797" s="15">
        <v>100.1</v>
      </c>
      <c r="V797" s="15">
        <v>25</v>
      </c>
      <c r="W797" s="15">
        <v>86.5</v>
      </c>
      <c r="X797" s="15">
        <v>98.726500000000001</v>
      </c>
      <c r="AB797" s="15">
        <v>295993</v>
      </c>
      <c r="AD797" s="15">
        <v>0</v>
      </c>
      <c r="AE797" s="15">
        <v>32.799999999999997</v>
      </c>
      <c r="AF797" s="15">
        <v>19.100000000000001</v>
      </c>
      <c r="AH797" s="13">
        <f t="shared" si="168"/>
        <v>2006</v>
      </c>
      <c r="AI797" s="13">
        <f t="shared" si="169"/>
        <v>18</v>
      </c>
      <c r="AJ797" s="13">
        <f>IF(AND(ISNUMBER(C797),ISNUMBER(AK797),ISNUMBER(AL797),AH797&gt;=Inputs!$B$5,AH797&lt;=Inputs!$B$6,AH797&lt;&gt;Inputs!$B$7,AH797&lt;&gt;Inputs!$B$8),1,0)</f>
        <v>0</v>
      </c>
      <c r="AK797" s="13">
        <f>IF(INDEX($E797:$AF797,Inputs!$C$10)="","",INDEX($E797:$AF797,Inputs!$C$10))</f>
        <v>220711</v>
      </c>
      <c r="AL797" s="13">
        <f>IF(INDEX($E797:$AF797,Inputs!$C$11)="","",INDEX($E797:$AF797,Inputs!$C$11))</f>
        <v>321000</v>
      </c>
      <c r="AM797" s="19">
        <f>Regression!$C$5+Regression!$C$6*A797</f>
        <v>9913.1007482345831</v>
      </c>
      <c r="AN797" s="27" t="str">
        <f t="shared" si="170"/>
        <v/>
      </c>
      <c r="AO797" s="30">
        <f>INDEX('Seasonal Index'!$E$2:$E$53,AI797)</f>
        <v>1.0181401500092944</v>
      </c>
      <c r="AP797" s="34" t="str">
        <f t="shared" si="171"/>
        <v/>
      </c>
      <c r="AQ797" s="16">
        <f>IF(AJ797=1,A797-Regression!$C$15,0)</f>
        <v>0</v>
      </c>
      <c r="AR797" s="16">
        <f>IF(AJ797=1,AK797-Regression!$D$15,0)</f>
        <v>0</v>
      </c>
      <c r="AS797" s="16">
        <f>IF(AJ797=1,AL797-Regression!$E$15,0)</f>
        <v>0</v>
      </c>
      <c r="AT797" s="16">
        <f>IF(AJ797=1,AP797-Regression!$F$15,0)</f>
        <v>0</v>
      </c>
      <c r="AU797" s="19">
        <f>IF(AND(ISNUMBER(AK797),ISNUMBER(AL797)),Regression!$C$38+Regression!$D$38*A797+Regression!$E$38*AK797+Regression!$F$38*AL797,"")</f>
        <v>9874.3136396705722</v>
      </c>
      <c r="AV797" s="34">
        <f t="shared" si="172"/>
        <v>10053.435170333018</v>
      </c>
      <c r="AW797" s="13" t="str">
        <f>IF(AJ797=1,"Train",IF(AH797=Inputs!$B$6+1,"Validation",IF(AH797&gt;Inputs!$B$6+1,"Forecast","Not used")))</f>
        <v>Not used</v>
      </c>
      <c r="AX797" s="34">
        <f t="shared" si="173"/>
        <v>9346</v>
      </c>
      <c r="AY797" s="38" t="str">
        <f t="shared" si="174"/>
        <v/>
      </c>
      <c r="AZ797" s="13">
        <f t="shared" si="175"/>
        <v>0</v>
      </c>
      <c r="BB797" s="19">
        <f>Regression!$C$45+Regression!$C$46*A797</f>
        <v>7385.6411736814653</v>
      </c>
      <c r="BC797" s="27" t="str">
        <f t="shared" si="176"/>
        <v/>
      </c>
      <c r="BD797" s="30">
        <f>INDEX('Seasonal Index'!$H$2:$H$53,AI797)</f>
        <v>1.0188493846734186</v>
      </c>
      <c r="BE797" s="34" t="str">
        <f t="shared" si="177"/>
        <v/>
      </c>
      <c r="BF797" s="38" t="str">
        <f t="shared" si="178"/>
        <v/>
      </c>
      <c r="BG797" s="34">
        <f t="shared" si="179"/>
        <v>9346</v>
      </c>
      <c r="BH797" s="13">
        <f t="shared" si="180"/>
        <v>0</v>
      </c>
      <c r="BI797" s="13">
        <f t="shared" si="181"/>
        <v>0</v>
      </c>
    </row>
    <row r="798" spans="1:61" x14ac:dyDescent="0.2">
      <c r="A798" s="15">
        <v>797</v>
      </c>
      <c r="B798" s="35">
        <v>38849</v>
      </c>
      <c r="C798" s="36">
        <v>9327</v>
      </c>
      <c r="D798" s="37"/>
      <c r="F798" s="15">
        <v>347000</v>
      </c>
      <c r="H798" s="15">
        <v>71.495999999999995</v>
      </c>
      <c r="I798" s="15">
        <v>70.438000000000002</v>
      </c>
      <c r="J798" s="15">
        <v>2.9089999999999998</v>
      </c>
      <c r="K798" s="15">
        <v>13599.16</v>
      </c>
      <c r="L798" s="15">
        <v>789757</v>
      </c>
      <c r="M798" s="15">
        <v>1551</v>
      </c>
      <c r="N798" s="15">
        <v>16.96</v>
      </c>
      <c r="O798" s="15">
        <v>220711</v>
      </c>
      <c r="P798" s="15">
        <v>9132.9</v>
      </c>
      <c r="Q798" s="15">
        <v>2320555</v>
      </c>
      <c r="S798" s="15">
        <v>8101</v>
      </c>
      <c r="T798" s="15">
        <v>10.0022</v>
      </c>
      <c r="U798" s="15">
        <v>100.7</v>
      </c>
      <c r="V798" s="15">
        <v>25</v>
      </c>
      <c r="W798" s="15">
        <v>86.5</v>
      </c>
      <c r="X798" s="15">
        <v>97.573819999999998</v>
      </c>
      <c r="AB798" s="15">
        <v>295993</v>
      </c>
      <c r="AD798" s="15">
        <v>0</v>
      </c>
      <c r="AE798" s="15">
        <v>30.3</v>
      </c>
      <c r="AF798" s="15">
        <v>20.9</v>
      </c>
      <c r="AH798" s="13">
        <f t="shared" si="168"/>
        <v>2006</v>
      </c>
      <c r="AI798" s="13">
        <f t="shared" si="169"/>
        <v>19</v>
      </c>
      <c r="AJ798" s="13">
        <f>IF(AND(ISNUMBER(C798),ISNUMBER(AK798),ISNUMBER(AL798),AH798&gt;=Inputs!$B$5,AH798&lt;=Inputs!$B$6,AH798&lt;&gt;Inputs!$B$7,AH798&lt;&gt;Inputs!$B$8),1,0)</f>
        <v>0</v>
      </c>
      <c r="AK798" s="13">
        <f>IF(INDEX($E798:$AF798,Inputs!$C$10)="","",INDEX($E798:$AF798,Inputs!$C$10))</f>
        <v>220711</v>
      </c>
      <c r="AL798" s="13">
        <f>IF(INDEX($E798:$AF798,Inputs!$C$11)="","",INDEX($E798:$AF798,Inputs!$C$11))</f>
        <v>347000</v>
      </c>
      <c r="AM798" s="19">
        <f>Regression!$C$5+Regression!$C$6*A798</f>
        <v>9911.9280732962634</v>
      </c>
      <c r="AN798" s="27" t="str">
        <f t="shared" si="170"/>
        <v/>
      </c>
      <c r="AO798" s="30">
        <f>INDEX('Seasonal Index'!$E$2:$E$53,AI798)</f>
        <v>1.0133712391889671</v>
      </c>
      <c r="AP798" s="34" t="str">
        <f t="shared" si="171"/>
        <v/>
      </c>
      <c r="AQ798" s="16">
        <f>IF(AJ798=1,A798-Regression!$C$15,0)</f>
        <v>0</v>
      </c>
      <c r="AR798" s="16">
        <f>IF(AJ798=1,AK798-Regression!$D$15,0)</f>
        <v>0</v>
      </c>
      <c r="AS798" s="16">
        <f>IF(AJ798=1,AL798-Regression!$E$15,0)</f>
        <v>0</v>
      </c>
      <c r="AT798" s="16">
        <f>IF(AJ798=1,AP798-Regression!$F$15,0)</f>
        <v>0</v>
      </c>
      <c r="AU798" s="19">
        <f>IF(AND(ISNUMBER(AK798),ISNUMBER(AL798)),Regression!$C$38+Regression!$D$38*A798+Regression!$E$38*AK798+Regression!$F$38*AL798,"")</f>
        <v>9803.720250656952</v>
      </c>
      <c r="AV798" s="34">
        <f t="shared" si="172"/>
        <v>9934.8081390702064</v>
      </c>
      <c r="AW798" s="13" t="str">
        <f>IF(AJ798=1,"Train",IF(AH798=Inputs!$B$6+1,"Validation",IF(AH798&gt;Inputs!$B$6+1,"Forecast","Not used")))</f>
        <v>Not used</v>
      </c>
      <c r="AX798" s="34">
        <f t="shared" si="173"/>
        <v>9327</v>
      </c>
      <c r="AY798" s="38" t="str">
        <f t="shared" si="174"/>
        <v/>
      </c>
      <c r="AZ798" s="13">
        <f t="shared" si="175"/>
        <v>0</v>
      </c>
      <c r="BB798" s="19">
        <f>Regression!$C$45+Regression!$C$46*A798</f>
        <v>7387.2006732942418</v>
      </c>
      <c r="BC798" s="27" t="str">
        <f t="shared" si="176"/>
        <v/>
      </c>
      <c r="BD798" s="30">
        <f>INDEX('Seasonal Index'!$H$2:$H$53,AI798)</f>
        <v>1.0190603733092338</v>
      </c>
      <c r="BE798" s="34" t="str">
        <f t="shared" si="177"/>
        <v/>
      </c>
      <c r="BF798" s="38" t="str">
        <f t="shared" si="178"/>
        <v/>
      </c>
      <c r="BG798" s="34">
        <f t="shared" si="179"/>
        <v>9327</v>
      </c>
      <c r="BH798" s="13">
        <f t="shared" si="180"/>
        <v>0</v>
      </c>
      <c r="BI798" s="13">
        <f t="shared" si="181"/>
        <v>0</v>
      </c>
    </row>
    <row r="799" spans="1:61" x14ac:dyDescent="0.2">
      <c r="A799" s="15">
        <v>798</v>
      </c>
      <c r="B799" s="35">
        <v>38856</v>
      </c>
      <c r="C799" s="36">
        <v>9193</v>
      </c>
      <c r="D799" s="37"/>
      <c r="F799" s="15">
        <v>335000</v>
      </c>
      <c r="H799" s="15">
        <v>69.073999999999998</v>
      </c>
      <c r="I799" s="15">
        <v>67.837999999999994</v>
      </c>
      <c r="J799" s="15">
        <v>2.9470000000000001</v>
      </c>
      <c r="K799" s="15">
        <v>13599.16</v>
      </c>
      <c r="L799" s="15">
        <v>789757</v>
      </c>
      <c r="M799" s="15">
        <v>1551</v>
      </c>
      <c r="N799" s="15">
        <v>17.126999999999999</v>
      </c>
      <c r="O799" s="15">
        <v>256623</v>
      </c>
      <c r="P799" s="15">
        <v>9132.9</v>
      </c>
      <c r="Q799" s="15">
        <v>2320555</v>
      </c>
      <c r="S799" s="15">
        <v>8101</v>
      </c>
      <c r="T799" s="15">
        <v>10.0022</v>
      </c>
      <c r="U799" s="15">
        <v>100.7</v>
      </c>
      <c r="V799" s="15">
        <v>25</v>
      </c>
      <c r="W799" s="15">
        <v>86.5</v>
      </c>
      <c r="X799" s="15">
        <v>96.841700000000003</v>
      </c>
      <c r="AB799" s="15">
        <v>295993</v>
      </c>
      <c r="AD799" s="15">
        <v>0</v>
      </c>
      <c r="AE799" s="15">
        <v>34.4</v>
      </c>
      <c r="AF799" s="15">
        <v>18.399999999999999</v>
      </c>
      <c r="AH799" s="13">
        <f t="shared" si="168"/>
        <v>2006</v>
      </c>
      <c r="AI799" s="13">
        <f t="shared" si="169"/>
        <v>20</v>
      </c>
      <c r="AJ799" s="13">
        <f>IF(AND(ISNUMBER(C799),ISNUMBER(AK799),ISNUMBER(AL799),AH799&gt;=Inputs!$B$5,AH799&lt;=Inputs!$B$6,AH799&lt;&gt;Inputs!$B$7,AH799&lt;&gt;Inputs!$B$8),1,0)</f>
        <v>0</v>
      </c>
      <c r="AK799" s="13">
        <f>IF(INDEX($E799:$AF799,Inputs!$C$10)="","",INDEX($E799:$AF799,Inputs!$C$10))</f>
        <v>256623</v>
      </c>
      <c r="AL799" s="13">
        <f>IF(INDEX($E799:$AF799,Inputs!$C$11)="","",INDEX($E799:$AF799,Inputs!$C$11))</f>
        <v>335000</v>
      </c>
      <c r="AM799" s="19">
        <f>Regression!$C$5+Regression!$C$6*A799</f>
        <v>9910.7553983579437</v>
      </c>
      <c r="AN799" s="27" t="str">
        <f t="shared" si="170"/>
        <v/>
      </c>
      <c r="AO799" s="30">
        <f>INDEX('Seasonal Index'!$E$2:$E$53,AI799)</f>
        <v>1.0355119111831677</v>
      </c>
      <c r="AP799" s="34" t="str">
        <f t="shared" si="171"/>
        <v/>
      </c>
      <c r="AQ799" s="16">
        <f>IF(AJ799=1,A799-Regression!$C$15,0)</f>
        <v>0</v>
      </c>
      <c r="AR799" s="16">
        <f>IF(AJ799=1,AK799-Regression!$D$15,0)</f>
        <v>0</v>
      </c>
      <c r="AS799" s="16">
        <f>IF(AJ799=1,AL799-Regression!$E$15,0)</f>
        <v>0</v>
      </c>
      <c r="AT799" s="16">
        <f>IF(AJ799=1,AP799-Regression!$F$15,0)</f>
        <v>0</v>
      </c>
      <c r="AU799" s="19">
        <f>IF(AND(ISNUMBER(AK799),ISNUMBER(AL799)),Regression!$C$38+Regression!$D$38*A799+Regression!$E$38*AK799+Regression!$F$38*AL799,"")</f>
        <v>9899.5460233012327</v>
      </c>
      <c r="AV799" s="34">
        <f t="shared" si="172"/>
        <v>10251.097822434387</v>
      </c>
      <c r="AW799" s="13" t="str">
        <f>IF(AJ799=1,"Train",IF(AH799=Inputs!$B$6+1,"Validation",IF(AH799&gt;Inputs!$B$6+1,"Forecast","Not used")))</f>
        <v>Not used</v>
      </c>
      <c r="AX799" s="34">
        <f t="shared" si="173"/>
        <v>9193</v>
      </c>
      <c r="AY799" s="38" t="str">
        <f t="shared" si="174"/>
        <v/>
      </c>
      <c r="AZ799" s="13">
        <f t="shared" si="175"/>
        <v>0</v>
      </c>
      <c r="BB799" s="19">
        <f>Regression!$C$45+Regression!$C$46*A799</f>
        <v>7388.7601729070193</v>
      </c>
      <c r="BC799" s="27" t="str">
        <f t="shared" si="176"/>
        <v/>
      </c>
      <c r="BD799" s="30">
        <f>INDEX('Seasonal Index'!$H$2:$H$53,AI799)</f>
        <v>1.0467644841480233</v>
      </c>
      <c r="BE799" s="34" t="str">
        <f t="shared" si="177"/>
        <v/>
      </c>
      <c r="BF799" s="38" t="str">
        <f t="shared" si="178"/>
        <v/>
      </c>
      <c r="BG799" s="34">
        <f t="shared" si="179"/>
        <v>9193</v>
      </c>
      <c r="BH799" s="13">
        <f t="shared" si="180"/>
        <v>0</v>
      </c>
      <c r="BI799" s="13">
        <f t="shared" si="181"/>
        <v>0</v>
      </c>
    </row>
    <row r="800" spans="1:61" x14ac:dyDescent="0.2">
      <c r="A800" s="15">
        <v>799</v>
      </c>
      <c r="B800" s="35">
        <v>38863</v>
      </c>
      <c r="C800" s="36">
        <v>9430</v>
      </c>
      <c r="D800" s="37"/>
      <c r="F800" s="15">
        <v>319000</v>
      </c>
      <c r="H800" s="15">
        <v>70.349999999999994</v>
      </c>
      <c r="I800" s="15">
        <v>68.465999999999994</v>
      </c>
      <c r="J800" s="15">
        <v>2.8919999999999999</v>
      </c>
      <c r="K800" s="15">
        <v>13599.16</v>
      </c>
      <c r="L800" s="15">
        <v>789757</v>
      </c>
      <c r="M800" s="15">
        <v>1551</v>
      </c>
      <c r="N800" s="15">
        <v>17.126999999999999</v>
      </c>
      <c r="O800" s="15">
        <v>256623</v>
      </c>
      <c r="P800" s="15">
        <v>9132.9</v>
      </c>
      <c r="Q800" s="15">
        <v>2320555</v>
      </c>
      <c r="S800" s="15">
        <v>8101</v>
      </c>
      <c r="T800" s="15">
        <v>10.3818</v>
      </c>
      <c r="U800" s="15">
        <v>100.7</v>
      </c>
      <c r="V800" s="15">
        <v>25</v>
      </c>
      <c r="W800" s="15">
        <v>86.5</v>
      </c>
      <c r="X800" s="15">
        <v>97.532700000000006</v>
      </c>
      <c r="AB800" s="15">
        <v>295993</v>
      </c>
      <c r="AD800" s="15">
        <v>0</v>
      </c>
      <c r="AE800" s="15">
        <v>20.5</v>
      </c>
      <c r="AF800" s="15">
        <v>37.4</v>
      </c>
      <c r="AH800" s="13">
        <f t="shared" si="168"/>
        <v>2006</v>
      </c>
      <c r="AI800" s="13">
        <f t="shared" si="169"/>
        <v>21</v>
      </c>
      <c r="AJ800" s="13">
        <f>IF(AND(ISNUMBER(C800),ISNUMBER(AK800),ISNUMBER(AL800),AH800&gt;=Inputs!$B$5,AH800&lt;=Inputs!$B$6,AH800&lt;&gt;Inputs!$B$7,AH800&lt;&gt;Inputs!$B$8),1,0)</f>
        <v>0</v>
      </c>
      <c r="AK800" s="13">
        <f>IF(INDEX($E800:$AF800,Inputs!$C$10)="","",INDEX($E800:$AF800,Inputs!$C$10))</f>
        <v>256623</v>
      </c>
      <c r="AL800" s="13">
        <f>IF(INDEX($E800:$AF800,Inputs!$C$11)="","",INDEX($E800:$AF800,Inputs!$C$11))</f>
        <v>319000</v>
      </c>
      <c r="AM800" s="19">
        <f>Regression!$C$5+Regression!$C$6*A800</f>
        <v>9909.5827234196258</v>
      </c>
      <c r="AN800" s="27" t="str">
        <f t="shared" si="170"/>
        <v/>
      </c>
      <c r="AO800" s="30">
        <f>INDEX('Seasonal Index'!$E$2:$E$53,AI800)</f>
        <v>1.0352245807811005</v>
      </c>
      <c r="AP800" s="34" t="str">
        <f t="shared" si="171"/>
        <v/>
      </c>
      <c r="AQ800" s="16">
        <f>IF(AJ800=1,A800-Regression!$C$15,0)</f>
        <v>0</v>
      </c>
      <c r="AR800" s="16">
        <f>IF(AJ800=1,AK800-Regression!$D$15,0)</f>
        <v>0</v>
      </c>
      <c r="AS800" s="16">
        <f>IF(AJ800=1,AL800-Regression!$E$15,0)</f>
        <v>0</v>
      </c>
      <c r="AT800" s="16">
        <f>IF(AJ800=1,AP800-Regression!$F$15,0)</f>
        <v>0</v>
      </c>
      <c r="AU800" s="19">
        <f>IF(AND(ISNUMBER(AK800),ISNUMBER(AL800)),Regression!$C$38+Regression!$D$38*A800+Regression!$E$38*AK800+Regression!$F$38*AL800,"")</f>
        <v>9940.4643721114153</v>
      </c>
      <c r="AV800" s="34">
        <f t="shared" si="172"/>
        <v>10290.613062388506</v>
      </c>
      <c r="AW800" s="13" t="str">
        <f>IF(AJ800=1,"Train",IF(AH800=Inputs!$B$6+1,"Validation",IF(AH800&gt;Inputs!$B$6+1,"Forecast","Not used")))</f>
        <v>Not used</v>
      </c>
      <c r="AX800" s="34">
        <f t="shared" si="173"/>
        <v>9430</v>
      </c>
      <c r="AY800" s="38" t="str">
        <f t="shared" si="174"/>
        <v/>
      </c>
      <c r="AZ800" s="13">
        <f t="shared" si="175"/>
        <v>0</v>
      </c>
      <c r="BB800" s="19">
        <f>Regression!$C$45+Regression!$C$46*A800</f>
        <v>7390.3196725197959</v>
      </c>
      <c r="BC800" s="27" t="str">
        <f t="shared" si="176"/>
        <v/>
      </c>
      <c r="BD800" s="30">
        <f>INDEX('Seasonal Index'!$H$2:$H$53,AI800)</f>
        <v>1.0342763462036404</v>
      </c>
      <c r="BE800" s="34" t="str">
        <f t="shared" si="177"/>
        <v/>
      </c>
      <c r="BF800" s="38" t="str">
        <f t="shared" si="178"/>
        <v/>
      </c>
      <c r="BG800" s="34">
        <f t="shared" si="179"/>
        <v>9430</v>
      </c>
      <c r="BH800" s="13">
        <f t="shared" si="180"/>
        <v>0</v>
      </c>
      <c r="BI800" s="13">
        <f t="shared" si="181"/>
        <v>0</v>
      </c>
    </row>
    <row r="801" spans="1:61" x14ac:dyDescent="0.2">
      <c r="A801" s="15">
        <v>800</v>
      </c>
      <c r="B801" s="35">
        <v>38870</v>
      </c>
      <c r="C801" s="36">
        <v>9367</v>
      </c>
      <c r="D801" s="37"/>
      <c r="F801" s="15">
        <v>330000</v>
      </c>
      <c r="H801" s="15">
        <v>71.527500000000003</v>
      </c>
      <c r="I801" s="15">
        <v>68.748000000000005</v>
      </c>
      <c r="J801" s="15">
        <v>2.867</v>
      </c>
      <c r="K801" s="15">
        <v>13599.16</v>
      </c>
      <c r="L801" s="15">
        <v>789757</v>
      </c>
      <c r="M801" s="15">
        <v>1551</v>
      </c>
      <c r="N801" s="15">
        <v>17.126999999999999</v>
      </c>
      <c r="O801" s="15">
        <v>256623</v>
      </c>
      <c r="P801" s="15">
        <v>9132.9</v>
      </c>
      <c r="Q801" s="15">
        <v>2320555</v>
      </c>
      <c r="S801" s="15">
        <v>8101</v>
      </c>
      <c r="T801" s="15">
        <v>10.3818</v>
      </c>
      <c r="U801" s="15">
        <v>100.7</v>
      </c>
      <c r="V801" s="15">
        <v>25</v>
      </c>
      <c r="W801" s="15">
        <v>86.5</v>
      </c>
      <c r="X801" s="15">
        <v>97.955520000000007</v>
      </c>
      <c r="AB801" s="15">
        <v>295993</v>
      </c>
      <c r="AD801" s="15">
        <v>1</v>
      </c>
      <c r="AE801" s="15">
        <v>0.5</v>
      </c>
      <c r="AF801" s="15">
        <v>63.3</v>
      </c>
      <c r="AH801" s="13">
        <f t="shared" si="168"/>
        <v>2006</v>
      </c>
      <c r="AI801" s="13">
        <f t="shared" si="169"/>
        <v>22</v>
      </c>
      <c r="AJ801" s="13">
        <f>IF(AND(ISNUMBER(C801),ISNUMBER(AK801),ISNUMBER(AL801),AH801&gt;=Inputs!$B$5,AH801&lt;=Inputs!$B$6,AH801&lt;&gt;Inputs!$B$7,AH801&lt;&gt;Inputs!$B$8),1,0)</f>
        <v>0</v>
      </c>
      <c r="AK801" s="13">
        <f>IF(INDEX($E801:$AF801,Inputs!$C$10)="","",INDEX($E801:$AF801,Inputs!$C$10))</f>
        <v>256623</v>
      </c>
      <c r="AL801" s="13">
        <f>IF(INDEX($E801:$AF801,Inputs!$C$11)="","",INDEX($E801:$AF801,Inputs!$C$11))</f>
        <v>330000</v>
      </c>
      <c r="AM801" s="19">
        <f>Regression!$C$5+Regression!$C$6*A801</f>
        <v>9908.4100484813061</v>
      </c>
      <c r="AN801" s="27" t="str">
        <f t="shared" si="170"/>
        <v/>
      </c>
      <c r="AO801" s="30">
        <f>INDEX('Seasonal Index'!$E$2:$E$53,AI801)</f>
        <v>1.0139791701706116</v>
      </c>
      <c r="AP801" s="34" t="str">
        <f t="shared" si="171"/>
        <v/>
      </c>
      <c r="AQ801" s="16">
        <f>IF(AJ801=1,A801-Regression!$C$15,0)</f>
        <v>0</v>
      </c>
      <c r="AR801" s="16">
        <f>IF(AJ801=1,AK801-Regression!$D$15,0)</f>
        <v>0</v>
      </c>
      <c r="AS801" s="16">
        <f>IF(AJ801=1,AL801-Regression!$E$15,0)</f>
        <v>0</v>
      </c>
      <c r="AT801" s="16">
        <f>IF(AJ801=1,AP801-Regression!$F$15,0)</f>
        <v>0</v>
      </c>
      <c r="AU801" s="19">
        <f>IF(AND(ISNUMBER(AK801),ISNUMBER(AL801)),Regression!$C$38+Regression!$D$38*A801+Regression!$E$38*AK801+Regression!$F$38*AL801,"")</f>
        <v>9909.6966037491511</v>
      </c>
      <c r="AV801" s="34">
        <f t="shared" si="172"/>
        <v>10048.225938912092</v>
      </c>
      <c r="AW801" s="13" t="str">
        <f>IF(AJ801=1,"Train",IF(AH801=Inputs!$B$6+1,"Validation",IF(AH801&gt;Inputs!$B$6+1,"Forecast","Not used")))</f>
        <v>Not used</v>
      </c>
      <c r="AX801" s="34">
        <f t="shared" si="173"/>
        <v>9367</v>
      </c>
      <c r="AY801" s="38" t="str">
        <f t="shared" si="174"/>
        <v/>
      </c>
      <c r="AZ801" s="13">
        <f t="shared" si="175"/>
        <v>0</v>
      </c>
      <c r="BB801" s="19">
        <f>Regression!$C$45+Regression!$C$46*A801</f>
        <v>7391.8791721325724</v>
      </c>
      <c r="BC801" s="27" t="str">
        <f t="shared" si="176"/>
        <v/>
      </c>
      <c r="BD801" s="30">
        <f>INDEX('Seasonal Index'!$H$2:$H$53,AI801)</f>
        <v>1.0395594903117378</v>
      </c>
      <c r="BE801" s="34" t="str">
        <f t="shared" si="177"/>
        <v/>
      </c>
      <c r="BF801" s="38" t="str">
        <f t="shared" si="178"/>
        <v/>
      </c>
      <c r="BG801" s="34">
        <f t="shared" si="179"/>
        <v>9367</v>
      </c>
      <c r="BH801" s="13">
        <f t="shared" si="180"/>
        <v>0</v>
      </c>
      <c r="BI801" s="13">
        <f t="shared" si="181"/>
        <v>0</v>
      </c>
    </row>
    <row r="802" spans="1:61" x14ac:dyDescent="0.2">
      <c r="A802" s="15">
        <v>801</v>
      </c>
      <c r="B802" s="35">
        <v>38877</v>
      </c>
      <c r="C802" s="36">
        <v>9413</v>
      </c>
      <c r="D802" s="37"/>
      <c r="F802" s="15">
        <v>307000</v>
      </c>
      <c r="H802" s="15">
        <v>71.540000000000006</v>
      </c>
      <c r="I802" s="15">
        <v>67.888000000000005</v>
      </c>
      <c r="J802" s="15">
        <v>2.8919999999999999</v>
      </c>
      <c r="K802" s="15">
        <v>13599.16</v>
      </c>
      <c r="L802" s="15">
        <v>741472</v>
      </c>
      <c r="M802" s="15">
        <v>1597</v>
      </c>
      <c r="N802" s="15">
        <v>17.126999999999999</v>
      </c>
      <c r="O802" s="15">
        <v>256623</v>
      </c>
      <c r="P802" s="15">
        <v>9191.6</v>
      </c>
      <c r="Q802" s="15">
        <v>2320555</v>
      </c>
      <c r="S802" s="15">
        <v>8101</v>
      </c>
      <c r="T802" s="15">
        <v>10.3818</v>
      </c>
      <c r="U802" s="15">
        <v>100.7</v>
      </c>
      <c r="V802" s="15">
        <v>25</v>
      </c>
      <c r="W802" s="15">
        <v>85.8</v>
      </c>
      <c r="X802" s="15">
        <v>97.715819999999994</v>
      </c>
      <c r="AB802" s="15">
        <v>295993</v>
      </c>
      <c r="AD802" s="15">
        <v>0</v>
      </c>
      <c r="AE802" s="15">
        <v>4.2</v>
      </c>
      <c r="AF802" s="15">
        <v>49</v>
      </c>
      <c r="AH802" s="13">
        <f t="shared" si="168"/>
        <v>2006</v>
      </c>
      <c r="AI802" s="13">
        <f t="shared" si="169"/>
        <v>23</v>
      </c>
      <c r="AJ802" s="13">
        <f>IF(AND(ISNUMBER(C802),ISNUMBER(AK802),ISNUMBER(AL802),AH802&gt;=Inputs!$B$5,AH802&lt;=Inputs!$B$6,AH802&lt;&gt;Inputs!$B$7,AH802&lt;&gt;Inputs!$B$8),1,0)</f>
        <v>0</v>
      </c>
      <c r="AK802" s="13">
        <f>IF(INDEX($E802:$AF802,Inputs!$C$10)="","",INDEX($E802:$AF802,Inputs!$C$10))</f>
        <v>256623</v>
      </c>
      <c r="AL802" s="13">
        <f>IF(INDEX($E802:$AF802,Inputs!$C$11)="","",INDEX($E802:$AF802,Inputs!$C$11))</f>
        <v>307000</v>
      </c>
      <c r="AM802" s="19">
        <f>Regression!$C$5+Regression!$C$6*A802</f>
        <v>9907.2373735429883</v>
      </c>
      <c r="AN802" s="27" t="str">
        <f t="shared" si="170"/>
        <v/>
      </c>
      <c r="AO802" s="30">
        <f>INDEX('Seasonal Index'!$E$2:$E$53,AI802)</f>
        <v>1.0375597367919589</v>
      </c>
      <c r="AP802" s="34" t="str">
        <f t="shared" si="171"/>
        <v/>
      </c>
      <c r="AQ802" s="16">
        <f>IF(AJ802=1,A802-Regression!$C$15,0)</f>
        <v>0</v>
      </c>
      <c r="AR802" s="16">
        <f>IF(AJ802=1,AK802-Regression!$D$15,0)</f>
        <v>0</v>
      </c>
      <c r="AS802" s="16">
        <f>IF(AJ802=1,AL802-Regression!$E$15,0)</f>
        <v>0</v>
      </c>
      <c r="AT802" s="16">
        <f>IF(AJ802=1,AP802-Regression!$F$15,0)</f>
        <v>0</v>
      </c>
      <c r="AU802" s="19">
        <f>IF(AND(ISNUMBER(AK802),ISNUMBER(AL802)),Regression!$C$38+Regression!$D$38*A802+Regression!$E$38*AK802+Regression!$F$38*AL802,"")</f>
        <v>9969.2002421966317</v>
      </c>
      <c r="AV802" s="34">
        <f t="shared" si="172"/>
        <v>10343.64077931987</v>
      </c>
      <c r="AW802" s="13" t="str">
        <f>IF(AJ802=1,"Train",IF(AH802=Inputs!$B$6+1,"Validation",IF(AH802&gt;Inputs!$B$6+1,"Forecast","Not used")))</f>
        <v>Not used</v>
      </c>
      <c r="AX802" s="34">
        <f t="shared" si="173"/>
        <v>9413</v>
      </c>
      <c r="AY802" s="38" t="str">
        <f t="shared" si="174"/>
        <v/>
      </c>
      <c r="AZ802" s="13">
        <f t="shared" si="175"/>
        <v>0</v>
      </c>
      <c r="BB802" s="19">
        <f>Regression!$C$45+Regression!$C$46*A802</f>
        <v>7393.438671745349</v>
      </c>
      <c r="BC802" s="27" t="str">
        <f t="shared" si="176"/>
        <v/>
      </c>
      <c r="BD802" s="30">
        <f>INDEX('Seasonal Index'!$H$2:$H$53,AI802)</f>
        <v>1.0378992768174384</v>
      </c>
      <c r="BE802" s="34" t="str">
        <f t="shared" si="177"/>
        <v/>
      </c>
      <c r="BF802" s="38" t="str">
        <f t="shared" si="178"/>
        <v/>
      </c>
      <c r="BG802" s="34">
        <f t="shared" si="179"/>
        <v>9413</v>
      </c>
      <c r="BH802" s="13">
        <f t="shared" si="180"/>
        <v>0</v>
      </c>
      <c r="BI802" s="13">
        <f t="shared" si="181"/>
        <v>0</v>
      </c>
    </row>
    <row r="803" spans="1:61" x14ac:dyDescent="0.2">
      <c r="A803" s="15">
        <v>802</v>
      </c>
      <c r="B803" s="35">
        <v>38884</v>
      </c>
      <c r="C803" s="36">
        <v>9429</v>
      </c>
      <c r="D803" s="37"/>
      <c r="F803" s="15">
        <v>298000</v>
      </c>
      <c r="H803" s="15">
        <v>69.481999999999999</v>
      </c>
      <c r="I803" s="15">
        <v>66.171999999999997</v>
      </c>
      <c r="J803" s="15">
        <v>2.9060000000000001</v>
      </c>
      <c r="K803" s="15">
        <v>13599.16</v>
      </c>
      <c r="L803" s="15">
        <v>741472</v>
      </c>
      <c r="M803" s="15">
        <v>1597</v>
      </c>
      <c r="N803" s="15">
        <v>16.728999999999999</v>
      </c>
      <c r="O803" s="15">
        <v>250644</v>
      </c>
      <c r="P803" s="15">
        <v>9191.6</v>
      </c>
      <c r="Q803" s="15">
        <v>2385808</v>
      </c>
      <c r="S803" s="15">
        <v>8101</v>
      </c>
      <c r="T803" s="15">
        <v>10.3818</v>
      </c>
      <c r="U803" s="15">
        <v>100.7</v>
      </c>
      <c r="V803" s="15">
        <v>25</v>
      </c>
      <c r="W803" s="15">
        <v>85.8</v>
      </c>
      <c r="X803" s="15">
        <v>98.231099999999998</v>
      </c>
      <c r="AB803" s="15">
        <v>295993</v>
      </c>
      <c r="AD803" s="15">
        <v>0</v>
      </c>
      <c r="AE803" s="15">
        <v>7.1</v>
      </c>
      <c r="AF803" s="15">
        <v>56.3</v>
      </c>
      <c r="AH803" s="13">
        <f t="shared" si="168"/>
        <v>2006</v>
      </c>
      <c r="AI803" s="13">
        <f t="shared" si="169"/>
        <v>24</v>
      </c>
      <c r="AJ803" s="13">
        <f>IF(AND(ISNUMBER(C803),ISNUMBER(AK803),ISNUMBER(AL803),AH803&gt;=Inputs!$B$5,AH803&lt;=Inputs!$B$6,AH803&lt;&gt;Inputs!$B$7,AH803&lt;&gt;Inputs!$B$8),1,0)</f>
        <v>0</v>
      </c>
      <c r="AK803" s="13">
        <f>IF(INDEX($E803:$AF803,Inputs!$C$10)="","",INDEX($E803:$AF803,Inputs!$C$10))</f>
        <v>250644</v>
      </c>
      <c r="AL803" s="13">
        <f>IF(INDEX($E803:$AF803,Inputs!$C$11)="","",INDEX($E803:$AF803,Inputs!$C$11))</f>
        <v>298000</v>
      </c>
      <c r="AM803" s="19">
        <f>Regression!$C$5+Regression!$C$6*A803</f>
        <v>9906.0646986046686</v>
      </c>
      <c r="AN803" s="27" t="str">
        <f t="shared" si="170"/>
        <v/>
      </c>
      <c r="AO803" s="30">
        <f>INDEX('Seasonal Index'!$E$2:$E$53,AI803)</f>
        <v>1.0344513246808191</v>
      </c>
      <c r="AP803" s="34" t="str">
        <f t="shared" si="171"/>
        <v/>
      </c>
      <c r="AQ803" s="16">
        <f>IF(AJ803=1,A803-Regression!$C$15,0)</f>
        <v>0</v>
      </c>
      <c r="AR803" s="16">
        <f>IF(AJ803=1,AK803-Regression!$D$15,0)</f>
        <v>0</v>
      </c>
      <c r="AS803" s="16">
        <f>IF(AJ803=1,AL803-Regression!$E$15,0)</f>
        <v>0</v>
      </c>
      <c r="AT803" s="16">
        <f>IF(AJ803=1,AP803-Regression!$F$15,0)</f>
        <v>0</v>
      </c>
      <c r="AU803" s="19">
        <f>IF(AND(ISNUMBER(AK803),ISNUMBER(AL803)),Regression!$C$38+Regression!$D$38*A803+Regression!$E$38*AK803+Regression!$F$38*AL803,"")</f>
        <v>9980.6235927297639</v>
      </c>
      <c r="AV803" s="34">
        <f t="shared" si="172"/>
        <v>10324.46929663994</v>
      </c>
      <c r="AW803" s="13" t="str">
        <f>IF(AJ803=1,"Train",IF(AH803=Inputs!$B$6+1,"Validation",IF(AH803&gt;Inputs!$B$6+1,"Forecast","Not used")))</f>
        <v>Not used</v>
      </c>
      <c r="AX803" s="34">
        <f t="shared" si="173"/>
        <v>9429</v>
      </c>
      <c r="AY803" s="38" t="str">
        <f t="shared" si="174"/>
        <v/>
      </c>
      <c r="AZ803" s="13">
        <f t="shared" si="175"/>
        <v>0</v>
      </c>
      <c r="BB803" s="19">
        <f>Regression!$C$45+Regression!$C$46*A803</f>
        <v>7394.9981713581255</v>
      </c>
      <c r="BC803" s="27" t="str">
        <f t="shared" si="176"/>
        <v/>
      </c>
      <c r="BD803" s="30">
        <f>INDEX('Seasonal Index'!$H$2:$H$53,AI803)</f>
        <v>1.0351080615346946</v>
      </c>
      <c r="BE803" s="34" t="str">
        <f t="shared" si="177"/>
        <v/>
      </c>
      <c r="BF803" s="38" t="str">
        <f t="shared" si="178"/>
        <v/>
      </c>
      <c r="BG803" s="34">
        <f t="shared" si="179"/>
        <v>9429</v>
      </c>
      <c r="BH803" s="13">
        <f t="shared" si="180"/>
        <v>0</v>
      </c>
      <c r="BI803" s="13">
        <f t="shared" si="181"/>
        <v>0</v>
      </c>
    </row>
    <row r="804" spans="1:61" x14ac:dyDescent="0.2">
      <c r="A804" s="15">
        <v>803</v>
      </c>
      <c r="B804" s="35">
        <v>38891</v>
      </c>
      <c r="C804" s="36">
        <v>9540</v>
      </c>
      <c r="D804" s="37"/>
      <c r="F804" s="15">
        <v>308000</v>
      </c>
      <c r="H804" s="15">
        <v>69.94</v>
      </c>
      <c r="I804" s="15">
        <v>68.33</v>
      </c>
      <c r="J804" s="15">
        <v>2.871</v>
      </c>
      <c r="K804" s="15">
        <v>13599.16</v>
      </c>
      <c r="L804" s="15">
        <v>741472</v>
      </c>
      <c r="M804" s="15">
        <v>1597</v>
      </c>
      <c r="N804" s="15">
        <v>16.728999999999999</v>
      </c>
      <c r="O804" s="15">
        <v>250644</v>
      </c>
      <c r="P804" s="15">
        <v>9191.6</v>
      </c>
      <c r="Q804" s="15">
        <v>2385808</v>
      </c>
      <c r="S804" s="15">
        <v>8101</v>
      </c>
      <c r="T804" s="15">
        <v>10.3818</v>
      </c>
      <c r="U804" s="15">
        <v>100.7</v>
      </c>
      <c r="V804" s="15">
        <v>25</v>
      </c>
      <c r="W804" s="15">
        <v>85.8</v>
      </c>
      <c r="X804" s="15">
        <v>98.820120000000003</v>
      </c>
      <c r="AB804" s="15">
        <v>295993</v>
      </c>
      <c r="AD804" s="15">
        <v>0</v>
      </c>
      <c r="AE804" s="15">
        <v>0</v>
      </c>
      <c r="AF804" s="15">
        <v>84.9</v>
      </c>
      <c r="AH804" s="13">
        <f t="shared" si="168"/>
        <v>2006</v>
      </c>
      <c r="AI804" s="13">
        <f t="shared" si="169"/>
        <v>25</v>
      </c>
      <c r="AJ804" s="13">
        <f>IF(AND(ISNUMBER(C804),ISNUMBER(AK804),ISNUMBER(AL804),AH804&gt;=Inputs!$B$5,AH804&lt;=Inputs!$B$6,AH804&lt;&gt;Inputs!$B$7,AH804&lt;&gt;Inputs!$B$8),1,0)</f>
        <v>0</v>
      </c>
      <c r="AK804" s="13">
        <f>IF(INDEX($E804:$AF804,Inputs!$C$10)="","",INDEX($E804:$AF804,Inputs!$C$10))</f>
        <v>250644</v>
      </c>
      <c r="AL804" s="13">
        <f>IF(INDEX($E804:$AF804,Inputs!$C$11)="","",INDEX($E804:$AF804,Inputs!$C$11))</f>
        <v>308000</v>
      </c>
      <c r="AM804" s="19">
        <f>Regression!$C$5+Regression!$C$6*A804</f>
        <v>9904.8920236663489</v>
      </c>
      <c r="AN804" s="27" t="str">
        <f t="shared" si="170"/>
        <v/>
      </c>
      <c r="AO804" s="30">
        <f>INDEX('Seasonal Index'!$E$2:$E$53,AI804)</f>
        <v>1.0360606930993077</v>
      </c>
      <c r="AP804" s="34" t="str">
        <f t="shared" si="171"/>
        <v/>
      </c>
      <c r="AQ804" s="16">
        <f>IF(AJ804=1,A804-Regression!$C$15,0)</f>
        <v>0</v>
      </c>
      <c r="AR804" s="16">
        <f>IF(AJ804=1,AK804-Regression!$D$15,0)</f>
        <v>0</v>
      </c>
      <c r="AS804" s="16">
        <f>IF(AJ804=1,AL804-Regression!$E$15,0)</f>
        <v>0</v>
      </c>
      <c r="AT804" s="16">
        <f>IF(AJ804=1,AP804-Regression!$F$15,0)</f>
        <v>0</v>
      </c>
      <c r="AU804" s="19">
        <f>IF(AND(ISNUMBER(AK804),ISNUMBER(AL804)),Regression!$C$38+Regression!$D$38*A804+Regression!$E$38*AK804+Regression!$F$38*AL804,"")</f>
        <v>9952.5108657442561</v>
      </c>
      <c r="AV804" s="34">
        <f t="shared" si="172"/>
        <v>10311.405305641385</v>
      </c>
      <c r="AW804" s="13" t="str">
        <f>IF(AJ804=1,"Train",IF(AH804=Inputs!$B$6+1,"Validation",IF(AH804&gt;Inputs!$B$6+1,"Forecast","Not used")))</f>
        <v>Not used</v>
      </c>
      <c r="AX804" s="34">
        <f t="shared" si="173"/>
        <v>9540</v>
      </c>
      <c r="AY804" s="38" t="str">
        <f t="shared" si="174"/>
        <v/>
      </c>
      <c r="AZ804" s="13">
        <f t="shared" si="175"/>
        <v>0</v>
      </c>
      <c r="BB804" s="19">
        <f>Regression!$C$45+Regression!$C$46*A804</f>
        <v>7396.557670970903</v>
      </c>
      <c r="BC804" s="27" t="str">
        <f t="shared" si="176"/>
        <v/>
      </c>
      <c r="BD804" s="30">
        <f>INDEX('Seasonal Index'!$H$2:$H$53,AI804)</f>
        <v>1.0325970785197598</v>
      </c>
      <c r="BE804" s="34" t="str">
        <f t="shared" si="177"/>
        <v/>
      </c>
      <c r="BF804" s="38" t="str">
        <f t="shared" si="178"/>
        <v/>
      </c>
      <c r="BG804" s="34">
        <f t="shared" si="179"/>
        <v>9540</v>
      </c>
      <c r="BH804" s="13">
        <f t="shared" si="180"/>
        <v>0</v>
      </c>
      <c r="BI804" s="13">
        <f t="shared" si="181"/>
        <v>0</v>
      </c>
    </row>
    <row r="805" spans="1:61" x14ac:dyDescent="0.2">
      <c r="A805" s="15">
        <v>804</v>
      </c>
      <c r="B805" s="35">
        <v>38898</v>
      </c>
      <c r="C805" s="36">
        <v>9645</v>
      </c>
      <c r="D805" s="37"/>
      <c r="F805" s="15">
        <v>309000</v>
      </c>
      <c r="H805" s="15">
        <v>72.653999999999996</v>
      </c>
      <c r="I805" s="15">
        <v>71.817999999999998</v>
      </c>
      <c r="J805" s="15">
        <v>2.8690000000000002</v>
      </c>
      <c r="K805" s="15">
        <v>13599.16</v>
      </c>
      <c r="L805" s="15">
        <v>741472</v>
      </c>
      <c r="M805" s="15">
        <v>1597</v>
      </c>
      <c r="N805" s="15">
        <v>16.728999999999999</v>
      </c>
      <c r="O805" s="15">
        <v>250644</v>
      </c>
      <c r="P805" s="15">
        <v>9191.6</v>
      </c>
      <c r="Q805" s="15">
        <v>2385808</v>
      </c>
      <c r="S805" s="15">
        <v>8101</v>
      </c>
      <c r="T805" s="15">
        <v>10.3818</v>
      </c>
      <c r="U805" s="15">
        <v>100.7</v>
      </c>
      <c r="V805" s="15">
        <v>25</v>
      </c>
      <c r="W805" s="15">
        <v>85.8</v>
      </c>
      <c r="X805" s="15">
        <v>99.043660000000003</v>
      </c>
      <c r="AB805" s="15">
        <v>295993</v>
      </c>
      <c r="AD805" s="15">
        <v>0</v>
      </c>
      <c r="AE805" s="15">
        <v>0</v>
      </c>
      <c r="AF805" s="15">
        <v>78.5</v>
      </c>
      <c r="AH805" s="13">
        <f t="shared" si="168"/>
        <v>2006</v>
      </c>
      <c r="AI805" s="13">
        <f t="shared" si="169"/>
        <v>26</v>
      </c>
      <c r="AJ805" s="13">
        <f>IF(AND(ISNUMBER(C805),ISNUMBER(AK805),ISNUMBER(AL805),AH805&gt;=Inputs!$B$5,AH805&lt;=Inputs!$B$6,AH805&lt;&gt;Inputs!$B$7,AH805&lt;&gt;Inputs!$B$8),1,0)</f>
        <v>0</v>
      </c>
      <c r="AK805" s="13">
        <f>IF(INDEX($E805:$AF805,Inputs!$C$10)="","",INDEX($E805:$AF805,Inputs!$C$10))</f>
        <v>250644</v>
      </c>
      <c r="AL805" s="13">
        <f>IF(INDEX($E805:$AF805,Inputs!$C$11)="","",INDEX($E805:$AF805,Inputs!$C$11))</f>
        <v>309000</v>
      </c>
      <c r="AM805" s="19">
        <f>Regression!$C$5+Regression!$C$6*A805</f>
        <v>9903.719348728031</v>
      </c>
      <c r="AN805" s="27" t="str">
        <f t="shared" si="170"/>
        <v/>
      </c>
      <c r="AO805" s="30">
        <f>INDEX('Seasonal Index'!$E$2:$E$53,AI805)</f>
        <v>1.057751041708793</v>
      </c>
      <c r="AP805" s="34" t="str">
        <f t="shared" si="171"/>
        <v/>
      </c>
      <c r="AQ805" s="16">
        <f>IF(AJ805=1,A805-Regression!$C$15,0)</f>
        <v>0</v>
      </c>
      <c r="AR805" s="16">
        <f>IF(AJ805=1,AK805-Regression!$D$15,0)</f>
        <v>0</v>
      </c>
      <c r="AS805" s="16">
        <f>IF(AJ805=1,AL805-Regression!$E$15,0)</f>
        <v>0</v>
      </c>
      <c r="AT805" s="16">
        <f>IF(AJ805=1,AP805-Regression!$F$15,0)</f>
        <v>0</v>
      </c>
      <c r="AU805" s="19">
        <f>IF(AND(ISNUMBER(AK805),ISNUMBER(AL805)),Regression!$C$38+Regression!$D$38*A805+Regression!$E$38*AK805+Regression!$F$38*AL805,"")</f>
        <v>9948.2935111495663</v>
      </c>
      <c r="AV805" s="34">
        <f t="shared" si="172"/>
        <v>10522.81782464328</v>
      </c>
      <c r="AW805" s="13" t="str">
        <f>IF(AJ805=1,"Train",IF(AH805=Inputs!$B$6+1,"Validation",IF(AH805&gt;Inputs!$B$6+1,"Forecast","Not used")))</f>
        <v>Not used</v>
      </c>
      <c r="AX805" s="34">
        <f t="shared" si="173"/>
        <v>9645</v>
      </c>
      <c r="AY805" s="38" t="str">
        <f t="shared" si="174"/>
        <v/>
      </c>
      <c r="AZ805" s="13">
        <f t="shared" si="175"/>
        <v>0</v>
      </c>
      <c r="BB805" s="19">
        <f>Regression!$C$45+Regression!$C$46*A805</f>
        <v>7398.1171705836796</v>
      </c>
      <c r="BC805" s="27" t="str">
        <f t="shared" si="176"/>
        <v/>
      </c>
      <c r="BD805" s="30">
        <f>INDEX('Seasonal Index'!$H$2:$H$53,AI805)</f>
        <v>1.0794606245983969</v>
      </c>
      <c r="BE805" s="34" t="str">
        <f t="shared" si="177"/>
        <v/>
      </c>
      <c r="BF805" s="38" t="str">
        <f t="shared" si="178"/>
        <v/>
      </c>
      <c r="BG805" s="34">
        <f t="shared" si="179"/>
        <v>9645</v>
      </c>
      <c r="BH805" s="13">
        <f t="shared" si="180"/>
        <v>0</v>
      </c>
      <c r="BI805" s="13">
        <f t="shared" si="181"/>
        <v>0</v>
      </c>
    </row>
    <row r="806" spans="1:61" x14ac:dyDescent="0.2">
      <c r="A806" s="15">
        <v>805</v>
      </c>
      <c r="B806" s="35">
        <v>38905</v>
      </c>
      <c r="C806" s="36">
        <v>9621</v>
      </c>
      <c r="D806" s="37"/>
      <c r="F806" s="15">
        <v>316000</v>
      </c>
      <c r="H806" s="15">
        <v>74.653333333333293</v>
      </c>
      <c r="I806" s="15">
        <v>73.45</v>
      </c>
      <c r="J806" s="15">
        <v>2.9340000000000002</v>
      </c>
      <c r="K806" s="15">
        <v>13599.16</v>
      </c>
      <c r="L806" s="15">
        <v>741472</v>
      </c>
      <c r="M806" s="15">
        <v>1635</v>
      </c>
      <c r="N806" s="15">
        <v>16.728999999999999</v>
      </c>
      <c r="O806" s="15">
        <v>250644</v>
      </c>
      <c r="P806" s="15">
        <v>9231.7999999999993</v>
      </c>
      <c r="Q806" s="15">
        <v>2385808</v>
      </c>
      <c r="S806" s="15">
        <v>8101</v>
      </c>
      <c r="T806" s="15">
        <v>10.3818</v>
      </c>
      <c r="U806" s="15">
        <v>100.7</v>
      </c>
      <c r="V806" s="15">
        <v>25</v>
      </c>
      <c r="W806" s="15">
        <v>88</v>
      </c>
      <c r="X806" s="15">
        <v>99.087699999999998</v>
      </c>
      <c r="AB806" s="15">
        <v>295993</v>
      </c>
      <c r="AD806" s="15">
        <v>1</v>
      </c>
      <c r="AE806" s="15">
        <v>0</v>
      </c>
      <c r="AF806" s="15">
        <v>86.6</v>
      </c>
      <c r="AH806" s="13">
        <f t="shared" si="168"/>
        <v>2006</v>
      </c>
      <c r="AI806" s="13">
        <f t="shared" si="169"/>
        <v>27</v>
      </c>
      <c r="AJ806" s="13">
        <f>IF(AND(ISNUMBER(C806),ISNUMBER(AK806),ISNUMBER(AL806),AH806&gt;=Inputs!$B$5,AH806&lt;=Inputs!$B$6,AH806&lt;&gt;Inputs!$B$7,AH806&lt;&gt;Inputs!$B$8),1,0)</f>
        <v>0</v>
      </c>
      <c r="AK806" s="13">
        <f>IF(INDEX($E806:$AF806,Inputs!$C$10)="","",INDEX($E806:$AF806,Inputs!$C$10))</f>
        <v>250644</v>
      </c>
      <c r="AL806" s="13">
        <f>IF(INDEX($E806:$AF806,Inputs!$C$11)="","",INDEX($E806:$AF806,Inputs!$C$11))</f>
        <v>316000</v>
      </c>
      <c r="AM806" s="19">
        <f>Regression!$C$5+Regression!$C$6*A806</f>
        <v>9902.5466737897113</v>
      </c>
      <c r="AN806" s="27" t="str">
        <f t="shared" si="170"/>
        <v/>
      </c>
      <c r="AO806" s="30">
        <f>INDEX('Seasonal Index'!$E$2:$E$53,AI806)</f>
        <v>1.0212618850338866</v>
      </c>
      <c r="AP806" s="34" t="str">
        <f t="shared" si="171"/>
        <v/>
      </c>
      <c r="AQ806" s="16">
        <f>IF(AJ806=1,A806-Regression!$C$15,0)</f>
        <v>0</v>
      </c>
      <c r="AR806" s="16">
        <f>IF(AJ806=1,AK806-Regression!$D$15,0)</f>
        <v>0</v>
      </c>
      <c r="AS806" s="16">
        <f>IF(AJ806=1,AL806-Regression!$E$15,0)</f>
        <v>0</v>
      </c>
      <c r="AT806" s="16">
        <f>IF(AJ806=1,AP806-Regression!$F$15,0)</f>
        <v>0</v>
      </c>
      <c r="AU806" s="19">
        <f>IF(AND(ISNUMBER(AK806),ISNUMBER(AL806)),Regression!$C$38+Regression!$D$38*A806+Regression!$E$38*AK806+Regression!$F$38*AL806,"")</f>
        <v>9928.1459082943311</v>
      </c>
      <c r="AV806" s="34">
        <f t="shared" si="172"/>
        <v>10139.237005196137</v>
      </c>
      <c r="AW806" s="13" t="str">
        <f>IF(AJ806=1,"Train",IF(AH806=Inputs!$B$6+1,"Validation",IF(AH806&gt;Inputs!$B$6+1,"Forecast","Not used")))</f>
        <v>Not used</v>
      </c>
      <c r="AX806" s="34">
        <f t="shared" si="173"/>
        <v>9621</v>
      </c>
      <c r="AY806" s="38" t="str">
        <f t="shared" si="174"/>
        <v/>
      </c>
      <c r="AZ806" s="13">
        <f t="shared" si="175"/>
        <v>0</v>
      </c>
      <c r="BB806" s="19">
        <f>Regression!$C$45+Regression!$C$46*A806</f>
        <v>7399.6766701964561</v>
      </c>
      <c r="BC806" s="27" t="str">
        <f t="shared" si="176"/>
        <v/>
      </c>
      <c r="BD806" s="30">
        <f>INDEX('Seasonal Index'!$H$2:$H$53,AI806)</f>
        <v>0.99454601152310251</v>
      </c>
      <c r="BE806" s="34" t="str">
        <f t="shared" si="177"/>
        <v/>
      </c>
      <c r="BF806" s="38" t="str">
        <f t="shared" si="178"/>
        <v/>
      </c>
      <c r="BG806" s="34">
        <f t="shared" si="179"/>
        <v>9621</v>
      </c>
      <c r="BH806" s="13">
        <f t="shared" si="180"/>
        <v>0</v>
      </c>
      <c r="BI806" s="13">
        <f t="shared" si="181"/>
        <v>0</v>
      </c>
    </row>
    <row r="807" spans="1:61" x14ac:dyDescent="0.2">
      <c r="A807" s="15">
        <v>806</v>
      </c>
      <c r="B807" s="35">
        <v>38912</v>
      </c>
      <c r="C807" s="36">
        <v>9569</v>
      </c>
      <c r="D807" s="37"/>
      <c r="F807" s="15">
        <v>343000</v>
      </c>
      <c r="H807" s="15">
        <v>75.207999999999998</v>
      </c>
      <c r="I807" s="15">
        <v>73.986000000000004</v>
      </c>
      <c r="J807" s="15">
        <v>2.9729999999999999</v>
      </c>
      <c r="K807" s="15">
        <v>13599.16</v>
      </c>
      <c r="L807" s="15">
        <v>866365</v>
      </c>
      <c r="M807" s="15">
        <v>1635</v>
      </c>
      <c r="N807" s="15">
        <v>16.728999999999999</v>
      </c>
      <c r="O807" s="15">
        <v>250644</v>
      </c>
      <c r="P807" s="15">
        <v>9231.7999999999993</v>
      </c>
      <c r="Q807" s="15">
        <v>2385808</v>
      </c>
      <c r="S807" s="15">
        <v>8101</v>
      </c>
      <c r="T807" s="15">
        <v>10.3818</v>
      </c>
      <c r="U807" s="15">
        <v>100.7</v>
      </c>
      <c r="V807" s="15">
        <v>25</v>
      </c>
      <c r="W807" s="15">
        <v>88</v>
      </c>
      <c r="X807" s="15">
        <v>98.051199999999994</v>
      </c>
      <c r="AB807" s="15">
        <v>295993</v>
      </c>
      <c r="AD807" s="15">
        <v>0</v>
      </c>
      <c r="AE807" s="15">
        <v>0</v>
      </c>
      <c r="AF807" s="15">
        <v>95</v>
      </c>
      <c r="AH807" s="13">
        <f t="shared" si="168"/>
        <v>2006</v>
      </c>
      <c r="AI807" s="13">
        <f t="shared" si="169"/>
        <v>28</v>
      </c>
      <c r="AJ807" s="13">
        <f>IF(AND(ISNUMBER(C807),ISNUMBER(AK807),ISNUMBER(AL807),AH807&gt;=Inputs!$B$5,AH807&lt;=Inputs!$B$6,AH807&lt;&gt;Inputs!$B$7,AH807&lt;&gt;Inputs!$B$8),1,0)</f>
        <v>0</v>
      </c>
      <c r="AK807" s="13">
        <f>IF(INDEX($E807:$AF807,Inputs!$C$10)="","",INDEX($E807:$AF807,Inputs!$C$10))</f>
        <v>250644</v>
      </c>
      <c r="AL807" s="13">
        <f>IF(INDEX($E807:$AF807,Inputs!$C$11)="","",INDEX($E807:$AF807,Inputs!$C$11))</f>
        <v>343000</v>
      </c>
      <c r="AM807" s="19">
        <f>Regression!$C$5+Regression!$C$6*A807</f>
        <v>9901.3739988513917</v>
      </c>
      <c r="AN807" s="27" t="str">
        <f t="shared" si="170"/>
        <v/>
      </c>
      <c r="AO807" s="30">
        <f>INDEX('Seasonal Index'!$E$2:$E$53,AI807)</f>
        <v>1.0135090248159799</v>
      </c>
      <c r="AP807" s="34" t="str">
        <f t="shared" si="171"/>
        <v/>
      </c>
      <c r="AQ807" s="16">
        <f>IF(AJ807=1,A807-Regression!$C$15,0)</f>
        <v>0</v>
      </c>
      <c r="AR807" s="16">
        <f>IF(AJ807=1,AK807-Regression!$D$15,0)</f>
        <v>0</v>
      </c>
      <c r="AS807" s="16">
        <f>IF(AJ807=1,AL807-Regression!$E$15,0)</f>
        <v>0</v>
      </c>
      <c r="AT807" s="16">
        <f>IF(AJ807=1,AP807-Regression!$F$15,0)</f>
        <v>0</v>
      </c>
      <c r="AU807" s="19">
        <f>IF(AND(ISNUMBER(AK807),ISNUMBER(AL807)),Regression!$C$38+Regression!$D$38*A807+Regression!$E$38*AK807+Regression!$F$38*AL807,"")</f>
        <v>9854.8974779039509</v>
      </c>
      <c r="AV807" s="34">
        <f t="shared" si="172"/>
        <v>9988.027532491893</v>
      </c>
      <c r="AW807" s="13" t="str">
        <f>IF(AJ807=1,"Train",IF(AH807=Inputs!$B$6+1,"Validation",IF(AH807&gt;Inputs!$B$6+1,"Forecast","Not used")))</f>
        <v>Not used</v>
      </c>
      <c r="AX807" s="34">
        <f t="shared" si="173"/>
        <v>9569</v>
      </c>
      <c r="AY807" s="38" t="str">
        <f t="shared" si="174"/>
        <v/>
      </c>
      <c r="AZ807" s="13">
        <f t="shared" si="175"/>
        <v>0</v>
      </c>
      <c r="BB807" s="19">
        <f>Regression!$C$45+Regression!$C$46*A807</f>
        <v>7401.2361698092336</v>
      </c>
      <c r="BC807" s="27" t="str">
        <f t="shared" si="176"/>
        <v/>
      </c>
      <c r="BD807" s="30">
        <f>INDEX('Seasonal Index'!$H$2:$H$53,AI807)</f>
        <v>0.99258235973728948</v>
      </c>
      <c r="BE807" s="34" t="str">
        <f t="shared" si="177"/>
        <v/>
      </c>
      <c r="BF807" s="38" t="str">
        <f t="shared" si="178"/>
        <v/>
      </c>
      <c r="BG807" s="34">
        <f t="shared" si="179"/>
        <v>9569</v>
      </c>
      <c r="BH807" s="13">
        <f t="shared" si="180"/>
        <v>0</v>
      </c>
      <c r="BI807" s="13">
        <f t="shared" si="181"/>
        <v>0</v>
      </c>
    </row>
    <row r="808" spans="1:61" x14ac:dyDescent="0.2">
      <c r="A808" s="15">
        <v>807</v>
      </c>
      <c r="B808" s="35">
        <v>38919</v>
      </c>
      <c r="C808" s="36">
        <v>9573</v>
      </c>
      <c r="D808" s="37"/>
      <c r="F808" s="15">
        <v>318000</v>
      </c>
      <c r="H808" s="15">
        <v>73.975999999999999</v>
      </c>
      <c r="I808" s="15">
        <v>73.516000000000005</v>
      </c>
      <c r="J808" s="15">
        <v>2.9889999999999999</v>
      </c>
      <c r="K808" s="15">
        <v>13599.16</v>
      </c>
      <c r="L808" s="15">
        <v>866365</v>
      </c>
      <c r="M808" s="15">
        <v>1635</v>
      </c>
      <c r="N808" s="15">
        <v>16.899999999999999</v>
      </c>
      <c r="O808" s="15">
        <v>263370</v>
      </c>
      <c r="P808" s="15">
        <v>9231.7999999999993</v>
      </c>
      <c r="Q808" s="15">
        <v>2385808</v>
      </c>
      <c r="S808" s="15">
        <v>8101</v>
      </c>
      <c r="T808" s="15">
        <v>10.3818</v>
      </c>
      <c r="U808" s="15">
        <v>100.7</v>
      </c>
      <c r="V808" s="15">
        <v>25</v>
      </c>
      <c r="W808" s="15">
        <v>88</v>
      </c>
      <c r="X808" s="15">
        <v>98.390879999999996</v>
      </c>
      <c r="AB808" s="15">
        <v>295993</v>
      </c>
      <c r="AD808" s="15">
        <v>0</v>
      </c>
      <c r="AE808" s="15">
        <v>0</v>
      </c>
      <c r="AF808" s="15">
        <v>117.7</v>
      </c>
      <c r="AH808" s="13">
        <f t="shared" si="168"/>
        <v>2006</v>
      </c>
      <c r="AI808" s="13">
        <f t="shared" si="169"/>
        <v>29</v>
      </c>
      <c r="AJ808" s="13">
        <f>IF(AND(ISNUMBER(C808),ISNUMBER(AK808),ISNUMBER(AL808),AH808&gt;=Inputs!$B$5,AH808&lt;=Inputs!$B$6,AH808&lt;&gt;Inputs!$B$7,AH808&lt;&gt;Inputs!$B$8),1,0)</f>
        <v>0</v>
      </c>
      <c r="AK808" s="13">
        <f>IF(INDEX($E808:$AF808,Inputs!$C$10)="","",INDEX($E808:$AF808,Inputs!$C$10))</f>
        <v>263370</v>
      </c>
      <c r="AL808" s="13">
        <f>IF(INDEX($E808:$AF808,Inputs!$C$11)="","",INDEX($E808:$AF808,Inputs!$C$11))</f>
        <v>318000</v>
      </c>
      <c r="AM808" s="19">
        <f>Regression!$C$5+Regression!$C$6*A808</f>
        <v>9900.2013239130738</v>
      </c>
      <c r="AN808" s="27" t="str">
        <f t="shared" si="170"/>
        <v/>
      </c>
      <c r="AO808" s="30">
        <f>INDEX('Seasonal Index'!$E$2:$E$53,AI808)</f>
        <v>1.0519566788647539</v>
      </c>
      <c r="AP808" s="34" t="str">
        <f t="shared" si="171"/>
        <v/>
      </c>
      <c r="AQ808" s="16">
        <f>IF(AJ808=1,A808-Regression!$C$15,0)</f>
        <v>0</v>
      </c>
      <c r="AR808" s="16">
        <f>IF(AJ808=1,AK808-Regression!$D$15,0)</f>
        <v>0</v>
      </c>
      <c r="AS808" s="16">
        <f>IF(AJ808=1,AL808-Regression!$E$15,0)</f>
        <v>0</v>
      </c>
      <c r="AT808" s="16">
        <f>IF(AJ808=1,AP808-Regression!$F$15,0)</f>
        <v>0</v>
      </c>
      <c r="AU808" s="19">
        <f>IF(AND(ISNUMBER(AK808),ISNUMBER(AL808)),Regression!$C$38+Regression!$D$38*A808+Regression!$E$38*AK808+Regression!$F$38*AL808,"")</f>
        <v>9942.931963806308</v>
      </c>
      <c r="AV808" s="34">
        <f t="shared" si="172"/>
        <v>10459.533686823888</v>
      </c>
      <c r="AW808" s="13" t="str">
        <f>IF(AJ808=1,"Train",IF(AH808=Inputs!$B$6+1,"Validation",IF(AH808&gt;Inputs!$B$6+1,"Forecast","Not used")))</f>
        <v>Not used</v>
      </c>
      <c r="AX808" s="34">
        <f t="shared" si="173"/>
        <v>9573</v>
      </c>
      <c r="AY808" s="38" t="str">
        <f t="shared" si="174"/>
        <v/>
      </c>
      <c r="AZ808" s="13">
        <f t="shared" si="175"/>
        <v>0</v>
      </c>
      <c r="BB808" s="19">
        <f>Regression!$C$45+Regression!$C$46*A808</f>
        <v>7402.7956694220102</v>
      </c>
      <c r="BC808" s="27" t="str">
        <f t="shared" si="176"/>
        <v/>
      </c>
      <c r="BD808" s="30">
        <f>INDEX('Seasonal Index'!$H$2:$H$53,AI808)</f>
        <v>1.0486159669304305</v>
      </c>
      <c r="BE808" s="34" t="str">
        <f t="shared" si="177"/>
        <v/>
      </c>
      <c r="BF808" s="38" t="str">
        <f t="shared" si="178"/>
        <v/>
      </c>
      <c r="BG808" s="34">
        <f t="shared" si="179"/>
        <v>9573</v>
      </c>
      <c r="BH808" s="13">
        <f t="shared" si="180"/>
        <v>0</v>
      </c>
      <c r="BI808" s="13">
        <f t="shared" si="181"/>
        <v>0</v>
      </c>
    </row>
    <row r="809" spans="1:61" x14ac:dyDescent="0.2">
      <c r="A809" s="15">
        <v>808</v>
      </c>
      <c r="B809" s="35">
        <v>38926</v>
      </c>
      <c r="C809" s="36">
        <v>9639</v>
      </c>
      <c r="D809" s="37"/>
      <c r="F809" s="15">
        <v>306000</v>
      </c>
      <c r="H809" s="15">
        <v>73.873999999999995</v>
      </c>
      <c r="I809" s="15">
        <v>73.53</v>
      </c>
      <c r="J809" s="15">
        <v>3.0030000000000001</v>
      </c>
      <c r="K809" s="15">
        <v>13599.16</v>
      </c>
      <c r="L809" s="15">
        <v>866365</v>
      </c>
      <c r="M809" s="15">
        <v>1635</v>
      </c>
      <c r="N809" s="15">
        <v>16.899999999999999</v>
      </c>
      <c r="O809" s="15">
        <v>263370</v>
      </c>
      <c r="P809" s="15">
        <v>9231.7999999999993</v>
      </c>
      <c r="Q809" s="15">
        <v>2385808</v>
      </c>
      <c r="S809" s="15">
        <v>8101</v>
      </c>
      <c r="T809" s="15">
        <v>10.3818</v>
      </c>
      <c r="U809" s="15">
        <v>100.7</v>
      </c>
      <c r="V809" s="15">
        <v>25</v>
      </c>
      <c r="W809" s="15">
        <v>88</v>
      </c>
      <c r="X809" s="15">
        <v>98.852099999999993</v>
      </c>
      <c r="AB809" s="15">
        <v>295993</v>
      </c>
      <c r="AD809" s="15">
        <v>0</v>
      </c>
      <c r="AE809" s="15">
        <v>0</v>
      </c>
      <c r="AF809" s="15">
        <v>100.9</v>
      </c>
      <c r="AH809" s="13">
        <f t="shared" si="168"/>
        <v>2006</v>
      </c>
      <c r="AI809" s="13">
        <f t="shared" si="169"/>
        <v>30</v>
      </c>
      <c r="AJ809" s="13">
        <f>IF(AND(ISNUMBER(C809),ISNUMBER(AK809),ISNUMBER(AL809),AH809&gt;=Inputs!$B$5,AH809&lt;=Inputs!$B$6,AH809&lt;&gt;Inputs!$B$7,AH809&lt;&gt;Inputs!$B$8),1,0)</f>
        <v>0</v>
      </c>
      <c r="AK809" s="13">
        <f>IF(INDEX($E809:$AF809,Inputs!$C$10)="","",INDEX($E809:$AF809,Inputs!$C$10))</f>
        <v>263370</v>
      </c>
      <c r="AL809" s="13">
        <f>IF(INDEX($E809:$AF809,Inputs!$C$11)="","",INDEX($E809:$AF809,Inputs!$C$11))</f>
        <v>306000</v>
      </c>
      <c r="AM809" s="19">
        <f>Regression!$C$5+Regression!$C$6*A809</f>
        <v>9899.0286489747541</v>
      </c>
      <c r="AN809" s="27" t="str">
        <f t="shared" si="170"/>
        <v/>
      </c>
      <c r="AO809" s="30">
        <f>INDEX('Seasonal Index'!$E$2:$E$53,AI809)</f>
        <v>1.0317130415362794</v>
      </c>
      <c r="AP809" s="34" t="str">
        <f t="shared" si="171"/>
        <v/>
      </c>
      <c r="AQ809" s="16">
        <f>IF(AJ809=1,A809-Regression!$C$15,0)</f>
        <v>0</v>
      </c>
      <c r="AR809" s="16">
        <f>IF(AJ809=1,AK809-Regression!$D$15,0)</f>
        <v>0</v>
      </c>
      <c r="AS809" s="16">
        <f>IF(AJ809=1,AL809-Regression!$E$15,0)</f>
        <v>0</v>
      </c>
      <c r="AT809" s="16">
        <f>IF(AJ809=1,AP809-Regression!$F$15,0)</f>
        <v>0</v>
      </c>
      <c r="AU809" s="19">
        <f>IF(AND(ISNUMBER(AK809),ISNUMBER(AL809)),Regression!$C$38+Regression!$D$38*A809+Regression!$E$38*AK809+Regression!$F$38*AL809,"")</f>
        <v>9973.2301471094579</v>
      </c>
      <c r="AV809" s="34">
        <f t="shared" si="172"/>
        <v>10289.511609015613</v>
      </c>
      <c r="AW809" s="13" t="str">
        <f>IF(AJ809=1,"Train",IF(AH809=Inputs!$B$6+1,"Validation",IF(AH809&gt;Inputs!$B$6+1,"Forecast","Not used")))</f>
        <v>Not used</v>
      </c>
      <c r="AX809" s="34">
        <f t="shared" si="173"/>
        <v>9639</v>
      </c>
      <c r="AY809" s="38" t="str">
        <f t="shared" si="174"/>
        <v/>
      </c>
      <c r="AZ809" s="13">
        <f t="shared" si="175"/>
        <v>0</v>
      </c>
      <c r="BB809" s="19">
        <f>Regression!$C$45+Regression!$C$46*A809</f>
        <v>7404.3551690347867</v>
      </c>
      <c r="BC809" s="27" t="str">
        <f t="shared" si="176"/>
        <v/>
      </c>
      <c r="BD809" s="30">
        <f>INDEX('Seasonal Index'!$H$2:$H$53,AI809)</f>
        <v>1.0099032328934463</v>
      </c>
      <c r="BE809" s="34" t="str">
        <f t="shared" si="177"/>
        <v/>
      </c>
      <c r="BF809" s="38" t="str">
        <f t="shared" si="178"/>
        <v/>
      </c>
      <c r="BG809" s="34">
        <f t="shared" si="179"/>
        <v>9639</v>
      </c>
      <c r="BH809" s="13">
        <f t="shared" si="180"/>
        <v>0</v>
      </c>
      <c r="BI809" s="13">
        <f t="shared" si="181"/>
        <v>0</v>
      </c>
    </row>
    <row r="810" spans="1:61" x14ac:dyDescent="0.2">
      <c r="A810" s="15">
        <v>809</v>
      </c>
      <c r="B810" s="35">
        <v>38933</v>
      </c>
      <c r="C810" s="36">
        <v>9697</v>
      </c>
      <c r="D810" s="37"/>
      <c r="F810" s="15">
        <v>311000</v>
      </c>
      <c r="H810" s="15">
        <v>75.203999999999994</v>
      </c>
      <c r="I810" s="15">
        <v>76.316000000000003</v>
      </c>
      <c r="J810" s="15">
        <v>3.004</v>
      </c>
      <c r="K810" s="15">
        <v>13599.16</v>
      </c>
      <c r="L810" s="15">
        <v>866365</v>
      </c>
      <c r="M810" s="15">
        <v>1635</v>
      </c>
      <c r="N810" s="15">
        <v>16.899999999999999</v>
      </c>
      <c r="O810" s="15">
        <v>263370</v>
      </c>
      <c r="P810" s="15">
        <v>9231.7999999999993</v>
      </c>
      <c r="Q810" s="15">
        <v>2385808</v>
      </c>
      <c r="S810" s="15">
        <v>8101</v>
      </c>
      <c r="T810" s="15">
        <v>10.3818</v>
      </c>
      <c r="U810" s="15">
        <v>100.7</v>
      </c>
      <c r="V810" s="15">
        <v>25</v>
      </c>
      <c r="W810" s="15">
        <v>88</v>
      </c>
      <c r="X810" s="15">
        <v>98.548500000000004</v>
      </c>
      <c r="AB810" s="15">
        <v>295993</v>
      </c>
      <c r="AD810" s="15">
        <v>0</v>
      </c>
      <c r="AE810" s="15">
        <v>0</v>
      </c>
      <c r="AF810" s="15">
        <v>113.8</v>
      </c>
      <c r="AH810" s="13">
        <f t="shared" si="168"/>
        <v>2006</v>
      </c>
      <c r="AI810" s="13">
        <f t="shared" si="169"/>
        <v>31</v>
      </c>
      <c r="AJ810" s="13">
        <f>IF(AND(ISNUMBER(C810),ISNUMBER(AK810),ISNUMBER(AL810),AH810&gt;=Inputs!$B$5,AH810&lt;=Inputs!$B$6,AH810&lt;&gt;Inputs!$B$7,AH810&lt;&gt;Inputs!$B$8),1,0)</f>
        <v>0</v>
      </c>
      <c r="AK810" s="13">
        <f>IF(INDEX($E810:$AF810,Inputs!$C$10)="","",INDEX($E810:$AF810,Inputs!$C$10))</f>
        <v>263370</v>
      </c>
      <c r="AL810" s="13">
        <f>IF(INDEX($E810:$AF810,Inputs!$C$11)="","",INDEX($E810:$AF810,Inputs!$C$11))</f>
        <v>311000</v>
      </c>
      <c r="AM810" s="19">
        <f>Regression!$C$5+Regression!$C$6*A810</f>
        <v>9897.8559740364362</v>
      </c>
      <c r="AN810" s="27" t="str">
        <f t="shared" si="170"/>
        <v/>
      </c>
      <c r="AO810" s="30">
        <f>INDEX('Seasonal Index'!$E$2:$E$53,AI810)</f>
        <v>1.0399732200612197</v>
      </c>
      <c r="AP810" s="34" t="str">
        <f t="shared" si="171"/>
        <v/>
      </c>
      <c r="AQ810" s="16">
        <f>IF(AJ810=1,A810-Regression!$C$15,0)</f>
        <v>0</v>
      </c>
      <c r="AR810" s="16">
        <f>IF(AJ810=1,AK810-Regression!$D$15,0)</f>
        <v>0</v>
      </c>
      <c r="AS810" s="16">
        <f>IF(AJ810=1,AL810-Regression!$E$15,0)</f>
        <v>0</v>
      </c>
      <c r="AT810" s="16">
        <f>IF(AJ810=1,AP810-Regression!$F$15,0)</f>
        <v>0</v>
      </c>
      <c r="AU810" s="19">
        <f>IF(AND(ISNUMBER(AK810),ISNUMBER(AL810)),Regression!$C$38+Regression!$D$38*A810+Regression!$E$38*AK810+Regression!$F$38*AL810,"")</f>
        <v>9958.3926270077391</v>
      </c>
      <c r="AV810" s="34">
        <f t="shared" si="172"/>
        <v>10356.461646943148</v>
      </c>
      <c r="AW810" s="13" t="str">
        <f>IF(AJ810=1,"Train",IF(AH810=Inputs!$B$6+1,"Validation",IF(AH810&gt;Inputs!$B$6+1,"Forecast","Not used")))</f>
        <v>Not used</v>
      </c>
      <c r="AX810" s="34">
        <f t="shared" si="173"/>
        <v>9697</v>
      </c>
      <c r="AY810" s="38" t="str">
        <f t="shared" si="174"/>
        <v/>
      </c>
      <c r="AZ810" s="13">
        <f t="shared" si="175"/>
        <v>0</v>
      </c>
      <c r="BB810" s="19">
        <f>Regression!$C$45+Regression!$C$46*A810</f>
        <v>7405.9146686475633</v>
      </c>
      <c r="BC810" s="27" t="str">
        <f t="shared" si="176"/>
        <v/>
      </c>
      <c r="BD810" s="30">
        <f>INDEX('Seasonal Index'!$H$2:$H$53,AI810)</f>
        <v>1.0389647971011076</v>
      </c>
      <c r="BE810" s="34" t="str">
        <f t="shared" si="177"/>
        <v/>
      </c>
      <c r="BF810" s="38" t="str">
        <f t="shared" si="178"/>
        <v/>
      </c>
      <c r="BG810" s="34">
        <f t="shared" si="179"/>
        <v>9697</v>
      </c>
      <c r="BH810" s="13">
        <f t="shared" si="180"/>
        <v>0</v>
      </c>
      <c r="BI810" s="13">
        <f t="shared" si="181"/>
        <v>0</v>
      </c>
    </row>
    <row r="811" spans="1:61" x14ac:dyDescent="0.2">
      <c r="A811" s="15">
        <v>810</v>
      </c>
      <c r="B811" s="35">
        <v>38940</v>
      </c>
      <c r="C811" s="36">
        <v>9530</v>
      </c>
      <c r="D811" s="37"/>
      <c r="F811" s="15">
        <v>318000</v>
      </c>
      <c r="H811" s="15">
        <v>75.634</v>
      </c>
      <c r="I811" s="15">
        <v>76.977999999999994</v>
      </c>
      <c r="J811" s="15">
        <v>3.0379999999999998</v>
      </c>
      <c r="K811" s="15">
        <v>13753.424000000001</v>
      </c>
      <c r="L811" s="15">
        <v>780066</v>
      </c>
      <c r="M811" s="15">
        <v>1665</v>
      </c>
      <c r="N811" s="15">
        <v>16.899999999999999</v>
      </c>
      <c r="O811" s="15">
        <v>263370</v>
      </c>
      <c r="P811" s="15">
        <v>9259.6</v>
      </c>
      <c r="Q811" s="15">
        <v>2385808</v>
      </c>
      <c r="S811" s="15">
        <v>8101</v>
      </c>
      <c r="T811" s="15">
        <v>10.3818</v>
      </c>
      <c r="U811" s="15">
        <v>101.6</v>
      </c>
      <c r="V811" s="15">
        <v>25</v>
      </c>
      <c r="W811" s="15">
        <v>91.2</v>
      </c>
      <c r="X811" s="15">
        <v>97.95684</v>
      </c>
      <c r="AB811" s="15">
        <v>295993</v>
      </c>
      <c r="AD811" s="15">
        <v>0</v>
      </c>
      <c r="AE811" s="15">
        <v>0</v>
      </c>
      <c r="AF811" s="15">
        <v>95.9</v>
      </c>
      <c r="AH811" s="13">
        <f t="shared" si="168"/>
        <v>2006</v>
      </c>
      <c r="AI811" s="13">
        <f t="shared" si="169"/>
        <v>32</v>
      </c>
      <c r="AJ811" s="13">
        <f>IF(AND(ISNUMBER(C811),ISNUMBER(AK811),ISNUMBER(AL811),AH811&gt;=Inputs!$B$5,AH811&lt;=Inputs!$B$6,AH811&lt;&gt;Inputs!$B$7,AH811&lt;&gt;Inputs!$B$8),1,0)</f>
        <v>0</v>
      </c>
      <c r="AK811" s="13">
        <f>IF(INDEX($E811:$AF811,Inputs!$C$10)="","",INDEX($E811:$AF811,Inputs!$C$10))</f>
        <v>263370</v>
      </c>
      <c r="AL811" s="13">
        <f>IF(INDEX($E811:$AF811,Inputs!$C$11)="","",INDEX($E811:$AF811,Inputs!$C$11))</f>
        <v>318000</v>
      </c>
      <c r="AM811" s="19">
        <f>Regression!$C$5+Regression!$C$6*A811</f>
        <v>9896.6832990981165</v>
      </c>
      <c r="AN811" s="27" t="str">
        <f t="shared" si="170"/>
        <v/>
      </c>
      <c r="AO811" s="30">
        <f>INDEX('Seasonal Index'!$E$2:$E$53,AI811)</f>
        <v>1.040616931741758</v>
      </c>
      <c r="AP811" s="34" t="str">
        <f t="shared" si="171"/>
        <v/>
      </c>
      <c r="AQ811" s="16">
        <f>IF(AJ811=1,A811-Regression!$C$15,0)</f>
        <v>0</v>
      </c>
      <c r="AR811" s="16">
        <f>IF(AJ811=1,AK811-Regression!$D$15,0)</f>
        <v>0</v>
      </c>
      <c r="AS811" s="16">
        <f>IF(AJ811=1,AL811-Regression!$E$15,0)</f>
        <v>0</v>
      </c>
      <c r="AT811" s="16">
        <f>IF(AJ811=1,AP811-Regression!$F$15,0)</f>
        <v>0</v>
      </c>
      <c r="AU811" s="19">
        <f>IF(AND(ISNUMBER(AK811),ISNUMBER(AL811)),Regression!$C$38+Regression!$D$38*A811+Regression!$E$38*AK811+Regression!$F$38*AL811,"")</f>
        <v>9938.2450241525039</v>
      </c>
      <c r="AV811" s="34">
        <f t="shared" si="172"/>
        <v>10341.906043931373</v>
      </c>
      <c r="AW811" s="13" t="str">
        <f>IF(AJ811=1,"Train",IF(AH811=Inputs!$B$6+1,"Validation",IF(AH811&gt;Inputs!$B$6+1,"Forecast","Not used")))</f>
        <v>Not used</v>
      </c>
      <c r="AX811" s="34">
        <f t="shared" si="173"/>
        <v>9530</v>
      </c>
      <c r="AY811" s="38" t="str">
        <f t="shared" si="174"/>
        <v/>
      </c>
      <c r="AZ811" s="13">
        <f t="shared" si="175"/>
        <v>0</v>
      </c>
      <c r="BB811" s="19">
        <f>Regression!$C$45+Regression!$C$46*A811</f>
        <v>7407.4741682603399</v>
      </c>
      <c r="BC811" s="27" t="str">
        <f t="shared" si="176"/>
        <v/>
      </c>
      <c r="BD811" s="30">
        <f>INDEX('Seasonal Index'!$H$2:$H$53,AI811)</f>
        <v>1.0332208948643213</v>
      </c>
      <c r="BE811" s="34" t="str">
        <f t="shared" si="177"/>
        <v/>
      </c>
      <c r="BF811" s="38" t="str">
        <f t="shared" si="178"/>
        <v/>
      </c>
      <c r="BG811" s="34">
        <f t="shared" si="179"/>
        <v>9530</v>
      </c>
      <c r="BH811" s="13">
        <f t="shared" si="180"/>
        <v>0</v>
      </c>
      <c r="BI811" s="13">
        <f t="shared" si="181"/>
        <v>0</v>
      </c>
    </row>
    <row r="812" spans="1:61" x14ac:dyDescent="0.2">
      <c r="A812" s="15">
        <v>811</v>
      </c>
      <c r="B812" s="35">
        <v>38947</v>
      </c>
      <c r="C812" s="36">
        <v>9571</v>
      </c>
      <c r="D812" s="37"/>
      <c r="F812" s="15">
        <v>310000</v>
      </c>
      <c r="H812" s="15">
        <v>71.793999999999997</v>
      </c>
      <c r="I812" s="15">
        <v>72.347999999999999</v>
      </c>
      <c r="J812" s="15">
        <v>3</v>
      </c>
      <c r="K812" s="15">
        <v>13753.424000000001</v>
      </c>
      <c r="L812" s="15">
        <v>780066</v>
      </c>
      <c r="M812" s="15">
        <v>1665</v>
      </c>
      <c r="N812" s="15">
        <v>17.661999999999999</v>
      </c>
      <c r="O812" s="15">
        <v>263782</v>
      </c>
      <c r="P812" s="15">
        <v>9259.6</v>
      </c>
      <c r="Q812" s="15">
        <v>2385808</v>
      </c>
      <c r="S812" s="15">
        <v>8101</v>
      </c>
      <c r="T812" s="15">
        <v>10.3818</v>
      </c>
      <c r="U812" s="15">
        <v>101.6</v>
      </c>
      <c r="V812" s="15">
        <v>25</v>
      </c>
      <c r="W812" s="15">
        <v>91.2</v>
      </c>
      <c r="X812" s="15">
        <v>97.655280000000005</v>
      </c>
      <c r="AB812" s="15">
        <v>295993</v>
      </c>
      <c r="AD812" s="15">
        <v>0</v>
      </c>
      <c r="AE812" s="15">
        <v>0</v>
      </c>
      <c r="AF812" s="15">
        <v>78.5</v>
      </c>
      <c r="AH812" s="13">
        <f t="shared" si="168"/>
        <v>2006</v>
      </c>
      <c r="AI812" s="13">
        <f t="shared" si="169"/>
        <v>33</v>
      </c>
      <c r="AJ812" s="13">
        <f>IF(AND(ISNUMBER(C812),ISNUMBER(AK812),ISNUMBER(AL812),AH812&gt;=Inputs!$B$5,AH812&lt;=Inputs!$B$6,AH812&lt;&gt;Inputs!$B$7,AH812&lt;&gt;Inputs!$B$8),1,0)</f>
        <v>0</v>
      </c>
      <c r="AK812" s="13">
        <f>IF(INDEX($E812:$AF812,Inputs!$C$10)="","",INDEX($E812:$AF812,Inputs!$C$10))</f>
        <v>263782</v>
      </c>
      <c r="AL812" s="13">
        <f>IF(INDEX($E812:$AF812,Inputs!$C$11)="","",INDEX($E812:$AF812,Inputs!$C$11))</f>
        <v>310000</v>
      </c>
      <c r="AM812" s="19">
        <f>Regression!$C$5+Regression!$C$6*A812</f>
        <v>9895.5106241597969</v>
      </c>
      <c r="AN812" s="27" t="str">
        <f t="shared" si="170"/>
        <v/>
      </c>
      <c r="AO812" s="30">
        <f>INDEX('Seasonal Index'!$E$2:$E$53,AI812)</f>
        <v>1.027478065834379</v>
      </c>
      <c r="AP812" s="34" t="str">
        <f t="shared" si="171"/>
        <v/>
      </c>
      <c r="AQ812" s="16">
        <f>IF(AJ812=1,A812-Regression!$C$15,0)</f>
        <v>0</v>
      </c>
      <c r="AR812" s="16">
        <f>IF(AJ812=1,AK812-Regression!$D$15,0)</f>
        <v>0</v>
      </c>
      <c r="AS812" s="16">
        <f>IF(AJ812=1,AL812-Regression!$E$15,0)</f>
        <v>0</v>
      </c>
      <c r="AT812" s="16">
        <f>IF(AJ812=1,AP812-Regression!$F$15,0)</f>
        <v>0</v>
      </c>
      <c r="AU812" s="19">
        <f>IF(AND(ISNUMBER(AK812),ISNUMBER(AL812)),Regression!$C$38+Regression!$D$38*A812+Regression!$E$38*AK812+Regression!$F$38*AL812,"")</f>
        <v>9958.6748064509811</v>
      </c>
      <c r="AV812" s="34">
        <f t="shared" si="172"/>
        <v>10232.319928405812</v>
      </c>
      <c r="AW812" s="13" t="str">
        <f>IF(AJ812=1,"Train",IF(AH812=Inputs!$B$6+1,"Validation",IF(AH812&gt;Inputs!$B$6+1,"Forecast","Not used")))</f>
        <v>Not used</v>
      </c>
      <c r="AX812" s="34">
        <f t="shared" si="173"/>
        <v>9571</v>
      </c>
      <c r="AY812" s="38" t="str">
        <f t="shared" si="174"/>
        <v/>
      </c>
      <c r="AZ812" s="13">
        <f t="shared" si="175"/>
        <v>0</v>
      </c>
      <c r="BB812" s="19">
        <f>Regression!$C$45+Regression!$C$46*A812</f>
        <v>7409.0336678731173</v>
      </c>
      <c r="BC812" s="27" t="str">
        <f t="shared" si="176"/>
        <v/>
      </c>
      <c r="BD812" s="30">
        <f>INDEX('Seasonal Index'!$H$2:$H$53,AI812)</f>
        <v>1.0058600109847937</v>
      </c>
      <c r="BE812" s="34" t="str">
        <f t="shared" si="177"/>
        <v/>
      </c>
      <c r="BF812" s="38" t="str">
        <f t="shared" si="178"/>
        <v/>
      </c>
      <c r="BG812" s="34">
        <f t="shared" si="179"/>
        <v>9571</v>
      </c>
      <c r="BH812" s="13">
        <f t="shared" si="180"/>
        <v>0</v>
      </c>
      <c r="BI812" s="13">
        <f t="shared" si="181"/>
        <v>0</v>
      </c>
    </row>
    <row r="813" spans="1:61" x14ac:dyDescent="0.2">
      <c r="A813" s="15">
        <v>812</v>
      </c>
      <c r="B813" s="35">
        <v>38954</v>
      </c>
      <c r="C813" s="36">
        <v>9610</v>
      </c>
      <c r="D813" s="37"/>
      <c r="F813" s="15">
        <v>315000</v>
      </c>
      <c r="H813" s="15">
        <v>72.12</v>
      </c>
      <c r="I813" s="15">
        <v>71.915999999999997</v>
      </c>
      <c r="J813" s="15">
        <v>2.9239999999999999</v>
      </c>
      <c r="K813" s="15">
        <v>13753.424000000001</v>
      </c>
      <c r="L813" s="15">
        <v>780066</v>
      </c>
      <c r="M813" s="15">
        <v>1665</v>
      </c>
      <c r="N813" s="15">
        <v>17.661999999999999</v>
      </c>
      <c r="O813" s="15">
        <v>263782</v>
      </c>
      <c r="P813" s="15">
        <v>9259.6</v>
      </c>
      <c r="Q813" s="15">
        <v>2385808</v>
      </c>
      <c r="S813" s="15">
        <v>8101</v>
      </c>
      <c r="T813" s="15">
        <v>10.7471</v>
      </c>
      <c r="U813" s="15">
        <v>101.6</v>
      </c>
      <c r="V813" s="15">
        <v>25</v>
      </c>
      <c r="W813" s="15">
        <v>91.2</v>
      </c>
      <c r="X813" s="15">
        <v>97.653540000000007</v>
      </c>
      <c r="AB813" s="15">
        <v>295993</v>
      </c>
      <c r="AD813" s="15">
        <v>0</v>
      </c>
      <c r="AE813" s="15">
        <v>0</v>
      </c>
      <c r="AF813" s="15">
        <v>90.2</v>
      </c>
      <c r="AH813" s="13">
        <f t="shared" si="168"/>
        <v>2006</v>
      </c>
      <c r="AI813" s="13">
        <f t="shared" si="169"/>
        <v>34</v>
      </c>
      <c r="AJ813" s="13">
        <f>IF(AND(ISNUMBER(C813),ISNUMBER(AK813),ISNUMBER(AL813),AH813&gt;=Inputs!$B$5,AH813&lt;=Inputs!$B$6,AH813&lt;&gt;Inputs!$B$7,AH813&lt;&gt;Inputs!$B$8),1,0)</f>
        <v>0</v>
      </c>
      <c r="AK813" s="13">
        <f>IF(INDEX($E813:$AF813,Inputs!$C$10)="","",INDEX($E813:$AF813,Inputs!$C$10))</f>
        <v>263782</v>
      </c>
      <c r="AL813" s="13">
        <f>IF(INDEX($E813:$AF813,Inputs!$C$11)="","",INDEX($E813:$AF813,Inputs!$C$11))</f>
        <v>315000</v>
      </c>
      <c r="AM813" s="19">
        <f>Regression!$C$5+Regression!$C$6*A813</f>
        <v>9894.337949221479</v>
      </c>
      <c r="AN813" s="27" t="str">
        <f t="shared" si="170"/>
        <v/>
      </c>
      <c r="AO813" s="30">
        <f>INDEX('Seasonal Index'!$E$2:$E$53,AI813)</f>
        <v>1.0381639846741464</v>
      </c>
      <c r="AP813" s="34" t="str">
        <f t="shared" si="171"/>
        <v/>
      </c>
      <c r="AQ813" s="16">
        <f>IF(AJ813=1,A813-Regression!$C$15,0)</f>
        <v>0</v>
      </c>
      <c r="AR813" s="16">
        <f>IF(AJ813=1,AK813-Regression!$D$15,0)</f>
        <v>0</v>
      </c>
      <c r="AS813" s="16">
        <f>IF(AJ813=1,AL813-Regression!$E$15,0)</f>
        <v>0</v>
      </c>
      <c r="AT813" s="16">
        <f>IF(AJ813=1,AP813-Regression!$F$15,0)</f>
        <v>0</v>
      </c>
      <c r="AU813" s="19">
        <f>IF(AND(ISNUMBER(AK813),ISNUMBER(AL813)),Regression!$C$38+Regression!$D$38*A813+Regression!$E$38*AK813+Regression!$F$38*AL813,"")</f>
        <v>9943.8372863492605</v>
      </c>
      <c r="AV813" s="34">
        <f t="shared" si="172"/>
        <v>10323.333740147698</v>
      </c>
      <c r="AW813" s="13" t="str">
        <f>IF(AJ813=1,"Train",IF(AH813=Inputs!$B$6+1,"Validation",IF(AH813&gt;Inputs!$B$6+1,"Forecast","Not used")))</f>
        <v>Not used</v>
      </c>
      <c r="AX813" s="34">
        <f t="shared" si="173"/>
        <v>9610</v>
      </c>
      <c r="AY813" s="38" t="str">
        <f t="shared" si="174"/>
        <v/>
      </c>
      <c r="AZ813" s="13">
        <f t="shared" si="175"/>
        <v>0</v>
      </c>
      <c r="BB813" s="19">
        <f>Regression!$C$45+Regression!$C$46*A813</f>
        <v>7410.5931674858939</v>
      </c>
      <c r="BC813" s="27" t="str">
        <f t="shared" si="176"/>
        <v/>
      </c>
      <c r="BD813" s="30">
        <f>INDEX('Seasonal Index'!$H$2:$H$53,AI813)</f>
        <v>1.0219588934931323</v>
      </c>
      <c r="BE813" s="34" t="str">
        <f t="shared" si="177"/>
        <v/>
      </c>
      <c r="BF813" s="38" t="str">
        <f t="shared" si="178"/>
        <v/>
      </c>
      <c r="BG813" s="34">
        <f t="shared" si="179"/>
        <v>9610</v>
      </c>
      <c r="BH813" s="13">
        <f t="shared" si="180"/>
        <v>0</v>
      </c>
      <c r="BI813" s="13">
        <f t="shared" si="181"/>
        <v>0</v>
      </c>
    </row>
    <row r="814" spans="1:61" x14ac:dyDescent="0.2">
      <c r="A814" s="15">
        <v>813</v>
      </c>
      <c r="B814" s="35">
        <v>38961</v>
      </c>
      <c r="C814" s="36">
        <v>9622</v>
      </c>
      <c r="D814" s="37"/>
      <c r="F814" s="15">
        <v>314000</v>
      </c>
      <c r="H814" s="15">
        <v>70.006</v>
      </c>
      <c r="I814" s="15">
        <v>68.349999999999994</v>
      </c>
      <c r="J814" s="15">
        <v>2.8450000000000002</v>
      </c>
      <c r="K814" s="15">
        <v>13753.424000000001</v>
      </c>
      <c r="L814" s="15">
        <v>780066</v>
      </c>
      <c r="M814" s="15">
        <v>1665</v>
      </c>
      <c r="N814" s="15">
        <v>17.661999999999999</v>
      </c>
      <c r="O814" s="15">
        <v>263782</v>
      </c>
      <c r="P814" s="15">
        <v>9259.6</v>
      </c>
      <c r="Q814" s="15">
        <v>2385808</v>
      </c>
      <c r="S814" s="15">
        <v>8101</v>
      </c>
      <c r="T814" s="15">
        <v>10.7471</v>
      </c>
      <c r="U814" s="15">
        <v>101.6</v>
      </c>
      <c r="V814" s="15">
        <v>25</v>
      </c>
      <c r="W814" s="15">
        <v>91.2</v>
      </c>
      <c r="X814" s="15">
        <v>97.64864</v>
      </c>
      <c r="AB814" s="15">
        <v>295993</v>
      </c>
      <c r="AD814" s="15">
        <v>0</v>
      </c>
      <c r="AE814" s="15">
        <v>0.2</v>
      </c>
      <c r="AF814" s="15">
        <v>73.5</v>
      </c>
      <c r="AH814" s="13">
        <f t="shared" si="168"/>
        <v>2006</v>
      </c>
      <c r="AI814" s="13">
        <f t="shared" si="169"/>
        <v>35</v>
      </c>
      <c r="AJ814" s="13">
        <f>IF(AND(ISNUMBER(C814),ISNUMBER(AK814),ISNUMBER(AL814),AH814&gt;=Inputs!$B$5,AH814&lt;=Inputs!$B$6,AH814&lt;&gt;Inputs!$B$7,AH814&lt;&gt;Inputs!$B$8),1,0)</f>
        <v>0</v>
      </c>
      <c r="AK814" s="13">
        <f>IF(INDEX($E814:$AF814,Inputs!$C$10)="","",INDEX($E814:$AF814,Inputs!$C$10))</f>
        <v>263782</v>
      </c>
      <c r="AL814" s="13">
        <f>IF(INDEX($E814:$AF814,Inputs!$C$11)="","",INDEX($E814:$AF814,Inputs!$C$11))</f>
        <v>314000</v>
      </c>
      <c r="AM814" s="19">
        <f>Regression!$C$5+Regression!$C$6*A814</f>
        <v>9893.1652742831593</v>
      </c>
      <c r="AN814" s="27" t="str">
        <f t="shared" si="170"/>
        <v/>
      </c>
      <c r="AO814" s="30">
        <f>INDEX('Seasonal Index'!$E$2:$E$53,AI814)</f>
        <v>1.0224659586681397</v>
      </c>
      <c r="AP814" s="34" t="str">
        <f t="shared" si="171"/>
        <v/>
      </c>
      <c r="AQ814" s="16">
        <f>IF(AJ814=1,A814-Regression!$C$15,0)</f>
        <v>0</v>
      </c>
      <c r="AR814" s="16">
        <f>IF(AJ814=1,AK814-Regression!$D$15,0)</f>
        <v>0</v>
      </c>
      <c r="AS814" s="16">
        <f>IF(AJ814=1,AL814-Regression!$E$15,0)</f>
        <v>0</v>
      </c>
      <c r="AT814" s="16">
        <f>IF(AJ814=1,AP814-Regression!$F$15,0)</f>
        <v>0</v>
      </c>
      <c r="AU814" s="19">
        <f>IF(AND(ISNUMBER(AK814),ISNUMBER(AL814)),Regression!$C$38+Regression!$D$38*A814+Regression!$E$38*AK814+Regression!$F$38*AL814,"")</f>
        <v>9944.9300145080852</v>
      </c>
      <c r="AV814" s="34">
        <f t="shared" si="172"/>
        <v>10168.352401171565</v>
      </c>
      <c r="AW814" s="13" t="str">
        <f>IF(AJ814=1,"Train",IF(AH814=Inputs!$B$6+1,"Validation",IF(AH814&gt;Inputs!$B$6+1,"Forecast","Not used")))</f>
        <v>Not used</v>
      </c>
      <c r="AX814" s="34">
        <f t="shared" si="173"/>
        <v>9622</v>
      </c>
      <c r="AY814" s="38" t="str">
        <f t="shared" si="174"/>
        <v/>
      </c>
      <c r="AZ814" s="13">
        <f t="shared" si="175"/>
        <v>0</v>
      </c>
      <c r="BB814" s="19">
        <f>Regression!$C$45+Regression!$C$46*A814</f>
        <v>7412.1526670986705</v>
      </c>
      <c r="BC814" s="27" t="str">
        <f t="shared" si="176"/>
        <v/>
      </c>
      <c r="BD814" s="30">
        <f>INDEX('Seasonal Index'!$H$2:$H$53,AI814)</f>
        <v>1.0227114090901652</v>
      </c>
      <c r="BE814" s="34" t="str">
        <f t="shared" si="177"/>
        <v/>
      </c>
      <c r="BF814" s="38" t="str">
        <f t="shared" si="178"/>
        <v/>
      </c>
      <c r="BG814" s="34">
        <f t="shared" si="179"/>
        <v>9622</v>
      </c>
      <c r="BH814" s="13">
        <f t="shared" si="180"/>
        <v>0</v>
      </c>
      <c r="BI814" s="13">
        <f t="shared" si="181"/>
        <v>0</v>
      </c>
    </row>
    <row r="815" spans="1:61" x14ac:dyDescent="0.2">
      <c r="A815" s="15">
        <v>814</v>
      </c>
      <c r="B815" s="35">
        <v>38968</v>
      </c>
      <c r="C815" s="36">
        <v>9368</v>
      </c>
      <c r="D815" s="37"/>
      <c r="F815" s="15">
        <v>315000</v>
      </c>
      <c r="H815" s="15">
        <v>67.53</v>
      </c>
      <c r="I815" s="15">
        <v>65.757999999999996</v>
      </c>
      <c r="J815" s="15">
        <v>2.7269999999999999</v>
      </c>
      <c r="K815" s="15">
        <v>13753.424000000001</v>
      </c>
      <c r="L815" s="15">
        <v>780066</v>
      </c>
      <c r="M815" s="15">
        <v>1681</v>
      </c>
      <c r="N815" s="15">
        <v>17.661999999999999</v>
      </c>
      <c r="O815" s="15">
        <v>263782</v>
      </c>
      <c r="P815" s="15">
        <v>9343.7999999999993</v>
      </c>
      <c r="Q815" s="15">
        <v>2385808</v>
      </c>
      <c r="S815" s="15">
        <v>8101</v>
      </c>
      <c r="T815" s="15">
        <v>10.7471</v>
      </c>
      <c r="U815" s="15">
        <v>101.6</v>
      </c>
      <c r="V815" s="15">
        <v>25</v>
      </c>
      <c r="W815" s="15">
        <v>93</v>
      </c>
      <c r="X815" s="15">
        <v>97.67062</v>
      </c>
      <c r="AB815" s="15">
        <v>295993</v>
      </c>
      <c r="AD815" s="15">
        <v>1</v>
      </c>
      <c r="AE815" s="15">
        <v>0.6</v>
      </c>
      <c r="AF815" s="15">
        <v>64.900000000000006</v>
      </c>
      <c r="AH815" s="13">
        <f t="shared" si="168"/>
        <v>2006</v>
      </c>
      <c r="AI815" s="13">
        <f t="shared" si="169"/>
        <v>36</v>
      </c>
      <c r="AJ815" s="13">
        <f>IF(AND(ISNUMBER(C815),ISNUMBER(AK815),ISNUMBER(AL815),AH815&gt;=Inputs!$B$5,AH815&lt;=Inputs!$B$6,AH815&lt;&gt;Inputs!$B$7,AH815&lt;&gt;Inputs!$B$8),1,0)</f>
        <v>0</v>
      </c>
      <c r="AK815" s="13">
        <f>IF(INDEX($E815:$AF815,Inputs!$C$10)="","",INDEX($E815:$AF815,Inputs!$C$10))</f>
        <v>263782</v>
      </c>
      <c r="AL815" s="13">
        <f>IF(INDEX($E815:$AF815,Inputs!$C$11)="","",INDEX($E815:$AF815,Inputs!$C$11))</f>
        <v>315000</v>
      </c>
      <c r="AM815" s="19">
        <f>Regression!$C$5+Regression!$C$6*A815</f>
        <v>9891.9925993448396</v>
      </c>
      <c r="AN815" s="27" t="str">
        <f t="shared" si="170"/>
        <v/>
      </c>
      <c r="AO815" s="30">
        <f>INDEX('Seasonal Index'!$E$2:$E$53,AI815)</f>
        <v>1.0036108382806754</v>
      </c>
      <c r="AP815" s="34" t="str">
        <f t="shared" si="171"/>
        <v/>
      </c>
      <c r="AQ815" s="16">
        <f>IF(AJ815=1,A815-Regression!$C$15,0)</f>
        <v>0</v>
      </c>
      <c r="AR815" s="16">
        <f>IF(AJ815=1,AK815-Regression!$D$15,0)</f>
        <v>0</v>
      </c>
      <c r="AS815" s="16">
        <f>IF(AJ815=1,AL815-Regression!$E$15,0)</f>
        <v>0</v>
      </c>
      <c r="AT815" s="16">
        <f>IF(AJ815=1,AP815-Regression!$F$15,0)</f>
        <v>0</v>
      </c>
      <c r="AU815" s="19">
        <f>IF(AND(ISNUMBER(AK815),ISNUMBER(AL815)),Regression!$C$38+Regression!$D$38*A815+Regression!$E$38*AK815+Regression!$F$38*AL815,"")</f>
        <v>9940.7126599133917</v>
      </c>
      <c r="AV815" s="34">
        <f t="shared" si="172"/>
        <v>9976.6069657230018</v>
      </c>
      <c r="AW815" s="13" t="str">
        <f>IF(AJ815=1,"Train",IF(AH815=Inputs!$B$6+1,"Validation",IF(AH815&gt;Inputs!$B$6+1,"Forecast","Not used")))</f>
        <v>Not used</v>
      </c>
      <c r="AX815" s="34">
        <f t="shared" si="173"/>
        <v>9368</v>
      </c>
      <c r="AY815" s="38" t="str">
        <f t="shared" si="174"/>
        <v/>
      </c>
      <c r="AZ815" s="13">
        <f t="shared" si="175"/>
        <v>0</v>
      </c>
      <c r="BB815" s="19">
        <f>Regression!$C$45+Regression!$C$46*A815</f>
        <v>7413.7121667114479</v>
      </c>
      <c r="BC815" s="27" t="str">
        <f t="shared" si="176"/>
        <v/>
      </c>
      <c r="BD815" s="30">
        <f>INDEX('Seasonal Index'!$H$2:$H$53,AI815)</f>
        <v>0.95792593843145868</v>
      </c>
      <c r="BE815" s="34" t="str">
        <f t="shared" si="177"/>
        <v/>
      </c>
      <c r="BF815" s="38" t="str">
        <f t="shared" si="178"/>
        <v/>
      </c>
      <c r="BG815" s="34">
        <f t="shared" si="179"/>
        <v>9368</v>
      </c>
      <c r="BH815" s="13">
        <f t="shared" si="180"/>
        <v>0</v>
      </c>
      <c r="BI815" s="13">
        <f t="shared" si="181"/>
        <v>0</v>
      </c>
    </row>
    <row r="816" spans="1:61" x14ac:dyDescent="0.2">
      <c r="A816" s="15">
        <v>815</v>
      </c>
      <c r="B816" s="35">
        <v>38975</v>
      </c>
      <c r="C816" s="36">
        <v>9229</v>
      </c>
      <c r="D816" s="37"/>
      <c r="F816" s="15">
        <v>314000</v>
      </c>
      <c r="H816" s="15">
        <v>63.978000000000002</v>
      </c>
      <c r="I816" s="15">
        <v>61.38</v>
      </c>
      <c r="J816" s="15">
        <v>2.6179999999999999</v>
      </c>
      <c r="K816" s="15">
        <v>13753.424000000001</v>
      </c>
      <c r="L816" s="15">
        <v>844162</v>
      </c>
      <c r="M816" s="15">
        <v>1681</v>
      </c>
      <c r="N816" s="15">
        <v>17.661999999999999</v>
      </c>
      <c r="O816" s="15">
        <v>263421</v>
      </c>
      <c r="P816" s="15">
        <v>9343.7999999999993</v>
      </c>
      <c r="Q816" s="15">
        <v>2395813</v>
      </c>
      <c r="S816" s="15">
        <v>8101</v>
      </c>
      <c r="T816" s="15">
        <v>10.7471</v>
      </c>
      <c r="U816" s="15">
        <v>101.6</v>
      </c>
      <c r="V816" s="15">
        <v>25</v>
      </c>
      <c r="W816" s="15">
        <v>93</v>
      </c>
      <c r="X816" s="15">
        <v>97.713740000000001</v>
      </c>
      <c r="AB816" s="15">
        <v>295993</v>
      </c>
      <c r="AD816" s="15">
        <v>0</v>
      </c>
      <c r="AE816" s="15">
        <v>3.3</v>
      </c>
      <c r="AF816" s="15">
        <v>39.4</v>
      </c>
      <c r="AH816" s="13">
        <f t="shared" si="168"/>
        <v>2006</v>
      </c>
      <c r="AI816" s="13">
        <f t="shared" si="169"/>
        <v>37</v>
      </c>
      <c r="AJ816" s="13">
        <f>IF(AND(ISNUMBER(C816),ISNUMBER(AK816),ISNUMBER(AL816),AH816&gt;=Inputs!$B$5,AH816&lt;=Inputs!$B$6,AH816&lt;&gt;Inputs!$B$7,AH816&lt;&gt;Inputs!$B$8),1,0)</f>
        <v>0</v>
      </c>
      <c r="AK816" s="13">
        <f>IF(INDEX($E816:$AF816,Inputs!$C$10)="","",INDEX($E816:$AF816,Inputs!$C$10))</f>
        <v>263421</v>
      </c>
      <c r="AL816" s="13">
        <f>IF(INDEX($E816:$AF816,Inputs!$C$11)="","",INDEX($E816:$AF816,Inputs!$C$11))</f>
        <v>314000</v>
      </c>
      <c r="AM816" s="19">
        <f>Regression!$C$5+Regression!$C$6*A816</f>
        <v>9890.8199244065217</v>
      </c>
      <c r="AN816" s="27" t="str">
        <f t="shared" si="170"/>
        <v/>
      </c>
      <c r="AO816" s="30">
        <f>INDEX('Seasonal Index'!$E$2:$E$53,AI816)</f>
        <v>0.98810944012120361</v>
      </c>
      <c r="AP816" s="34" t="str">
        <f t="shared" si="171"/>
        <v/>
      </c>
      <c r="AQ816" s="16">
        <f>IF(AJ816=1,A816-Regression!$C$15,0)</f>
        <v>0</v>
      </c>
      <c r="AR816" s="16">
        <f>IF(AJ816=1,AK816-Regression!$D$15,0)</f>
        <v>0</v>
      </c>
      <c r="AS816" s="16">
        <f>IF(AJ816=1,AL816-Regression!$E$15,0)</f>
        <v>0</v>
      </c>
      <c r="AT816" s="16">
        <f>IF(AJ816=1,AP816-Regression!$F$15,0)</f>
        <v>0</v>
      </c>
      <c r="AU816" s="19">
        <f>IF(AND(ISNUMBER(AK816),ISNUMBER(AL816)),Regression!$C$38+Regression!$D$38*A816+Regression!$E$38*AK816+Regression!$F$38*AL816,"")</f>
        <v>9941.1466817970904</v>
      </c>
      <c r="AV816" s="34">
        <f t="shared" si="172"/>
        <v>9822.9408819132841</v>
      </c>
      <c r="AW816" s="13" t="str">
        <f>IF(AJ816=1,"Train",IF(AH816=Inputs!$B$6+1,"Validation",IF(AH816&gt;Inputs!$B$6+1,"Forecast","Not used")))</f>
        <v>Not used</v>
      </c>
      <c r="AX816" s="34">
        <f t="shared" si="173"/>
        <v>9229</v>
      </c>
      <c r="AY816" s="38" t="str">
        <f t="shared" si="174"/>
        <v/>
      </c>
      <c r="AZ816" s="13">
        <f t="shared" si="175"/>
        <v>0</v>
      </c>
      <c r="BB816" s="19">
        <f>Regression!$C$45+Regression!$C$46*A816</f>
        <v>7415.2716663242245</v>
      </c>
      <c r="BC816" s="27" t="str">
        <f t="shared" si="176"/>
        <v/>
      </c>
      <c r="BD816" s="30">
        <f>INDEX('Seasonal Index'!$H$2:$H$53,AI816)</f>
        <v>0.96626808296825473</v>
      </c>
      <c r="BE816" s="34" t="str">
        <f t="shared" si="177"/>
        <v/>
      </c>
      <c r="BF816" s="38" t="str">
        <f t="shared" si="178"/>
        <v/>
      </c>
      <c r="BG816" s="34">
        <f t="shared" si="179"/>
        <v>9229</v>
      </c>
      <c r="BH816" s="13">
        <f t="shared" si="180"/>
        <v>0</v>
      </c>
      <c r="BI816" s="13">
        <f t="shared" si="181"/>
        <v>0</v>
      </c>
    </row>
    <row r="817" spans="1:61" x14ac:dyDescent="0.2">
      <c r="A817" s="15">
        <v>816</v>
      </c>
      <c r="B817" s="35">
        <v>38982</v>
      </c>
      <c r="C817" s="36">
        <v>9287</v>
      </c>
      <c r="D817" s="37"/>
      <c r="F817" s="15">
        <v>324000</v>
      </c>
      <c r="H817" s="15">
        <v>61.404000000000003</v>
      </c>
      <c r="I817" s="15">
        <v>60.231999999999999</v>
      </c>
      <c r="J817" s="15">
        <v>2.4969999999999999</v>
      </c>
      <c r="K817" s="15">
        <v>13753.424000000001</v>
      </c>
      <c r="L817" s="15">
        <v>844162</v>
      </c>
      <c r="M817" s="15">
        <v>1681</v>
      </c>
      <c r="N817" s="15">
        <v>16.457999999999998</v>
      </c>
      <c r="O817" s="15">
        <v>263421</v>
      </c>
      <c r="P817" s="15">
        <v>9343.7999999999993</v>
      </c>
      <c r="Q817" s="15">
        <v>2395813</v>
      </c>
      <c r="S817" s="15">
        <v>8101</v>
      </c>
      <c r="T817" s="15">
        <v>10.7471</v>
      </c>
      <c r="U817" s="15">
        <v>101.6</v>
      </c>
      <c r="V817" s="15">
        <v>25</v>
      </c>
      <c r="W817" s="15">
        <v>93</v>
      </c>
      <c r="X817" s="15">
        <v>98.211860000000001</v>
      </c>
      <c r="AB817" s="15">
        <v>295993</v>
      </c>
      <c r="AD817" s="15">
        <v>0</v>
      </c>
      <c r="AE817" s="15">
        <v>10</v>
      </c>
      <c r="AF817" s="15">
        <v>38.200000000000003</v>
      </c>
      <c r="AH817" s="13">
        <f t="shared" si="168"/>
        <v>2006</v>
      </c>
      <c r="AI817" s="13">
        <f t="shared" si="169"/>
        <v>38</v>
      </c>
      <c r="AJ817" s="13">
        <f>IF(AND(ISNUMBER(C817),ISNUMBER(AK817),ISNUMBER(AL817),AH817&gt;=Inputs!$B$5,AH817&lt;=Inputs!$B$6,AH817&lt;&gt;Inputs!$B$7,AH817&lt;&gt;Inputs!$B$8),1,0)</f>
        <v>0</v>
      </c>
      <c r="AK817" s="13">
        <f>IF(INDEX($E817:$AF817,Inputs!$C$10)="","",INDEX($E817:$AF817,Inputs!$C$10))</f>
        <v>263421</v>
      </c>
      <c r="AL817" s="13">
        <f>IF(INDEX($E817:$AF817,Inputs!$C$11)="","",INDEX($E817:$AF817,Inputs!$C$11))</f>
        <v>324000</v>
      </c>
      <c r="AM817" s="19">
        <f>Regression!$C$5+Regression!$C$6*A817</f>
        <v>9889.6472494682021</v>
      </c>
      <c r="AN817" s="27" t="str">
        <f t="shared" si="170"/>
        <v/>
      </c>
      <c r="AO817" s="30">
        <f>INDEX('Seasonal Index'!$E$2:$E$53,AI817)</f>
        <v>1.0099608185275364</v>
      </c>
      <c r="AP817" s="34" t="str">
        <f t="shared" si="171"/>
        <v/>
      </c>
      <c r="AQ817" s="16">
        <f>IF(AJ817=1,A817-Regression!$C$15,0)</f>
        <v>0</v>
      </c>
      <c r="AR817" s="16">
        <f>IF(AJ817=1,AK817-Regression!$D$15,0)</f>
        <v>0</v>
      </c>
      <c r="AS817" s="16">
        <f>IF(AJ817=1,AL817-Regression!$E$15,0)</f>
        <v>0</v>
      </c>
      <c r="AT817" s="16">
        <f>IF(AJ817=1,AP817-Regression!$F$15,0)</f>
        <v>0</v>
      </c>
      <c r="AU817" s="19">
        <f>IF(AND(ISNUMBER(AK817),ISNUMBER(AL817)),Regression!$C$38+Regression!$D$38*A817+Regression!$E$38*AK817+Regression!$F$38*AL817,"")</f>
        <v>9913.0339548115862</v>
      </c>
      <c r="AV817" s="34">
        <f t="shared" si="172"/>
        <v>10011.77588709277</v>
      </c>
      <c r="AW817" s="13" t="str">
        <f>IF(AJ817=1,"Train",IF(AH817=Inputs!$B$6+1,"Validation",IF(AH817&gt;Inputs!$B$6+1,"Forecast","Not used")))</f>
        <v>Not used</v>
      </c>
      <c r="AX817" s="34">
        <f t="shared" si="173"/>
        <v>9287</v>
      </c>
      <c r="AY817" s="38" t="str">
        <f t="shared" si="174"/>
        <v/>
      </c>
      <c r="AZ817" s="13">
        <f t="shared" si="175"/>
        <v>0</v>
      </c>
      <c r="BB817" s="19">
        <f>Regression!$C$45+Regression!$C$46*A817</f>
        <v>7416.8311659370011</v>
      </c>
      <c r="BC817" s="27" t="str">
        <f t="shared" si="176"/>
        <v/>
      </c>
      <c r="BD817" s="30">
        <f>INDEX('Seasonal Index'!$H$2:$H$53,AI817)</f>
        <v>1.0093448557066802</v>
      </c>
      <c r="BE817" s="34" t="str">
        <f t="shared" si="177"/>
        <v/>
      </c>
      <c r="BF817" s="38" t="str">
        <f t="shared" si="178"/>
        <v/>
      </c>
      <c r="BG817" s="34">
        <f t="shared" si="179"/>
        <v>9287</v>
      </c>
      <c r="BH817" s="13">
        <f t="shared" si="180"/>
        <v>0</v>
      </c>
      <c r="BI817" s="13">
        <f t="shared" si="181"/>
        <v>0</v>
      </c>
    </row>
    <row r="818" spans="1:61" x14ac:dyDescent="0.2">
      <c r="A818" s="15">
        <v>817</v>
      </c>
      <c r="B818" s="35">
        <v>38989</v>
      </c>
      <c r="C818" s="36">
        <v>9081</v>
      </c>
      <c r="D818" s="37"/>
      <c r="F818" s="15">
        <v>319000</v>
      </c>
      <c r="H818" s="15">
        <v>61.938000000000002</v>
      </c>
      <c r="I818" s="15">
        <v>58.758000000000003</v>
      </c>
      <c r="J818" s="15">
        <v>2.3780000000000001</v>
      </c>
      <c r="K818" s="15">
        <v>13753.424000000001</v>
      </c>
      <c r="L818" s="15">
        <v>844162</v>
      </c>
      <c r="M818" s="15">
        <v>1681</v>
      </c>
      <c r="N818" s="15">
        <v>16.457999999999998</v>
      </c>
      <c r="O818" s="15">
        <v>263421</v>
      </c>
      <c r="P818" s="15">
        <v>9343.7999999999993</v>
      </c>
      <c r="Q818" s="15">
        <v>2395813</v>
      </c>
      <c r="S818" s="15">
        <v>8101</v>
      </c>
      <c r="T818" s="15">
        <v>10.7471</v>
      </c>
      <c r="U818" s="15">
        <v>101.6</v>
      </c>
      <c r="V818" s="15">
        <v>25</v>
      </c>
      <c r="W818" s="15">
        <v>93</v>
      </c>
      <c r="X818" s="15">
        <v>98.054320000000004</v>
      </c>
      <c r="AB818" s="15">
        <v>295993</v>
      </c>
      <c r="AD818" s="15">
        <v>0</v>
      </c>
      <c r="AE818" s="15">
        <v>11.7</v>
      </c>
      <c r="AF818" s="15">
        <v>29.9</v>
      </c>
      <c r="AH818" s="13">
        <f t="shared" si="168"/>
        <v>2006</v>
      </c>
      <c r="AI818" s="13">
        <f t="shared" si="169"/>
        <v>39</v>
      </c>
      <c r="AJ818" s="13">
        <f>IF(AND(ISNUMBER(C818),ISNUMBER(AK818),ISNUMBER(AL818),AH818&gt;=Inputs!$B$5,AH818&lt;=Inputs!$B$6,AH818&lt;&gt;Inputs!$B$7,AH818&lt;&gt;Inputs!$B$8),1,0)</f>
        <v>0</v>
      </c>
      <c r="AK818" s="13">
        <f>IF(INDEX($E818:$AF818,Inputs!$C$10)="","",INDEX($E818:$AF818,Inputs!$C$10))</f>
        <v>263421</v>
      </c>
      <c r="AL818" s="13">
        <f>IF(INDEX($E818:$AF818,Inputs!$C$11)="","",INDEX($E818:$AF818,Inputs!$C$11))</f>
        <v>319000</v>
      </c>
      <c r="AM818" s="19">
        <f>Regression!$C$5+Regression!$C$6*A818</f>
        <v>9888.4745745298842</v>
      </c>
      <c r="AN818" s="27" t="str">
        <f t="shared" si="170"/>
        <v/>
      </c>
      <c r="AO818" s="30">
        <f>INDEX('Seasonal Index'!$E$2:$E$53,AI818)</f>
        <v>0.98271219728161308</v>
      </c>
      <c r="AP818" s="34" t="str">
        <f t="shared" si="171"/>
        <v/>
      </c>
      <c r="AQ818" s="16">
        <f>IF(AJ818=1,A818-Regression!$C$15,0)</f>
        <v>0</v>
      </c>
      <c r="AR818" s="16">
        <f>IF(AJ818=1,AK818-Regression!$D$15,0)</f>
        <v>0</v>
      </c>
      <c r="AS818" s="16">
        <f>IF(AJ818=1,AL818-Regression!$E$15,0)</f>
        <v>0</v>
      </c>
      <c r="AT818" s="16">
        <f>IF(AJ818=1,AP818-Regression!$F$15,0)</f>
        <v>0</v>
      </c>
      <c r="AU818" s="19">
        <f>IF(AND(ISNUMBER(AK818),ISNUMBER(AL818)),Regression!$C$38+Regression!$D$38*A818+Regression!$E$38*AK818+Regression!$F$38*AL818,"")</f>
        <v>9924.7468484774363</v>
      </c>
      <c r="AV818" s="34">
        <f t="shared" si="172"/>
        <v>9753.1697829310251</v>
      </c>
      <c r="AW818" s="13" t="str">
        <f>IF(AJ818=1,"Train",IF(AH818=Inputs!$B$6+1,"Validation",IF(AH818&gt;Inputs!$B$6+1,"Forecast","Not used")))</f>
        <v>Not used</v>
      </c>
      <c r="AX818" s="34">
        <f t="shared" si="173"/>
        <v>9081</v>
      </c>
      <c r="AY818" s="38" t="str">
        <f t="shared" si="174"/>
        <v/>
      </c>
      <c r="AZ818" s="13">
        <f t="shared" si="175"/>
        <v>0</v>
      </c>
      <c r="BB818" s="19">
        <f>Regression!$C$45+Regression!$C$46*A818</f>
        <v>7418.3906655497776</v>
      </c>
      <c r="BC818" s="27" t="str">
        <f t="shared" si="176"/>
        <v/>
      </c>
      <c r="BD818" s="30">
        <f>INDEX('Seasonal Index'!$H$2:$H$53,AI818)</f>
        <v>0.98504922299012809</v>
      </c>
      <c r="BE818" s="34" t="str">
        <f t="shared" si="177"/>
        <v/>
      </c>
      <c r="BF818" s="38" t="str">
        <f t="shared" si="178"/>
        <v/>
      </c>
      <c r="BG818" s="34">
        <f t="shared" si="179"/>
        <v>9081</v>
      </c>
      <c r="BH818" s="13">
        <f t="shared" si="180"/>
        <v>0</v>
      </c>
      <c r="BI818" s="13">
        <f t="shared" si="181"/>
        <v>0</v>
      </c>
    </row>
    <row r="819" spans="1:61" x14ac:dyDescent="0.2">
      <c r="A819" s="15">
        <v>818</v>
      </c>
      <c r="B819" s="35">
        <v>38996</v>
      </c>
      <c r="C819" s="36">
        <v>9242</v>
      </c>
      <c r="D819" s="37"/>
      <c r="F819" s="15">
        <v>309000</v>
      </c>
      <c r="H819" s="15">
        <v>59.765999999999998</v>
      </c>
      <c r="I819" s="15">
        <v>57.146000000000001</v>
      </c>
      <c r="J819" s="15">
        <v>2.31</v>
      </c>
      <c r="K819" s="15">
        <v>13753.424000000001</v>
      </c>
      <c r="L819" s="15">
        <v>844162</v>
      </c>
      <c r="M819" s="15">
        <v>1738</v>
      </c>
      <c r="N819" s="15">
        <v>16.457999999999998</v>
      </c>
      <c r="O819" s="15">
        <v>263421</v>
      </c>
      <c r="P819" s="15">
        <v>9342.2000000000007</v>
      </c>
      <c r="Q819" s="15">
        <v>2395813</v>
      </c>
      <c r="S819" s="15">
        <v>8101</v>
      </c>
      <c r="T819" s="15">
        <v>10.7471</v>
      </c>
      <c r="U819" s="15">
        <v>101.6</v>
      </c>
      <c r="V819" s="15">
        <v>25</v>
      </c>
      <c r="W819" s="15">
        <v>92.5</v>
      </c>
      <c r="X819" s="15">
        <v>98.040120000000002</v>
      </c>
      <c r="AB819" s="15">
        <v>295993</v>
      </c>
      <c r="AD819" s="15">
        <v>0</v>
      </c>
      <c r="AE819" s="15">
        <v>15.7</v>
      </c>
      <c r="AF819" s="15">
        <v>32.4</v>
      </c>
      <c r="AH819" s="13">
        <f t="shared" si="168"/>
        <v>2006</v>
      </c>
      <c r="AI819" s="13">
        <f t="shared" si="169"/>
        <v>40</v>
      </c>
      <c r="AJ819" s="13">
        <f>IF(AND(ISNUMBER(C819),ISNUMBER(AK819),ISNUMBER(AL819),AH819&gt;=Inputs!$B$5,AH819&lt;=Inputs!$B$6,AH819&lt;&gt;Inputs!$B$7,AH819&lt;&gt;Inputs!$B$8),1,0)</f>
        <v>0</v>
      </c>
      <c r="AK819" s="13">
        <f>IF(INDEX($E819:$AF819,Inputs!$C$10)="","",INDEX($E819:$AF819,Inputs!$C$10))</f>
        <v>263421</v>
      </c>
      <c r="AL819" s="13">
        <f>IF(INDEX($E819:$AF819,Inputs!$C$11)="","",INDEX($E819:$AF819,Inputs!$C$11))</f>
        <v>309000</v>
      </c>
      <c r="AM819" s="19">
        <f>Regression!$C$5+Regression!$C$6*A819</f>
        <v>9887.3018995915645</v>
      </c>
      <c r="AN819" s="27" t="str">
        <f t="shared" si="170"/>
        <v/>
      </c>
      <c r="AO819" s="30">
        <f>INDEX('Seasonal Index'!$E$2:$E$53,AI819)</f>
        <v>1.0036663428040973</v>
      </c>
      <c r="AP819" s="34" t="str">
        <f t="shared" si="171"/>
        <v/>
      </c>
      <c r="AQ819" s="16">
        <f>IF(AJ819=1,A819-Regression!$C$15,0)</f>
        <v>0</v>
      </c>
      <c r="AR819" s="16">
        <f>IF(AJ819=1,AK819-Regression!$D$15,0)</f>
        <v>0</v>
      </c>
      <c r="AS819" s="16">
        <f>IF(AJ819=1,AL819-Regression!$E$15,0)</f>
        <v>0</v>
      </c>
      <c r="AT819" s="16">
        <f>IF(AJ819=1,AP819-Regression!$F$15,0)</f>
        <v>0</v>
      </c>
      <c r="AU819" s="19">
        <f>IF(AND(ISNUMBER(AK819),ISNUMBER(AL819)),Regression!$C$38+Regression!$D$38*A819+Regression!$E$38*AK819+Regression!$F$38*AL819,"")</f>
        <v>9949.7349490270753</v>
      </c>
      <c r="AV819" s="34">
        <f t="shared" si="172"/>
        <v>9986.2140881601154</v>
      </c>
      <c r="AW819" s="13" t="str">
        <f>IF(AJ819=1,"Train",IF(AH819=Inputs!$B$6+1,"Validation",IF(AH819&gt;Inputs!$B$6+1,"Forecast","Not used")))</f>
        <v>Not used</v>
      </c>
      <c r="AX819" s="34">
        <f t="shared" si="173"/>
        <v>9242</v>
      </c>
      <c r="AY819" s="38" t="str">
        <f t="shared" si="174"/>
        <v/>
      </c>
      <c r="AZ819" s="13">
        <f t="shared" si="175"/>
        <v>0</v>
      </c>
      <c r="BB819" s="19">
        <f>Regression!$C$45+Regression!$C$46*A819</f>
        <v>7419.9501651625542</v>
      </c>
      <c r="BC819" s="27" t="str">
        <f t="shared" si="176"/>
        <v/>
      </c>
      <c r="BD819" s="30">
        <f>INDEX('Seasonal Index'!$H$2:$H$53,AI819)</f>
        <v>1.0034134329008386</v>
      </c>
      <c r="BE819" s="34" t="str">
        <f t="shared" si="177"/>
        <v/>
      </c>
      <c r="BF819" s="38" t="str">
        <f t="shared" si="178"/>
        <v/>
      </c>
      <c r="BG819" s="34">
        <f t="shared" si="179"/>
        <v>9242</v>
      </c>
      <c r="BH819" s="13">
        <f t="shared" si="180"/>
        <v>0</v>
      </c>
      <c r="BI819" s="13">
        <f t="shared" si="181"/>
        <v>0</v>
      </c>
    </row>
    <row r="820" spans="1:61" x14ac:dyDescent="0.2">
      <c r="A820" s="15">
        <v>819</v>
      </c>
      <c r="B820" s="35">
        <v>39003</v>
      </c>
      <c r="C820" s="36">
        <v>9298</v>
      </c>
      <c r="D820" s="37"/>
      <c r="F820" s="15">
        <v>316000</v>
      </c>
      <c r="H820" s="15">
        <v>58.582000000000001</v>
      </c>
      <c r="I820" s="15">
        <v>58.328000000000003</v>
      </c>
      <c r="J820" s="15">
        <v>2.2610000000000001</v>
      </c>
      <c r="K820" s="15">
        <v>13753.424000000001</v>
      </c>
      <c r="L820" s="15">
        <v>833120</v>
      </c>
      <c r="M820" s="15">
        <v>1738</v>
      </c>
      <c r="N820" s="15">
        <v>16.457999999999998</v>
      </c>
      <c r="O820" s="15">
        <v>263421</v>
      </c>
      <c r="P820" s="15">
        <v>9342.2000000000007</v>
      </c>
      <c r="Q820" s="15">
        <v>2395813</v>
      </c>
      <c r="S820" s="15">
        <v>8101</v>
      </c>
      <c r="T820" s="15">
        <v>10.7471</v>
      </c>
      <c r="U820" s="15">
        <v>101.6</v>
      </c>
      <c r="V820" s="15">
        <v>25</v>
      </c>
      <c r="W820" s="15">
        <v>92.5</v>
      </c>
      <c r="X820" s="15">
        <v>98.251819999999995</v>
      </c>
      <c r="AB820" s="15">
        <v>295993</v>
      </c>
      <c r="AD820" s="15">
        <v>0</v>
      </c>
      <c r="AE820" s="15">
        <v>35.299999999999997</v>
      </c>
      <c r="AF820" s="15">
        <v>12.6</v>
      </c>
      <c r="AH820" s="13">
        <f t="shared" si="168"/>
        <v>2006</v>
      </c>
      <c r="AI820" s="13">
        <f t="shared" si="169"/>
        <v>41</v>
      </c>
      <c r="AJ820" s="13">
        <f>IF(AND(ISNUMBER(C820),ISNUMBER(AK820),ISNUMBER(AL820),AH820&gt;=Inputs!$B$5,AH820&lt;=Inputs!$B$6,AH820&lt;&gt;Inputs!$B$7,AH820&lt;&gt;Inputs!$B$8),1,0)</f>
        <v>0</v>
      </c>
      <c r="AK820" s="13">
        <f>IF(INDEX($E820:$AF820,Inputs!$C$10)="","",INDEX($E820:$AF820,Inputs!$C$10))</f>
        <v>263421</v>
      </c>
      <c r="AL820" s="13">
        <f>IF(INDEX($E820:$AF820,Inputs!$C$11)="","",INDEX($E820:$AF820,Inputs!$C$11))</f>
        <v>316000</v>
      </c>
      <c r="AM820" s="19">
        <f>Regression!$C$5+Regression!$C$6*A820</f>
        <v>9886.1292246532448</v>
      </c>
      <c r="AN820" s="27" t="str">
        <f t="shared" si="170"/>
        <v/>
      </c>
      <c r="AO820" s="30">
        <f>INDEX('Seasonal Index'!$E$2:$E$53,AI820)</f>
        <v>0.99583578255044536</v>
      </c>
      <c r="AP820" s="34" t="str">
        <f t="shared" si="171"/>
        <v/>
      </c>
      <c r="AQ820" s="16">
        <f>IF(AJ820=1,A820-Regression!$C$15,0)</f>
        <v>0</v>
      </c>
      <c r="AR820" s="16">
        <f>IF(AJ820=1,AK820-Regression!$D$15,0)</f>
        <v>0</v>
      </c>
      <c r="AS820" s="16">
        <f>IF(AJ820=1,AL820-Regression!$E$15,0)</f>
        <v>0</v>
      </c>
      <c r="AT820" s="16">
        <f>IF(AJ820=1,AP820-Regression!$F$15,0)</f>
        <v>0</v>
      </c>
      <c r="AU820" s="19">
        <f>IF(AND(ISNUMBER(AK820),ISNUMBER(AL820)),Regression!$C$38+Regression!$D$38*A820+Regression!$E$38*AK820+Regression!$F$38*AL820,"")</f>
        <v>9929.5873461718402</v>
      </c>
      <c r="AV820" s="34">
        <f t="shared" si="172"/>
        <v>9888.2383852780349</v>
      </c>
      <c r="AW820" s="13" t="str">
        <f>IF(AJ820=1,"Train",IF(AH820=Inputs!$B$6+1,"Validation",IF(AH820&gt;Inputs!$B$6+1,"Forecast","Not used")))</f>
        <v>Not used</v>
      </c>
      <c r="AX820" s="34">
        <f t="shared" si="173"/>
        <v>9298</v>
      </c>
      <c r="AY820" s="38" t="str">
        <f t="shared" si="174"/>
        <v/>
      </c>
      <c r="AZ820" s="13">
        <f t="shared" si="175"/>
        <v>0</v>
      </c>
      <c r="BB820" s="19">
        <f>Regression!$C$45+Regression!$C$46*A820</f>
        <v>7421.5096647753317</v>
      </c>
      <c r="BC820" s="27" t="str">
        <f t="shared" si="176"/>
        <v/>
      </c>
      <c r="BD820" s="30">
        <f>INDEX('Seasonal Index'!$H$2:$H$53,AI820)</f>
        <v>0.99351278009710298</v>
      </c>
      <c r="BE820" s="34" t="str">
        <f t="shared" si="177"/>
        <v/>
      </c>
      <c r="BF820" s="38" t="str">
        <f t="shared" si="178"/>
        <v/>
      </c>
      <c r="BG820" s="34">
        <f t="shared" si="179"/>
        <v>9298</v>
      </c>
      <c r="BH820" s="13">
        <f t="shared" si="180"/>
        <v>0</v>
      </c>
      <c r="BI820" s="13">
        <f t="shared" si="181"/>
        <v>0</v>
      </c>
    </row>
    <row r="821" spans="1:61" x14ac:dyDescent="0.2">
      <c r="A821" s="15">
        <v>820</v>
      </c>
      <c r="B821" s="35">
        <v>39010</v>
      </c>
      <c r="C821" s="36">
        <v>9511</v>
      </c>
      <c r="D821" s="37"/>
      <c r="F821" s="15">
        <v>305000</v>
      </c>
      <c r="H821" s="15">
        <v>58.475999999999999</v>
      </c>
      <c r="I821" s="15">
        <v>58.508000000000003</v>
      </c>
      <c r="J821" s="15">
        <v>2.226</v>
      </c>
      <c r="K821" s="15">
        <v>13753.424000000001</v>
      </c>
      <c r="L821" s="15">
        <v>833120</v>
      </c>
      <c r="M821" s="15">
        <v>1738</v>
      </c>
      <c r="N821" s="15">
        <v>16.974</v>
      </c>
      <c r="O821" s="15">
        <v>265206</v>
      </c>
      <c r="P821" s="15">
        <v>9342.2000000000007</v>
      </c>
      <c r="Q821" s="15">
        <v>2395813</v>
      </c>
      <c r="S821" s="15">
        <v>8101</v>
      </c>
      <c r="T821" s="15">
        <v>10.7471</v>
      </c>
      <c r="U821" s="15">
        <v>101.6</v>
      </c>
      <c r="V821" s="15">
        <v>25</v>
      </c>
      <c r="W821" s="15">
        <v>92.5</v>
      </c>
      <c r="X821" s="15">
        <v>98.805700000000002</v>
      </c>
      <c r="AB821" s="15">
        <v>295993</v>
      </c>
      <c r="AD821" s="15">
        <v>0</v>
      </c>
      <c r="AE821" s="15">
        <v>50.9</v>
      </c>
      <c r="AF821" s="15">
        <v>13.3</v>
      </c>
      <c r="AH821" s="13">
        <f t="shared" si="168"/>
        <v>2006</v>
      </c>
      <c r="AI821" s="13">
        <f t="shared" si="169"/>
        <v>42</v>
      </c>
      <c r="AJ821" s="13">
        <f>IF(AND(ISNUMBER(C821),ISNUMBER(AK821),ISNUMBER(AL821),AH821&gt;=Inputs!$B$5,AH821&lt;=Inputs!$B$6,AH821&lt;&gt;Inputs!$B$7,AH821&lt;&gt;Inputs!$B$8),1,0)</f>
        <v>0</v>
      </c>
      <c r="AK821" s="13">
        <f>IF(INDEX($E821:$AF821,Inputs!$C$10)="","",INDEX($E821:$AF821,Inputs!$C$10))</f>
        <v>265206</v>
      </c>
      <c r="AL821" s="13">
        <f>IF(INDEX($E821:$AF821,Inputs!$C$11)="","",INDEX($E821:$AF821,Inputs!$C$11))</f>
        <v>305000</v>
      </c>
      <c r="AM821" s="19">
        <f>Regression!$C$5+Regression!$C$6*A821</f>
        <v>9884.956549714927</v>
      </c>
      <c r="AN821" s="27" t="str">
        <f t="shared" si="170"/>
        <v/>
      </c>
      <c r="AO821" s="30">
        <f>INDEX('Seasonal Index'!$E$2:$E$53,AI821)</f>
        <v>1.0030736455714442</v>
      </c>
      <c r="AP821" s="34" t="str">
        <f t="shared" si="171"/>
        <v/>
      </c>
      <c r="AQ821" s="16">
        <f>IF(AJ821=1,A821-Regression!$C$15,0)</f>
        <v>0</v>
      </c>
      <c r="AR821" s="16">
        <f>IF(AJ821=1,AK821-Regression!$D$15,0)</f>
        <v>0</v>
      </c>
      <c r="AS821" s="16">
        <f>IF(AJ821=1,AL821-Regression!$E$15,0)</f>
        <v>0</v>
      </c>
      <c r="AT821" s="16">
        <f>IF(AJ821=1,AP821-Regression!$F$15,0)</f>
        <v>0</v>
      </c>
      <c r="AU821" s="19">
        <f>IF(AND(ISNUMBER(AK821),ISNUMBER(AL821)),Regression!$C$38+Regression!$D$38*A821+Regression!$E$38*AK821+Regression!$F$38*AL821,"")</f>
        <v>9960.4875260513945</v>
      </c>
      <c r="AV821" s="34">
        <f t="shared" si="172"/>
        <v>9991.1025344252666</v>
      </c>
      <c r="AW821" s="13" t="str">
        <f>IF(AJ821=1,"Train",IF(AH821=Inputs!$B$6+1,"Validation",IF(AH821&gt;Inputs!$B$6+1,"Forecast","Not used")))</f>
        <v>Not used</v>
      </c>
      <c r="AX821" s="34">
        <f t="shared" si="173"/>
        <v>9511</v>
      </c>
      <c r="AY821" s="38" t="str">
        <f t="shared" si="174"/>
        <v/>
      </c>
      <c r="AZ821" s="13">
        <f t="shared" si="175"/>
        <v>0</v>
      </c>
      <c r="BB821" s="19">
        <f>Regression!$C$45+Regression!$C$46*A821</f>
        <v>7423.0691643881082</v>
      </c>
      <c r="BC821" s="27" t="str">
        <f t="shared" si="176"/>
        <v/>
      </c>
      <c r="BD821" s="30">
        <f>INDEX('Seasonal Index'!$H$2:$H$53,AI821)</f>
        <v>1.0081501126133556</v>
      </c>
      <c r="BE821" s="34" t="str">
        <f t="shared" si="177"/>
        <v/>
      </c>
      <c r="BF821" s="38" t="str">
        <f t="shared" si="178"/>
        <v/>
      </c>
      <c r="BG821" s="34">
        <f t="shared" si="179"/>
        <v>9511</v>
      </c>
      <c r="BH821" s="13">
        <f t="shared" si="180"/>
        <v>0</v>
      </c>
      <c r="BI821" s="13">
        <f t="shared" si="181"/>
        <v>0</v>
      </c>
    </row>
    <row r="822" spans="1:61" x14ac:dyDescent="0.2">
      <c r="A822" s="15">
        <v>821</v>
      </c>
      <c r="B822" s="35">
        <v>39017</v>
      </c>
      <c r="C822" s="36">
        <v>9499</v>
      </c>
      <c r="D822" s="37"/>
      <c r="F822" s="15">
        <v>313000</v>
      </c>
      <c r="H822" s="15">
        <v>58.88</v>
      </c>
      <c r="I822" s="15">
        <v>57.731999999999999</v>
      </c>
      <c r="J822" s="15">
        <v>2.2080000000000002</v>
      </c>
      <c r="K822" s="15">
        <v>13753.424000000001</v>
      </c>
      <c r="L822" s="15">
        <v>833120</v>
      </c>
      <c r="M822" s="15">
        <v>1738</v>
      </c>
      <c r="N822" s="15">
        <v>16.974</v>
      </c>
      <c r="O822" s="15">
        <v>265206</v>
      </c>
      <c r="P822" s="15">
        <v>9342.2000000000007</v>
      </c>
      <c r="Q822" s="15">
        <v>2395813</v>
      </c>
      <c r="S822" s="15">
        <v>8101</v>
      </c>
      <c r="T822" s="15">
        <v>10.7471</v>
      </c>
      <c r="U822" s="15">
        <v>101.6</v>
      </c>
      <c r="V822" s="15">
        <v>25</v>
      </c>
      <c r="W822" s="15">
        <v>92.5</v>
      </c>
      <c r="X822" s="15">
        <v>98.462879999999998</v>
      </c>
      <c r="AB822" s="15">
        <v>295993</v>
      </c>
      <c r="AD822" s="15">
        <v>0</v>
      </c>
      <c r="AE822" s="15">
        <v>80</v>
      </c>
      <c r="AF822" s="15">
        <v>8.8000000000000007</v>
      </c>
      <c r="AH822" s="13">
        <f t="shared" si="168"/>
        <v>2006</v>
      </c>
      <c r="AI822" s="13">
        <f t="shared" si="169"/>
        <v>43</v>
      </c>
      <c r="AJ822" s="13">
        <f>IF(AND(ISNUMBER(C822),ISNUMBER(AK822),ISNUMBER(AL822),AH822&gt;=Inputs!$B$5,AH822&lt;=Inputs!$B$6,AH822&lt;&gt;Inputs!$B$7,AH822&lt;&gt;Inputs!$B$8),1,0)</f>
        <v>0</v>
      </c>
      <c r="AK822" s="13">
        <f>IF(INDEX($E822:$AF822,Inputs!$C$10)="","",INDEX($E822:$AF822,Inputs!$C$10))</f>
        <v>265206</v>
      </c>
      <c r="AL822" s="13">
        <f>IF(INDEX($E822:$AF822,Inputs!$C$11)="","",INDEX($E822:$AF822,Inputs!$C$11))</f>
        <v>313000</v>
      </c>
      <c r="AM822" s="19">
        <f>Regression!$C$5+Regression!$C$6*A822</f>
        <v>9883.7838747766073</v>
      </c>
      <c r="AN822" s="27" t="str">
        <f t="shared" si="170"/>
        <v/>
      </c>
      <c r="AO822" s="30">
        <f>INDEX('Seasonal Index'!$E$2:$E$53,AI822)</f>
        <v>1.0122408775529341</v>
      </c>
      <c r="AP822" s="34" t="str">
        <f t="shared" si="171"/>
        <v/>
      </c>
      <c r="AQ822" s="16">
        <f>IF(AJ822=1,A822-Regression!$C$15,0)</f>
        <v>0</v>
      </c>
      <c r="AR822" s="16">
        <f>IF(AJ822=1,AK822-Regression!$D$15,0)</f>
        <v>0</v>
      </c>
      <c r="AS822" s="16">
        <f>IF(AJ822=1,AL822-Regression!$E$15,0)</f>
        <v>0</v>
      </c>
      <c r="AT822" s="16">
        <f>IF(AJ822=1,AP822-Regression!$F$15,0)</f>
        <v>0</v>
      </c>
      <c r="AU822" s="19">
        <f>IF(AND(ISNUMBER(AK822),ISNUMBER(AL822)),Regression!$C$38+Regression!$D$38*A822+Regression!$E$38*AK822+Regression!$F$38*AL822,"")</f>
        <v>9937.684881819403</v>
      </c>
      <c r="AV822" s="34">
        <f t="shared" si="172"/>
        <v>10059.330865617399</v>
      </c>
      <c r="AW822" s="13" t="str">
        <f>IF(AJ822=1,"Train",IF(AH822=Inputs!$B$6+1,"Validation",IF(AH822&gt;Inputs!$B$6+1,"Forecast","Not used")))</f>
        <v>Not used</v>
      </c>
      <c r="AX822" s="34">
        <f t="shared" si="173"/>
        <v>9499</v>
      </c>
      <c r="AY822" s="38" t="str">
        <f t="shared" si="174"/>
        <v/>
      </c>
      <c r="AZ822" s="13">
        <f t="shared" si="175"/>
        <v>0</v>
      </c>
      <c r="BB822" s="19">
        <f>Regression!$C$45+Regression!$C$46*A822</f>
        <v>7424.6286640008848</v>
      </c>
      <c r="BC822" s="27" t="str">
        <f t="shared" si="176"/>
        <v/>
      </c>
      <c r="BD822" s="30">
        <f>INDEX('Seasonal Index'!$H$2:$H$53,AI822)</f>
        <v>1.0033758118290406</v>
      </c>
      <c r="BE822" s="34" t="str">
        <f t="shared" si="177"/>
        <v/>
      </c>
      <c r="BF822" s="38" t="str">
        <f t="shared" si="178"/>
        <v/>
      </c>
      <c r="BG822" s="34">
        <f t="shared" si="179"/>
        <v>9499</v>
      </c>
      <c r="BH822" s="13">
        <f t="shared" si="180"/>
        <v>0</v>
      </c>
      <c r="BI822" s="13">
        <f t="shared" si="181"/>
        <v>0</v>
      </c>
    </row>
    <row r="823" spans="1:61" x14ac:dyDescent="0.2">
      <c r="A823" s="15">
        <v>822</v>
      </c>
      <c r="B823" s="35">
        <v>39024</v>
      </c>
      <c r="C823" s="36">
        <v>9256</v>
      </c>
      <c r="D823" s="37"/>
      <c r="F823" s="15">
        <v>328000</v>
      </c>
      <c r="H823" s="15">
        <v>58.554000000000002</v>
      </c>
      <c r="I823" s="15">
        <v>56.478000000000002</v>
      </c>
      <c r="J823" s="15">
        <v>2.218</v>
      </c>
      <c r="K823" s="15">
        <v>13753.424000000001</v>
      </c>
      <c r="L823" s="15">
        <v>833120</v>
      </c>
      <c r="M823" s="15">
        <v>1738</v>
      </c>
      <c r="N823" s="15">
        <v>16.974</v>
      </c>
      <c r="O823" s="15">
        <v>265206</v>
      </c>
      <c r="P823" s="15">
        <v>9342.2000000000007</v>
      </c>
      <c r="Q823" s="15">
        <v>2395813</v>
      </c>
      <c r="S823" s="15">
        <v>8101</v>
      </c>
      <c r="T823" s="15">
        <v>10.7471</v>
      </c>
      <c r="U823" s="15">
        <v>101.6</v>
      </c>
      <c r="V823" s="15">
        <v>25</v>
      </c>
      <c r="W823" s="15">
        <v>92.5</v>
      </c>
      <c r="X823" s="15">
        <v>98.077020000000005</v>
      </c>
      <c r="AB823" s="15">
        <v>295993</v>
      </c>
      <c r="AD823" s="15">
        <v>0</v>
      </c>
      <c r="AE823" s="15">
        <v>80.099999999999994</v>
      </c>
      <c r="AF823" s="15">
        <v>3.4</v>
      </c>
      <c r="AH823" s="13">
        <f t="shared" si="168"/>
        <v>2006</v>
      </c>
      <c r="AI823" s="13">
        <f t="shared" si="169"/>
        <v>44</v>
      </c>
      <c r="AJ823" s="13">
        <f>IF(AND(ISNUMBER(C823),ISNUMBER(AK823),ISNUMBER(AL823),AH823&gt;=Inputs!$B$5,AH823&lt;=Inputs!$B$6,AH823&lt;&gt;Inputs!$B$7,AH823&lt;&gt;Inputs!$B$8),1,0)</f>
        <v>0</v>
      </c>
      <c r="AK823" s="13">
        <f>IF(INDEX($E823:$AF823,Inputs!$C$10)="","",INDEX($E823:$AF823,Inputs!$C$10))</f>
        <v>265206</v>
      </c>
      <c r="AL823" s="13">
        <f>IF(INDEX($E823:$AF823,Inputs!$C$11)="","",INDEX($E823:$AF823,Inputs!$C$11))</f>
        <v>328000</v>
      </c>
      <c r="AM823" s="19">
        <f>Regression!$C$5+Regression!$C$6*A823</f>
        <v>9882.6111998382876</v>
      </c>
      <c r="AN823" s="27" t="str">
        <f t="shared" si="170"/>
        <v/>
      </c>
      <c r="AO823" s="30">
        <f>INDEX('Seasonal Index'!$E$2:$E$53,AI823)</f>
        <v>1.012031592209933</v>
      </c>
      <c r="AP823" s="34" t="str">
        <f t="shared" si="171"/>
        <v/>
      </c>
      <c r="AQ823" s="16">
        <f>IF(AJ823=1,A823-Regression!$C$15,0)</f>
        <v>0</v>
      </c>
      <c r="AR823" s="16">
        <f>IF(AJ823=1,AK823-Regression!$D$15,0)</f>
        <v>0</v>
      </c>
      <c r="AS823" s="16">
        <f>IF(AJ823=1,AL823-Regression!$E$15,0)</f>
        <v>0</v>
      </c>
      <c r="AT823" s="16">
        <f>IF(AJ823=1,AP823-Regression!$F$15,0)</f>
        <v>0</v>
      </c>
      <c r="AU823" s="19">
        <f>IF(AND(ISNUMBER(AK823),ISNUMBER(AL823)),Regression!$C$38+Regression!$D$38*A823+Regression!$E$38*AK823+Regression!$F$38*AL823,"")</f>
        <v>9896.2969479501098</v>
      </c>
      <c r="AV823" s="34">
        <f t="shared" si="172"/>
        <v>10015.365157216251</v>
      </c>
      <c r="AW823" s="13" t="str">
        <f>IF(AJ823=1,"Train",IF(AH823=Inputs!$B$6+1,"Validation",IF(AH823&gt;Inputs!$B$6+1,"Forecast","Not used")))</f>
        <v>Not used</v>
      </c>
      <c r="AX823" s="34">
        <f t="shared" si="173"/>
        <v>9256</v>
      </c>
      <c r="AY823" s="38" t="str">
        <f t="shared" si="174"/>
        <v/>
      </c>
      <c r="AZ823" s="13">
        <f t="shared" si="175"/>
        <v>0</v>
      </c>
      <c r="BB823" s="19">
        <f>Regression!$C$45+Regression!$C$46*A823</f>
        <v>7426.1881636136623</v>
      </c>
      <c r="BC823" s="27" t="str">
        <f t="shared" si="176"/>
        <v/>
      </c>
      <c r="BD823" s="30">
        <f>INDEX('Seasonal Index'!$H$2:$H$53,AI823)</f>
        <v>1.0342738783797232</v>
      </c>
      <c r="BE823" s="34" t="str">
        <f t="shared" si="177"/>
        <v/>
      </c>
      <c r="BF823" s="38" t="str">
        <f t="shared" si="178"/>
        <v/>
      </c>
      <c r="BG823" s="34">
        <f t="shared" si="179"/>
        <v>9256</v>
      </c>
      <c r="BH823" s="13">
        <f t="shared" si="180"/>
        <v>0</v>
      </c>
      <c r="BI823" s="13">
        <f t="shared" si="181"/>
        <v>0</v>
      </c>
    </row>
    <row r="824" spans="1:61" x14ac:dyDescent="0.2">
      <c r="A824" s="15">
        <v>823</v>
      </c>
      <c r="B824" s="35">
        <v>39031</v>
      </c>
      <c r="C824" s="36">
        <v>9110</v>
      </c>
      <c r="D824" s="37"/>
      <c r="F824" s="15">
        <v>319000</v>
      </c>
      <c r="H824" s="15">
        <v>59.963999999999999</v>
      </c>
      <c r="I824" s="15">
        <v>58.018000000000001</v>
      </c>
      <c r="J824" s="15">
        <v>2.2000000000000002</v>
      </c>
      <c r="K824" s="15">
        <v>13870.188</v>
      </c>
      <c r="L824" s="15">
        <v>776849</v>
      </c>
      <c r="M824" s="15">
        <v>1739</v>
      </c>
      <c r="N824" s="15">
        <v>16.974</v>
      </c>
      <c r="O824" s="15">
        <v>265206</v>
      </c>
      <c r="P824" s="15">
        <v>9375.4</v>
      </c>
      <c r="Q824" s="15">
        <v>2395813</v>
      </c>
      <c r="S824" s="15">
        <v>8101</v>
      </c>
      <c r="T824" s="15">
        <v>10.7471</v>
      </c>
      <c r="U824" s="15">
        <v>102.6</v>
      </c>
      <c r="V824" s="15">
        <v>25</v>
      </c>
      <c r="W824" s="15">
        <v>93.2</v>
      </c>
      <c r="X824" s="15">
        <v>97.565740000000005</v>
      </c>
      <c r="AB824" s="15">
        <v>295993</v>
      </c>
      <c r="AD824" s="15">
        <v>0</v>
      </c>
      <c r="AE824" s="15">
        <v>70.3</v>
      </c>
      <c r="AF824" s="15">
        <v>10.1</v>
      </c>
      <c r="AH824" s="13">
        <f t="shared" si="168"/>
        <v>2006</v>
      </c>
      <c r="AI824" s="13">
        <f t="shared" si="169"/>
        <v>45</v>
      </c>
      <c r="AJ824" s="13">
        <f>IF(AND(ISNUMBER(C824),ISNUMBER(AK824),ISNUMBER(AL824),AH824&gt;=Inputs!$B$5,AH824&lt;=Inputs!$B$6,AH824&lt;&gt;Inputs!$B$7,AH824&lt;&gt;Inputs!$B$8),1,0)</f>
        <v>0</v>
      </c>
      <c r="AK824" s="13">
        <f>IF(INDEX($E824:$AF824,Inputs!$C$10)="","",INDEX($E824:$AF824,Inputs!$C$10))</f>
        <v>265206</v>
      </c>
      <c r="AL824" s="13">
        <f>IF(INDEX($E824:$AF824,Inputs!$C$11)="","",INDEX($E824:$AF824,Inputs!$C$11))</f>
        <v>319000</v>
      </c>
      <c r="AM824" s="19">
        <f>Regression!$C$5+Regression!$C$6*A824</f>
        <v>9881.4385248999697</v>
      </c>
      <c r="AN824" s="27" t="str">
        <f t="shared" si="170"/>
        <v/>
      </c>
      <c r="AO824" s="30">
        <f>INDEX('Seasonal Index'!$E$2:$E$53,AI824)</f>
        <v>1.0110407808389756</v>
      </c>
      <c r="AP824" s="34" t="str">
        <f t="shared" si="171"/>
        <v/>
      </c>
      <c r="AQ824" s="16">
        <f>IF(AJ824=1,A824-Regression!$C$15,0)</f>
        <v>0</v>
      </c>
      <c r="AR824" s="16">
        <f>IF(AJ824=1,AK824-Regression!$D$15,0)</f>
        <v>0</v>
      </c>
      <c r="AS824" s="16">
        <f>IF(AJ824=1,AL824-Regression!$E$15,0)</f>
        <v>0</v>
      </c>
      <c r="AT824" s="16">
        <f>IF(AJ824=1,AP824-Regression!$F$15,0)</f>
        <v>0</v>
      </c>
      <c r="AU824" s="19">
        <f>IF(AND(ISNUMBER(AK824),ISNUMBER(AL824)),Regression!$C$38+Regression!$D$38*A824+Regression!$E$38*AK824+Regression!$F$38*AL824,"")</f>
        <v>9918.6300071229907</v>
      </c>
      <c r="AV824" s="34">
        <f t="shared" si="172"/>
        <v>10028.139427254522</v>
      </c>
      <c r="AW824" s="13" t="str">
        <f>IF(AJ824=1,"Train",IF(AH824=Inputs!$B$6+1,"Validation",IF(AH824&gt;Inputs!$B$6+1,"Forecast","Not used")))</f>
        <v>Not used</v>
      </c>
      <c r="AX824" s="34">
        <f t="shared" si="173"/>
        <v>9110</v>
      </c>
      <c r="AY824" s="38" t="str">
        <f t="shared" si="174"/>
        <v/>
      </c>
      <c r="AZ824" s="13">
        <f t="shared" si="175"/>
        <v>0</v>
      </c>
      <c r="BB824" s="19">
        <f>Regression!$C$45+Regression!$C$46*A824</f>
        <v>7427.7476632264388</v>
      </c>
      <c r="BC824" s="27" t="str">
        <f t="shared" si="176"/>
        <v/>
      </c>
      <c r="BD824" s="30">
        <f>INDEX('Seasonal Index'!$H$2:$H$53,AI824)</f>
        <v>1.024082102448103</v>
      </c>
      <c r="BE824" s="34" t="str">
        <f t="shared" si="177"/>
        <v/>
      </c>
      <c r="BF824" s="38" t="str">
        <f t="shared" si="178"/>
        <v/>
      </c>
      <c r="BG824" s="34">
        <f t="shared" si="179"/>
        <v>9110</v>
      </c>
      <c r="BH824" s="13">
        <f t="shared" si="180"/>
        <v>0</v>
      </c>
      <c r="BI824" s="13">
        <f t="shared" si="181"/>
        <v>0</v>
      </c>
    </row>
    <row r="825" spans="1:61" x14ac:dyDescent="0.2">
      <c r="A825" s="15">
        <v>824</v>
      </c>
      <c r="B825" s="35">
        <v>39038</v>
      </c>
      <c r="C825" s="36">
        <v>9149</v>
      </c>
      <c r="D825" s="37"/>
      <c r="F825" s="15">
        <v>311000</v>
      </c>
      <c r="H825" s="15">
        <v>57.558</v>
      </c>
      <c r="I825" s="15">
        <v>57.851999999999997</v>
      </c>
      <c r="J825" s="15">
        <v>2.2320000000000002</v>
      </c>
      <c r="K825" s="15">
        <v>13870.188</v>
      </c>
      <c r="L825" s="15">
        <v>776849</v>
      </c>
      <c r="M825" s="15">
        <v>1739</v>
      </c>
      <c r="N825" s="15">
        <v>16.864999999999998</v>
      </c>
      <c r="O825" s="15">
        <v>245605</v>
      </c>
      <c r="P825" s="15">
        <v>9375.4</v>
      </c>
      <c r="Q825" s="15">
        <v>2395813</v>
      </c>
      <c r="S825" s="15">
        <v>8101</v>
      </c>
      <c r="T825" s="15">
        <v>10.7471</v>
      </c>
      <c r="U825" s="15">
        <v>102.6</v>
      </c>
      <c r="V825" s="15">
        <v>25</v>
      </c>
      <c r="W825" s="15">
        <v>93.2</v>
      </c>
      <c r="X825" s="15">
        <v>97.559839999999994</v>
      </c>
      <c r="AB825" s="15">
        <v>295993</v>
      </c>
      <c r="AD825" s="15">
        <v>0</v>
      </c>
      <c r="AE825" s="15">
        <v>77.400000000000006</v>
      </c>
      <c r="AF825" s="15">
        <v>1.8</v>
      </c>
      <c r="AH825" s="13">
        <f t="shared" si="168"/>
        <v>2006</v>
      </c>
      <c r="AI825" s="13">
        <f t="shared" si="169"/>
        <v>46</v>
      </c>
      <c r="AJ825" s="13">
        <f>IF(AND(ISNUMBER(C825),ISNUMBER(AK825),ISNUMBER(AL825),AH825&gt;=Inputs!$B$5,AH825&lt;=Inputs!$B$6,AH825&lt;&gt;Inputs!$B$7,AH825&lt;&gt;Inputs!$B$8),1,0)</f>
        <v>0</v>
      </c>
      <c r="AK825" s="13">
        <f>IF(INDEX($E825:$AF825,Inputs!$C$10)="","",INDEX($E825:$AF825,Inputs!$C$10))</f>
        <v>245605</v>
      </c>
      <c r="AL825" s="13">
        <f>IF(INDEX($E825:$AF825,Inputs!$C$11)="","",INDEX($E825:$AF825,Inputs!$C$11))</f>
        <v>311000</v>
      </c>
      <c r="AM825" s="19">
        <f>Regression!$C$5+Regression!$C$6*A825</f>
        <v>9880.26584996165</v>
      </c>
      <c r="AN825" s="27" t="str">
        <f t="shared" si="170"/>
        <v/>
      </c>
      <c r="AO825" s="30">
        <f>INDEX('Seasonal Index'!$E$2:$E$53,AI825)</f>
        <v>0.98635610609281399</v>
      </c>
      <c r="AP825" s="34" t="str">
        <f t="shared" si="171"/>
        <v/>
      </c>
      <c r="AQ825" s="16">
        <f>IF(AJ825=1,A825-Regression!$C$15,0)</f>
        <v>0</v>
      </c>
      <c r="AR825" s="16">
        <f>IF(AJ825=1,AK825-Regression!$D$15,0)</f>
        <v>0</v>
      </c>
      <c r="AS825" s="16">
        <f>IF(AJ825=1,AL825-Regression!$E$15,0)</f>
        <v>0</v>
      </c>
      <c r="AT825" s="16">
        <f>IF(AJ825=1,AP825-Regression!$F$15,0)</f>
        <v>0</v>
      </c>
      <c r="AU825" s="19">
        <f>IF(AND(ISNUMBER(AK825),ISNUMBER(AL825)),Regression!$C$38+Regression!$D$38*A825+Regression!$E$38*AK825+Regression!$F$38*AL825,"")</f>
        <v>9902.5426462524993</v>
      </c>
      <c r="AV825" s="34">
        <f t="shared" si="172"/>
        <v>9767.4334049756453</v>
      </c>
      <c r="AW825" s="13" t="str">
        <f>IF(AJ825=1,"Train",IF(AH825=Inputs!$B$6+1,"Validation",IF(AH825&gt;Inputs!$B$6+1,"Forecast","Not used")))</f>
        <v>Not used</v>
      </c>
      <c r="AX825" s="34">
        <f t="shared" si="173"/>
        <v>9149</v>
      </c>
      <c r="AY825" s="38" t="str">
        <f t="shared" si="174"/>
        <v/>
      </c>
      <c r="AZ825" s="13">
        <f t="shared" si="175"/>
        <v>0</v>
      </c>
      <c r="BB825" s="19">
        <f>Regression!$C$45+Regression!$C$46*A825</f>
        <v>7429.3071628392154</v>
      </c>
      <c r="BC825" s="27" t="str">
        <f t="shared" si="176"/>
        <v/>
      </c>
      <c r="BD825" s="30">
        <f>INDEX('Seasonal Index'!$H$2:$H$53,AI825)</f>
        <v>0.95418753549545088</v>
      </c>
      <c r="BE825" s="34" t="str">
        <f t="shared" si="177"/>
        <v/>
      </c>
      <c r="BF825" s="38" t="str">
        <f t="shared" si="178"/>
        <v/>
      </c>
      <c r="BG825" s="34">
        <f t="shared" si="179"/>
        <v>9149</v>
      </c>
      <c r="BH825" s="13">
        <f t="shared" si="180"/>
        <v>0</v>
      </c>
      <c r="BI825" s="13">
        <f t="shared" si="181"/>
        <v>0</v>
      </c>
    </row>
    <row r="826" spans="1:61" x14ac:dyDescent="0.2">
      <c r="A826" s="15">
        <v>825</v>
      </c>
      <c r="B826" s="35">
        <v>39045</v>
      </c>
      <c r="C826" s="36">
        <v>9320</v>
      </c>
      <c r="D826" s="37"/>
      <c r="F826" s="15">
        <v>326000</v>
      </c>
      <c r="H826" s="15">
        <v>57.2366666666667</v>
      </c>
      <c r="I826" s="15">
        <v>59.198</v>
      </c>
      <c r="J826" s="15">
        <v>2.2389999999999999</v>
      </c>
      <c r="K826" s="15">
        <v>13870.188</v>
      </c>
      <c r="L826" s="15">
        <v>776849</v>
      </c>
      <c r="M826" s="15">
        <v>1739</v>
      </c>
      <c r="N826" s="15">
        <v>16.864999999999998</v>
      </c>
      <c r="O826" s="15">
        <v>245605</v>
      </c>
      <c r="P826" s="15">
        <v>9375.4</v>
      </c>
      <c r="Q826" s="15">
        <v>2395813</v>
      </c>
      <c r="S826" s="15">
        <v>8101</v>
      </c>
      <c r="T826" s="15">
        <v>11.1114</v>
      </c>
      <c r="U826" s="15">
        <v>102.6</v>
      </c>
      <c r="V826" s="15">
        <v>25</v>
      </c>
      <c r="W826" s="15">
        <v>93.2</v>
      </c>
      <c r="X826" s="15">
        <v>97.833820000000003</v>
      </c>
      <c r="AB826" s="15">
        <v>295993</v>
      </c>
      <c r="AD826" s="15">
        <v>1</v>
      </c>
      <c r="AE826" s="15">
        <v>113.4</v>
      </c>
      <c r="AF826" s="15">
        <v>2.7</v>
      </c>
      <c r="AH826" s="13">
        <f t="shared" si="168"/>
        <v>2006</v>
      </c>
      <c r="AI826" s="13">
        <f t="shared" si="169"/>
        <v>47</v>
      </c>
      <c r="AJ826" s="13">
        <f>IF(AND(ISNUMBER(C826),ISNUMBER(AK826),ISNUMBER(AL826),AH826&gt;=Inputs!$B$5,AH826&lt;=Inputs!$B$6,AH826&lt;&gt;Inputs!$B$7,AH826&lt;&gt;Inputs!$B$8),1,0)</f>
        <v>0</v>
      </c>
      <c r="AK826" s="13">
        <f>IF(INDEX($E826:$AF826,Inputs!$C$10)="","",INDEX($E826:$AF826,Inputs!$C$10))</f>
        <v>245605</v>
      </c>
      <c r="AL826" s="13">
        <f>IF(INDEX($E826:$AF826,Inputs!$C$11)="","",INDEX($E826:$AF826,Inputs!$C$11))</f>
        <v>326000</v>
      </c>
      <c r="AM826" s="19">
        <f>Regression!$C$5+Regression!$C$6*A826</f>
        <v>9879.0931750233322</v>
      </c>
      <c r="AN826" s="27" t="str">
        <f t="shared" si="170"/>
        <v/>
      </c>
      <c r="AO826" s="30">
        <f>INDEX('Seasonal Index'!$E$2:$E$53,AI826)</f>
        <v>0.96578940872914776</v>
      </c>
      <c r="AP826" s="34" t="str">
        <f t="shared" si="171"/>
        <v/>
      </c>
      <c r="AQ826" s="16">
        <f>IF(AJ826=1,A826-Regression!$C$15,0)</f>
        <v>0</v>
      </c>
      <c r="AR826" s="16">
        <f>IF(AJ826=1,AK826-Regression!$D$15,0)</f>
        <v>0</v>
      </c>
      <c r="AS826" s="16">
        <f>IF(AJ826=1,AL826-Regression!$E$15,0)</f>
        <v>0</v>
      </c>
      <c r="AT826" s="16">
        <f>IF(AJ826=1,AP826-Regression!$F$15,0)</f>
        <v>0</v>
      </c>
      <c r="AU826" s="19">
        <f>IF(AND(ISNUMBER(AK826),ISNUMBER(AL826)),Regression!$C$38+Regression!$D$38*A826+Regression!$E$38*AK826+Regression!$F$38*AL826,"")</f>
        <v>9861.1547123832079</v>
      </c>
      <c r="AV826" s="34">
        <f t="shared" si="172"/>
        <v>9523.7987790592269</v>
      </c>
      <c r="AW826" s="13" t="str">
        <f>IF(AJ826=1,"Train",IF(AH826=Inputs!$B$6+1,"Validation",IF(AH826&gt;Inputs!$B$6+1,"Forecast","Not used")))</f>
        <v>Not used</v>
      </c>
      <c r="AX826" s="34">
        <f t="shared" si="173"/>
        <v>9320</v>
      </c>
      <c r="AY826" s="38" t="str">
        <f t="shared" si="174"/>
        <v/>
      </c>
      <c r="AZ826" s="13">
        <f t="shared" si="175"/>
        <v>0</v>
      </c>
      <c r="BB826" s="19">
        <f>Regression!$C$45+Regression!$C$46*A826</f>
        <v>7430.8666624519919</v>
      </c>
      <c r="BC826" s="27" t="str">
        <f t="shared" si="176"/>
        <v/>
      </c>
      <c r="BD826" s="30">
        <f>INDEX('Seasonal Index'!$H$2:$H$53,AI826)</f>
        <v>0.94653504180541337</v>
      </c>
      <c r="BE826" s="34" t="str">
        <f t="shared" si="177"/>
        <v/>
      </c>
      <c r="BF826" s="38" t="str">
        <f t="shared" si="178"/>
        <v/>
      </c>
      <c r="BG826" s="34">
        <f t="shared" si="179"/>
        <v>9320</v>
      </c>
      <c r="BH826" s="13">
        <f t="shared" si="180"/>
        <v>0</v>
      </c>
      <c r="BI826" s="13">
        <f t="shared" si="181"/>
        <v>0</v>
      </c>
    </row>
    <row r="827" spans="1:61" x14ac:dyDescent="0.2">
      <c r="A827" s="15">
        <v>826</v>
      </c>
      <c r="B827" s="35">
        <v>39052</v>
      </c>
      <c r="C827" s="36">
        <v>9477</v>
      </c>
      <c r="D827" s="37"/>
      <c r="F827" s="15">
        <v>349000</v>
      </c>
      <c r="H827" s="15">
        <v>62.024000000000001</v>
      </c>
      <c r="I827" s="15">
        <v>62.594000000000001</v>
      </c>
      <c r="J827" s="15">
        <v>2.246</v>
      </c>
      <c r="K827" s="15">
        <v>13870.188</v>
      </c>
      <c r="L827" s="15">
        <v>776849</v>
      </c>
      <c r="M827" s="15">
        <v>1739</v>
      </c>
      <c r="N827" s="15">
        <v>16.864999999999998</v>
      </c>
      <c r="O827" s="15">
        <v>245605</v>
      </c>
      <c r="P827" s="15">
        <v>9375.4</v>
      </c>
      <c r="Q827" s="15">
        <v>2395813</v>
      </c>
      <c r="S827" s="15">
        <v>8101</v>
      </c>
      <c r="T827" s="15">
        <v>11.1114</v>
      </c>
      <c r="U827" s="15">
        <v>102.6</v>
      </c>
      <c r="V827" s="15">
        <v>25</v>
      </c>
      <c r="W827" s="15">
        <v>93.2</v>
      </c>
      <c r="X827" s="15">
        <v>97.635099999999994</v>
      </c>
      <c r="AB827" s="15">
        <v>295993</v>
      </c>
      <c r="AD827" s="15">
        <v>0</v>
      </c>
      <c r="AE827" s="15">
        <v>83.2</v>
      </c>
      <c r="AF827" s="15">
        <v>3</v>
      </c>
      <c r="AH827" s="13">
        <f t="shared" si="168"/>
        <v>2006</v>
      </c>
      <c r="AI827" s="13">
        <f t="shared" si="169"/>
        <v>48</v>
      </c>
      <c r="AJ827" s="13">
        <f>IF(AND(ISNUMBER(C827),ISNUMBER(AK827),ISNUMBER(AL827),AH827&gt;=Inputs!$B$5,AH827&lt;=Inputs!$B$6,AH827&lt;&gt;Inputs!$B$7,AH827&lt;&gt;Inputs!$B$8),1,0)</f>
        <v>0</v>
      </c>
      <c r="AK827" s="13">
        <f>IF(INDEX($E827:$AF827,Inputs!$C$10)="","",INDEX($E827:$AF827,Inputs!$C$10))</f>
        <v>245605</v>
      </c>
      <c r="AL827" s="13">
        <f>IF(INDEX($E827:$AF827,Inputs!$C$11)="","",INDEX($E827:$AF827,Inputs!$C$11))</f>
        <v>349000</v>
      </c>
      <c r="AM827" s="19">
        <f>Regression!$C$5+Regression!$C$6*A827</f>
        <v>9877.9205000850125</v>
      </c>
      <c r="AN827" s="27" t="str">
        <f t="shared" si="170"/>
        <v/>
      </c>
      <c r="AO827" s="30">
        <f>INDEX('Seasonal Index'!$E$2:$E$53,AI827)</f>
        <v>0.97475376861810648</v>
      </c>
      <c r="AP827" s="34" t="str">
        <f t="shared" si="171"/>
        <v/>
      </c>
      <c r="AQ827" s="16">
        <f>IF(AJ827=1,A827-Regression!$C$15,0)</f>
        <v>0</v>
      </c>
      <c r="AR827" s="16">
        <f>IF(AJ827=1,AK827-Regression!$D$15,0)</f>
        <v>0</v>
      </c>
      <c r="AS827" s="16">
        <f>IF(AJ827=1,AL827-Regression!$E$15,0)</f>
        <v>0</v>
      </c>
      <c r="AT827" s="16">
        <f>IF(AJ827=1,AP827-Regression!$F$15,0)</f>
        <v>0</v>
      </c>
      <c r="AU827" s="19">
        <f>IF(AND(ISNUMBER(AK827),ISNUMBER(AL827)),Regression!$C$38+Regression!$D$38*A827+Regression!$E$38*AK827+Regression!$F$38*AL827,"")</f>
        <v>9798.5264474998567</v>
      </c>
      <c r="AV827" s="34">
        <f t="shared" si="172"/>
        <v>9551.150581604672</v>
      </c>
      <c r="AW827" s="13" t="str">
        <f>IF(AJ827=1,"Train",IF(AH827=Inputs!$B$6+1,"Validation",IF(AH827&gt;Inputs!$B$6+1,"Forecast","Not used")))</f>
        <v>Not used</v>
      </c>
      <c r="AX827" s="34">
        <f t="shared" si="173"/>
        <v>9477</v>
      </c>
      <c r="AY827" s="38" t="str">
        <f t="shared" si="174"/>
        <v/>
      </c>
      <c r="AZ827" s="13">
        <f t="shared" si="175"/>
        <v>0</v>
      </c>
      <c r="BB827" s="19">
        <f>Regression!$C$45+Regression!$C$46*A827</f>
        <v>7432.4261620647685</v>
      </c>
      <c r="BC827" s="27" t="str">
        <f t="shared" si="176"/>
        <v/>
      </c>
      <c r="BD827" s="30">
        <f>INDEX('Seasonal Index'!$H$2:$H$53,AI827)</f>
        <v>0.96645545966881496</v>
      </c>
      <c r="BE827" s="34" t="str">
        <f t="shared" si="177"/>
        <v/>
      </c>
      <c r="BF827" s="38" t="str">
        <f t="shared" si="178"/>
        <v/>
      </c>
      <c r="BG827" s="34">
        <f t="shared" si="179"/>
        <v>9477</v>
      </c>
      <c r="BH827" s="13">
        <f t="shared" si="180"/>
        <v>0</v>
      </c>
      <c r="BI827" s="13">
        <f t="shared" si="181"/>
        <v>0</v>
      </c>
    </row>
    <row r="828" spans="1:61" x14ac:dyDescent="0.2">
      <c r="A828" s="15">
        <v>827</v>
      </c>
      <c r="B828" s="35">
        <v>39059</v>
      </c>
      <c r="C828" s="36">
        <v>9394</v>
      </c>
      <c r="D828" s="37"/>
      <c r="F828" s="15">
        <v>327000</v>
      </c>
      <c r="H828" s="15">
        <v>62.317999999999998</v>
      </c>
      <c r="I828" s="15">
        <v>63.631999999999998</v>
      </c>
      <c r="J828" s="15">
        <v>2.2970000000000002</v>
      </c>
      <c r="K828" s="15">
        <v>13870.188</v>
      </c>
      <c r="L828" s="15">
        <v>776849</v>
      </c>
      <c r="M828" s="15">
        <v>1734</v>
      </c>
      <c r="N828" s="15">
        <v>16.864999999999998</v>
      </c>
      <c r="O828" s="15">
        <v>245605</v>
      </c>
      <c r="P828" s="15">
        <v>9393.6</v>
      </c>
      <c r="Q828" s="15">
        <v>2395813</v>
      </c>
      <c r="S828" s="15">
        <v>8101</v>
      </c>
      <c r="T828" s="15">
        <v>11.1114</v>
      </c>
      <c r="U828" s="15">
        <v>102.6</v>
      </c>
      <c r="V828" s="15">
        <v>25</v>
      </c>
      <c r="W828" s="15">
        <v>93</v>
      </c>
      <c r="X828" s="15">
        <v>96.747100000000003</v>
      </c>
      <c r="AB828" s="15">
        <v>295993</v>
      </c>
      <c r="AD828" s="15">
        <v>0</v>
      </c>
      <c r="AE828" s="15">
        <v>176.7</v>
      </c>
      <c r="AF828" s="15">
        <v>0</v>
      </c>
      <c r="AH828" s="13">
        <f t="shared" si="168"/>
        <v>2006</v>
      </c>
      <c r="AI828" s="13">
        <f t="shared" si="169"/>
        <v>49</v>
      </c>
      <c r="AJ828" s="13">
        <f>IF(AND(ISNUMBER(C828),ISNUMBER(AK828),ISNUMBER(AL828),AH828&gt;=Inputs!$B$5,AH828&lt;=Inputs!$B$6,AH828&lt;&gt;Inputs!$B$7,AH828&lt;&gt;Inputs!$B$8),1,0)</f>
        <v>0</v>
      </c>
      <c r="AK828" s="13">
        <f>IF(INDEX($E828:$AF828,Inputs!$C$10)="","",INDEX($E828:$AF828,Inputs!$C$10))</f>
        <v>245605</v>
      </c>
      <c r="AL828" s="13">
        <f>IF(INDEX($E828:$AF828,Inputs!$C$11)="","",INDEX($E828:$AF828,Inputs!$C$11))</f>
        <v>327000</v>
      </c>
      <c r="AM828" s="19">
        <f>Regression!$C$5+Regression!$C$6*A828</f>
        <v>9876.7478251466928</v>
      </c>
      <c r="AN828" s="27" t="str">
        <f t="shared" si="170"/>
        <v/>
      </c>
      <c r="AO828" s="30">
        <f>INDEX('Seasonal Index'!$E$2:$E$53,AI828)</f>
        <v>0.98029372066923559</v>
      </c>
      <c r="AP828" s="34" t="str">
        <f t="shared" si="171"/>
        <v/>
      </c>
      <c r="AQ828" s="16">
        <f>IF(AJ828=1,A828-Regression!$C$15,0)</f>
        <v>0</v>
      </c>
      <c r="AR828" s="16">
        <f>IF(AJ828=1,AK828-Regression!$D$15,0)</f>
        <v>0</v>
      </c>
      <c r="AS828" s="16">
        <f>IF(AJ828=1,AL828-Regression!$E$15,0)</f>
        <v>0</v>
      </c>
      <c r="AT828" s="16">
        <f>IF(AJ828=1,AP828-Regression!$F$15,0)</f>
        <v>0</v>
      </c>
      <c r="AU828" s="19">
        <f>IF(AND(ISNUMBER(AK828),ISNUMBER(AL828)),Regression!$C$38+Regression!$D$38*A828+Regression!$E$38*AK828+Regression!$F$38*AL828,"")</f>
        <v>9855.3750445705809</v>
      </c>
      <c r="AV828" s="34">
        <f t="shared" si="172"/>
        <v>9661.1622710328284</v>
      </c>
      <c r="AW828" s="13" t="str">
        <f>IF(AJ828=1,"Train",IF(AH828=Inputs!$B$6+1,"Validation",IF(AH828&gt;Inputs!$B$6+1,"Forecast","Not used")))</f>
        <v>Not used</v>
      </c>
      <c r="AX828" s="34">
        <f t="shared" si="173"/>
        <v>9394</v>
      </c>
      <c r="AY828" s="38" t="str">
        <f t="shared" si="174"/>
        <v/>
      </c>
      <c r="AZ828" s="13">
        <f t="shared" si="175"/>
        <v>0</v>
      </c>
      <c r="BB828" s="19">
        <f>Regression!$C$45+Regression!$C$46*A828</f>
        <v>7433.985661677546</v>
      </c>
      <c r="BC828" s="27" t="str">
        <f t="shared" si="176"/>
        <v/>
      </c>
      <c r="BD828" s="30">
        <f>INDEX('Seasonal Index'!$H$2:$H$53,AI828)</f>
        <v>0.97990885322830168</v>
      </c>
      <c r="BE828" s="34" t="str">
        <f t="shared" si="177"/>
        <v/>
      </c>
      <c r="BF828" s="38" t="str">
        <f t="shared" si="178"/>
        <v/>
      </c>
      <c r="BG828" s="34">
        <f t="shared" si="179"/>
        <v>9394</v>
      </c>
      <c r="BH828" s="13">
        <f t="shared" si="180"/>
        <v>0</v>
      </c>
      <c r="BI828" s="13">
        <f t="shared" si="181"/>
        <v>0</v>
      </c>
    </row>
    <row r="829" spans="1:61" x14ac:dyDescent="0.2">
      <c r="A829" s="15">
        <v>828</v>
      </c>
      <c r="B829" s="35">
        <v>39066</v>
      </c>
      <c r="C829" s="36">
        <v>9491</v>
      </c>
      <c r="D829" s="37"/>
      <c r="F829" s="15">
        <v>311000</v>
      </c>
      <c r="H829" s="15">
        <v>61.908000000000001</v>
      </c>
      <c r="I829" s="15">
        <v>62.564</v>
      </c>
      <c r="J829" s="15">
        <v>2.2930000000000001</v>
      </c>
      <c r="K829" s="15">
        <v>13870.188</v>
      </c>
      <c r="L829" s="15">
        <v>826059</v>
      </c>
      <c r="M829" s="15">
        <v>1734</v>
      </c>
      <c r="N829" s="15">
        <v>16.864999999999998</v>
      </c>
      <c r="O829" s="15">
        <v>245605</v>
      </c>
      <c r="P829" s="15">
        <v>9393.6</v>
      </c>
      <c r="Q829" s="15">
        <v>2426814</v>
      </c>
      <c r="S829" s="15">
        <v>8101</v>
      </c>
      <c r="T829" s="15">
        <v>11.1114</v>
      </c>
      <c r="U829" s="15">
        <v>102.6</v>
      </c>
      <c r="V829" s="15">
        <v>25</v>
      </c>
      <c r="W829" s="15">
        <v>93</v>
      </c>
      <c r="X829" s="15">
        <v>96.371399999999994</v>
      </c>
      <c r="AB829" s="15">
        <v>295993</v>
      </c>
      <c r="AD829" s="15">
        <v>0</v>
      </c>
      <c r="AE829" s="15">
        <v>119.8</v>
      </c>
      <c r="AF829" s="15">
        <v>0</v>
      </c>
      <c r="AH829" s="13">
        <f t="shared" si="168"/>
        <v>2006</v>
      </c>
      <c r="AI829" s="13">
        <f t="shared" si="169"/>
        <v>50</v>
      </c>
      <c r="AJ829" s="13">
        <f>IF(AND(ISNUMBER(C829),ISNUMBER(AK829),ISNUMBER(AL829),AH829&gt;=Inputs!$B$5,AH829&lt;=Inputs!$B$6,AH829&lt;&gt;Inputs!$B$7,AH829&lt;&gt;Inputs!$B$8),1,0)</f>
        <v>0</v>
      </c>
      <c r="AK829" s="13">
        <f>IF(INDEX($E829:$AF829,Inputs!$C$10)="","",INDEX($E829:$AF829,Inputs!$C$10))</f>
        <v>245605</v>
      </c>
      <c r="AL829" s="13">
        <f>IF(INDEX($E829:$AF829,Inputs!$C$11)="","",INDEX($E829:$AF829,Inputs!$C$11))</f>
        <v>311000</v>
      </c>
      <c r="AM829" s="19">
        <f>Regression!$C$5+Regression!$C$6*A829</f>
        <v>9875.5751502083749</v>
      </c>
      <c r="AN829" s="27" t="str">
        <f t="shared" si="170"/>
        <v/>
      </c>
      <c r="AO829" s="30">
        <f>INDEX('Seasonal Index'!$E$2:$E$53,AI829)</f>
        <v>1.00060911532618</v>
      </c>
      <c r="AP829" s="34" t="str">
        <f t="shared" si="171"/>
        <v/>
      </c>
      <c r="AQ829" s="16">
        <f>IF(AJ829=1,A829-Regression!$C$15,0)</f>
        <v>0</v>
      </c>
      <c r="AR829" s="16">
        <f>IF(AJ829=1,AK829-Regression!$D$15,0)</f>
        <v>0</v>
      </c>
      <c r="AS829" s="16">
        <f>IF(AJ829=1,AL829-Regression!$E$15,0)</f>
        <v>0</v>
      </c>
      <c r="AT829" s="16">
        <f>IF(AJ829=1,AP829-Regression!$F$15,0)</f>
        <v>0</v>
      </c>
      <c r="AU829" s="19">
        <f>IF(AND(ISNUMBER(AK829),ISNUMBER(AL829)),Regression!$C$38+Regression!$D$38*A829+Regression!$E$38*AK829+Regression!$F$38*AL829,"")</f>
        <v>9896.2933933807617</v>
      </c>
      <c r="AV829" s="34">
        <f t="shared" si="172"/>
        <v>9902.3213773590433</v>
      </c>
      <c r="AW829" s="13" t="str">
        <f>IF(AJ829=1,"Train",IF(AH829=Inputs!$B$6+1,"Validation",IF(AH829&gt;Inputs!$B$6+1,"Forecast","Not used")))</f>
        <v>Not used</v>
      </c>
      <c r="AX829" s="34">
        <f t="shared" si="173"/>
        <v>9491</v>
      </c>
      <c r="AY829" s="38" t="str">
        <f t="shared" si="174"/>
        <v/>
      </c>
      <c r="AZ829" s="13">
        <f t="shared" si="175"/>
        <v>0</v>
      </c>
      <c r="BB829" s="19">
        <f>Regression!$C$45+Regression!$C$46*A829</f>
        <v>7435.5451612903225</v>
      </c>
      <c r="BC829" s="27" t="str">
        <f t="shared" si="176"/>
        <v/>
      </c>
      <c r="BD829" s="30">
        <f>INDEX('Seasonal Index'!$H$2:$H$53,AI829)</f>
        <v>0.99765913713107945</v>
      </c>
      <c r="BE829" s="34" t="str">
        <f t="shared" si="177"/>
        <v/>
      </c>
      <c r="BF829" s="38" t="str">
        <f t="shared" si="178"/>
        <v/>
      </c>
      <c r="BG829" s="34">
        <f t="shared" si="179"/>
        <v>9491</v>
      </c>
      <c r="BH829" s="13">
        <f t="shared" si="180"/>
        <v>0</v>
      </c>
      <c r="BI829" s="13">
        <f t="shared" si="181"/>
        <v>0</v>
      </c>
    </row>
    <row r="830" spans="1:61" x14ac:dyDescent="0.2">
      <c r="A830" s="15">
        <v>829</v>
      </c>
      <c r="B830" s="35">
        <v>39073</v>
      </c>
      <c r="C830" s="36">
        <v>9229</v>
      </c>
      <c r="D830" s="37"/>
      <c r="F830" s="15">
        <v>318000</v>
      </c>
      <c r="H830" s="15">
        <v>62.4</v>
      </c>
      <c r="I830" s="15">
        <v>62.436</v>
      </c>
      <c r="J830" s="15">
        <v>2.3199999999999998</v>
      </c>
      <c r="K830" s="15">
        <v>13870.188</v>
      </c>
      <c r="L830" s="15">
        <v>826059</v>
      </c>
      <c r="M830" s="15">
        <v>1734</v>
      </c>
      <c r="N830" s="15">
        <v>16.657</v>
      </c>
      <c r="O830" s="15">
        <v>257939</v>
      </c>
      <c r="P830" s="15">
        <v>9393.6</v>
      </c>
      <c r="Q830" s="15">
        <v>2426814</v>
      </c>
      <c r="S830" s="15">
        <v>8101</v>
      </c>
      <c r="T830" s="15">
        <v>11.1114</v>
      </c>
      <c r="U830" s="15">
        <v>102.6</v>
      </c>
      <c r="V830" s="15">
        <v>25</v>
      </c>
      <c r="W830" s="15">
        <v>93</v>
      </c>
      <c r="X830" s="15">
        <v>96.777280000000005</v>
      </c>
      <c r="AB830" s="15">
        <v>295993</v>
      </c>
      <c r="AD830" s="15">
        <v>0</v>
      </c>
      <c r="AE830" s="15">
        <v>115.6</v>
      </c>
      <c r="AF830" s="15">
        <v>2</v>
      </c>
      <c r="AH830" s="13">
        <f t="shared" si="168"/>
        <v>2006</v>
      </c>
      <c r="AI830" s="13">
        <f t="shared" si="169"/>
        <v>51</v>
      </c>
      <c r="AJ830" s="13">
        <f>IF(AND(ISNUMBER(C830),ISNUMBER(AK830),ISNUMBER(AL830),AH830&gt;=Inputs!$B$5,AH830&lt;=Inputs!$B$6,AH830&lt;&gt;Inputs!$B$7,AH830&lt;&gt;Inputs!$B$8),1,0)</f>
        <v>0</v>
      </c>
      <c r="AK830" s="13">
        <f>IF(INDEX($E830:$AF830,Inputs!$C$10)="","",INDEX($E830:$AF830,Inputs!$C$10))</f>
        <v>257939</v>
      </c>
      <c r="AL830" s="13">
        <f>IF(INDEX($E830:$AF830,Inputs!$C$11)="","",INDEX($E830:$AF830,Inputs!$C$11))</f>
        <v>318000</v>
      </c>
      <c r="AM830" s="19">
        <f>Regression!$C$5+Regression!$C$6*A830</f>
        <v>9874.4024752700552</v>
      </c>
      <c r="AN830" s="27" t="str">
        <f t="shared" si="170"/>
        <v/>
      </c>
      <c r="AO830" s="30">
        <f>INDEX('Seasonal Index'!$E$2:$E$53,AI830)</f>
        <v>1.0219733137822757</v>
      </c>
      <c r="AP830" s="34" t="str">
        <f t="shared" si="171"/>
        <v/>
      </c>
      <c r="AQ830" s="16">
        <f>IF(AJ830=1,A830-Regression!$C$15,0)</f>
        <v>0</v>
      </c>
      <c r="AR830" s="16">
        <f>IF(AJ830=1,AK830-Regression!$D$15,0)</f>
        <v>0</v>
      </c>
      <c r="AS830" s="16">
        <f>IF(AJ830=1,AL830-Regression!$E$15,0)</f>
        <v>0</v>
      </c>
      <c r="AT830" s="16">
        <f>IF(AJ830=1,AP830-Regression!$F$15,0)</f>
        <v>0</v>
      </c>
      <c r="AU830" s="19">
        <f>IF(AND(ISNUMBER(AK830),ISNUMBER(AL830)),Regression!$C$38+Regression!$D$38*A830+Regression!$E$38*AK830+Regression!$F$38*AL830,"")</f>
        <v>9898.6512841469757</v>
      </c>
      <c r="AV830" s="34">
        <f t="shared" si="172"/>
        <v>10116.157454834864</v>
      </c>
      <c r="AW830" s="13" t="str">
        <f>IF(AJ830=1,"Train",IF(AH830=Inputs!$B$6+1,"Validation",IF(AH830&gt;Inputs!$B$6+1,"Forecast","Not used")))</f>
        <v>Not used</v>
      </c>
      <c r="AX830" s="34">
        <f t="shared" si="173"/>
        <v>9229</v>
      </c>
      <c r="AY830" s="38" t="str">
        <f t="shared" si="174"/>
        <v/>
      </c>
      <c r="AZ830" s="13">
        <f t="shared" si="175"/>
        <v>0</v>
      </c>
      <c r="BB830" s="19">
        <f>Regression!$C$45+Regression!$C$46*A830</f>
        <v>7437.1046609030991</v>
      </c>
      <c r="BC830" s="27" t="str">
        <f t="shared" si="176"/>
        <v/>
      </c>
      <c r="BD830" s="30">
        <f>INDEX('Seasonal Index'!$H$2:$H$53,AI830)</f>
        <v>1.0395425337611444</v>
      </c>
      <c r="BE830" s="34" t="str">
        <f t="shared" si="177"/>
        <v/>
      </c>
      <c r="BF830" s="38" t="str">
        <f t="shared" si="178"/>
        <v/>
      </c>
      <c r="BG830" s="34">
        <f t="shared" si="179"/>
        <v>9229</v>
      </c>
      <c r="BH830" s="13">
        <f t="shared" si="180"/>
        <v>0</v>
      </c>
      <c r="BI830" s="13">
        <f t="shared" si="181"/>
        <v>0</v>
      </c>
    </row>
    <row r="831" spans="1:61" x14ac:dyDescent="0.2">
      <c r="A831" s="15">
        <v>830</v>
      </c>
      <c r="B831" s="35">
        <v>39080</v>
      </c>
      <c r="C831" s="36">
        <v>9247</v>
      </c>
      <c r="D831" s="37"/>
      <c r="F831" s="15">
        <v>323000</v>
      </c>
      <c r="H831" s="15">
        <v>60.655000000000001</v>
      </c>
      <c r="I831" s="15">
        <v>59.69</v>
      </c>
      <c r="J831" s="15">
        <v>2.3410000000000002</v>
      </c>
      <c r="K831" s="15">
        <v>13870.188</v>
      </c>
      <c r="L831" s="15">
        <v>826059</v>
      </c>
      <c r="M831" s="15">
        <v>1734</v>
      </c>
      <c r="N831" s="15">
        <v>16.657</v>
      </c>
      <c r="O831" s="15">
        <v>257939</v>
      </c>
      <c r="P831" s="15">
        <v>9393.6</v>
      </c>
      <c r="Q831" s="15">
        <v>2426814</v>
      </c>
      <c r="S831" s="15">
        <v>8101</v>
      </c>
      <c r="T831" s="15">
        <v>11.1114</v>
      </c>
      <c r="U831" s="15">
        <v>102.6</v>
      </c>
      <c r="V831" s="15">
        <v>23</v>
      </c>
      <c r="W831" s="15">
        <v>93</v>
      </c>
      <c r="X831" s="15">
        <v>96.977900000000005</v>
      </c>
      <c r="AB831" s="15">
        <v>295993</v>
      </c>
      <c r="AD831" s="15">
        <v>1</v>
      </c>
      <c r="AE831" s="15">
        <v>132.6</v>
      </c>
      <c r="AF831" s="15">
        <v>0</v>
      </c>
      <c r="AH831" s="13">
        <f t="shared" si="168"/>
        <v>2006</v>
      </c>
      <c r="AI831" s="13">
        <f t="shared" si="169"/>
        <v>52</v>
      </c>
      <c r="AJ831" s="13">
        <f>IF(AND(ISNUMBER(C831),ISNUMBER(AK831),ISNUMBER(AL831),AH831&gt;=Inputs!$B$5,AH831&lt;=Inputs!$B$6,AH831&lt;&gt;Inputs!$B$7,AH831&lt;&gt;Inputs!$B$8),1,0)</f>
        <v>0</v>
      </c>
      <c r="AK831" s="13">
        <f>IF(INDEX($E831:$AF831,Inputs!$C$10)="","",INDEX($E831:$AF831,Inputs!$C$10))</f>
        <v>257939</v>
      </c>
      <c r="AL831" s="13">
        <f>IF(INDEX($E831:$AF831,Inputs!$C$11)="","",INDEX($E831:$AF831,Inputs!$C$11))</f>
        <v>323000</v>
      </c>
      <c r="AM831" s="19">
        <f>Regression!$C$5+Regression!$C$6*A831</f>
        <v>9873.2298003317355</v>
      </c>
      <c r="AN831" s="27" t="str">
        <f t="shared" si="170"/>
        <v/>
      </c>
      <c r="AO831" s="30">
        <f>INDEX('Seasonal Index'!$E$2:$E$53,AI831)</f>
        <v>0.94105970168970154</v>
      </c>
      <c r="AP831" s="34" t="str">
        <f t="shared" si="171"/>
        <v/>
      </c>
      <c r="AQ831" s="16">
        <f>IF(AJ831=1,A831-Regression!$C$15,0)</f>
        <v>0</v>
      </c>
      <c r="AR831" s="16">
        <f>IF(AJ831=1,AK831-Regression!$D$15,0)</f>
        <v>0</v>
      </c>
      <c r="AS831" s="16">
        <f>IF(AJ831=1,AL831-Regression!$E$15,0)</f>
        <v>0</v>
      </c>
      <c r="AT831" s="16">
        <f>IF(AJ831=1,AP831-Regression!$F$15,0)</f>
        <v>0</v>
      </c>
      <c r="AU831" s="19">
        <f>IF(AND(ISNUMBER(AK831),ISNUMBER(AL831)),Regression!$C$38+Regression!$D$38*A831+Regression!$E$38*AK831+Regression!$F$38*AL831,"")</f>
        <v>9883.8137640452551</v>
      </c>
      <c r="AV831" s="34">
        <f t="shared" si="172"/>
        <v>9301.2588323489945</v>
      </c>
      <c r="AW831" s="13" t="str">
        <f>IF(AJ831=1,"Train",IF(AH831=Inputs!$B$6+1,"Validation",IF(AH831&gt;Inputs!$B$6+1,"Forecast","Not used")))</f>
        <v>Not used</v>
      </c>
      <c r="AX831" s="34">
        <f t="shared" si="173"/>
        <v>9247</v>
      </c>
      <c r="AY831" s="38" t="str">
        <f t="shared" si="174"/>
        <v/>
      </c>
      <c r="AZ831" s="13">
        <f t="shared" si="175"/>
        <v>0</v>
      </c>
      <c r="BB831" s="19">
        <f>Regression!$C$45+Regression!$C$46*A831</f>
        <v>7438.6641605158766</v>
      </c>
      <c r="BC831" s="27" t="str">
        <f t="shared" si="176"/>
        <v/>
      </c>
      <c r="BD831" s="30">
        <f>INDEX('Seasonal Index'!$H$2:$H$53,AI831)</f>
        <v>0.89289929772275245</v>
      </c>
      <c r="BE831" s="34" t="str">
        <f t="shared" si="177"/>
        <v/>
      </c>
      <c r="BF831" s="38" t="str">
        <f t="shared" si="178"/>
        <v/>
      </c>
      <c r="BG831" s="34">
        <f t="shared" si="179"/>
        <v>9247</v>
      </c>
      <c r="BH831" s="13">
        <f t="shared" si="180"/>
        <v>0</v>
      </c>
      <c r="BI831" s="13">
        <f t="shared" si="181"/>
        <v>0</v>
      </c>
    </row>
    <row r="832" spans="1:61" x14ac:dyDescent="0.2">
      <c r="A832" s="15">
        <v>831</v>
      </c>
      <c r="B832" s="35">
        <v>39087</v>
      </c>
      <c r="C832" s="36">
        <v>9201</v>
      </c>
      <c r="D832" s="37"/>
      <c r="F832" s="15">
        <v>341000</v>
      </c>
      <c r="H832" s="15">
        <v>57.755000000000003</v>
      </c>
      <c r="I832" s="15">
        <v>55.63</v>
      </c>
      <c r="J832" s="15">
        <v>2.3340000000000001</v>
      </c>
      <c r="K832" s="15">
        <v>13870.188</v>
      </c>
      <c r="L832" s="15">
        <v>826059</v>
      </c>
      <c r="M832" s="15">
        <v>1706</v>
      </c>
      <c r="N832" s="15">
        <v>16.657</v>
      </c>
      <c r="O832" s="15">
        <v>257939</v>
      </c>
      <c r="P832" s="15">
        <v>9400.2000000000007</v>
      </c>
      <c r="Q832" s="15">
        <v>2426814</v>
      </c>
      <c r="S832" s="15">
        <v>8101</v>
      </c>
      <c r="T832" s="15">
        <v>11.1114</v>
      </c>
      <c r="U832" s="15">
        <v>102.6</v>
      </c>
      <c r="V832" s="15">
        <v>23</v>
      </c>
      <c r="W832" s="15">
        <v>87.9</v>
      </c>
      <c r="X832" s="15">
        <v>97.121020000000001</v>
      </c>
      <c r="AB832" s="15">
        <v>295993</v>
      </c>
      <c r="AD832" s="15">
        <v>1</v>
      </c>
      <c r="AE832" s="15">
        <v>121.2</v>
      </c>
      <c r="AF832" s="15">
        <v>0</v>
      </c>
      <c r="AH832" s="13">
        <f t="shared" si="168"/>
        <v>2007</v>
      </c>
      <c r="AI832" s="13">
        <f t="shared" si="169"/>
        <v>1</v>
      </c>
      <c r="AJ832" s="13">
        <f>IF(AND(ISNUMBER(C832),ISNUMBER(AK832),ISNUMBER(AL832),AH832&gt;=Inputs!$B$5,AH832&lt;=Inputs!$B$6,AH832&lt;&gt;Inputs!$B$7,AH832&lt;&gt;Inputs!$B$8),1,0)</f>
        <v>0</v>
      </c>
      <c r="AK832" s="13">
        <f>IF(INDEX($E832:$AF832,Inputs!$C$10)="","",INDEX($E832:$AF832,Inputs!$C$10))</f>
        <v>257939</v>
      </c>
      <c r="AL832" s="13">
        <f>IF(INDEX($E832:$AF832,Inputs!$C$11)="","",INDEX($E832:$AF832,Inputs!$C$11))</f>
        <v>341000</v>
      </c>
      <c r="AM832" s="19">
        <f>Regression!$C$5+Regression!$C$6*A832</f>
        <v>9872.0571253934177</v>
      </c>
      <c r="AN832" s="27" t="str">
        <f t="shared" si="170"/>
        <v/>
      </c>
      <c r="AO832" s="30">
        <f>INDEX('Seasonal Index'!$E$2:$E$53,AI832)</f>
        <v>0.91465818912124619</v>
      </c>
      <c r="AP832" s="34" t="str">
        <f t="shared" si="171"/>
        <v/>
      </c>
      <c r="AQ832" s="16">
        <f>IF(AJ832=1,A832-Regression!$C$15,0)</f>
        <v>0</v>
      </c>
      <c r="AR832" s="16">
        <f>IF(AJ832=1,AK832-Regression!$D$15,0)</f>
        <v>0</v>
      </c>
      <c r="AS832" s="16">
        <f>IF(AJ832=1,AL832-Regression!$E$15,0)</f>
        <v>0</v>
      </c>
      <c r="AT832" s="16">
        <f>IF(AJ832=1,AP832-Regression!$F$15,0)</f>
        <v>0</v>
      </c>
      <c r="AU832" s="19">
        <f>IF(AND(ISNUMBER(AK832),ISNUMBER(AL832)),Regression!$C$38+Regression!$D$38*A832+Regression!$E$38*AK832+Regression!$F$38*AL832,"")</f>
        <v>9834.460706045691</v>
      </c>
      <c r="AV832" s="34">
        <f t="shared" si="172"/>
        <v>8995.1700203758046</v>
      </c>
      <c r="AW832" s="13" t="str">
        <f>IF(AJ832=1,"Train",IF(AH832=Inputs!$B$6+1,"Validation",IF(AH832&gt;Inputs!$B$6+1,"Forecast","Not used")))</f>
        <v>Not used</v>
      </c>
      <c r="AX832" s="34">
        <f t="shared" si="173"/>
        <v>9201</v>
      </c>
      <c r="AY832" s="38" t="str">
        <f t="shared" si="174"/>
        <v/>
      </c>
      <c r="AZ832" s="13">
        <f t="shared" si="175"/>
        <v>0</v>
      </c>
      <c r="BB832" s="19">
        <f>Regression!$C$45+Regression!$C$46*A832</f>
        <v>7440.2236601286531</v>
      </c>
      <c r="BC832" s="27" t="str">
        <f t="shared" si="176"/>
        <v/>
      </c>
      <c r="BD832" s="30">
        <f>INDEX('Seasonal Index'!$H$2:$H$53,AI832)</f>
        <v>0.90693988880451892</v>
      </c>
      <c r="BE832" s="34" t="str">
        <f t="shared" si="177"/>
        <v/>
      </c>
      <c r="BF832" s="38" t="str">
        <f t="shared" si="178"/>
        <v/>
      </c>
      <c r="BG832" s="34">
        <f t="shared" si="179"/>
        <v>9201</v>
      </c>
      <c r="BH832" s="13">
        <f t="shared" si="180"/>
        <v>0</v>
      </c>
      <c r="BI832" s="13">
        <f t="shared" si="181"/>
        <v>0</v>
      </c>
    </row>
    <row r="833" spans="1:61" x14ac:dyDescent="0.2">
      <c r="A833" s="15">
        <v>832</v>
      </c>
      <c r="B833" s="35">
        <v>39094</v>
      </c>
      <c r="C833" s="36">
        <v>9060</v>
      </c>
      <c r="D833" s="37"/>
      <c r="F833" s="15">
        <v>330000</v>
      </c>
      <c r="H833" s="15">
        <v>54.11</v>
      </c>
      <c r="I833" s="15">
        <v>51.787999999999997</v>
      </c>
      <c r="J833" s="15">
        <v>2.306</v>
      </c>
      <c r="K833" s="15">
        <v>13870.188</v>
      </c>
      <c r="L833" s="15">
        <v>837889</v>
      </c>
      <c r="M833" s="15">
        <v>1706</v>
      </c>
      <c r="N833" s="15">
        <v>16.657</v>
      </c>
      <c r="O833" s="15">
        <v>257939</v>
      </c>
      <c r="P833" s="15">
        <v>9400.2000000000007</v>
      </c>
      <c r="Q833" s="15">
        <v>2426814</v>
      </c>
      <c r="S833" s="15">
        <v>8101</v>
      </c>
      <c r="T833" s="15">
        <v>11.1114</v>
      </c>
      <c r="U833" s="15">
        <v>102.6</v>
      </c>
      <c r="V833" s="15">
        <v>23</v>
      </c>
      <c r="W833" s="15">
        <v>87.9</v>
      </c>
      <c r="X833" s="15">
        <v>97.366399999999999</v>
      </c>
      <c r="AB833" s="15">
        <v>295993</v>
      </c>
      <c r="AD833" s="15">
        <v>0</v>
      </c>
      <c r="AE833" s="15">
        <v>126.5</v>
      </c>
      <c r="AF833" s="15">
        <v>0.5</v>
      </c>
      <c r="AH833" s="13">
        <f t="shared" si="168"/>
        <v>2007</v>
      </c>
      <c r="AI833" s="13">
        <f t="shared" si="169"/>
        <v>2</v>
      </c>
      <c r="AJ833" s="13">
        <f>IF(AND(ISNUMBER(C833),ISNUMBER(AK833),ISNUMBER(AL833),AH833&gt;=Inputs!$B$5,AH833&lt;=Inputs!$B$6,AH833&lt;&gt;Inputs!$B$7,AH833&lt;&gt;Inputs!$B$8),1,0)</f>
        <v>0</v>
      </c>
      <c r="AK833" s="13">
        <f>IF(INDEX($E833:$AF833,Inputs!$C$10)="","",INDEX($E833:$AF833,Inputs!$C$10))</f>
        <v>257939</v>
      </c>
      <c r="AL833" s="13">
        <f>IF(INDEX($E833:$AF833,Inputs!$C$11)="","",INDEX($E833:$AF833,Inputs!$C$11))</f>
        <v>330000</v>
      </c>
      <c r="AM833" s="19">
        <f>Regression!$C$5+Regression!$C$6*A833</f>
        <v>9870.884450455098</v>
      </c>
      <c r="AN833" s="27" t="str">
        <f t="shared" si="170"/>
        <v/>
      </c>
      <c r="AO833" s="30">
        <f>INDEX('Seasonal Index'!$E$2:$E$53,AI833)</f>
        <v>0.92112372079680493</v>
      </c>
      <c r="AP833" s="34" t="str">
        <f t="shared" si="171"/>
        <v/>
      </c>
      <c r="AQ833" s="16">
        <f>IF(AJ833=1,A833-Regression!$C$15,0)</f>
        <v>0</v>
      </c>
      <c r="AR833" s="16">
        <f>IF(AJ833=1,AK833-Regression!$D$15,0)</f>
        <v>0</v>
      </c>
      <c r="AS833" s="16">
        <f>IF(AJ833=1,AL833-Regression!$E$15,0)</f>
        <v>0</v>
      </c>
      <c r="AT833" s="16">
        <f>IF(AJ833=1,AP833-Regression!$F$15,0)</f>
        <v>0</v>
      </c>
      <c r="AU833" s="19">
        <f>IF(AND(ISNUMBER(AK833),ISNUMBER(AL833)),Regression!$C$38+Regression!$D$38*A833+Regression!$E$38*AK833+Regression!$F$38*AL833,"")</f>
        <v>9862.1038479720864</v>
      </c>
      <c r="AV833" s="34">
        <f t="shared" si="172"/>
        <v>9084.2177913285359</v>
      </c>
      <c r="AW833" s="13" t="str">
        <f>IF(AJ833=1,"Train",IF(AH833=Inputs!$B$6+1,"Validation",IF(AH833&gt;Inputs!$B$6+1,"Forecast","Not used")))</f>
        <v>Not used</v>
      </c>
      <c r="AX833" s="34">
        <f t="shared" si="173"/>
        <v>9060</v>
      </c>
      <c r="AY833" s="38" t="str">
        <f t="shared" si="174"/>
        <v/>
      </c>
      <c r="AZ833" s="13">
        <f t="shared" si="175"/>
        <v>0</v>
      </c>
      <c r="BB833" s="19">
        <f>Regression!$C$45+Regression!$C$46*A833</f>
        <v>7441.7831597414297</v>
      </c>
      <c r="BC833" s="27" t="str">
        <f t="shared" si="176"/>
        <v/>
      </c>
      <c r="BD833" s="30">
        <f>INDEX('Seasonal Index'!$H$2:$H$53,AI833)</f>
        <v>0.93580735968008499</v>
      </c>
      <c r="BE833" s="34" t="str">
        <f t="shared" si="177"/>
        <v/>
      </c>
      <c r="BF833" s="38" t="str">
        <f t="shared" si="178"/>
        <v/>
      </c>
      <c r="BG833" s="34">
        <f t="shared" si="179"/>
        <v>9060</v>
      </c>
      <c r="BH833" s="13">
        <f t="shared" si="180"/>
        <v>0</v>
      </c>
      <c r="BI833" s="13">
        <f t="shared" si="181"/>
        <v>0</v>
      </c>
    </row>
    <row r="834" spans="1:61" x14ac:dyDescent="0.2">
      <c r="A834" s="15">
        <v>833</v>
      </c>
      <c r="B834" s="35">
        <v>39101</v>
      </c>
      <c r="C834" s="36">
        <v>9008</v>
      </c>
      <c r="D834" s="37"/>
      <c r="F834" s="15">
        <v>296000</v>
      </c>
      <c r="H834" s="15">
        <v>51.505000000000003</v>
      </c>
      <c r="I834" s="15">
        <v>51.397500000000001</v>
      </c>
      <c r="J834" s="15">
        <v>2.2290000000000001</v>
      </c>
      <c r="K834" s="15">
        <v>13870.188</v>
      </c>
      <c r="L834" s="15">
        <v>837889</v>
      </c>
      <c r="M834" s="15">
        <v>1706</v>
      </c>
      <c r="N834" s="15">
        <v>17.106999999999999</v>
      </c>
      <c r="O834" s="15">
        <v>245346</v>
      </c>
      <c r="P834" s="15">
        <v>9400.2000000000007</v>
      </c>
      <c r="Q834" s="15">
        <v>2426814</v>
      </c>
      <c r="S834" s="15">
        <v>8101</v>
      </c>
      <c r="T834" s="15">
        <v>11.1114</v>
      </c>
      <c r="U834" s="15">
        <v>102.6</v>
      </c>
      <c r="V834" s="15">
        <v>23</v>
      </c>
      <c r="W834" s="15">
        <v>87.9</v>
      </c>
      <c r="X834" s="15">
        <v>97.970399999999998</v>
      </c>
      <c r="AB834" s="15">
        <v>295993</v>
      </c>
      <c r="AD834" s="15">
        <v>0</v>
      </c>
      <c r="AE834" s="15">
        <v>168.2</v>
      </c>
      <c r="AF834" s="15">
        <v>2.1</v>
      </c>
      <c r="AH834" s="13">
        <f t="shared" ref="AH834:AH897" si="182">YEAR(B834)</f>
        <v>2007</v>
      </c>
      <c r="AI834" s="13">
        <f t="shared" ref="AI834:AI897" si="183">MIN(52,INT((B834-DATE(AH834,1,1))/7)+1)</f>
        <v>3</v>
      </c>
      <c r="AJ834" s="13">
        <f>IF(AND(ISNUMBER(C834),ISNUMBER(AK834),ISNUMBER(AL834),AH834&gt;=Inputs!$B$5,AH834&lt;=Inputs!$B$6,AH834&lt;&gt;Inputs!$B$7,AH834&lt;&gt;Inputs!$B$8),1,0)</f>
        <v>0</v>
      </c>
      <c r="AK834" s="13">
        <f>IF(INDEX($E834:$AF834,Inputs!$C$10)="","",INDEX($E834:$AF834,Inputs!$C$10))</f>
        <v>245346</v>
      </c>
      <c r="AL834" s="13">
        <f>IF(INDEX($E834:$AF834,Inputs!$C$11)="","",INDEX($E834:$AF834,Inputs!$C$11))</f>
        <v>296000</v>
      </c>
      <c r="AM834" s="19">
        <f>Regression!$C$5+Regression!$C$6*A834</f>
        <v>9869.7117755167801</v>
      </c>
      <c r="AN834" s="27" t="str">
        <f t="shared" ref="AN834:AN897" si="184">IF(AJ834=1,C834/AM834,"")</f>
        <v/>
      </c>
      <c r="AO834" s="30">
        <f>INDEX('Seasonal Index'!$E$2:$E$53,AI834)</f>
        <v>0.93247570989249473</v>
      </c>
      <c r="AP834" s="34" t="str">
        <f t="shared" ref="AP834:AP897" si="185">IF(AJ834=1,C834/AO834,"")</f>
        <v/>
      </c>
      <c r="AQ834" s="16">
        <f>IF(AJ834=1,A834-Regression!$C$15,0)</f>
        <v>0</v>
      </c>
      <c r="AR834" s="16">
        <f>IF(AJ834=1,AK834-Regression!$D$15,0)</f>
        <v>0</v>
      </c>
      <c r="AS834" s="16">
        <f>IF(AJ834=1,AL834-Regression!$E$15,0)</f>
        <v>0</v>
      </c>
      <c r="AT834" s="16">
        <f>IF(AJ834=1,AP834-Regression!$F$15,0)</f>
        <v>0</v>
      </c>
      <c r="AU834" s="19">
        <f>IF(AND(ISNUMBER(AK834),ISNUMBER(AL834)),Regression!$C$38+Regression!$D$38*A834+Regression!$E$38*AK834+Regression!$F$38*AL834,"")</f>
        <v>9927.8348581217924</v>
      </c>
      <c r="AV834" s="34">
        <f t="shared" ref="AV834:AV897" si="186">IF(ISNUMBER(AU834),AU834*AO834,"")</f>
        <v>9257.4648570225727</v>
      </c>
      <c r="AW834" s="13" t="str">
        <f>IF(AJ834=1,"Train",IF(AH834=Inputs!$B$6+1,"Validation",IF(AH834&gt;Inputs!$B$6+1,"Forecast","Not used")))</f>
        <v>Not used</v>
      </c>
      <c r="AX834" s="34">
        <f t="shared" ref="AX834:AX897" si="187">IF(ISNUMBER(C834),C834,IF(ISNUMBER(D834),D834,""))</f>
        <v>9008</v>
      </c>
      <c r="AY834" s="38" t="str">
        <f t="shared" ref="AY834:AY897" si="188">IF(AND(AW834="Validation",ISNUMBER(AX834),ISNUMBER(AV834)),ABS(AX834-AV834)/AX834,"")</f>
        <v/>
      </c>
      <c r="AZ834" s="13">
        <f t="shared" ref="AZ834:AZ897" si="189">IF(AJ834=1,AP834-AU834,0)</f>
        <v>0</v>
      </c>
      <c r="BB834" s="19">
        <f>Regression!$C$45+Regression!$C$46*A834</f>
        <v>7443.3426593542063</v>
      </c>
      <c r="BC834" s="27" t="str">
        <f t="shared" ref="BC834:BC897" si="190">IF(AND(AH834&gt;=2022,AH834&lt;=2024),C834/BB834,"")</f>
        <v/>
      </c>
      <c r="BD834" s="30">
        <f>INDEX('Seasonal Index'!$H$2:$H$53,AI834)</f>
        <v>0.93511463592432087</v>
      </c>
      <c r="BE834" s="34" t="str">
        <f t="shared" ref="BE834:BE897" si="191">IF(AH834&gt;=2022,BB834*BD834,"")</f>
        <v/>
      </c>
      <c r="BF834" s="38" t="str">
        <f t="shared" ref="BF834:BF897" si="192">IF(AND(AW834="Validation",ISNUMBER(AX834),ISNUMBER(BE834)),ABS(AX834-BE834)/AX834,"")</f>
        <v/>
      </c>
      <c r="BG834" s="34">
        <f t="shared" ref="BG834:BG897" si="193">IF(ISNUMBER(C834),C834,0)</f>
        <v>9008</v>
      </c>
      <c r="BH834" s="13">
        <f t="shared" ref="BH834:BH897" si="194">IF(ISNUMBER(AY834),AV834-AX834,0)</f>
        <v>0</v>
      </c>
      <c r="BI834" s="13">
        <f t="shared" ref="BI834:BI897" si="195">IF(ISNUMBER(AY834),BE834-AX834,0)</f>
        <v>0</v>
      </c>
    </row>
    <row r="835" spans="1:61" x14ac:dyDescent="0.2">
      <c r="A835" s="15">
        <v>834</v>
      </c>
      <c r="B835" s="35">
        <v>39108</v>
      </c>
      <c r="C835" s="36">
        <v>9090</v>
      </c>
      <c r="D835" s="37"/>
      <c r="F835" s="15">
        <v>335000</v>
      </c>
      <c r="H835" s="15">
        <v>53.566000000000003</v>
      </c>
      <c r="I835" s="15">
        <v>54.868000000000002</v>
      </c>
      <c r="J835" s="15">
        <v>2.165</v>
      </c>
      <c r="K835" s="15">
        <v>13870.188</v>
      </c>
      <c r="L835" s="15">
        <v>837889</v>
      </c>
      <c r="M835" s="15">
        <v>1706</v>
      </c>
      <c r="N835" s="15">
        <v>17.106999999999999</v>
      </c>
      <c r="O835" s="15">
        <v>245346</v>
      </c>
      <c r="P835" s="15">
        <v>9400.2000000000007</v>
      </c>
      <c r="Q835" s="15">
        <v>2426814</v>
      </c>
      <c r="S835" s="15">
        <v>8101</v>
      </c>
      <c r="T835" s="15">
        <v>11.1114</v>
      </c>
      <c r="U835" s="15">
        <v>102.6</v>
      </c>
      <c r="V835" s="15">
        <v>23</v>
      </c>
      <c r="W835" s="15">
        <v>87.9</v>
      </c>
      <c r="X835" s="15">
        <v>97.833600000000004</v>
      </c>
      <c r="AB835" s="15">
        <v>295993</v>
      </c>
      <c r="AD835" s="15">
        <v>0</v>
      </c>
      <c r="AE835" s="15">
        <v>185.4</v>
      </c>
      <c r="AF835" s="15">
        <v>0</v>
      </c>
      <c r="AH835" s="13">
        <f t="shared" si="182"/>
        <v>2007</v>
      </c>
      <c r="AI835" s="13">
        <f t="shared" si="183"/>
        <v>4</v>
      </c>
      <c r="AJ835" s="13">
        <f>IF(AND(ISNUMBER(C835),ISNUMBER(AK835),ISNUMBER(AL835),AH835&gt;=Inputs!$B$5,AH835&lt;=Inputs!$B$6,AH835&lt;&gt;Inputs!$B$7,AH835&lt;&gt;Inputs!$B$8),1,0)</f>
        <v>0</v>
      </c>
      <c r="AK835" s="13">
        <f>IF(INDEX($E835:$AF835,Inputs!$C$10)="","",INDEX($E835:$AF835,Inputs!$C$10))</f>
        <v>245346</v>
      </c>
      <c r="AL835" s="13">
        <f>IF(INDEX($E835:$AF835,Inputs!$C$11)="","",INDEX($E835:$AF835,Inputs!$C$11))</f>
        <v>335000</v>
      </c>
      <c r="AM835" s="19">
        <f>Regression!$C$5+Regression!$C$6*A835</f>
        <v>9868.5391005784604</v>
      </c>
      <c r="AN835" s="27" t="str">
        <f t="shared" si="184"/>
        <v/>
      </c>
      <c r="AO835" s="30">
        <f>INDEX('Seasonal Index'!$E$2:$E$53,AI835)</f>
        <v>0.95567024426301994</v>
      </c>
      <c r="AP835" s="34" t="str">
        <f t="shared" si="185"/>
        <v/>
      </c>
      <c r="AQ835" s="16">
        <f>IF(AJ835=1,A835-Regression!$C$15,0)</f>
        <v>0</v>
      </c>
      <c r="AR835" s="16">
        <f>IF(AJ835=1,AK835-Regression!$D$15,0)</f>
        <v>0</v>
      </c>
      <c r="AS835" s="16">
        <f>IF(AJ835=1,AL835-Regression!$E$15,0)</f>
        <v>0</v>
      </c>
      <c r="AT835" s="16">
        <f>IF(AJ835=1,AP835-Regression!$F$15,0)</f>
        <v>0</v>
      </c>
      <c r="AU835" s="19">
        <f>IF(AND(ISNUMBER(AK835),ISNUMBER(AL835)),Regression!$C$38+Regression!$D$38*A835+Regression!$E$38*AK835+Regression!$F$38*AL835,"")</f>
        <v>9822.725931210327</v>
      </c>
      <c r="AV835" s="34">
        <f t="shared" si="186"/>
        <v>9387.2868900084741</v>
      </c>
      <c r="AW835" s="13" t="str">
        <f>IF(AJ835=1,"Train",IF(AH835=Inputs!$B$6+1,"Validation",IF(AH835&gt;Inputs!$B$6+1,"Forecast","Not used")))</f>
        <v>Not used</v>
      </c>
      <c r="AX835" s="34">
        <f t="shared" si="187"/>
        <v>9090</v>
      </c>
      <c r="AY835" s="38" t="str">
        <f t="shared" si="188"/>
        <v/>
      </c>
      <c r="AZ835" s="13">
        <f t="shared" si="189"/>
        <v>0</v>
      </c>
      <c r="BB835" s="19">
        <f>Regression!$C$45+Regression!$C$46*A835</f>
        <v>7444.9021589669828</v>
      </c>
      <c r="BC835" s="27" t="str">
        <f t="shared" si="190"/>
        <v/>
      </c>
      <c r="BD835" s="30">
        <f>INDEX('Seasonal Index'!$H$2:$H$53,AI835)</f>
        <v>0.94748400224267371</v>
      </c>
      <c r="BE835" s="34" t="str">
        <f t="shared" si="191"/>
        <v/>
      </c>
      <c r="BF835" s="38" t="str">
        <f t="shared" si="192"/>
        <v/>
      </c>
      <c r="BG835" s="34">
        <f t="shared" si="193"/>
        <v>9090</v>
      </c>
      <c r="BH835" s="13">
        <f t="shared" si="194"/>
        <v>0</v>
      </c>
      <c r="BI835" s="13">
        <f t="shared" si="195"/>
        <v>0</v>
      </c>
    </row>
    <row r="836" spans="1:61" x14ac:dyDescent="0.2">
      <c r="A836" s="15">
        <v>835</v>
      </c>
      <c r="B836" s="35">
        <v>39115</v>
      </c>
      <c r="C836" s="36">
        <v>9136</v>
      </c>
      <c r="D836" s="37"/>
      <c r="F836" s="15">
        <v>308000</v>
      </c>
      <c r="H836" s="15">
        <v>57.113999999999997</v>
      </c>
      <c r="I836" s="15">
        <v>55.917999999999999</v>
      </c>
      <c r="J836" s="15">
        <v>2.165</v>
      </c>
      <c r="K836" s="15">
        <v>13870.188</v>
      </c>
      <c r="L836" s="15">
        <v>837889</v>
      </c>
      <c r="M836" s="15">
        <v>1706</v>
      </c>
      <c r="N836" s="15">
        <v>17.106999999999999</v>
      </c>
      <c r="O836" s="15">
        <v>245346</v>
      </c>
      <c r="P836" s="15">
        <v>9400.2000000000007</v>
      </c>
      <c r="Q836" s="15">
        <v>2426814</v>
      </c>
      <c r="S836" s="15">
        <v>8101</v>
      </c>
      <c r="T836" s="15">
        <v>11.1114</v>
      </c>
      <c r="U836" s="15">
        <v>102.6</v>
      </c>
      <c r="V836" s="15">
        <v>23</v>
      </c>
      <c r="W836" s="15">
        <v>87.9</v>
      </c>
      <c r="X836" s="15">
        <v>97.907079999999993</v>
      </c>
      <c r="AB836" s="15">
        <v>295993</v>
      </c>
      <c r="AD836" s="15">
        <v>0</v>
      </c>
      <c r="AE836" s="15">
        <v>201.3</v>
      </c>
      <c r="AF836" s="15">
        <v>0</v>
      </c>
      <c r="AH836" s="13">
        <f t="shared" si="182"/>
        <v>2007</v>
      </c>
      <c r="AI836" s="13">
        <f t="shared" si="183"/>
        <v>5</v>
      </c>
      <c r="AJ836" s="13">
        <f>IF(AND(ISNUMBER(C836),ISNUMBER(AK836),ISNUMBER(AL836),AH836&gt;=Inputs!$B$5,AH836&lt;=Inputs!$B$6,AH836&lt;&gt;Inputs!$B$7,AH836&lt;&gt;Inputs!$B$8),1,0)</f>
        <v>0</v>
      </c>
      <c r="AK836" s="13">
        <f>IF(INDEX($E836:$AF836,Inputs!$C$10)="","",INDEX($E836:$AF836,Inputs!$C$10))</f>
        <v>245346</v>
      </c>
      <c r="AL836" s="13">
        <f>IF(INDEX($E836:$AF836,Inputs!$C$11)="","",INDEX($E836:$AF836,Inputs!$C$11))</f>
        <v>308000</v>
      </c>
      <c r="AM836" s="19">
        <f>Regression!$C$5+Regression!$C$6*A836</f>
        <v>9867.3664256401407</v>
      </c>
      <c r="AN836" s="27" t="str">
        <f t="shared" si="184"/>
        <v/>
      </c>
      <c r="AO836" s="30">
        <f>INDEX('Seasonal Index'!$E$2:$E$53,AI836)</f>
        <v>0.96378521109549831</v>
      </c>
      <c r="AP836" s="34" t="str">
        <f t="shared" si="185"/>
        <v/>
      </c>
      <c r="AQ836" s="16">
        <f>IF(AJ836=1,A836-Regression!$C$15,0)</f>
        <v>0</v>
      </c>
      <c r="AR836" s="16">
        <f>IF(AJ836=1,AK836-Regression!$D$15,0)</f>
        <v>0</v>
      </c>
      <c r="AS836" s="16">
        <f>IF(AJ836=1,AL836-Regression!$E$15,0)</f>
        <v>0</v>
      </c>
      <c r="AT836" s="16">
        <f>IF(AJ836=1,AP836-Regression!$F$15,0)</f>
        <v>0</v>
      </c>
      <c r="AU836" s="19">
        <f>IF(AND(ISNUMBER(AK836),ISNUMBER(AL836)),Regression!$C$38+Regression!$D$38*A836+Regression!$E$38*AK836+Regression!$F$38*AL836,"")</f>
        <v>9892.8497351648366</v>
      </c>
      <c r="AV836" s="34">
        <f t="shared" si="186"/>
        <v>9534.5822703418871</v>
      </c>
      <c r="AW836" s="13" t="str">
        <f>IF(AJ836=1,"Train",IF(AH836=Inputs!$B$6+1,"Validation",IF(AH836&gt;Inputs!$B$6+1,"Forecast","Not used")))</f>
        <v>Not used</v>
      </c>
      <c r="AX836" s="34">
        <f t="shared" si="187"/>
        <v>9136</v>
      </c>
      <c r="AY836" s="38" t="str">
        <f t="shared" si="188"/>
        <v/>
      </c>
      <c r="AZ836" s="13">
        <f t="shared" si="189"/>
        <v>0</v>
      </c>
      <c r="BB836" s="19">
        <f>Regression!$C$45+Regression!$C$46*A836</f>
        <v>7446.4616585797603</v>
      </c>
      <c r="BC836" s="27" t="str">
        <f t="shared" si="190"/>
        <v/>
      </c>
      <c r="BD836" s="30">
        <f>INDEX('Seasonal Index'!$H$2:$H$53,AI836)</f>
        <v>1.0045556242669631</v>
      </c>
      <c r="BE836" s="34" t="str">
        <f t="shared" si="191"/>
        <v/>
      </c>
      <c r="BF836" s="38" t="str">
        <f t="shared" si="192"/>
        <v/>
      </c>
      <c r="BG836" s="34">
        <f t="shared" si="193"/>
        <v>9136</v>
      </c>
      <c r="BH836" s="13">
        <f t="shared" si="194"/>
        <v>0</v>
      </c>
      <c r="BI836" s="13">
        <f t="shared" si="195"/>
        <v>0</v>
      </c>
    </row>
    <row r="837" spans="1:61" x14ac:dyDescent="0.2">
      <c r="A837" s="15">
        <v>836</v>
      </c>
      <c r="B837" s="35">
        <v>39122</v>
      </c>
      <c r="C837" s="36">
        <v>9061</v>
      </c>
      <c r="D837" s="37"/>
      <c r="F837" s="15">
        <v>310000</v>
      </c>
      <c r="H837" s="15">
        <v>58.994</v>
      </c>
      <c r="I837" s="15">
        <v>57.902000000000001</v>
      </c>
      <c r="J837" s="15">
        <v>2.1909999999999998</v>
      </c>
      <c r="K837" s="15">
        <v>14039.56</v>
      </c>
      <c r="L837" s="15">
        <v>870254</v>
      </c>
      <c r="M837" s="15">
        <v>1718</v>
      </c>
      <c r="N837" s="15">
        <v>17.106999999999999</v>
      </c>
      <c r="O837" s="15">
        <v>245346</v>
      </c>
      <c r="P837" s="15">
        <v>9488.2999999999993</v>
      </c>
      <c r="Q837" s="15">
        <v>2426814</v>
      </c>
      <c r="S837" s="15">
        <v>8101</v>
      </c>
      <c r="T837" s="15">
        <v>11.1114</v>
      </c>
      <c r="U837" s="15">
        <v>103.4</v>
      </c>
      <c r="V837" s="15">
        <v>23</v>
      </c>
      <c r="W837" s="15">
        <v>88</v>
      </c>
      <c r="X837" s="15">
        <v>98.001300000000001</v>
      </c>
      <c r="AB837" s="15">
        <v>295993</v>
      </c>
      <c r="AD837" s="15">
        <v>0</v>
      </c>
      <c r="AE837" s="15">
        <v>220.9</v>
      </c>
      <c r="AF837" s="15">
        <v>0</v>
      </c>
      <c r="AH837" s="13">
        <f t="shared" si="182"/>
        <v>2007</v>
      </c>
      <c r="AI837" s="13">
        <f t="shared" si="183"/>
        <v>6</v>
      </c>
      <c r="AJ837" s="13">
        <f>IF(AND(ISNUMBER(C837),ISNUMBER(AK837),ISNUMBER(AL837),AH837&gt;=Inputs!$B$5,AH837&lt;=Inputs!$B$6,AH837&lt;&gt;Inputs!$B$7,AH837&lt;&gt;Inputs!$B$8),1,0)</f>
        <v>0</v>
      </c>
      <c r="AK837" s="13">
        <f>IF(INDEX($E837:$AF837,Inputs!$C$10)="","",INDEX($E837:$AF837,Inputs!$C$10))</f>
        <v>245346</v>
      </c>
      <c r="AL837" s="13">
        <f>IF(INDEX($E837:$AF837,Inputs!$C$11)="","",INDEX($E837:$AF837,Inputs!$C$11))</f>
        <v>310000</v>
      </c>
      <c r="AM837" s="19">
        <f>Regression!$C$5+Regression!$C$6*A837</f>
        <v>9866.1937507018229</v>
      </c>
      <c r="AN837" s="27" t="str">
        <f t="shared" si="184"/>
        <v/>
      </c>
      <c r="AO837" s="30">
        <f>INDEX('Seasonal Index'!$E$2:$E$53,AI837)</f>
        <v>0.93990301851114999</v>
      </c>
      <c r="AP837" s="34" t="str">
        <f t="shared" si="185"/>
        <v/>
      </c>
      <c r="AQ837" s="16">
        <f>IF(AJ837=1,A837-Regression!$C$15,0)</f>
        <v>0</v>
      </c>
      <c r="AR837" s="16">
        <f>IF(AJ837=1,AK837-Regression!$D$15,0)</f>
        <v>0</v>
      </c>
      <c r="AS837" s="16">
        <f>IF(AJ837=1,AL837-Regression!$E$15,0)</f>
        <v>0</v>
      </c>
      <c r="AT837" s="16">
        <f>IF(AJ837=1,AP837-Regression!$F$15,0)</f>
        <v>0</v>
      </c>
      <c r="AU837" s="19">
        <f>IF(AND(ISNUMBER(AK837),ISNUMBER(AL837)),Regression!$C$38+Regression!$D$38*A837+Regression!$E$38*AK837+Regression!$F$38*AL837,"")</f>
        <v>9885.9773391933868</v>
      </c>
      <c r="AV837" s="34">
        <f t="shared" si="186"/>
        <v>9291.8599420406917</v>
      </c>
      <c r="AW837" s="13" t="str">
        <f>IF(AJ837=1,"Train",IF(AH837=Inputs!$B$6+1,"Validation",IF(AH837&gt;Inputs!$B$6+1,"Forecast","Not used")))</f>
        <v>Not used</v>
      </c>
      <c r="AX837" s="34">
        <f t="shared" si="187"/>
        <v>9061</v>
      </c>
      <c r="AY837" s="38" t="str">
        <f t="shared" si="188"/>
        <v/>
      </c>
      <c r="AZ837" s="13">
        <f t="shared" si="189"/>
        <v>0</v>
      </c>
      <c r="BB837" s="19">
        <f>Regression!$C$45+Regression!$C$46*A837</f>
        <v>7448.0211581925369</v>
      </c>
      <c r="BC837" s="27" t="str">
        <f t="shared" si="190"/>
        <v/>
      </c>
      <c r="BD837" s="30">
        <f>INDEX('Seasonal Index'!$H$2:$H$53,AI837)</f>
        <v>0.95301266001084362</v>
      </c>
      <c r="BE837" s="34" t="str">
        <f t="shared" si="191"/>
        <v/>
      </c>
      <c r="BF837" s="38" t="str">
        <f t="shared" si="192"/>
        <v/>
      </c>
      <c r="BG837" s="34">
        <f t="shared" si="193"/>
        <v>9061</v>
      </c>
      <c r="BH837" s="13">
        <f t="shared" si="194"/>
        <v>0</v>
      </c>
      <c r="BI837" s="13">
        <f t="shared" si="195"/>
        <v>0</v>
      </c>
    </row>
    <row r="838" spans="1:61" x14ac:dyDescent="0.2">
      <c r="A838" s="15">
        <v>837</v>
      </c>
      <c r="B838" s="35">
        <v>39129</v>
      </c>
      <c r="C838" s="36">
        <v>9198</v>
      </c>
      <c r="D838" s="37"/>
      <c r="F838" s="15">
        <v>338000</v>
      </c>
      <c r="H838" s="15">
        <v>58.408000000000001</v>
      </c>
      <c r="I838" s="15">
        <v>55.543999999999997</v>
      </c>
      <c r="J838" s="15">
        <v>2.2410000000000001</v>
      </c>
      <c r="K838" s="15">
        <v>14039.56</v>
      </c>
      <c r="L838" s="15">
        <v>870254</v>
      </c>
      <c r="M838" s="15">
        <v>1718</v>
      </c>
      <c r="N838" s="15">
        <v>16.896000000000001</v>
      </c>
      <c r="O838" s="15">
        <v>248187</v>
      </c>
      <c r="P838" s="15">
        <v>9488.2999999999993</v>
      </c>
      <c r="Q838" s="15">
        <v>2426814</v>
      </c>
      <c r="S838" s="15">
        <v>8101</v>
      </c>
      <c r="T838" s="15">
        <v>11.1114</v>
      </c>
      <c r="U838" s="15">
        <v>103.4</v>
      </c>
      <c r="V838" s="15">
        <v>23</v>
      </c>
      <c r="W838" s="15">
        <v>88</v>
      </c>
      <c r="X838" s="15">
        <v>97.770820000000001</v>
      </c>
      <c r="AB838" s="15">
        <v>295993</v>
      </c>
      <c r="AD838" s="15">
        <v>0</v>
      </c>
      <c r="AE838" s="15">
        <v>213.5</v>
      </c>
      <c r="AF838" s="15">
        <v>0</v>
      </c>
      <c r="AH838" s="13">
        <f t="shared" si="182"/>
        <v>2007</v>
      </c>
      <c r="AI838" s="13">
        <f t="shared" si="183"/>
        <v>7</v>
      </c>
      <c r="AJ838" s="13">
        <f>IF(AND(ISNUMBER(C838),ISNUMBER(AK838),ISNUMBER(AL838),AH838&gt;=Inputs!$B$5,AH838&lt;=Inputs!$B$6,AH838&lt;&gt;Inputs!$B$7,AH838&lt;&gt;Inputs!$B$8),1,0)</f>
        <v>0</v>
      </c>
      <c r="AK838" s="13">
        <f>IF(INDEX($E838:$AF838,Inputs!$C$10)="","",INDEX($E838:$AF838,Inputs!$C$10))</f>
        <v>248187</v>
      </c>
      <c r="AL838" s="13">
        <f>IF(INDEX($E838:$AF838,Inputs!$C$11)="","",INDEX($E838:$AF838,Inputs!$C$11))</f>
        <v>338000</v>
      </c>
      <c r="AM838" s="19">
        <f>Regression!$C$5+Regression!$C$6*A838</f>
        <v>9865.0210757635032</v>
      </c>
      <c r="AN838" s="27" t="str">
        <f t="shared" si="184"/>
        <v/>
      </c>
      <c r="AO838" s="30">
        <f>INDEX('Seasonal Index'!$E$2:$E$53,AI838)</f>
        <v>0.9631620939890071</v>
      </c>
      <c r="AP838" s="34" t="str">
        <f t="shared" si="185"/>
        <v/>
      </c>
      <c r="AQ838" s="16">
        <f>IF(AJ838=1,A838-Regression!$C$15,0)</f>
        <v>0</v>
      </c>
      <c r="AR838" s="16">
        <f>IF(AJ838=1,AK838-Regression!$D$15,0)</f>
        <v>0</v>
      </c>
      <c r="AS838" s="16">
        <f>IF(AJ838=1,AL838-Regression!$E$15,0)</f>
        <v>0</v>
      </c>
      <c r="AT838" s="16">
        <f>IF(AJ838=1,AP838-Regression!$F$15,0)</f>
        <v>0</v>
      </c>
      <c r="AU838" s="19">
        <f>IF(AND(ISNUMBER(AK838),ISNUMBER(AL838)),Regression!$C$38+Regression!$D$38*A838+Regression!$E$38*AK838+Regression!$F$38*AL838,"")</f>
        <v>9815.2577580844754</v>
      </c>
      <c r="AV838" s="34">
        <f t="shared" si="186"/>
        <v>9453.6842153184898</v>
      </c>
      <c r="AW838" s="13" t="str">
        <f>IF(AJ838=1,"Train",IF(AH838=Inputs!$B$6+1,"Validation",IF(AH838&gt;Inputs!$B$6+1,"Forecast","Not used")))</f>
        <v>Not used</v>
      </c>
      <c r="AX838" s="34">
        <f t="shared" si="187"/>
        <v>9198</v>
      </c>
      <c r="AY838" s="38" t="str">
        <f t="shared" si="188"/>
        <v/>
      </c>
      <c r="AZ838" s="13">
        <f t="shared" si="189"/>
        <v>0</v>
      </c>
      <c r="BB838" s="19">
        <f>Regression!$C$45+Regression!$C$46*A838</f>
        <v>7449.5806578053134</v>
      </c>
      <c r="BC838" s="27" t="str">
        <f t="shared" si="190"/>
        <v/>
      </c>
      <c r="BD838" s="30">
        <f>INDEX('Seasonal Index'!$H$2:$H$53,AI838)</f>
        <v>0.98161870818373353</v>
      </c>
      <c r="BE838" s="34" t="str">
        <f t="shared" si="191"/>
        <v/>
      </c>
      <c r="BF838" s="38" t="str">
        <f t="shared" si="192"/>
        <v/>
      </c>
      <c r="BG838" s="34">
        <f t="shared" si="193"/>
        <v>9198</v>
      </c>
      <c r="BH838" s="13">
        <f t="shared" si="194"/>
        <v>0</v>
      </c>
      <c r="BI838" s="13">
        <f t="shared" si="195"/>
        <v>0</v>
      </c>
    </row>
    <row r="839" spans="1:61" x14ac:dyDescent="0.2">
      <c r="A839" s="15">
        <v>838</v>
      </c>
      <c r="B839" s="35">
        <v>39136</v>
      </c>
      <c r="C839" s="36">
        <v>9121</v>
      </c>
      <c r="D839" s="37"/>
      <c r="F839" s="15">
        <v>321000</v>
      </c>
      <c r="H839" s="15">
        <v>59.57</v>
      </c>
      <c r="I839" s="15">
        <v>58.162500000000001</v>
      </c>
      <c r="J839" s="15">
        <v>2.2959999999999998</v>
      </c>
      <c r="K839" s="15">
        <v>14039.56</v>
      </c>
      <c r="L839" s="15">
        <v>870254</v>
      </c>
      <c r="M839" s="15">
        <v>1718</v>
      </c>
      <c r="N839" s="15">
        <v>16.896000000000001</v>
      </c>
      <c r="O839" s="15">
        <v>248187</v>
      </c>
      <c r="P839" s="15">
        <v>9488.2999999999993</v>
      </c>
      <c r="Q839" s="15">
        <v>2426814</v>
      </c>
      <c r="S839" s="15">
        <v>8101</v>
      </c>
      <c r="T839" s="15">
        <v>11.3133</v>
      </c>
      <c r="U839" s="15">
        <v>103.4</v>
      </c>
      <c r="V839" s="15">
        <v>23</v>
      </c>
      <c r="W839" s="15">
        <v>88</v>
      </c>
      <c r="X839" s="15">
        <v>97.449579999999997</v>
      </c>
      <c r="AB839" s="15">
        <v>295993</v>
      </c>
      <c r="AD839" s="15">
        <v>0</v>
      </c>
      <c r="AE839" s="15">
        <v>163.69999999999999</v>
      </c>
      <c r="AF839" s="15">
        <v>0.8</v>
      </c>
      <c r="AH839" s="13">
        <f t="shared" si="182"/>
        <v>2007</v>
      </c>
      <c r="AI839" s="13">
        <f t="shared" si="183"/>
        <v>8</v>
      </c>
      <c r="AJ839" s="13">
        <f>IF(AND(ISNUMBER(C839),ISNUMBER(AK839),ISNUMBER(AL839),AH839&gt;=Inputs!$B$5,AH839&lt;=Inputs!$B$6,AH839&lt;&gt;Inputs!$B$7,AH839&lt;&gt;Inputs!$B$8),1,0)</f>
        <v>0</v>
      </c>
      <c r="AK839" s="13">
        <f>IF(INDEX($E839:$AF839,Inputs!$C$10)="","",INDEX($E839:$AF839,Inputs!$C$10))</f>
        <v>248187</v>
      </c>
      <c r="AL839" s="13">
        <f>IF(INDEX($E839:$AF839,Inputs!$C$11)="","",INDEX($E839:$AF839,Inputs!$C$11))</f>
        <v>321000</v>
      </c>
      <c r="AM839" s="19">
        <f>Regression!$C$5+Regression!$C$6*A839</f>
        <v>9863.8484008251835</v>
      </c>
      <c r="AN839" s="27" t="str">
        <f t="shared" si="184"/>
        <v/>
      </c>
      <c r="AO839" s="30">
        <f>INDEX('Seasonal Index'!$E$2:$E$53,AI839)</f>
        <v>0.97838705647303814</v>
      </c>
      <c r="AP839" s="34" t="str">
        <f t="shared" si="185"/>
        <v/>
      </c>
      <c r="AQ839" s="16">
        <f>IF(AJ839=1,A839-Regression!$C$15,0)</f>
        <v>0</v>
      </c>
      <c r="AR839" s="16">
        <f>IF(AJ839=1,AK839-Regression!$D$15,0)</f>
        <v>0</v>
      </c>
      <c r="AS839" s="16">
        <f>IF(AJ839=1,AL839-Regression!$E$15,0)</f>
        <v>0</v>
      </c>
      <c r="AT839" s="16">
        <f>IF(AJ839=1,AP839-Regression!$F$15,0)</f>
        <v>0</v>
      </c>
      <c r="AU839" s="19">
        <f>IF(AND(ISNUMBER(AK839),ISNUMBER(AL839)),Regression!$C$38+Regression!$D$38*A839+Regression!$E$38*AK839+Regression!$F$38*AL839,"")</f>
        <v>9858.8311482714125</v>
      </c>
      <c r="AV839" s="34">
        <f t="shared" si="186"/>
        <v>9645.7527874219704</v>
      </c>
      <c r="AW839" s="13" t="str">
        <f>IF(AJ839=1,"Train",IF(AH839=Inputs!$B$6+1,"Validation",IF(AH839&gt;Inputs!$B$6+1,"Forecast","Not used")))</f>
        <v>Not used</v>
      </c>
      <c r="AX839" s="34">
        <f t="shared" si="187"/>
        <v>9121</v>
      </c>
      <c r="AY839" s="38" t="str">
        <f t="shared" si="188"/>
        <v/>
      </c>
      <c r="AZ839" s="13">
        <f t="shared" si="189"/>
        <v>0</v>
      </c>
      <c r="BB839" s="19">
        <f>Regression!$C$45+Regression!$C$46*A839</f>
        <v>7451.1401574180909</v>
      </c>
      <c r="BC839" s="27" t="str">
        <f t="shared" si="190"/>
        <v/>
      </c>
      <c r="BD839" s="30">
        <f>INDEX('Seasonal Index'!$H$2:$H$53,AI839)</f>
        <v>1.0025158987054763</v>
      </c>
      <c r="BE839" s="34" t="str">
        <f t="shared" si="191"/>
        <v/>
      </c>
      <c r="BF839" s="38" t="str">
        <f t="shared" si="192"/>
        <v/>
      </c>
      <c r="BG839" s="34">
        <f t="shared" si="193"/>
        <v>9121</v>
      </c>
      <c r="BH839" s="13">
        <f t="shared" si="194"/>
        <v>0</v>
      </c>
      <c r="BI839" s="13">
        <f t="shared" si="195"/>
        <v>0</v>
      </c>
    </row>
    <row r="840" spans="1:61" x14ac:dyDescent="0.2">
      <c r="A840" s="15">
        <v>839</v>
      </c>
      <c r="B840" s="35">
        <v>39143</v>
      </c>
      <c r="C840" s="36">
        <v>9191</v>
      </c>
      <c r="D840" s="37"/>
      <c r="F840" s="15">
        <v>322000</v>
      </c>
      <c r="H840" s="15">
        <v>61.64</v>
      </c>
      <c r="I840" s="15">
        <v>60.622</v>
      </c>
      <c r="J840" s="15">
        <v>2.383</v>
      </c>
      <c r="K840" s="15">
        <v>14039.56</v>
      </c>
      <c r="L840" s="15">
        <v>870254</v>
      </c>
      <c r="M840" s="15">
        <v>1718</v>
      </c>
      <c r="N840" s="15">
        <v>16.896000000000001</v>
      </c>
      <c r="O840" s="15">
        <v>248187</v>
      </c>
      <c r="P840" s="15">
        <v>9488.2999999999993</v>
      </c>
      <c r="Q840" s="15">
        <v>2426814</v>
      </c>
      <c r="S840" s="15">
        <v>10222</v>
      </c>
      <c r="T840" s="15">
        <v>11.3133</v>
      </c>
      <c r="U840" s="15">
        <v>103.4</v>
      </c>
      <c r="V840" s="15">
        <v>23</v>
      </c>
      <c r="W840" s="15">
        <v>88</v>
      </c>
      <c r="X840" s="15">
        <v>97.23742</v>
      </c>
      <c r="AB840" s="15">
        <v>298818</v>
      </c>
      <c r="AD840" s="15">
        <v>0</v>
      </c>
      <c r="AE840" s="15">
        <v>139.80000000000001</v>
      </c>
      <c r="AF840" s="15">
        <v>1.8</v>
      </c>
      <c r="AH840" s="13">
        <f t="shared" si="182"/>
        <v>2007</v>
      </c>
      <c r="AI840" s="13">
        <f t="shared" si="183"/>
        <v>9</v>
      </c>
      <c r="AJ840" s="13">
        <f>IF(AND(ISNUMBER(C840),ISNUMBER(AK840),ISNUMBER(AL840),AH840&gt;=Inputs!$B$5,AH840&lt;=Inputs!$B$6,AH840&lt;&gt;Inputs!$B$7,AH840&lt;&gt;Inputs!$B$8),1,0)</f>
        <v>0</v>
      </c>
      <c r="AK840" s="13">
        <f>IF(INDEX($E840:$AF840,Inputs!$C$10)="","",INDEX($E840:$AF840,Inputs!$C$10))</f>
        <v>248187</v>
      </c>
      <c r="AL840" s="13">
        <f>IF(INDEX($E840:$AF840,Inputs!$C$11)="","",INDEX($E840:$AF840,Inputs!$C$11))</f>
        <v>322000</v>
      </c>
      <c r="AM840" s="19">
        <f>Regression!$C$5+Regression!$C$6*A840</f>
        <v>9862.6757258868656</v>
      </c>
      <c r="AN840" s="27" t="str">
        <f t="shared" si="184"/>
        <v/>
      </c>
      <c r="AO840" s="30">
        <f>INDEX('Seasonal Index'!$E$2:$E$53,AI840)</f>
        <v>0.98629367627517528</v>
      </c>
      <c r="AP840" s="34" t="str">
        <f t="shared" si="185"/>
        <v/>
      </c>
      <c r="AQ840" s="16">
        <f>IF(AJ840=1,A840-Regression!$C$15,0)</f>
        <v>0</v>
      </c>
      <c r="AR840" s="16">
        <f>IF(AJ840=1,AK840-Regression!$D$15,0)</f>
        <v>0</v>
      </c>
      <c r="AS840" s="16">
        <f>IF(AJ840=1,AL840-Regression!$E$15,0)</f>
        <v>0</v>
      </c>
      <c r="AT840" s="16">
        <f>IF(AJ840=1,AP840-Regression!$F$15,0)</f>
        <v>0</v>
      </c>
      <c r="AU840" s="19">
        <f>IF(AND(ISNUMBER(AK840),ISNUMBER(AL840)),Regression!$C$38+Regression!$D$38*A840+Regression!$E$38*AK840+Regression!$F$38*AL840,"")</f>
        <v>9854.6137936767227</v>
      </c>
      <c r="AV840" s="34">
        <f t="shared" si="186"/>
        <v>9719.5432668374669</v>
      </c>
      <c r="AW840" s="13" t="str">
        <f>IF(AJ840=1,"Train",IF(AH840=Inputs!$B$6+1,"Validation",IF(AH840&gt;Inputs!$B$6+1,"Forecast","Not used")))</f>
        <v>Not used</v>
      </c>
      <c r="AX840" s="34">
        <f t="shared" si="187"/>
        <v>9191</v>
      </c>
      <c r="AY840" s="38" t="str">
        <f t="shared" si="188"/>
        <v/>
      </c>
      <c r="AZ840" s="13">
        <f t="shared" si="189"/>
        <v>0</v>
      </c>
      <c r="BB840" s="19">
        <f>Regression!$C$45+Regression!$C$46*A840</f>
        <v>7452.6996570308675</v>
      </c>
      <c r="BC840" s="27" t="str">
        <f t="shared" si="190"/>
        <v/>
      </c>
      <c r="BD840" s="30">
        <f>INDEX('Seasonal Index'!$H$2:$H$53,AI840)</f>
        <v>1.0104103597905623</v>
      </c>
      <c r="BE840" s="34" t="str">
        <f t="shared" si="191"/>
        <v/>
      </c>
      <c r="BF840" s="38" t="str">
        <f t="shared" si="192"/>
        <v/>
      </c>
      <c r="BG840" s="34">
        <f t="shared" si="193"/>
        <v>9191</v>
      </c>
      <c r="BH840" s="13">
        <f t="shared" si="194"/>
        <v>0</v>
      </c>
      <c r="BI840" s="13">
        <f t="shared" si="195"/>
        <v>0</v>
      </c>
    </row>
    <row r="841" spans="1:61" x14ac:dyDescent="0.2">
      <c r="A841" s="15">
        <v>840</v>
      </c>
      <c r="B841" s="35">
        <v>39150</v>
      </c>
      <c r="C841" s="36">
        <v>9158</v>
      </c>
      <c r="D841" s="37"/>
      <c r="F841" s="15">
        <v>320000</v>
      </c>
      <c r="H841" s="15">
        <v>60.85</v>
      </c>
      <c r="I841" s="15">
        <v>60.347999999999999</v>
      </c>
      <c r="J841" s="15">
        <v>2.5049999999999999</v>
      </c>
      <c r="K841" s="15">
        <v>14039.56</v>
      </c>
      <c r="L841" s="15">
        <v>870254</v>
      </c>
      <c r="M841" s="15">
        <v>1714</v>
      </c>
      <c r="N841" s="15">
        <v>16.896000000000001</v>
      </c>
      <c r="O841" s="15">
        <v>248187</v>
      </c>
      <c r="P841" s="15">
        <v>9538.7000000000007</v>
      </c>
      <c r="Q841" s="15">
        <v>2426814</v>
      </c>
      <c r="S841" s="15">
        <v>10222</v>
      </c>
      <c r="T841" s="15">
        <v>11.3133</v>
      </c>
      <c r="U841" s="15">
        <v>103.4</v>
      </c>
      <c r="V841" s="15">
        <v>23</v>
      </c>
      <c r="W841" s="15">
        <v>90.6</v>
      </c>
      <c r="X841" s="15">
        <v>97.251980000000003</v>
      </c>
      <c r="AB841" s="15">
        <v>298818</v>
      </c>
      <c r="AD841" s="15">
        <v>0</v>
      </c>
      <c r="AE841" s="15">
        <v>161.69999999999999</v>
      </c>
      <c r="AF841" s="15">
        <v>0.3</v>
      </c>
      <c r="AH841" s="13">
        <f t="shared" si="182"/>
        <v>2007</v>
      </c>
      <c r="AI841" s="13">
        <f t="shared" si="183"/>
        <v>10</v>
      </c>
      <c r="AJ841" s="13">
        <f>IF(AND(ISNUMBER(C841),ISNUMBER(AK841),ISNUMBER(AL841),AH841&gt;=Inputs!$B$5,AH841&lt;=Inputs!$B$6,AH841&lt;&gt;Inputs!$B$7,AH841&lt;&gt;Inputs!$B$8),1,0)</f>
        <v>0</v>
      </c>
      <c r="AK841" s="13">
        <f>IF(INDEX($E841:$AF841,Inputs!$C$10)="","",INDEX($E841:$AF841,Inputs!$C$10))</f>
        <v>248187</v>
      </c>
      <c r="AL841" s="13">
        <f>IF(INDEX($E841:$AF841,Inputs!$C$11)="","",INDEX($E841:$AF841,Inputs!$C$11))</f>
        <v>320000</v>
      </c>
      <c r="AM841" s="19">
        <f>Regression!$C$5+Regression!$C$6*A841</f>
        <v>9861.5030509485459</v>
      </c>
      <c r="AN841" s="27" t="str">
        <f t="shared" si="184"/>
        <v/>
      </c>
      <c r="AO841" s="30">
        <f>INDEX('Seasonal Index'!$E$2:$E$53,AI841)</f>
        <v>0.99527490721887679</v>
      </c>
      <c r="AP841" s="34" t="str">
        <f t="shared" si="185"/>
        <v/>
      </c>
      <c r="AQ841" s="16">
        <f>IF(AJ841=1,A841-Regression!$C$15,0)</f>
        <v>0</v>
      </c>
      <c r="AR841" s="16">
        <f>IF(AJ841=1,AK841-Regression!$D$15,0)</f>
        <v>0</v>
      </c>
      <c r="AS841" s="16">
        <f>IF(AJ841=1,AL841-Regression!$E$15,0)</f>
        <v>0</v>
      </c>
      <c r="AT841" s="16">
        <f>IF(AJ841=1,AP841-Regression!$F$15,0)</f>
        <v>0</v>
      </c>
      <c r="AU841" s="19">
        <f>IF(AND(ISNUMBER(AK841),ISNUMBER(AL841)),Regression!$C$38+Regression!$D$38*A841+Regression!$E$38*AK841+Regression!$F$38*AL841,"")</f>
        <v>9858.3615632123019</v>
      </c>
      <c r="AV841" s="34">
        <f t="shared" si="186"/>
        <v>9811.7798901562655</v>
      </c>
      <c r="AW841" s="13" t="str">
        <f>IF(AJ841=1,"Train",IF(AH841=Inputs!$B$6+1,"Validation",IF(AH841&gt;Inputs!$B$6+1,"Forecast","Not used")))</f>
        <v>Not used</v>
      </c>
      <c r="AX841" s="34">
        <f t="shared" si="187"/>
        <v>9158</v>
      </c>
      <c r="AY841" s="38" t="str">
        <f t="shared" si="188"/>
        <v/>
      </c>
      <c r="AZ841" s="13">
        <f t="shared" si="189"/>
        <v>0</v>
      </c>
      <c r="BB841" s="19">
        <f>Regression!$C$45+Regression!$C$46*A841</f>
        <v>7454.259156643644</v>
      </c>
      <c r="BC841" s="27" t="str">
        <f t="shared" si="190"/>
        <v/>
      </c>
      <c r="BD841" s="30">
        <f>INDEX('Seasonal Index'!$H$2:$H$53,AI841)</f>
        <v>1.0119261816291902</v>
      </c>
      <c r="BE841" s="34" t="str">
        <f t="shared" si="191"/>
        <v/>
      </c>
      <c r="BF841" s="38" t="str">
        <f t="shared" si="192"/>
        <v/>
      </c>
      <c r="BG841" s="34">
        <f t="shared" si="193"/>
        <v>9158</v>
      </c>
      <c r="BH841" s="13">
        <f t="shared" si="194"/>
        <v>0</v>
      </c>
      <c r="BI841" s="13">
        <f t="shared" si="195"/>
        <v>0</v>
      </c>
    </row>
    <row r="842" spans="1:61" x14ac:dyDescent="0.2">
      <c r="A842" s="15">
        <v>841</v>
      </c>
      <c r="B842" s="35">
        <v>39157</v>
      </c>
      <c r="C842" s="36">
        <v>9240</v>
      </c>
      <c r="D842" s="37"/>
      <c r="F842" s="15">
        <v>308000</v>
      </c>
      <c r="H842" s="15">
        <v>57.94</v>
      </c>
      <c r="I842" s="15">
        <v>60.866</v>
      </c>
      <c r="J842" s="15">
        <v>2.5590000000000002</v>
      </c>
      <c r="K842" s="15">
        <v>14039.56</v>
      </c>
      <c r="L842" s="15">
        <v>818314</v>
      </c>
      <c r="M842" s="15">
        <v>1714</v>
      </c>
      <c r="N842" s="15">
        <v>17.169</v>
      </c>
      <c r="O842" s="15">
        <v>248187</v>
      </c>
      <c r="P842" s="15">
        <v>9538.7000000000007</v>
      </c>
      <c r="Q842" s="15">
        <v>2426814</v>
      </c>
      <c r="S842" s="15">
        <v>10222</v>
      </c>
      <c r="T842" s="15">
        <v>11.3133</v>
      </c>
      <c r="U842" s="15">
        <v>103.4</v>
      </c>
      <c r="V842" s="15">
        <v>23</v>
      </c>
      <c r="W842" s="15">
        <v>90.6</v>
      </c>
      <c r="X842" s="15">
        <v>97.533739999999995</v>
      </c>
      <c r="AB842" s="15">
        <v>298818</v>
      </c>
      <c r="AD842" s="15">
        <v>0</v>
      </c>
      <c r="AE842" s="15">
        <v>82.2</v>
      </c>
      <c r="AF842" s="15">
        <v>5.4</v>
      </c>
      <c r="AH842" s="13">
        <f t="shared" si="182"/>
        <v>2007</v>
      </c>
      <c r="AI842" s="13">
        <f t="shared" si="183"/>
        <v>11</v>
      </c>
      <c r="AJ842" s="13">
        <f>IF(AND(ISNUMBER(C842),ISNUMBER(AK842),ISNUMBER(AL842),AH842&gt;=Inputs!$B$5,AH842&lt;=Inputs!$B$6,AH842&lt;&gt;Inputs!$B$7,AH842&lt;&gt;Inputs!$B$8),1,0)</f>
        <v>0</v>
      </c>
      <c r="AK842" s="13">
        <f>IF(INDEX($E842:$AF842,Inputs!$C$10)="","",INDEX($E842:$AF842,Inputs!$C$10))</f>
        <v>248187</v>
      </c>
      <c r="AL842" s="13">
        <f>IF(INDEX($E842:$AF842,Inputs!$C$11)="","",INDEX($E842:$AF842,Inputs!$C$11))</f>
        <v>308000</v>
      </c>
      <c r="AM842" s="19">
        <f>Regression!$C$5+Regression!$C$6*A842</f>
        <v>9860.3303760102281</v>
      </c>
      <c r="AN842" s="27" t="str">
        <f t="shared" si="184"/>
        <v/>
      </c>
      <c r="AO842" s="30">
        <f>INDEX('Seasonal Index'!$E$2:$E$53,AI842)</f>
        <v>1.0021277529608945</v>
      </c>
      <c r="AP842" s="34" t="str">
        <f t="shared" si="185"/>
        <v/>
      </c>
      <c r="AQ842" s="16">
        <f>IF(AJ842=1,A842-Regression!$C$15,0)</f>
        <v>0</v>
      </c>
      <c r="AR842" s="16">
        <f>IF(AJ842=1,AK842-Regression!$D$15,0)</f>
        <v>0</v>
      </c>
      <c r="AS842" s="16">
        <f>IF(AJ842=1,AL842-Regression!$E$15,0)</f>
        <v>0</v>
      </c>
      <c r="AT842" s="16">
        <f>IF(AJ842=1,AP842-Regression!$F$15,0)</f>
        <v>0</v>
      </c>
      <c r="AU842" s="19">
        <f>IF(AND(ISNUMBER(AK842),ISNUMBER(AL842)),Regression!$C$38+Regression!$D$38*A842+Regression!$E$38*AK842+Regression!$F$38*AL842,"")</f>
        <v>9888.6597465154537</v>
      </c>
      <c r="AV842" s="34">
        <f t="shared" si="186"/>
        <v>9909.7003715703795</v>
      </c>
      <c r="AW842" s="13" t="str">
        <f>IF(AJ842=1,"Train",IF(AH842=Inputs!$B$6+1,"Validation",IF(AH842&gt;Inputs!$B$6+1,"Forecast","Not used")))</f>
        <v>Not used</v>
      </c>
      <c r="AX842" s="34">
        <f t="shared" si="187"/>
        <v>9240</v>
      </c>
      <c r="AY842" s="38" t="str">
        <f t="shared" si="188"/>
        <v/>
      </c>
      <c r="AZ842" s="13">
        <f t="shared" si="189"/>
        <v>0</v>
      </c>
      <c r="BB842" s="19">
        <f>Regression!$C$45+Regression!$C$46*A842</f>
        <v>7455.8186562564206</v>
      </c>
      <c r="BC842" s="27" t="str">
        <f t="shared" si="190"/>
        <v/>
      </c>
      <c r="BD842" s="30">
        <f>INDEX('Seasonal Index'!$H$2:$H$53,AI842)</f>
        <v>1.0050201958166503</v>
      </c>
      <c r="BE842" s="34" t="str">
        <f t="shared" si="191"/>
        <v/>
      </c>
      <c r="BF842" s="38" t="str">
        <f t="shared" si="192"/>
        <v/>
      </c>
      <c r="BG842" s="34">
        <f t="shared" si="193"/>
        <v>9240</v>
      </c>
      <c r="BH842" s="13">
        <f t="shared" si="194"/>
        <v>0</v>
      </c>
      <c r="BI842" s="13">
        <f t="shared" si="195"/>
        <v>0</v>
      </c>
    </row>
    <row r="843" spans="1:61" x14ac:dyDescent="0.2">
      <c r="A843" s="15">
        <v>842</v>
      </c>
      <c r="B843" s="35">
        <v>39164</v>
      </c>
      <c r="C843" s="36">
        <v>9250</v>
      </c>
      <c r="D843" s="37"/>
      <c r="F843" s="15">
        <v>309000</v>
      </c>
      <c r="H843" s="15">
        <v>58.264000000000003</v>
      </c>
      <c r="I843" s="15">
        <v>61.09</v>
      </c>
      <c r="J843" s="15">
        <v>2.577</v>
      </c>
      <c r="K843" s="15">
        <v>14039.56</v>
      </c>
      <c r="L843" s="15">
        <v>818314</v>
      </c>
      <c r="M843" s="15">
        <v>1714</v>
      </c>
      <c r="N843" s="15">
        <v>17.169</v>
      </c>
      <c r="O843" s="15">
        <v>233621</v>
      </c>
      <c r="P843" s="15">
        <v>9538.7000000000007</v>
      </c>
      <c r="Q843" s="15">
        <v>2456716</v>
      </c>
      <c r="S843" s="15">
        <v>10222</v>
      </c>
      <c r="T843" s="15">
        <v>11.3133</v>
      </c>
      <c r="U843" s="15">
        <v>103.4</v>
      </c>
      <c r="V843" s="15">
        <v>23</v>
      </c>
      <c r="W843" s="15">
        <v>90.6</v>
      </c>
      <c r="X843" s="15">
        <v>97.217160000000007</v>
      </c>
      <c r="AB843" s="15">
        <v>298818</v>
      </c>
      <c r="AD843" s="15">
        <v>0</v>
      </c>
      <c r="AE843" s="15">
        <v>104.6</v>
      </c>
      <c r="AF843" s="15">
        <v>4</v>
      </c>
      <c r="AH843" s="13">
        <f t="shared" si="182"/>
        <v>2007</v>
      </c>
      <c r="AI843" s="13">
        <f t="shared" si="183"/>
        <v>12</v>
      </c>
      <c r="AJ843" s="13">
        <f>IF(AND(ISNUMBER(C843),ISNUMBER(AK843),ISNUMBER(AL843),AH843&gt;=Inputs!$B$5,AH843&lt;=Inputs!$B$6,AH843&lt;&gt;Inputs!$B$7,AH843&lt;&gt;Inputs!$B$8),1,0)</f>
        <v>0</v>
      </c>
      <c r="AK843" s="13">
        <f>IF(INDEX($E843:$AF843,Inputs!$C$10)="","",INDEX($E843:$AF843,Inputs!$C$10))</f>
        <v>233621</v>
      </c>
      <c r="AL843" s="13">
        <f>IF(INDEX($E843:$AF843,Inputs!$C$11)="","",INDEX($E843:$AF843,Inputs!$C$11))</f>
        <v>309000</v>
      </c>
      <c r="AM843" s="19">
        <f>Regression!$C$5+Regression!$C$6*A843</f>
        <v>9859.1577010719084</v>
      </c>
      <c r="AN843" s="27" t="str">
        <f t="shared" si="184"/>
        <v/>
      </c>
      <c r="AO843" s="30">
        <f>INDEX('Seasonal Index'!$E$2:$E$53,AI843)</f>
        <v>0.99255102448152055</v>
      </c>
      <c r="AP843" s="34" t="str">
        <f t="shared" si="185"/>
        <v/>
      </c>
      <c r="AQ843" s="16">
        <f>IF(AJ843=1,A843-Regression!$C$15,0)</f>
        <v>0</v>
      </c>
      <c r="AR843" s="16">
        <f>IF(AJ843=1,AK843-Regression!$D$15,0)</f>
        <v>0</v>
      </c>
      <c r="AS843" s="16">
        <f>IF(AJ843=1,AL843-Regression!$E$15,0)</f>
        <v>0</v>
      </c>
      <c r="AT843" s="16">
        <f>IF(AJ843=1,AP843-Regression!$F$15,0)</f>
        <v>0</v>
      </c>
      <c r="AU843" s="19">
        <f>IF(AND(ISNUMBER(AK843),ISNUMBER(AL843)),Regression!$C$38+Regression!$D$38*A843+Regression!$E$38*AK843+Regression!$F$38*AL843,"")</f>
        <v>9857.8642323545191</v>
      </c>
      <c r="AV843" s="34">
        <f t="shared" si="186"/>
        <v>9784.4332430232153</v>
      </c>
      <c r="AW843" s="13" t="str">
        <f>IF(AJ843=1,"Train",IF(AH843=Inputs!$B$6+1,"Validation",IF(AH843&gt;Inputs!$B$6+1,"Forecast","Not used")))</f>
        <v>Not used</v>
      </c>
      <c r="AX843" s="34">
        <f t="shared" si="187"/>
        <v>9250</v>
      </c>
      <c r="AY843" s="38" t="str">
        <f t="shared" si="188"/>
        <v/>
      </c>
      <c r="AZ843" s="13">
        <f t="shared" si="189"/>
        <v>0</v>
      </c>
      <c r="BB843" s="19">
        <f>Regression!$C$45+Regression!$C$46*A843</f>
        <v>7457.3781558691971</v>
      </c>
      <c r="BC843" s="27" t="str">
        <f t="shared" si="190"/>
        <v/>
      </c>
      <c r="BD843" s="30">
        <f>INDEX('Seasonal Index'!$H$2:$H$53,AI843)</f>
        <v>1.0030364776411875</v>
      </c>
      <c r="BE843" s="34" t="str">
        <f t="shared" si="191"/>
        <v/>
      </c>
      <c r="BF843" s="38" t="str">
        <f t="shared" si="192"/>
        <v/>
      </c>
      <c r="BG843" s="34">
        <f t="shared" si="193"/>
        <v>9250</v>
      </c>
      <c r="BH843" s="13">
        <f t="shared" si="194"/>
        <v>0</v>
      </c>
      <c r="BI843" s="13">
        <f t="shared" si="195"/>
        <v>0</v>
      </c>
    </row>
    <row r="844" spans="1:61" x14ac:dyDescent="0.2">
      <c r="A844" s="15">
        <v>843</v>
      </c>
      <c r="B844" s="35">
        <v>39171</v>
      </c>
      <c r="C844" s="36">
        <v>9491</v>
      </c>
      <c r="D844" s="37"/>
      <c r="F844" s="15">
        <v>303000</v>
      </c>
      <c r="H844" s="15">
        <v>64.180000000000007</v>
      </c>
      <c r="I844" s="15">
        <v>66.097999999999999</v>
      </c>
      <c r="J844" s="15">
        <v>2.61</v>
      </c>
      <c r="K844" s="15">
        <v>14039.56</v>
      </c>
      <c r="L844" s="15">
        <v>818314</v>
      </c>
      <c r="M844" s="15">
        <v>1714</v>
      </c>
      <c r="N844" s="15">
        <v>17.169</v>
      </c>
      <c r="O844" s="15">
        <v>233621</v>
      </c>
      <c r="P844" s="15">
        <v>9538.7000000000007</v>
      </c>
      <c r="Q844" s="15">
        <v>2456716</v>
      </c>
      <c r="S844" s="15">
        <v>10222</v>
      </c>
      <c r="T844" s="15">
        <v>11.3133</v>
      </c>
      <c r="U844" s="15">
        <v>103.4</v>
      </c>
      <c r="V844" s="15">
        <v>23</v>
      </c>
      <c r="W844" s="15">
        <v>90.6</v>
      </c>
      <c r="X844" s="15">
        <v>96.695939999999993</v>
      </c>
      <c r="AB844" s="15">
        <v>298818</v>
      </c>
      <c r="AD844" s="15">
        <v>0</v>
      </c>
      <c r="AE844" s="15">
        <v>59.5</v>
      </c>
      <c r="AF844" s="15">
        <v>13.5</v>
      </c>
      <c r="AH844" s="13">
        <f t="shared" si="182"/>
        <v>2007</v>
      </c>
      <c r="AI844" s="13">
        <f t="shared" si="183"/>
        <v>13</v>
      </c>
      <c r="AJ844" s="13">
        <f>IF(AND(ISNUMBER(C844),ISNUMBER(AK844),ISNUMBER(AL844),AH844&gt;=Inputs!$B$5,AH844&lt;=Inputs!$B$6,AH844&lt;&gt;Inputs!$B$7,AH844&lt;&gt;Inputs!$B$8),1,0)</f>
        <v>0</v>
      </c>
      <c r="AK844" s="13">
        <f>IF(INDEX($E844:$AF844,Inputs!$C$10)="","",INDEX($E844:$AF844,Inputs!$C$10))</f>
        <v>233621</v>
      </c>
      <c r="AL844" s="13">
        <f>IF(INDEX($E844:$AF844,Inputs!$C$11)="","",INDEX($E844:$AF844,Inputs!$C$11))</f>
        <v>303000</v>
      </c>
      <c r="AM844" s="19">
        <f>Regression!$C$5+Regression!$C$6*A844</f>
        <v>9857.9850261335887</v>
      </c>
      <c r="AN844" s="27" t="str">
        <f t="shared" si="184"/>
        <v/>
      </c>
      <c r="AO844" s="30">
        <f>INDEX('Seasonal Index'!$E$2:$E$53,AI844)</f>
        <v>1.0067199075539344</v>
      </c>
      <c r="AP844" s="34" t="str">
        <f t="shared" si="185"/>
        <v/>
      </c>
      <c r="AQ844" s="16">
        <f>IF(AJ844=1,A844-Regression!$C$15,0)</f>
        <v>0</v>
      </c>
      <c r="AR844" s="16">
        <f>IF(AJ844=1,AK844-Regression!$D$15,0)</f>
        <v>0</v>
      </c>
      <c r="AS844" s="16">
        <f>IF(AJ844=1,AL844-Regression!$E$15,0)</f>
        <v>0</v>
      </c>
      <c r="AT844" s="16">
        <f>IF(AJ844=1,AP844-Regression!$F$15,0)</f>
        <v>0</v>
      </c>
      <c r="AU844" s="19">
        <f>IF(AND(ISNUMBER(AK844),ISNUMBER(AL844)),Regression!$C$38+Regression!$D$38*A844+Regression!$E$38*AK844+Regression!$F$38*AL844,"")</f>
        <v>9872.2321673971273</v>
      </c>
      <c r="AV844" s="34">
        <f t="shared" si="186"/>
        <v>9938.572654913014</v>
      </c>
      <c r="AW844" s="13" t="str">
        <f>IF(AJ844=1,"Train",IF(AH844=Inputs!$B$6+1,"Validation",IF(AH844&gt;Inputs!$B$6+1,"Forecast","Not used")))</f>
        <v>Not used</v>
      </c>
      <c r="AX844" s="34">
        <f t="shared" si="187"/>
        <v>9491</v>
      </c>
      <c r="AY844" s="38" t="str">
        <f t="shared" si="188"/>
        <v/>
      </c>
      <c r="AZ844" s="13">
        <f t="shared" si="189"/>
        <v>0</v>
      </c>
      <c r="BB844" s="19">
        <f>Regression!$C$45+Regression!$C$46*A844</f>
        <v>7458.9376554819746</v>
      </c>
      <c r="BC844" s="27" t="str">
        <f t="shared" si="190"/>
        <v/>
      </c>
      <c r="BD844" s="30">
        <f>INDEX('Seasonal Index'!$H$2:$H$53,AI844)</f>
        <v>1.0306249409207193</v>
      </c>
      <c r="BE844" s="34" t="str">
        <f t="shared" si="191"/>
        <v/>
      </c>
      <c r="BF844" s="38" t="str">
        <f t="shared" si="192"/>
        <v/>
      </c>
      <c r="BG844" s="34">
        <f t="shared" si="193"/>
        <v>9491</v>
      </c>
      <c r="BH844" s="13">
        <f t="shared" si="194"/>
        <v>0</v>
      </c>
      <c r="BI844" s="13">
        <f t="shared" si="195"/>
        <v>0</v>
      </c>
    </row>
    <row r="845" spans="1:61" x14ac:dyDescent="0.2">
      <c r="A845" s="15">
        <v>844</v>
      </c>
      <c r="B845" s="35">
        <v>39178</v>
      </c>
      <c r="C845" s="36">
        <v>9472</v>
      </c>
      <c r="D845" s="37"/>
      <c r="F845" s="15">
        <v>307000</v>
      </c>
      <c r="H845" s="15">
        <v>64.819999999999993</v>
      </c>
      <c r="I845" s="15">
        <v>68.545000000000002</v>
      </c>
      <c r="J845" s="15">
        <v>2.7069999999999999</v>
      </c>
      <c r="K845" s="15">
        <v>14039.56</v>
      </c>
      <c r="L845" s="15">
        <v>818314</v>
      </c>
      <c r="M845" s="15">
        <v>1736</v>
      </c>
      <c r="N845" s="15">
        <v>17.169</v>
      </c>
      <c r="O845" s="15">
        <v>233621</v>
      </c>
      <c r="P845" s="15">
        <v>9566</v>
      </c>
      <c r="Q845" s="15">
        <v>2456716</v>
      </c>
      <c r="S845" s="15">
        <v>10222</v>
      </c>
      <c r="T845" s="15">
        <v>11.3133</v>
      </c>
      <c r="U845" s="15">
        <v>103.4</v>
      </c>
      <c r="V845" s="15">
        <v>23</v>
      </c>
      <c r="W845" s="15">
        <v>90.6</v>
      </c>
      <c r="X845" s="15">
        <v>96.463899999999995</v>
      </c>
      <c r="AB845" s="15">
        <v>298818</v>
      </c>
      <c r="AD845" s="15">
        <v>0</v>
      </c>
      <c r="AE845" s="15">
        <v>78.8</v>
      </c>
      <c r="AF845" s="15">
        <v>6.7</v>
      </c>
      <c r="AH845" s="13">
        <f t="shared" si="182"/>
        <v>2007</v>
      </c>
      <c r="AI845" s="13">
        <f t="shared" si="183"/>
        <v>14</v>
      </c>
      <c r="AJ845" s="13">
        <f>IF(AND(ISNUMBER(C845),ISNUMBER(AK845),ISNUMBER(AL845),AH845&gt;=Inputs!$B$5,AH845&lt;=Inputs!$B$6,AH845&lt;&gt;Inputs!$B$7,AH845&lt;&gt;Inputs!$B$8),1,0)</f>
        <v>0</v>
      </c>
      <c r="AK845" s="13">
        <f>IF(INDEX($E845:$AF845,Inputs!$C$10)="","",INDEX($E845:$AF845,Inputs!$C$10))</f>
        <v>233621</v>
      </c>
      <c r="AL845" s="13">
        <f>IF(INDEX($E845:$AF845,Inputs!$C$11)="","",INDEX($E845:$AF845,Inputs!$C$11))</f>
        <v>307000</v>
      </c>
      <c r="AM845" s="19">
        <f>Regression!$C$5+Regression!$C$6*A845</f>
        <v>9856.8123511952708</v>
      </c>
      <c r="AN845" s="27" t="str">
        <f t="shared" si="184"/>
        <v/>
      </c>
      <c r="AO845" s="30">
        <f>INDEX('Seasonal Index'!$E$2:$E$53,AI845)</f>
        <v>0.99471306505019241</v>
      </c>
      <c r="AP845" s="34" t="str">
        <f t="shared" si="185"/>
        <v/>
      </c>
      <c r="AQ845" s="16">
        <f>IF(AJ845=1,A845-Regression!$C$15,0)</f>
        <v>0</v>
      </c>
      <c r="AR845" s="16">
        <f>IF(AJ845=1,AK845-Regression!$D$15,0)</f>
        <v>0</v>
      </c>
      <c r="AS845" s="16">
        <f>IF(AJ845=1,AL845-Regression!$E$15,0)</f>
        <v>0</v>
      </c>
      <c r="AT845" s="16">
        <f>IF(AJ845=1,AP845-Regression!$F$15,0)</f>
        <v>0</v>
      </c>
      <c r="AU845" s="19">
        <f>IF(AND(ISNUMBER(AK845),ISNUMBER(AL845)),Regression!$C$38+Regression!$D$38*A845+Regression!$E$38*AK845+Regression!$F$38*AL845,"")</f>
        <v>9860.0496886721667</v>
      </c>
      <c r="AV845" s="34">
        <f t="shared" si="186"/>
        <v>9807.9202473662863</v>
      </c>
      <c r="AW845" s="13" t="str">
        <f>IF(AJ845=1,"Train",IF(AH845=Inputs!$B$6+1,"Validation",IF(AH845&gt;Inputs!$B$6+1,"Forecast","Not used")))</f>
        <v>Not used</v>
      </c>
      <c r="AX845" s="34">
        <f t="shared" si="187"/>
        <v>9472</v>
      </c>
      <c r="AY845" s="38" t="str">
        <f t="shared" si="188"/>
        <v/>
      </c>
      <c r="AZ845" s="13">
        <f t="shared" si="189"/>
        <v>0</v>
      </c>
      <c r="BB845" s="19">
        <f>Regression!$C$45+Regression!$C$46*A845</f>
        <v>7460.4971550947512</v>
      </c>
      <c r="BC845" s="27" t="str">
        <f t="shared" si="190"/>
        <v/>
      </c>
      <c r="BD845" s="30">
        <f>INDEX('Seasonal Index'!$H$2:$H$53,AI845)</f>
        <v>0.9999465749058718</v>
      </c>
      <c r="BE845" s="34" t="str">
        <f t="shared" si="191"/>
        <v/>
      </c>
      <c r="BF845" s="38" t="str">
        <f t="shared" si="192"/>
        <v/>
      </c>
      <c r="BG845" s="34">
        <f t="shared" si="193"/>
        <v>9472</v>
      </c>
      <c r="BH845" s="13">
        <f t="shared" si="194"/>
        <v>0</v>
      </c>
      <c r="BI845" s="13">
        <f t="shared" si="195"/>
        <v>0</v>
      </c>
    </row>
    <row r="846" spans="1:61" x14ac:dyDescent="0.2">
      <c r="A846" s="15">
        <v>845</v>
      </c>
      <c r="B846" s="35">
        <v>39185</v>
      </c>
      <c r="C846" s="36">
        <v>9247</v>
      </c>
      <c r="D846" s="37"/>
      <c r="F846" s="15">
        <v>332000</v>
      </c>
      <c r="H846" s="15">
        <v>62.582000000000001</v>
      </c>
      <c r="I846" s="15">
        <v>68.202500000000001</v>
      </c>
      <c r="J846" s="15">
        <v>2.802</v>
      </c>
      <c r="K846" s="15">
        <v>14039.56</v>
      </c>
      <c r="L846" s="15">
        <v>785344</v>
      </c>
      <c r="M846" s="15">
        <v>1736</v>
      </c>
      <c r="N846" s="15">
        <v>17.169</v>
      </c>
      <c r="O846" s="15">
        <v>233621</v>
      </c>
      <c r="P846" s="15">
        <v>9566</v>
      </c>
      <c r="Q846" s="15">
        <v>2456716</v>
      </c>
      <c r="S846" s="15">
        <v>10222</v>
      </c>
      <c r="T846" s="15">
        <v>11.3133</v>
      </c>
      <c r="U846" s="15">
        <v>103.4</v>
      </c>
      <c r="V846" s="15">
        <v>23</v>
      </c>
      <c r="W846" s="15">
        <v>88.2</v>
      </c>
      <c r="X846" s="15">
        <v>96.286180000000002</v>
      </c>
      <c r="AB846" s="15">
        <v>298818</v>
      </c>
      <c r="AD846" s="15">
        <v>0</v>
      </c>
      <c r="AE846" s="15">
        <v>120.9</v>
      </c>
      <c r="AF846" s="15">
        <v>2.5</v>
      </c>
      <c r="AH846" s="13">
        <f t="shared" si="182"/>
        <v>2007</v>
      </c>
      <c r="AI846" s="13">
        <f t="shared" si="183"/>
        <v>15</v>
      </c>
      <c r="AJ846" s="13">
        <f>IF(AND(ISNUMBER(C846),ISNUMBER(AK846),ISNUMBER(AL846),AH846&gt;=Inputs!$B$5,AH846&lt;=Inputs!$B$6,AH846&lt;&gt;Inputs!$B$7,AH846&lt;&gt;Inputs!$B$8),1,0)</f>
        <v>0</v>
      </c>
      <c r="AK846" s="13">
        <f>IF(INDEX($E846:$AF846,Inputs!$C$10)="","",INDEX($E846:$AF846,Inputs!$C$10))</f>
        <v>233621</v>
      </c>
      <c r="AL846" s="13">
        <f>IF(INDEX($E846:$AF846,Inputs!$C$11)="","",INDEX($E846:$AF846,Inputs!$C$11))</f>
        <v>332000</v>
      </c>
      <c r="AM846" s="19">
        <f>Regression!$C$5+Regression!$C$6*A846</f>
        <v>9855.6396762569511</v>
      </c>
      <c r="AN846" s="27" t="str">
        <f t="shared" si="184"/>
        <v/>
      </c>
      <c r="AO846" s="30">
        <f>INDEX('Seasonal Index'!$E$2:$E$53,AI846)</f>
        <v>1.0030309157157118</v>
      </c>
      <c r="AP846" s="34" t="str">
        <f t="shared" si="185"/>
        <v/>
      </c>
      <c r="AQ846" s="16">
        <f>IF(AJ846=1,A846-Regression!$C$15,0)</f>
        <v>0</v>
      </c>
      <c r="AR846" s="16">
        <f>IF(AJ846=1,AK846-Regression!$D$15,0)</f>
        <v>0</v>
      </c>
      <c r="AS846" s="16">
        <f>IF(AJ846=1,AL846-Regression!$E$15,0)</f>
        <v>0</v>
      </c>
      <c r="AT846" s="16">
        <f>IF(AJ846=1,AP846-Regression!$F$15,0)</f>
        <v>0</v>
      </c>
      <c r="AU846" s="19">
        <f>IF(AND(ISNUMBER(AK846),ISNUMBER(AL846)),Regression!$C$38+Regression!$D$38*A846+Regression!$E$38*AK846+Regression!$F$38*AL846,"")</f>
        <v>9792.1113410353009</v>
      </c>
      <c r="AV846" s="34">
        <f t="shared" si="186"/>
        <v>9821.7904051888454</v>
      </c>
      <c r="AW846" s="13" t="str">
        <f>IF(AJ846=1,"Train",IF(AH846=Inputs!$B$6+1,"Validation",IF(AH846&gt;Inputs!$B$6+1,"Forecast","Not used")))</f>
        <v>Not used</v>
      </c>
      <c r="AX846" s="34">
        <f t="shared" si="187"/>
        <v>9247</v>
      </c>
      <c r="AY846" s="38" t="str">
        <f t="shared" si="188"/>
        <v/>
      </c>
      <c r="AZ846" s="13">
        <f t="shared" si="189"/>
        <v>0</v>
      </c>
      <c r="BB846" s="19">
        <f>Regression!$C$45+Regression!$C$46*A846</f>
        <v>7462.0566547075277</v>
      </c>
      <c r="BC846" s="27" t="str">
        <f t="shared" si="190"/>
        <v/>
      </c>
      <c r="BD846" s="30">
        <f>INDEX('Seasonal Index'!$H$2:$H$53,AI846)</f>
        <v>0.99086023336954587</v>
      </c>
      <c r="BE846" s="34" t="str">
        <f t="shared" si="191"/>
        <v/>
      </c>
      <c r="BF846" s="38" t="str">
        <f t="shared" si="192"/>
        <v/>
      </c>
      <c r="BG846" s="34">
        <f t="shared" si="193"/>
        <v>9247</v>
      </c>
      <c r="BH846" s="13">
        <f t="shared" si="194"/>
        <v>0</v>
      </c>
      <c r="BI846" s="13">
        <f t="shared" si="195"/>
        <v>0</v>
      </c>
    </row>
    <row r="847" spans="1:61" x14ac:dyDescent="0.2">
      <c r="A847" s="15">
        <v>846</v>
      </c>
      <c r="B847" s="35">
        <v>39192</v>
      </c>
      <c r="C847" s="36">
        <v>9163</v>
      </c>
      <c r="D847" s="37"/>
      <c r="F847" s="15">
        <v>327000</v>
      </c>
      <c r="H847" s="15">
        <v>63.055999999999997</v>
      </c>
      <c r="I847" s="15">
        <v>66.207999999999998</v>
      </c>
      <c r="J847" s="15">
        <v>2.8759999999999999</v>
      </c>
      <c r="K847" s="15">
        <v>14039.56</v>
      </c>
      <c r="L847" s="15">
        <v>785344</v>
      </c>
      <c r="M847" s="15">
        <v>1736</v>
      </c>
      <c r="N847" s="15">
        <v>16.437999999999999</v>
      </c>
      <c r="O847" s="15">
        <v>219232</v>
      </c>
      <c r="P847" s="15">
        <v>9566</v>
      </c>
      <c r="Q847" s="15">
        <v>2456716</v>
      </c>
      <c r="S847" s="15">
        <v>10222</v>
      </c>
      <c r="T847" s="15">
        <v>11.3133</v>
      </c>
      <c r="U847" s="15">
        <v>103.4</v>
      </c>
      <c r="V847" s="15">
        <v>23</v>
      </c>
      <c r="W847" s="15">
        <v>88.2</v>
      </c>
      <c r="X847" s="15">
        <v>95.990219999999994</v>
      </c>
      <c r="AB847" s="15">
        <v>298818</v>
      </c>
      <c r="AD847" s="15">
        <v>0</v>
      </c>
      <c r="AE847" s="15">
        <v>88.5</v>
      </c>
      <c r="AF847" s="15">
        <v>0.4</v>
      </c>
      <c r="AH847" s="13">
        <f t="shared" si="182"/>
        <v>2007</v>
      </c>
      <c r="AI847" s="13">
        <f t="shared" si="183"/>
        <v>16</v>
      </c>
      <c r="AJ847" s="13">
        <f>IF(AND(ISNUMBER(C847),ISNUMBER(AK847),ISNUMBER(AL847),AH847&gt;=Inputs!$B$5,AH847&lt;=Inputs!$B$6,AH847&lt;&gt;Inputs!$B$7,AH847&lt;&gt;Inputs!$B$8),1,0)</f>
        <v>0</v>
      </c>
      <c r="AK847" s="13">
        <f>IF(INDEX($E847:$AF847,Inputs!$C$10)="","",INDEX($E847:$AF847,Inputs!$C$10))</f>
        <v>219232</v>
      </c>
      <c r="AL847" s="13">
        <f>IF(INDEX($E847:$AF847,Inputs!$C$11)="","",INDEX($E847:$AF847,Inputs!$C$11))</f>
        <v>327000</v>
      </c>
      <c r="AM847" s="19">
        <f>Regression!$C$5+Regression!$C$6*A847</f>
        <v>9854.4670013186333</v>
      </c>
      <c r="AN847" s="27" t="str">
        <f t="shared" si="184"/>
        <v/>
      </c>
      <c r="AO847" s="30">
        <f>INDEX('Seasonal Index'!$E$2:$E$53,AI847)</f>
        <v>1.002097408025427</v>
      </c>
      <c r="AP847" s="34" t="str">
        <f t="shared" si="185"/>
        <v/>
      </c>
      <c r="AQ847" s="16">
        <f>IF(AJ847=1,A847-Regression!$C$15,0)</f>
        <v>0</v>
      </c>
      <c r="AR847" s="16">
        <f>IF(AJ847=1,AK847-Regression!$D$15,0)</f>
        <v>0</v>
      </c>
      <c r="AS847" s="16">
        <f>IF(AJ847=1,AL847-Regression!$E$15,0)</f>
        <v>0</v>
      </c>
      <c r="AT847" s="16">
        <f>IF(AJ847=1,AP847-Regression!$F$15,0)</f>
        <v>0</v>
      </c>
      <c r="AU847" s="19">
        <f>IF(AND(ISNUMBER(AK847),ISNUMBER(AL847)),Regression!$C$38+Regression!$D$38*A847+Regression!$E$38*AK847+Regression!$F$38*AL847,"")</f>
        <v>9777.5690419235416</v>
      </c>
      <c r="AV847" s="34">
        <f t="shared" si="186"/>
        <v>9798.0765937012384</v>
      </c>
      <c r="AW847" s="13" t="str">
        <f>IF(AJ847=1,"Train",IF(AH847=Inputs!$B$6+1,"Validation",IF(AH847&gt;Inputs!$B$6+1,"Forecast","Not used")))</f>
        <v>Not used</v>
      </c>
      <c r="AX847" s="34">
        <f t="shared" si="187"/>
        <v>9163</v>
      </c>
      <c r="AY847" s="38" t="str">
        <f t="shared" si="188"/>
        <v/>
      </c>
      <c r="AZ847" s="13">
        <f t="shared" si="189"/>
        <v>0</v>
      </c>
      <c r="BB847" s="19">
        <f>Regression!$C$45+Regression!$C$46*A847</f>
        <v>7463.6161543203043</v>
      </c>
      <c r="BC847" s="27" t="str">
        <f t="shared" si="190"/>
        <v/>
      </c>
      <c r="BD847" s="30">
        <f>INDEX('Seasonal Index'!$H$2:$H$53,AI847)</f>
        <v>1.0144500074765384</v>
      </c>
      <c r="BE847" s="34" t="str">
        <f t="shared" si="191"/>
        <v/>
      </c>
      <c r="BF847" s="38" t="str">
        <f t="shared" si="192"/>
        <v/>
      </c>
      <c r="BG847" s="34">
        <f t="shared" si="193"/>
        <v>9163</v>
      </c>
      <c r="BH847" s="13">
        <f t="shared" si="194"/>
        <v>0</v>
      </c>
      <c r="BI847" s="13">
        <f t="shared" si="195"/>
        <v>0</v>
      </c>
    </row>
    <row r="848" spans="1:61" x14ac:dyDescent="0.2">
      <c r="A848" s="15">
        <v>847</v>
      </c>
      <c r="B848" s="35">
        <v>39199</v>
      </c>
      <c r="C848" s="36">
        <v>9260</v>
      </c>
      <c r="D848" s="37"/>
      <c r="F848" s="15">
        <v>321000</v>
      </c>
      <c r="H848" s="15">
        <v>65.257999999999996</v>
      </c>
      <c r="I848" s="15">
        <v>67.394000000000005</v>
      </c>
      <c r="J848" s="15">
        <v>2.8690000000000002</v>
      </c>
      <c r="K848" s="15">
        <v>14039.56</v>
      </c>
      <c r="L848" s="15">
        <v>785344</v>
      </c>
      <c r="M848" s="15">
        <v>1736</v>
      </c>
      <c r="N848" s="15">
        <v>16.437999999999999</v>
      </c>
      <c r="O848" s="15">
        <v>219232</v>
      </c>
      <c r="P848" s="15">
        <v>9566</v>
      </c>
      <c r="Q848" s="15">
        <v>2456716</v>
      </c>
      <c r="S848" s="15">
        <v>10222</v>
      </c>
      <c r="T848" s="15">
        <v>11.3133</v>
      </c>
      <c r="U848" s="15">
        <v>103.4</v>
      </c>
      <c r="V848" s="15">
        <v>23</v>
      </c>
      <c r="W848" s="15">
        <v>88.2</v>
      </c>
      <c r="X848" s="15">
        <v>95.33766</v>
      </c>
      <c r="AB848" s="15">
        <v>298818</v>
      </c>
      <c r="AD848" s="15">
        <v>0</v>
      </c>
      <c r="AE848" s="15">
        <v>42.2</v>
      </c>
      <c r="AF848" s="15">
        <v>9.6999999999999993</v>
      </c>
      <c r="AH848" s="13">
        <f t="shared" si="182"/>
        <v>2007</v>
      </c>
      <c r="AI848" s="13">
        <f t="shared" si="183"/>
        <v>17</v>
      </c>
      <c r="AJ848" s="13">
        <f>IF(AND(ISNUMBER(C848),ISNUMBER(AK848),ISNUMBER(AL848),AH848&gt;=Inputs!$B$5,AH848&lt;=Inputs!$B$6,AH848&lt;&gt;Inputs!$B$7,AH848&lt;&gt;Inputs!$B$8),1,0)</f>
        <v>0</v>
      </c>
      <c r="AK848" s="13">
        <f>IF(INDEX($E848:$AF848,Inputs!$C$10)="","",INDEX($E848:$AF848,Inputs!$C$10))</f>
        <v>219232</v>
      </c>
      <c r="AL848" s="13">
        <f>IF(INDEX($E848:$AF848,Inputs!$C$11)="","",INDEX($E848:$AF848,Inputs!$C$11))</f>
        <v>321000</v>
      </c>
      <c r="AM848" s="19">
        <f>Regression!$C$5+Regression!$C$6*A848</f>
        <v>9853.2943263803136</v>
      </c>
      <c r="AN848" s="27" t="str">
        <f t="shared" si="184"/>
        <v/>
      </c>
      <c r="AO848" s="30">
        <f>INDEX('Seasonal Index'!$E$2:$E$53,AI848)</f>
        <v>0.98572000908513657</v>
      </c>
      <c r="AP848" s="34" t="str">
        <f t="shared" si="185"/>
        <v/>
      </c>
      <c r="AQ848" s="16">
        <f>IF(AJ848=1,A848-Regression!$C$15,0)</f>
        <v>0</v>
      </c>
      <c r="AR848" s="16">
        <f>IF(AJ848=1,AK848-Regression!$D$15,0)</f>
        <v>0</v>
      </c>
      <c r="AS848" s="16">
        <f>IF(AJ848=1,AL848-Regression!$E$15,0)</f>
        <v>0</v>
      </c>
      <c r="AT848" s="16">
        <f>IF(AJ848=1,AP848-Regression!$F$15,0)</f>
        <v>0</v>
      </c>
      <c r="AU848" s="19">
        <f>IF(AND(ISNUMBER(AK848),ISNUMBER(AL848)),Regression!$C$38+Regression!$D$38*A848+Regression!$E$38*AK848+Regression!$F$38*AL848,"")</f>
        <v>9791.9369769661498</v>
      </c>
      <c r="AV848" s="34">
        <f t="shared" si="186"/>
        <v>9652.1082058961583</v>
      </c>
      <c r="AW848" s="13" t="str">
        <f>IF(AJ848=1,"Train",IF(AH848=Inputs!$B$6+1,"Validation",IF(AH848&gt;Inputs!$B$6+1,"Forecast","Not used")))</f>
        <v>Not used</v>
      </c>
      <c r="AX848" s="34">
        <f t="shared" si="187"/>
        <v>9260</v>
      </c>
      <c r="AY848" s="38" t="str">
        <f t="shared" si="188"/>
        <v/>
      </c>
      <c r="AZ848" s="13">
        <f t="shared" si="189"/>
        <v>0</v>
      </c>
      <c r="BB848" s="19">
        <f>Regression!$C$45+Regression!$C$46*A848</f>
        <v>7465.1756539330818</v>
      </c>
      <c r="BC848" s="27" t="str">
        <f t="shared" si="190"/>
        <v/>
      </c>
      <c r="BD848" s="30">
        <f>INDEX('Seasonal Index'!$H$2:$H$53,AI848)</f>
        <v>0.9921535913252727</v>
      </c>
      <c r="BE848" s="34" t="str">
        <f t="shared" si="191"/>
        <v/>
      </c>
      <c r="BF848" s="38" t="str">
        <f t="shared" si="192"/>
        <v/>
      </c>
      <c r="BG848" s="34">
        <f t="shared" si="193"/>
        <v>9260</v>
      </c>
      <c r="BH848" s="13">
        <f t="shared" si="194"/>
        <v>0</v>
      </c>
      <c r="BI848" s="13">
        <f t="shared" si="195"/>
        <v>0</v>
      </c>
    </row>
    <row r="849" spans="1:61" x14ac:dyDescent="0.2">
      <c r="A849" s="15">
        <v>848</v>
      </c>
      <c r="B849" s="35">
        <v>39206</v>
      </c>
      <c r="C849" s="36">
        <v>9344</v>
      </c>
      <c r="D849" s="37"/>
      <c r="F849" s="15">
        <v>301000</v>
      </c>
      <c r="H849" s="15">
        <v>63.822000000000003</v>
      </c>
      <c r="I849" s="15">
        <v>66.037999999999997</v>
      </c>
      <c r="J849" s="15">
        <v>2.9710000000000001</v>
      </c>
      <c r="K849" s="15">
        <v>14039.56</v>
      </c>
      <c r="L849" s="15">
        <v>785344</v>
      </c>
      <c r="M849" s="15">
        <v>1736</v>
      </c>
      <c r="N849" s="15">
        <v>16.437999999999999</v>
      </c>
      <c r="O849" s="15">
        <v>219232</v>
      </c>
      <c r="P849" s="15">
        <v>9566</v>
      </c>
      <c r="Q849" s="15">
        <v>2456716</v>
      </c>
      <c r="S849" s="15">
        <v>10222</v>
      </c>
      <c r="T849" s="15">
        <v>11.3133</v>
      </c>
      <c r="U849" s="15">
        <v>103.4</v>
      </c>
      <c r="V849" s="15">
        <v>23</v>
      </c>
      <c r="W849" s="15">
        <v>88.2</v>
      </c>
      <c r="X849" s="15">
        <v>95.073880000000003</v>
      </c>
      <c r="AB849" s="15">
        <v>298818</v>
      </c>
      <c r="AD849" s="15">
        <v>0</v>
      </c>
      <c r="AE849" s="15">
        <v>31.2</v>
      </c>
      <c r="AF849" s="15">
        <v>20.7</v>
      </c>
      <c r="AH849" s="13">
        <f t="shared" si="182"/>
        <v>2007</v>
      </c>
      <c r="AI849" s="13">
        <f t="shared" si="183"/>
        <v>18</v>
      </c>
      <c r="AJ849" s="13">
        <f>IF(AND(ISNUMBER(C849),ISNUMBER(AK849),ISNUMBER(AL849),AH849&gt;=Inputs!$B$5,AH849&lt;=Inputs!$B$6,AH849&lt;&gt;Inputs!$B$7,AH849&lt;&gt;Inputs!$B$8),1,0)</f>
        <v>0</v>
      </c>
      <c r="AK849" s="13">
        <f>IF(INDEX($E849:$AF849,Inputs!$C$10)="","",INDEX($E849:$AF849,Inputs!$C$10))</f>
        <v>219232</v>
      </c>
      <c r="AL849" s="13">
        <f>IF(INDEX($E849:$AF849,Inputs!$C$11)="","",INDEX($E849:$AF849,Inputs!$C$11))</f>
        <v>301000</v>
      </c>
      <c r="AM849" s="19">
        <f>Regression!$C$5+Regression!$C$6*A849</f>
        <v>9852.1216514419939</v>
      </c>
      <c r="AN849" s="27" t="str">
        <f t="shared" si="184"/>
        <v/>
      </c>
      <c r="AO849" s="30">
        <f>INDEX('Seasonal Index'!$E$2:$E$53,AI849)</f>
        <v>1.0181401500092944</v>
      </c>
      <c r="AP849" s="34" t="str">
        <f t="shared" si="185"/>
        <v/>
      </c>
      <c r="AQ849" s="16">
        <f>IF(AJ849=1,A849-Regression!$C$15,0)</f>
        <v>0</v>
      </c>
      <c r="AR849" s="16">
        <f>IF(AJ849=1,AK849-Regression!$D$15,0)</f>
        <v>0</v>
      </c>
      <c r="AS849" s="16">
        <f>IF(AJ849=1,AL849-Regression!$E$15,0)</f>
        <v>0</v>
      </c>
      <c r="AT849" s="16">
        <f>IF(AJ849=1,AP849-Regression!$F$15,0)</f>
        <v>0</v>
      </c>
      <c r="AU849" s="19">
        <f>IF(AND(ISNUMBER(AK849),ISNUMBER(AL849)),Regression!$C$38+Regression!$D$38*A849+Regression!$E$38*AK849+Regression!$F$38*AL849,"")</f>
        <v>9843.4754912833596</v>
      </c>
      <c r="AV849" s="34">
        <f t="shared" si="186"/>
        <v>10022.037613308052</v>
      </c>
      <c r="AW849" s="13" t="str">
        <f>IF(AJ849=1,"Train",IF(AH849=Inputs!$B$6+1,"Validation",IF(AH849&gt;Inputs!$B$6+1,"Forecast","Not used")))</f>
        <v>Not used</v>
      </c>
      <c r="AX849" s="34">
        <f t="shared" si="187"/>
        <v>9344</v>
      </c>
      <c r="AY849" s="38" t="str">
        <f t="shared" si="188"/>
        <v/>
      </c>
      <c r="AZ849" s="13">
        <f t="shared" si="189"/>
        <v>0</v>
      </c>
      <c r="BB849" s="19">
        <f>Regression!$C$45+Regression!$C$46*A849</f>
        <v>7466.7351535458583</v>
      </c>
      <c r="BC849" s="27" t="str">
        <f t="shared" si="190"/>
        <v/>
      </c>
      <c r="BD849" s="30">
        <f>INDEX('Seasonal Index'!$H$2:$H$53,AI849)</f>
        <v>1.0188493846734186</v>
      </c>
      <c r="BE849" s="34" t="str">
        <f t="shared" si="191"/>
        <v/>
      </c>
      <c r="BF849" s="38" t="str">
        <f t="shared" si="192"/>
        <v/>
      </c>
      <c r="BG849" s="34">
        <f t="shared" si="193"/>
        <v>9344</v>
      </c>
      <c r="BH849" s="13">
        <f t="shared" si="194"/>
        <v>0</v>
      </c>
      <c r="BI849" s="13">
        <f t="shared" si="195"/>
        <v>0</v>
      </c>
    </row>
    <row r="850" spans="1:61" x14ac:dyDescent="0.2">
      <c r="A850" s="15">
        <v>849</v>
      </c>
      <c r="B850" s="35">
        <v>39213</v>
      </c>
      <c r="C850" s="36">
        <v>9404</v>
      </c>
      <c r="D850" s="37"/>
      <c r="F850" s="15">
        <v>300000</v>
      </c>
      <c r="H850" s="15">
        <v>61.896000000000001</v>
      </c>
      <c r="I850" s="15">
        <v>63.911999999999999</v>
      </c>
      <c r="J850" s="15">
        <v>3.0539999999999998</v>
      </c>
      <c r="K850" s="15">
        <v>14215.651</v>
      </c>
      <c r="L850" s="15">
        <v>785344</v>
      </c>
      <c r="M850" s="15">
        <v>1749</v>
      </c>
      <c r="N850" s="15">
        <v>16.437999999999999</v>
      </c>
      <c r="O850" s="15">
        <v>219232</v>
      </c>
      <c r="P850" s="15">
        <v>9611.7000000000007</v>
      </c>
      <c r="Q850" s="15">
        <v>2456716</v>
      </c>
      <c r="S850" s="15">
        <v>10222</v>
      </c>
      <c r="T850" s="15">
        <v>11.3133</v>
      </c>
      <c r="U850" s="15">
        <v>104.2</v>
      </c>
      <c r="V850" s="15">
        <v>23</v>
      </c>
      <c r="W850" s="15">
        <v>84.7</v>
      </c>
      <c r="X850" s="15">
        <v>94.96078</v>
      </c>
      <c r="AB850" s="15">
        <v>298818</v>
      </c>
      <c r="AD850" s="15">
        <v>0</v>
      </c>
      <c r="AE850" s="15">
        <v>19.600000000000001</v>
      </c>
      <c r="AF850" s="15">
        <v>29.4</v>
      </c>
      <c r="AH850" s="13">
        <f t="shared" si="182"/>
        <v>2007</v>
      </c>
      <c r="AI850" s="13">
        <f t="shared" si="183"/>
        <v>19</v>
      </c>
      <c r="AJ850" s="13">
        <f>IF(AND(ISNUMBER(C850),ISNUMBER(AK850),ISNUMBER(AL850),AH850&gt;=Inputs!$B$5,AH850&lt;=Inputs!$B$6,AH850&lt;&gt;Inputs!$B$7,AH850&lt;&gt;Inputs!$B$8),1,0)</f>
        <v>0</v>
      </c>
      <c r="AK850" s="13">
        <f>IF(INDEX($E850:$AF850,Inputs!$C$10)="","",INDEX($E850:$AF850,Inputs!$C$10))</f>
        <v>219232</v>
      </c>
      <c r="AL850" s="13">
        <f>IF(INDEX($E850:$AF850,Inputs!$C$11)="","",INDEX($E850:$AF850,Inputs!$C$11))</f>
        <v>300000</v>
      </c>
      <c r="AM850" s="19">
        <f>Regression!$C$5+Regression!$C$6*A850</f>
        <v>9850.948976503676</v>
      </c>
      <c r="AN850" s="27" t="str">
        <f t="shared" si="184"/>
        <v/>
      </c>
      <c r="AO850" s="30">
        <f>INDEX('Seasonal Index'!$E$2:$E$53,AI850)</f>
        <v>1.0133712391889671</v>
      </c>
      <c r="AP850" s="34" t="str">
        <f t="shared" si="185"/>
        <v/>
      </c>
      <c r="AQ850" s="16">
        <f>IF(AJ850=1,A850-Regression!$C$15,0)</f>
        <v>0</v>
      </c>
      <c r="AR850" s="16">
        <f>IF(AJ850=1,AK850-Regression!$D$15,0)</f>
        <v>0</v>
      </c>
      <c r="AS850" s="16">
        <f>IF(AJ850=1,AL850-Regression!$E$15,0)</f>
        <v>0</v>
      </c>
      <c r="AT850" s="16">
        <f>IF(AJ850=1,AP850-Regression!$F$15,0)</f>
        <v>0</v>
      </c>
      <c r="AU850" s="19">
        <f>IF(AND(ISNUMBER(AK850),ISNUMBER(AL850)),Regression!$C$38+Regression!$D$38*A850+Regression!$E$38*AK850+Regression!$F$38*AL850,"")</f>
        <v>9844.5682194421825</v>
      </c>
      <c r="AV850" s="34">
        <f t="shared" si="186"/>
        <v>9976.2022958164471</v>
      </c>
      <c r="AW850" s="13" t="str">
        <f>IF(AJ850=1,"Train",IF(AH850=Inputs!$B$6+1,"Validation",IF(AH850&gt;Inputs!$B$6+1,"Forecast","Not used")))</f>
        <v>Not used</v>
      </c>
      <c r="AX850" s="34">
        <f t="shared" si="187"/>
        <v>9404</v>
      </c>
      <c r="AY850" s="38" t="str">
        <f t="shared" si="188"/>
        <v/>
      </c>
      <c r="AZ850" s="13">
        <f t="shared" si="189"/>
        <v>0</v>
      </c>
      <c r="BB850" s="19">
        <f>Regression!$C$45+Regression!$C$46*A850</f>
        <v>7468.2946531586349</v>
      </c>
      <c r="BC850" s="27" t="str">
        <f t="shared" si="190"/>
        <v/>
      </c>
      <c r="BD850" s="30">
        <f>INDEX('Seasonal Index'!$H$2:$H$53,AI850)</f>
        <v>1.0190603733092338</v>
      </c>
      <c r="BE850" s="34" t="str">
        <f t="shared" si="191"/>
        <v/>
      </c>
      <c r="BF850" s="38" t="str">
        <f t="shared" si="192"/>
        <v/>
      </c>
      <c r="BG850" s="34">
        <f t="shared" si="193"/>
        <v>9404</v>
      </c>
      <c r="BH850" s="13">
        <f t="shared" si="194"/>
        <v>0</v>
      </c>
      <c r="BI850" s="13">
        <f t="shared" si="195"/>
        <v>0</v>
      </c>
    </row>
    <row r="851" spans="1:61" x14ac:dyDescent="0.2">
      <c r="A851" s="15">
        <v>850</v>
      </c>
      <c r="B851" s="35">
        <v>39220</v>
      </c>
      <c r="C851" s="36">
        <v>9433</v>
      </c>
      <c r="D851" s="37"/>
      <c r="F851" s="15">
        <v>297000</v>
      </c>
      <c r="H851" s="15">
        <v>63.607999999999997</v>
      </c>
      <c r="I851" s="15">
        <v>67.554000000000002</v>
      </c>
      <c r="J851" s="15">
        <v>3.1030000000000002</v>
      </c>
      <c r="K851" s="15">
        <v>14215.651</v>
      </c>
      <c r="L851" s="15">
        <v>811394</v>
      </c>
      <c r="M851" s="15">
        <v>1749</v>
      </c>
      <c r="N851" s="15">
        <v>16.614999999999998</v>
      </c>
      <c r="O851" s="15">
        <v>259638</v>
      </c>
      <c r="P851" s="15">
        <v>9611.7000000000007</v>
      </c>
      <c r="Q851" s="15">
        <v>2456716</v>
      </c>
      <c r="S851" s="15">
        <v>10222</v>
      </c>
      <c r="T851" s="15">
        <v>11.3133</v>
      </c>
      <c r="U851" s="15">
        <v>104.2</v>
      </c>
      <c r="V851" s="15">
        <v>23</v>
      </c>
      <c r="W851" s="15">
        <v>84.7</v>
      </c>
      <c r="X851" s="15">
        <v>94.860720000000001</v>
      </c>
      <c r="AB851" s="15">
        <v>298818</v>
      </c>
      <c r="AD851" s="15">
        <v>0</v>
      </c>
      <c r="AE851" s="15">
        <v>23.7</v>
      </c>
      <c r="AF851" s="15">
        <v>22.9</v>
      </c>
      <c r="AH851" s="13">
        <f t="shared" si="182"/>
        <v>2007</v>
      </c>
      <c r="AI851" s="13">
        <f t="shared" si="183"/>
        <v>20</v>
      </c>
      <c r="AJ851" s="13">
        <f>IF(AND(ISNUMBER(C851),ISNUMBER(AK851),ISNUMBER(AL851),AH851&gt;=Inputs!$B$5,AH851&lt;=Inputs!$B$6,AH851&lt;&gt;Inputs!$B$7,AH851&lt;&gt;Inputs!$B$8),1,0)</f>
        <v>0</v>
      </c>
      <c r="AK851" s="13">
        <f>IF(INDEX($E851:$AF851,Inputs!$C$10)="","",INDEX($E851:$AF851,Inputs!$C$10))</f>
        <v>259638</v>
      </c>
      <c r="AL851" s="13">
        <f>IF(INDEX($E851:$AF851,Inputs!$C$11)="","",INDEX($E851:$AF851,Inputs!$C$11))</f>
        <v>297000</v>
      </c>
      <c r="AM851" s="19">
        <f>Regression!$C$5+Regression!$C$6*A851</f>
        <v>9849.7763015653563</v>
      </c>
      <c r="AN851" s="27" t="str">
        <f t="shared" si="184"/>
        <v/>
      </c>
      <c r="AO851" s="30">
        <f>INDEX('Seasonal Index'!$E$2:$E$53,AI851)</f>
        <v>1.0355119111831677</v>
      </c>
      <c r="AP851" s="34" t="str">
        <f t="shared" si="185"/>
        <v/>
      </c>
      <c r="AQ851" s="16">
        <f>IF(AJ851=1,A851-Regression!$C$15,0)</f>
        <v>0</v>
      </c>
      <c r="AR851" s="16">
        <f>IF(AJ851=1,AK851-Regression!$D$15,0)</f>
        <v>0</v>
      </c>
      <c r="AS851" s="16">
        <f>IF(AJ851=1,AL851-Regression!$E$15,0)</f>
        <v>0</v>
      </c>
      <c r="AT851" s="16">
        <f>IF(AJ851=1,AP851-Regression!$F$15,0)</f>
        <v>0</v>
      </c>
      <c r="AU851" s="19">
        <f>IF(AND(ISNUMBER(AK851),ISNUMBER(AL851)),Regression!$C$38+Regression!$D$38*A851+Regression!$E$38*AK851+Regression!$F$38*AL851,"")</f>
        <v>9924.6986917189006</v>
      </c>
      <c r="AV851" s="34">
        <f t="shared" si="186"/>
        <v>10277.143710178922</v>
      </c>
      <c r="AW851" s="13" t="str">
        <f>IF(AJ851=1,"Train",IF(AH851=Inputs!$B$6+1,"Validation",IF(AH851&gt;Inputs!$B$6+1,"Forecast","Not used")))</f>
        <v>Not used</v>
      </c>
      <c r="AX851" s="34">
        <f t="shared" si="187"/>
        <v>9433</v>
      </c>
      <c r="AY851" s="38" t="str">
        <f t="shared" si="188"/>
        <v/>
      </c>
      <c r="AZ851" s="13">
        <f t="shared" si="189"/>
        <v>0</v>
      </c>
      <c r="BB851" s="19">
        <f>Regression!$C$45+Regression!$C$46*A851</f>
        <v>7469.8541527714115</v>
      </c>
      <c r="BC851" s="27" t="str">
        <f t="shared" si="190"/>
        <v/>
      </c>
      <c r="BD851" s="30">
        <f>INDEX('Seasonal Index'!$H$2:$H$53,AI851)</f>
        <v>1.0467644841480233</v>
      </c>
      <c r="BE851" s="34" t="str">
        <f t="shared" si="191"/>
        <v/>
      </c>
      <c r="BF851" s="38" t="str">
        <f t="shared" si="192"/>
        <v/>
      </c>
      <c r="BG851" s="34">
        <f t="shared" si="193"/>
        <v>9433</v>
      </c>
      <c r="BH851" s="13">
        <f t="shared" si="194"/>
        <v>0</v>
      </c>
      <c r="BI851" s="13">
        <f t="shared" si="195"/>
        <v>0</v>
      </c>
    </row>
    <row r="852" spans="1:61" x14ac:dyDescent="0.2">
      <c r="A852" s="15">
        <v>851</v>
      </c>
      <c r="B852" s="35">
        <v>39227</v>
      </c>
      <c r="C852" s="36">
        <v>9485</v>
      </c>
      <c r="D852" s="37"/>
      <c r="F852" s="15">
        <v>310000</v>
      </c>
      <c r="H852" s="15">
        <v>64.894000000000005</v>
      </c>
      <c r="I852" s="15">
        <v>70.650000000000006</v>
      </c>
      <c r="J852" s="15">
        <v>3.218</v>
      </c>
      <c r="K852" s="15">
        <v>14215.651</v>
      </c>
      <c r="L852" s="15">
        <v>811394</v>
      </c>
      <c r="M852" s="15">
        <v>1749</v>
      </c>
      <c r="N852" s="15">
        <v>16.614999999999998</v>
      </c>
      <c r="O852" s="15">
        <v>259638</v>
      </c>
      <c r="P852" s="15">
        <v>9611.7000000000007</v>
      </c>
      <c r="Q852" s="15">
        <v>2456716</v>
      </c>
      <c r="S852" s="15">
        <v>10222</v>
      </c>
      <c r="T852" s="15">
        <v>11.4953</v>
      </c>
      <c r="U852" s="15">
        <v>104.2</v>
      </c>
      <c r="V852" s="15">
        <v>23</v>
      </c>
      <c r="W852" s="15">
        <v>84.7</v>
      </c>
      <c r="X852" s="15">
        <v>94.737920000000003</v>
      </c>
      <c r="AB852" s="15">
        <v>298818</v>
      </c>
      <c r="AD852" s="15">
        <v>0</v>
      </c>
      <c r="AE852" s="15">
        <v>12.7</v>
      </c>
      <c r="AF852" s="15">
        <v>28.2</v>
      </c>
      <c r="AH852" s="13">
        <f t="shared" si="182"/>
        <v>2007</v>
      </c>
      <c r="AI852" s="13">
        <f t="shared" si="183"/>
        <v>21</v>
      </c>
      <c r="AJ852" s="13">
        <f>IF(AND(ISNUMBER(C852),ISNUMBER(AK852),ISNUMBER(AL852),AH852&gt;=Inputs!$B$5,AH852&lt;=Inputs!$B$6,AH852&lt;&gt;Inputs!$B$7,AH852&lt;&gt;Inputs!$B$8),1,0)</f>
        <v>0</v>
      </c>
      <c r="AK852" s="13">
        <f>IF(INDEX($E852:$AF852,Inputs!$C$10)="","",INDEX($E852:$AF852,Inputs!$C$10))</f>
        <v>259638</v>
      </c>
      <c r="AL852" s="13">
        <f>IF(INDEX($E852:$AF852,Inputs!$C$11)="","",INDEX($E852:$AF852,Inputs!$C$11))</f>
        <v>310000</v>
      </c>
      <c r="AM852" s="19">
        <f>Regression!$C$5+Regression!$C$6*A852</f>
        <v>9848.6036266270366</v>
      </c>
      <c r="AN852" s="27" t="str">
        <f t="shared" si="184"/>
        <v/>
      </c>
      <c r="AO852" s="30">
        <f>INDEX('Seasonal Index'!$E$2:$E$53,AI852)</f>
        <v>1.0352245807811005</v>
      </c>
      <c r="AP852" s="34" t="str">
        <f t="shared" si="185"/>
        <v/>
      </c>
      <c r="AQ852" s="16">
        <f>IF(AJ852=1,A852-Regression!$C$15,0)</f>
        <v>0</v>
      </c>
      <c r="AR852" s="16">
        <f>IF(AJ852=1,AK852-Regression!$D$15,0)</f>
        <v>0</v>
      </c>
      <c r="AS852" s="16">
        <f>IF(AJ852=1,AL852-Regression!$E$15,0)</f>
        <v>0</v>
      </c>
      <c r="AT852" s="16">
        <f>IF(AJ852=1,AP852-Regression!$F$15,0)</f>
        <v>0</v>
      </c>
      <c r="AU852" s="19">
        <f>IF(AND(ISNUMBER(AK852),ISNUMBER(AL852)),Regression!$C$38+Regression!$D$38*A852+Regression!$E$38*AK852+Regression!$F$38*AL852,"")</f>
        <v>9888.6208406031237</v>
      </c>
      <c r="AV852" s="34">
        <f t="shared" si="186"/>
        <v>10236.943364216622</v>
      </c>
      <c r="AW852" s="13" t="str">
        <f>IF(AJ852=1,"Train",IF(AH852=Inputs!$B$6+1,"Validation",IF(AH852&gt;Inputs!$B$6+1,"Forecast","Not used")))</f>
        <v>Not used</v>
      </c>
      <c r="AX852" s="34">
        <f t="shared" si="187"/>
        <v>9485</v>
      </c>
      <c r="AY852" s="38" t="str">
        <f t="shared" si="188"/>
        <v/>
      </c>
      <c r="AZ852" s="13">
        <f t="shared" si="189"/>
        <v>0</v>
      </c>
      <c r="BB852" s="19">
        <f>Regression!$C$45+Regression!$C$46*A852</f>
        <v>7471.413652384188</v>
      </c>
      <c r="BC852" s="27" t="str">
        <f t="shared" si="190"/>
        <v/>
      </c>
      <c r="BD852" s="30">
        <f>INDEX('Seasonal Index'!$H$2:$H$53,AI852)</f>
        <v>1.0342763462036404</v>
      </c>
      <c r="BE852" s="34" t="str">
        <f t="shared" si="191"/>
        <v/>
      </c>
      <c r="BF852" s="38" t="str">
        <f t="shared" si="192"/>
        <v/>
      </c>
      <c r="BG852" s="34">
        <f t="shared" si="193"/>
        <v>9485</v>
      </c>
      <c r="BH852" s="13">
        <f t="shared" si="194"/>
        <v>0</v>
      </c>
      <c r="BI852" s="13">
        <f t="shared" si="195"/>
        <v>0</v>
      </c>
    </row>
    <row r="853" spans="1:61" x14ac:dyDescent="0.2">
      <c r="A853" s="15">
        <v>852</v>
      </c>
      <c r="B853" s="35">
        <v>39234</v>
      </c>
      <c r="C853" s="36">
        <v>9495</v>
      </c>
      <c r="D853" s="37"/>
      <c r="F853" s="15">
        <v>310000</v>
      </c>
      <c r="H853" s="15">
        <v>63.942500000000003</v>
      </c>
      <c r="I853" s="15">
        <v>68.444999999999993</v>
      </c>
      <c r="J853" s="15">
        <v>3.2090000000000001</v>
      </c>
      <c r="K853" s="15">
        <v>14215.651</v>
      </c>
      <c r="L853" s="15">
        <v>811394</v>
      </c>
      <c r="M853" s="15">
        <v>1749</v>
      </c>
      <c r="N853" s="15">
        <v>16.614999999999998</v>
      </c>
      <c r="O853" s="15">
        <v>259638</v>
      </c>
      <c r="P853" s="15">
        <v>9611.7000000000007</v>
      </c>
      <c r="Q853" s="15">
        <v>2456716</v>
      </c>
      <c r="S853" s="15">
        <v>10222</v>
      </c>
      <c r="T853" s="15">
        <v>11.4953</v>
      </c>
      <c r="U853" s="15">
        <v>104.2</v>
      </c>
      <c r="V853" s="15">
        <v>23</v>
      </c>
      <c r="W853" s="15">
        <v>84.7</v>
      </c>
      <c r="X853" s="15">
        <v>94.58766</v>
      </c>
      <c r="AB853" s="15">
        <v>298818</v>
      </c>
      <c r="AD853" s="15">
        <v>1</v>
      </c>
      <c r="AE853" s="15">
        <v>2.1</v>
      </c>
      <c r="AF853" s="15">
        <v>49.2</v>
      </c>
      <c r="AH853" s="13">
        <f t="shared" si="182"/>
        <v>2007</v>
      </c>
      <c r="AI853" s="13">
        <f t="shared" si="183"/>
        <v>22</v>
      </c>
      <c r="AJ853" s="13">
        <f>IF(AND(ISNUMBER(C853),ISNUMBER(AK853),ISNUMBER(AL853),AH853&gt;=Inputs!$B$5,AH853&lt;=Inputs!$B$6,AH853&lt;&gt;Inputs!$B$7,AH853&lt;&gt;Inputs!$B$8),1,0)</f>
        <v>0</v>
      </c>
      <c r="AK853" s="13">
        <f>IF(INDEX($E853:$AF853,Inputs!$C$10)="","",INDEX($E853:$AF853,Inputs!$C$10))</f>
        <v>259638</v>
      </c>
      <c r="AL853" s="13">
        <f>IF(INDEX($E853:$AF853,Inputs!$C$11)="","",INDEX($E853:$AF853,Inputs!$C$11))</f>
        <v>310000</v>
      </c>
      <c r="AM853" s="19">
        <f>Regression!$C$5+Regression!$C$6*A853</f>
        <v>9847.4309516887188</v>
      </c>
      <c r="AN853" s="27" t="str">
        <f t="shared" si="184"/>
        <v/>
      </c>
      <c r="AO853" s="30">
        <f>INDEX('Seasonal Index'!$E$2:$E$53,AI853)</f>
        <v>1.0139791701706116</v>
      </c>
      <c r="AP853" s="34" t="str">
        <f t="shared" si="185"/>
        <v/>
      </c>
      <c r="AQ853" s="16">
        <f>IF(AJ853=1,A853-Regression!$C$15,0)</f>
        <v>0</v>
      </c>
      <c r="AR853" s="16">
        <f>IF(AJ853=1,AK853-Regression!$D$15,0)</f>
        <v>0</v>
      </c>
      <c r="AS853" s="16">
        <f>IF(AJ853=1,AL853-Regression!$E$15,0)</f>
        <v>0</v>
      </c>
      <c r="AT853" s="16">
        <f>IF(AJ853=1,AP853-Regression!$F$15,0)</f>
        <v>0</v>
      </c>
      <c r="AU853" s="19">
        <f>IF(AND(ISNUMBER(AK853),ISNUMBER(AL853)),Regression!$C$38+Regression!$D$38*A853+Regression!$E$38*AK853+Regression!$F$38*AL853,"")</f>
        <v>9887.0585273851884</v>
      </c>
      <c r="AV853" s="34">
        <f t="shared" si="186"/>
        <v>10025.271401026303</v>
      </c>
      <c r="AW853" s="13" t="str">
        <f>IF(AJ853=1,"Train",IF(AH853=Inputs!$B$6+1,"Validation",IF(AH853&gt;Inputs!$B$6+1,"Forecast","Not used")))</f>
        <v>Not used</v>
      </c>
      <c r="AX853" s="34">
        <f t="shared" si="187"/>
        <v>9495</v>
      </c>
      <c r="AY853" s="38" t="str">
        <f t="shared" si="188"/>
        <v/>
      </c>
      <c r="AZ853" s="13">
        <f t="shared" si="189"/>
        <v>0</v>
      </c>
      <c r="BB853" s="19">
        <f>Regression!$C$45+Regression!$C$46*A853</f>
        <v>7472.9731519969655</v>
      </c>
      <c r="BC853" s="27" t="str">
        <f t="shared" si="190"/>
        <v/>
      </c>
      <c r="BD853" s="30">
        <f>INDEX('Seasonal Index'!$H$2:$H$53,AI853)</f>
        <v>1.0395594903117378</v>
      </c>
      <c r="BE853" s="34" t="str">
        <f t="shared" si="191"/>
        <v/>
      </c>
      <c r="BF853" s="38" t="str">
        <f t="shared" si="192"/>
        <v/>
      </c>
      <c r="BG853" s="34">
        <f t="shared" si="193"/>
        <v>9495</v>
      </c>
      <c r="BH853" s="13">
        <f t="shared" si="194"/>
        <v>0</v>
      </c>
      <c r="BI853" s="13">
        <f t="shared" si="195"/>
        <v>0</v>
      </c>
    </row>
    <row r="854" spans="1:61" x14ac:dyDescent="0.2">
      <c r="A854" s="15">
        <v>853</v>
      </c>
      <c r="B854" s="35">
        <v>39241</v>
      </c>
      <c r="C854" s="36">
        <v>9487</v>
      </c>
      <c r="D854" s="37"/>
      <c r="F854" s="15">
        <v>313000</v>
      </c>
      <c r="H854" s="15">
        <v>65.896000000000001</v>
      </c>
      <c r="I854" s="15">
        <v>71.231999999999999</v>
      </c>
      <c r="J854" s="15">
        <v>3.157</v>
      </c>
      <c r="K854" s="15">
        <v>14215.651</v>
      </c>
      <c r="L854" s="15">
        <v>811394</v>
      </c>
      <c r="M854" s="15">
        <v>1750</v>
      </c>
      <c r="N854" s="15">
        <v>16.614999999999998</v>
      </c>
      <c r="O854" s="15">
        <v>259638</v>
      </c>
      <c r="P854" s="15">
        <v>9643.6</v>
      </c>
      <c r="Q854" s="15">
        <v>2456716</v>
      </c>
      <c r="S854" s="15">
        <v>10222</v>
      </c>
      <c r="T854" s="15">
        <v>11.4953</v>
      </c>
      <c r="U854" s="15">
        <v>104.2</v>
      </c>
      <c r="V854" s="15">
        <v>23</v>
      </c>
      <c r="W854" s="15">
        <v>87.1</v>
      </c>
      <c r="X854" s="15">
        <v>94.370339999999999</v>
      </c>
      <c r="AB854" s="15">
        <v>298818</v>
      </c>
      <c r="AD854" s="15">
        <v>0</v>
      </c>
      <c r="AE854" s="15">
        <v>3.3</v>
      </c>
      <c r="AF854" s="15">
        <v>50.5</v>
      </c>
      <c r="AH854" s="13">
        <f t="shared" si="182"/>
        <v>2007</v>
      </c>
      <c r="AI854" s="13">
        <f t="shared" si="183"/>
        <v>23</v>
      </c>
      <c r="AJ854" s="13">
        <f>IF(AND(ISNUMBER(C854),ISNUMBER(AK854),ISNUMBER(AL854),AH854&gt;=Inputs!$B$5,AH854&lt;=Inputs!$B$6,AH854&lt;&gt;Inputs!$B$7,AH854&lt;&gt;Inputs!$B$8),1,0)</f>
        <v>0</v>
      </c>
      <c r="AK854" s="13">
        <f>IF(INDEX($E854:$AF854,Inputs!$C$10)="","",INDEX($E854:$AF854,Inputs!$C$10))</f>
        <v>259638</v>
      </c>
      <c r="AL854" s="13">
        <f>IF(INDEX($E854:$AF854,Inputs!$C$11)="","",INDEX($E854:$AF854,Inputs!$C$11))</f>
        <v>313000</v>
      </c>
      <c r="AM854" s="19">
        <f>Regression!$C$5+Regression!$C$6*A854</f>
        <v>9846.2582767503991</v>
      </c>
      <c r="AN854" s="27" t="str">
        <f t="shared" si="184"/>
        <v/>
      </c>
      <c r="AO854" s="30">
        <f>INDEX('Seasonal Index'!$E$2:$E$53,AI854)</f>
        <v>1.0375597367919589</v>
      </c>
      <c r="AP854" s="34" t="str">
        <f t="shared" si="185"/>
        <v/>
      </c>
      <c r="AQ854" s="16">
        <f>IF(AJ854=1,A854-Regression!$C$15,0)</f>
        <v>0</v>
      </c>
      <c r="AR854" s="16">
        <f>IF(AJ854=1,AK854-Regression!$D$15,0)</f>
        <v>0</v>
      </c>
      <c r="AS854" s="16">
        <f>IF(AJ854=1,AL854-Regression!$E$15,0)</f>
        <v>0</v>
      </c>
      <c r="AT854" s="16">
        <f>IF(AJ854=1,AP854-Regression!$F$15,0)</f>
        <v>0</v>
      </c>
      <c r="AU854" s="19">
        <f>IF(AND(ISNUMBER(AK854),ISNUMBER(AL854)),Regression!$C$38+Regression!$D$38*A854+Regression!$E$38*AK854+Regression!$F$38*AL854,"")</f>
        <v>9877.5310900369841</v>
      </c>
      <c r="AV854" s="34">
        <f t="shared" si="186"/>
        <v>10248.528557933165</v>
      </c>
      <c r="AW854" s="13" t="str">
        <f>IF(AJ854=1,"Train",IF(AH854=Inputs!$B$6+1,"Validation",IF(AH854&gt;Inputs!$B$6+1,"Forecast","Not used")))</f>
        <v>Not used</v>
      </c>
      <c r="AX854" s="34">
        <f t="shared" si="187"/>
        <v>9487</v>
      </c>
      <c r="AY854" s="38" t="str">
        <f t="shared" si="188"/>
        <v/>
      </c>
      <c r="AZ854" s="13">
        <f t="shared" si="189"/>
        <v>0</v>
      </c>
      <c r="BB854" s="19">
        <f>Regression!$C$45+Regression!$C$46*A854</f>
        <v>7474.5326516097421</v>
      </c>
      <c r="BC854" s="27" t="str">
        <f t="shared" si="190"/>
        <v/>
      </c>
      <c r="BD854" s="30">
        <f>INDEX('Seasonal Index'!$H$2:$H$53,AI854)</f>
        <v>1.0378992768174384</v>
      </c>
      <c r="BE854" s="34" t="str">
        <f t="shared" si="191"/>
        <v/>
      </c>
      <c r="BF854" s="38" t="str">
        <f t="shared" si="192"/>
        <v/>
      </c>
      <c r="BG854" s="34">
        <f t="shared" si="193"/>
        <v>9487</v>
      </c>
      <c r="BH854" s="13">
        <f t="shared" si="194"/>
        <v>0</v>
      </c>
      <c r="BI854" s="13">
        <f t="shared" si="195"/>
        <v>0</v>
      </c>
    </row>
    <row r="855" spans="1:61" x14ac:dyDescent="0.2">
      <c r="A855" s="15">
        <v>854</v>
      </c>
      <c r="B855" s="35">
        <v>39248</v>
      </c>
      <c r="C855" s="36">
        <v>9591</v>
      </c>
      <c r="D855" s="37"/>
      <c r="F855" s="15">
        <v>313000</v>
      </c>
      <c r="H855" s="15">
        <v>66.623999999999995</v>
      </c>
      <c r="I855" s="15">
        <v>69.891999999999996</v>
      </c>
      <c r="J855" s="15">
        <v>3.0760000000000001</v>
      </c>
      <c r="K855" s="15">
        <v>14215.651</v>
      </c>
      <c r="L855" s="15">
        <v>762950</v>
      </c>
      <c r="M855" s="15">
        <v>1750</v>
      </c>
      <c r="N855" s="15">
        <v>16.614999999999998</v>
      </c>
      <c r="O855" s="15">
        <v>252595</v>
      </c>
      <c r="P855" s="15">
        <v>9643.6</v>
      </c>
      <c r="Q855" s="15">
        <v>2484433</v>
      </c>
      <c r="S855" s="15">
        <v>10222</v>
      </c>
      <c r="T855" s="15">
        <v>11.4953</v>
      </c>
      <c r="U855" s="15">
        <v>104.2</v>
      </c>
      <c r="V855" s="15">
        <v>23</v>
      </c>
      <c r="W855" s="15">
        <v>87.1</v>
      </c>
      <c r="X855" s="15">
        <v>94.246160000000003</v>
      </c>
      <c r="AB855" s="15">
        <v>298818</v>
      </c>
      <c r="AD855" s="15">
        <v>0</v>
      </c>
      <c r="AE855" s="15">
        <v>1.5</v>
      </c>
      <c r="AF855" s="15">
        <v>61.6</v>
      </c>
      <c r="AH855" s="13">
        <f t="shared" si="182"/>
        <v>2007</v>
      </c>
      <c r="AI855" s="13">
        <f t="shared" si="183"/>
        <v>24</v>
      </c>
      <c r="AJ855" s="13">
        <f>IF(AND(ISNUMBER(C855),ISNUMBER(AK855),ISNUMBER(AL855),AH855&gt;=Inputs!$B$5,AH855&lt;=Inputs!$B$6,AH855&lt;&gt;Inputs!$B$7,AH855&lt;&gt;Inputs!$B$8),1,0)</f>
        <v>0</v>
      </c>
      <c r="AK855" s="13">
        <f>IF(INDEX($E855:$AF855,Inputs!$C$10)="","",INDEX($E855:$AF855,Inputs!$C$10))</f>
        <v>252595</v>
      </c>
      <c r="AL855" s="13">
        <f>IF(INDEX($E855:$AF855,Inputs!$C$11)="","",INDEX($E855:$AF855,Inputs!$C$11))</f>
        <v>313000</v>
      </c>
      <c r="AM855" s="19">
        <f>Regression!$C$5+Regression!$C$6*A855</f>
        <v>9845.0856018120794</v>
      </c>
      <c r="AN855" s="27" t="str">
        <f t="shared" si="184"/>
        <v/>
      </c>
      <c r="AO855" s="30">
        <f>INDEX('Seasonal Index'!$E$2:$E$53,AI855)</f>
        <v>1.0344513246808191</v>
      </c>
      <c r="AP855" s="34" t="str">
        <f t="shared" si="185"/>
        <v/>
      </c>
      <c r="AQ855" s="16">
        <f>IF(AJ855=1,A855-Regression!$C$15,0)</f>
        <v>0</v>
      </c>
      <c r="AR855" s="16">
        <f>IF(AJ855=1,AK855-Regression!$D$15,0)</f>
        <v>0</v>
      </c>
      <c r="AS855" s="16">
        <f>IF(AJ855=1,AL855-Regression!$E$15,0)</f>
        <v>0</v>
      </c>
      <c r="AT855" s="16">
        <f>IF(AJ855=1,AP855-Regression!$F$15,0)</f>
        <v>0</v>
      </c>
      <c r="AU855" s="19">
        <f>IF(AND(ISNUMBER(AK855),ISNUMBER(AL855)),Regression!$C$38+Regression!$D$38*A855+Regression!$E$38*AK855+Regression!$F$38*AL855,"")</f>
        <v>9863.1176181052597</v>
      </c>
      <c r="AV855" s="34">
        <f t="shared" si="186"/>
        <v>10202.915085531711</v>
      </c>
      <c r="AW855" s="13" t="str">
        <f>IF(AJ855=1,"Train",IF(AH855=Inputs!$B$6+1,"Validation",IF(AH855&gt;Inputs!$B$6+1,"Forecast","Not used")))</f>
        <v>Not used</v>
      </c>
      <c r="AX855" s="34">
        <f t="shared" si="187"/>
        <v>9591</v>
      </c>
      <c r="AY855" s="38" t="str">
        <f t="shared" si="188"/>
        <v/>
      </c>
      <c r="AZ855" s="13">
        <f t="shared" si="189"/>
        <v>0</v>
      </c>
      <c r="BB855" s="19">
        <f>Regression!$C$45+Regression!$C$46*A855</f>
        <v>7476.0921512225186</v>
      </c>
      <c r="BC855" s="27" t="str">
        <f t="shared" si="190"/>
        <v/>
      </c>
      <c r="BD855" s="30">
        <f>INDEX('Seasonal Index'!$H$2:$H$53,AI855)</f>
        <v>1.0351080615346946</v>
      </c>
      <c r="BE855" s="34" t="str">
        <f t="shared" si="191"/>
        <v/>
      </c>
      <c r="BF855" s="38" t="str">
        <f t="shared" si="192"/>
        <v/>
      </c>
      <c r="BG855" s="34">
        <f t="shared" si="193"/>
        <v>9591</v>
      </c>
      <c r="BH855" s="13">
        <f t="shared" si="194"/>
        <v>0</v>
      </c>
      <c r="BI855" s="13">
        <f t="shared" si="195"/>
        <v>0</v>
      </c>
    </row>
    <row r="856" spans="1:61" x14ac:dyDescent="0.2">
      <c r="A856" s="15">
        <v>855</v>
      </c>
      <c r="B856" s="35">
        <v>39255</v>
      </c>
      <c r="C856" s="36">
        <v>9575</v>
      </c>
      <c r="D856" s="37"/>
      <c r="F856" s="15">
        <v>320000</v>
      </c>
      <c r="H856" s="15">
        <v>68.781999999999996</v>
      </c>
      <c r="I856" s="15">
        <v>71.78</v>
      </c>
      <c r="J856" s="15">
        <v>3.0089999999999999</v>
      </c>
      <c r="K856" s="15">
        <v>14215.651</v>
      </c>
      <c r="L856" s="15">
        <v>762950</v>
      </c>
      <c r="M856" s="15">
        <v>1750</v>
      </c>
      <c r="N856" s="15">
        <v>16.661000000000001</v>
      </c>
      <c r="O856" s="15">
        <v>252595</v>
      </c>
      <c r="P856" s="15">
        <v>9643.6</v>
      </c>
      <c r="Q856" s="15">
        <v>2484433</v>
      </c>
      <c r="S856" s="15">
        <v>10222</v>
      </c>
      <c r="T856" s="15">
        <v>11.4953</v>
      </c>
      <c r="U856" s="15">
        <v>104.2</v>
      </c>
      <c r="V856" s="15">
        <v>23</v>
      </c>
      <c r="W856" s="15">
        <v>87.1</v>
      </c>
      <c r="X856" s="15">
        <v>94.756699999999995</v>
      </c>
      <c r="AB856" s="15">
        <v>298818</v>
      </c>
      <c r="AD856" s="15">
        <v>0</v>
      </c>
      <c r="AE856" s="15">
        <v>0</v>
      </c>
      <c r="AF856" s="15">
        <v>75.099999999999994</v>
      </c>
      <c r="AH856" s="13">
        <f t="shared" si="182"/>
        <v>2007</v>
      </c>
      <c r="AI856" s="13">
        <f t="shared" si="183"/>
        <v>25</v>
      </c>
      <c r="AJ856" s="13">
        <f>IF(AND(ISNUMBER(C856),ISNUMBER(AK856),ISNUMBER(AL856),AH856&gt;=Inputs!$B$5,AH856&lt;=Inputs!$B$6,AH856&lt;&gt;Inputs!$B$7,AH856&lt;&gt;Inputs!$B$8),1,0)</f>
        <v>0</v>
      </c>
      <c r="AK856" s="13">
        <f>IF(INDEX($E856:$AF856,Inputs!$C$10)="","",INDEX($E856:$AF856,Inputs!$C$10))</f>
        <v>252595</v>
      </c>
      <c r="AL856" s="13">
        <f>IF(INDEX($E856:$AF856,Inputs!$C$11)="","",INDEX($E856:$AF856,Inputs!$C$11))</f>
        <v>320000</v>
      </c>
      <c r="AM856" s="19">
        <f>Regression!$C$5+Regression!$C$6*A856</f>
        <v>9843.9129268737615</v>
      </c>
      <c r="AN856" s="27" t="str">
        <f t="shared" si="184"/>
        <v/>
      </c>
      <c r="AO856" s="30">
        <f>INDEX('Seasonal Index'!$E$2:$E$53,AI856)</f>
        <v>1.0360606930993077</v>
      </c>
      <c r="AP856" s="34" t="str">
        <f t="shared" si="185"/>
        <v/>
      </c>
      <c r="AQ856" s="16">
        <f>IF(AJ856=1,A856-Regression!$C$15,0)</f>
        <v>0</v>
      </c>
      <c r="AR856" s="16">
        <f>IF(AJ856=1,AK856-Regression!$D$15,0)</f>
        <v>0</v>
      </c>
      <c r="AS856" s="16">
        <f>IF(AJ856=1,AL856-Regression!$E$15,0)</f>
        <v>0</v>
      </c>
      <c r="AT856" s="16">
        <f>IF(AJ856=1,AP856-Regression!$F$15,0)</f>
        <v>0</v>
      </c>
      <c r="AU856" s="19">
        <f>IF(AND(ISNUMBER(AK856),ISNUMBER(AL856)),Regression!$C$38+Regression!$D$38*A856+Regression!$E$38*AK856+Regression!$F$38*AL856,"")</f>
        <v>9842.9700152500263</v>
      </c>
      <c r="AV856" s="34">
        <f t="shared" si="186"/>
        <v>10197.914336155645</v>
      </c>
      <c r="AW856" s="13" t="str">
        <f>IF(AJ856=1,"Train",IF(AH856=Inputs!$B$6+1,"Validation",IF(AH856&gt;Inputs!$B$6+1,"Forecast","Not used")))</f>
        <v>Not used</v>
      </c>
      <c r="AX856" s="34">
        <f t="shared" si="187"/>
        <v>9575</v>
      </c>
      <c r="AY856" s="38" t="str">
        <f t="shared" si="188"/>
        <v/>
      </c>
      <c r="AZ856" s="13">
        <f t="shared" si="189"/>
        <v>0</v>
      </c>
      <c r="BB856" s="19">
        <f>Regression!$C$45+Regression!$C$46*A856</f>
        <v>7477.6516508352961</v>
      </c>
      <c r="BC856" s="27" t="str">
        <f t="shared" si="190"/>
        <v/>
      </c>
      <c r="BD856" s="30">
        <f>INDEX('Seasonal Index'!$H$2:$H$53,AI856)</f>
        <v>1.0325970785197598</v>
      </c>
      <c r="BE856" s="34" t="str">
        <f t="shared" si="191"/>
        <v/>
      </c>
      <c r="BF856" s="38" t="str">
        <f t="shared" si="192"/>
        <v/>
      </c>
      <c r="BG856" s="34">
        <f t="shared" si="193"/>
        <v>9575</v>
      </c>
      <c r="BH856" s="13">
        <f t="shared" si="194"/>
        <v>0</v>
      </c>
      <c r="BI856" s="13">
        <f t="shared" si="195"/>
        <v>0</v>
      </c>
    </row>
    <row r="857" spans="1:61" x14ac:dyDescent="0.2">
      <c r="A857" s="15">
        <v>856</v>
      </c>
      <c r="B857" s="35">
        <v>39262</v>
      </c>
      <c r="C857" s="36">
        <v>9557</v>
      </c>
      <c r="D857" s="37"/>
      <c r="F857" s="15">
        <v>313000</v>
      </c>
      <c r="H857" s="15">
        <v>69.134</v>
      </c>
      <c r="I857" s="15">
        <v>71.757999999999996</v>
      </c>
      <c r="J857" s="15">
        <v>2.9820000000000002</v>
      </c>
      <c r="K857" s="15">
        <v>14215.651</v>
      </c>
      <c r="L857" s="15">
        <v>762950</v>
      </c>
      <c r="M857" s="15">
        <v>1750</v>
      </c>
      <c r="N857" s="15">
        <v>16.661000000000001</v>
      </c>
      <c r="O857" s="15">
        <v>252595</v>
      </c>
      <c r="P857" s="15">
        <v>9643.6</v>
      </c>
      <c r="Q857" s="15">
        <v>2484433</v>
      </c>
      <c r="S857" s="15">
        <v>10222</v>
      </c>
      <c r="T857" s="15">
        <v>11.4953</v>
      </c>
      <c r="U857" s="15">
        <v>104.2</v>
      </c>
      <c r="V857" s="15">
        <v>23</v>
      </c>
      <c r="W857" s="15">
        <v>87.1</v>
      </c>
      <c r="X857" s="15">
        <v>94.455280000000002</v>
      </c>
      <c r="AB857" s="15">
        <v>298818</v>
      </c>
      <c r="AD857" s="15">
        <v>0</v>
      </c>
      <c r="AE857" s="15">
        <v>0</v>
      </c>
      <c r="AF857" s="15">
        <v>79.8</v>
      </c>
      <c r="AH857" s="13">
        <f t="shared" si="182"/>
        <v>2007</v>
      </c>
      <c r="AI857" s="13">
        <f t="shared" si="183"/>
        <v>26</v>
      </c>
      <c r="AJ857" s="13">
        <f>IF(AND(ISNUMBER(C857),ISNUMBER(AK857),ISNUMBER(AL857),AH857&gt;=Inputs!$B$5,AH857&lt;=Inputs!$B$6,AH857&lt;&gt;Inputs!$B$7,AH857&lt;&gt;Inputs!$B$8),1,0)</f>
        <v>0</v>
      </c>
      <c r="AK857" s="13">
        <f>IF(INDEX($E857:$AF857,Inputs!$C$10)="","",INDEX($E857:$AF857,Inputs!$C$10))</f>
        <v>252595</v>
      </c>
      <c r="AL857" s="13">
        <f>IF(INDEX($E857:$AF857,Inputs!$C$11)="","",INDEX($E857:$AF857,Inputs!$C$11))</f>
        <v>313000</v>
      </c>
      <c r="AM857" s="19">
        <f>Regression!$C$5+Regression!$C$6*A857</f>
        <v>9842.7402519354418</v>
      </c>
      <c r="AN857" s="27" t="str">
        <f t="shared" si="184"/>
        <v/>
      </c>
      <c r="AO857" s="30">
        <f>INDEX('Seasonal Index'!$E$2:$E$53,AI857)</f>
        <v>1.057751041708793</v>
      </c>
      <c r="AP857" s="34" t="str">
        <f t="shared" si="185"/>
        <v/>
      </c>
      <c r="AQ857" s="16">
        <f>IF(AJ857=1,A857-Regression!$C$15,0)</f>
        <v>0</v>
      </c>
      <c r="AR857" s="16">
        <f>IF(AJ857=1,AK857-Regression!$D$15,0)</f>
        <v>0</v>
      </c>
      <c r="AS857" s="16">
        <f>IF(AJ857=1,AL857-Regression!$E$15,0)</f>
        <v>0</v>
      </c>
      <c r="AT857" s="16">
        <f>IF(AJ857=1,AP857-Regression!$F$15,0)</f>
        <v>0</v>
      </c>
      <c r="AU857" s="19">
        <f>IF(AND(ISNUMBER(AK857),ISNUMBER(AL857)),Regression!$C$38+Regression!$D$38*A857+Regression!$E$38*AK857+Regression!$F$38*AL857,"")</f>
        <v>9859.9929916693909</v>
      </c>
      <c r="AV857" s="34">
        <f t="shared" si="186"/>
        <v>10429.417858179697</v>
      </c>
      <c r="AW857" s="13" t="str">
        <f>IF(AJ857=1,"Train",IF(AH857=Inputs!$B$6+1,"Validation",IF(AH857&gt;Inputs!$B$6+1,"Forecast","Not used")))</f>
        <v>Not used</v>
      </c>
      <c r="AX857" s="34">
        <f t="shared" si="187"/>
        <v>9557</v>
      </c>
      <c r="AY857" s="38" t="str">
        <f t="shared" si="188"/>
        <v/>
      </c>
      <c r="AZ857" s="13">
        <f t="shared" si="189"/>
        <v>0</v>
      </c>
      <c r="BB857" s="19">
        <f>Regression!$C$45+Regression!$C$46*A857</f>
        <v>7479.2111504480727</v>
      </c>
      <c r="BC857" s="27" t="str">
        <f t="shared" si="190"/>
        <v/>
      </c>
      <c r="BD857" s="30">
        <f>INDEX('Seasonal Index'!$H$2:$H$53,AI857)</f>
        <v>1.0794606245983969</v>
      </c>
      <c r="BE857" s="34" t="str">
        <f t="shared" si="191"/>
        <v/>
      </c>
      <c r="BF857" s="38" t="str">
        <f t="shared" si="192"/>
        <v/>
      </c>
      <c r="BG857" s="34">
        <f t="shared" si="193"/>
        <v>9557</v>
      </c>
      <c r="BH857" s="13">
        <f t="shared" si="194"/>
        <v>0</v>
      </c>
      <c r="BI857" s="13">
        <f t="shared" si="195"/>
        <v>0</v>
      </c>
    </row>
    <row r="858" spans="1:61" x14ac:dyDescent="0.2">
      <c r="A858" s="15">
        <v>857</v>
      </c>
      <c r="B858" s="35">
        <v>39269</v>
      </c>
      <c r="C858" s="36">
        <v>9663</v>
      </c>
      <c r="D858" s="37"/>
      <c r="F858" s="15">
        <v>317000</v>
      </c>
      <c r="H858" s="15">
        <v>71.782499999999999</v>
      </c>
      <c r="I858" s="15">
        <v>74.784999999999997</v>
      </c>
      <c r="J858" s="15">
        <v>2.9590000000000001</v>
      </c>
      <c r="K858" s="15">
        <v>14215.651</v>
      </c>
      <c r="L858" s="15">
        <v>762950</v>
      </c>
      <c r="M858" s="15">
        <v>1748</v>
      </c>
      <c r="N858" s="15">
        <v>16.661000000000001</v>
      </c>
      <c r="O858" s="15">
        <v>252595</v>
      </c>
      <c r="P858" s="15">
        <v>9685.7999999999993</v>
      </c>
      <c r="Q858" s="15">
        <v>2484433</v>
      </c>
      <c r="S858" s="15">
        <v>10222</v>
      </c>
      <c r="T858" s="15">
        <v>11.4953</v>
      </c>
      <c r="U858" s="15">
        <v>104.2</v>
      </c>
      <c r="V858" s="15">
        <v>23</v>
      </c>
      <c r="W858" s="15">
        <v>88.1</v>
      </c>
      <c r="X858" s="15">
        <v>94.384079999999997</v>
      </c>
      <c r="AB858" s="15">
        <v>298818</v>
      </c>
      <c r="AD858" s="15">
        <v>1</v>
      </c>
      <c r="AE858" s="15">
        <v>0</v>
      </c>
      <c r="AF858" s="15">
        <v>72.3</v>
      </c>
      <c r="AH858" s="13">
        <f t="shared" si="182"/>
        <v>2007</v>
      </c>
      <c r="AI858" s="13">
        <f t="shared" si="183"/>
        <v>27</v>
      </c>
      <c r="AJ858" s="13">
        <f>IF(AND(ISNUMBER(C858),ISNUMBER(AK858),ISNUMBER(AL858),AH858&gt;=Inputs!$B$5,AH858&lt;=Inputs!$B$6,AH858&lt;&gt;Inputs!$B$7,AH858&lt;&gt;Inputs!$B$8),1,0)</f>
        <v>0</v>
      </c>
      <c r="AK858" s="13">
        <f>IF(INDEX($E858:$AF858,Inputs!$C$10)="","",INDEX($E858:$AF858,Inputs!$C$10))</f>
        <v>252595</v>
      </c>
      <c r="AL858" s="13">
        <f>IF(INDEX($E858:$AF858,Inputs!$C$11)="","",INDEX($E858:$AF858,Inputs!$C$11))</f>
        <v>317000</v>
      </c>
      <c r="AM858" s="19">
        <f>Regression!$C$5+Regression!$C$6*A858</f>
        <v>9841.567576997124</v>
      </c>
      <c r="AN858" s="27" t="str">
        <f t="shared" si="184"/>
        <v/>
      </c>
      <c r="AO858" s="30">
        <f>INDEX('Seasonal Index'!$E$2:$E$53,AI858)</f>
        <v>1.0212618850338866</v>
      </c>
      <c r="AP858" s="34" t="str">
        <f t="shared" si="185"/>
        <v/>
      </c>
      <c r="AQ858" s="16">
        <f>IF(AJ858=1,A858-Regression!$C$15,0)</f>
        <v>0</v>
      </c>
      <c r="AR858" s="16">
        <f>IF(AJ858=1,AK858-Regression!$D$15,0)</f>
        <v>0</v>
      </c>
      <c r="AS858" s="16">
        <f>IF(AJ858=1,AL858-Regression!$E$15,0)</f>
        <v>0</v>
      </c>
      <c r="AT858" s="16">
        <f>IF(AJ858=1,AP858-Regression!$F$15,0)</f>
        <v>0</v>
      </c>
      <c r="AU858" s="19">
        <f>IF(AND(ISNUMBER(AK858),ISNUMBER(AL858)),Regression!$C$38+Regression!$D$38*A858+Regression!$E$38*AK858+Regression!$F$38*AL858,"")</f>
        <v>9847.8105129444266</v>
      </c>
      <c r="AV858" s="34">
        <f t="shared" si="186"/>
        <v>10057.193527906151</v>
      </c>
      <c r="AW858" s="13" t="str">
        <f>IF(AJ858=1,"Train",IF(AH858=Inputs!$B$6+1,"Validation",IF(AH858&gt;Inputs!$B$6+1,"Forecast","Not used")))</f>
        <v>Not used</v>
      </c>
      <c r="AX858" s="34">
        <f t="shared" si="187"/>
        <v>9663</v>
      </c>
      <c r="AY858" s="38" t="str">
        <f t="shared" si="188"/>
        <v/>
      </c>
      <c r="AZ858" s="13">
        <f t="shared" si="189"/>
        <v>0</v>
      </c>
      <c r="BB858" s="19">
        <f>Regression!$C$45+Regression!$C$46*A858</f>
        <v>7480.7706500608492</v>
      </c>
      <c r="BC858" s="27" t="str">
        <f t="shared" si="190"/>
        <v/>
      </c>
      <c r="BD858" s="30">
        <f>INDEX('Seasonal Index'!$H$2:$H$53,AI858)</f>
        <v>0.99454601152310251</v>
      </c>
      <c r="BE858" s="34" t="str">
        <f t="shared" si="191"/>
        <v/>
      </c>
      <c r="BF858" s="38" t="str">
        <f t="shared" si="192"/>
        <v/>
      </c>
      <c r="BG858" s="34">
        <f t="shared" si="193"/>
        <v>9663</v>
      </c>
      <c r="BH858" s="13">
        <f t="shared" si="194"/>
        <v>0</v>
      </c>
      <c r="BI858" s="13">
        <f t="shared" si="195"/>
        <v>0</v>
      </c>
    </row>
    <row r="859" spans="1:61" x14ac:dyDescent="0.2">
      <c r="A859" s="15">
        <v>858</v>
      </c>
      <c r="B859" s="35">
        <v>39276</v>
      </c>
      <c r="C859" s="36">
        <v>9710</v>
      </c>
      <c r="D859" s="37"/>
      <c r="F859" s="15">
        <v>321000</v>
      </c>
      <c r="H859" s="15">
        <v>72.792000000000002</v>
      </c>
      <c r="I859" s="15">
        <v>77.756</v>
      </c>
      <c r="J859" s="15">
        <v>2.9809999999999999</v>
      </c>
      <c r="K859" s="15">
        <v>14215.651</v>
      </c>
      <c r="L859" s="15">
        <v>879460</v>
      </c>
      <c r="M859" s="15">
        <v>1748</v>
      </c>
      <c r="N859" s="15">
        <v>16.661000000000001</v>
      </c>
      <c r="O859" s="15">
        <v>252595</v>
      </c>
      <c r="P859" s="15">
        <v>9685.7999999999993</v>
      </c>
      <c r="Q859" s="15">
        <v>2484433</v>
      </c>
      <c r="S859" s="15">
        <v>10222</v>
      </c>
      <c r="T859" s="15">
        <v>11.4953</v>
      </c>
      <c r="U859" s="15">
        <v>104.2</v>
      </c>
      <c r="V859" s="15">
        <v>23</v>
      </c>
      <c r="W859" s="15">
        <v>88.1</v>
      </c>
      <c r="X859" s="15">
        <v>93.673739999999995</v>
      </c>
      <c r="AB859" s="15">
        <v>298818</v>
      </c>
      <c r="AD859" s="15">
        <v>0</v>
      </c>
      <c r="AE859" s="15">
        <v>0</v>
      </c>
      <c r="AF859" s="15">
        <v>84.5</v>
      </c>
      <c r="AH859" s="13">
        <f t="shared" si="182"/>
        <v>2007</v>
      </c>
      <c r="AI859" s="13">
        <f t="shared" si="183"/>
        <v>28</v>
      </c>
      <c r="AJ859" s="13">
        <f>IF(AND(ISNUMBER(C859),ISNUMBER(AK859),ISNUMBER(AL859),AH859&gt;=Inputs!$B$5,AH859&lt;=Inputs!$B$6,AH859&lt;&gt;Inputs!$B$7,AH859&lt;&gt;Inputs!$B$8),1,0)</f>
        <v>0</v>
      </c>
      <c r="AK859" s="13">
        <f>IF(INDEX($E859:$AF859,Inputs!$C$10)="","",INDEX($E859:$AF859,Inputs!$C$10))</f>
        <v>252595</v>
      </c>
      <c r="AL859" s="13">
        <f>IF(INDEX($E859:$AF859,Inputs!$C$11)="","",INDEX($E859:$AF859,Inputs!$C$11))</f>
        <v>321000</v>
      </c>
      <c r="AM859" s="19">
        <f>Regression!$C$5+Regression!$C$6*A859</f>
        <v>9840.3949020588043</v>
      </c>
      <c r="AN859" s="27" t="str">
        <f t="shared" si="184"/>
        <v/>
      </c>
      <c r="AO859" s="30">
        <f>INDEX('Seasonal Index'!$E$2:$E$53,AI859)</f>
        <v>1.0135090248159799</v>
      </c>
      <c r="AP859" s="34" t="str">
        <f t="shared" si="185"/>
        <v/>
      </c>
      <c r="AQ859" s="16">
        <f>IF(AJ859=1,A859-Regression!$C$15,0)</f>
        <v>0</v>
      </c>
      <c r="AR859" s="16">
        <f>IF(AJ859=1,AK859-Regression!$D$15,0)</f>
        <v>0</v>
      </c>
      <c r="AS859" s="16">
        <f>IF(AJ859=1,AL859-Regression!$E$15,0)</f>
        <v>0</v>
      </c>
      <c r="AT859" s="16">
        <f>IF(AJ859=1,AP859-Regression!$F$15,0)</f>
        <v>0</v>
      </c>
      <c r="AU859" s="19">
        <f>IF(AND(ISNUMBER(AK859),ISNUMBER(AL859)),Regression!$C$38+Regression!$D$38*A859+Regression!$E$38*AK859+Regression!$F$38*AL859,"")</f>
        <v>9835.6280342194641</v>
      </c>
      <c r="AV859" s="34">
        <f t="shared" si="186"/>
        <v>9968.4977774144827</v>
      </c>
      <c r="AW859" s="13" t="str">
        <f>IF(AJ859=1,"Train",IF(AH859=Inputs!$B$6+1,"Validation",IF(AH859&gt;Inputs!$B$6+1,"Forecast","Not used")))</f>
        <v>Not used</v>
      </c>
      <c r="AX859" s="34">
        <f t="shared" si="187"/>
        <v>9710</v>
      </c>
      <c r="AY859" s="38" t="str">
        <f t="shared" si="188"/>
        <v/>
      </c>
      <c r="AZ859" s="13">
        <f t="shared" si="189"/>
        <v>0</v>
      </c>
      <c r="BB859" s="19">
        <f>Regression!$C$45+Regression!$C$46*A859</f>
        <v>7482.3301496736258</v>
      </c>
      <c r="BC859" s="27" t="str">
        <f t="shared" si="190"/>
        <v/>
      </c>
      <c r="BD859" s="30">
        <f>INDEX('Seasonal Index'!$H$2:$H$53,AI859)</f>
        <v>0.99258235973728948</v>
      </c>
      <c r="BE859" s="34" t="str">
        <f t="shared" si="191"/>
        <v/>
      </c>
      <c r="BF859" s="38" t="str">
        <f t="shared" si="192"/>
        <v/>
      </c>
      <c r="BG859" s="34">
        <f t="shared" si="193"/>
        <v>9710</v>
      </c>
      <c r="BH859" s="13">
        <f t="shared" si="194"/>
        <v>0</v>
      </c>
      <c r="BI859" s="13">
        <f t="shared" si="195"/>
        <v>0</v>
      </c>
    </row>
    <row r="860" spans="1:61" x14ac:dyDescent="0.2">
      <c r="A860" s="15">
        <v>859</v>
      </c>
      <c r="B860" s="35">
        <v>39283</v>
      </c>
      <c r="C860" s="36">
        <v>9688</v>
      </c>
      <c r="D860" s="37"/>
      <c r="F860" s="15">
        <v>317000</v>
      </c>
      <c r="H860" s="15">
        <v>74.92</v>
      </c>
      <c r="I860" s="15">
        <v>78.244</v>
      </c>
      <c r="J860" s="15">
        <v>3.0489999999999999</v>
      </c>
      <c r="K860" s="15">
        <v>14215.651</v>
      </c>
      <c r="L860" s="15">
        <v>879460</v>
      </c>
      <c r="M860" s="15">
        <v>1748</v>
      </c>
      <c r="N860" s="15">
        <v>16.178999999999998</v>
      </c>
      <c r="O860" s="15">
        <v>267574</v>
      </c>
      <c r="P860" s="15">
        <v>9685.7999999999993</v>
      </c>
      <c r="Q860" s="15">
        <v>2484433</v>
      </c>
      <c r="S860" s="15">
        <v>10222</v>
      </c>
      <c r="T860" s="15">
        <v>11.4953</v>
      </c>
      <c r="U860" s="15">
        <v>104.2</v>
      </c>
      <c r="V860" s="15">
        <v>23</v>
      </c>
      <c r="W860" s="15">
        <v>88.1</v>
      </c>
      <c r="X860" s="15">
        <v>93.265559999999994</v>
      </c>
      <c r="AB860" s="15">
        <v>298818</v>
      </c>
      <c r="AD860" s="15">
        <v>0</v>
      </c>
      <c r="AE860" s="15">
        <v>0</v>
      </c>
      <c r="AF860" s="15">
        <v>76.900000000000006</v>
      </c>
      <c r="AH860" s="13">
        <f t="shared" si="182"/>
        <v>2007</v>
      </c>
      <c r="AI860" s="13">
        <f t="shared" si="183"/>
        <v>29</v>
      </c>
      <c r="AJ860" s="13">
        <f>IF(AND(ISNUMBER(C860),ISNUMBER(AK860),ISNUMBER(AL860),AH860&gt;=Inputs!$B$5,AH860&lt;=Inputs!$B$6,AH860&lt;&gt;Inputs!$B$7,AH860&lt;&gt;Inputs!$B$8),1,0)</f>
        <v>0</v>
      </c>
      <c r="AK860" s="13">
        <f>IF(INDEX($E860:$AF860,Inputs!$C$10)="","",INDEX($E860:$AF860,Inputs!$C$10))</f>
        <v>267574</v>
      </c>
      <c r="AL860" s="13">
        <f>IF(INDEX($E860:$AF860,Inputs!$C$11)="","",INDEX($E860:$AF860,Inputs!$C$11))</f>
        <v>317000</v>
      </c>
      <c r="AM860" s="19">
        <f>Regression!$C$5+Regression!$C$6*A860</f>
        <v>9839.2222271204846</v>
      </c>
      <c r="AN860" s="27" t="str">
        <f t="shared" si="184"/>
        <v/>
      </c>
      <c r="AO860" s="30">
        <f>INDEX('Seasonal Index'!$E$2:$E$53,AI860)</f>
        <v>1.0519566788647539</v>
      </c>
      <c r="AP860" s="34" t="str">
        <f t="shared" si="185"/>
        <v/>
      </c>
      <c r="AQ860" s="16">
        <f>IF(AJ860=1,A860-Regression!$C$15,0)</f>
        <v>0</v>
      </c>
      <c r="AR860" s="16">
        <f>IF(AJ860=1,AK860-Regression!$D$15,0)</f>
        <v>0</v>
      </c>
      <c r="AS860" s="16">
        <f>IF(AJ860=1,AL860-Regression!$E$15,0)</f>
        <v>0</v>
      </c>
      <c r="AT860" s="16">
        <f>IF(AJ860=1,AP860-Regression!$F$15,0)</f>
        <v>0</v>
      </c>
      <c r="AU860" s="19">
        <f>IF(AND(ISNUMBER(AK860),ISNUMBER(AL860)),Regression!$C$38+Regression!$D$38*A860+Regression!$E$38*AK860+Regression!$F$38*AL860,"")</f>
        <v>9872.0176352482777</v>
      </c>
      <c r="AV860" s="34">
        <f t="shared" si="186"/>
        <v>10384.934885270059</v>
      </c>
      <c r="AW860" s="13" t="str">
        <f>IF(AJ860=1,"Train",IF(AH860=Inputs!$B$6+1,"Validation",IF(AH860&gt;Inputs!$B$6+1,"Forecast","Not used")))</f>
        <v>Not used</v>
      </c>
      <c r="AX860" s="34">
        <f t="shared" si="187"/>
        <v>9688</v>
      </c>
      <c r="AY860" s="38" t="str">
        <f t="shared" si="188"/>
        <v/>
      </c>
      <c r="AZ860" s="13">
        <f t="shared" si="189"/>
        <v>0</v>
      </c>
      <c r="BB860" s="19">
        <f>Regression!$C$45+Regression!$C$46*A860</f>
        <v>7483.8896492864023</v>
      </c>
      <c r="BC860" s="27" t="str">
        <f t="shared" si="190"/>
        <v/>
      </c>
      <c r="BD860" s="30">
        <f>INDEX('Seasonal Index'!$H$2:$H$53,AI860)</f>
        <v>1.0486159669304305</v>
      </c>
      <c r="BE860" s="34" t="str">
        <f t="shared" si="191"/>
        <v/>
      </c>
      <c r="BF860" s="38" t="str">
        <f t="shared" si="192"/>
        <v/>
      </c>
      <c r="BG860" s="34">
        <f t="shared" si="193"/>
        <v>9688</v>
      </c>
      <c r="BH860" s="13">
        <f t="shared" si="194"/>
        <v>0</v>
      </c>
      <c r="BI860" s="13">
        <f t="shared" si="195"/>
        <v>0</v>
      </c>
    </row>
    <row r="861" spans="1:61" x14ac:dyDescent="0.2">
      <c r="A861" s="15">
        <v>860</v>
      </c>
      <c r="B861" s="35">
        <v>39290</v>
      </c>
      <c r="C861" s="36">
        <v>9662</v>
      </c>
      <c r="D861" s="37"/>
      <c r="F861" s="15">
        <v>310000</v>
      </c>
      <c r="H861" s="15">
        <v>75.152000000000001</v>
      </c>
      <c r="I861" s="15">
        <v>76.662000000000006</v>
      </c>
      <c r="J861" s="15">
        <v>2.9580000000000002</v>
      </c>
      <c r="K861" s="15">
        <v>14215.651</v>
      </c>
      <c r="L861" s="15">
        <v>879460</v>
      </c>
      <c r="M861" s="15">
        <v>1748</v>
      </c>
      <c r="N861" s="15">
        <v>16.178999999999998</v>
      </c>
      <c r="O861" s="15">
        <v>267574</v>
      </c>
      <c r="P861" s="15">
        <v>9685.7999999999993</v>
      </c>
      <c r="Q861" s="15">
        <v>2484433</v>
      </c>
      <c r="S861" s="15">
        <v>10222</v>
      </c>
      <c r="T861" s="15">
        <v>11.4953</v>
      </c>
      <c r="U861" s="15">
        <v>104.2</v>
      </c>
      <c r="V861" s="15">
        <v>23</v>
      </c>
      <c r="W861" s="15">
        <v>88.1</v>
      </c>
      <c r="X861" s="15">
        <v>92.813180000000003</v>
      </c>
      <c r="AB861" s="15">
        <v>298818</v>
      </c>
      <c r="AD861" s="15">
        <v>0</v>
      </c>
      <c r="AE861" s="15">
        <v>0</v>
      </c>
      <c r="AF861" s="15">
        <v>73</v>
      </c>
      <c r="AH861" s="13">
        <f t="shared" si="182"/>
        <v>2007</v>
      </c>
      <c r="AI861" s="13">
        <f t="shared" si="183"/>
        <v>30</v>
      </c>
      <c r="AJ861" s="13">
        <f>IF(AND(ISNUMBER(C861),ISNUMBER(AK861),ISNUMBER(AL861),AH861&gt;=Inputs!$B$5,AH861&lt;=Inputs!$B$6,AH861&lt;&gt;Inputs!$B$7,AH861&lt;&gt;Inputs!$B$8),1,0)</f>
        <v>0</v>
      </c>
      <c r="AK861" s="13">
        <f>IF(INDEX($E861:$AF861,Inputs!$C$10)="","",INDEX($E861:$AF861,Inputs!$C$10))</f>
        <v>267574</v>
      </c>
      <c r="AL861" s="13">
        <f>IF(INDEX($E861:$AF861,Inputs!$C$11)="","",INDEX($E861:$AF861,Inputs!$C$11))</f>
        <v>310000</v>
      </c>
      <c r="AM861" s="19">
        <f>Regression!$C$5+Regression!$C$6*A861</f>
        <v>9838.0495521821667</v>
      </c>
      <c r="AN861" s="27" t="str">
        <f t="shared" si="184"/>
        <v/>
      </c>
      <c r="AO861" s="30">
        <f>INDEX('Seasonal Index'!$E$2:$E$53,AI861)</f>
        <v>1.0317130415362794</v>
      </c>
      <c r="AP861" s="34" t="str">
        <f t="shared" si="185"/>
        <v/>
      </c>
      <c r="AQ861" s="16">
        <f>IF(AJ861=1,A861-Regression!$C$15,0)</f>
        <v>0</v>
      </c>
      <c r="AR861" s="16">
        <f>IF(AJ861=1,AK861-Regression!$D$15,0)</f>
        <v>0</v>
      </c>
      <c r="AS861" s="16">
        <f>IF(AJ861=1,AL861-Regression!$E$15,0)</f>
        <v>0</v>
      </c>
      <c r="AT861" s="16">
        <f>IF(AJ861=1,AP861-Regression!$F$15,0)</f>
        <v>0</v>
      </c>
      <c r="AU861" s="19">
        <f>IF(AND(ISNUMBER(AK861),ISNUMBER(AL861)),Regression!$C$38+Regression!$D$38*A861+Regression!$E$38*AK861+Regression!$F$38*AL861,"")</f>
        <v>9889.040611667644</v>
      </c>
      <c r="AV861" s="34">
        <f t="shared" si="186"/>
        <v>10202.652167339415</v>
      </c>
      <c r="AW861" s="13" t="str">
        <f>IF(AJ861=1,"Train",IF(AH861=Inputs!$B$6+1,"Validation",IF(AH861&gt;Inputs!$B$6+1,"Forecast","Not used")))</f>
        <v>Not used</v>
      </c>
      <c r="AX861" s="34">
        <f t="shared" si="187"/>
        <v>9662</v>
      </c>
      <c r="AY861" s="38" t="str">
        <f t="shared" si="188"/>
        <v/>
      </c>
      <c r="AZ861" s="13">
        <f t="shared" si="189"/>
        <v>0</v>
      </c>
      <c r="BB861" s="19">
        <f>Regression!$C$45+Regression!$C$46*A861</f>
        <v>7485.4491488991798</v>
      </c>
      <c r="BC861" s="27" t="str">
        <f t="shared" si="190"/>
        <v/>
      </c>
      <c r="BD861" s="30">
        <f>INDEX('Seasonal Index'!$H$2:$H$53,AI861)</f>
        <v>1.0099032328934463</v>
      </c>
      <c r="BE861" s="34" t="str">
        <f t="shared" si="191"/>
        <v/>
      </c>
      <c r="BF861" s="38" t="str">
        <f t="shared" si="192"/>
        <v/>
      </c>
      <c r="BG861" s="34">
        <f t="shared" si="193"/>
        <v>9662</v>
      </c>
      <c r="BH861" s="13">
        <f t="shared" si="194"/>
        <v>0</v>
      </c>
      <c r="BI861" s="13">
        <f t="shared" si="195"/>
        <v>0</v>
      </c>
    </row>
    <row r="862" spans="1:61" x14ac:dyDescent="0.2">
      <c r="A862" s="15">
        <v>861</v>
      </c>
      <c r="B862" s="35">
        <v>39297</v>
      </c>
      <c r="C862" s="36">
        <v>9575</v>
      </c>
      <c r="D862" s="37"/>
      <c r="F862" s="15">
        <v>305000</v>
      </c>
      <c r="H862" s="15">
        <v>76.751999999999995</v>
      </c>
      <c r="I862" s="15">
        <v>76.337999999999994</v>
      </c>
      <c r="J862" s="15">
        <v>2.8759999999999999</v>
      </c>
      <c r="K862" s="15">
        <v>14215.651</v>
      </c>
      <c r="L862" s="15">
        <v>879460</v>
      </c>
      <c r="M862" s="15">
        <v>1748</v>
      </c>
      <c r="N862" s="15">
        <v>16.178999999999998</v>
      </c>
      <c r="O862" s="15">
        <v>267574</v>
      </c>
      <c r="P862" s="15">
        <v>9685.7999999999993</v>
      </c>
      <c r="Q862" s="15">
        <v>2484433</v>
      </c>
      <c r="S862" s="15">
        <v>10222</v>
      </c>
      <c r="T862" s="15">
        <v>11.4953</v>
      </c>
      <c r="U862" s="15">
        <v>104.2</v>
      </c>
      <c r="V862" s="15">
        <v>23</v>
      </c>
      <c r="W862" s="15">
        <v>88.1</v>
      </c>
      <c r="X862" s="15">
        <v>92.9499</v>
      </c>
      <c r="AB862" s="15">
        <v>298818</v>
      </c>
      <c r="AD862" s="15">
        <v>0</v>
      </c>
      <c r="AE862" s="15">
        <v>0</v>
      </c>
      <c r="AF862" s="15">
        <v>96.2</v>
      </c>
      <c r="AH862" s="13">
        <f t="shared" si="182"/>
        <v>2007</v>
      </c>
      <c r="AI862" s="13">
        <f t="shared" si="183"/>
        <v>31</v>
      </c>
      <c r="AJ862" s="13">
        <f>IF(AND(ISNUMBER(C862),ISNUMBER(AK862),ISNUMBER(AL862),AH862&gt;=Inputs!$B$5,AH862&lt;=Inputs!$B$6,AH862&lt;&gt;Inputs!$B$7,AH862&lt;&gt;Inputs!$B$8),1,0)</f>
        <v>0</v>
      </c>
      <c r="AK862" s="13">
        <f>IF(INDEX($E862:$AF862,Inputs!$C$10)="","",INDEX($E862:$AF862,Inputs!$C$10))</f>
        <v>267574</v>
      </c>
      <c r="AL862" s="13">
        <f>IF(INDEX($E862:$AF862,Inputs!$C$11)="","",INDEX($E862:$AF862,Inputs!$C$11))</f>
        <v>305000</v>
      </c>
      <c r="AM862" s="19">
        <f>Regression!$C$5+Regression!$C$6*A862</f>
        <v>9836.876877243847</v>
      </c>
      <c r="AN862" s="27" t="str">
        <f t="shared" si="184"/>
        <v/>
      </c>
      <c r="AO862" s="30">
        <f>INDEX('Seasonal Index'!$E$2:$E$53,AI862)</f>
        <v>1.0399732200612197</v>
      </c>
      <c r="AP862" s="34" t="str">
        <f t="shared" si="185"/>
        <v/>
      </c>
      <c r="AQ862" s="16">
        <f>IF(AJ862=1,A862-Regression!$C$15,0)</f>
        <v>0</v>
      </c>
      <c r="AR862" s="16">
        <f>IF(AJ862=1,AK862-Regression!$D$15,0)</f>
        <v>0</v>
      </c>
      <c r="AS862" s="16">
        <f>IF(AJ862=1,AL862-Regression!$E$15,0)</f>
        <v>0</v>
      </c>
      <c r="AT862" s="16">
        <f>IF(AJ862=1,AP862-Regression!$F$15,0)</f>
        <v>0</v>
      </c>
      <c r="AU862" s="19">
        <f>IF(AND(ISNUMBER(AK862),ISNUMBER(AL862)),Regression!$C$38+Regression!$D$38*A862+Regression!$E$38*AK862+Regression!$F$38*AL862,"")</f>
        <v>9900.7535053334959</v>
      </c>
      <c r="AV862" s="34">
        <f t="shared" si="186"/>
        <v>10296.518503974085</v>
      </c>
      <c r="AW862" s="13" t="str">
        <f>IF(AJ862=1,"Train",IF(AH862=Inputs!$B$6+1,"Validation",IF(AH862&gt;Inputs!$B$6+1,"Forecast","Not used")))</f>
        <v>Not used</v>
      </c>
      <c r="AX862" s="34">
        <f t="shared" si="187"/>
        <v>9575</v>
      </c>
      <c r="AY862" s="38" t="str">
        <f t="shared" si="188"/>
        <v/>
      </c>
      <c r="AZ862" s="13">
        <f t="shared" si="189"/>
        <v>0</v>
      </c>
      <c r="BB862" s="19">
        <f>Regression!$C$45+Regression!$C$46*A862</f>
        <v>7487.0086485119564</v>
      </c>
      <c r="BC862" s="27" t="str">
        <f t="shared" si="190"/>
        <v/>
      </c>
      <c r="BD862" s="30">
        <f>INDEX('Seasonal Index'!$H$2:$H$53,AI862)</f>
        <v>1.0389647971011076</v>
      </c>
      <c r="BE862" s="34" t="str">
        <f t="shared" si="191"/>
        <v/>
      </c>
      <c r="BF862" s="38" t="str">
        <f t="shared" si="192"/>
        <v/>
      </c>
      <c r="BG862" s="34">
        <f t="shared" si="193"/>
        <v>9575</v>
      </c>
      <c r="BH862" s="13">
        <f t="shared" si="194"/>
        <v>0</v>
      </c>
      <c r="BI862" s="13">
        <f t="shared" si="195"/>
        <v>0</v>
      </c>
    </row>
    <row r="863" spans="1:61" x14ac:dyDescent="0.2">
      <c r="A863" s="15">
        <v>862</v>
      </c>
      <c r="B863" s="35">
        <v>39304</v>
      </c>
      <c r="C863" s="36">
        <v>9572</v>
      </c>
      <c r="D863" s="37"/>
      <c r="F863" s="15">
        <v>314000</v>
      </c>
      <c r="H863" s="15">
        <v>71.924000000000007</v>
      </c>
      <c r="I863" s="15">
        <v>70.697999999999993</v>
      </c>
      <c r="J863" s="15">
        <v>2.8380000000000001</v>
      </c>
      <c r="K863" s="15">
        <v>14402.082</v>
      </c>
      <c r="L863" s="15">
        <v>828090</v>
      </c>
      <c r="M863" s="15">
        <v>1771</v>
      </c>
      <c r="N863" s="15">
        <v>16.178999999999998</v>
      </c>
      <c r="O863" s="15">
        <v>267574</v>
      </c>
      <c r="P863" s="15">
        <v>9706.7999999999993</v>
      </c>
      <c r="Q863" s="15">
        <v>2484433</v>
      </c>
      <c r="S863" s="15">
        <v>10222</v>
      </c>
      <c r="T863" s="15">
        <v>11.4953</v>
      </c>
      <c r="U863" s="15">
        <v>105.1</v>
      </c>
      <c r="V863" s="15">
        <v>23</v>
      </c>
      <c r="W863" s="15">
        <v>89.7</v>
      </c>
      <c r="X863" s="15">
        <v>93.365399999999994</v>
      </c>
      <c r="AB863" s="15">
        <v>298818</v>
      </c>
      <c r="AD863" s="15">
        <v>0</v>
      </c>
      <c r="AE863" s="15">
        <v>0</v>
      </c>
      <c r="AF863" s="15">
        <v>104.1</v>
      </c>
      <c r="AH863" s="13">
        <f t="shared" si="182"/>
        <v>2007</v>
      </c>
      <c r="AI863" s="13">
        <f t="shared" si="183"/>
        <v>32</v>
      </c>
      <c r="AJ863" s="13">
        <f>IF(AND(ISNUMBER(C863),ISNUMBER(AK863),ISNUMBER(AL863),AH863&gt;=Inputs!$B$5,AH863&lt;=Inputs!$B$6,AH863&lt;&gt;Inputs!$B$7,AH863&lt;&gt;Inputs!$B$8),1,0)</f>
        <v>0</v>
      </c>
      <c r="AK863" s="13">
        <f>IF(INDEX($E863:$AF863,Inputs!$C$10)="","",INDEX($E863:$AF863,Inputs!$C$10))</f>
        <v>267574</v>
      </c>
      <c r="AL863" s="13">
        <f>IF(INDEX($E863:$AF863,Inputs!$C$11)="","",INDEX($E863:$AF863,Inputs!$C$11))</f>
        <v>314000</v>
      </c>
      <c r="AM863" s="19">
        <f>Regression!$C$5+Regression!$C$6*A863</f>
        <v>9835.7042023055292</v>
      </c>
      <c r="AN863" s="27" t="str">
        <f t="shared" si="184"/>
        <v/>
      </c>
      <c r="AO863" s="30">
        <f>INDEX('Seasonal Index'!$E$2:$E$53,AI863)</f>
        <v>1.040616931741758</v>
      </c>
      <c r="AP863" s="34" t="str">
        <f t="shared" si="185"/>
        <v/>
      </c>
      <c r="AQ863" s="16">
        <f>IF(AJ863=1,A863-Regression!$C$15,0)</f>
        <v>0</v>
      </c>
      <c r="AR863" s="16">
        <f>IF(AJ863=1,AK863-Regression!$D$15,0)</f>
        <v>0</v>
      </c>
      <c r="AS863" s="16">
        <f>IF(AJ863=1,AL863-Regression!$E$15,0)</f>
        <v>0</v>
      </c>
      <c r="AT863" s="16">
        <f>IF(AJ863=1,AP863-Regression!$F$15,0)</f>
        <v>0</v>
      </c>
      <c r="AU863" s="19">
        <f>IF(AND(ISNUMBER(AK863),ISNUMBER(AL863)),Regression!$C$38+Regression!$D$38*A863+Regression!$E$38*AK863+Regression!$F$38*AL863,"")</f>
        <v>9875.2958197247463</v>
      </c>
      <c r="AV863" s="34">
        <f t="shared" si="186"/>
        <v>10276.400035964174</v>
      </c>
      <c r="AW863" s="13" t="str">
        <f>IF(AJ863=1,"Train",IF(AH863=Inputs!$B$6+1,"Validation",IF(AH863&gt;Inputs!$B$6+1,"Forecast","Not used")))</f>
        <v>Not used</v>
      </c>
      <c r="AX863" s="34">
        <f t="shared" si="187"/>
        <v>9572</v>
      </c>
      <c r="AY863" s="38" t="str">
        <f t="shared" si="188"/>
        <v/>
      </c>
      <c r="AZ863" s="13">
        <f t="shared" si="189"/>
        <v>0</v>
      </c>
      <c r="BB863" s="19">
        <f>Regression!$C$45+Regression!$C$46*A863</f>
        <v>7488.5681481247329</v>
      </c>
      <c r="BC863" s="27" t="str">
        <f t="shared" si="190"/>
        <v/>
      </c>
      <c r="BD863" s="30">
        <f>INDEX('Seasonal Index'!$H$2:$H$53,AI863)</f>
        <v>1.0332208948643213</v>
      </c>
      <c r="BE863" s="34" t="str">
        <f t="shared" si="191"/>
        <v/>
      </c>
      <c r="BF863" s="38" t="str">
        <f t="shared" si="192"/>
        <v/>
      </c>
      <c r="BG863" s="34">
        <f t="shared" si="193"/>
        <v>9572</v>
      </c>
      <c r="BH863" s="13">
        <f t="shared" si="194"/>
        <v>0</v>
      </c>
      <c r="BI863" s="13">
        <f t="shared" si="195"/>
        <v>0</v>
      </c>
    </row>
    <row r="864" spans="1:61" x14ac:dyDescent="0.2">
      <c r="A864" s="15">
        <v>863</v>
      </c>
      <c r="B864" s="35">
        <v>39311</v>
      </c>
      <c r="C864" s="36">
        <v>9762</v>
      </c>
      <c r="D864" s="37"/>
      <c r="F864" s="15">
        <v>316000</v>
      </c>
      <c r="H864" s="15">
        <v>72.05</v>
      </c>
      <c r="I864" s="15">
        <v>70.091999999999999</v>
      </c>
      <c r="J864" s="15">
        <v>2.7709999999999999</v>
      </c>
      <c r="K864" s="15">
        <v>14402.082</v>
      </c>
      <c r="L864" s="15">
        <v>828090</v>
      </c>
      <c r="M864" s="15">
        <v>1771</v>
      </c>
      <c r="N864" s="15">
        <v>15.837</v>
      </c>
      <c r="O864" s="15">
        <v>265374</v>
      </c>
      <c r="P864" s="15">
        <v>9706.7999999999993</v>
      </c>
      <c r="Q864" s="15">
        <v>2484433</v>
      </c>
      <c r="S864" s="15">
        <v>10222</v>
      </c>
      <c r="T864" s="15">
        <v>11.4953</v>
      </c>
      <c r="U864" s="15">
        <v>105.1</v>
      </c>
      <c r="V864" s="15">
        <v>23</v>
      </c>
      <c r="W864" s="15">
        <v>89.7</v>
      </c>
      <c r="X864" s="15">
        <v>93.297920000000005</v>
      </c>
      <c r="AB864" s="15">
        <v>298818</v>
      </c>
      <c r="AD864" s="15">
        <v>0</v>
      </c>
      <c r="AE864" s="15">
        <v>0</v>
      </c>
      <c r="AF864" s="15">
        <v>110.8</v>
      </c>
      <c r="AH864" s="13">
        <f t="shared" si="182"/>
        <v>2007</v>
      </c>
      <c r="AI864" s="13">
        <f t="shared" si="183"/>
        <v>33</v>
      </c>
      <c r="AJ864" s="13">
        <f>IF(AND(ISNUMBER(C864),ISNUMBER(AK864),ISNUMBER(AL864),AH864&gt;=Inputs!$B$5,AH864&lt;=Inputs!$B$6,AH864&lt;&gt;Inputs!$B$7,AH864&lt;&gt;Inputs!$B$8),1,0)</f>
        <v>0</v>
      </c>
      <c r="AK864" s="13">
        <f>IF(INDEX($E864:$AF864,Inputs!$C$10)="","",INDEX($E864:$AF864,Inputs!$C$10))</f>
        <v>265374</v>
      </c>
      <c r="AL864" s="13">
        <f>IF(INDEX($E864:$AF864,Inputs!$C$11)="","",INDEX($E864:$AF864,Inputs!$C$11))</f>
        <v>316000</v>
      </c>
      <c r="AM864" s="19">
        <f>Regression!$C$5+Regression!$C$6*A864</f>
        <v>9834.5315273672095</v>
      </c>
      <c r="AN864" s="27" t="str">
        <f t="shared" si="184"/>
        <v/>
      </c>
      <c r="AO864" s="30">
        <f>INDEX('Seasonal Index'!$E$2:$E$53,AI864)</f>
        <v>1.027478065834379</v>
      </c>
      <c r="AP864" s="34" t="str">
        <f t="shared" si="185"/>
        <v/>
      </c>
      <c r="AQ864" s="16">
        <f>IF(AJ864=1,A864-Regression!$C$15,0)</f>
        <v>0</v>
      </c>
      <c r="AR864" s="16">
        <f>IF(AJ864=1,AK864-Regression!$D$15,0)</f>
        <v>0</v>
      </c>
      <c r="AS864" s="16">
        <f>IF(AJ864=1,AL864-Regression!$E$15,0)</f>
        <v>0</v>
      </c>
      <c r="AT864" s="16">
        <f>IF(AJ864=1,AP864-Regression!$F$15,0)</f>
        <v>0</v>
      </c>
      <c r="AU864" s="19">
        <f>IF(AND(ISNUMBER(AK864),ISNUMBER(AL864)),Regression!$C$38+Regression!$D$38*A864+Regression!$E$38*AK864+Regression!$F$38*AL864,"")</f>
        <v>9864.4091472844157</v>
      </c>
      <c r="AV864" s="34">
        <f t="shared" si="186"/>
        <v>10135.464031250747</v>
      </c>
      <c r="AW864" s="13" t="str">
        <f>IF(AJ864=1,"Train",IF(AH864=Inputs!$B$6+1,"Validation",IF(AH864&gt;Inputs!$B$6+1,"Forecast","Not used")))</f>
        <v>Not used</v>
      </c>
      <c r="AX864" s="34">
        <f t="shared" si="187"/>
        <v>9762</v>
      </c>
      <c r="AY864" s="38" t="str">
        <f t="shared" si="188"/>
        <v/>
      </c>
      <c r="AZ864" s="13">
        <f t="shared" si="189"/>
        <v>0</v>
      </c>
      <c r="BB864" s="19">
        <f>Regression!$C$45+Regression!$C$46*A864</f>
        <v>7490.1276477375104</v>
      </c>
      <c r="BC864" s="27" t="str">
        <f t="shared" si="190"/>
        <v/>
      </c>
      <c r="BD864" s="30">
        <f>INDEX('Seasonal Index'!$H$2:$H$53,AI864)</f>
        <v>1.0058600109847937</v>
      </c>
      <c r="BE864" s="34" t="str">
        <f t="shared" si="191"/>
        <v/>
      </c>
      <c r="BF864" s="38" t="str">
        <f t="shared" si="192"/>
        <v/>
      </c>
      <c r="BG864" s="34">
        <f t="shared" si="193"/>
        <v>9762</v>
      </c>
      <c r="BH864" s="13">
        <f t="shared" si="194"/>
        <v>0</v>
      </c>
      <c r="BI864" s="13">
        <f t="shared" si="195"/>
        <v>0</v>
      </c>
    </row>
    <row r="865" spans="1:61" x14ac:dyDescent="0.2">
      <c r="A865" s="15">
        <v>864</v>
      </c>
      <c r="B865" s="35">
        <v>39318</v>
      </c>
      <c r="C865" s="36">
        <v>9626</v>
      </c>
      <c r="D865" s="37"/>
      <c r="F865" s="15">
        <v>321000</v>
      </c>
      <c r="H865" s="15">
        <v>70.188000000000002</v>
      </c>
      <c r="I865" s="15">
        <v>68.44</v>
      </c>
      <c r="J865" s="15">
        <v>2.7850000000000001</v>
      </c>
      <c r="K865" s="15">
        <v>14402.082</v>
      </c>
      <c r="L865" s="15">
        <v>828090</v>
      </c>
      <c r="M865" s="15">
        <v>1771</v>
      </c>
      <c r="N865" s="15">
        <v>15.837</v>
      </c>
      <c r="O865" s="15">
        <v>265374</v>
      </c>
      <c r="P865" s="15">
        <v>9706.7999999999993</v>
      </c>
      <c r="Q865" s="15">
        <v>2484433</v>
      </c>
      <c r="S865" s="15">
        <v>10222</v>
      </c>
      <c r="T865" s="15">
        <v>11.8498</v>
      </c>
      <c r="U865" s="15">
        <v>105.1</v>
      </c>
      <c r="V865" s="15">
        <v>23</v>
      </c>
      <c r="W865" s="15">
        <v>89.7</v>
      </c>
      <c r="X865" s="15">
        <v>94.274140000000003</v>
      </c>
      <c r="AB865" s="15">
        <v>298818</v>
      </c>
      <c r="AD865" s="15">
        <v>0</v>
      </c>
      <c r="AE865" s="15">
        <v>1.7</v>
      </c>
      <c r="AF865" s="15">
        <v>87.5</v>
      </c>
      <c r="AH865" s="13">
        <f t="shared" si="182"/>
        <v>2007</v>
      </c>
      <c r="AI865" s="13">
        <f t="shared" si="183"/>
        <v>34</v>
      </c>
      <c r="AJ865" s="13">
        <f>IF(AND(ISNUMBER(C865),ISNUMBER(AK865),ISNUMBER(AL865),AH865&gt;=Inputs!$B$5,AH865&lt;=Inputs!$B$6,AH865&lt;&gt;Inputs!$B$7,AH865&lt;&gt;Inputs!$B$8),1,0)</f>
        <v>0</v>
      </c>
      <c r="AK865" s="13">
        <f>IF(INDEX($E865:$AF865,Inputs!$C$10)="","",INDEX($E865:$AF865,Inputs!$C$10))</f>
        <v>265374</v>
      </c>
      <c r="AL865" s="13">
        <f>IF(INDEX($E865:$AF865,Inputs!$C$11)="","",INDEX($E865:$AF865,Inputs!$C$11))</f>
        <v>321000</v>
      </c>
      <c r="AM865" s="19">
        <f>Regression!$C$5+Regression!$C$6*A865</f>
        <v>9833.3588524288898</v>
      </c>
      <c r="AN865" s="27" t="str">
        <f t="shared" si="184"/>
        <v/>
      </c>
      <c r="AO865" s="30">
        <f>INDEX('Seasonal Index'!$E$2:$E$53,AI865)</f>
        <v>1.0381639846741464</v>
      </c>
      <c r="AP865" s="34" t="str">
        <f t="shared" si="185"/>
        <v/>
      </c>
      <c r="AQ865" s="16">
        <f>IF(AJ865=1,A865-Regression!$C$15,0)</f>
        <v>0</v>
      </c>
      <c r="AR865" s="16">
        <f>IF(AJ865=1,AK865-Regression!$D$15,0)</f>
        <v>0</v>
      </c>
      <c r="AS865" s="16">
        <f>IF(AJ865=1,AL865-Regression!$E$15,0)</f>
        <v>0</v>
      </c>
      <c r="AT865" s="16">
        <f>IF(AJ865=1,AP865-Regression!$F$15,0)</f>
        <v>0</v>
      </c>
      <c r="AU865" s="19">
        <f>IF(AND(ISNUMBER(AK865),ISNUMBER(AL865)),Regression!$C$38+Regression!$D$38*A865+Regression!$E$38*AK865+Regression!$F$38*AL865,"")</f>
        <v>9849.5716271826932</v>
      </c>
      <c r="AV865" s="34">
        <f t="shared" si="186"/>
        <v>10225.470527809401</v>
      </c>
      <c r="AW865" s="13" t="str">
        <f>IF(AJ865=1,"Train",IF(AH865=Inputs!$B$6+1,"Validation",IF(AH865&gt;Inputs!$B$6+1,"Forecast","Not used")))</f>
        <v>Not used</v>
      </c>
      <c r="AX865" s="34">
        <f t="shared" si="187"/>
        <v>9626</v>
      </c>
      <c r="AY865" s="38" t="str">
        <f t="shared" si="188"/>
        <v/>
      </c>
      <c r="AZ865" s="13">
        <f t="shared" si="189"/>
        <v>0</v>
      </c>
      <c r="BB865" s="19">
        <f>Regression!$C$45+Regression!$C$46*A865</f>
        <v>7491.687147350287</v>
      </c>
      <c r="BC865" s="27" t="str">
        <f t="shared" si="190"/>
        <v/>
      </c>
      <c r="BD865" s="30">
        <f>INDEX('Seasonal Index'!$H$2:$H$53,AI865)</f>
        <v>1.0219588934931323</v>
      </c>
      <c r="BE865" s="34" t="str">
        <f t="shared" si="191"/>
        <v/>
      </c>
      <c r="BF865" s="38" t="str">
        <f t="shared" si="192"/>
        <v/>
      </c>
      <c r="BG865" s="34">
        <f t="shared" si="193"/>
        <v>9626</v>
      </c>
      <c r="BH865" s="13">
        <f t="shared" si="194"/>
        <v>0</v>
      </c>
      <c r="BI865" s="13">
        <f t="shared" si="195"/>
        <v>0</v>
      </c>
    </row>
    <row r="866" spans="1:61" x14ac:dyDescent="0.2">
      <c r="A866" s="15">
        <v>865</v>
      </c>
      <c r="B866" s="35">
        <v>39325</v>
      </c>
      <c r="C866" s="36">
        <v>9577</v>
      </c>
      <c r="D866" s="37"/>
      <c r="F866" s="15">
        <v>329000</v>
      </c>
      <c r="H866" s="15">
        <v>72.927999999999997</v>
      </c>
      <c r="I866" s="15">
        <v>70.548000000000002</v>
      </c>
      <c r="J866" s="15">
        <v>2.7490000000000001</v>
      </c>
      <c r="K866" s="15">
        <v>14402.082</v>
      </c>
      <c r="L866" s="15">
        <v>828090</v>
      </c>
      <c r="M866" s="15">
        <v>1771</v>
      </c>
      <c r="N866" s="15">
        <v>15.837</v>
      </c>
      <c r="O866" s="15">
        <v>265374</v>
      </c>
      <c r="P866" s="15">
        <v>9706.7999999999993</v>
      </c>
      <c r="Q866" s="15">
        <v>2484433</v>
      </c>
      <c r="S866" s="15">
        <v>10222</v>
      </c>
      <c r="T866" s="15">
        <v>11.8498</v>
      </c>
      <c r="U866" s="15">
        <v>105.1</v>
      </c>
      <c r="V866" s="15">
        <v>21</v>
      </c>
      <c r="W866" s="15">
        <v>89.7</v>
      </c>
      <c r="X866" s="15">
        <v>94.050039999999996</v>
      </c>
      <c r="AB866" s="15">
        <v>298818</v>
      </c>
      <c r="AD866" s="15">
        <v>0</v>
      </c>
      <c r="AE866" s="15">
        <v>0</v>
      </c>
      <c r="AF866" s="15">
        <v>87.2</v>
      </c>
      <c r="AH866" s="13">
        <f t="shared" si="182"/>
        <v>2007</v>
      </c>
      <c r="AI866" s="13">
        <f t="shared" si="183"/>
        <v>35</v>
      </c>
      <c r="AJ866" s="13">
        <f>IF(AND(ISNUMBER(C866),ISNUMBER(AK866),ISNUMBER(AL866),AH866&gt;=Inputs!$B$5,AH866&lt;=Inputs!$B$6,AH866&lt;&gt;Inputs!$B$7,AH866&lt;&gt;Inputs!$B$8),1,0)</f>
        <v>0</v>
      </c>
      <c r="AK866" s="13">
        <f>IF(INDEX($E866:$AF866,Inputs!$C$10)="","",INDEX($E866:$AF866,Inputs!$C$10))</f>
        <v>265374</v>
      </c>
      <c r="AL866" s="13">
        <f>IF(INDEX($E866:$AF866,Inputs!$C$11)="","",INDEX($E866:$AF866,Inputs!$C$11))</f>
        <v>329000</v>
      </c>
      <c r="AM866" s="19">
        <f>Regression!$C$5+Regression!$C$6*A866</f>
        <v>9832.1861774905719</v>
      </c>
      <c r="AN866" s="27" t="str">
        <f t="shared" si="184"/>
        <v/>
      </c>
      <c r="AO866" s="30">
        <f>INDEX('Seasonal Index'!$E$2:$E$53,AI866)</f>
        <v>1.0224659586681397</v>
      </c>
      <c r="AP866" s="34" t="str">
        <f t="shared" si="185"/>
        <v/>
      </c>
      <c r="AQ866" s="16">
        <f>IF(AJ866=1,A866-Regression!$C$15,0)</f>
        <v>0</v>
      </c>
      <c r="AR866" s="16">
        <f>IF(AJ866=1,AK866-Regression!$D$15,0)</f>
        <v>0</v>
      </c>
      <c r="AS866" s="16">
        <f>IF(AJ866=1,AL866-Regression!$E$15,0)</f>
        <v>0</v>
      </c>
      <c r="AT866" s="16">
        <f>IF(AJ866=1,AP866-Regression!$F$15,0)</f>
        <v>0</v>
      </c>
      <c r="AU866" s="19">
        <f>IF(AND(ISNUMBER(AK866),ISNUMBER(AL866)),Regression!$C$38+Regression!$D$38*A866+Regression!$E$38*AK866+Regression!$F$38*AL866,"")</f>
        <v>9826.7689829507035</v>
      </c>
      <c r="AV866" s="34">
        <f t="shared" si="186"/>
        <v>10047.536768763031</v>
      </c>
      <c r="AW866" s="13" t="str">
        <f>IF(AJ866=1,"Train",IF(AH866=Inputs!$B$6+1,"Validation",IF(AH866&gt;Inputs!$B$6+1,"Forecast","Not used")))</f>
        <v>Not used</v>
      </c>
      <c r="AX866" s="34">
        <f t="shared" si="187"/>
        <v>9577</v>
      </c>
      <c r="AY866" s="38" t="str">
        <f t="shared" si="188"/>
        <v/>
      </c>
      <c r="AZ866" s="13">
        <f t="shared" si="189"/>
        <v>0</v>
      </c>
      <c r="BB866" s="19">
        <f>Regression!$C$45+Regression!$C$46*A866</f>
        <v>7493.2466469630635</v>
      </c>
      <c r="BC866" s="27" t="str">
        <f t="shared" si="190"/>
        <v/>
      </c>
      <c r="BD866" s="30">
        <f>INDEX('Seasonal Index'!$H$2:$H$53,AI866)</f>
        <v>1.0227114090901652</v>
      </c>
      <c r="BE866" s="34" t="str">
        <f t="shared" si="191"/>
        <v/>
      </c>
      <c r="BF866" s="38" t="str">
        <f t="shared" si="192"/>
        <v/>
      </c>
      <c r="BG866" s="34">
        <f t="shared" si="193"/>
        <v>9577</v>
      </c>
      <c r="BH866" s="13">
        <f t="shared" si="194"/>
        <v>0</v>
      </c>
      <c r="BI866" s="13">
        <f t="shared" si="195"/>
        <v>0</v>
      </c>
    </row>
    <row r="867" spans="1:61" x14ac:dyDescent="0.2">
      <c r="A867" s="15">
        <v>866</v>
      </c>
      <c r="B867" s="35">
        <v>39332</v>
      </c>
      <c r="C867" s="36">
        <v>9393</v>
      </c>
      <c r="D867" s="37"/>
      <c r="F867" s="15">
        <v>314000</v>
      </c>
      <c r="H867" s="15">
        <v>75.962500000000006</v>
      </c>
      <c r="I867" s="15">
        <v>75.057500000000005</v>
      </c>
      <c r="J867" s="15">
        <v>2.7959999999999998</v>
      </c>
      <c r="K867" s="15">
        <v>14402.082</v>
      </c>
      <c r="L867" s="15">
        <v>828090</v>
      </c>
      <c r="M867" s="15">
        <v>1777</v>
      </c>
      <c r="N867" s="15">
        <v>15.837</v>
      </c>
      <c r="O867" s="15">
        <v>265374</v>
      </c>
      <c r="P867" s="15">
        <v>9751.1</v>
      </c>
      <c r="Q867" s="15">
        <v>2484433</v>
      </c>
      <c r="S867" s="15">
        <v>10222</v>
      </c>
      <c r="T867" s="15">
        <v>11.8498</v>
      </c>
      <c r="U867" s="15">
        <v>105.1</v>
      </c>
      <c r="V867" s="15">
        <v>21</v>
      </c>
      <c r="W867" s="15">
        <v>88.5</v>
      </c>
      <c r="X867" s="15">
        <v>93.713499999999996</v>
      </c>
      <c r="AB867" s="15">
        <v>298818</v>
      </c>
      <c r="AD867" s="15">
        <v>1</v>
      </c>
      <c r="AE867" s="15">
        <v>0</v>
      </c>
      <c r="AF867" s="15">
        <v>85.4</v>
      </c>
      <c r="AH867" s="13">
        <f t="shared" si="182"/>
        <v>2007</v>
      </c>
      <c r="AI867" s="13">
        <f t="shared" si="183"/>
        <v>36</v>
      </c>
      <c r="AJ867" s="13">
        <f>IF(AND(ISNUMBER(C867),ISNUMBER(AK867),ISNUMBER(AL867),AH867&gt;=Inputs!$B$5,AH867&lt;=Inputs!$B$6,AH867&lt;&gt;Inputs!$B$7,AH867&lt;&gt;Inputs!$B$8),1,0)</f>
        <v>0</v>
      </c>
      <c r="AK867" s="13">
        <f>IF(INDEX($E867:$AF867,Inputs!$C$10)="","",INDEX($E867:$AF867,Inputs!$C$10))</f>
        <v>265374</v>
      </c>
      <c r="AL867" s="13">
        <f>IF(INDEX($E867:$AF867,Inputs!$C$11)="","",INDEX($E867:$AF867,Inputs!$C$11))</f>
        <v>314000</v>
      </c>
      <c r="AM867" s="19">
        <f>Regression!$C$5+Regression!$C$6*A867</f>
        <v>9831.0135025522522</v>
      </c>
      <c r="AN867" s="27" t="str">
        <f t="shared" si="184"/>
        <v/>
      </c>
      <c r="AO867" s="30">
        <f>INDEX('Seasonal Index'!$E$2:$E$53,AI867)</f>
        <v>1.0036108382806754</v>
      </c>
      <c r="AP867" s="34" t="str">
        <f t="shared" si="185"/>
        <v/>
      </c>
      <c r="AQ867" s="16">
        <f>IF(AJ867=1,A867-Regression!$C$15,0)</f>
        <v>0</v>
      </c>
      <c r="AR867" s="16">
        <f>IF(AJ867=1,AK867-Regression!$D$15,0)</f>
        <v>0</v>
      </c>
      <c r="AS867" s="16">
        <f>IF(AJ867=1,AL867-Regression!$E$15,0)</f>
        <v>0</v>
      </c>
      <c r="AT867" s="16">
        <f>IF(AJ867=1,AP867-Regression!$F$15,0)</f>
        <v>0</v>
      </c>
      <c r="AU867" s="19">
        <f>IF(AND(ISNUMBER(AK867),ISNUMBER(AL867)),Regression!$C$38+Regression!$D$38*A867+Regression!$E$38*AK867+Regression!$F$38*AL867,"")</f>
        <v>9865.0322903841261</v>
      </c>
      <c r="AV867" s="34">
        <f t="shared" si="186"/>
        <v>9900.6533266183451</v>
      </c>
      <c r="AW867" s="13" t="str">
        <f>IF(AJ867=1,"Train",IF(AH867=Inputs!$B$6+1,"Validation",IF(AH867&gt;Inputs!$B$6+1,"Forecast","Not used")))</f>
        <v>Not used</v>
      </c>
      <c r="AX867" s="34">
        <f t="shared" si="187"/>
        <v>9393</v>
      </c>
      <c r="AY867" s="38" t="str">
        <f t="shared" si="188"/>
        <v/>
      </c>
      <c r="AZ867" s="13">
        <f t="shared" si="189"/>
        <v>0</v>
      </c>
      <c r="BB867" s="19">
        <f>Regression!$C$45+Regression!$C$46*A867</f>
        <v>7494.8061465758401</v>
      </c>
      <c r="BC867" s="27" t="str">
        <f t="shared" si="190"/>
        <v/>
      </c>
      <c r="BD867" s="30">
        <f>INDEX('Seasonal Index'!$H$2:$H$53,AI867)</f>
        <v>0.95792593843145868</v>
      </c>
      <c r="BE867" s="34" t="str">
        <f t="shared" si="191"/>
        <v/>
      </c>
      <c r="BF867" s="38" t="str">
        <f t="shared" si="192"/>
        <v/>
      </c>
      <c r="BG867" s="34">
        <f t="shared" si="193"/>
        <v>9393</v>
      </c>
      <c r="BH867" s="13">
        <f t="shared" si="194"/>
        <v>0</v>
      </c>
      <c r="BI867" s="13">
        <f t="shared" si="195"/>
        <v>0</v>
      </c>
    </row>
    <row r="868" spans="1:61" x14ac:dyDescent="0.2">
      <c r="A868" s="15">
        <v>867</v>
      </c>
      <c r="B868" s="35">
        <v>39339</v>
      </c>
      <c r="C868" s="36">
        <v>9247</v>
      </c>
      <c r="D868" s="37"/>
      <c r="F868" s="15">
        <v>321000</v>
      </c>
      <c r="H868" s="15">
        <v>78.945999999999998</v>
      </c>
      <c r="I868" s="15">
        <v>76.891999999999996</v>
      </c>
      <c r="J868" s="15">
        <v>2.8180000000000001</v>
      </c>
      <c r="K868" s="15">
        <v>14402.082</v>
      </c>
      <c r="L868" s="15">
        <v>886746</v>
      </c>
      <c r="M868" s="15">
        <v>1777</v>
      </c>
      <c r="N868" s="15">
        <v>15.837</v>
      </c>
      <c r="O868" s="15">
        <v>265374</v>
      </c>
      <c r="P868" s="15">
        <v>9751.1</v>
      </c>
      <c r="Q868" s="15">
        <v>2519121</v>
      </c>
      <c r="S868" s="15">
        <v>10222</v>
      </c>
      <c r="T868" s="15">
        <v>11.8498</v>
      </c>
      <c r="U868" s="15">
        <v>105.1</v>
      </c>
      <c r="V868" s="15">
        <v>21</v>
      </c>
      <c r="W868" s="15">
        <v>88.5</v>
      </c>
      <c r="X868" s="15">
        <v>93.519679999999994</v>
      </c>
      <c r="AB868" s="15">
        <v>298818</v>
      </c>
      <c r="AD868" s="15">
        <v>0</v>
      </c>
      <c r="AE868" s="15">
        <v>2.8</v>
      </c>
      <c r="AF868" s="15">
        <v>63</v>
      </c>
      <c r="AH868" s="13">
        <f t="shared" si="182"/>
        <v>2007</v>
      </c>
      <c r="AI868" s="13">
        <f t="shared" si="183"/>
        <v>37</v>
      </c>
      <c r="AJ868" s="13">
        <f>IF(AND(ISNUMBER(C868),ISNUMBER(AK868),ISNUMBER(AL868),AH868&gt;=Inputs!$B$5,AH868&lt;=Inputs!$B$6,AH868&lt;&gt;Inputs!$B$7,AH868&lt;&gt;Inputs!$B$8),1,0)</f>
        <v>0</v>
      </c>
      <c r="AK868" s="13">
        <f>IF(INDEX($E868:$AF868,Inputs!$C$10)="","",INDEX($E868:$AF868,Inputs!$C$10))</f>
        <v>265374</v>
      </c>
      <c r="AL868" s="13">
        <f>IF(INDEX($E868:$AF868,Inputs!$C$11)="","",INDEX($E868:$AF868,Inputs!$C$11))</f>
        <v>321000</v>
      </c>
      <c r="AM868" s="19">
        <f>Regression!$C$5+Regression!$C$6*A868</f>
        <v>9829.8408276139326</v>
      </c>
      <c r="AN868" s="27" t="str">
        <f t="shared" si="184"/>
        <v/>
      </c>
      <c r="AO868" s="30">
        <f>INDEX('Seasonal Index'!$E$2:$E$53,AI868)</f>
        <v>0.98810944012120361</v>
      </c>
      <c r="AP868" s="34" t="str">
        <f t="shared" si="185"/>
        <v/>
      </c>
      <c r="AQ868" s="16">
        <f>IF(AJ868=1,A868-Regression!$C$15,0)</f>
        <v>0</v>
      </c>
      <c r="AR868" s="16">
        <f>IF(AJ868=1,AK868-Regression!$D$15,0)</f>
        <v>0</v>
      </c>
      <c r="AS868" s="16">
        <f>IF(AJ868=1,AL868-Regression!$E$15,0)</f>
        <v>0</v>
      </c>
      <c r="AT868" s="16">
        <f>IF(AJ868=1,AP868-Regression!$F$15,0)</f>
        <v>0</v>
      </c>
      <c r="AU868" s="19">
        <f>IF(AND(ISNUMBER(AK868),ISNUMBER(AL868)),Regression!$C$38+Regression!$D$38*A868+Regression!$E$38*AK868+Regression!$F$38*AL868,"")</f>
        <v>9844.8846875288909</v>
      </c>
      <c r="AV868" s="34">
        <f t="shared" si="186"/>
        <v>9727.8234966519831</v>
      </c>
      <c r="AW868" s="13" t="str">
        <f>IF(AJ868=1,"Train",IF(AH868=Inputs!$B$6+1,"Validation",IF(AH868&gt;Inputs!$B$6+1,"Forecast","Not used")))</f>
        <v>Not used</v>
      </c>
      <c r="AX868" s="34">
        <f t="shared" si="187"/>
        <v>9247</v>
      </c>
      <c r="AY868" s="38" t="str">
        <f t="shared" si="188"/>
        <v/>
      </c>
      <c r="AZ868" s="13">
        <f t="shared" si="189"/>
        <v>0</v>
      </c>
      <c r="BB868" s="19">
        <f>Regression!$C$45+Regression!$C$46*A868</f>
        <v>7496.3656461886167</v>
      </c>
      <c r="BC868" s="27" t="str">
        <f t="shared" si="190"/>
        <v/>
      </c>
      <c r="BD868" s="30">
        <f>INDEX('Seasonal Index'!$H$2:$H$53,AI868)</f>
        <v>0.96626808296825473</v>
      </c>
      <c r="BE868" s="34" t="str">
        <f t="shared" si="191"/>
        <v/>
      </c>
      <c r="BF868" s="38" t="str">
        <f t="shared" si="192"/>
        <v/>
      </c>
      <c r="BG868" s="34">
        <f t="shared" si="193"/>
        <v>9247</v>
      </c>
      <c r="BH868" s="13">
        <f t="shared" si="194"/>
        <v>0</v>
      </c>
      <c r="BI868" s="13">
        <f t="shared" si="195"/>
        <v>0</v>
      </c>
    </row>
    <row r="869" spans="1:61" x14ac:dyDescent="0.2">
      <c r="A869" s="15">
        <v>868</v>
      </c>
      <c r="B869" s="35">
        <v>39346</v>
      </c>
      <c r="C869" s="36">
        <v>9235</v>
      </c>
      <c r="D869" s="37"/>
      <c r="F869" s="15">
        <v>313000</v>
      </c>
      <c r="H869" s="15">
        <v>82.256</v>
      </c>
      <c r="I869" s="15">
        <v>78.17</v>
      </c>
      <c r="J869" s="15">
        <v>2.7869999999999999</v>
      </c>
      <c r="K869" s="15">
        <v>14402.082</v>
      </c>
      <c r="L869" s="15">
        <v>886746</v>
      </c>
      <c r="M869" s="15">
        <v>1777</v>
      </c>
      <c r="N869" s="15">
        <v>16.379000000000001</v>
      </c>
      <c r="O869" s="15">
        <v>267106</v>
      </c>
      <c r="P869" s="15">
        <v>9751.1</v>
      </c>
      <c r="Q869" s="15">
        <v>2519121</v>
      </c>
      <c r="S869" s="15">
        <v>10222</v>
      </c>
      <c r="T869" s="15">
        <v>11.8498</v>
      </c>
      <c r="U869" s="15">
        <v>105.1</v>
      </c>
      <c r="V869" s="15">
        <v>24</v>
      </c>
      <c r="W869" s="15">
        <v>88.5</v>
      </c>
      <c r="X869" s="15">
        <v>92.824680000000001</v>
      </c>
      <c r="AB869" s="15">
        <v>298818</v>
      </c>
      <c r="AD869" s="15">
        <v>0</v>
      </c>
      <c r="AE869" s="15">
        <v>9.4</v>
      </c>
      <c r="AF869" s="15">
        <v>36.200000000000003</v>
      </c>
      <c r="AH869" s="13">
        <f t="shared" si="182"/>
        <v>2007</v>
      </c>
      <c r="AI869" s="13">
        <f t="shared" si="183"/>
        <v>38</v>
      </c>
      <c r="AJ869" s="13">
        <f>IF(AND(ISNUMBER(C869),ISNUMBER(AK869),ISNUMBER(AL869),AH869&gt;=Inputs!$B$5,AH869&lt;=Inputs!$B$6,AH869&lt;&gt;Inputs!$B$7,AH869&lt;&gt;Inputs!$B$8),1,0)</f>
        <v>0</v>
      </c>
      <c r="AK869" s="13">
        <f>IF(INDEX($E869:$AF869,Inputs!$C$10)="","",INDEX($E869:$AF869,Inputs!$C$10))</f>
        <v>267106</v>
      </c>
      <c r="AL869" s="13">
        <f>IF(INDEX($E869:$AF869,Inputs!$C$11)="","",INDEX($E869:$AF869,Inputs!$C$11))</f>
        <v>313000</v>
      </c>
      <c r="AM869" s="19">
        <f>Regression!$C$5+Regression!$C$6*A869</f>
        <v>9828.6681526756147</v>
      </c>
      <c r="AN869" s="27" t="str">
        <f t="shared" si="184"/>
        <v/>
      </c>
      <c r="AO869" s="30">
        <f>INDEX('Seasonal Index'!$E$2:$E$53,AI869)</f>
        <v>1.0099608185275364</v>
      </c>
      <c r="AP869" s="34" t="str">
        <f t="shared" si="185"/>
        <v/>
      </c>
      <c r="AQ869" s="16">
        <f>IF(AJ869=1,A869-Regression!$C$15,0)</f>
        <v>0</v>
      </c>
      <c r="AR869" s="16">
        <f>IF(AJ869=1,AK869-Regression!$D$15,0)</f>
        <v>0</v>
      </c>
      <c r="AS869" s="16">
        <f>IF(AJ869=1,AL869-Regression!$E$15,0)</f>
        <v>0</v>
      </c>
      <c r="AT869" s="16">
        <f>IF(AJ869=1,AP869-Regression!$F$15,0)</f>
        <v>0</v>
      </c>
      <c r="AU869" s="19">
        <f>IF(AND(ISNUMBER(AK869),ISNUMBER(AL869)),Regression!$C$38+Regression!$D$38*A869+Regression!$E$38*AK869+Regression!$F$38*AL869,"")</f>
        <v>9867.7230357086974</v>
      </c>
      <c r="AV869" s="34">
        <f t="shared" si="186"/>
        <v>9966.0136341473826</v>
      </c>
      <c r="AW869" s="13" t="str">
        <f>IF(AJ869=1,"Train",IF(AH869=Inputs!$B$6+1,"Validation",IF(AH869&gt;Inputs!$B$6+1,"Forecast","Not used")))</f>
        <v>Not used</v>
      </c>
      <c r="AX869" s="34">
        <f t="shared" si="187"/>
        <v>9235</v>
      </c>
      <c r="AY869" s="38" t="str">
        <f t="shared" si="188"/>
        <v/>
      </c>
      <c r="AZ869" s="13">
        <f t="shared" si="189"/>
        <v>0</v>
      </c>
      <c r="BB869" s="19">
        <f>Regression!$C$45+Regression!$C$46*A869</f>
        <v>7497.9251458013941</v>
      </c>
      <c r="BC869" s="27" t="str">
        <f t="shared" si="190"/>
        <v/>
      </c>
      <c r="BD869" s="30">
        <f>INDEX('Seasonal Index'!$H$2:$H$53,AI869)</f>
        <v>1.0093448557066802</v>
      </c>
      <c r="BE869" s="34" t="str">
        <f t="shared" si="191"/>
        <v/>
      </c>
      <c r="BF869" s="38" t="str">
        <f t="shared" si="192"/>
        <v/>
      </c>
      <c r="BG869" s="34">
        <f t="shared" si="193"/>
        <v>9235</v>
      </c>
      <c r="BH869" s="13">
        <f t="shared" si="194"/>
        <v>0</v>
      </c>
      <c r="BI869" s="13">
        <f t="shared" si="195"/>
        <v>0</v>
      </c>
    </row>
    <row r="870" spans="1:61" x14ac:dyDescent="0.2">
      <c r="A870" s="15">
        <v>869</v>
      </c>
      <c r="B870" s="35">
        <v>39353</v>
      </c>
      <c r="C870" s="36">
        <v>9120</v>
      </c>
      <c r="D870" s="37"/>
      <c r="F870" s="15">
        <v>302000</v>
      </c>
      <c r="H870" s="15">
        <v>81.703999999999994</v>
      </c>
      <c r="I870" s="15">
        <v>78.150000000000006</v>
      </c>
      <c r="J870" s="15">
        <v>2.8119999999999998</v>
      </c>
      <c r="K870" s="15">
        <v>14402.082</v>
      </c>
      <c r="L870" s="15">
        <v>886746</v>
      </c>
      <c r="M870" s="15">
        <v>1777</v>
      </c>
      <c r="N870" s="15">
        <v>16.379000000000001</v>
      </c>
      <c r="O870" s="15">
        <v>267106</v>
      </c>
      <c r="P870" s="15">
        <v>9751.1</v>
      </c>
      <c r="Q870" s="15">
        <v>2519121</v>
      </c>
      <c r="S870" s="15">
        <v>10222</v>
      </c>
      <c r="T870" s="15">
        <v>11.8498</v>
      </c>
      <c r="U870" s="15">
        <v>105.1</v>
      </c>
      <c r="V870" s="15">
        <v>24</v>
      </c>
      <c r="W870" s="15">
        <v>88.5</v>
      </c>
      <c r="X870" s="15">
        <v>92.108279999999993</v>
      </c>
      <c r="AB870" s="15">
        <v>298818</v>
      </c>
      <c r="AD870" s="15">
        <v>0</v>
      </c>
      <c r="AE870" s="15">
        <v>2.4</v>
      </c>
      <c r="AF870" s="15">
        <v>52.1</v>
      </c>
      <c r="AH870" s="13">
        <f t="shared" si="182"/>
        <v>2007</v>
      </c>
      <c r="AI870" s="13">
        <f t="shared" si="183"/>
        <v>39</v>
      </c>
      <c r="AJ870" s="13">
        <f>IF(AND(ISNUMBER(C870),ISNUMBER(AK870),ISNUMBER(AL870),AH870&gt;=Inputs!$B$5,AH870&lt;=Inputs!$B$6,AH870&lt;&gt;Inputs!$B$7,AH870&lt;&gt;Inputs!$B$8),1,0)</f>
        <v>0</v>
      </c>
      <c r="AK870" s="13">
        <f>IF(INDEX($E870:$AF870,Inputs!$C$10)="","",INDEX($E870:$AF870,Inputs!$C$10))</f>
        <v>267106</v>
      </c>
      <c r="AL870" s="13">
        <f>IF(INDEX($E870:$AF870,Inputs!$C$11)="","",INDEX($E870:$AF870,Inputs!$C$11))</f>
        <v>302000</v>
      </c>
      <c r="AM870" s="19">
        <f>Regression!$C$5+Regression!$C$6*A870</f>
        <v>9827.495477737295</v>
      </c>
      <c r="AN870" s="27" t="str">
        <f t="shared" si="184"/>
        <v/>
      </c>
      <c r="AO870" s="30">
        <f>INDEX('Seasonal Index'!$E$2:$E$53,AI870)</f>
        <v>0.98271219728161308</v>
      </c>
      <c r="AP870" s="34" t="str">
        <f t="shared" si="185"/>
        <v/>
      </c>
      <c r="AQ870" s="16">
        <f>IF(AJ870=1,A870-Regression!$C$15,0)</f>
        <v>0</v>
      </c>
      <c r="AR870" s="16">
        <f>IF(AJ870=1,AK870-Regression!$D$15,0)</f>
        <v>0</v>
      </c>
      <c r="AS870" s="16">
        <f>IF(AJ870=1,AL870-Regression!$E$15,0)</f>
        <v>0</v>
      </c>
      <c r="AT870" s="16">
        <f>IF(AJ870=1,AP870-Regression!$F$15,0)</f>
        <v>0</v>
      </c>
      <c r="AU870" s="19">
        <f>IF(AND(ISNUMBER(AK870),ISNUMBER(AL870)),Regression!$C$38+Regression!$D$38*A870+Regression!$E$38*AK870+Regression!$F$38*AL870,"")</f>
        <v>9895.3661776350928</v>
      </c>
      <c r="AV870" s="34">
        <f t="shared" si="186"/>
        <v>9724.2970393299383</v>
      </c>
      <c r="AW870" s="13" t="str">
        <f>IF(AJ870=1,"Train",IF(AH870=Inputs!$B$6+1,"Validation",IF(AH870&gt;Inputs!$B$6+1,"Forecast","Not used")))</f>
        <v>Not used</v>
      </c>
      <c r="AX870" s="34">
        <f t="shared" si="187"/>
        <v>9120</v>
      </c>
      <c r="AY870" s="38" t="str">
        <f t="shared" si="188"/>
        <v/>
      </c>
      <c r="AZ870" s="13">
        <f t="shared" si="189"/>
        <v>0</v>
      </c>
      <c r="BB870" s="19">
        <f>Regression!$C$45+Regression!$C$46*A870</f>
        <v>7499.4846454141707</v>
      </c>
      <c r="BC870" s="27" t="str">
        <f t="shared" si="190"/>
        <v/>
      </c>
      <c r="BD870" s="30">
        <f>INDEX('Seasonal Index'!$H$2:$H$53,AI870)</f>
        <v>0.98504922299012809</v>
      </c>
      <c r="BE870" s="34" t="str">
        <f t="shared" si="191"/>
        <v/>
      </c>
      <c r="BF870" s="38" t="str">
        <f t="shared" si="192"/>
        <v/>
      </c>
      <c r="BG870" s="34">
        <f t="shared" si="193"/>
        <v>9120</v>
      </c>
      <c r="BH870" s="13">
        <f t="shared" si="194"/>
        <v>0</v>
      </c>
      <c r="BI870" s="13">
        <f t="shared" si="195"/>
        <v>0</v>
      </c>
    </row>
    <row r="871" spans="1:61" x14ac:dyDescent="0.2">
      <c r="A871" s="15">
        <v>870</v>
      </c>
      <c r="B871" s="35">
        <v>39360</v>
      </c>
      <c r="C871" s="36">
        <v>9200</v>
      </c>
      <c r="D871" s="37"/>
      <c r="F871" s="15">
        <v>317000</v>
      </c>
      <c r="H871" s="15">
        <v>80.591999999999999</v>
      </c>
      <c r="I871" s="15">
        <v>77.977999999999994</v>
      </c>
      <c r="J871" s="15">
        <v>2.7879999999999998</v>
      </c>
      <c r="K871" s="15">
        <v>14402.082</v>
      </c>
      <c r="L871" s="15">
        <v>886746</v>
      </c>
      <c r="M871" s="15">
        <v>1777</v>
      </c>
      <c r="N871" s="15">
        <v>16.379000000000001</v>
      </c>
      <c r="O871" s="15">
        <v>267106</v>
      </c>
      <c r="P871" s="15">
        <v>9751.1</v>
      </c>
      <c r="Q871" s="15">
        <v>2519121</v>
      </c>
      <c r="S871" s="15">
        <v>10222</v>
      </c>
      <c r="T871" s="15">
        <v>11.8498</v>
      </c>
      <c r="U871" s="15">
        <v>105.1</v>
      </c>
      <c r="V871" s="15">
        <v>24</v>
      </c>
      <c r="W871" s="15">
        <v>91.2</v>
      </c>
      <c r="X871" s="15">
        <v>91.29374</v>
      </c>
      <c r="AB871" s="15">
        <v>298818</v>
      </c>
      <c r="AD871" s="15">
        <v>0</v>
      </c>
      <c r="AE871" s="15">
        <v>1.9</v>
      </c>
      <c r="AF871" s="15">
        <v>41.2</v>
      </c>
      <c r="AH871" s="13">
        <f t="shared" si="182"/>
        <v>2007</v>
      </c>
      <c r="AI871" s="13">
        <f t="shared" si="183"/>
        <v>40</v>
      </c>
      <c r="AJ871" s="13">
        <f>IF(AND(ISNUMBER(C871),ISNUMBER(AK871),ISNUMBER(AL871),AH871&gt;=Inputs!$B$5,AH871&lt;=Inputs!$B$6,AH871&lt;&gt;Inputs!$B$7,AH871&lt;&gt;Inputs!$B$8),1,0)</f>
        <v>0</v>
      </c>
      <c r="AK871" s="13">
        <f>IF(INDEX($E871:$AF871,Inputs!$C$10)="","",INDEX($E871:$AF871,Inputs!$C$10))</f>
        <v>267106</v>
      </c>
      <c r="AL871" s="13">
        <f>IF(INDEX($E871:$AF871,Inputs!$C$11)="","",INDEX($E871:$AF871,Inputs!$C$11))</f>
        <v>317000</v>
      </c>
      <c r="AM871" s="19">
        <f>Regression!$C$5+Regression!$C$6*A871</f>
        <v>9826.3228027989753</v>
      </c>
      <c r="AN871" s="27" t="str">
        <f t="shared" si="184"/>
        <v/>
      </c>
      <c r="AO871" s="30">
        <f>INDEX('Seasonal Index'!$E$2:$E$53,AI871)</f>
        <v>1.0036663428040973</v>
      </c>
      <c r="AP871" s="34" t="str">
        <f t="shared" si="185"/>
        <v/>
      </c>
      <c r="AQ871" s="16">
        <f>IF(AJ871=1,A871-Regression!$C$15,0)</f>
        <v>0</v>
      </c>
      <c r="AR871" s="16">
        <f>IF(AJ871=1,AK871-Regression!$D$15,0)</f>
        <v>0</v>
      </c>
      <c r="AS871" s="16">
        <f>IF(AJ871=1,AL871-Regression!$E$15,0)</f>
        <v>0</v>
      </c>
      <c r="AT871" s="16">
        <f>IF(AJ871=1,AP871-Regression!$F$15,0)</f>
        <v>0</v>
      </c>
      <c r="AU871" s="19">
        <f>IF(AND(ISNUMBER(AK871),ISNUMBER(AL871)),Regression!$C$38+Regression!$D$38*A871+Regression!$E$38*AK871+Regression!$F$38*AL871,"")</f>
        <v>9853.9782437657996</v>
      </c>
      <c r="AV871" s="34">
        <f t="shared" si="186"/>
        <v>9890.1063059915614</v>
      </c>
      <c r="AW871" s="13" t="str">
        <f>IF(AJ871=1,"Train",IF(AH871=Inputs!$B$6+1,"Validation",IF(AH871&gt;Inputs!$B$6+1,"Forecast","Not used")))</f>
        <v>Not used</v>
      </c>
      <c r="AX871" s="34">
        <f t="shared" si="187"/>
        <v>9200</v>
      </c>
      <c r="AY871" s="38" t="str">
        <f t="shared" si="188"/>
        <v/>
      </c>
      <c r="AZ871" s="13">
        <f t="shared" si="189"/>
        <v>0</v>
      </c>
      <c r="BB871" s="19">
        <f>Regression!$C$45+Regression!$C$46*A871</f>
        <v>7501.0441450269473</v>
      </c>
      <c r="BC871" s="27" t="str">
        <f t="shared" si="190"/>
        <v/>
      </c>
      <c r="BD871" s="30">
        <f>INDEX('Seasonal Index'!$H$2:$H$53,AI871)</f>
        <v>1.0034134329008386</v>
      </c>
      <c r="BE871" s="34" t="str">
        <f t="shared" si="191"/>
        <v/>
      </c>
      <c r="BF871" s="38" t="str">
        <f t="shared" si="192"/>
        <v/>
      </c>
      <c r="BG871" s="34">
        <f t="shared" si="193"/>
        <v>9200</v>
      </c>
      <c r="BH871" s="13">
        <f t="shared" si="194"/>
        <v>0</v>
      </c>
      <c r="BI871" s="13">
        <f t="shared" si="195"/>
        <v>0</v>
      </c>
    </row>
    <row r="872" spans="1:61" x14ac:dyDescent="0.2">
      <c r="A872" s="15">
        <v>871</v>
      </c>
      <c r="B872" s="35">
        <v>39367</v>
      </c>
      <c r="C872" s="36">
        <v>9253</v>
      </c>
      <c r="D872" s="37"/>
      <c r="F872" s="15">
        <v>316000</v>
      </c>
      <c r="H872" s="15">
        <v>81.456000000000003</v>
      </c>
      <c r="I872" s="15">
        <v>78.852000000000004</v>
      </c>
      <c r="J872" s="15">
        <v>2.77</v>
      </c>
      <c r="K872" s="15">
        <v>14402.082</v>
      </c>
      <c r="L872" s="15">
        <v>831911</v>
      </c>
      <c r="M872" s="15">
        <v>1804</v>
      </c>
      <c r="N872" s="15">
        <v>16.379000000000001</v>
      </c>
      <c r="O872" s="15">
        <v>267106</v>
      </c>
      <c r="P872" s="15">
        <v>9798.9</v>
      </c>
      <c r="Q872" s="15">
        <v>2519121</v>
      </c>
      <c r="S872" s="15">
        <v>10222</v>
      </c>
      <c r="T872" s="15">
        <v>11.8498</v>
      </c>
      <c r="U872" s="15">
        <v>105.1</v>
      </c>
      <c r="V872" s="15">
        <v>24</v>
      </c>
      <c r="W872" s="15">
        <v>91.2</v>
      </c>
      <c r="X872" s="15">
        <v>91.001279999999994</v>
      </c>
      <c r="AB872" s="15">
        <v>298818</v>
      </c>
      <c r="AD872" s="15">
        <v>0</v>
      </c>
      <c r="AE872" s="15">
        <v>14.2</v>
      </c>
      <c r="AF872" s="15">
        <v>41.7</v>
      </c>
      <c r="AH872" s="13">
        <f t="shared" si="182"/>
        <v>2007</v>
      </c>
      <c r="AI872" s="13">
        <f t="shared" si="183"/>
        <v>41</v>
      </c>
      <c r="AJ872" s="13">
        <f>IF(AND(ISNUMBER(C872),ISNUMBER(AK872),ISNUMBER(AL872),AH872&gt;=Inputs!$B$5,AH872&lt;=Inputs!$B$6,AH872&lt;&gt;Inputs!$B$7,AH872&lt;&gt;Inputs!$B$8),1,0)</f>
        <v>0</v>
      </c>
      <c r="AK872" s="13">
        <f>IF(INDEX($E872:$AF872,Inputs!$C$10)="","",INDEX($E872:$AF872,Inputs!$C$10))</f>
        <v>267106</v>
      </c>
      <c r="AL872" s="13">
        <f>IF(INDEX($E872:$AF872,Inputs!$C$11)="","",INDEX($E872:$AF872,Inputs!$C$11))</f>
        <v>316000</v>
      </c>
      <c r="AM872" s="19">
        <f>Regression!$C$5+Regression!$C$6*A872</f>
        <v>9825.1501278606574</v>
      </c>
      <c r="AN872" s="27" t="str">
        <f t="shared" si="184"/>
        <v/>
      </c>
      <c r="AO872" s="30">
        <f>INDEX('Seasonal Index'!$E$2:$E$53,AI872)</f>
        <v>0.99583578255044536</v>
      </c>
      <c r="AP872" s="34" t="str">
        <f t="shared" si="185"/>
        <v/>
      </c>
      <c r="AQ872" s="16">
        <f>IF(AJ872=1,A872-Regression!$C$15,0)</f>
        <v>0</v>
      </c>
      <c r="AR872" s="16">
        <f>IF(AJ872=1,AK872-Regression!$D$15,0)</f>
        <v>0</v>
      </c>
      <c r="AS872" s="16">
        <f>IF(AJ872=1,AL872-Regression!$E$15,0)</f>
        <v>0</v>
      </c>
      <c r="AT872" s="16">
        <f>IF(AJ872=1,AP872-Regression!$F$15,0)</f>
        <v>0</v>
      </c>
      <c r="AU872" s="19">
        <f>IF(AND(ISNUMBER(AK872),ISNUMBER(AL872)),Regression!$C$38+Regression!$D$38*A872+Regression!$E$38*AK872+Regression!$F$38*AL872,"")</f>
        <v>9855.0709719246224</v>
      </c>
      <c r="AV872" s="34">
        <f t="shared" si="186"/>
        <v>9814.0323134167338</v>
      </c>
      <c r="AW872" s="13" t="str">
        <f>IF(AJ872=1,"Train",IF(AH872=Inputs!$B$6+1,"Validation",IF(AH872&gt;Inputs!$B$6+1,"Forecast","Not used")))</f>
        <v>Not used</v>
      </c>
      <c r="AX872" s="34">
        <f t="shared" si="187"/>
        <v>9253</v>
      </c>
      <c r="AY872" s="38" t="str">
        <f t="shared" si="188"/>
        <v/>
      </c>
      <c r="AZ872" s="13">
        <f t="shared" si="189"/>
        <v>0</v>
      </c>
      <c r="BB872" s="19">
        <f>Regression!$C$45+Regression!$C$46*A872</f>
        <v>7502.6036446397247</v>
      </c>
      <c r="BC872" s="27" t="str">
        <f t="shared" si="190"/>
        <v/>
      </c>
      <c r="BD872" s="30">
        <f>INDEX('Seasonal Index'!$H$2:$H$53,AI872)</f>
        <v>0.99351278009710298</v>
      </c>
      <c r="BE872" s="34" t="str">
        <f t="shared" si="191"/>
        <v/>
      </c>
      <c r="BF872" s="38" t="str">
        <f t="shared" si="192"/>
        <v/>
      </c>
      <c r="BG872" s="34">
        <f t="shared" si="193"/>
        <v>9253</v>
      </c>
      <c r="BH872" s="13">
        <f t="shared" si="194"/>
        <v>0</v>
      </c>
      <c r="BI872" s="13">
        <f t="shared" si="195"/>
        <v>0</v>
      </c>
    </row>
    <row r="873" spans="1:61" x14ac:dyDescent="0.2">
      <c r="A873" s="15">
        <v>872</v>
      </c>
      <c r="B873" s="35">
        <v>39374</v>
      </c>
      <c r="C873" s="36">
        <v>9373</v>
      </c>
      <c r="D873" s="37"/>
      <c r="F873" s="15">
        <v>335000</v>
      </c>
      <c r="H873" s="15">
        <v>87.804000000000002</v>
      </c>
      <c r="I873" s="15">
        <v>84.29</v>
      </c>
      <c r="J873" s="15">
        <v>2.762</v>
      </c>
      <c r="K873" s="15">
        <v>14402.082</v>
      </c>
      <c r="L873" s="15">
        <v>831911</v>
      </c>
      <c r="M873" s="15">
        <v>1804</v>
      </c>
      <c r="N873" s="15">
        <v>16.532</v>
      </c>
      <c r="O873" s="15">
        <v>271225</v>
      </c>
      <c r="P873" s="15">
        <v>9798.9</v>
      </c>
      <c r="Q873" s="15">
        <v>2519121</v>
      </c>
      <c r="S873" s="15">
        <v>10222</v>
      </c>
      <c r="T873" s="15">
        <v>11.8498</v>
      </c>
      <c r="U873" s="15">
        <v>105.1</v>
      </c>
      <c r="V873" s="15">
        <v>24</v>
      </c>
      <c r="W873" s="15">
        <v>91.2</v>
      </c>
      <c r="X873" s="15">
        <v>90.681780000000003</v>
      </c>
      <c r="AB873" s="15">
        <v>298818</v>
      </c>
      <c r="AD873" s="15">
        <v>0</v>
      </c>
      <c r="AE873" s="15">
        <v>18.399999999999999</v>
      </c>
      <c r="AF873" s="15">
        <v>24.2</v>
      </c>
      <c r="AH873" s="13">
        <f t="shared" si="182"/>
        <v>2007</v>
      </c>
      <c r="AI873" s="13">
        <f t="shared" si="183"/>
        <v>42</v>
      </c>
      <c r="AJ873" s="13">
        <f>IF(AND(ISNUMBER(C873),ISNUMBER(AK873),ISNUMBER(AL873),AH873&gt;=Inputs!$B$5,AH873&lt;=Inputs!$B$6,AH873&lt;&gt;Inputs!$B$7,AH873&lt;&gt;Inputs!$B$8),1,0)</f>
        <v>0</v>
      </c>
      <c r="AK873" s="13">
        <f>IF(INDEX($E873:$AF873,Inputs!$C$10)="","",INDEX($E873:$AF873,Inputs!$C$10))</f>
        <v>271225</v>
      </c>
      <c r="AL873" s="13">
        <f>IF(INDEX($E873:$AF873,Inputs!$C$11)="","",INDEX($E873:$AF873,Inputs!$C$11))</f>
        <v>335000</v>
      </c>
      <c r="AM873" s="19">
        <f>Regression!$C$5+Regression!$C$6*A873</f>
        <v>9823.9774529223378</v>
      </c>
      <c r="AN873" s="27" t="str">
        <f t="shared" si="184"/>
        <v/>
      </c>
      <c r="AO873" s="30">
        <f>INDEX('Seasonal Index'!$E$2:$E$53,AI873)</f>
        <v>1.0030736455714442</v>
      </c>
      <c r="AP873" s="34" t="str">
        <f t="shared" si="185"/>
        <v/>
      </c>
      <c r="AQ873" s="16">
        <f>IF(AJ873=1,A873-Regression!$C$15,0)</f>
        <v>0</v>
      </c>
      <c r="AR873" s="16">
        <f>IF(AJ873=1,AK873-Regression!$D$15,0)</f>
        <v>0</v>
      </c>
      <c r="AS873" s="16">
        <f>IF(AJ873=1,AL873-Regression!$E$15,0)</f>
        <v>0</v>
      </c>
      <c r="AT873" s="16">
        <f>IF(AJ873=1,AP873-Regression!$F$15,0)</f>
        <v>0</v>
      </c>
      <c r="AU873" s="19">
        <f>IF(AND(ISNUMBER(AK873),ISNUMBER(AL873)),Regression!$C$38+Regression!$D$38*A873+Regression!$E$38*AK873+Regression!$F$38*AL873,"")</f>
        <v>9810.5786929007227</v>
      </c>
      <c r="AV873" s="34">
        <f t="shared" si="186"/>
        <v>9840.7329346534625</v>
      </c>
      <c r="AW873" s="13" t="str">
        <f>IF(AJ873=1,"Train",IF(AH873=Inputs!$B$6+1,"Validation",IF(AH873&gt;Inputs!$B$6+1,"Forecast","Not used")))</f>
        <v>Not used</v>
      </c>
      <c r="AX873" s="34">
        <f t="shared" si="187"/>
        <v>9373</v>
      </c>
      <c r="AY873" s="38" t="str">
        <f t="shared" si="188"/>
        <v/>
      </c>
      <c r="AZ873" s="13">
        <f t="shared" si="189"/>
        <v>0</v>
      </c>
      <c r="BB873" s="19">
        <f>Regression!$C$45+Regression!$C$46*A873</f>
        <v>7504.1631442525013</v>
      </c>
      <c r="BC873" s="27" t="str">
        <f t="shared" si="190"/>
        <v/>
      </c>
      <c r="BD873" s="30">
        <f>INDEX('Seasonal Index'!$H$2:$H$53,AI873)</f>
        <v>1.0081501126133556</v>
      </c>
      <c r="BE873" s="34" t="str">
        <f t="shared" si="191"/>
        <v/>
      </c>
      <c r="BF873" s="38" t="str">
        <f t="shared" si="192"/>
        <v/>
      </c>
      <c r="BG873" s="34">
        <f t="shared" si="193"/>
        <v>9373</v>
      </c>
      <c r="BH873" s="13">
        <f t="shared" si="194"/>
        <v>0</v>
      </c>
      <c r="BI873" s="13">
        <f t="shared" si="195"/>
        <v>0</v>
      </c>
    </row>
    <row r="874" spans="1:61" x14ac:dyDescent="0.2">
      <c r="A874" s="15">
        <v>873</v>
      </c>
      <c r="B874" s="35">
        <v>39381</v>
      </c>
      <c r="C874" s="36">
        <v>9355</v>
      </c>
      <c r="D874" s="37"/>
      <c r="F874" s="15">
        <v>334000</v>
      </c>
      <c r="H874" s="15">
        <v>89.233999999999995</v>
      </c>
      <c r="I874" s="15">
        <v>83.721999999999994</v>
      </c>
      <c r="J874" s="15">
        <v>2.823</v>
      </c>
      <c r="K874" s="15">
        <v>14402.082</v>
      </c>
      <c r="L874" s="15">
        <v>831911</v>
      </c>
      <c r="M874" s="15">
        <v>1804</v>
      </c>
      <c r="N874" s="15">
        <v>16.532</v>
      </c>
      <c r="O874" s="15">
        <v>271225</v>
      </c>
      <c r="P874" s="15">
        <v>9798.9</v>
      </c>
      <c r="Q874" s="15">
        <v>2519121</v>
      </c>
      <c r="S874" s="15">
        <v>10222</v>
      </c>
      <c r="T874" s="15">
        <v>11.8498</v>
      </c>
      <c r="U874" s="15">
        <v>105.1</v>
      </c>
      <c r="V874" s="15">
        <v>24</v>
      </c>
      <c r="W874" s="15">
        <v>91.2</v>
      </c>
      <c r="X874" s="15">
        <v>90.435159999999996</v>
      </c>
      <c r="AB874" s="15">
        <v>298818</v>
      </c>
      <c r="AD874" s="15">
        <v>0</v>
      </c>
      <c r="AE874" s="15">
        <v>27.1</v>
      </c>
      <c r="AF874" s="15">
        <v>15.6</v>
      </c>
      <c r="AH874" s="13">
        <f t="shared" si="182"/>
        <v>2007</v>
      </c>
      <c r="AI874" s="13">
        <f t="shared" si="183"/>
        <v>43</v>
      </c>
      <c r="AJ874" s="13">
        <f>IF(AND(ISNUMBER(C874),ISNUMBER(AK874),ISNUMBER(AL874),AH874&gt;=Inputs!$B$5,AH874&lt;=Inputs!$B$6,AH874&lt;&gt;Inputs!$B$7,AH874&lt;&gt;Inputs!$B$8),1,0)</f>
        <v>0</v>
      </c>
      <c r="AK874" s="13">
        <f>IF(INDEX($E874:$AF874,Inputs!$C$10)="","",INDEX($E874:$AF874,Inputs!$C$10))</f>
        <v>271225</v>
      </c>
      <c r="AL874" s="13">
        <f>IF(INDEX($E874:$AF874,Inputs!$C$11)="","",INDEX($E874:$AF874,Inputs!$C$11))</f>
        <v>334000</v>
      </c>
      <c r="AM874" s="19">
        <f>Regression!$C$5+Regression!$C$6*A874</f>
        <v>9822.8047779840199</v>
      </c>
      <c r="AN874" s="27" t="str">
        <f t="shared" si="184"/>
        <v/>
      </c>
      <c r="AO874" s="30">
        <f>INDEX('Seasonal Index'!$E$2:$E$53,AI874)</f>
        <v>1.0122408775529341</v>
      </c>
      <c r="AP874" s="34" t="str">
        <f t="shared" si="185"/>
        <v/>
      </c>
      <c r="AQ874" s="16">
        <f>IF(AJ874=1,A874-Regression!$C$15,0)</f>
        <v>0</v>
      </c>
      <c r="AR874" s="16">
        <f>IF(AJ874=1,AK874-Regression!$D$15,0)</f>
        <v>0</v>
      </c>
      <c r="AS874" s="16">
        <f>IF(AJ874=1,AL874-Regression!$E$15,0)</f>
        <v>0</v>
      </c>
      <c r="AT874" s="16">
        <f>IF(AJ874=1,AP874-Regression!$F$15,0)</f>
        <v>0</v>
      </c>
      <c r="AU874" s="19">
        <f>IF(AND(ISNUMBER(AK874),ISNUMBER(AL874)),Regression!$C$38+Regression!$D$38*A874+Regression!$E$38*AK874+Regression!$F$38*AL874,"")</f>
        <v>9811.6714210595437</v>
      </c>
      <c r="AV874" s="34">
        <f t="shared" si="186"/>
        <v>9931.7748895143559</v>
      </c>
      <c r="AW874" s="13" t="str">
        <f>IF(AJ874=1,"Train",IF(AH874=Inputs!$B$6+1,"Validation",IF(AH874&gt;Inputs!$B$6+1,"Forecast","Not used")))</f>
        <v>Not used</v>
      </c>
      <c r="AX874" s="34">
        <f t="shared" si="187"/>
        <v>9355</v>
      </c>
      <c r="AY874" s="38" t="str">
        <f t="shared" si="188"/>
        <v/>
      </c>
      <c r="AZ874" s="13">
        <f t="shared" si="189"/>
        <v>0</v>
      </c>
      <c r="BB874" s="19">
        <f>Regression!$C$45+Regression!$C$46*A874</f>
        <v>7505.7226438652779</v>
      </c>
      <c r="BC874" s="27" t="str">
        <f t="shared" si="190"/>
        <v/>
      </c>
      <c r="BD874" s="30">
        <f>INDEX('Seasonal Index'!$H$2:$H$53,AI874)</f>
        <v>1.0033758118290406</v>
      </c>
      <c r="BE874" s="34" t="str">
        <f t="shared" si="191"/>
        <v/>
      </c>
      <c r="BF874" s="38" t="str">
        <f t="shared" si="192"/>
        <v/>
      </c>
      <c r="BG874" s="34">
        <f t="shared" si="193"/>
        <v>9355</v>
      </c>
      <c r="BH874" s="13">
        <f t="shared" si="194"/>
        <v>0</v>
      </c>
      <c r="BI874" s="13">
        <f t="shared" si="195"/>
        <v>0</v>
      </c>
    </row>
    <row r="875" spans="1:61" x14ac:dyDescent="0.2">
      <c r="A875" s="15">
        <v>874</v>
      </c>
      <c r="B875" s="35">
        <v>39388</v>
      </c>
      <c r="C875" s="36">
        <v>9367</v>
      </c>
      <c r="D875" s="37"/>
      <c r="F875" s="15">
        <v>328000</v>
      </c>
      <c r="H875" s="15">
        <v>93.456000000000003</v>
      </c>
      <c r="I875" s="15">
        <v>90.415999999999997</v>
      </c>
      <c r="J875" s="15">
        <v>2.8719999999999999</v>
      </c>
      <c r="K875" s="15">
        <v>14402.082</v>
      </c>
      <c r="L875" s="15">
        <v>831911</v>
      </c>
      <c r="M875" s="15">
        <v>1804</v>
      </c>
      <c r="N875" s="15">
        <v>16.532</v>
      </c>
      <c r="O875" s="15">
        <v>271225</v>
      </c>
      <c r="P875" s="15">
        <v>9798.9</v>
      </c>
      <c r="Q875" s="15">
        <v>2519121</v>
      </c>
      <c r="S875" s="15">
        <v>10222</v>
      </c>
      <c r="T875" s="15">
        <v>11.8498</v>
      </c>
      <c r="U875" s="15">
        <v>105.1</v>
      </c>
      <c r="V875" s="15">
        <v>24</v>
      </c>
      <c r="W875" s="15">
        <v>91.2</v>
      </c>
      <c r="X875" s="15">
        <v>90.147419999999997</v>
      </c>
      <c r="AB875" s="15">
        <v>298818</v>
      </c>
      <c r="AD875" s="15">
        <v>0</v>
      </c>
      <c r="AE875" s="15">
        <v>52.1</v>
      </c>
      <c r="AF875" s="15">
        <v>5.6</v>
      </c>
      <c r="AH875" s="13">
        <f t="shared" si="182"/>
        <v>2007</v>
      </c>
      <c r="AI875" s="13">
        <f t="shared" si="183"/>
        <v>44</v>
      </c>
      <c r="AJ875" s="13">
        <f>IF(AND(ISNUMBER(C875),ISNUMBER(AK875),ISNUMBER(AL875),AH875&gt;=Inputs!$B$5,AH875&lt;=Inputs!$B$6,AH875&lt;&gt;Inputs!$B$7,AH875&lt;&gt;Inputs!$B$8),1,0)</f>
        <v>0</v>
      </c>
      <c r="AK875" s="13">
        <f>IF(INDEX($E875:$AF875,Inputs!$C$10)="","",INDEX($E875:$AF875,Inputs!$C$10))</f>
        <v>271225</v>
      </c>
      <c r="AL875" s="13">
        <f>IF(INDEX($E875:$AF875,Inputs!$C$11)="","",INDEX($E875:$AF875,Inputs!$C$11))</f>
        <v>328000</v>
      </c>
      <c r="AM875" s="19">
        <f>Regression!$C$5+Regression!$C$6*A875</f>
        <v>9821.6321030457002</v>
      </c>
      <c r="AN875" s="27" t="str">
        <f t="shared" si="184"/>
        <v/>
      </c>
      <c r="AO875" s="30">
        <f>INDEX('Seasonal Index'!$E$2:$E$53,AI875)</f>
        <v>1.012031592209933</v>
      </c>
      <c r="AP875" s="34" t="str">
        <f t="shared" si="185"/>
        <v/>
      </c>
      <c r="AQ875" s="16">
        <f>IF(AJ875=1,A875-Regression!$C$15,0)</f>
        <v>0</v>
      </c>
      <c r="AR875" s="16">
        <f>IF(AJ875=1,AK875-Regression!$D$15,0)</f>
        <v>0</v>
      </c>
      <c r="AS875" s="16">
        <f>IF(AJ875=1,AL875-Regression!$E$15,0)</f>
        <v>0</v>
      </c>
      <c r="AT875" s="16">
        <f>IF(AJ875=1,AP875-Regression!$F$15,0)</f>
        <v>0</v>
      </c>
      <c r="AU875" s="19">
        <f>IF(AND(ISNUMBER(AK875),ISNUMBER(AL875)),Regression!$C$38+Regression!$D$38*A875+Regression!$E$38*AK875+Regression!$F$38*AL875,"")</f>
        <v>9826.0393561021538</v>
      </c>
      <c r="AV875" s="34">
        <f t="shared" si="186"/>
        <v>9944.2622546735274</v>
      </c>
      <c r="AW875" s="13" t="str">
        <f>IF(AJ875=1,"Train",IF(AH875=Inputs!$B$6+1,"Validation",IF(AH875&gt;Inputs!$B$6+1,"Forecast","Not used")))</f>
        <v>Not used</v>
      </c>
      <c r="AX875" s="34">
        <f t="shared" si="187"/>
        <v>9367</v>
      </c>
      <c r="AY875" s="38" t="str">
        <f t="shared" si="188"/>
        <v/>
      </c>
      <c r="AZ875" s="13">
        <f t="shared" si="189"/>
        <v>0</v>
      </c>
      <c r="BB875" s="19">
        <f>Regression!$C$45+Regression!$C$46*A875</f>
        <v>7507.2821434780544</v>
      </c>
      <c r="BC875" s="27" t="str">
        <f t="shared" si="190"/>
        <v/>
      </c>
      <c r="BD875" s="30">
        <f>INDEX('Seasonal Index'!$H$2:$H$53,AI875)</f>
        <v>1.0342738783797232</v>
      </c>
      <c r="BE875" s="34" t="str">
        <f t="shared" si="191"/>
        <v/>
      </c>
      <c r="BF875" s="38" t="str">
        <f t="shared" si="192"/>
        <v/>
      </c>
      <c r="BG875" s="34">
        <f t="shared" si="193"/>
        <v>9367</v>
      </c>
      <c r="BH875" s="13">
        <f t="shared" si="194"/>
        <v>0</v>
      </c>
      <c r="BI875" s="13">
        <f t="shared" si="195"/>
        <v>0</v>
      </c>
    </row>
    <row r="876" spans="1:61" x14ac:dyDescent="0.2">
      <c r="A876" s="15">
        <v>875</v>
      </c>
      <c r="B876" s="35">
        <v>39395</v>
      </c>
      <c r="C876" s="36">
        <v>9187</v>
      </c>
      <c r="D876" s="37"/>
      <c r="F876" s="15">
        <v>327000</v>
      </c>
      <c r="H876" s="15">
        <v>95.808000000000007</v>
      </c>
      <c r="I876" s="15">
        <v>93.543999999999997</v>
      </c>
      <c r="J876" s="15">
        <v>3.0129999999999999</v>
      </c>
      <c r="K876" s="15">
        <v>14564.117</v>
      </c>
      <c r="L876" s="15">
        <v>815264</v>
      </c>
      <c r="M876" s="15">
        <v>1783</v>
      </c>
      <c r="N876" s="15">
        <v>16.532</v>
      </c>
      <c r="O876" s="15">
        <v>271225</v>
      </c>
      <c r="P876" s="15">
        <v>9845.1</v>
      </c>
      <c r="Q876" s="15">
        <v>2519121</v>
      </c>
      <c r="S876" s="15">
        <v>10222</v>
      </c>
      <c r="T876" s="15">
        <v>11.8498</v>
      </c>
      <c r="U876" s="15">
        <v>105.9</v>
      </c>
      <c r="V876" s="15">
        <v>24</v>
      </c>
      <c r="W876" s="15">
        <v>90.8</v>
      </c>
      <c r="X876" s="15">
        <v>89.186220000000006</v>
      </c>
      <c r="AB876" s="15">
        <v>298818</v>
      </c>
      <c r="AD876" s="15">
        <v>0</v>
      </c>
      <c r="AE876" s="15">
        <v>82.5</v>
      </c>
      <c r="AF876" s="15">
        <v>6.3</v>
      </c>
      <c r="AH876" s="13">
        <f t="shared" si="182"/>
        <v>2007</v>
      </c>
      <c r="AI876" s="13">
        <f t="shared" si="183"/>
        <v>45</v>
      </c>
      <c r="AJ876" s="13">
        <f>IF(AND(ISNUMBER(C876),ISNUMBER(AK876),ISNUMBER(AL876),AH876&gt;=Inputs!$B$5,AH876&lt;=Inputs!$B$6,AH876&lt;&gt;Inputs!$B$7,AH876&lt;&gt;Inputs!$B$8),1,0)</f>
        <v>0</v>
      </c>
      <c r="AK876" s="13">
        <f>IF(INDEX($E876:$AF876,Inputs!$C$10)="","",INDEX($E876:$AF876,Inputs!$C$10))</f>
        <v>271225</v>
      </c>
      <c r="AL876" s="13">
        <f>IF(INDEX($E876:$AF876,Inputs!$C$11)="","",INDEX($E876:$AF876,Inputs!$C$11))</f>
        <v>327000</v>
      </c>
      <c r="AM876" s="19">
        <f>Regression!$C$5+Regression!$C$6*A876</f>
        <v>9820.4594281073805</v>
      </c>
      <c r="AN876" s="27" t="str">
        <f t="shared" si="184"/>
        <v/>
      </c>
      <c r="AO876" s="30">
        <f>INDEX('Seasonal Index'!$E$2:$E$53,AI876)</f>
        <v>1.0110407808389756</v>
      </c>
      <c r="AP876" s="34" t="str">
        <f t="shared" si="185"/>
        <v/>
      </c>
      <c r="AQ876" s="16">
        <f>IF(AJ876=1,A876-Regression!$C$15,0)</f>
        <v>0</v>
      </c>
      <c r="AR876" s="16">
        <f>IF(AJ876=1,AK876-Regression!$D$15,0)</f>
        <v>0</v>
      </c>
      <c r="AS876" s="16">
        <f>IF(AJ876=1,AL876-Regression!$E$15,0)</f>
        <v>0</v>
      </c>
      <c r="AT876" s="16">
        <f>IF(AJ876=1,AP876-Regression!$F$15,0)</f>
        <v>0</v>
      </c>
      <c r="AU876" s="19">
        <f>IF(AND(ISNUMBER(AK876),ISNUMBER(AL876)),Regression!$C$38+Regression!$D$38*A876+Regression!$E$38*AK876+Regression!$F$38*AL876,"")</f>
        <v>9827.1320842609748</v>
      </c>
      <c r="AV876" s="34">
        <f t="shared" si="186"/>
        <v>9935.6312958789658</v>
      </c>
      <c r="AW876" s="13" t="str">
        <f>IF(AJ876=1,"Train",IF(AH876=Inputs!$B$6+1,"Validation",IF(AH876&gt;Inputs!$B$6+1,"Forecast","Not used")))</f>
        <v>Not used</v>
      </c>
      <c r="AX876" s="34">
        <f t="shared" si="187"/>
        <v>9187</v>
      </c>
      <c r="AY876" s="38" t="str">
        <f t="shared" si="188"/>
        <v/>
      </c>
      <c r="AZ876" s="13">
        <f t="shared" si="189"/>
        <v>0</v>
      </c>
      <c r="BB876" s="19">
        <f>Regression!$C$45+Regression!$C$46*A876</f>
        <v>7508.841643090831</v>
      </c>
      <c r="BC876" s="27" t="str">
        <f t="shared" si="190"/>
        <v/>
      </c>
      <c r="BD876" s="30">
        <f>INDEX('Seasonal Index'!$H$2:$H$53,AI876)</f>
        <v>1.024082102448103</v>
      </c>
      <c r="BE876" s="34" t="str">
        <f t="shared" si="191"/>
        <v/>
      </c>
      <c r="BF876" s="38" t="str">
        <f t="shared" si="192"/>
        <v/>
      </c>
      <c r="BG876" s="34">
        <f t="shared" si="193"/>
        <v>9187</v>
      </c>
      <c r="BH876" s="13">
        <f t="shared" si="194"/>
        <v>0</v>
      </c>
      <c r="BI876" s="13">
        <f t="shared" si="195"/>
        <v>0</v>
      </c>
    </row>
    <row r="877" spans="1:61" x14ac:dyDescent="0.2">
      <c r="A877" s="15">
        <v>876</v>
      </c>
      <c r="B877" s="35">
        <v>39402</v>
      </c>
      <c r="C877" s="36">
        <v>9222</v>
      </c>
      <c r="D877" s="37"/>
      <c r="F877" s="15">
        <v>333000</v>
      </c>
      <c r="H877" s="15">
        <v>93.555999999999997</v>
      </c>
      <c r="I877" s="15">
        <v>90.738</v>
      </c>
      <c r="J877" s="15">
        <v>3.1110000000000002</v>
      </c>
      <c r="K877" s="15">
        <v>14564.117</v>
      </c>
      <c r="L877" s="15">
        <v>815264</v>
      </c>
      <c r="M877" s="15">
        <v>1783</v>
      </c>
      <c r="N877" s="15">
        <v>16.454999999999998</v>
      </c>
      <c r="O877" s="15">
        <v>245965</v>
      </c>
      <c r="P877" s="15">
        <v>9845.1</v>
      </c>
      <c r="Q877" s="15">
        <v>2519121</v>
      </c>
      <c r="S877" s="15">
        <v>10222</v>
      </c>
      <c r="T877" s="15">
        <v>11.8498</v>
      </c>
      <c r="U877" s="15">
        <v>105.9</v>
      </c>
      <c r="V877" s="15">
        <v>24</v>
      </c>
      <c r="W877" s="15">
        <v>90.8</v>
      </c>
      <c r="X877" s="15">
        <v>88.433319999999995</v>
      </c>
      <c r="AB877" s="15">
        <v>298818</v>
      </c>
      <c r="AD877" s="15">
        <v>0</v>
      </c>
      <c r="AE877" s="15">
        <v>78.400000000000006</v>
      </c>
      <c r="AF877" s="15">
        <v>10.9</v>
      </c>
      <c r="AH877" s="13">
        <f t="shared" si="182"/>
        <v>2007</v>
      </c>
      <c r="AI877" s="13">
        <f t="shared" si="183"/>
        <v>46</v>
      </c>
      <c r="AJ877" s="13">
        <f>IF(AND(ISNUMBER(C877),ISNUMBER(AK877),ISNUMBER(AL877),AH877&gt;=Inputs!$B$5,AH877&lt;=Inputs!$B$6,AH877&lt;&gt;Inputs!$B$7,AH877&lt;&gt;Inputs!$B$8),1,0)</f>
        <v>0</v>
      </c>
      <c r="AK877" s="13">
        <f>IF(INDEX($E877:$AF877,Inputs!$C$10)="","",INDEX($E877:$AF877,Inputs!$C$10))</f>
        <v>245965</v>
      </c>
      <c r="AL877" s="13">
        <f>IF(INDEX($E877:$AF877,Inputs!$C$11)="","",INDEX($E877:$AF877,Inputs!$C$11))</f>
        <v>333000</v>
      </c>
      <c r="AM877" s="19">
        <f>Regression!$C$5+Regression!$C$6*A877</f>
        <v>9819.2867531690626</v>
      </c>
      <c r="AN877" s="27" t="str">
        <f t="shared" si="184"/>
        <v/>
      </c>
      <c r="AO877" s="30">
        <f>INDEX('Seasonal Index'!$E$2:$E$53,AI877)</f>
        <v>0.98635610609281399</v>
      </c>
      <c r="AP877" s="34" t="str">
        <f t="shared" si="185"/>
        <v/>
      </c>
      <c r="AQ877" s="16">
        <f>IF(AJ877=1,A877-Regression!$C$15,0)</f>
        <v>0</v>
      </c>
      <c r="AR877" s="16">
        <f>IF(AJ877=1,AK877-Regression!$D$15,0)</f>
        <v>0</v>
      </c>
      <c r="AS877" s="16">
        <f>IF(AJ877=1,AL877-Regression!$E$15,0)</f>
        <v>0</v>
      </c>
      <c r="AT877" s="16">
        <f>IF(AJ877=1,AP877-Regression!$F$15,0)</f>
        <v>0</v>
      </c>
      <c r="AU877" s="19">
        <f>IF(AND(ISNUMBER(AK877),ISNUMBER(AL877)),Regression!$C$38+Regression!$D$38*A877+Regression!$E$38*AK877+Regression!$F$38*AL877,"")</f>
        <v>9763.5483302352441</v>
      </c>
      <c r="AV877" s="34">
        <f t="shared" si="186"/>
        <v>9630.3355126598308</v>
      </c>
      <c r="AW877" s="13" t="str">
        <f>IF(AJ877=1,"Train",IF(AH877=Inputs!$B$6+1,"Validation",IF(AH877&gt;Inputs!$B$6+1,"Forecast","Not used")))</f>
        <v>Not used</v>
      </c>
      <c r="AX877" s="34">
        <f t="shared" si="187"/>
        <v>9222</v>
      </c>
      <c r="AY877" s="38" t="str">
        <f t="shared" si="188"/>
        <v/>
      </c>
      <c r="AZ877" s="13">
        <f t="shared" si="189"/>
        <v>0</v>
      </c>
      <c r="BB877" s="19">
        <f>Regression!$C$45+Regression!$C$46*A877</f>
        <v>7510.4011427036085</v>
      </c>
      <c r="BC877" s="27" t="str">
        <f t="shared" si="190"/>
        <v/>
      </c>
      <c r="BD877" s="30">
        <f>INDEX('Seasonal Index'!$H$2:$H$53,AI877)</f>
        <v>0.95418753549545088</v>
      </c>
      <c r="BE877" s="34" t="str">
        <f t="shared" si="191"/>
        <v/>
      </c>
      <c r="BF877" s="38" t="str">
        <f t="shared" si="192"/>
        <v/>
      </c>
      <c r="BG877" s="34">
        <f t="shared" si="193"/>
        <v>9222</v>
      </c>
      <c r="BH877" s="13">
        <f t="shared" si="194"/>
        <v>0</v>
      </c>
      <c r="BI877" s="13">
        <f t="shared" si="195"/>
        <v>0</v>
      </c>
    </row>
    <row r="878" spans="1:61" x14ac:dyDescent="0.2">
      <c r="A878" s="15">
        <v>877</v>
      </c>
      <c r="B878" s="35">
        <v>39409</v>
      </c>
      <c r="C878" s="36">
        <v>9356</v>
      </c>
      <c r="D878" s="37"/>
      <c r="F878" s="15">
        <v>332000</v>
      </c>
      <c r="H878" s="15">
        <v>97.93</v>
      </c>
      <c r="I878" s="15">
        <v>94.004999999999995</v>
      </c>
      <c r="J878" s="15">
        <v>3.0990000000000002</v>
      </c>
      <c r="K878" s="15">
        <v>14564.117</v>
      </c>
      <c r="L878" s="15">
        <v>815264</v>
      </c>
      <c r="M878" s="15">
        <v>1783</v>
      </c>
      <c r="N878" s="15">
        <v>16.454999999999998</v>
      </c>
      <c r="O878" s="15">
        <v>245965</v>
      </c>
      <c r="P878" s="15">
        <v>9845.1</v>
      </c>
      <c r="Q878" s="15">
        <v>2519121</v>
      </c>
      <c r="S878" s="15">
        <v>10222</v>
      </c>
      <c r="T878" s="15">
        <v>12.1325004</v>
      </c>
      <c r="U878" s="15">
        <v>105.9</v>
      </c>
      <c r="V878" s="15">
        <v>24</v>
      </c>
      <c r="W878" s="15">
        <v>90.8</v>
      </c>
      <c r="X878" s="15">
        <v>89.058639999999997</v>
      </c>
      <c r="AB878" s="15">
        <v>298818</v>
      </c>
      <c r="AD878" s="15">
        <v>1</v>
      </c>
      <c r="AE878" s="15">
        <v>95.5</v>
      </c>
      <c r="AF878" s="15">
        <v>3.8</v>
      </c>
      <c r="AH878" s="13">
        <f t="shared" si="182"/>
        <v>2007</v>
      </c>
      <c r="AI878" s="13">
        <f t="shared" si="183"/>
        <v>47</v>
      </c>
      <c r="AJ878" s="13">
        <f>IF(AND(ISNUMBER(C878),ISNUMBER(AK878),ISNUMBER(AL878),AH878&gt;=Inputs!$B$5,AH878&lt;=Inputs!$B$6,AH878&lt;&gt;Inputs!$B$7,AH878&lt;&gt;Inputs!$B$8),1,0)</f>
        <v>0</v>
      </c>
      <c r="AK878" s="13">
        <f>IF(INDEX($E878:$AF878,Inputs!$C$10)="","",INDEX($E878:$AF878,Inputs!$C$10))</f>
        <v>245965</v>
      </c>
      <c r="AL878" s="13">
        <f>IF(INDEX($E878:$AF878,Inputs!$C$11)="","",INDEX($E878:$AF878,Inputs!$C$11))</f>
        <v>332000</v>
      </c>
      <c r="AM878" s="19">
        <f>Regression!$C$5+Regression!$C$6*A878</f>
        <v>9818.114078230743</v>
      </c>
      <c r="AN878" s="27" t="str">
        <f t="shared" si="184"/>
        <v/>
      </c>
      <c r="AO878" s="30">
        <f>INDEX('Seasonal Index'!$E$2:$E$53,AI878)</f>
        <v>0.96578940872914776</v>
      </c>
      <c r="AP878" s="34" t="str">
        <f t="shared" si="185"/>
        <v/>
      </c>
      <c r="AQ878" s="16">
        <f>IF(AJ878=1,A878-Regression!$C$15,0)</f>
        <v>0</v>
      </c>
      <c r="AR878" s="16">
        <f>IF(AJ878=1,AK878-Regression!$D$15,0)</f>
        <v>0</v>
      </c>
      <c r="AS878" s="16">
        <f>IF(AJ878=1,AL878-Regression!$E$15,0)</f>
        <v>0</v>
      </c>
      <c r="AT878" s="16">
        <f>IF(AJ878=1,AP878-Regression!$F$15,0)</f>
        <v>0</v>
      </c>
      <c r="AU878" s="19">
        <f>IF(AND(ISNUMBER(AK878),ISNUMBER(AL878)),Regression!$C$38+Regression!$D$38*A878+Regression!$E$38*AK878+Regression!$F$38*AL878,"")</f>
        <v>9764.6410583940669</v>
      </c>
      <c r="AV878" s="34">
        <f t="shared" si="186"/>
        <v>9430.5869142387655</v>
      </c>
      <c r="AW878" s="13" t="str">
        <f>IF(AJ878=1,"Train",IF(AH878=Inputs!$B$6+1,"Validation",IF(AH878&gt;Inputs!$B$6+1,"Forecast","Not used")))</f>
        <v>Not used</v>
      </c>
      <c r="AX878" s="34">
        <f t="shared" si="187"/>
        <v>9356</v>
      </c>
      <c r="AY878" s="38" t="str">
        <f t="shared" si="188"/>
        <v/>
      </c>
      <c r="AZ878" s="13">
        <f t="shared" si="189"/>
        <v>0</v>
      </c>
      <c r="BB878" s="19">
        <f>Regression!$C$45+Regression!$C$46*A878</f>
        <v>7511.960642316385</v>
      </c>
      <c r="BC878" s="27" t="str">
        <f t="shared" si="190"/>
        <v/>
      </c>
      <c r="BD878" s="30">
        <f>INDEX('Seasonal Index'!$H$2:$H$53,AI878)</f>
        <v>0.94653504180541337</v>
      </c>
      <c r="BE878" s="34" t="str">
        <f t="shared" si="191"/>
        <v/>
      </c>
      <c r="BF878" s="38" t="str">
        <f t="shared" si="192"/>
        <v/>
      </c>
      <c r="BG878" s="34">
        <f t="shared" si="193"/>
        <v>9356</v>
      </c>
      <c r="BH878" s="13">
        <f t="shared" si="194"/>
        <v>0</v>
      </c>
      <c r="BI878" s="13">
        <f t="shared" si="195"/>
        <v>0</v>
      </c>
    </row>
    <row r="879" spans="1:61" x14ac:dyDescent="0.2">
      <c r="A879" s="15">
        <v>878</v>
      </c>
      <c r="B879" s="35">
        <v>39416</v>
      </c>
      <c r="C879" s="36">
        <v>9266</v>
      </c>
      <c r="D879" s="37"/>
      <c r="F879" s="15">
        <v>352000</v>
      </c>
      <c r="H879" s="15">
        <v>92.468000000000004</v>
      </c>
      <c r="I879" s="15">
        <v>92.16</v>
      </c>
      <c r="J879" s="15">
        <v>3.097</v>
      </c>
      <c r="K879" s="15">
        <v>14564.117</v>
      </c>
      <c r="L879" s="15">
        <v>815264</v>
      </c>
      <c r="M879" s="15">
        <v>1783</v>
      </c>
      <c r="N879" s="15">
        <v>16.454999999999998</v>
      </c>
      <c r="O879" s="15">
        <v>245965</v>
      </c>
      <c r="P879" s="15">
        <v>9845.1</v>
      </c>
      <c r="Q879" s="15">
        <v>2519121</v>
      </c>
      <c r="S879" s="15">
        <v>10222</v>
      </c>
      <c r="T879" s="15">
        <v>12.1325004</v>
      </c>
      <c r="U879" s="15">
        <v>105.9</v>
      </c>
      <c r="V879" s="15">
        <v>24</v>
      </c>
      <c r="W879" s="15">
        <v>90.8</v>
      </c>
      <c r="X879" s="15">
        <v>89.337779999999995</v>
      </c>
      <c r="AB879" s="15">
        <v>298818</v>
      </c>
      <c r="AD879" s="15">
        <v>0</v>
      </c>
      <c r="AE879" s="15">
        <v>131.4</v>
      </c>
      <c r="AF879" s="15">
        <v>0</v>
      </c>
      <c r="AH879" s="13">
        <f t="shared" si="182"/>
        <v>2007</v>
      </c>
      <c r="AI879" s="13">
        <f t="shared" si="183"/>
        <v>48</v>
      </c>
      <c r="AJ879" s="13">
        <f>IF(AND(ISNUMBER(C879),ISNUMBER(AK879),ISNUMBER(AL879),AH879&gt;=Inputs!$B$5,AH879&lt;=Inputs!$B$6,AH879&lt;&gt;Inputs!$B$7,AH879&lt;&gt;Inputs!$B$8),1,0)</f>
        <v>0</v>
      </c>
      <c r="AK879" s="13">
        <f>IF(INDEX($E879:$AF879,Inputs!$C$10)="","",INDEX($E879:$AF879,Inputs!$C$10))</f>
        <v>245965</v>
      </c>
      <c r="AL879" s="13">
        <f>IF(INDEX($E879:$AF879,Inputs!$C$11)="","",INDEX($E879:$AF879,Inputs!$C$11))</f>
        <v>352000</v>
      </c>
      <c r="AM879" s="19">
        <f>Regression!$C$5+Regression!$C$6*A879</f>
        <v>9816.9414032924251</v>
      </c>
      <c r="AN879" s="27" t="str">
        <f t="shared" si="184"/>
        <v/>
      </c>
      <c r="AO879" s="30">
        <f>INDEX('Seasonal Index'!$E$2:$E$53,AI879)</f>
        <v>0.97475376861810648</v>
      </c>
      <c r="AP879" s="34" t="str">
        <f t="shared" si="185"/>
        <v/>
      </c>
      <c r="AQ879" s="16">
        <f>IF(AJ879=1,A879-Regression!$C$15,0)</f>
        <v>0</v>
      </c>
      <c r="AR879" s="16">
        <f>IF(AJ879=1,AK879-Regression!$D$15,0)</f>
        <v>0</v>
      </c>
      <c r="AS879" s="16">
        <f>IF(AJ879=1,AL879-Regression!$E$15,0)</f>
        <v>0</v>
      </c>
      <c r="AT879" s="16">
        <f>IF(AJ879=1,AP879-Regression!$F$15,0)</f>
        <v>0</v>
      </c>
      <c r="AU879" s="19">
        <f>IF(AND(ISNUMBER(AK879),ISNUMBER(AL879)),Regression!$C$38+Regression!$D$38*A879+Regression!$E$38*AK879+Regression!$F$38*AL879,"")</f>
        <v>9709.9779176409884</v>
      </c>
      <c r="AV879" s="34">
        <f t="shared" si="186"/>
        <v>9464.8375684191469</v>
      </c>
      <c r="AW879" s="13" t="str">
        <f>IF(AJ879=1,"Train",IF(AH879=Inputs!$B$6+1,"Validation",IF(AH879&gt;Inputs!$B$6+1,"Forecast","Not used")))</f>
        <v>Not used</v>
      </c>
      <c r="AX879" s="34">
        <f t="shared" si="187"/>
        <v>9266</v>
      </c>
      <c r="AY879" s="38" t="str">
        <f t="shared" si="188"/>
        <v/>
      </c>
      <c r="AZ879" s="13">
        <f t="shared" si="189"/>
        <v>0</v>
      </c>
      <c r="BB879" s="19">
        <f>Regression!$C$45+Regression!$C$46*A879</f>
        <v>7513.5201419291616</v>
      </c>
      <c r="BC879" s="27" t="str">
        <f t="shared" si="190"/>
        <v/>
      </c>
      <c r="BD879" s="30">
        <f>INDEX('Seasonal Index'!$H$2:$H$53,AI879)</f>
        <v>0.96645545966881496</v>
      </c>
      <c r="BE879" s="34" t="str">
        <f t="shared" si="191"/>
        <v/>
      </c>
      <c r="BF879" s="38" t="str">
        <f t="shared" si="192"/>
        <v/>
      </c>
      <c r="BG879" s="34">
        <f t="shared" si="193"/>
        <v>9266</v>
      </c>
      <c r="BH879" s="13">
        <f t="shared" si="194"/>
        <v>0</v>
      </c>
      <c r="BI879" s="13">
        <f t="shared" si="195"/>
        <v>0</v>
      </c>
    </row>
    <row r="880" spans="1:61" x14ac:dyDescent="0.2">
      <c r="A880" s="15">
        <v>879</v>
      </c>
      <c r="B880" s="35">
        <v>39423</v>
      </c>
      <c r="C880" s="36">
        <v>9348</v>
      </c>
      <c r="D880" s="37"/>
      <c r="F880" s="15">
        <v>344000</v>
      </c>
      <c r="H880" s="15">
        <v>88.706000000000003</v>
      </c>
      <c r="I880" s="15">
        <v>89.087999999999994</v>
      </c>
      <c r="J880" s="15">
        <v>3.0609999999999999</v>
      </c>
      <c r="K880" s="15">
        <v>14564.117</v>
      </c>
      <c r="L880" s="15">
        <v>815264</v>
      </c>
      <c r="M880" s="15">
        <v>1762</v>
      </c>
      <c r="N880" s="15">
        <v>16.454999999999998</v>
      </c>
      <c r="O880" s="15">
        <v>245965</v>
      </c>
      <c r="P880" s="15">
        <v>9882.7000000000007</v>
      </c>
      <c r="Q880" s="15">
        <v>2519121</v>
      </c>
      <c r="S880" s="15">
        <v>10222</v>
      </c>
      <c r="T880" s="15">
        <v>12.1325004</v>
      </c>
      <c r="U880" s="15">
        <v>105.9</v>
      </c>
      <c r="V880" s="15">
        <v>24</v>
      </c>
      <c r="W880" s="15">
        <v>88.9</v>
      </c>
      <c r="X880" s="15">
        <v>89.392399999999995</v>
      </c>
      <c r="AB880" s="15">
        <v>298818</v>
      </c>
      <c r="AD880" s="15">
        <v>0</v>
      </c>
      <c r="AE880" s="15">
        <v>148.30000000000001</v>
      </c>
      <c r="AF880" s="15">
        <v>2.7</v>
      </c>
      <c r="AH880" s="13">
        <f t="shared" si="182"/>
        <v>2007</v>
      </c>
      <c r="AI880" s="13">
        <f t="shared" si="183"/>
        <v>49</v>
      </c>
      <c r="AJ880" s="13">
        <f>IF(AND(ISNUMBER(C880),ISNUMBER(AK880),ISNUMBER(AL880),AH880&gt;=Inputs!$B$5,AH880&lt;=Inputs!$B$6,AH880&lt;&gt;Inputs!$B$7,AH880&lt;&gt;Inputs!$B$8),1,0)</f>
        <v>0</v>
      </c>
      <c r="AK880" s="13">
        <f>IF(INDEX($E880:$AF880,Inputs!$C$10)="","",INDEX($E880:$AF880,Inputs!$C$10))</f>
        <v>245965</v>
      </c>
      <c r="AL880" s="13">
        <f>IF(INDEX($E880:$AF880,Inputs!$C$11)="","",INDEX($E880:$AF880,Inputs!$C$11))</f>
        <v>344000</v>
      </c>
      <c r="AM880" s="19">
        <f>Regression!$C$5+Regression!$C$6*A880</f>
        <v>9815.7687283541054</v>
      </c>
      <c r="AN880" s="27" t="str">
        <f t="shared" si="184"/>
        <v/>
      </c>
      <c r="AO880" s="30">
        <f>INDEX('Seasonal Index'!$E$2:$E$53,AI880)</f>
        <v>0.98029372066923559</v>
      </c>
      <c r="AP880" s="34" t="str">
        <f t="shared" si="185"/>
        <v/>
      </c>
      <c r="AQ880" s="16">
        <f>IF(AJ880=1,A880-Regression!$C$15,0)</f>
        <v>0</v>
      </c>
      <c r="AR880" s="16">
        <f>IF(AJ880=1,AK880-Regression!$D$15,0)</f>
        <v>0</v>
      </c>
      <c r="AS880" s="16">
        <f>IF(AJ880=1,AL880-Regression!$E$15,0)</f>
        <v>0</v>
      </c>
      <c r="AT880" s="16">
        <f>IF(AJ880=1,AP880-Regression!$F$15,0)</f>
        <v>0</v>
      </c>
      <c r="AU880" s="19">
        <f>IF(AND(ISNUMBER(AK880),ISNUMBER(AL880)),Regression!$C$38+Regression!$D$38*A880+Regression!$E$38*AK880+Regression!$F$38*AL880,"")</f>
        <v>9729.6559354371129</v>
      </c>
      <c r="AV880" s="34">
        <f t="shared" si="186"/>
        <v>9537.9206177811593</v>
      </c>
      <c r="AW880" s="13" t="str">
        <f>IF(AJ880=1,"Train",IF(AH880=Inputs!$B$6+1,"Validation",IF(AH880&gt;Inputs!$B$6+1,"Forecast","Not used")))</f>
        <v>Not used</v>
      </c>
      <c r="AX880" s="34">
        <f t="shared" si="187"/>
        <v>9348</v>
      </c>
      <c r="AY880" s="38" t="str">
        <f t="shared" si="188"/>
        <v/>
      </c>
      <c r="AZ880" s="13">
        <f t="shared" si="189"/>
        <v>0</v>
      </c>
      <c r="BB880" s="19">
        <f>Regression!$C$45+Regression!$C$46*A880</f>
        <v>7515.0796415419391</v>
      </c>
      <c r="BC880" s="27" t="str">
        <f t="shared" si="190"/>
        <v/>
      </c>
      <c r="BD880" s="30">
        <f>INDEX('Seasonal Index'!$H$2:$H$53,AI880)</f>
        <v>0.97990885322830168</v>
      </c>
      <c r="BE880" s="34" t="str">
        <f t="shared" si="191"/>
        <v/>
      </c>
      <c r="BF880" s="38" t="str">
        <f t="shared" si="192"/>
        <v/>
      </c>
      <c r="BG880" s="34">
        <f t="shared" si="193"/>
        <v>9348</v>
      </c>
      <c r="BH880" s="13">
        <f t="shared" si="194"/>
        <v>0</v>
      </c>
      <c r="BI880" s="13">
        <f t="shared" si="195"/>
        <v>0</v>
      </c>
    </row>
    <row r="881" spans="1:61" x14ac:dyDescent="0.2">
      <c r="A881" s="15">
        <v>880</v>
      </c>
      <c r="B881" s="35">
        <v>39430</v>
      </c>
      <c r="C881" s="36">
        <v>9287</v>
      </c>
      <c r="D881" s="37"/>
      <c r="F881" s="15">
        <v>332000</v>
      </c>
      <c r="H881" s="15">
        <v>91.182000000000002</v>
      </c>
      <c r="I881" s="15">
        <v>90.244</v>
      </c>
      <c r="J881" s="15">
        <v>3</v>
      </c>
      <c r="K881" s="15">
        <v>14564.117</v>
      </c>
      <c r="L881" s="15">
        <v>858265</v>
      </c>
      <c r="M881" s="15">
        <v>1762</v>
      </c>
      <c r="N881" s="15">
        <v>16.454999999999998</v>
      </c>
      <c r="O881" s="15">
        <v>245965</v>
      </c>
      <c r="P881" s="15">
        <v>9882.7000000000007</v>
      </c>
      <c r="Q881" s="15">
        <v>2519121</v>
      </c>
      <c r="S881" s="15">
        <v>10222</v>
      </c>
      <c r="T881" s="15">
        <v>12.1325004</v>
      </c>
      <c r="U881" s="15">
        <v>105.9</v>
      </c>
      <c r="V881" s="15">
        <v>24</v>
      </c>
      <c r="W881" s="15">
        <v>88.9</v>
      </c>
      <c r="X881" s="15">
        <v>89.769880000000001</v>
      </c>
      <c r="AB881" s="15">
        <v>298818</v>
      </c>
      <c r="AD881" s="15">
        <v>0</v>
      </c>
      <c r="AE881" s="15">
        <v>124.4</v>
      </c>
      <c r="AF881" s="15">
        <v>6.2</v>
      </c>
      <c r="AH881" s="13">
        <f t="shared" si="182"/>
        <v>2007</v>
      </c>
      <c r="AI881" s="13">
        <f t="shared" si="183"/>
        <v>50</v>
      </c>
      <c r="AJ881" s="13">
        <f>IF(AND(ISNUMBER(C881),ISNUMBER(AK881),ISNUMBER(AL881),AH881&gt;=Inputs!$B$5,AH881&lt;=Inputs!$B$6,AH881&lt;&gt;Inputs!$B$7,AH881&lt;&gt;Inputs!$B$8),1,0)</f>
        <v>0</v>
      </c>
      <c r="AK881" s="13">
        <f>IF(INDEX($E881:$AF881,Inputs!$C$10)="","",INDEX($E881:$AF881,Inputs!$C$10))</f>
        <v>245965</v>
      </c>
      <c r="AL881" s="13">
        <f>IF(INDEX($E881:$AF881,Inputs!$C$11)="","",INDEX($E881:$AF881,Inputs!$C$11))</f>
        <v>332000</v>
      </c>
      <c r="AM881" s="19">
        <f>Regression!$C$5+Regression!$C$6*A881</f>
        <v>9814.5960534157857</v>
      </c>
      <c r="AN881" s="27" t="str">
        <f t="shared" si="184"/>
        <v/>
      </c>
      <c r="AO881" s="30">
        <f>INDEX('Seasonal Index'!$E$2:$E$53,AI881)</f>
        <v>1.00060911532618</v>
      </c>
      <c r="AP881" s="34" t="str">
        <f t="shared" si="185"/>
        <v/>
      </c>
      <c r="AQ881" s="16">
        <f>IF(AJ881=1,A881-Regression!$C$15,0)</f>
        <v>0</v>
      </c>
      <c r="AR881" s="16">
        <f>IF(AJ881=1,AK881-Regression!$D$15,0)</f>
        <v>0</v>
      </c>
      <c r="AS881" s="16">
        <f>IF(AJ881=1,AL881-Regression!$E$15,0)</f>
        <v>0</v>
      </c>
      <c r="AT881" s="16">
        <f>IF(AJ881=1,AP881-Regression!$F$15,0)</f>
        <v>0</v>
      </c>
      <c r="AU881" s="19">
        <f>IF(AND(ISNUMBER(AK881),ISNUMBER(AL881)),Regression!$C$38+Regression!$D$38*A881+Regression!$E$38*AK881+Regression!$F$38*AL881,"")</f>
        <v>9759.9541187402629</v>
      </c>
      <c r="AV881" s="34">
        <f t="shared" si="186"/>
        <v>9765.899056376802</v>
      </c>
      <c r="AW881" s="13" t="str">
        <f>IF(AJ881=1,"Train",IF(AH881=Inputs!$B$6+1,"Validation",IF(AH881&gt;Inputs!$B$6+1,"Forecast","Not used")))</f>
        <v>Not used</v>
      </c>
      <c r="AX881" s="34">
        <f t="shared" si="187"/>
        <v>9287</v>
      </c>
      <c r="AY881" s="38" t="str">
        <f t="shared" si="188"/>
        <v/>
      </c>
      <c r="AZ881" s="13">
        <f t="shared" si="189"/>
        <v>0</v>
      </c>
      <c r="BB881" s="19">
        <f>Regression!$C$45+Regression!$C$46*A881</f>
        <v>7516.6391411547156</v>
      </c>
      <c r="BC881" s="27" t="str">
        <f t="shared" si="190"/>
        <v/>
      </c>
      <c r="BD881" s="30">
        <f>INDEX('Seasonal Index'!$H$2:$H$53,AI881)</f>
        <v>0.99765913713107945</v>
      </c>
      <c r="BE881" s="34" t="str">
        <f t="shared" si="191"/>
        <v/>
      </c>
      <c r="BF881" s="38" t="str">
        <f t="shared" si="192"/>
        <v/>
      </c>
      <c r="BG881" s="34">
        <f t="shared" si="193"/>
        <v>9287</v>
      </c>
      <c r="BH881" s="13">
        <f t="shared" si="194"/>
        <v>0</v>
      </c>
      <c r="BI881" s="13">
        <f t="shared" si="195"/>
        <v>0</v>
      </c>
    </row>
    <row r="882" spans="1:61" x14ac:dyDescent="0.2">
      <c r="A882" s="15">
        <v>881</v>
      </c>
      <c r="B882" s="35">
        <v>39437</v>
      </c>
      <c r="C882" s="36">
        <v>9446</v>
      </c>
      <c r="D882" s="37"/>
      <c r="F882" s="15">
        <v>350000</v>
      </c>
      <c r="H882" s="15">
        <v>91.16</v>
      </c>
      <c r="I882" s="15">
        <v>90.82</v>
      </c>
      <c r="J882" s="15">
        <v>2.9980000000000002</v>
      </c>
      <c r="K882" s="15">
        <v>14564.117</v>
      </c>
      <c r="L882" s="15">
        <v>858265</v>
      </c>
      <c r="M882" s="15">
        <v>1762</v>
      </c>
      <c r="N882" s="15">
        <v>16.353999999999999</v>
      </c>
      <c r="O882" s="15">
        <v>261423</v>
      </c>
      <c r="P882" s="15">
        <v>9882.7000000000007</v>
      </c>
      <c r="Q882" s="15">
        <v>2566995</v>
      </c>
      <c r="S882" s="15">
        <v>10222</v>
      </c>
      <c r="T882" s="15">
        <v>12.1325004</v>
      </c>
      <c r="U882" s="15">
        <v>105.9</v>
      </c>
      <c r="V882" s="15">
        <v>24</v>
      </c>
      <c r="W882" s="15">
        <v>88.9</v>
      </c>
      <c r="X882" s="15">
        <v>89.941100000000006</v>
      </c>
      <c r="AB882" s="15">
        <v>298818</v>
      </c>
      <c r="AD882" s="15">
        <v>0</v>
      </c>
      <c r="AE882" s="15">
        <v>160.5</v>
      </c>
      <c r="AF882" s="15">
        <v>0.3</v>
      </c>
      <c r="AH882" s="13">
        <f t="shared" si="182"/>
        <v>2007</v>
      </c>
      <c r="AI882" s="13">
        <f t="shared" si="183"/>
        <v>51</v>
      </c>
      <c r="AJ882" s="13">
        <f>IF(AND(ISNUMBER(C882),ISNUMBER(AK882),ISNUMBER(AL882),AH882&gt;=Inputs!$B$5,AH882&lt;=Inputs!$B$6,AH882&lt;&gt;Inputs!$B$7,AH882&lt;&gt;Inputs!$B$8),1,0)</f>
        <v>0</v>
      </c>
      <c r="AK882" s="13">
        <f>IF(INDEX($E882:$AF882,Inputs!$C$10)="","",INDEX($E882:$AF882,Inputs!$C$10))</f>
        <v>261423</v>
      </c>
      <c r="AL882" s="13">
        <f>IF(INDEX($E882:$AF882,Inputs!$C$11)="","",INDEX($E882:$AF882,Inputs!$C$11))</f>
        <v>350000</v>
      </c>
      <c r="AM882" s="19">
        <f>Regression!$C$5+Regression!$C$6*A882</f>
        <v>9813.4233784774678</v>
      </c>
      <c r="AN882" s="27" t="str">
        <f t="shared" si="184"/>
        <v/>
      </c>
      <c r="AO882" s="30">
        <f>INDEX('Seasonal Index'!$E$2:$E$53,AI882)</f>
        <v>1.0219733137822757</v>
      </c>
      <c r="AP882" s="34" t="str">
        <f t="shared" si="185"/>
        <v/>
      </c>
      <c r="AQ882" s="16">
        <f>IF(AJ882=1,A882-Regression!$C$15,0)</f>
        <v>0</v>
      </c>
      <c r="AR882" s="16">
        <f>IF(AJ882=1,AK882-Regression!$D$15,0)</f>
        <v>0</v>
      </c>
      <c r="AS882" s="16">
        <f>IF(AJ882=1,AL882-Regression!$E$15,0)</f>
        <v>0</v>
      </c>
      <c r="AT882" s="16">
        <f>IF(AJ882=1,AP882-Regression!$F$15,0)</f>
        <v>0</v>
      </c>
      <c r="AU882" s="19">
        <f>IF(AND(ISNUMBER(AK882),ISNUMBER(AL882)),Regression!$C$38+Regression!$D$38*A882+Regression!$E$38*AK882+Regression!$F$38*AL882,"")</f>
        <v>9738.8068269479627</v>
      </c>
      <c r="AV882" s="34">
        <f t="shared" si="186"/>
        <v>9952.8006852214603</v>
      </c>
      <c r="AW882" s="13" t="str">
        <f>IF(AJ882=1,"Train",IF(AH882=Inputs!$B$6+1,"Validation",IF(AH882&gt;Inputs!$B$6+1,"Forecast","Not used")))</f>
        <v>Not used</v>
      </c>
      <c r="AX882" s="34">
        <f t="shared" si="187"/>
        <v>9446</v>
      </c>
      <c r="AY882" s="38" t="str">
        <f t="shared" si="188"/>
        <v/>
      </c>
      <c r="AZ882" s="13">
        <f t="shared" si="189"/>
        <v>0</v>
      </c>
      <c r="BB882" s="19">
        <f>Regression!$C$45+Regression!$C$46*A882</f>
        <v>7518.1986407674922</v>
      </c>
      <c r="BC882" s="27" t="str">
        <f t="shared" si="190"/>
        <v/>
      </c>
      <c r="BD882" s="30">
        <f>INDEX('Seasonal Index'!$H$2:$H$53,AI882)</f>
        <v>1.0395425337611444</v>
      </c>
      <c r="BE882" s="34" t="str">
        <f t="shared" si="191"/>
        <v/>
      </c>
      <c r="BF882" s="38" t="str">
        <f t="shared" si="192"/>
        <v/>
      </c>
      <c r="BG882" s="34">
        <f t="shared" si="193"/>
        <v>9446</v>
      </c>
      <c r="BH882" s="13">
        <f t="shared" si="194"/>
        <v>0</v>
      </c>
      <c r="BI882" s="13">
        <f t="shared" si="195"/>
        <v>0</v>
      </c>
    </row>
    <row r="883" spans="1:61" x14ac:dyDescent="0.2">
      <c r="A883" s="15">
        <v>882</v>
      </c>
      <c r="B883" s="35">
        <v>39444</v>
      </c>
      <c r="C883" s="36">
        <v>9286</v>
      </c>
      <c r="D883" s="37"/>
      <c r="F883" s="15">
        <v>355000</v>
      </c>
      <c r="H883" s="15">
        <v>95.637500000000003</v>
      </c>
      <c r="I883" s="15">
        <v>94.39</v>
      </c>
      <c r="J883" s="15">
        <v>2.98</v>
      </c>
      <c r="K883" s="15">
        <v>14564.117</v>
      </c>
      <c r="L883" s="15">
        <v>858265</v>
      </c>
      <c r="M883" s="15">
        <v>1762</v>
      </c>
      <c r="N883" s="15">
        <v>16.353999999999999</v>
      </c>
      <c r="O883" s="15">
        <v>261423</v>
      </c>
      <c r="P883" s="15">
        <v>9882.7000000000007</v>
      </c>
      <c r="Q883" s="15">
        <v>2566995</v>
      </c>
      <c r="S883" s="15">
        <v>10222</v>
      </c>
      <c r="T883" s="15">
        <v>12.1325004</v>
      </c>
      <c r="U883" s="15">
        <v>105.9</v>
      </c>
      <c r="V883" s="15">
        <v>24</v>
      </c>
      <c r="W883" s="15">
        <v>88.9</v>
      </c>
      <c r="X883" s="15">
        <v>90.50958</v>
      </c>
      <c r="AB883" s="15">
        <v>298818</v>
      </c>
      <c r="AD883" s="15">
        <v>1</v>
      </c>
      <c r="AE883" s="15">
        <v>152.30000000000001</v>
      </c>
      <c r="AF883" s="15">
        <v>0</v>
      </c>
      <c r="AH883" s="13">
        <f t="shared" si="182"/>
        <v>2007</v>
      </c>
      <c r="AI883" s="13">
        <f t="shared" si="183"/>
        <v>52</v>
      </c>
      <c r="AJ883" s="13">
        <f>IF(AND(ISNUMBER(C883),ISNUMBER(AK883),ISNUMBER(AL883),AH883&gt;=Inputs!$B$5,AH883&lt;=Inputs!$B$6,AH883&lt;&gt;Inputs!$B$7,AH883&lt;&gt;Inputs!$B$8),1,0)</f>
        <v>0</v>
      </c>
      <c r="AK883" s="13">
        <f>IF(INDEX($E883:$AF883,Inputs!$C$10)="","",INDEX($E883:$AF883,Inputs!$C$10))</f>
        <v>261423</v>
      </c>
      <c r="AL883" s="13">
        <f>IF(INDEX($E883:$AF883,Inputs!$C$11)="","",INDEX($E883:$AF883,Inputs!$C$11))</f>
        <v>355000</v>
      </c>
      <c r="AM883" s="19">
        <f>Regression!$C$5+Regression!$C$6*A883</f>
        <v>9812.2507035391482</v>
      </c>
      <c r="AN883" s="27" t="str">
        <f t="shared" si="184"/>
        <v/>
      </c>
      <c r="AO883" s="30">
        <f>INDEX('Seasonal Index'!$E$2:$E$53,AI883)</f>
        <v>0.94105970168970154</v>
      </c>
      <c r="AP883" s="34" t="str">
        <f t="shared" si="185"/>
        <v/>
      </c>
      <c r="AQ883" s="16">
        <f>IF(AJ883=1,A883-Regression!$C$15,0)</f>
        <v>0</v>
      </c>
      <c r="AR883" s="16">
        <f>IF(AJ883=1,AK883-Regression!$D$15,0)</f>
        <v>0</v>
      </c>
      <c r="AS883" s="16">
        <f>IF(AJ883=1,AL883-Regression!$E$15,0)</f>
        <v>0</v>
      </c>
      <c r="AT883" s="16">
        <f>IF(AJ883=1,AP883-Regression!$F$15,0)</f>
        <v>0</v>
      </c>
      <c r="AU883" s="19">
        <f>IF(AND(ISNUMBER(AK883),ISNUMBER(AL883)),Regression!$C$38+Regression!$D$38*A883+Regression!$E$38*AK883+Regression!$F$38*AL883,"")</f>
        <v>9723.9693068462402</v>
      </c>
      <c r="AV883" s="34">
        <f t="shared" si="186"/>
        <v>9150.8356551405359</v>
      </c>
      <c r="AW883" s="13" t="str">
        <f>IF(AJ883=1,"Train",IF(AH883=Inputs!$B$6+1,"Validation",IF(AH883&gt;Inputs!$B$6+1,"Forecast","Not used")))</f>
        <v>Not used</v>
      </c>
      <c r="AX883" s="34">
        <f t="shared" si="187"/>
        <v>9286</v>
      </c>
      <c r="AY883" s="38" t="str">
        <f t="shared" si="188"/>
        <v/>
      </c>
      <c r="AZ883" s="13">
        <f t="shared" si="189"/>
        <v>0</v>
      </c>
      <c r="BB883" s="19">
        <f>Regression!$C$45+Regression!$C$46*A883</f>
        <v>7519.7581403802687</v>
      </c>
      <c r="BC883" s="27" t="str">
        <f t="shared" si="190"/>
        <v/>
      </c>
      <c r="BD883" s="30">
        <f>INDEX('Seasonal Index'!$H$2:$H$53,AI883)</f>
        <v>0.89289929772275245</v>
      </c>
      <c r="BE883" s="34" t="str">
        <f t="shared" si="191"/>
        <v/>
      </c>
      <c r="BF883" s="38" t="str">
        <f t="shared" si="192"/>
        <v/>
      </c>
      <c r="BG883" s="34">
        <f t="shared" si="193"/>
        <v>9286</v>
      </c>
      <c r="BH883" s="13">
        <f t="shared" si="194"/>
        <v>0</v>
      </c>
      <c r="BI883" s="13">
        <f t="shared" si="195"/>
        <v>0</v>
      </c>
    </row>
    <row r="884" spans="1:61" x14ac:dyDescent="0.2">
      <c r="A884" s="15">
        <v>883</v>
      </c>
      <c r="B884" s="35">
        <v>39451</v>
      </c>
      <c r="C884" s="36">
        <v>9304</v>
      </c>
      <c r="D884" s="37"/>
      <c r="F884" s="15">
        <v>360000</v>
      </c>
      <c r="H884" s="15">
        <v>98.165000000000006</v>
      </c>
      <c r="I884" s="15">
        <v>96.502499999999998</v>
      </c>
      <c r="J884" s="15">
        <v>3.0529999999999999</v>
      </c>
      <c r="K884" s="15">
        <v>14564.117</v>
      </c>
      <c r="L884" s="15">
        <v>858265</v>
      </c>
      <c r="M884" s="15">
        <v>1762</v>
      </c>
      <c r="N884" s="15">
        <v>16.353999999999999</v>
      </c>
      <c r="O884" s="15">
        <v>261423</v>
      </c>
      <c r="P884" s="15">
        <v>9882.7000000000007</v>
      </c>
      <c r="Q884" s="15">
        <v>2566995</v>
      </c>
      <c r="S884" s="15">
        <v>10222</v>
      </c>
      <c r="T884" s="15">
        <v>12.1325004</v>
      </c>
      <c r="U884" s="15">
        <v>105.9</v>
      </c>
      <c r="V884" s="15">
        <v>20</v>
      </c>
      <c r="W884" s="15">
        <v>88.9</v>
      </c>
      <c r="X884" s="15">
        <v>89.874179999999996</v>
      </c>
      <c r="AB884" s="15">
        <v>298818</v>
      </c>
      <c r="AD884" s="15">
        <v>1</v>
      </c>
      <c r="AE884" s="15">
        <v>185.5</v>
      </c>
      <c r="AF884" s="15">
        <v>0</v>
      </c>
      <c r="AH884" s="13">
        <f t="shared" si="182"/>
        <v>2008</v>
      </c>
      <c r="AI884" s="13">
        <f t="shared" si="183"/>
        <v>1</v>
      </c>
      <c r="AJ884" s="13">
        <f>IF(AND(ISNUMBER(C884),ISNUMBER(AK884),ISNUMBER(AL884),AH884&gt;=Inputs!$B$5,AH884&lt;=Inputs!$B$6,AH884&lt;&gt;Inputs!$B$7,AH884&lt;&gt;Inputs!$B$8),1,0)</f>
        <v>0</v>
      </c>
      <c r="AK884" s="13">
        <f>IF(INDEX($E884:$AF884,Inputs!$C$10)="","",INDEX($E884:$AF884,Inputs!$C$10))</f>
        <v>261423</v>
      </c>
      <c r="AL884" s="13">
        <f>IF(INDEX($E884:$AF884,Inputs!$C$11)="","",INDEX($E884:$AF884,Inputs!$C$11))</f>
        <v>360000</v>
      </c>
      <c r="AM884" s="19">
        <f>Regression!$C$5+Regression!$C$6*A884</f>
        <v>9811.0780286008285</v>
      </c>
      <c r="AN884" s="27" t="str">
        <f t="shared" si="184"/>
        <v/>
      </c>
      <c r="AO884" s="30">
        <f>INDEX('Seasonal Index'!$E$2:$E$53,AI884)</f>
        <v>0.91465818912124619</v>
      </c>
      <c r="AP884" s="34" t="str">
        <f t="shared" si="185"/>
        <v/>
      </c>
      <c r="AQ884" s="16">
        <f>IF(AJ884=1,A884-Regression!$C$15,0)</f>
        <v>0</v>
      </c>
      <c r="AR884" s="16">
        <f>IF(AJ884=1,AK884-Regression!$D$15,0)</f>
        <v>0</v>
      </c>
      <c r="AS884" s="16">
        <f>IF(AJ884=1,AL884-Regression!$E$15,0)</f>
        <v>0</v>
      </c>
      <c r="AT884" s="16">
        <f>IF(AJ884=1,AP884-Regression!$F$15,0)</f>
        <v>0</v>
      </c>
      <c r="AU884" s="19">
        <f>IF(AND(ISNUMBER(AK884),ISNUMBER(AL884)),Regression!$C$38+Regression!$D$38*A884+Regression!$E$38*AK884+Regression!$F$38*AL884,"")</f>
        <v>9709.1317867445214</v>
      </c>
      <c r="AV884" s="34">
        <f t="shared" si="186"/>
        <v>8880.5368980032727</v>
      </c>
      <c r="AW884" s="13" t="str">
        <f>IF(AJ884=1,"Train",IF(AH884=Inputs!$B$6+1,"Validation",IF(AH884&gt;Inputs!$B$6+1,"Forecast","Not used")))</f>
        <v>Not used</v>
      </c>
      <c r="AX884" s="34">
        <f t="shared" si="187"/>
        <v>9304</v>
      </c>
      <c r="AY884" s="38" t="str">
        <f t="shared" si="188"/>
        <v/>
      </c>
      <c r="AZ884" s="13">
        <f t="shared" si="189"/>
        <v>0</v>
      </c>
      <c r="BB884" s="19">
        <f>Regression!$C$45+Regression!$C$46*A884</f>
        <v>7521.3176399930453</v>
      </c>
      <c r="BC884" s="27" t="str">
        <f t="shared" si="190"/>
        <v/>
      </c>
      <c r="BD884" s="30">
        <f>INDEX('Seasonal Index'!$H$2:$H$53,AI884)</f>
        <v>0.90693988880451892</v>
      </c>
      <c r="BE884" s="34" t="str">
        <f t="shared" si="191"/>
        <v/>
      </c>
      <c r="BF884" s="38" t="str">
        <f t="shared" si="192"/>
        <v/>
      </c>
      <c r="BG884" s="34">
        <f t="shared" si="193"/>
        <v>9304</v>
      </c>
      <c r="BH884" s="13">
        <f t="shared" si="194"/>
        <v>0</v>
      </c>
      <c r="BI884" s="13">
        <f t="shared" si="195"/>
        <v>0</v>
      </c>
    </row>
    <row r="885" spans="1:61" x14ac:dyDescent="0.2">
      <c r="A885" s="15">
        <v>884</v>
      </c>
      <c r="B885" s="35">
        <v>39458</v>
      </c>
      <c r="C885" s="36">
        <v>9116</v>
      </c>
      <c r="D885" s="37"/>
      <c r="F885" s="15">
        <v>346000</v>
      </c>
      <c r="H885" s="15">
        <v>94.762</v>
      </c>
      <c r="I885" s="15">
        <v>94.396000000000001</v>
      </c>
      <c r="J885" s="15">
        <v>3.109</v>
      </c>
      <c r="K885" s="15">
        <v>14564.117</v>
      </c>
      <c r="L885" s="15">
        <v>844668</v>
      </c>
      <c r="M885" s="15">
        <v>1798</v>
      </c>
      <c r="N885" s="15">
        <v>16.353999999999999</v>
      </c>
      <c r="O885" s="15">
        <v>261423</v>
      </c>
      <c r="P885" s="15">
        <v>9955.9</v>
      </c>
      <c r="Q885" s="15">
        <v>2566995</v>
      </c>
      <c r="S885" s="15">
        <v>10222</v>
      </c>
      <c r="T885" s="15">
        <v>12.1325004</v>
      </c>
      <c r="U885" s="15">
        <v>105.9</v>
      </c>
      <c r="V885" s="15">
        <v>20</v>
      </c>
      <c r="W885" s="15">
        <v>87.4</v>
      </c>
      <c r="X885" s="15">
        <v>89.417839999999998</v>
      </c>
      <c r="AB885" s="15">
        <v>298818</v>
      </c>
      <c r="AD885" s="15">
        <v>0</v>
      </c>
      <c r="AE885" s="15">
        <v>105.9</v>
      </c>
      <c r="AF885" s="15">
        <v>2.1</v>
      </c>
      <c r="AH885" s="13">
        <f t="shared" si="182"/>
        <v>2008</v>
      </c>
      <c r="AI885" s="13">
        <f t="shared" si="183"/>
        <v>2</v>
      </c>
      <c r="AJ885" s="13">
        <f>IF(AND(ISNUMBER(C885),ISNUMBER(AK885),ISNUMBER(AL885),AH885&gt;=Inputs!$B$5,AH885&lt;=Inputs!$B$6,AH885&lt;&gt;Inputs!$B$7,AH885&lt;&gt;Inputs!$B$8),1,0)</f>
        <v>0</v>
      </c>
      <c r="AK885" s="13">
        <f>IF(INDEX($E885:$AF885,Inputs!$C$10)="","",INDEX($E885:$AF885,Inputs!$C$10))</f>
        <v>261423</v>
      </c>
      <c r="AL885" s="13">
        <f>IF(INDEX($E885:$AF885,Inputs!$C$11)="","",INDEX($E885:$AF885,Inputs!$C$11))</f>
        <v>346000</v>
      </c>
      <c r="AM885" s="19">
        <f>Regression!$C$5+Regression!$C$6*A885</f>
        <v>9809.9053536625106</v>
      </c>
      <c r="AN885" s="27" t="str">
        <f t="shared" si="184"/>
        <v/>
      </c>
      <c r="AO885" s="30">
        <f>INDEX('Seasonal Index'!$E$2:$E$53,AI885)</f>
        <v>0.92112372079680493</v>
      </c>
      <c r="AP885" s="34" t="str">
        <f t="shared" si="185"/>
        <v/>
      </c>
      <c r="AQ885" s="16">
        <f>IF(AJ885=1,A885-Regression!$C$15,0)</f>
        <v>0</v>
      </c>
      <c r="AR885" s="16">
        <f>IF(AJ885=1,AK885-Regression!$D$15,0)</f>
        <v>0</v>
      </c>
      <c r="AS885" s="16">
        <f>IF(AJ885=1,AL885-Regression!$E$15,0)</f>
        <v>0</v>
      </c>
      <c r="AT885" s="16">
        <f>IF(AJ885=1,AP885-Regression!$F$15,0)</f>
        <v>0</v>
      </c>
      <c r="AU885" s="19">
        <f>IF(AND(ISNUMBER(AK885),ISNUMBER(AL885)),Regression!$C$38+Regression!$D$38*A885+Regression!$E$38*AK885+Regression!$F$38*AL885,"")</f>
        <v>9744.7400528011876</v>
      </c>
      <c r="AV885" s="34">
        <f t="shared" si="186"/>
        <v>8976.1112156338841</v>
      </c>
      <c r="AW885" s="13" t="str">
        <f>IF(AJ885=1,"Train",IF(AH885=Inputs!$B$6+1,"Validation",IF(AH885&gt;Inputs!$B$6+1,"Forecast","Not used")))</f>
        <v>Not used</v>
      </c>
      <c r="AX885" s="34">
        <f t="shared" si="187"/>
        <v>9116</v>
      </c>
      <c r="AY885" s="38" t="str">
        <f t="shared" si="188"/>
        <v/>
      </c>
      <c r="AZ885" s="13">
        <f t="shared" si="189"/>
        <v>0</v>
      </c>
      <c r="BB885" s="19">
        <f>Regression!$C$45+Regression!$C$46*A885</f>
        <v>7522.8771396058228</v>
      </c>
      <c r="BC885" s="27" t="str">
        <f t="shared" si="190"/>
        <v/>
      </c>
      <c r="BD885" s="30">
        <f>INDEX('Seasonal Index'!$H$2:$H$53,AI885)</f>
        <v>0.93580735968008499</v>
      </c>
      <c r="BE885" s="34" t="str">
        <f t="shared" si="191"/>
        <v/>
      </c>
      <c r="BF885" s="38" t="str">
        <f t="shared" si="192"/>
        <v/>
      </c>
      <c r="BG885" s="34">
        <f t="shared" si="193"/>
        <v>9116</v>
      </c>
      <c r="BH885" s="13">
        <f t="shared" si="194"/>
        <v>0</v>
      </c>
      <c r="BI885" s="13">
        <f t="shared" si="195"/>
        <v>0</v>
      </c>
    </row>
    <row r="886" spans="1:61" x14ac:dyDescent="0.2">
      <c r="A886" s="15">
        <v>885</v>
      </c>
      <c r="B886" s="35">
        <v>39465</v>
      </c>
      <c r="C886" s="36">
        <v>8964</v>
      </c>
      <c r="D886" s="37"/>
      <c r="F886" s="15">
        <v>322000</v>
      </c>
      <c r="H886" s="15">
        <v>91.512</v>
      </c>
      <c r="I886" s="15">
        <v>90.034000000000006</v>
      </c>
      <c r="J886" s="15">
        <v>3.0680000000000001</v>
      </c>
      <c r="K886" s="15">
        <v>14564.117</v>
      </c>
      <c r="L886" s="15">
        <v>844668</v>
      </c>
      <c r="M886" s="15">
        <v>1798</v>
      </c>
      <c r="N886" s="15">
        <v>16.03</v>
      </c>
      <c r="O886" s="15">
        <v>245787</v>
      </c>
      <c r="P886" s="15">
        <v>9955.9</v>
      </c>
      <c r="Q886" s="15">
        <v>2566995</v>
      </c>
      <c r="S886" s="15">
        <v>10222</v>
      </c>
      <c r="T886" s="15">
        <v>12.1325004</v>
      </c>
      <c r="U886" s="15">
        <v>105.9</v>
      </c>
      <c r="V886" s="15">
        <v>20</v>
      </c>
      <c r="W886" s="15">
        <v>87.4</v>
      </c>
      <c r="X886" s="15">
        <v>89.547280000000001</v>
      </c>
      <c r="AB886" s="15">
        <v>298818</v>
      </c>
      <c r="AD886" s="15">
        <v>0</v>
      </c>
      <c r="AE886" s="15">
        <v>167.9</v>
      </c>
      <c r="AF886" s="15">
        <v>0</v>
      </c>
      <c r="AH886" s="13">
        <f t="shared" si="182"/>
        <v>2008</v>
      </c>
      <c r="AI886" s="13">
        <f t="shared" si="183"/>
        <v>3</v>
      </c>
      <c r="AJ886" s="13">
        <f>IF(AND(ISNUMBER(C886),ISNUMBER(AK886),ISNUMBER(AL886),AH886&gt;=Inputs!$B$5,AH886&lt;=Inputs!$B$6,AH886&lt;&gt;Inputs!$B$7,AH886&lt;&gt;Inputs!$B$8),1,0)</f>
        <v>0</v>
      </c>
      <c r="AK886" s="13">
        <f>IF(INDEX($E886:$AF886,Inputs!$C$10)="","",INDEX($E886:$AF886,Inputs!$C$10))</f>
        <v>245787</v>
      </c>
      <c r="AL886" s="13">
        <f>IF(INDEX($E886:$AF886,Inputs!$C$11)="","",INDEX($E886:$AF886,Inputs!$C$11))</f>
        <v>322000</v>
      </c>
      <c r="AM886" s="19">
        <f>Regression!$C$5+Regression!$C$6*A886</f>
        <v>9808.7326787241909</v>
      </c>
      <c r="AN886" s="27" t="str">
        <f t="shared" si="184"/>
        <v/>
      </c>
      <c r="AO886" s="30">
        <f>INDEX('Seasonal Index'!$E$2:$E$53,AI886)</f>
        <v>0.93247570989249473</v>
      </c>
      <c r="AP886" s="34" t="str">
        <f t="shared" si="185"/>
        <v/>
      </c>
      <c r="AQ886" s="16">
        <f>IF(AJ886=1,A886-Regression!$C$15,0)</f>
        <v>0</v>
      </c>
      <c r="AR886" s="16">
        <f>IF(AJ886=1,AK886-Regression!$D$15,0)</f>
        <v>0</v>
      </c>
      <c r="AS886" s="16">
        <f>IF(AJ886=1,AL886-Regression!$E$15,0)</f>
        <v>0</v>
      </c>
      <c r="AT886" s="16">
        <f>IF(AJ886=1,AP886-Regression!$F$15,0)</f>
        <v>0</v>
      </c>
      <c r="AU886" s="19">
        <f>IF(AND(ISNUMBER(AK886),ISNUMBER(AL886)),Regression!$C$38+Regression!$D$38*A886+Regression!$E$38*AK886+Regression!$F$38*AL886,"")</f>
        <v>9778.3681749584084</v>
      </c>
      <c r="AV886" s="34">
        <f t="shared" si="186"/>
        <v>9118.0908055345208</v>
      </c>
      <c r="AW886" s="13" t="str">
        <f>IF(AJ886=1,"Train",IF(AH886=Inputs!$B$6+1,"Validation",IF(AH886&gt;Inputs!$B$6+1,"Forecast","Not used")))</f>
        <v>Not used</v>
      </c>
      <c r="AX886" s="34">
        <f t="shared" si="187"/>
        <v>8964</v>
      </c>
      <c r="AY886" s="38" t="str">
        <f t="shared" si="188"/>
        <v/>
      </c>
      <c r="AZ886" s="13">
        <f t="shared" si="189"/>
        <v>0</v>
      </c>
      <c r="BB886" s="19">
        <f>Regression!$C$45+Regression!$C$46*A886</f>
        <v>7524.4366392185993</v>
      </c>
      <c r="BC886" s="27" t="str">
        <f t="shared" si="190"/>
        <v/>
      </c>
      <c r="BD886" s="30">
        <f>INDEX('Seasonal Index'!$H$2:$H$53,AI886)</f>
        <v>0.93511463592432087</v>
      </c>
      <c r="BE886" s="34" t="str">
        <f t="shared" si="191"/>
        <v/>
      </c>
      <c r="BF886" s="38" t="str">
        <f t="shared" si="192"/>
        <v/>
      </c>
      <c r="BG886" s="34">
        <f t="shared" si="193"/>
        <v>8964</v>
      </c>
      <c r="BH886" s="13">
        <f t="shared" si="194"/>
        <v>0</v>
      </c>
      <c r="BI886" s="13">
        <f t="shared" si="195"/>
        <v>0</v>
      </c>
    </row>
    <row r="887" spans="1:61" x14ac:dyDescent="0.2">
      <c r="A887" s="15">
        <v>886</v>
      </c>
      <c r="B887" s="35">
        <v>39472</v>
      </c>
      <c r="C887" s="36">
        <v>8940</v>
      </c>
      <c r="D887" s="37"/>
      <c r="F887" s="15">
        <v>321000</v>
      </c>
      <c r="H887" s="15">
        <v>89.41</v>
      </c>
      <c r="I887" s="15">
        <v>88.454999999999998</v>
      </c>
      <c r="J887" s="15">
        <v>3.0169999999999999</v>
      </c>
      <c r="K887" s="15">
        <v>14564.117</v>
      </c>
      <c r="L887" s="15">
        <v>844668</v>
      </c>
      <c r="M887" s="15">
        <v>1798</v>
      </c>
      <c r="N887" s="15">
        <v>16.03</v>
      </c>
      <c r="O887" s="15">
        <v>245787</v>
      </c>
      <c r="P887" s="15">
        <v>9955.9</v>
      </c>
      <c r="Q887" s="15">
        <v>2566995</v>
      </c>
      <c r="S887" s="15">
        <v>10222</v>
      </c>
      <c r="T887" s="15">
        <v>12.1325004</v>
      </c>
      <c r="U887" s="15">
        <v>105.9</v>
      </c>
      <c r="V887" s="15">
        <v>20</v>
      </c>
      <c r="W887" s="15">
        <v>87.4</v>
      </c>
      <c r="X887" s="15">
        <v>89.529640000000001</v>
      </c>
      <c r="AB887" s="15">
        <v>298818</v>
      </c>
      <c r="AD887" s="15">
        <v>0</v>
      </c>
      <c r="AE887" s="15">
        <v>224</v>
      </c>
      <c r="AF887" s="15">
        <v>0</v>
      </c>
      <c r="AH887" s="13">
        <f t="shared" si="182"/>
        <v>2008</v>
      </c>
      <c r="AI887" s="13">
        <f t="shared" si="183"/>
        <v>4</v>
      </c>
      <c r="AJ887" s="13">
        <f>IF(AND(ISNUMBER(C887),ISNUMBER(AK887),ISNUMBER(AL887),AH887&gt;=Inputs!$B$5,AH887&lt;=Inputs!$B$6,AH887&lt;&gt;Inputs!$B$7,AH887&lt;&gt;Inputs!$B$8),1,0)</f>
        <v>0</v>
      </c>
      <c r="AK887" s="13">
        <f>IF(INDEX($E887:$AF887,Inputs!$C$10)="","",INDEX($E887:$AF887,Inputs!$C$10))</f>
        <v>245787</v>
      </c>
      <c r="AL887" s="13">
        <f>IF(INDEX($E887:$AF887,Inputs!$C$11)="","",INDEX($E887:$AF887,Inputs!$C$11))</f>
        <v>321000</v>
      </c>
      <c r="AM887" s="19">
        <f>Regression!$C$5+Regression!$C$6*A887</f>
        <v>9807.5600037858712</v>
      </c>
      <c r="AN887" s="27" t="str">
        <f t="shared" si="184"/>
        <v/>
      </c>
      <c r="AO887" s="30">
        <f>INDEX('Seasonal Index'!$E$2:$E$53,AI887)</f>
        <v>0.95567024426301994</v>
      </c>
      <c r="AP887" s="34" t="str">
        <f t="shared" si="185"/>
        <v/>
      </c>
      <c r="AQ887" s="16">
        <f>IF(AJ887=1,A887-Regression!$C$15,0)</f>
        <v>0</v>
      </c>
      <c r="AR887" s="16">
        <f>IF(AJ887=1,AK887-Regression!$D$15,0)</f>
        <v>0</v>
      </c>
      <c r="AS887" s="16">
        <f>IF(AJ887=1,AL887-Regression!$E$15,0)</f>
        <v>0</v>
      </c>
      <c r="AT887" s="16">
        <f>IF(AJ887=1,AP887-Regression!$F$15,0)</f>
        <v>0</v>
      </c>
      <c r="AU887" s="19">
        <f>IF(AND(ISNUMBER(AK887),ISNUMBER(AL887)),Regression!$C$38+Regression!$D$38*A887+Regression!$E$38*AK887+Regression!$F$38*AL887,"")</f>
        <v>9779.4609031172313</v>
      </c>
      <c r="AV887" s="34">
        <f t="shared" si="186"/>
        <v>9345.9397900426975</v>
      </c>
      <c r="AW887" s="13" t="str">
        <f>IF(AJ887=1,"Train",IF(AH887=Inputs!$B$6+1,"Validation",IF(AH887&gt;Inputs!$B$6+1,"Forecast","Not used")))</f>
        <v>Not used</v>
      </c>
      <c r="AX887" s="34">
        <f t="shared" si="187"/>
        <v>8940</v>
      </c>
      <c r="AY887" s="38" t="str">
        <f t="shared" si="188"/>
        <v/>
      </c>
      <c r="AZ887" s="13">
        <f t="shared" si="189"/>
        <v>0</v>
      </c>
      <c r="BB887" s="19">
        <f>Regression!$C$45+Regression!$C$46*A887</f>
        <v>7525.9961388313759</v>
      </c>
      <c r="BC887" s="27" t="str">
        <f t="shared" si="190"/>
        <v/>
      </c>
      <c r="BD887" s="30">
        <f>INDEX('Seasonal Index'!$H$2:$H$53,AI887)</f>
        <v>0.94748400224267371</v>
      </c>
      <c r="BE887" s="34" t="str">
        <f t="shared" si="191"/>
        <v/>
      </c>
      <c r="BF887" s="38" t="str">
        <f t="shared" si="192"/>
        <v/>
      </c>
      <c r="BG887" s="34">
        <f t="shared" si="193"/>
        <v>8940</v>
      </c>
      <c r="BH887" s="13">
        <f t="shared" si="194"/>
        <v>0</v>
      </c>
      <c r="BI887" s="13">
        <f t="shared" si="195"/>
        <v>0</v>
      </c>
    </row>
    <row r="888" spans="1:61" x14ac:dyDescent="0.2">
      <c r="A888" s="15">
        <v>887</v>
      </c>
      <c r="B888" s="35">
        <v>39479</v>
      </c>
      <c r="C888" s="36">
        <v>8916</v>
      </c>
      <c r="D888" s="37"/>
      <c r="F888" s="15">
        <v>366000</v>
      </c>
      <c r="H888" s="15">
        <v>91.138000000000005</v>
      </c>
      <c r="I888" s="15">
        <v>91.77</v>
      </c>
      <c r="J888" s="15">
        <v>2.9769999999999999</v>
      </c>
      <c r="K888" s="15">
        <v>14564.117</v>
      </c>
      <c r="L888" s="15">
        <v>844668</v>
      </c>
      <c r="M888" s="15">
        <v>1798</v>
      </c>
      <c r="N888" s="15">
        <v>16.03</v>
      </c>
      <c r="O888" s="15">
        <v>245787</v>
      </c>
      <c r="P888" s="15">
        <v>9955.9</v>
      </c>
      <c r="Q888" s="15">
        <v>2566995</v>
      </c>
      <c r="S888" s="15">
        <v>10222</v>
      </c>
      <c r="T888" s="15">
        <v>12.1325004</v>
      </c>
      <c r="U888" s="15">
        <v>105.9</v>
      </c>
      <c r="V888" s="15">
        <v>20</v>
      </c>
      <c r="W888" s="15">
        <v>87.4</v>
      </c>
      <c r="X888" s="15">
        <v>89.620339999999999</v>
      </c>
      <c r="AB888" s="15">
        <v>298818</v>
      </c>
      <c r="AD888" s="15">
        <v>0</v>
      </c>
      <c r="AE888" s="15">
        <v>180.8</v>
      </c>
      <c r="AF888" s="15">
        <v>0.4</v>
      </c>
      <c r="AH888" s="13">
        <f t="shared" si="182"/>
        <v>2008</v>
      </c>
      <c r="AI888" s="13">
        <f t="shared" si="183"/>
        <v>5</v>
      </c>
      <c r="AJ888" s="13">
        <f>IF(AND(ISNUMBER(C888),ISNUMBER(AK888),ISNUMBER(AL888),AH888&gt;=Inputs!$B$5,AH888&lt;=Inputs!$B$6,AH888&lt;&gt;Inputs!$B$7,AH888&lt;&gt;Inputs!$B$8),1,0)</f>
        <v>0</v>
      </c>
      <c r="AK888" s="13">
        <f>IF(INDEX($E888:$AF888,Inputs!$C$10)="","",INDEX($E888:$AF888,Inputs!$C$10))</f>
        <v>245787</v>
      </c>
      <c r="AL888" s="13">
        <f>IF(INDEX($E888:$AF888,Inputs!$C$11)="","",INDEX($E888:$AF888,Inputs!$C$11))</f>
        <v>366000</v>
      </c>
      <c r="AM888" s="19">
        <f>Regression!$C$5+Regression!$C$6*A888</f>
        <v>9806.3873288475534</v>
      </c>
      <c r="AN888" s="27" t="str">
        <f t="shared" si="184"/>
        <v/>
      </c>
      <c r="AO888" s="30">
        <f>INDEX('Seasonal Index'!$E$2:$E$53,AI888)</f>
        <v>0.96378521109549831</v>
      </c>
      <c r="AP888" s="34" t="str">
        <f t="shared" si="185"/>
        <v/>
      </c>
      <c r="AQ888" s="16">
        <f>IF(AJ888=1,A888-Regression!$C$15,0)</f>
        <v>0</v>
      </c>
      <c r="AR888" s="16">
        <f>IF(AJ888=1,AK888-Regression!$D$15,0)</f>
        <v>0</v>
      </c>
      <c r="AS888" s="16">
        <f>IF(AJ888=1,AL888-Regression!$E$15,0)</f>
        <v>0</v>
      </c>
      <c r="AT888" s="16">
        <f>IF(AJ888=1,AP888-Regression!$F$15,0)</f>
        <v>0</v>
      </c>
      <c r="AU888" s="19">
        <f>IF(AND(ISNUMBER(AK888),ISNUMBER(AL888)),Regression!$C$38+Regression!$D$38*A888+Regression!$E$38*AK888+Regression!$F$38*AL888,"")</f>
        <v>9658.4217279452223</v>
      </c>
      <c r="AV888" s="34">
        <f t="shared" si="186"/>
        <v>9308.6440239170333</v>
      </c>
      <c r="AW888" s="13" t="str">
        <f>IF(AJ888=1,"Train",IF(AH888=Inputs!$B$6+1,"Validation",IF(AH888&gt;Inputs!$B$6+1,"Forecast","Not used")))</f>
        <v>Not used</v>
      </c>
      <c r="AX888" s="34">
        <f t="shared" si="187"/>
        <v>8916</v>
      </c>
      <c r="AY888" s="38" t="str">
        <f t="shared" si="188"/>
        <v/>
      </c>
      <c r="AZ888" s="13">
        <f t="shared" si="189"/>
        <v>0</v>
      </c>
      <c r="BB888" s="19">
        <f>Regression!$C$45+Regression!$C$46*A888</f>
        <v>7527.5556384441534</v>
      </c>
      <c r="BC888" s="27" t="str">
        <f t="shared" si="190"/>
        <v/>
      </c>
      <c r="BD888" s="30">
        <f>INDEX('Seasonal Index'!$H$2:$H$53,AI888)</f>
        <v>1.0045556242669631</v>
      </c>
      <c r="BE888" s="34" t="str">
        <f t="shared" si="191"/>
        <v/>
      </c>
      <c r="BF888" s="38" t="str">
        <f t="shared" si="192"/>
        <v/>
      </c>
      <c r="BG888" s="34">
        <f t="shared" si="193"/>
        <v>8916</v>
      </c>
      <c r="BH888" s="13">
        <f t="shared" si="194"/>
        <v>0</v>
      </c>
      <c r="BI888" s="13">
        <f t="shared" si="195"/>
        <v>0</v>
      </c>
    </row>
    <row r="889" spans="1:61" x14ac:dyDescent="0.2">
      <c r="A889" s="15">
        <v>888</v>
      </c>
      <c r="B889" s="35">
        <v>39486</v>
      </c>
      <c r="C889" s="36">
        <v>9020</v>
      </c>
      <c r="D889" s="37"/>
      <c r="F889" s="15">
        <v>350000</v>
      </c>
      <c r="H889" s="15">
        <v>89.078000000000003</v>
      </c>
      <c r="I889" s="15">
        <v>89.884</v>
      </c>
      <c r="J889" s="15">
        <v>2.9780000000000002</v>
      </c>
      <c r="K889" s="15">
        <v>14715.058000000001</v>
      </c>
      <c r="L889" s="15">
        <v>844668</v>
      </c>
      <c r="M889" s="15">
        <v>1811</v>
      </c>
      <c r="N889" s="15">
        <v>16.03</v>
      </c>
      <c r="O889" s="15">
        <v>245787</v>
      </c>
      <c r="P889" s="15">
        <v>9972.7999999999993</v>
      </c>
      <c r="Q889" s="15">
        <v>2566995</v>
      </c>
      <c r="S889" s="15">
        <v>10222</v>
      </c>
      <c r="T889" s="15">
        <v>12.1325004</v>
      </c>
      <c r="U889" s="15">
        <v>106.8</v>
      </c>
      <c r="V889" s="15">
        <v>20</v>
      </c>
      <c r="W889" s="15">
        <v>88.9</v>
      </c>
      <c r="X889" s="15">
        <v>88.734200000000001</v>
      </c>
      <c r="AB889" s="15">
        <v>298818</v>
      </c>
      <c r="AD889" s="15">
        <v>0</v>
      </c>
      <c r="AE889" s="15">
        <v>137.1</v>
      </c>
      <c r="AF889" s="15">
        <v>3.3</v>
      </c>
      <c r="AH889" s="13">
        <f t="shared" si="182"/>
        <v>2008</v>
      </c>
      <c r="AI889" s="13">
        <f t="shared" si="183"/>
        <v>6</v>
      </c>
      <c r="AJ889" s="13">
        <f>IF(AND(ISNUMBER(C889),ISNUMBER(AK889),ISNUMBER(AL889),AH889&gt;=Inputs!$B$5,AH889&lt;=Inputs!$B$6,AH889&lt;&gt;Inputs!$B$7,AH889&lt;&gt;Inputs!$B$8),1,0)</f>
        <v>0</v>
      </c>
      <c r="AK889" s="13">
        <f>IF(INDEX($E889:$AF889,Inputs!$C$10)="","",INDEX($E889:$AF889,Inputs!$C$10))</f>
        <v>245787</v>
      </c>
      <c r="AL889" s="13">
        <f>IF(INDEX($E889:$AF889,Inputs!$C$11)="","",INDEX($E889:$AF889,Inputs!$C$11))</f>
        <v>350000</v>
      </c>
      <c r="AM889" s="19">
        <f>Regression!$C$5+Regression!$C$6*A889</f>
        <v>9805.2146539092337</v>
      </c>
      <c r="AN889" s="27" t="str">
        <f t="shared" si="184"/>
        <v/>
      </c>
      <c r="AO889" s="30">
        <f>INDEX('Seasonal Index'!$E$2:$E$53,AI889)</f>
        <v>0.93990301851114999</v>
      </c>
      <c r="AP889" s="34" t="str">
        <f t="shared" si="185"/>
        <v/>
      </c>
      <c r="AQ889" s="16">
        <f>IF(AJ889=1,A889-Regression!$C$15,0)</f>
        <v>0</v>
      </c>
      <c r="AR889" s="16">
        <f>IF(AJ889=1,AK889-Regression!$D$15,0)</f>
        <v>0</v>
      </c>
      <c r="AS889" s="16">
        <f>IF(AJ889=1,AL889-Regression!$E$15,0)</f>
        <v>0</v>
      </c>
      <c r="AT889" s="16">
        <f>IF(AJ889=1,AP889-Regression!$F$15,0)</f>
        <v>0</v>
      </c>
      <c r="AU889" s="19">
        <f>IF(AND(ISNUMBER(AK889),ISNUMBER(AL889)),Regression!$C$38+Regression!$D$38*A889+Regression!$E$38*AK889+Regression!$F$38*AL889,"")</f>
        <v>9699.3400767554049</v>
      </c>
      <c r="AV889" s="34">
        <f t="shared" si="186"/>
        <v>9116.4390157085745</v>
      </c>
      <c r="AW889" s="13" t="str">
        <f>IF(AJ889=1,"Train",IF(AH889=Inputs!$B$6+1,"Validation",IF(AH889&gt;Inputs!$B$6+1,"Forecast","Not used")))</f>
        <v>Not used</v>
      </c>
      <c r="AX889" s="34">
        <f t="shared" si="187"/>
        <v>9020</v>
      </c>
      <c r="AY889" s="38" t="str">
        <f t="shared" si="188"/>
        <v/>
      </c>
      <c r="AZ889" s="13">
        <f t="shared" si="189"/>
        <v>0</v>
      </c>
      <c r="BB889" s="19">
        <f>Regression!$C$45+Regression!$C$46*A889</f>
        <v>7529.1151380569299</v>
      </c>
      <c r="BC889" s="27" t="str">
        <f t="shared" si="190"/>
        <v/>
      </c>
      <c r="BD889" s="30">
        <f>INDEX('Seasonal Index'!$H$2:$H$53,AI889)</f>
        <v>0.95301266001084362</v>
      </c>
      <c r="BE889" s="34" t="str">
        <f t="shared" si="191"/>
        <v/>
      </c>
      <c r="BF889" s="38" t="str">
        <f t="shared" si="192"/>
        <v/>
      </c>
      <c r="BG889" s="34">
        <f t="shared" si="193"/>
        <v>9020</v>
      </c>
      <c r="BH889" s="13">
        <f t="shared" si="194"/>
        <v>0</v>
      </c>
      <c r="BI889" s="13">
        <f t="shared" si="195"/>
        <v>0</v>
      </c>
    </row>
    <row r="890" spans="1:61" x14ac:dyDescent="0.2">
      <c r="A890" s="15">
        <v>889</v>
      </c>
      <c r="B890" s="35">
        <v>39493</v>
      </c>
      <c r="C890" s="36">
        <v>9125</v>
      </c>
      <c r="D890" s="37"/>
      <c r="F890" s="15">
        <v>344000</v>
      </c>
      <c r="H890" s="15">
        <v>94.13</v>
      </c>
      <c r="I890" s="15">
        <v>94.981999999999999</v>
      </c>
      <c r="J890" s="15">
        <v>2.96</v>
      </c>
      <c r="K890" s="15">
        <v>14715.058000000001</v>
      </c>
      <c r="L890" s="15">
        <v>925613</v>
      </c>
      <c r="M890" s="15">
        <v>1811</v>
      </c>
      <c r="N890" s="15">
        <v>16.03</v>
      </c>
      <c r="O890" s="15">
        <v>240281</v>
      </c>
      <c r="P890" s="15">
        <v>9972.7999999999993</v>
      </c>
      <c r="Q890" s="15">
        <v>2566995</v>
      </c>
      <c r="S890" s="15">
        <v>10222</v>
      </c>
      <c r="T890" s="15">
        <v>12.1325004</v>
      </c>
      <c r="U890" s="15">
        <v>106.8</v>
      </c>
      <c r="V890" s="15">
        <v>20</v>
      </c>
      <c r="W890" s="15">
        <v>88.9</v>
      </c>
      <c r="X890" s="15">
        <v>89.039640000000006</v>
      </c>
      <c r="AB890" s="15">
        <v>298818</v>
      </c>
      <c r="AD890" s="15">
        <v>0</v>
      </c>
      <c r="AE890" s="15">
        <v>167.8</v>
      </c>
      <c r="AF890" s="15">
        <v>0</v>
      </c>
      <c r="AH890" s="13">
        <f t="shared" si="182"/>
        <v>2008</v>
      </c>
      <c r="AI890" s="13">
        <f t="shared" si="183"/>
        <v>7</v>
      </c>
      <c r="AJ890" s="13">
        <f>IF(AND(ISNUMBER(C890),ISNUMBER(AK890),ISNUMBER(AL890),AH890&gt;=Inputs!$B$5,AH890&lt;=Inputs!$B$6,AH890&lt;&gt;Inputs!$B$7,AH890&lt;&gt;Inputs!$B$8),1,0)</f>
        <v>0</v>
      </c>
      <c r="AK890" s="13">
        <f>IF(INDEX($E890:$AF890,Inputs!$C$10)="","",INDEX($E890:$AF890,Inputs!$C$10))</f>
        <v>240281</v>
      </c>
      <c r="AL890" s="13">
        <f>IF(INDEX($E890:$AF890,Inputs!$C$11)="","",INDEX($E890:$AF890,Inputs!$C$11))</f>
        <v>344000</v>
      </c>
      <c r="AM890" s="19">
        <f>Regression!$C$5+Regression!$C$6*A890</f>
        <v>9804.0419789709158</v>
      </c>
      <c r="AN890" s="27" t="str">
        <f t="shared" si="184"/>
        <v/>
      </c>
      <c r="AO890" s="30">
        <f>INDEX('Seasonal Index'!$E$2:$E$53,AI890)</f>
        <v>0.9631620939890071</v>
      </c>
      <c r="AP890" s="34" t="str">
        <f t="shared" si="185"/>
        <v/>
      </c>
      <c r="AQ890" s="16">
        <f>IF(AJ890=1,A890-Regression!$C$15,0)</f>
        <v>0</v>
      </c>
      <c r="AR890" s="16">
        <f>IF(AJ890=1,AK890-Regression!$D$15,0)</f>
        <v>0</v>
      </c>
      <c r="AS890" s="16">
        <f>IF(AJ890=1,AL890-Regression!$E$15,0)</f>
        <v>0</v>
      </c>
      <c r="AT890" s="16">
        <f>IF(AJ890=1,AP890-Regression!$F$15,0)</f>
        <v>0</v>
      </c>
      <c r="AU890" s="19">
        <f>IF(AND(ISNUMBER(AK890),ISNUMBER(AL890)),Regression!$C$38+Regression!$D$38*A890+Regression!$E$38*AK890+Regression!$F$38*AL890,"")</f>
        <v>9703.6613725990755</v>
      </c>
      <c r="AV890" s="34">
        <f t="shared" si="186"/>
        <v>9346.1988069927684</v>
      </c>
      <c r="AW890" s="13" t="str">
        <f>IF(AJ890=1,"Train",IF(AH890=Inputs!$B$6+1,"Validation",IF(AH890&gt;Inputs!$B$6+1,"Forecast","Not used")))</f>
        <v>Not used</v>
      </c>
      <c r="AX890" s="34">
        <f t="shared" si="187"/>
        <v>9125</v>
      </c>
      <c r="AY890" s="38" t="str">
        <f t="shared" si="188"/>
        <v/>
      </c>
      <c r="AZ890" s="13">
        <f t="shared" si="189"/>
        <v>0</v>
      </c>
      <c r="BB890" s="19">
        <f>Regression!$C$45+Regression!$C$46*A890</f>
        <v>7530.6746376697065</v>
      </c>
      <c r="BC890" s="27" t="str">
        <f t="shared" si="190"/>
        <v/>
      </c>
      <c r="BD890" s="30">
        <f>INDEX('Seasonal Index'!$H$2:$H$53,AI890)</f>
        <v>0.98161870818373353</v>
      </c>
      <c r="BE890" s="34" t="str">
        <f t="shared" si="191"/>
        <v/>
      </c>
      <c r="BF890" s="38" t="str">
        <f t="shared" si="192"/>
        <v/>
      </c>
      <c r="BG890" s="34">
        <f t="shared" si="193"/>
        <v>9125</v>
      </c>
      <c r="BH890" s="13">
        <f t="shared" si="194"/>
        <v>0</v>
      </c>
      <c r="BI890" s="13">
        <f t="shared" si="195"/>
        <v>0</v>
      </c>
    </row>
    <row r="891" spans="1:61" x14ac:dyDescent="0.2">
      <c r="A891" s="15">
        <v>890</v>
      </c>
      <c r="B891" s="35">
        <v>39500</v>
      </c>
      <c r="C891" s="36">
        <v>9045</v>
      </c>
      <c r="D891" s="37"/>
      <c r="F891" s="15">
        <v>339000</v>
      </c>
      <c r="H891" s="15">
        <v>99.612499999999997</v>
      </c>
      <c r="I891" s="15">
        <v>97.125</v>
      </c>
      <c r="J891" s="15">
        <v>3.0419999999999998</v>
      </c>
      <c r="K891" s="15">
        <v>14715.058000000001</v>
      </c>
      <c r="L891" s="15">
        <v>925613</v>
      </c>
      <c r="M891" s="15">
        <v>1811</v>
      </c>
      <c r="N891" s="15">
        <v>15.705</v>
      </c>
      <c r="O891" s="15">
        <v>240281</v>
      </c>
      <c r="P891" s="15">
        <v>9972.7999999999993</v>
      </c>
      <c r="Q891" s="15">
        <v>2566995</v>
      </c>
      <c r="S891" s="15">
        <v>10222</v>
      </c>
      <c r="T891" s="15">
        <v>12.371600000000001</v>
      </c>
      <c r="U891" s="15">
        <v>106.8</v>
      </c>
      <c r="V891" s="15">
        <v>20</v>
      </c>
      <c r="W891" s="15">
        <v>88.9</v>
      </c>
      <c r="X891" s="15">
        <v>89.022620000000003</v>
      </c>
      <c r="AB891" s="15">
        <v>298818</v>
      </c>
      <c r="AD891" s="15">
        <v>0</v>
      </c>
      <c r="AE891" s="15">
        <v>163.9</v>
      </c>
      <c r="AF891" s="15">
        <v>1</v>
      </c>
      <c r="AH891" s="13">
        <f t="shared" si="182"/>
        <v>2008</v>
      </c>
      <c r="AI891" s="13">
        <f t="shared" si="183"/>
        <v>8</v>
      </c>
      <c r="AJ891" s="13">
        <f>IF(AND(ISNUMBER(C891),ISNUMBER(AK891),ISNUMBER(AL891),AH891&gt;=Inputs!$B$5,AH891&lt;=Inputs!$B$6,AH891&lt;&gt;Inputs!$B$7,AH891&lt;&gt;Inputs!$B$8),1,0)</f>
        <v>0</v>
      </c>
      <c r="AK891" s="13">
        <f>IF(INDEX($E891:$AF891,Inputs!$C$10)="","",INDEX($E891:$AF891,Inputs!$C$10))</f>
        <v>240281</v>
      </c>
      <c r="AL891" s="13">
        <f>IF(INDEX($E891:$AF891,Inputs!$C$11)="","",INDEX($E891:$AF891,Inputs!$C$11))</f>
        <v>339000</v>
      </c>
      <c r="AM891" s="19">
        <f>Regression!$C$5+Regression!$C$6*A891</f>
        <v>9802.8693040325961</v>
      </c>
      <c r="AN891" s="27" t="str">
        <f t="shared" si="184"/>
        <v/>
      </c>
      <c r="AO891" s="30">
        <f>INDEX('Seasonal Index'!$E$2:$E$53,AI891)</f>
        <v>0.97838705647303814</v>
      </c>
      <c r="AP891" s="34" t="str">
        <f t="shared" si="185"/>
        <v/>
      </c>
      <c r="AQ891" s="16">
        <f>IF(AJ891=1,A891-Regression!$C$15,0)</f>
        <v>0</v>
      </c>
      <c r="AR891" s="16">
        <f>IF(AJ891=1,AK891-Regression!$D$15,0)</f>
        <v>0</v>
      </c>
      <c r="AS891" s="16">
        <f>IF(AJ891=1,AL891-Regression!$E$15,0)</f>
        <v>0</v>
      </c>
      <c r="AT891" s="16">
        <f>IF(AJ891=1,AP891-Regression!$F$15,0)</f>
        <v>0</v>
      </c>
      <c r="AU891" s="19">
        <f>IF(AND(ISNUMBER(AK891),ISNUMBER(AL891)),Regression!$C$38+Regression!$D$38*A891+Regression!$E$38*AK891+Regression!$F$38*AL891,"")</f>
        <v>9715.3742662649256</v>
      </c>
      <c r="AV891" s="34">
        <f t="shared" si="186"/>
        <v>9505.3964309048424</v>
      </c>
      <c r="AW891" s="13" t="str">
        <f>IF(AJ891=1,"Train",IF(AH891=Inputs!$B$6+1,"Validation",IF(AH891&gt;Inputs!$B$6+1,"Forecast","Not used")))</f>
        <v>Not used</v>
      </c>
      <c r="AX891" s="34">
        <f t="shared" si="187"/>
        <v>9045</v>
      </c>
      <c r="AY891" s="38" t="str">
        <f t="shared" si="188"/>
        <v/>
      </c>
      <c r="AZ891" s="13">
        <f t="shared" si="189"/>
        <v>0</v>
      </c>
      <c r="BB891" s="19">
        <f>Regression!$C$45+Regression!$C$46*A891</f>
        <v>7532.2341372824831</v>
      </c>
      <c r="BC891" s="27" t="str">
        <f t="shared" si="190"/>
        <v/>
      </c>
      <c r="BD891" s="30">
        <f>INDEX('Seasonal Index'!$H$2:$H$53,AI891)</f>
        <v>1.0025158987054763</v>
      </c>
      <c r="BE891" s="34" t="str">
        <f t="shared" si="191"/>
        <v/>
      </c>
      <c r="BF891" s="38" t="str">
        <f t="shared" si="192"/>
        <v/>
      </c>
      <c r="BG891" s="34">
        <f t="shared" si="193"/>
        <v>9045</v>
      </c>
      <c r="BH891" s="13">
        <f t="shared" si="194"/>
        <v>0</v>
      </c>
      <c r="BI891" s="13">
        <f t="shared" si="195"/>
        <v>0</v>
      </c>
    </row>
    <row r="892" spans="1:61" x14ac:dyDescent="0.2">
      <c r="A892" s="15">
        <v>891</v>
      </c>
      <c r="B892" s="35">
        <v>39507</v>
      </c>
      <c r="C892" s="36">
        <v>9071</v>
      </c>
      <c r="D892" s="37"/>
      <c r="F892" s="15">
        <v>354000</v>
      </c>
      <c r="H892" s="15">
        <v>100.84</v>
      </c>
      <c r="I892" s="15">
        <v>99.097999999999999</v>
      </c>
      <c r="J892" s="15">
        <v>3.13</v>
      </c>
      <c r="K892" s="15">
        <v>14715.058000000001</v>
      </c>
      <c r="L892" s="15">
        <v>925613</v>
      </c>
      <c r="M892" s="15">
        <v>1811</v>
      </c>
      <c r="N892" s="15">
        <v>15.705</v>
      </c>
      <c r="O892" s="15">
        <v>240281</v>
      </c>
      <c r="P892" s="15">
        <v>9972.7999999999993</v>
      </c>
      <c r="Q892" s="15">
        <v>2566995</v>
      </c>
      <c r="S892" s="15">
        <v>10222</v>
      </c>
      <c r="T892" s="15">
        <v>12.371600000000001</v>
      </c>
      <c r="U892" s="15">
        <v>106.8</v>
      </c>
      <c r="V892" s="15">
        <v>20</v>
      </c>
      <c r="W892" s="15">
        <v>88.9</v>
      </c>
      <c r="X892" s="15">
        <v>88.908879999999996</v>
      </c>
      <c r="AB892" s="15">
        <v>298818</v>
      </c>
      <c r="AD892" s="15">
        <v>0</v>
      </c>
      <c r="AE892" s="15">
        <v>165.3</v>
      </c>
      <c r="AF892" s="15">
        <v>0</v>
      </c>
      <c r="AH892" s="13">
        <f t="shared" si="182"/>
        <v>2008</v>
      </c>
      <c r="AI892" s="13">
        <f t="shared" si="183"/>
        <v>9</v>
      </c>
      <c r="AJ892" s="13">
        <f>IF(AND(ISNUMBER(C892),ISNUMBER(AK892),ISNUMBER(AL892),AH892&gt;=Inputs!$B$5,AH892&lt;=Inputs!$B$6,AH892&lt;&gt;Inputs!$B$7,AH892&lt;&gt;Inputs!$B$8),1,0)</f>
        <v>0</v>
      </c>
      <c r="AK892" s="13">
        <f>IF(INDEX($E892:$AF892,Inputs!$C$10)="","",INDEX($E892:$AF892,Inputs!$C$10))</f>
        <v>240281</v>
      </c>
      <c r="AL892" s="13">
        <f>IF(INDEX($E892:$AF892,Inputs!$C$11)="","",INDEX($E892:$AF892,Inputs!$C$11))</f>
        <v>354000</v>
      </c>
      <c r="AM892" s="19">
        <f>Regression!$C$5+Regression!$C$6*A892</f>
        <v>9801.6966290942764</v>
      </c>
      <c r="AN892" s="27" t="str">
        <f t="shared" si="184"/>
        <v/>
      </c>
      <c r="AO892" s="30">
        <f>INDEX('Seasonal Index'!$E$2:$E$53,AI892)</f>
        <v>0.98629367627517528</v>
      </c>
      <c r="AP892" s="34" t="str">
        <f t="shared" si="185"/>
        <v/>
      </c>
      <c r="AQ892" s="16">
        <f>IF(AJ892=1,A892-Regression!$C$15,0)</f>
        <v>0</v>
      </c>
      <c r="AR892" s="16">
        <f>IF(AJ892=1,AK892-Regression!$D$15,0)</f>
        <v>0</v>
      </c>
      <c r="AS892" s="16">
        <f>IF(AJ892=1,AL892-Regression!$E$15,0)</f>
        <v>0</v>
      </c>
      <c r="AT892" s="16">
        <f>IF(AJ892=1,AP892-Regression!$F$15,0)</f>
        <v>0</v>
      </c>
      <c r="AU892" s="19">
        <f>IF(AND(ISNUMBER(AK892),ISNUMBER(AL892)),Regression!$C$38+Regression!$D$38*A892+Regression!$E$38*AK892+Regression!$F$38*AL892,"")</f>
        <v>9673.9863323956342</v>
      </c>
      <c r="AV892" s="34">
        <f t="shared" si="186"/>
        <v>9541.39154401429</v>
      </c>
      <c r="AW892" s="13" t="str">
        <f>IF(AJ892=1,"Train",IF(AH892=Inputs!$B$6+1,"Validation",IF(AH892&gt;Inputs!$B$6+1,"Forecast","Not used")))</f>
        <v>Not used</v>
      </c>
      <c r="AX892" s="34">
        <f t="shared" si="187"/>
        <v>9071</v>
      </c>
      <c r="AY892" s="38" t="str">
        <f t="shared" si="188"/>
        <v/>
      </c>
      <c r="AZ892" s="13">
        <f t="shared" si="189"/>
        <v>0</v>
      </c>
      <c r="BB892" s="19">
        <f>Regression!$C$45+Regression!$C$46*A892</f>
        <v>7533.7936368952596</v>
      </c>
      <c r="BC892" s="27" t="str">
        <f t="shared" si="190"/>
        <v/>
      </c>
      <c r="BD892" s="30">
        <f>INDEX('Seasonal Index'!$H$2:$H$53,AI892)</f>
        <v>1.0104103597905623</v>
      </c>
      <c r="BE892" s="34" t="str">
        <f t="shared" si="191"/>
        <v/>
      </c>
      <c r="BF892" s="38" t="str">
        <f t="shared" si="192"/>
        <v/>
      </c>
      <c r="BG892" s="34">
        <f t="shared" si="193"/>
        <v>9071</v>
      </c>
      <c r="BH892" s="13">
        <f t="shared" si="194"/>
        <v>0</v>
      </c>
      <c r="BI892" s="13">
        <f t="shared" si="195"/>
        <v>0</v>
      </c>
    </row>
    <row r="893" spans="1:61" x14ac:dyDescent="0.2">
      <c r="A893" s="15">
        <v>892</v>
      </c>
      <c r="B893" s="35">
        <v>39514</v>
      </c>
      <c r="C893" s="36">
        <v>9131</v>
      </c>
      <c r="D893" s="37"/>
      <c r="F893" s="15">
        <v>345000</v>
      </c>
      <c r="H893" s="15">
        <v>103.444</v>
      </c>
      <c r="I893" s="15">
        <v>101.902</v>
      </c>
      <c r="J893" s="15">
        <v>3.1619999999999999</v>
      </c>
      <c r="K893" s="15">
        <v>14715.058000000001</v>
      </c>
      <c r="L893" s="15">
        <v>925613</v>
      </c>
      <c r="M893" s="15">
        <v>1749</v>
      </c>
      <c r="N893" s="15">
        <v>15.705</v>
      </c>
      <c r="O893" s="15">
        <v>240281</v>
      </c>
      <c r="P893" s="15">
        <v>9996.4</v>
      </c>
      <c r="Q893" s="15">
        <v>2566995</v>
      </c>
      <c r="S893" s="15">
        <v>12840</v>
      </c>
      <c r="T893" s="15">
        <v>12.371600000000001</v>
      </c>
      <c r="U893" s="15">
        <v>106.8</v>
      </c>
      <c r="V893" s="15">
        <v>20</v>
      </c>
      <c r="W893" s="15">
        <v>88.7</v>
      </c>
      <c r="X893" s="15">
        <v>87.634820000000005</v>
      </c>
      <c r="AB893" s="15">
        <v>301696</v>
      </c>
      <c r="AD893" s="15">
        <v>0</v>
      </c>
      <c r="AE893" s="15">
        <v>130.5</v>
      </c>
      <c r="AF893" s="15">
        <v>0.4</v>
      </c>
      <c r="AH893" s="13">
        <f t="shared" si="182"/>
        <v>2008</v>
      </c>
      <c r="AI893" s="13">
        <f t="shared" si="183"/>
        <v>10</v>
      </c>
      <c r="AJ893" s="13">
        <f>IF(AND(ISNUMBER(C893),ISNUMBER(AK893),ISNUMBER(AL893),AH893&gt;=Inputs!$B$5,AH893&lt;=Inputs!$B$6,AH893&lt;&gt;Inputs!$B$7,AH893&lt;&gt;Inputs!$B$8),1,0)</f>
        <v>0</v>
      </c>
      <c r="AK893" s="13">
        <f>IF(INDEX($E893:$AF893,Inputs!$C$10)="","",INDEX($E893:$AF893,Inputs!$C$10))</f>
        <v>240281</v>
      </c>
      <c r="AL893" s="13">
        <f>IF(INDEX($E893:$AF893,Inputs!$C$11)="","",INDEX($E893:$AF893,Inputs!$C$11))</f>
        <v>345000</v>
      </c>
      <c r="AM893" s="19">
        <f>Regression!$C$5+Regression!$C$6*A893</f>
        <v>9800.5239541559586</v>
      </c>
      <c r="AN893" s="27" t="str">
        <f t="shared" si="184"/>
        <v/>
      </c>
      <c r="AO893" s="30">
        <f>INDEX('Seasonal Index'!$E$2:$E$53,AI893)</f>
        <v>0.99527490721887679</v>
      </c>
      <c r="AP893" s="34" t="str">
        <f t="shared" si="185"/>
        <v/>
      </c>
      <c r="AQ893" s="16">
        <f>IF(AJ893=1,A893-Regression!$C$15,0)</f>
        <v>0</v>
      </c>
      <c r="AR893" s="16">
        <f>IF(AJ893=1,AK893-Regression!$D$15,0)</f>
        <v>0</v>
      </c>
      <c r="AS893" s="16">
        <f>IF(AJ893=1,AL893-Regression!$E$15,0)</f>
        <v>0</v>
      </c>
      <c r="AT893" s="16">
        <f>IF(AJ893=1,AP893-Regression!$F$15,0)</f>
        <v>0</v>
      </c>
      <c r="AU893" s="19">
        <f>IF(AND(ISNUMBER(AK893),ISNUMBER(AL893)),Regression!$C$38+Regression!$D$38*A893+Regression!$E$38*AK893+Regression!$F$38*AL893,"")</f>
        <v>9696.3193915685133</v>
      </c>
      <c r="AV893" s="34">
        <f t="shared" si="186"/>
        <v>9650.5033828079486</v>
      </c>
      <c r="AW893" s="13" t="str">
        <f>IF(AJ893=1,"Train",IF(AH893=Inputs!$B$6+1,"Validation",IF(AH893&gt;Inputs!$B$6+1,"Forecast","Not used")))</f>
        <v>Not used</v>
      </c>
      <c r="AX893" s="34">
        <f t="shared" si="187"/>
        <v>9131</v>
      </c>
      <c r="AY893" s="38" t="str">
        <f t="shared" si="188"/>
        <v/>
      </c>
      <c r="AZ893" s="13">
        <f t="shared" si="189"/>
        <v>0</v>
      </c>
      <c r="BB893" s="19">
        <f>Regression!$C$45+Regression!$C$46*A893</f>
        <v>7535.3531365080371</v>
      </c>
      <c r="BC893" s="27" t="str">
        <f t="shared" si="190"/>
        <v/>
      </c>
      <c r="BD893" s="30">
        <f>INDEX('Seasonal Index'!$H$2:$H$53,AI893)</f>
        <v>1.0119261816291902</v>
      </c>
      <c r="BE893" s="34" t="str">
        <f t="shared" si="191"/>
        <v/>
      </c>
      <c r="BF893" s="38" t="str">
        <f t="shared" si="192"/>
        <v/>
      </c>
      <c r="BG893" s="34">
        <f t="shared" si="193"/>
        <v>9131</v>
      </c>
      <c r="BH893" s="13">
        <f t="shared" si="194"/>
        <v>0</v>
      </c>
      <c r="BI893" s="13">
        <f t="shared" si="195"/>
        <v>0</v>
      </c>
    </row>
    <row r="894" spans="1:61" x14ac:dyDescent="0.2">
      <c r="A894" s="15">
        <v>893</v>
      </c>
      <c r="B894" s="35">
        <v>39521</v>
      </c>
      <c r="C894" s="36">
        <v>9071</v>
      </c>
      <c r="D894" s="37"/>
      <c r="F894" s="15">
        <v>348000</v>
      </c>
      <c r="H894" s="15">
        <v>109.346</v>
      </c>
      <c r="I894" s="15">
        <v>107.688</v>
      </c>
      <c r="J894" s="15">
        <v>3.2250000000000001</v>
      </c>
      <c r="K894" s="15">
        <v>14715.058000000001</v>
      </c>
      <c r="L894" s="15">
        <v>853354</v>
      </c>
      <c r="M894" s="15">
        <v>1749</v>
      </c>
      <c r="N894" s="15">
        <v>15.705</v>
      </c>
      <c r="O894" s="15">
        <v>240281</v>
      </c>
      <c r="P894" s="15">
        <v>9996.4</v>
      </c>
      <c r="Q894" s="15">
        <v>2566995</v>
      </c>
      <c r="S894" s="15">
        <v>12840</v>
      </c>
      <c r="T894" s="15">
        <v>12.371600000000001</v>
      </c>
      <c r="U894" s="15">
        <v>106.8</v>
      </c>
      <c r="V894" s="15">
        <v>20</v>
      </c>
      <c r="W894" s="15">
        <v>88.7</v>
      </c>
      <c r="X894" s="15">
        <v>87.142600000000002</v>
      </c>
      <c r="AB894" s="15">
        <v>301696</v>
      </c>
      <c r="AD894" s="15">
        <v>0</v>
      </c>
      <c r="AE894" s="15">
        <v>130.4</v>
      </c>
      <c r="AF894" s="15">
        <v>1.2</v>
      </c>
      <c r="AH894" s="13">
        <f t="shared" si="182"/>
        <v>2008</v>
      </c>
      <c r="AI894" s="13">
        <f t="shared" si="183"/>
        <v>11</v>
      </c>
      <c r="AJ894" s="13">
        <f>IF(AND(ISNUMBER(C894),ISNUMBER(AK894),ISNUMBER(AL894),AH894&gt;=Inputs!$B$5,AH894&lt;=Inputs!$B$6,AH894&lt;&gt;Inputs!$B$7,AH894&lt;&gt;Inputs!$B$8),1,0)</f>
        <v>0</v>
      </c>
      <c r="AK894" s="13">
        <f>IF(INDEX($E894:$AF894,Inputs!$C$10)="","",INDEX($E894:$AF894,Inputs!$C$10))</f>
        <v>240281</v>
      </c>
      <c r="AL894" s="13">
        <f>IF(INDEX($E894:$AF894,Inputs!$C$11)="","",INDEX($E894:$AF894,Inputs!$C$11))</f>
        <v>348000</v>
      </c>
      <c r="AM894" s="19">
        <f>Regression!$C$5+Regression!$C$6*A894</f>
        <v>9799.3512792176389</v>
      </c>
      <c r="AN894" s="27" t="str">
        <f t="shared" si="184"/>
        <v/>
      </c>
      <c r="AO894" s="30">
        <f>INDEX('Seasonal Index'!$E$2:$E$53,AI894)</f>
        <v>1.0021277529608945</v>
      </c>
      <c r="AP894" s="34" t="str">
        <f t="shared" si="185"/>
        <v/>
      </c>
      <c r="AQ894" s="16">
        <f>IF(AJ894=1,A894-Regression!$C$15,0)</f>
        <v>0</v>
      </c>
      <c r="AR894" s="16">
        <f>IF(AJ894=1,AK894-Regression!$D$15,0)</f>
        <v>0</v>
      </c>
      <c r="AS894" s="16">
        <f>IF(AJ894=1,AL894-Regression!$E$15,0)</f>
        <v>0</v>
      </c>
      <c r="AT894" s="16">
        <f>IF(AJ894=1,AP894-Regression!$F$15,0)</f>
        <v>0</v>
      </c>
      <c r="AU894" s="19">
        <f>IF(AND(ISNUMBER(AK894),ISNUMBER(AL894)),Regression!$C$38+Regression!$D$38*A894+Regression!$E$38*AK894+Regression!$F$38*AL894,"")</f>
        <v>9686.791954220309</v>
      </c>
      <c r="AV894" s="34">
        <f t="shared" si="186"/>
        <v>9707.4030544824709</v>
      </c>
      <c r="AW894" s="13" t="str">
        <f>IF(AJ894=1,"Train",IF(AH894=Inputs!$B$6+1,"Validation",IF(AH894&gt;Inputs!$B$6+1,"Forecast","Not used")))</f>
        <v>Not used</v>
      </c>
      <c r="AX894" s="34">
        <f t="shared" si="187"/>
        <v>9071</v>
      </c>
      <c r="AY894" s="38" t="str">
        <f t="shared" si="188"/>
        <v/>
      </c>
      <c r="AZ894" s="13">
        <f t="shared" si="189"/>
        <v>0</v>
      </c>
      <c r="BB894" s="19">
        <f>Regression!$C$45+Regression!$C$46*A894</f>
        <v>7536.9126361208137</v>
      </c>
      <c r="BC894" s="27" t="str">
        <f t="shared" si="190"/>
        <v/>
      </c>
      <c r="BD894" s="30">
        <f>INDEX('Seasonal Index'!$H$2:$H$53,AI894)</f>
        <v>1.0050201958166503</v>
      </c>
      <c r="BE894" s="34" t="str">
        <f t="shared" si="191"/>
        <v/>
      </c>
      <c r="BF894" s="38" t="str">
        <f t="shared" si="192"/>
        <v/>
      </c>
      <c r="BG894" s="34">
        <f t="shared" si="193"/>
        <v>9071</v>
      </c>
      <c r="BH894" s="13">
        <f t="shared" si="194"/>
        <v>0</v>
      </c>
      <c r="BI894" s="13">
        <f t="shared" si="195"/>
        <v>0</v>
      </c>
    </row>
    <row r="895" spans="1:61" x14ac:dyDescent="0.2">
      <c r="A895" s="15">
        <v>894</v>
      </c>
      <c r="B895" s="35">
        <v>39528</v>
      </c>
      <c r="C895" s="36">
        <v>9116</v>
      </c>
      <c r="D895" s="37"/>
      <c r="F895" s="15">
        <v>369000</v>
      </c>
      <c r="H895" s="15">
        <v>105.2825</v>
      </c>
      <c r="I895" s="15">
        <v>103.0475</v>
      </c>
      <c r="J895" s="15">
        <v>3.2839999999999998</v>
      </c>
      <c r="K895" s="15">
        <v>14715.058000000001</v>
      </c>
      <c r="L895" s="15">
        <v>853354</v>
      </c>
      <c r="M895" s="15">
        <v>1749</v>
      </c>
      <c r="N895" s="15">
        <v>15.491</v>
      </c>
      <c r="O895" s="15">
        <v>232920</v>
      </c>
      <c r="P895" s="15">
        <v>9996.4</v>
      </c>
      <c r="Q895" s="15">
        <v>2609477</v>
      </c>
      <c r="S895" s="15">
        <v>12840</v>
      </c>
      <c r="T895" s="15">
        <v>12.371600000000001</v>
      </c>
      <c r="U895" s="15">
        <v>106.8</v>
      </c>
      <c r="V895" s="15">
        <v>20</v>
      </c>
      <c r="W895" s="15">
        <v>88.7</v>
      </c>
      <c r="X895" s="15">
        <v>86.773740000000004</v>
      </c>
      <c r="AB895" s="15">
        <v>301696</v>
      </c>
      <c r="AD895" s="15">
        <v>0</v>
      </c>
      <c r="AE895" s="15">
        <v>113.9</v>
      </c>
      <c r="AF895" s="15">
        <v>4.2</v>
      </c>
      <c r="AH895" s="13">
        <f t="shared" si="182"/>
        <v>2008</v>
      </c>
      <c r="AI895" s="13">
        <f t="shared" si="183"/>
        <v>12</v>
      </c>
      <c r="AJ895" s="13">
        <f>IF(AND(ISNUMBER(C895),ISNUMBER(AK895),ISNUMBER(AL895),AH895&gt;=Inputs!$B$5,AH895&lt;=Inputs!$B$6,AH895&lt;&gt;Inputs!$B$7,AH895&lt;&gt;Inputs!$B$8),1,0)</f>
        <v>0</v>
      </c>
      <c r="AK895" s="13">
        <f>IF(INDEX($E895:$AF895,Inputs!$C$10)="","",INDEX($E895:$AF895,Inputs!$C$10))</f>
        <v>232920</v>
      </c>
      <c r="AL895" s="13">
        <f>IF(INDEX($E895:$AF895,Inputs!$C$11)="","",INDEX($E895:$AF895,Inputs!$C$11))</f>
        <v>369000</v>
      </c>
      <c r="AM895" s="19">
        <f>Regression!$C$5+Regression!$C$6*A895</f>
        <v>9798.178604279321</v>
      </c>
      <c r="AN895" s="27" t="str">
        <f t="shared" si="184"/>
        <v/>
      </c>
      <c r="AO895" s="30">
        <f>INDEX('Seasonal Index'!$E$2:$E$53,AI895)</f>
        <v>0.99255102448152055</v>
      </c>
      <c r="AP895" s="34" t="str">
        <f t="shared" si="185"/>
        <v/>
      </c>
      <c r="AQ895" s="16">
        <f>IF(AJ895=1,A895-Regression!$C$15,0)</f>
        <v>0</v>
      </c>
      <c r="AR895" s="16">
        <f>IF(AJ895=1,AK895-Regression!$D$15,0)</f>
        <v>0</v>
      </c>
      <c r="AS895" s="16">
        <f>IF(AJ895=1,AL895-Regression!$E$15,0)</f>
        <v>0</v>
      </c>
      <c r="AT895" s="16">
        <f>IF(AJ895=1,AP895-Regression!$F$15,0)</f>
        <v>0</v>
      </c>
      <c r="AU895" s="19">
        <f>IF(AND(ISNUMBER(AK895),ISNUMBER(AL895)),Regression!$C$38+Regression!$D$38*A895+Regression!$E$38*AK895+Regression!$F$38*AL895,"")</f>
        <v>9616.0423679598171</v>
      </c>
      <c r="AV895" s="34">
        <f t="shared" si="186"/>
        <v>9544.4127037762228</v>
      </c>
      <c r="AW895" s="13" t="str">
        <f>IF(AJ895=1,"Train",IF(AH895=Inputs!$B$6+1,"Validation",IF(AH895&gt;Inputs!$B$6+1,"Forecast","Not used")))</f>
        <v>Not used</v>
      </c>
      <c r="AX895" s="34">
        <f t="shared" si="187"/>
        <v>9116</v>
      </c>
      <c r="AY895" s="38" t="str">
        <f t="shared" si="188"/>
        <v/>
      </c>
      <c r="AZ895" s="13">
        <f t="shared" si="189"/>
        <v>0</v>
      </c>
      <c r="BB895" s="19">
        <f>Regression!$C$45+Regression!$C$46*A895</f>
        <v>7538.4721357335902</v>
      </c>
      <c r="BC895" s="27" t="str">
        <f t="shared" si="190"/>
        <v/>
      </c>
      <c r="BD895" s="30">
        <f>INDEX('Seasonal Index'!$H$2:$H$53,AI895)</f>
        <v>1.0030364776411875</v>
      </c>
      <c r="BE895" s="34" t="str">
        <f t="shared" si="191"/>
        <v/>
      </c>
      <c r="BF895" s="38" t="str">
        <f t="shared" si="192"/>
        <v/>
      </c>
      <c r="BG895" s="34">
        <f t="shared" si="193"/>
        <v>9116</v>
      </c>
      <c r="BH895" s="13">
        <f t="shared" si="194"/>
        <v>0</v>
      </c>
      <c r="BI895" s="13">
        <f t="shared" si="195"/>
        <v>0</v>
      </c>
    </row>
    <row r="896" spans="1:61" x14ac:dyDescent="0.2">
      <c r="A896" s="15">
        <v>895</v>
      </c>
      <c r="B896" s="35">
        <v>39535</v>
      </c>
      <c r="C896" s="36">
        <v>9330</v>
      </c>
      <c r="D896" s="37"/>
      <c r="F896" s="15">
        <v>368000</v>
      </c>
      <c r="H896" s="15">
        <v>104.492</v>
      </c>
      <c r="I896" s="15">
        <v>102.048</v>
      </c>
      <c r="J896" s="15">
        <v>3.2589999999999999</v>
      </c>
      <c r="K896" s="15">
        <v>14715.058000000001</v>
      </c>
      <c r="L896" s="15">
        <v>853354</v>
      </c>
      <c r="M896" s="15">
        <v>1749</v>
      </c>
      <c r="N896" s="15">
        <v>15.491</v>
      </c>
      <c r="O896" s="15">
        <v>232920</v>
      </c>
      <c r="P896" s="15">
        <v>9996.4</v>
      </c>
      <c r="Q896" s="15">
        <v>2609477</v>
      </c>
      <c r="S896" s="15">
        <v>12840</v>
      </c>
      <c r="T896" s="15">
        <v>12.371600000000001</v>
      </c>
      <c r="U896" s="15">
        <v>106.8</v>
      </c>
      <c r="V896" s="15">
        <v>20</v>
      </c>
      <c r="W896" s="15">
        <v>88.7</v>
      </c>
      <c r="X896" s="15">
        <v>86.715339999999998</v>
      </c>
      <c r="AB896" s="15">
        <v>301696</v>
      </c>
      <c r="AD896" s="15">
        <v>0</v>
      </c>
      <c r="AE896" s="15">
        <v>111.6</v>
      </c>
      <c r="AF896" s="15">
        <v>4.5999999999999996</v>
      </c>
      <c r="AH896" s="13">
        <f t="shared" si="182"/>
        <v>2008</v>
      </c>
      <c r="AI896" s="13">
        <f t="shared" si="183"/>
        <v>13</v>
      </c>
      <c r="AJ896" s="13">
        <f>IF(AND(ISNUMBER(C896),ISNUMBER(AK896),ISNUMBER(AL896),AH896&gt;=Inputs!$B$5,AH896&lt;=Inputs!$B$6,AH896&lt;&gt;Inputs!$B$7,AH896&lt;&gt;Inputs!$B$8),1,0)</f>
        <v>0</v>
      </c>
      <c r="AK896" s="13">
        <f>IF(INDEX($E896:$AF896,Inputs!$C$10)="","",INDEX($E896:$AF896,Inputs!$C$10))</f>
        <v>232920</v>
      </c>
      <c r="AL896" s="13">
        <f>IF(INDEX($E896:$AF896,Inputs!$C$11)="","",INDEX($E896:$AF896,Inputs!$C$11))</f>
        <v>368000</v>
      </c>
      <c r="AM896" s="19">
        <f>Regression!$C$5+Regression!$C$6*A896</f>
        <v>9797.0059293410013</v>
      </c>
      <c r="AN896" s="27" t="str">
        <f t="shared" si="184"/>
        <v/>
      </c>
      <c r="AO896" s="30">
        <f>INDEX('Seasonal Index'!$E$2:$E$53,AI896)</f>
        <v>1.0067199075539344</v>
      </c>
      <c r="AP896" s="34" t="str">
        <f t="shared" si="185"/>
        <v/>
      </c>
      <c r="AQ896" s="16">
        <f>IF(AJ896=1,A896-Regression!$C$15,0)</f>
        <v>0</v>
      </c>
      <c r="AR896" s="16">
        <f>IF(AJ896=1,AK896-Regression!$D$15,0)</f>
        <v>0</v>
      </c>
      <c r="AS896" s="16">
        <f>IF(AJ896=1,AL896-Regression!$E$15,0)</f>
        <v>0</v>
      </c>
      <c r="AT896" s="16">
        <f>IF(AJ896=1,AP896-Regression!$F$15,0)</f>
        <v>0</v>
      </c>
      <c r="AU896" s="19">
        <f>IF(AND(ISNUMBER(AK896),ISNUMBER(AL896)),Regression!$C$38+Regression!$D$38*A896+Regression!$E$38*AK896+Regression!$F$38*AL896,"")</f>
        <v>9617.1350961186399</v>
      </c>
      <c r="AV896" s="34">
        <f t="shared" si="186"/>
        <v>9681.7613548982554</v>
      </c>
      <c r="AW896" s="13" t="str">
        <f>IF(AJ896=1,"Train",IF(AH896=Inputs!$B$6+1,"Validation",IF(AH896&gt;Inputs!$B$6+1,"Forecast","Not used")))</f>
        <v>Not used</v>
      </c>
      <c r="AX896" s="34">
        <f t="shared" si="187"/>
        <v>9330</v>
      </c>
      <c r="AY896" s="38" t="str">
        <f t="shared" si="188"/>
        <v/>
      </c>
      <c r="AZ896" s="13">
        <f t="shared" si="189"/>
        <v>0</v>
      </c>
      <c r="BB896" s="19">
        <f>Regression!$C$45+Regression!$C$46*A896</f>
        <v>7540.0316353463677</v>
      </c>
      <c r="BC896" s="27" t="str">
        <f t="shared" si="190"/>
        <v/>
      </c>
      <c r="BD896" s="30">
        <f>INDEX('Seasonal Index'!$H$2:$H$53,AI896)</f>
        <v>1.0306249409207193</v>
      </c>
      <c r="BE896" s="34" t="str">
        <f t="shared" si="191"/>
        <v/>
      </c>
      <c r="BF896" s="38" t="str">
        <f t="shared" si="192"/>
        <v/>
      </c>
      <c r="BG896" s="34">
        <f t="shared" si="193"/>
        <v>9330</v>
      </c>
      <c r="BH896" s="13">
        <f t="shared" si="194"/>
        <v>0</v>
      </c>
      <c r="BI896" s="13">
        <f t="shared" si="195"/>
        <v>0</v>
      </c>
    </row>
    <row r="897" spans="1:61" x14ac:dyDescent="0.2">
      <c r="A897" s="15">
        <v>896</v>
      </c>
      <c r="B897" s="35">
        <v>39542</v>
      </c>
      <c r="C897" s="36">
        <v>9286</v>
      </c>
      <c r="D897" s="37"/>
      <c r="F897" s="15">
        <v>387000</v>
      </c>
      <c r="H897" s="15">
        <v>103.46</v>
      </c>
      <c r="I897" s="15">
        <v>100.878</v>
      </c>
      <c r="J897" s="15">
        <v>3.29</v>
      </c>
      <c r="K897" s="15">
        <v>14715.058000000001</v>
      </c>
      <c r="L897" s="15">
        <v>853354</v>
      </c>
      <c r="M897" s="15">
        <v>1749</v>
      </c>
      <c r="N897" s="15">
        <v>15.491</v>
      </c>
      <c r="O897" s="15">
        <v>232920</v>
      </c>
      <c r="P897" s="15">
        <v>9996.4</v>
      </c>
      <c r="Q897" s="15">
        <v>2609477</v>
      </c>
      <c r="S897" s="15">
        <v>12840</v>
      </c>
      <c r="T897" s="15">
        <v>12.371600000000001</v>
      </c>
      <c r="U897" s="15">
        <v>106.8</v>
      </c>
      <c r="V897" s="15">
        <v>20</v>
      </c>
      <c r="W897" s="15">
        <v>88.7</v>
      </c>
      <c r="X897" s="15">
        <v>86.758139999999997</v>
      </c>
      <c r="AB897" s="15">
        <v>301696</v>
      </c>
      <c r="AD897" s="15">
        <v>0</v>
      </c>
      <c r="AE897" s="15">
        <v>96.8</v>
      </c>
      <c r="AF897" s="15">
        <v>10.199999999999999</v>
      </c>
      <c r="AH897" s="13">
        <f t="shared" si="182"/>
        <v>2008</v>
      </c>
      <c r="AI897" s="13">
        <f t="shared" si="183"/>
        <v>14</v>
      </c>
      <c r="AJ897" s="13">
        <f>IF(AND(ISNUMBER(C897),ISNUMBER(AK897),ISNUMBER(AL897),AH897&gt;=Inputs!$B$5,AH897&lt;=Inputs!$B$6,AH897&lt;&gt;Inputs!$B$7,AH897&lt;&gt;Inputs!$B$8),1,0)</f>
        <v>0</v>
      </c>
      <c r="AK897" s="13">
        <f>IF(INDEX($E897:$AF897,Inputs!$C$10)="","",INDEX($E897:$AF897,Inputs!$C$10))</f>
        <v>232920</v>
      </c>
      <c r="AL897" s="13">
        <f>IF(INDEX($E897:$AF897,Inputs!$C$11)="","",INDEX($E897:$AF897,Inputs!$C$11))</f>
        <v>387000</v>
      </c>
      <c r="AM897" s="19">
        <f>Regression!$C$5+Regression!$C$6*A897</f>
        <v>9795.8332544026816</v>
      </c>
      <c r="AN897" s="27" t="str">
        <f t="shared" si="184"/>
        <v/>
      </c>
      <c r="AO897" s="30">
        <f>INDEX('Seasonal Index'!$E$2:$E$53,AI897)</f>
        <v>0.99471306505019241</v>
      </c>
      <c r="AP897" s="34" t="str">
        <f t="shared" si="185"/>
        <v/>
      </c>
      <c r="AQ897" s="16">
        <f>IF(AJ897=1,A897-Regression!$C$15,0)</f>
        <v>0</v>
      </c>
      <c r="AR897" s="16">
        <f>IF(AJ897=1,AK897-Regression!$D$15,0)</f>
        <v>0</v>
      </c>
      <c r="AS897" s="16">
        <f>IF(AJ897=1,AL897-Regression!$E$15,0)</f>
        <v>0</v>
      </c>
      <c r="AT897" s="16">
        <f>IF(AJ897=1,AP897-Regression!$F$15,0)</f>
        <v>0</v>
      </c>
      <c r="AU897" s="19">
        <f>IF(AND(ISNUMBER(AK897),ISNUMBER(AL897)),Regression!$C$38+Regression!$D$38*A897+Regression!$E$38*AK897+Regression!$F$38*AL897,"")</f>
        <v>9565.1269967423177</v>
      </c>
      <c r="AV897" s="34">
        <f t="shared" si="186"/>
        <v>9514.556792523892</v>
      </c>
      <c r="AW897" s="13" t="str">
        <f>IF(AJ897=1,"Train",IF(AH897=Inputs!$B$6+1,"Validation",IF(AH897&gt;Inputs!$B$6+1,"Forecast","Not used")))</f>
        <v>Not used</v>
      </c>
      <c r="AX897" s="34">
        <f t="shared" si="187"/>
        <v>9286</v>
      </c>
      <c r="AY897" s="38" t="str">
        <f t="shared" si="188"/>
        <v/>
      </c>
      <c r="AZ897" s="13">
        <f t="shared" si="189"/>
        <v>0</v>
      </c>
      <c r="BB897" s="19">
        <f>Regression!$C$45+Regression!$C$46*A897</f>
        <v>7541.5911349591443</v>
      </c>
      <c r="BC897" s="27" t="str">
        <f t="shared" si="190"/>
        <v/>
      </c>
      <c r="BD897" s="30">
        <f>INDEX('Seasonal Index'!$H$2:$H$53,AI897)</f>
        <v>0.9999465749058718</v>
      </c>
      <c r="BE897" s="34" t="str">
        <f t="shared" si="191"/>
        <v/>
      </c>
      <c r="BF897" s="38" t="str">
        <f t="shared" si="192"/>
        <v/>
      </c>
      <c r="BG897" s="34">
        <f t="shared" si="193"/>
        <v>9286</v>
      </c>
      <c r="BH897" s="13">
        <f t="shared" si="194"/>
        <v>0</v>
      </c>
      <c r="BI897" s="13">
        <f t="shared" si="195"/>
        <v>0</v>
      </c>
    </row>
    <row r="898" spans="1:61" x14ac:dyDescent="0.2">
      <c r="A898" s="15">
        <v>897</v>
      </c>
      <c r="B898" s="35">
        <v>39549</v>
      </c>
      <c r="C898" s="36">
        <v>9338</v>
      </c>
      <c r="D898" s="37"/>
      <c r="F898" s="15">
        <v>354000</v>
      </c>
      <c r="H898" s="15">
        <v>109.71</v>
      </c>
      <c r="I898" s="15">
        <v>106.602</v>
      </c>
      <c r="J898" s="15">
        <v>3.3319999999999999</v>
      </c>
      <c r="K898" s="15">
        <v>14715.058000000001</v>
      </c>
      <c r="L898" s="15">
        <v>786304</v>
      </c>
      <c r="M898" s="15">
        <v>1765</v>
      </c>
      <c r="N898" s="15">
        <v>15.491</v>
      </c>
      <c r="O898" s="15">
        <v>232920</v>
      </c>
      <c r="P898" s="15">
        <v>9981.7000000000007</v>
      </c>
      <c r="Q898" s="15">
        <v>2609477</v>
      </c>
      <c r="S898" s="15">
        <v>12840</v>
      </c>
      <c r="T898" s="15">
        <v>12.371600000000001</v>
      </c>
      <c r="U898" s="15">
        <v>106.8</v>
      </c>
      <c r="V898" s="15">
        <v>20</v>
      </c>
      <c r="W898" s="15">
        <v>85.8</v>
      </c>
      <c r="X898" s="15">
        <v>86.751499999999993</v>
      </c>
      <c r="AB898" s="15">
        <v>301696</v>
      </c>
      <c r="AD898" s="15">
        <v>0</v>
      </c>
      <c r="AE898" s="15">
        <v>72.099999999999994</v>
      </c>
      <c r="AF898" s="15">
        <v>9.4</v>
      </c>
      <c r="AH898" s="13">
        <f t="shared" ref="AH898:AH961" si="196">YEAR(B898)</f>
        <v>2008</v>
      </c>
      <c r="AI898" s="13">
        <f t="shared" ref="AI898:AI961" si="197">MIN(52,INT((B898-DATE(AH898,1,1))/7)+1)</f>
        <v>15</v>
      </c>
      <c r="AJ898" s="13">
        <f>IF(AND(ISNUMBER(C898),ISNUMBER(AK898),ISNUMBER(AL898),AH898&gt;=Inputs!$B$5,AH898&lt;=Inputs!$B$6,AH898&lt;&gt;Inputs!$B$7,AH898&lt;&gt;Inputs!$B$8),1,0)</f>
        <v>0</v>
      </c>
      <c r="AK898" s="13">
        <f>IF(INDEX($E898:$AF898,Inputs!$C$10)="","",INDEX($E898:$AF898,Inputs!$C$10))</f>
        <v>232920</v>
      </c>
      <c r="AL898" s="13">
        <f>IF(INDEX($E898:$AF898,Inputs!$C$11)="","",INDEX($E898:$AF898,Inputs!$C$11))</f>
        <v>354000</v>
      </c>
      <c r="AM898" s="19">
        <f>Regression!$C$5+Regression!$C$6*A898</f>
        <v>9794.6605794643638</v>
      </c>
      <c r="AN898" s="27" t="str">
        <f t="shared" ref="AN898:AN961" si="198">IF(AJ898=1,C898/AM898,"")</f>
        <v/>
      </c>
      <c r="AO898" s="30">
        <f>INDEX('Seasonal Index'!$E$2:$E$53,AI898)</f>
        <v>1.0030309157157118</v>
      </c>
      <c r="AP898" s="34" t="str">
        <f t="shared" ref="AP898:AP961" si="199">IF(AJ898=1,C898/AO898,"")</f>
        <v/>
      </c>
      <c r="AQ898" s="16">
        <f>IF(AJ898=1,A898-Regression!$C$15,0)</f>
        <v>0</v>
      </c>
      <c r="AR898" s="16">
        <f>IF(AJ898=1,AK898-Regression!$D$15,0)</f>
        <v>0</v>
      </c>
      <c r="AS898" s="16">
        <f>IF(AJ898=1,AL898-Regression!$E$15,0)</f>
        <v>0</v>
      </c>
      <c r="AT898" s="16">
        <f>IF(AJ898=1,AP898-Regression!$F$15,0)</f>
        <v>0</v>
      </c>
      <c r="AU898" s="19">
        <f>IF(AND(ISNUMBER(AK898),ISNUMBER(AL898)),Regression!$C$38+Regression!$D$38*A898+Regression!$E$38*AK898+Regression!$F$38*AL898,"")</f>
        <v>9651.1810489573727</v>
      </c>
      <c r="AV898" s="34">
        <f t="shared" ref="AV898:AV961" si="200">IF(ISNUMBER(AU898),AU898*AO898,"")</f>
        <v>9680.4329652738379</v>
      </c>
      <c r="AW898" s="13" t="str">
        <f>IF(AJ898=1,"Train",IF(AH898=Inputs!$B$6+1,"Validation",IF(AH898&gt;Inputs!$B$6+1,"Forecast","Not used")))</f>
        <v>Not used</v>
      </c>
      <c r="AX898" s="34">
        <f t="shared" ref="AX898:AX961" si="201">IF(ISNUMBER(C898),C898,IF(ISNUMBER(D898),D898,""))</f>
        <v>9338</v>
      </c>
      <c r="AY898" s="38" t="str">
        <f t="shared" ref="AY898:AY961" si="202">IF(AND(AW898="Validation",ISNUMBER(AX898),ISNUMBER(AV898)),ABS(AX898-AV898)/AX898,"")</f>
        <v/>
      </c>
      <c r="AZ898" s="13">
        <f t="shared" ref="AZ898:AZ961" si="203">IF(AJ898=1,AP898-AU898,0)</f>
        <v>0</v>
      </c>
      <c r="BB898" s="19">
        <f>Regression!$C$45+Regression!$C$46*A898</f>
        <v>7543.1506345719208</v>
      </c>
      <c r="BC898" s="27" t="str">
        <f t="shared" ref="BC898:BC961" si="204">IF(AND(AH898&gt;=2022,AH898&lt;=2024),C898/BB898,"")</f>
        <v/>
      </c>
      <c r="BD898" s="30">
        <f>INDEX('Seasonal Index'!$H$2:$H$53,AI898)</f>
        <v>0.99086023336954587</v>
      </c>
      <c r="BE898" s="34" t="str">
        <f t="shared" ref="BE898:BE961" si="205">IF(AH898&gt;=2022,BB898*BD898,"")</f>
        <v/>
      </c>
      <c r="BF898" s="38" t="str">
        <f t="shared" ref="BF898:BF961" si="206">IF(AND(AW898="Validation",ISNUMBER(AX898),ISNUMBER(BE898)),ABS(AX898-BE898)/AX898,"")</f>
        <v/>
      </c>
      <c r="BG898" s="34">
        <f t="shared" ref="BG898:BG961" si="207">IF(ISNUMBER(C898),C898,0)</f>
        <v>9338</v>
      </c>
      <c r="BH898" s="13">
        <f t="shared" ref="BH898:BH961" si="208">IF(ISNUMBER(AY898),AV898-AX898,0)</f>
        <v>0</v>
      </c>
      <c r="BI898" s="13">
        <f t="shared" ref="BI898:BI961" si="209">IF(ISNUMBER(AY898),BE898-AX898,0)</f>
        <v>0</v>
      </c>
    </row>
    <row r="899" spans="1:61" x14ac:dyDescent="0.2">
      <c r="A899" s="15">
        <v>898</v>
      </c>
      <c r="B899" s="35">
        <v>39556</v>
      </c>
      <c r="C899" s="36">
        <v>9215</v>
      </c>
      <c r="D899" s="37"/>
      <c r="F899" s="15">
        <v>365000</v>
      </c>
      <c r="H899" s="15">
        <v>114.328</v>
      </c>
      <c r="I899" s="15">
        <v>110.42400000000001</v>
      </c>
      <c r="J899" s="15">
        <v>3.3889999999999998</v>
      </c>
      <c r="K899" s="15">
        <v>14715.058000000001</v>
      </c>
      <c r="L899" s="15">
        <v>786304</v>
      </c>
      <c r="M899" s="15">
        <v>1765</v>
      </c>
      <c r="N899" s="15">
        <v>15.114000000000001</v>
      </c>
      <c r="O899" s="15">
        <v>221336</v>
      </c>
      <c r="P899" s="15">
        <v>9981.7000000000007</v>
      </c>
      <c r="Q899" s="15">
        <v>2609477</v>
      </c>
      <c r="S899" s="15">
        <v>12840</v>
      </c>
      <c r="T899" s="15">
        <v>12.371600000000001</v>
      </c>
      <c r="U899" s="15">
        <v>106.8</v>
      </c>
      <c r="V899" s="15">
        <v>20</v>
      </c>
      <c r="W899" s="15">
        <v>85.8</v>
      </c>
      <c r="X899" s="15">
        <v>86.586460000000002</v>
      </c>
      <c r="AB899" s="15">
        <v>301696</v>
      </c>
      <c r="AD899" s="15">
        <v>0</v>
      </c>
      <c r="AE899" s="15">
        <v>68.099999999999994</v>
      </c>
      <c r="AF899" s="15">
        <v>6.6</v>
      </c>
      <c r="AH899" s="13">
        <f t="shared" si="196"/>
        <v>2008</v>
      </c>
      <c r="AI899" s="13">
        <f t="shared" si="197"/>
        <v>16</v>
      </c>
      <c r="AJ899" s="13">
        <f>IF(AND(ISNUMBER(C899),ISNUMBER(AK899),ISNUMBER(AL899),AH899&gt;=Inputs!$B$5,AH899&lt;=Inputs!$B$6,AH899&lt;&gt;Inputs!$B$7,AH899&lt;&gt;Inputs!$B$8),1,0)</f>
        <v>0</v>
      </c>
      <c r="AK899" s="13">
        <f>IF(INDEX($E899:$AF899,Inputs!$C$10)="","",INDEX($E899:$AF899,Inputs!$C$10))</f>
        <v>221336</v>
      </c>
      <c r="AL899" s="13">
        <f>IF(INDEX($E899:$AF899,Inputs!$C$11)="","",INDEX($E899:$AF899,Inputs!$C$11))</f>
        <v>365000</v>
      </c>
      <c r="AM899" s="19">
        <f>Regression!$C$5+Regression!$C$6*A899</f>
        <v>9793.4879045260441</v>
      </c>
      <c r="AN899" s="27" t="str">
        <f t="shared" si="198"/>
        <v/>
      </c>
      <c r="AO899" s="30">
        <f>INDEX('Seasonal Index'!$E$2:$E$53,AI899)</f>
        <v>1.002097408025427</v>
      </c>
      <c r="AP899" s="34" t="str">
        <f t="shared" si="199"/>
        <v/>
      </c>
      <c r="AQ899" s="16">
        <f>IF(AJ899=1,A899-Regression!$C$15,0)</f>
        <v>0</v>
      </c>
      <c r="AR899" s="16">
        <f>IF(AJ899=1,AK899-Regression!$D$15,0)</f>
        <v>0</v>
      </c>
      <c r="AS899" s="16">
        <f>IF(AJ899=1,AL899-Regression!$E$15,0)</f>
        <v>0</v>
      </c>
      <c r="AT899" s="16">
        <f>IF(AJ899=1,AP899-Regression!$F$15,0)</f>
        <v>0</v>
      </c>
      <c r="AU899" s="19">
        <f>IF(AND(ISNUMBER(AK899),ISNUMBER(AL899)),Regression!$C$38+Regression!$D$38*A899+Regression!$E$38*AK899+Regression!$F$38*AL899,"")</f>
        <v>9599.2762903153234</v>
      </c>
      <c r="AV899" s="34">
        <f t="shared" si="200"/>
        <v>9619.4098894449216</v>
      </c>
      <c r="AW899" s="13" t="str">
        <f>IF(AJ899=1,"Train",IF(AH899=Inputs!$B$6+1,"Validation",IF(AH899&gt;Inputs!$B$6+1,"Forecast","Not used")))</f>
        <v>Not used</v>
      </c>
      <c r="AX899" s="34">
        <f t="shared" si="201"/>
        <v>9215</v>
      </c>
      <c r="AY899" s="38" t="str">
        <f t="shared" si="202"/>
        <v/>
      </c>
      <c r="AZ899" s="13">
        <f t="shared" si="203"/>
        <v>0</v>
      </c>
      <c r="BB899" s="19">
        <f>Regression!$C$45+Regression!$C$46*A899</f>
        <v>7544.7101341846974</v>
      </c>
      <c r="BC899" s="27" t="str">
        <f t="shared" si="204"/>
        <v/>
      </c>
      <c r="BD899" s="30">
        <f>INDEX('Seasonal Index'!$H$2:$H$53,AI899)</f>
        <v>1.0144500074765384</v>
      </c>
      <c r="BE899" s="34" t="str">
        <f t="shared" si="205"/>
        <v/>
      </c>
      <c r="BF899" s="38" t="str">
        <f t="shared" si="206"/>
        <v/>
      </c>
      <c r="BG899" s="34">
        <f t="shared" si="207"/>
        <v>9215</v>
      </c>
      <c r="BH899" s="13">
        <f t="shared" si="208"/>
        <v>0</v>
      </c>
      <c r="BI899" s="13">
        <f t="shared" si="209"/>
        <v>0</v>
      </c>
    </row>
    <row r="900" spans="1:61" x14ac:dyDescent="0.2">
      <c r="A900" s="15">
        <v>899</v>
      </c>
      <c r="B900" s="35">
        <v>39563</v>
      </c>
      <c r="C900" s="36">
        <v>9189</v>
      </c>
      <c r="D900" s="37"/>
      <c r="F900" s="15">
        <v>349000</v>
      </c>
      <c r="H900" s="15">
        <v>118.53400000000001</v>
      </c>
      <c r="I900" s="15">
        <v>114.34</v>
      </c>
      <c r="J900" s="15">
        <v>3.508</v>
      </c>
      <c r="K900" s="15">
        <v>14715.058000000001</v>
      </c>
      <c r="L900" s="15">
        <v>786304</v>
      </c>
      <c r="M900" s="15">
        <v>1765</v>
      </c>
      <c r="N900" s="15">
        <v>15.114000000000001</v>
      </c>
      <c r="O900" s="15">
        <v>221336</v>
      </c>
      <c r="P900" s="15">
        <v>9981.7000000000007</v>
      </c>
      <c r="Q900" s="15">
        <v>2609477</v>
      </c>
      <c r="S900" s="15">
        <v>12840</v>
      </c>
      <c r="T900" s="15">
        <v>12.371600000000001</v>
      </c>
      <c r="U900" s="15">
        <v>106.8</v>
      </c>
      <c r="V900" s="15">
        <v>20</v>
      </c>
      <c r="W900" s="15">
        <v>85.8</v>
      </c>
      <c r="X900" s="15">
        <v>86.27176</v>
      </c>
      <c r="AB900" s="15">
        <v>301696</v>
      </c>
      <c r="AD900" s="15">
        <v>0</v>
      </c>
      <c r="AE900" s="15">
        <v>38.200000000000003</v>
      </c>
      <c r="AF900" s="15">
        <v>12.2</v>
      </c>
      <c r="AH900" s="13">
        <f t="shared" si="196"/>
        <v>2008</v>
      </c>
      <c r="AI900" s="13">
        <f t="shared" si="197"/>
        <v>17</v>
      </c>
      <c r="AJ900" s="13">
        <f>IF(AND(ISNUMBER(C900),ISNUMBER(AK900),ISNUMBER(AL900),AH900&gt;=Inputs!$B$5,AH900&lt;=Inputs!$B$6,AH900&lt;&gt;Inputs!$B$7,AH900&lt;&gt;Inputs!$B$8),1,0)</f>
        <v>0</v>
      </c>
      <c r="AK900" s="13">
        <f>IF(INDEX($E900:$AF900,Inputs!$C$10)="","",INDEX($E900:$AF900,Inputs!$C$10))</f>
        <v>221336</v>
      </c>
      <c r="AL900" s="13">
        <f>IF(INDEX($E900:$AF900,Inputs!$C$11)="","",INDEX($E900:$AF900,Inputs!$C$11))</f>
        <v>349000</v>
      </c>
      <c r="AM900" s="19">
        <f>Regression!$C$5+Regression!$C$6*A900</f>
        <v>9792.3152295877262</v>
      </c>
      <c r="AN900" s="27" t="str">
        <f t="shared" si="198"/>
        <v/>
      </c>
      <c r="AO900" s="30">
        <f>INDEX('Seasonal Index'!$E$2:$E$53,AI900)</f>
        <v>0.98572000908513657</v>
      </c>
      <c r="AP900" s="34" t="str">
        <f t="shared" si="199"/>
        <v/>
      </c>
      <c r="AQ900" s="16">
        <f>IF(AJ900=1,A900-Regression!$C$15,0)</f>
        <v>0</v>
      </c>
      <c r="AR900" s="16">
        <f>IF(AJ900=1,AK900-Regression!$D$15,0)</f>
        <v>0</v>
      </c>
      <c r="AS900" s="16">
        <f>IF(AJ900=1,AL900-Regression!$E$15,0)</f>
        <v>0</v>
      </c>
      <c r="AT900" s="16">
        <f>IF(AJ900=1,AP900-Regression!$F$15,0)</f>
        <v>0</v>
      </c>
      <c r="AU900" s="19">
        <f>IF(AND(ISNUMBER(AK900),ISNUMBER(AL900)),Regression!$C$38+Regression!$D$38*A900+Regression!$E$38*AK900+Regression!$F$38*AL900,"")</f>
        <v>9640.1946391255024</v>
      </c>
      <c r="AV900" s="34">
        <f t="shared" si="200"/>
        <v>9502.5327472612753</v>
      </c>
      <c r="AW900" s="13" t="str">
        <f>IF(AJ900=1,"Train",IF(AH900=Inputs!$B$6+1,"Validation",IF(AH900&gt;Inputs!$B$6+1,"Forecast","Not used")))</f>
        <v>Not used</v>
      </c>
      <c r="AX900" s="34">
        <f t="shared" si="201"/>
        <v>9189</v>
      </c>
      <c r="AY900" s="38" t="str">
        <f t="shared" si="202"/>
        <v/>
      </c>
      <c r="AZ900" s="13">
        <f t="shared" si="203"/>
        <v>0</v>
      </c>
      <c r="BB900" s="19">
        <f>Regression!$C$45+Regression!$C$46*A900</f>
        <v>7546.2696337974739</v>
      </c>
      <c r="BC900" s="27" t="str">
        <f t="shared" si="204"/>
        <v/>
      </c>
      <c r="BD900" s="30">
        <f>INDEX('Seasonal Index'!$H$2:$H$53,AI900)</f>
        <v>0.9921535913252727</v>
      </c>
      <c r="BE900" s="34" t="str">
        <f t="shared" si="205"/>
        <v/>
      </c>
      <c r="BF900" s="38" t="str">
        <f t="shared" si="206"/>
        <v/>
      </c>
      <c r="BG900" s="34">
        <f t="shared" si="207"/>
        <v>9189</v>
      </c>
      <c r="BH900" s="13">
        <f t="shared" si="208"/>
        <v>0</v>
      </c>
      <c r="BI900" s="13">
        <f t="shared" si="209"/>
        <v>0</v>
      </c>
    </row>
    <row r="901" spans="1:61" x14ac:dyDescent="0.2">
      <c r="A901" s="15">
        <v>900</v>
      </c>
      <c r="B901" s="35">
        <v>39570</v>
      </c>
      <c r="C901" s="36">
        <v>9311</v>
      </c>
      <c r="D901" s="37"/>
      <c r="F901" s="15">
        <v>370000</v>
      </c>
      <c r="H901" s="15">
        <v>115.422</v>
      </c>
      <c r="I901" s="15">
        <v>111.98</v>
      </c>
      <c r="J901" s="15">
        <v>3.6030000000000002</v>
      </c>
      <c r="K901" s="15">
        <v>14715.058000000001</v>
      </c>
      <c r="L901" s="15">
        <v>786304</v>
      </c>
      <c r="M901" s="15">
        <v>1765</v>
      </c>
      <c r="N901" s="15">
        <v>15.114000000000001</v>
      </c>
      <c r="O901" s="15">
        <v>221336</v>
      </c>
      <c r="P901" s="15">
        <v>9981.7000000000007</v>
      </c>
      <c r="Q901" s="15">
        <v>2609477</v>
      </c>
      <c r="S901" s="15">
        <v>12840</v>
      </c>
      <c r="T901" s="15">
        <v>12.371600000000001</v>
      </c>
      <c r="U901" s="15">
        <v>106.8</v>
      </c>
      <c r="V901" s="15">
        <v>20</v>
      </c>
      <c r="W901" s="15">
        <v>85.8</v>
      </c>
      <c r="X901" s="15">
        <v>86.431619999999995</v>
      </c>
      <c r="AB901" s="15">
        <v>301696</v>
      </c>
      <c r="AD901" s="15">
        <v>0</v>
      </c>
      <c r="AE901" s="15">
        <v>50.9</v>
      </c>
      <c r="AF901" s="15">
        <v>19.899999999999999</v>
      </c>
      <c r="AH901" s="13">
        <f t="shared" si="196"/>
        <v>2008</v>
      </c>
      <c r="AI901" s="13">
        <f t="shared" si="197"/>
        <v>18</v>
      </c>
      <c r="AJ901" s="13">
        <f>IF(AND(ISNUMBER(C901),ISNUMBER(AK901),ISNUMBER(AL901),AH901&gt;=Inputs!$B$5,AH901&lt;=Inputs!$B$6,AH901&lt;&gt;Inputs!$B$7,AH901&lt;&gt;Inputs!$B$8),1,0)</f>
        <v>0</v>
      </c>
      <c r="AK901" s="13">
        <f>IF(INDEX($E901:$AF901,Inputs!$C$10)="","",INDEX($E901:$AF901,Inputs!$C$10))</f>
        <v>221336</v>
      </c>
      <c r="AL901" s="13">
        <f>IF(INDEX($E901:$AF901,Inputs!$C$11)="","",INDEX($E901:$AF901,Inputs!$C$11))</f>
        <v>370000</v>
      </c>
      <c r="AM901" s="19">
        <f>Regression!$C$5+Regression!$C$6*A901</f>
        <v>9791.1425546494065</v>
      </c>
      <c r="AN901" s="27" t="str">
        <f t="shared" si="198"/>
        <v/>
      </c>
      <c r="AO901" s="30">
        <f>INDEX('Seasonal Index'!$E$2:$E$53,AI901)</f>
        <v>1.0181401500092944</v>
      </c>
      <c r="AP901" s="34" t="str">
        <f t="shared" si="199"/>
        <v/>
      </c>
      <c r="AQ901" s="16">
        <f>IF(AJ901=1,A901-Regression!$C$15,0)</f>
        <v>0</v>
      </c>
      <c r="AR901" s="16">
        <f>IF(AJ901=1,AK901-Regression!$D$15,0)</f>
        <v>0</v>
      </c>
      <c r="AS901" s="16">
        <f>IF(AJ901=1,AL901-Regression!$E$15,0)</f>
        <v>0</v>
      </c>
      <c r="AT901" s="16">
        <f>IF(AJ901=1,AP901-Regression!$F$15,0)</f>
        <v>0</v>
      </c>
      <c r="AU901" s="19">
        <f>IF(AND(ISNUMBER(AK901),ISNUMBER(AL901)),Regression!$C$38+Regression!$D$38*A901+Regression!$E$38*AK901+Regression!$F$38*AL901,"")</f>
        <v>9582.8764569956675</v>
      </c>
      <c r="AV901" s="34">
        <f t="shared" si="200"/>
        <v>9756.7112734461043</v>
      </c>
      <c r="AW901" s="13" t="str">
        <f>IF(AJ901=1,"Train",IF(AH901=Inputs!$B$6+1,"Validation",IF(AH901&gt;Inputs!$B$6+1,"Forecast","Not used")))</f>
        <v>Not used</v>
      </c>
      <c r="AX901" s="34">
        <f t="shared" si="201"/>
        <v>9311</v>
      </c>
      <c r="AY901" s="38" t="str">
        <f t="shared" si="202"/>
        <v/>
      </c>
      <c r="AZ901" s="13">
        <f t="shared" si="203"/>
        <v>0</v>
      </c>
      <c r="BB901" s="19">
        <f>Regression!$C$45+Regression!$C$46*A901</f>
        <v>7547.8291334102505</v>
      </c>
      <c r="BC901" s="27" t="str">
        <f t="shared" si="204"/>
        <v/>
      </c>
      <c r="BD901" s="30">
        <f>INDEX('Seasonal Index'!$H$2:$H$53,AI901)</f>
        <v>1.0188493846734186</v>
      </c>
      <c r="BE901" s="34" t="str">
        <f t="shared" si="205"/>
        <v/>
      </c>
      <c r="BF901" s="38" t="str">
        <f t="shared" si="206"/>
        <v/>
      </c>
      <c r="BG901" s="34">
        <f t="shared" si="207"/>
        <v>9311</v>
      </c>
      <c r="BH901" s="13">
        <f t="shared" si="208"/>
        <v>0</v>
      </c>
      <c r="BI901" s="13">
        <f t="shared" si="209"/>
        <v>0</v>
      </c>
    </row>
    <row r="902" spans="1:61" x14ac:dyDescent="0.2">
      <c r="A902" s="15">
        <v>901</v>
      </c>
      <c r="B902" s="35">
        <v>39577</v>
      </c>
      <c r="C902" s="36">
        <v>9343</v>
      </c>
      <c r="D902" s="37"/>
      <c r="F902" s="15">
        <v>370000</v>
      </c>
      <c r="H902" s="15">
        <v>123.006</v>
      </c>
      <c r="I902" s="15">
        <v>119.84399999999999</v>
      </c>
      <c r="J902" s="15">
        <v>3.613</v>
      </c>
      <c r="K902" s="15">
        <v>14706.538</v>
      </c>
      <c r="L902" s="15">
        <v>786304</v>
      </c>
      <c r="M902" s="15">
        <v>1797</v>
      </c>
      <c r="N902" s="15">
        <v>15.114000000000001</v>
      </c>
      <c r="O902" s="15">
        <v>221336</v>
      </c>
      <c r="P902" s="15">
        <v>10035.299999999999</v>
      </c>
      <c r="Q902" s="15">
        <v>2609477</v>
      </c>
      <c r="S902" s="15">
        <v>12840</v>
      </c>
      <c r="T902" s="15">
        <v>12.371600000000001</v>
      </c>
      <c r="U902" s="15">
        <v>107.6</v>
      </c>
      <c r="V902" s="15">
        <v>20</v>
      </c>
      <c r="W902" s="15">
        <v>85</v>
      </c>
      <c r="X902" s="15">
        <v>86.9786</v>
      </c>
      <c r="AB902" s="15">
        <v>301696</v>
      </c>
      <c r="AD902" s="15">
        <v>0</v>
      </c>
      <c r="AE902" s="15">
        <v>32</v>
      </c>
      <c r="AF902" s="15">
        <v>20.5</v>
      </c>
      <c r="AH902" s="13">
        <f t="shared" si="196"/>
        <v>2008</v>
      </c>
      <c r="AI902" s="13">
        <f t="shared" si="197"/>
        <v>19</v>
      </c>
      <c r="AJ902" s="13">
        <f>IF(AND(ISNUMBER(C902),ISNUMBER(AK902),ISNUMBER(AL902),AH902&gt;=Inputs!$B$5,AH902&lt;=Inputs!$B$6,AH902&lt;&gt;Inputs!$B$7,AH902&lt;&gt;Inputs!$B$8),1,0)</f>
        <v>0</v>
      </c>
      <c r="AK902" s="13">
        <f>IF(INDEX($E902:$AF902,Inputs!$C$10)="","",INDEX($E902:$AF902,Inputs!$C$10))</f>
        <v>221336</v>
      </c>
      <c r="AL902" s="13">
        <f>IF(INDEX($E902:$AF902,Inputs!$C$11)="","",INDEX($E902:$AF902,Inputs!$C$11))</f>
        <v>370000</v>
      </c>
      <c r="AM902" s="19">
        <f>Regression!$C$5+Regression!$C$6*A902</f>
        <v>9789.9698797110868</v>
      </c>
      <c r="AN902" s="27" t="str">
        <f t="shared" si="198"/>
        <v/>
      </c>
      <c r="AO902" s="30">
        <f>INDEX('Seasonal Index'!$E$2:$E$53,AI902)</f>
        <v>1.0133712391889671</v>
      </c>
      <c r="AP902" s="34" t="str">
        <f t="shared" si="199"/>
        <v/>
      </c>
      <c r="AQ902" s="16">
        <f>IF(AJ902=1,A902-Regression!$C$15,0)</f>
        <v>0</v>
      </c>
      <c r="AR902" s="16">
        <f>IF(AJ902=1,AK902-Regression!$D$15,0)</f>
        <v>0</v>
      </c>
      <c r="AS902" s="16">
        <f>IF(AJ902=1,AL902-Regression!$E$15,0)</f>
        <v>0</v>
      </c>
      <c r="AT902" s="16">
        <f>IF(AJ902=1,AP902-Regression!$F$15,0)</f>
        <v>0</v>
      </c>
      <c r="AU902" s="19">
        <f>IF(AND(ISNUMBER(AK902),ISNUMBER(AL902)),Regression!$C$38+Regression!$D$38*A902+Regression!$E$38*AK902+Regression!$F$38*AL902,"")</f>
        <v>9581.3141437777322</v>
      </c>
      <c r="AV902" s="34">
        <f t="shared" si="200"/>
        <v>9709.4281869388178</v>
      </c>
      <c r="AW902" s="13" t="str">
        <f>IF(AJ902=1,"Train",IF(AH902=Inputs!$B$6+1,"Validation",IF(AH902&gt;Inputs!$B$6+1,"Forecast","Not used")))</f>
        <v>Not used</v>
      </c>
      <c r="AX902" s="34">
        <f t="shared" si="201"/>
        <v>9343</v>
      </c>
      <c r="AY902" s="38" t="str">
        <f t="shared" si="202"/>
        <v/>
      </c>
      <c r="AZ902" s="13">
        <f t="shared" si="203"/>
        <v>0</v>
      </c>
      <c r="BB902" s="19">
        <f>Regression!$C$45+Regression!$C$46*A902</f>
        <v>7549.388633023028</v>
      </c>
      <c r="BC902" s="27" t="str">
        <f t="shared" si="204"/>
        <v/>
      </c>
      <c r="BD902" s="30">
        <f>INDEX('Seasonal Index'!$H$2:$H$53,AI902)</f>
        <v>1.0190603733092338</v>
      </c>
      <c r="BE902" s="34" t="str">
        <f t="shared" si="205"/>
        <v/>
      </c>
      <c r="BF902" s="38" t="str">
        <f t="shared" si="206"/>
        <v/>
      </c>
      <c r="BG902" s="34">
        <f t="shared" si="207"/>
        <v>9343</v>
      </c>
      <c r="BH902" s="13">
        <f t="shared" si="208"/>
        <v>0</v>
      </c>
      <c r="BI902" s="13">
        <f t="shared" si="209"/>
        <v>0</v>
      </c>
    </row>
    <row r="903" spans="1:61" x14ac:dyDescent="0.2">
      <c r="A903" s="15">
        <v>902</v>
      </c>
      <c r="B903" s="35">
        <v>39584</v>
      </c>
      <c r="C903" s="36">
        <v>9359</v>
      </c>
      <c r="D903" s="37"/>
      <c r="F903" s="15">
        <v>366000</v>
      </c>
      <c r="H903" s="15">
        <v>124.962</v>
      </c>
      <c r="I903" s="15">
        <v>122.584</v>
      </c>
      <c r="J903" s="15">
        <v>3.722</v>
      </c>
      <c r="K903" s="15">
        <v>14706.538</v>
      </c>
      <c r="L903" s="15">
        <v>824117</v>
      </c>
      <c r="M903" s="15">
        <v>1797</v>
      </c>
      <c r="N903" s="15">
        <v>14.605</v>
      </c>
      <c r="O903" s="15">
        <v>252343</v>
      </c>
      <c r="P903" s="15">
        <v>10035.299999999999</v>
      </c>
      <c r="Q903" s="15">
        <v>2609477</v>
      </c>
      <c r="S903" s="15">
        <v>12840</v>
      </c>
      <c r="T903" s="15">
        <v>12.371600000000001</v>
      </c>
      <c r="U903" s="15">
        <v>107.6</v>
      </c>
      <c r="V903" s="15">
        <v>20</v>
      </c>
      <c r="W903" s="15">
        <v>85</v>
      </c>
      <c r="X903" s="15">
        <v>87.192599999999999</v>
      </c>
      <c r="AB903" s="15">
        <v>301696</v>
      </c>
      <c r="AD903" s="15">
        <v>0</v>
      </c>
      <c r="AE903" s="15">
        <v>39.4</v>
      </c>
      <c r="AF903" s="15">
        <v>25.1</v>
      </c>
      <c r="AH903" s="13">
        <f t="shared" si="196"/>
        <v>2008</v>
      </c>
      <c r="AI903" s="13">
        <f t="shared" si="197"/>
        <v>20</v>
      </c>
      <c r="AJ903" s="13">
        <f>IF(AND(ISNUMBER(C903),ISNUMBER(AK903),ISNUMBER(AL903),AH903&gt;=Inputs!$B$5,AH903&lt;=Inputs!$B$6,AH903&lt;&gt;Inputs!$B$7,AH903&lt;&gt;Inputs!$B$8),1,0)</f>
        <v>0</v>
      </c>
      <c r="AK903" s="13">
        <f>IF(INDEX($E903:$AF903,Inputs!$C$10)="","",INDEX($E903:$AF903,Inputs!$C$10))</f>
        <v>252343</v>
      </c>
      <c r="AL903" s="13">
        <f>IF(INDEX($E903:$AF903,Inputs!$C$11)="","",INDEX($E903:$AF903,Inputs!$C$11))</f>
        <v>366000</v>
      </c>
      <c r="AM903" s="19">
        <f>Regression!$C$5+Regression!$C$6*A903</f>
        <v>9788.797204772769</v>
      </c>
      <c r="AN903" s="27" t="str">
        <f t="shared" si="198"/>
        <v/>
      </c>
      <c r="AO903" s="30">
        <f>INDEX('Seasonal Index'!$E$2:$E$53,AI903)</f>
        <v>1.0355119111831677</v>
      </c>
      <c r="AP903" s="34" t="str">
        <f t="shared" si="199"/>
        <v/>
      </c>
      <c r="AQ903" s="16">
        <f>IF(AJ903=1,A903-Regression!$C$15,0)</f>
        <v>0</v>
      </c>
      <c r="AR903" s="16">
        <f>IF(AJ903=1,AK903-Regression!$D$15,0)</f>
        <v>0</v>
      </c>
      <c r="AS903" s="16">
        <f>IF(AJ903=1,AL903-Regression!$E$15,0)</f>
        <v>0</v>
      </c>
      <c r="AT903" s="16">
        <f>IF(AJ903=1,AP903-Regression!$F$15,0)</f>
        <v>0</v>
      </c>
      <c r="AU903" s="19">
        <f>IF(AND(ISNUMBER(AK903),ISNUMBER(AL903)),Regression!$C$38+Regression!$D$38*A903+Regression!$E$38*AK903+Regression!$F$38*AL903,"")</f>
        <v>9646.9495735534729</v>
      </c>
      <c r="AV903" s="34">
        <f t="shared" si="200"/>
        <v>9989.5311899980006</v>
      </c>
      <c r="AW903" s="13" t="str">
        <f>IF(AJ903=1,"Train",IF(AH903=Inputs!$B$6+1,"Validation",IF(AH903&gt;Inputs!$B$6+1,"Forecast","Not used")))</f>
        <v>Not used</v>
      </c>
      <c r="AX903" s="34">
        <f t="shared" si="201"/>
        <v>9359</v>
      </c>
      <c r="AY903" s="38" t="str">
        <f t="shared" si="202"/>
        <v/>
      </c>
      <c r="AZ903" s="13">
        <f t="shared" si="203"/>
        <v>0</v>
      </c>
      <c r="BB903" s="19">
        <f>Regression!$C$45+Regression!$C$46*A903</f>
        <v>7550.9481326358045</v>
      </c>
      <c r="BC903" s="27" t="str">
        <f t="shared" si="204"/>
        <v/>
      </c>
      <c r="BD903" s="30">
        <f>INDEX('Seasonal Index'!$H$2:$H$53,AI903)</f>
        <v>1.0467644841480233</v>
      </c>
      <c r="BE903" s="34" t="str">
        <f t="shared" si="205"/>
        <v/>
      </c>
      <c r="BF903" s="38" t="str">
        <f t="shared" si="206"/>
        <v/>
      </c>
      <c r="BG903" s="34">
        <f t="shared" si="207"/>
        <v>9359</v>
      </c>
      <c r="BH903" s="13">
        <f t="shared" si="208"/>
        <v>0</v>
      </c>
      <c r="BI903" s="13">
        <f t="shared" si="209"/>
        <v>0</v>
      </c>
    </row>
    <row r="904" spans="1:61" x14ac:dyDescent="0.2">
      <c r="A904" s="15">
        <v>903</v>
      </c>
      <c r="B904" s="35">
        <v>39591</v>
      </c>
      <c r="C904" s="36">
        <v>9373</v>
      </c>
      <c r="D904" s="37"/>
      <c r="F904" s="15">
        <v>367000</v>
      </c>
      <c r="H904" s="15">
        <v>130.13800000000001</v>
      </c>
      <c r="I904" s="15">
        <v>126.47</v>
      </c>
      <c r="J904" s="15">
        <v>3.7909999999999999</v>
      </c>
      <c r="K904" s="15">
        <v>14706.538</v>
      </c>
      <c r="L904" s="15">
        <v>824117</v>
      </c>
      <c r="M904" s="15">
        <v>1797</v>
      </c>
      <c r="N904" s="15">
        <v>14.605</v>
      </c>
      <c r="O904" s="15">
        <v>252343</v>
      </c>
      <c r="P904" s="15">
        <v>10035.299999999999</v>
      </c>
      <c r="Q904" s="15">
        <v>2609477</v>
      </c>
      <c r="S904" s="15">
        <v>12840</v>
      </c>
      <c r="T904" s="15">
        <v>12.5365</v>
      </c>
      <c r="U904" s="15">
        <v>107.6</v>
      </c>
      <c r="V904" s="15">
        <v>20</v>
      </c>
      <c r="W904" s="15">
        <v>85</v>
      </c>
      <c r="X904" s="15">
        <v>87.101439999999997</v>
      </c>
      <c r="AB904" s="15">
        <v>301696</v>
      </c>
      <c r="AD904" s="15">
        <v>0</v>
      </c>
      <c r="AE904" s="15">
        <v>35.6</v>
      </c>
      <c r="AF904" s="15">
        <v>32.5</v>
      </c>
      <c r="AH904" s="13">
        <f t="shared" si="196"/>
        <v>2008</v>
      </c>
      <c r="AI904" s="13">
        <f t="shared" si="197"/>
        <v>21</v>
      </c>
      <c r="AJ904" s="13">
        <f>IF(AND(ISNUMBER(C904),ISNUMBER(AK904),ISNUMBER(AL904),AH904&gt;=Inputs!$B$5,AH904&lt;=Inputs!$B$6,AH904&lt;&gt;Inputs!$B$7,AH904&lt;&gt;Inputs!$B$8),1,0)</f>
        <v>0</v>
      </c>
      <c r="AK904" s="13">
        <f>IF(INDEX($E904:$AF904,Inputs!$C$10)="","",INDEX($E904:$AF904,Inputs!$C$10))</f>
        <v>252343</v>
      </c>
      <c r="AL904" s="13">
        <f>IF(INDEX($E904:$AF904,Inputs!$C$11)="","",INDEX($E904:$AF904,Inputs!$C$11))</f>
        <v>367000</v>
      </c>
      <c r="AM904" s="19">
        <f>Regression!$C$5+Regression!$C$6*A904</f>
        <v>9787.6245298344493</v>
      </c>
      <c r="AN904" s="27" t="str">
        <f t="shared" si="198"/>
        <v/>
      </c>
      <c r="AO904" s="30">
        <f>INDEX('Seasonal Index'!$E$2:$E$53,AI904)</f>
        <v>1.0352245807811005</v>
      </c>
      <c r="AP904" s="34" t="str">
        <f t="shared" si="199"/>
        <v/>
      </c>
      <c r="AQ904" s="16">
        <f>IF(AJ904=1,A904-Regression!$C$15,0)</f>
        <v>0</v>
      </c>
      <c r="AR904" s="16">
        <f>IF(AJ904=1,AK904-Regression!$D$15,0)</f>
        <v>0</v>
      </c>
      <c r="AS904" s="16">
        <f>IF(AJ904=1,AL904-Regression!$E$15,0)</f>
        <v>0</v>
      </c>
      <c r="AT904" s="16">
        <f>IF(AJ904=1,AP904-Regression!$F$15,0)</f>
        <v>0</v>
      </c>
      <c r="AU904" s="19">
        <f>IF(AND(ISNUMBER(AK904),ISNUMBER(AL904)),Regression!$C$38+Regression!$D$38*A904+Regression!$E$38*AK904+Regression!$F$38*AL904,"")</f>
        <v>9642.7322189587812</v>
      </c>
      <c r="AV904" s="34">
        <f t="shared" si="200"/>
        <v>9982.393418956015</v>
      </c>
      <c r="AW904" s="13" t="str">
        <f>IF(AJ904=1,"Train",IF(AH904=Inputs!$B$6+1,"Validation",IF(AH904&gt;Inputs!$B$6+1,"Forecast","Not used")))</f>
        <v>Not used</v>
      </c>
      <c r="AX904" s="34">
        <f t="shared" si="201"/>
        <v>9373</v>
      </c>
      <c r="AY904" s="38" t="str">
        <f t="shared" si="202"/>
        <v/>
      </c>
      <c r="AZ904" s="13">
        <f t="shared" si="203"/>
        <v>0</v>
      </c>
      <c r="BB904" s="19">
        <f>Regression!$C$45+Regression!$C$46*A904</f>
        <v>7552.5076322485811</v>
      </c>
      <c r="BC904" s="27" t="str">
        <f t="shared" si="204"/>
        <v/>
      </c>
      <c r="BD904" s="30">
        <f>INDEX('Seasonal Index'!$H$2:$H$53,AI904)</f>
        <v>1.0342763462036404</v>
      </c>
      <c r="BE904" s="34" t="str">
        <f t="shared" si="205"/>
        <v/>
      </c>
      <c r="BF904" s="38" t="str">
        <f t="shared" si="206"/>
        <v/>
      </c>
      <c r="BG904" s="34">
        <f t="shared" si="207"/>
        <v>9373</v>
      </c>
      <c r="BH904" s="13">
        <f t="shared" si="208"/>
        <v>0</v>
      </c>
      <c r="BI904" s="13">
        <f t="shared" si="209"/>
        <v>0</v>
      </c>
    </row>
    <row r="905" spans="1:61" x14ac:dyDescent="0.2">
      <c r="A905" s="15">
        <v>904</v>
      </c>
      <c r="B905" s="35">
        <v>39598</v>
      </c>
      <c r="C905" s="36">
        <v>9129</v>
      </c>
      <c r="D905" s="37"/>
      <c r="F905" s="15">
        <v>369000</v>
      </c>
      <c r="H905" s="15">
        <v>128.465</v>
      </c>
      <c r="I905" s="15">
        <v>128.75749999999999</v>
      </c>
      <c r="J905" s="15">
        <v>3.9369999999999998</v>
      </c>
      <c r="K905" s="15">
        <v>14706.538</v>
      </c>
      <c r="L905" s="15">
        <v>824117</v>
      </c>
      <c r="M905" s="15">
        <v>1797</v>
      </c>
      <c r="N905" s="15">
        <v>14.605</v>
      </c>
      <c r="O905" s="15">
        <v>252343</v>
      </c>
      <c r="P905" s="15">
        <v>10035.299999999999</v>
      </c>
      <c r="Q905" s="15">
        <v>2609477</v>
      </c>
      <c r="S905" s="15">
        <v>12840</v>
      </c>
      <c r="T905" s="15">
        <v>12.5365</v>
      </c>
      <c r="U905" s="15">
        <v>107.6</v>
      </c>
      <c r="V905" s="15">
        <v>20</v>
      </c>
      <c r="W905" s="15">
        <v>85</v>
      </c>
      <c r="X905" s="15">
        <v>86.411839999999998</v>
      </c>
      <c r="AB905" s="15">
        <v>301696</v>
      </c>
      <c r="AD905" s="15">
        <v>1</v>
      </c>
      <c r="AE905" s="15">
        <v>21.4</v>
      </c>
      <c r="AF905" s="15">
        <v>35.6</v>
      </c>
      <c r="AH905" s="13">
        <f t="shared" si="196"/>
        <v>2008</v>
      </c>
      <c r="AI905" s="13">
        <f t="shared" si="197"/>
        <v>22</v>
      </c>
      <c r="AJ905" s="13">
        <f>IF(AND(ISNUMBER(C905),ISNUMBER(AK905),ISNUMBER(AL905),AH905&gt;=Inputs!$B$5,AH905&lt;=Inputs!$B$6,AH905&lt;&gt;Inputs!$B$7,AH905&lt;&gt;Inputs!$B$8),1,0)</f>
        <v>0</v>
      </c>
      <c r="AK905" s="13">
        <f>IF(INDEX($E905:$AF905,Inputs!$C$10)="","",INDEX($E905:$AF905,Inputs!$C$10))</f>
        <v>252343</v>
      </c>
      <c r="AL905" s="13">
        <f>IF(INDEX($E905:$AF905,Inputs!$C$11)="","",INDEX($E905:$AF905,Inputs!$C$11))</f>
        <v>369000</v>
      </c>
      <c r="AM905" s="19">
        <f>Regression!$C$5+Regression!$C$6*A905</f>
        <v>9786.4518548961296</v>
      </c>
      <c r="AN905" s="27" t="str">
        <f t="shared" si="198"/>
        <v/>
      </c>
      <c r="AO905" s="30">
        <f>INDEX('Seasonal Index'!$E$2:$E$53,AI905)</f>
        <v>1.0139791701706116</v>
      </c>
      <c r="AP905" s="34" t="str">
        <f t="shared" si="199"/>
        <v/>
      </c>
      <c r="AQ905" s="16">
        <f>IF(AJ905=1,A905-Regression!$C$15,0)</f>
        <v>0</v>
      </c>
      <c r="AR905" s="16">
        <f>IF(AJ905=1,AK905-Regression!$D$15,0)</f>
        <v>0</v>
      </c>
      <c r="AS905" s="16">
        <f>IF(AJ905=1,AL905-Regression!$E$15,0)</f>
        <v>0</v>
      </c>
      <c r="AT905" s="16">
        <f>IF(AJ905=1,AP905-Regression!$F$15,0)</f>
        <v>0</v>
      </c>
      <c r="AU905" s="19">
        <f>IF(AND(ISNUMBER(AK905),ISNUMBER(AL905)),Regression!$C$38+Regression!$D$38*A905+Regression!$E$38*AK905+Regression!$F$38*AL905,"")</f>
        <v>9635.8598229873314</v>
      </c>
      <c r="AV905" s="34">
        <f t="shared" si="200"/>
        <v>9770.5611471930297</v>
      </c>
      <c r="AW905" s="13" t="str">
        <f>IF(AJ905=1,"Train",IF(AH905=Inputs!$B$6+1,"Validation",IF(AH905&gt;Inputs!$B$6+1,"Forecast","Not used")))</f>
        <v>Not used</v>
      </c>
      <c r="AX905" s="34">
        <f t="shared" si="201"/>
        <v>9129</v>
      </c>
      <c r="AY905" s="38" t="str">
        <f t="shared" si="202"/>
        <v/>
      </c>
      <c r="AZ905" s="13">
        <f t="shared" si="203"/>
        <v>0</v>
      </c>
      <c r="BB905" s="19">
        <f>Regression!$C$45+Regression!$C$46*A905</f>
        <v>7554.0671318613586</v>
      </c>
      <c r="BC905" s="27" t="str">
        <f t="shared" si="204"/>
        <v/>
      </c>
      <c r="BD905" s="30">
        <f>INDEX('Seasonal Index'!$H$2:$H$53,AI905)</f>
        <v>1.0395594903117378</v>
      </c>
      <c r="BE905" s="34" t="str">
        <f t="shared" si="205"/>
        <v/>
      </c>
      <c r="BF905" s="38" t="str">
        <f t="shared" si="206"/>
        <v/>
      </c>
      <c r="BG905" s="34">
        <f t="shared" si="207"/>
        <v>9129</v>
      </c>
      <c r="BH905" s="13">
        <f t="shared" si="208"/>
        <v>0</v>
      </c>
      <c r="BI905" s="13">
        <f t="shared" si="209"/>
        <v>0</v>
      </c>
    </row>
    <row r="906" spans="1:61" x14ac:dyDescent="0.2">
      <c r="A906" s="15">
        <v>905</v>
      </c>
      <c r="B906" s="35">
        <v>39605</v>
      </c>
      <c r="C906" s="36">
        <v>9411</v>
      </c>
      <c r="D906" s="37"/>
      <c r="F906" s="15">
        <v>362000</v>
      </c>
      <c r="H906" s="15">
        <v>128.16399999999999</v>
      </c>
      <c r="I906" s="15">
        <v>126.334</v>
      </c>
      <c r="J906" s="15">
        <v>3.976</v>
      </c>
      <c r="K906" s="15">
        <v>14706.538</v>
      </c>
      <c r="L906" s="15">
        <v>824117</v>
      </c>
      <c r="M906" s="15">
        <v>1829</v>
      </c>
      <c r="N906" s="15">
        <v>14.605</v>
      </c>
      <c r="O906" s="15">
        <v>252343</v>
      </c>
      <c r="P906" s="15">
        <v>10070.299999999999</v>
      </c>
      <c r="Q906" s="15">
        <v>2609477</v>
      </c>
      <c r="S906" s="15">
        <v>12840</v>
      </c>
      <c r="T906" s="15">
        <v>12.5365</v>
      </c>
      <c r="U906" s="15">
        <v>107.6</v>
      </c>
      <c r="V906" s="15">
        <v>20</v>
      </c>
      <c r="W906" s="15">
        <v>83.2</v>
      </c>
      <c r="X906" s="15">
        <v>86.448599999999999</v>
      </c>
      <c r="AB906" s="15">
        <v>301696</v>
      </c>
      <c r="AD906" s="15">
        <v>0</v>
      </c>
      <c r="AE906" s="15">
        <v>1.1000000000000001</v>
      </c>
      <c r="AF906" s="15">
        <v>58.6</v>
      </c>
      <c r="AH906" s="13">
        <f t="shared" si="196"/>
        <v>2008</v>
      </c>
      <c r="AI906" s="13">
        <f t="shared" si="197"/>
        <v>23</v>
      </c>
      <c r="AJ906" s="13">
        <f>IF(AND(ISNUMBER(C906),ISNUMBER(AK906),ISNUMBER(AL906),AH906&gt;=Inputs!$B$5,AH906&lt;=Inputs!$B$6,AH906&lt;&gt;Inputs!$B$7,AH906&lt;&gt;Inputs!$B$8),1,0)</f>
        <v>0</v>
      </c>
      <c r="AK906" s="13">
        <f>IF(INDEX($E906:$AF906,Inputs!$C$10)="","",INDEX($E906:$AF906,Inputs!$C$10))</f>
        <v>252343</v>
      </c>
      <c r="AL906" s="13">
        <f>IF(INDEX($E906:$AF906,Inputs!$C$11)="","",INDEX($E906:$AF906,Inputs!$C$11))</f>
        <v>362000</v>
      </c>
      <c r="AM906" s="19">
        <f>Regression!$C$5+Regression!$C$6*A906</f>
        <v>9785.2791799578117</v>
      </c>
      <c r="AN906" s="27" t="str">
        <f t="shared" si="198"/>
        <v/>
      </c>
      <c r="AO906" s="30">
        <f>INDEX('Seasonal Index'!$E$2:$E$53,AI906)</f>
        <v>1.0375597367919589</v>
      </c>
      <c r="AP906" s="34" t="str">
        <f t="shared" si="199"/>
        <v/>
      </c>
      <c r="AQ906" s="16">
        <f>IF(AJ906=1,A906-Regression!$C$15,0)</f>
        <v>0</v>
      </c>
      <c r="AR906" s="16">
        <f>IF(AJ906=1,AK906-Regression!$D$15,0)</f>
        <v>0</v>
      </c>
      <c r="AS906" s="16">
        <f>IF(AJ906=1,AL906-Regression!$E$15,0)</f>
        <v>0</v>
      </c>
      <c r="AT906" s="16">
        <f>IF(AJ906=1,AP906-Regression!$F$15,0)</f>
        <v>0</v>
      </c>
      <c r="AU906" s="19">
        <f>IF(AND(ISNUMBER(AK906),ISNUMBER(AL906)),Regression!$C$38+Regression!$D$38*A906+Regression!$E$38*AK906+Regression!$F$38*AL906,"")</f>
        <v>9652.8827994066978</v>
      </c>
      <c r="AV906" s="34">
        <f t="shared" si="200"/>
        <v>10015.442536636041</v>
      </c>
      <c r="AW906" s="13" t="str">
        <f>IF(AJ906=1,"Train",IF(AH906=Inputs!$B$6+1,"Validation",IF(AH906&gt;Inputs!$B$6+1,"Forecast","Not used")))</f>
        <v>Not used</v>
      </c>
      <c r="AX906" s="34">
        <f t="shared" si="201"/>
        <v>9411</v>
      </c>
      <c r="AY906" s="38" t="str">
        <f t="shared" si="202"/>
        <v/>
      </c>
      <c r="AZ906" s="13">
        <f t="shared" si="203"/>
        <v>0</v>
      </c>
      <c r="BB906" s="19">
        <f>Regression!$C$45+Regression!$C$46*A906</f>
        <v>7555.6266314741351</v>
      </c>
      <c r="BC906" s="27" t="str">
        <f t="shared" si="204"/>
        <v/>
      </c>
      <c r="BD906" s="30">
        <f>INDEX('Seasonal Index'!$H$2:$H$53,AI906)</f>
        <v>1.0378992768174384</v>
      </c>
      <c r="BE906" s="34" t="str">
        <f t="shared" si="205"/>
        <v/>
      </c>
      <c r="BF906" s="38" t="str">
        <f t="shared" si="206"/>
        <v/>
      </c>
      <c r="BG906" s="34">
        <f t="shared" si="207"/>
        <v>9411</v>
      </c>
      <c r="BH906" s="13">
        <f t="shared" si="208"/>
        <v>0</v>
      </c>
      <c r="BI906" s="13">
        <f t="shared" si="209"/>
        <v>0</v>
      </c>
    </row>
    <row r="907" spans="1:61" x14ac:dyDescent="0.2">
      <c r="A907" s="15">
        <v>906</v>
      </c>
      <c r="B907" s="35">
        <v>39612</v>
      </c>
      <c r="C907" s="36">
        <v>9251</v>
      </c>
      <c r="D907" s="37"/>
      <c r="F907" s="15">
        <v>382000</v>
      </c>
      <c r="H907" s="15">
        <v>134.80000000000001</v>
      </c>
      <c r="I907" s="15">
        <v>134.11799999999999</v>
      </c>
      <c r="J907" s="15">
        <v>4.0389999999999997</v>
      </c>
      <c r="K907" s="15">
        <v>14706.538</v>
      </c>
      <c r="L907" s="15">
        <v>818762</v>
      </c>
      <c r="M907" s="15">
        <v>1829</v>
      </c>
      <c r="N907" s="15">
        <v>14.605</v>
      </c>
      <c r="O907" s="15">
        <v>252343</v>
      </c>
      <c r="P907" s="15">
        <v>10070.299999999999</v>
      </c>
      <c r="Q907" s="15">
        <v>2609477</v>
      </c>
      <c r="S907" s="15">
        <v>12840</v>
      </c>
      <c r="T907" s="15">
        <v>12.5365</v>
      </c>
      <c r="U907" s="15">
        <v>107.6</v>
      </c>
      <c r="V907" s="15">
        <v>20</v>
      </c>
      <c r="W907" s="15">
        <v>83.2</v>
      </c>
      <c r="X907" s="15">
        <v>86.893500000000003</v>
      </c>
      <c r="AB907" s="15">
        <v>301696</v>
      </c>
      <c r="AD907" s="15">
        <v>0</v>
      </c>
      <c r="AE907" s="15">
        <v>0</v>
      </c>
      <c r="AF907" s="15">
        <v>90</v>
      </c>
      <c r="AH907" s="13">
        <f t="shared" si="196"/>
        <v>2008</v>
      </c>
      <c r="AI907" s="13">
        <f t="shared" si="197"/>
        <v>24</v>
      </c>
      <c r="AJ907" s="13">
        <f>IF(AND(ISNUMBER(C907),ISNUMBER(AK907),ISNUMBER(AL907),AH907&gt;=Inputs!$B$5,AH907&lt;=Inputs!$B$6,AH907&lt;&gt;Inputs!$B$7,AH907&lt;&gt;Inputs!$B$8),1,0)</f>
        <v>0</v>
      </c>
      <c r="AK907" s="13">
        <f>IF(INDEX($E907:$AF907,Inputs!$C$10)="","",INDEX($E907:$AF907,Inputs!$C$10))</f>
        <v>252343</v>
      </c>
      <c r="AL907" s="13">
        <f>IF(INDEX($E907:$AF907,Inputs!$C$11)="","",INDEX($E907:$AF907,Inputs!$C$11))</f>
        <v>382000</v>
      </c>
      <c r="AM907" s="19">
        <f>Regression!$C$5+Regression!$C$6*A907</f>
        <v>9784.106505019492</v>
      </c>
      <c r="AN907" s="27" t="str">
        <f t="shared" si="198"/>
        <v/>
      </c>
      <c r="AO907" s="30">
        <f>INDEX('Seasonal Index'!$E$2:$E$53,AI907)</f>
        <v>1.0344513246808191</v>
      </c>
      <c r="AP907" s="34" t="str">
        <f t="shared" si="199"/>
        <v/>
      </c>
      <c r="AQ907" s="16">
        <f>IF(AJ907=1,A907-Regression!$C$15,0)</f>
        <v>0</v>
      </c>
      <c r="AR907" s="16">
        <f>IF(AJ907=1,AK907-Regression!$D$15,0)</f>
        <v>0</v>
      </c>
      <c r="AS907" s="16">
        <f>IF(AJ907=1,AL907-Regression!$E$15,0)</f>
        <v>0</v>
      </c>
      <c r="AT907" s="16">
        <f>IF(AJ907=1,AP907-Regression!$F$15,0)</f>
        <v>0</v>
      </c>
      <c r="AU907" s="19">
        <f>IF(AND(ISNUMBER(AK907),ISNUMBER(AL907)),Regression!$C$38+Regression!$D$38*A907+Regression!$E$38*AK907+Regression!$F$38*AL907,"")</f>
        <v>9598.2196586536193</v>
      </c>
      <c r="AV907" s="34">
        <f t="shared" si="200"/>
        <v>9928.8910404717153</v>
      </c>
      <c r="AW907" s="13" t="str">
        <f>IF(AJ907=1,"Train",IF(AH907=Inputs!$B$6+1,"Validation",IF(AH907&gt;Inputs!$B$6+1,"Forecast","Not used")))</f>
        <v>Not used</v>
      </c>
      <c r="AX907" s="34">
        <f t="shared" si="201"/>
        <v>9251</v>
      </c>
      <c r="AY907" s="38" t="str">
        <f t="shared" si="202"/>
        <v/>
      </c>
      <c r="AZ907" s="13">
        <f t="shared" si="203"/>
        <v>0</v>
      </c>
      <c r="BB907" s="19">
        <f>Regression!$C$45+Regression!$C$46*A907</f>
        <v>7557.1861310869117</v>
      </c>
      <c r="BC907" s="27" t="str">
        <f t="shared" si="204"/>
        <v/>
      </c>
      <c r="BD907" s="30">
        <f>INDEX('Seasonal Index'!$H$2:$H$53,AI907)</f>
        <v>1.0351080615346946</v>
      </c>
      <c r="BE907" s="34" t="str">
        <f t="shared" si="205"/>
        <v/>
      </c>
      <c r="BF907" s="38" t="str">
        <f t="shared" si="206"/>
        <v/>
      </c>
      <c r="BG907" s="34">
        <f t="shared" si="207"/>
        <v>9251</v>
      </c>
      <c r="BH907" s="13">
        <f t="shared" si="208"/>
        <v>0</v>
      </c>
      <c r="BI907" s="13">
        <f t="shared" si="209"/>
        <v>0</v>
      </c>
    </row>
    <row r="908" spans="1:61" x14ac:dyDescent="0.2">
      <c r="A908" s="15">
        <v>907</v>
      </c>
      <c r="B908" s="35">
        <v>39619</v>
      </c>
      <c r="C908" s="36">
        <v>9334</v>
      </c>
      <c r="D908" s="37"/>
      <c r="F908" s="15">
        <v>378000</v>
      </c>
      <c r="H908" s="15">
        <v>134.34200000000001</v>
      </c>
      <c r="I908" s="15">
        <v>132.08199999999999</v>
      </c>
      <c r="J908" s="15">
        <v>4.0819999999999999</v>
      </c>
      <c r="K908" s="15">
        <v>14706.538</v>
      </c>
      <c r="L908" s="15">
        <v>818762</v>
      </c>
      <c r="M908" s="15">
        <v>1829</v>
      </c>
      <c r="N908" s="15">
        <v>14.696999999999999</v>
      </c>
      <c r="O908" s="15">
        <v>252088</v>
      </c>
      <c r="P908" s="15">
        <v>10070.299999999999</v>
      </c>
      <c r="Q908" s="15">
        <v>2645604</v>
      </c>
      <c r="S908" s="15">
        <v>12840</v>
      </c>
      <c r="T908" s="15">
        <v>12.5365</v>
      </c>
      <c r="U908" s="15">
        <v>107.6</v>
      </c>
      <c r="V908" s="15">
        <v>20</v>
      </c>
      <c r="W908" s="15">
        <v>83.2</v>
      </c>
      <c r="X908" s="15">
        <v>87.393379999999993</v>
      </c>
      <c r="AB908" s="15">
        <v>301696</v>
      </c>
      <c r="AD908" s="15">
        <v>0</v>
      </c>
      <c r="AE908" s="15">
        <v>0</v>
      </c>
      <c r="AF908" s="15">
        <v>78.7</v>
      </c>
      <c r="AH908" s="13">
        <f t="shared" si="196"/>
        <v>2008</v>
      </c>
      <c r="AI908" s="13">
        <f t="shared" si="197"/>
        <v>25</v>
      </c>
      <c r="AJ908" s="13">
        <f>IF(AND(ISNUMBER(C908),ISNUMBER(AK908),ISNUMBER(AL908),AH908&gt;=Inputs!$B$5,AH908&lt;=Inputs!$B$6,AH908&lt;&gt;Inputs!$B$7,AH908&lt;&gt;Inputs!$B$8),1,0)</f>
        <v>0</v>
      </c>
      <c r="AK908" s="13">
        <f>IF(INDEX($E908:$AF908,Inputs!$C$10)="","",INDEX($E908:$AF908,Inputs!$C$10))</f>
        <v>252088</v>
      </c>
      <c r="AL908" s="13">
        <f>IF(INDEX($E908:$AF908,Inputs!$C$11)="","",INDEX($E908:$AF908,Inputs!$C$11))</f>
        <v>378000</v>
      </c>
      <c r="AM908" s="19">
        <f>Regression!$C$5+Regression!$C$6*A908</f>
        <v>9782.9338300811723</v>
      </c>
      <c r="AN908" s="27" t="str">
        <f t="shared" si="198"/>
        <v/>
      </c>
      <c r="AO908" s="30">
        <f>INDEX('Seasonal Index'!$E$2:$E$53,AI908)</f>
        <v>1.0360606930993077</v>
      </c>
      <c r="AP908" s="34" t="str">
        <f t="shared" si="199"/>
        <v/>
      </c>
      <c r="AQ908" s="16">
        <f>IF(AJ908=1,A908-Regression!$C$15,0)</f>
        <v>0</v>
      </c>
      <c r="AR908" s="16">
        <f>IF(AJ908=1,AK908-Regression!$D$15,0)</f>
        <v>0</v>
      </c>
      <c r="AS908" s="16">
        <f>IF(AJ908=1,AL908-Regression!$E$15,0)</f>
        <v>0</v>
      </c>
      <c r="AT908" s="16">
        <f>IF(AJ908=1,AP908-Regression!$F$15,0)</f>
        <v>0</v>
      </c>
      <c r="AU908" s="19">
        <f>IF(AND(ISNUMBER(AK908),ISNUMBER(AL908)),Regression!$C$38+Regression!$D$38*A908+Regression!$E$38*AK908+Regression!$F$38*AL908,"")</f>
        <v>9606.8122198065485</v>
      </c>
      <c r="AV908" s="34">
        <f t="shared" si="200"/>
        <v>9953.2405269276715</v>
      </c>
      <c r="AW908" s="13" t="str">
        <f>IF(AJ908=1,"Train",IF(AH908=Inputs!$B$6+1,"Validation",IF(AH908&gt;Inputs!$B$6+1,"Forecast","Not used")))</f>
        <v>Not used</v>
      </c>
      <c r="AX908" s="34">
        <f t="shared" si="201"/>
        <v>9334</v>
      </c>
      <c r="AY908" s="38" t="str">
        <f t="shared" si="202"/>
        <v/>
      </c>
      <c r="AZ908" s="13">
        <f t="shared" si="203"/>
        <v>0</v>
      </c>
      <c r="BB908" s="19">
        <f>Regression!$C$45+Regression!$C$46*A908</f>
        <v>7558.7456306996883</v>
      </c>
      <c r="BC908" s="27" t="str">
        <f t="shared" si="204"/>
        <v/>
      </c>
      <c r="BD908" s="30">
        <f>INDEX('Seasonal Index'!$H$2:$H$53,AI908)</f>
        <v>1.0325970785197598</v>
      </c>
      <c r="BE908" s="34" t="str">
        <f t="shared" si="205"/>
        <v/>
      </c>
      <c r="BF908" s="38" t="str">
        <f t="shared" si="206"/>
        <v/>
      </c>
      <c r="BG908" s="34">
        <f t="shared" si="207"/>
        <v>9334</v>
      </c>
      <c r="BH908" s="13">
        <f t="shared" si="208"/>
        <v>0</v>
      </c>
      <c r="BI908" s="13">
        <f t="shared" si="209"/>
        <v>0</v>
      </c>
    </row>
    <row r="909" spans="1:61" x14ac:dyDescent="0.2">
      <c r="A909" s="15">
        <v>908</v>
      </c>
      <c r="B909" s="35">
        <v>39626</v>
      </c>
      <c r="C909" s="36">
        <v>9357</v>
      </c>
      <c r="D909" s="37"/>
      <c r="F909" s="15">
        <v>381000</v>
      </c>
      <c r="H909" s="15">
        <v>136.99799999999999</v>
      </c>
      <c r="I909" s="15">
        <v>135.54</v>
      </c>
      <c r="J909" s="15">
        <v>4.0789999999999997</v>
      </c>
      <c r="K909" s="15">
        <v>14706.538</v>
      </c>
      <c r="L909" s="15">
        <v>818762</v>
      </c>
      <c r="M909" s="15">
        <v>1829</v>
      </c>
      <c r="N909" s="15">
        <v>14.696999999999999</v>
      </c>
      <c r="O909" s="15">
        <v>252088</v>
      </c>
      <c r="P909" s="15">
        <v>10070.299999999999</v>
      </c>
      <c r="Q909" s="15">
        <v>2645604</v>
      </c>
      <c r="S909" s="15">
        <v>12840</v>
      </c>
      <c r="T909" s="15">
        <v>12.5365</v>
      </c>
      <c r="U909" s="15">
        <v>107.6</v>
      </c>
      <c r="V909" s="15">
        <v>20</v>
      </c>
      <c r="W909" s="15">
        <v>83.2</v>
      </c>
      <c r="X909" s="15">
        <v>87.154740000000004</v>
      </c>
      <c r="AB909" s="15">
        <v>301696</v>
      </c>
      <c r="AD909" s="15">
        <v>0</v>
      </c>
      <c r="AE909" s="15">
        <v>0</v>
      </c>
      <c r="AF909" s="15">
        <v>84.6</v>
      </c>
      <c r="AH909" s="13">
        <f t="shared" si="196"/>
        <v>2008</v>
      </c>
      <c r="AI909" s="13">
        <f t="shared" si="197"/>
        <v>26</v>
      </c>
      <c r="AJ909" s="13">
        <f>IF(AND(ISNUMBER(C909),ISNUMBER(AK909),ISNUMBER(AL909),AH909&gt;=Inputs!$B$5,AH909&lt;=Inputs!$B$6,AH909&lt;&gt;Inputs!$B$7,AH909&lt;&gt;Inputs!$B$8),1,0)</f>
        <v>0</v>
      </c>
      <c r="AK909" s="13">
        <f>IF(INDEX($E909:$AF909,Inputs!$C$10)="","",INDEX($E909:$AF909,Inputs!$C$10))</f>
        <v>252088</v>
      </c>
      <c r="AL909" s="13">
        <f>IF(INDEX($E909:$AF909,Inputs!$C$11)="","",INDEX($E909:$AF909,Inputs!$C$11))</f>
        <v>381000</v>
      </c>
      <c r="AM909" s="19">
        <f>Regression!$C$5+Regression!$C$6*A909</f>
        <v>9781.7611551428545</v>
      </c>
      <c r="AN909" s="27" t="str">
        <f t="shared" si="198"/>
        <v/>
      </c>
      <c r="AO909" s="30">
        <f>INDEX('Seasonal Index'!$E$2:$E$53,AI909)</f>
        <v>1.057751041708793</v>
      </c>
      <c r="AP909" s="34" t="str">
        <f t="shared" si="199"/>
        <v/>
      </c>
      <c r="AQ909" s="16">
        <f>IF(AJ909=1,A909-Regression!$C$15,0)</f>
        <v>0</v>
      </c>
      <c r="AR909" s="16">
        <f>IF(AJ909=1,AK909-Regression!$D$15,0)</f>
        <v>0</v>
      </c>
      <c r="AS909" s="16">
        <f>IF(AJ909=1,AL909-Regression!$E$15,0)</f>
        <v>0</v>
      </c>
      <c r="AT909" s="16">
        <f>IF(AJ909=1,AP909-Regression!$F$15,0)</f>
        <v>0</v>
      </c>
      <c r="AU909" s="19">
        <f>IF(AND(ISNUMBER(AK909),ISNUMBER(AL909)),Regression!$C$38+Regression!$D$38*A909+Regression!$E$38*AK909+Regression!$F$38*AL909,"")</f>
        <v>9597.2847824583405</v>
      </c>
      <c r="AV909" s="34">
        <f t="shared" si="200"/>
        <v>10151.537976221256</v>
      </c>
      <c r="AW909" s="13" t="str">
        <f>IF(AJ909=1,"Train",IF(AH909=Inputs!$B$6+1,"Validation",IF(AH909&gt;Inputs!$B$6+1,"Forecast","Not used")))</f>
        <v>Not used</v>
      </c>
      <c r="AX909" s="34">
        <f t="shared" si="201"/>
        <v>9357</v>
      </c>
      <c r="AY909" s="38" t="str">
        <f t="shared" si="202"/>
        <v/>
      </c>
      <c r="AZ909" s="13">
        <f t="shared" si="203"/>
        <v>0</v>
      </c>
      <c r="BB909" s="19">
        <f>Regression!$C$45+Regression!$C$46*A909</f>
        <v>7560.3051303124648</v>
      </c>
      <c r="BC909" s="27" t="str">
        <f t="shared" si="204"/>
        <v/>
      </c>
      <c r="BD909" s="30">
        <f>INDEX('Seasonal Index'!$H$2:$H$53,AI909)</f>
        <v>1.0794606245983969</v>
      </c>
      <c r="BE909" s="34" t="str">
        <f t="shared" si="205"/>
        <v/>
      </c>
      <c r="BF909" s="38" t="str">
        <f t="shared" si="206"/>
        <v/>
      </c>
      <c r="BG909" s="34">
        <f t="shared" si="207"/>
        <v>9357</v>
      </c>
      <c r="BH909" s="13">
        <f t="shared" si="208"/>
        <v>0</v>
      </c>
      <c r="BI909" s="13">
        <f t="shared" si="209"/>
        <v>0</v>
      </c>
    </row>
    <row r="910" spans="1:61" x14ac:dyDescent="0.2">
      <c r="A910" s="15">
        <v>909</v>
      </c>
      <c r="B910" s="35">
        <v>39633</v>
      </c>
      <c r="C910" s="36">
        <v>9347</v>
      </c>
      <c r="D910" s="37"/>
      <c r="F910" s="15">
        <v>392000</v>
      </c>
      <c r="H910" s="15">
        <v>142.51750000000001</v>
      </c>
      <c r="I910" s="15">
        <v>141.065</v>
      </c>
      <c r="J910" s="15">
        <v>4.0949999999999998</v>
      </c>
      <c r="K910" s="15">
        <v>14706.538</v>
      </c>
      <c r="L910" s="15">
        <v>818762</v>
      </c>
      <c r="M910" s="15">
        <v>1829</v>
      </c>
      <c r="N910" s="15">
        <v>14.696999999999999</v>
      </c>
      <c r="O910" s="15">
        <v>252088</v>
      </c>
      <c r="P910" s="15">
        <v>10070.299999999999</v>
      </c>
      <c r="Q910" s="15">
        <v>2645604</v>
      </c>
      <c r="S910" s="15">
        <v>12840</v>
      </c>
      <c r="T910" s="15">
        <v>12.5365</v>
      </c>
      <c r="U910" s="15">
        <v>107.6</v>
      </c>
      <c r="V910" s="15">
        <v>20</v>
      </c>
      <c r="W910" s="15">
        <v>83.2</v>
      </c>
      <c r="X910" s="15">
        <v>86.911739999999995</v>
      </c>
      <c r="AB910" s="15">
        <v>301696</v>
      </c>
      <c r="AD910" s="15">
        <v>1</v>
      </c>
      <c r="AE910" s="15">
        <v>0</v>
      </c>
      <c r="AF910" s="15">
        <v>81.2</v>
      </c>
      <c r="AH910" s="13">
        <f t="shared" si="196"/>
        <v>2008</v>
      </c>
      <c r="AI910" s="13">
        <f t="shared" si="197"/>
        <v>27</v>
      </c>
      <c r="AJ910" s="13">
        <f>IF(AND(ISNUMBER(C910),ISNUMBER(AK910),ISNUMBER(AL910),AH910&gt;=Inputs!$B$5,AH910&lt;=Inputs!$B$6,AH910&lt;&gt;Inputs!$B$7,AH910&lt;&gt;Inputs!$B$8),1,0)</f>
        <v>0</v>
      </c>
      <c r="AK910" s="13">
        <f>IF(INDEX($E910:$AF910,Inputs!$C$10)="","",INDEX($E910:$AF910,Inputs!$C$10))</f>
        <v>252088</v>
      </c>
      <c r="AL910" s="13">
        <f>IF(INDEX($E910:$AF910,Inputs!$C$11)="","",INDEX($E910:$AF910,Inputs!$C$11))</f>
        <v>392000</v>
      </c>
      <c r="AM910" s="19">
        <f>Regression!$C$5+Regression!$C$6*A910</f>
        <v>9780.5884802045348</v>
      </c>
      <c r="AN910" s="27" t="str">
        <f t="shared" si="198"/>
        <v/>
      </c>
      <c r="AO910" s="30">
        <f>INDEX('Seasonal Index'!$E$2:$E$53,AI910)</f>
        <v>1.0212618850338866</v>
      </c>
      <c r="AP910" s="34" t="str">
        <f t="shared" si="199"/>
        <v/>
      </c>
      <c r="AQ910" s="16">
        <f>IF(AJ910=1,A910-Regression!$C$15,0)</f>
        <v>0</v>
      </c>
      <c r="AR910" s="16">
        <f>IF(AJ910=1,AK910-Regression!$D$15,0)</f>
        <v>0</v>
      </c>
      <c r="AS910" s="16">
        <f>IF(AJ910=1,AL910-Regression!$E$15,0)</f>
        <v>0</v>
      </c>
      <c r="AT910" s="16">
        <f>IF(AJ910=1,AP910-Regression!$F$15,0)</f>
        <v>0</v>
      </c>
      <c r="AU910" s="19">
        <f>IF(AND(ISNUMBER(AK910),ISNUMBER(AL910)),Regression!$C$38+Regression!$D$38*A910+Regression!$E$38*AK910+Regression!$F$38*AL910,"")</f>
        <v>9566.5170140960781</v>
      </c>
      <c r="AV910" s="34">
        <f t="shared" si="200"/>
        <v>9769.919199024509</v>
      </c>
      <c r="AW910" s="13" t="str">
        <f>IF(AJ910=1,"Train",IF(AH910=Inputs!$B$6+1,"Validation",IF(AH910&gt;Inputs!$B$6+1,"Forecast","Not used")))</f>
        <v>Not used</v>
      </c>
      <c r="AX910" s="34">
        <f t="shared" si="201"/>
        <v>9347</v>
      </c>
      <c r="AY910" s="38" t="str">
        <f t="shared" si="202"/>
        <v/>
      </c>
      <c r="AZ910" s="13">
        <f t="shared" si="203"/>
        <v>0</v>
      </c>
      <c r="BB910" s="19">
        <f>Regression!$C$45+Regression!$C$46*A910</f>
        <v>7561.8646299252423</v>
      </c>
      <c r="BC910" s="27" t="str">
        <f t="shared" si="204"/>
        <v/>
      </c>
      <c r="BD910" s="30">
        <f>INDEX('Seasonal Index'!$H$2:$H$53,AI910)</f>
        <v>0.99454601152310251</v>
      </c>
      <c r="BE910" s="34" t="str">
        <f t="shared" si="205"/>
        <v/>
      </c>
      <c r="BF910" s="38" t="str">
        <f t="shared" si="206"/>
        <v/>
      </c>
      <c r="BG910" s="34">
        <f t="shared" si="207"/>
        <v>9347</v>
      </c>
      <c r="BH910" s="13">
        <f t="shared" si="208"/>
        <v>0</v>
      </c>
      <c r="BI910" s="13">
        <f t="shared" si="209"/>
        <v>0</v>
      </c>
    </row>
    <row r="911" spans="1:61" x14ac:dyDescent="0.2">
      <c r="A911" s="15">
        <v>910</v>
      </c>
      <c r="B911" s="35">
        <v>39640</v>
      </c>
      <c r="C911" s="36">
        <v>9344</v>
      </c>
      <c r="D911" s="37"/>
      <c r="F911" s="15">
        <v>371000</v>
      </c>
      <c r="H911" s="15">
        <v>139.94999999999999</v>
      </c>
      <c r="I911" s="15">
        <v>137.434</v>
      </c>
      <c r="J911" s="15">
        <v>4.1139999999999999</v>
      </c>
      <c r="K911" s="15">
        <v>14706.538</v>
      </c>
      <c r="L911" s="15">
        <v>866867</v>
      </c>
      <c r="M911" s="15">
        <v>1863</v>
      </c>
      <c r="N911" s="15">
        <v>14.696999999999999</v>
      </c>
      <c r="O911" s="15">
        <v>252088</v>
      </c>
      <c r="P911" s="15">
        <v>10132.299999999999</v>
      </c>
      <c r="Q911" s="15">
        <v>2645604</v>
      </c>
      <c r="S911" s="15">
        <v>12840</v>
      </c>
      <c r="T911" s="15">
        <v>12.5365</v>
      </c>
      <c r="U911" s="15">
        <v>107.6</v>
      </c>
      <c r="V911" s="15">
        <v>20</v>
      </c>
      <c r="W911" s="15">
        <v>86.2</v>
      </c>
      <c r="X911" s="15">
        <v>86.769480000000001</v>
      </c>
      <c r="AB911" s="15">
        <v>301696</v>
      </c>
      <c r="AD911" s="15">
        <v>0</v>
      </c>
      <c r="AE911" s="15">
        <v>0</v>
      </c>
      <c r="AF911" s="15">
        <v>90.5</v>
      </c>
      <c r="AH911" s="13">
        <f t="shared" si="196"/>
        <v>2008</v>
      </c>
      <c r="AI911" s="13">
        <f t="shared" si="197"/>
        <v>28</v>
      </c>
      <c r="AJ911" s="13">
        <f>IF(AND(ISNUMBER(C911),ISNUMBER(AK911),ISNUMBER(AL911),AH911&gt;=Inputs!$B$5,AH911&lt;=Inputs!$B$6,AH911&lt;&gt;Inputs!$B$7,AH911&lt;&gt;Inputs!$B$8),1,0)</f>
        <v>0</v>
      </c>
      <c r="AK911" s="13">
        <f>IF(INDEX($E911:$AF911,Inputs!$C$10)="","",INDEX($E911:$AF911,Inputs!$C$10))</f>
        <v>252088</v>
      </c>
      <c r="AL911" s="13">
        <f>IF(INDEX($E911:$AF911,Inputs!$C$11)="","",INDEX($E911:$AF911,Inputs!$C$11))</f>
        <v>371000</v>
      </c>
      <c r="AM911" s="19">
        <f>Regression!$C$5+Regression!$C$6*A911</f>
        <v>9779.4158052662169</v>
      </c>
      <c r="AN911" s="27" t="str">
        <f t="shared" si="198"/>
        <v/>
      </c>
      <c r="AO911" s="30">
        <f>INDEX('Seasonal Index'!$E$2:$E$53,AI911)</f>
        <v>1.0135090248159799</v>
      </c>
      <c r="AP911" s="34" t="str">
        <f t="shared" si="199"/>
        <v/>
      </c>
      <c r="AQ911" s="16">
        <f>IF(AJ911=1,A911-Regression!$C$15,0)</f>
        <v>0</v>
      </c>
      <c r="AR911" s="16">
        <f>IF(AJ911=1,AK911-Regression!$D$15,0)</f>
        <v>0</v>
      </c>
      <c r="AS911" s="16">
        <f>IF(AJ911=1,AL911-Regression!$E$15,0)</f>
        <v>0</v>
      </c>
      <c r="AT911" s="16">
        <f>IF(AJ911=1,AP911-Regression!$F$15,0)</f>
        <v>0</v>
      </c>
      <c r="AU911" s="19">
        <f>IF(AND(ISNUMBER(AK911),ISNUMBER(AL911)),Regression!$C$38+Regression!$D$38*A911+Regression!$E$38*AK911+Regression!$F$38*AL911,"")</f>
        <v>9620.7105697900442</v>
      </c>
      <c r="AV911" s="34">
        <f t="shared" si="200"/>
        <v>9750.6769876246981</v>
      </c>
      <c r="AW911" s="13" t="str">
        <f>IF(AJ911=1,"Train",IF(AH911=Inputs!$B$6+1,"Validation",IF(AH911&gt;Inputs!$B$6+1,"Forecast","Not used")))</f>
        <v>Not used</v>
      </c>
      <c r="AX911" s="34">
        <f t="shared" si="201"/>
        <v>9344</v>
      </c>
      <c r="AY911" s="38" t="str">
        <f t="shared" si="202"/>
        <v/>
      </c>
      <c r="AZ911" s="13">
        <f t="shared" si="203"/>
        <v>0</v>
      </c>
      <c r="BB911" s="19">
        <f>Regression!$C$45+Regression!$C$46*A911</f>
        <v>7563.4241295380189</v>
      </c>
      <c r="BC911" s="27" t="str">
        <f t="shared" si="204"/>
        <v/>
      </c>
      <c r="BD911" s="30">
        <f>INDEX('Seasonal Index'!$H$2:$H$53,AI911)</f>
        <v>0.99258235973728948</v>
      </c>
      <c r="BE911" s="34" t="str">
        <f t="shared" si="205"/>
        <v/>
      </c>
      <c r="BF911" s="38" t="str">
        <f t="shared" si="206"/>
        <v/>
      </c>
      <c r="BG911" s="34">
        <f t="shared" si="207"/>
        <v>9344</v>
      </c>
      <c r="BH911" s="13">
        <f t="shared" si="208"/>
        <v>0</v>
      </c>
      <c r="BI911" s="13">
        <f t="shared" si="209"/>
        <v>0</v>
      </c>
    </row>
    <row r="912" spans="1:61" x14ac:dyDescent="0.2">
      <c r="A912" s="15">
        <v>911</v>
      </c>
      <c r="B912" s="35">
        <v>39647</v>
      </c>
      <c r="C912" s="36">
        <v>9342</v>
      </c>
      <c r="D912" s="37"/>
      <c r="F912" s="15">
        <v>385000</v>
      </c>
      <c r="H912" s="15">
        <v>135.36799999999999</v>
      </c>
      <c r="I912" s="15">
        <v>135.05199999999999</v>
      </c>
      <c r="J912" s="15">
        <v>4.1130000000000004</v>
      </c>
      <c r="K912" s="15">
        <v>14706.538</v>
      </c>
      <c r="L912" s="15">
        <v>866867</v>
      </c>
      <c r="M912" s="15">
        <v>1863</v>
      </c>
      <c r="N912" s="15">
        <v>14.377000000000001</v>
      </c>
      <c r="O912" s="15">
        <v>261466</v>
      </c>
      <c r="P912" s="15">
        <v>10132.299999999999</v>
      </c>
      <c r="Q912" s="15">
        <v>2645604</v>
      </c>
      <c r="S912" s="15">
        <v>12840</v>
      </c>
      <c r="T912" s="15">
        <v>12.5365</v>
      </c>
      <c r="U912" s="15">
        <v>107.6</v>
      </c>
      <c r="V912" s="15">
        <v>20</v>
      </c>
      <c r="W912" s="15">
        <v>86.2</v>
      </c>
      <c r="X912" s="15">
        <v>86.641239999999996</v>
      </c>
      <c r="AB912" s="15">
        <v>301696</v>
      </c>
      <c r="AD912" s="15">
        <v>0</v>
      </c>
      <c r="AE912" s="15">
        <v>0</v>
      </c>
      <c r="AF912" s="15">
        <v>100.4</v>
      </c>
      <c r="AH912" s="13">
        <f t="shared" si="196"/>
        <v>2008</v>
      </c>
      <c r="AI912" s="13">
        <f t="shared" si="197"/>
        <v>29</v>
      </c>
      <c r="AJ912" s="13">
        <f>IF(AND(ISNUMBER(C912),ISNUMBER(AK912),ISNUMBER(AL912),AH912&gt;=Inputs!$B$5,AH912&lt;=Inputs!$B$6,AH912&lt;&gt;Inputs!$B$7,AH912&lt;&gt;Inputs!$B$8),1,0)</f>
        <v>0</v>
      </c>
      <c r="AK912" s="13">
        <f>IF(INDEX($E912:$AF912,Inputs!$C$10)="","",INDEX($E912:$AF912,Inputs!$C$10))</f>
        <v>261466</v>
      </c>
      <c r="AL912" s="13">
        <f>IF(INDEX($E912:$AF912,Inputs!$C$11)="","",INDEX($E912:$AF912,Inputs!$C$11))</f>
        <v>385000</v>
      </c>
      <c r="AM912" s="19">
        <f>Regression!$C$5+Regression!$C$6*A912</f>
        <v>9778.2431303278972</v>
      </c>
      <c r="AN912" s="27" t="str">
        <f t="shared" si="198"/>
        <v/>
      </c>
      <c r="AO912" s="30">
        <f>INDEX('Seasonal Index'!$E$2:$E$53,AI912)</f>
        <v>1.0519566788647539</v>
      </c>
      <c r="AP912" s="34" t="str">
        <f t="shared" si="199"/>
        <v/>
      </c>
      <c r="AQ912" s="16">
        <f>IF(AJ912=1,A912-Regression!$C$15,0)</f>
        <v>0</v>
      </c>
      <c r="AR912" s="16">
        <f>IF(AJ912=1,AK912-Regression!$D$15,0)</f>
        <v>0</v>
      </c>
      <c r="AS912" s="16">
        <f>IF(AJ912=1,AL912-Regression!$E$15,0)</f>
        <v>0</v>
      </c>
      <c r="AT912" s="16">
        <f>IF(AJ912=1,AP912-Regression!$F$15,0)</f>
        <v>0</v>
      </c>
      <c r="AU912" s="19">
        <f>IF(AND(ISNUMBER(AK912),ISNUMBER(AL912)),Regression!$C$38+Regression!$D$38*A912+Regression!$E$38*AK912+Regression!$F$38*AL912,"")</f>
        <v>9599.0894430816807</v>
      </c>
      <c r="AV912" s="34">
        <f t="shared" si="200"/>
        <v>10097.826250669925</v>
      </c>
      <c r="AW912" s="13" t="str">
        <f>IF(AJ912=1,"Train",IF(AH912=Inputs!$B$6+1,"Validation",IF(AH912&gt;Inputs!$B$6+1,"Forecast","Not used")))</f>
        <v>Not used</v>
      </c>
      <c r="AX912" s="34">
        <f t="shared" si="201"/>
        <v>9342</v>
      </c>
      <c r="AY912" s="38" t="str">
        <f t="shared" si="202"/>
        <v/>
      </c>
      <c r="AZ912" s="13">
        <f t="shared" si="203"/>
        <v>0</v>
      </c>
      <c r="BB912" s="19">
        <f>Regression!$C$45+Regression!$C$46*A912</f>
        <v>7564.9836291507954</v>
      </c>
      <c r="BC912" s="27" t="str">
        <f t="shared" si="204"/>
        <v/>
      </c>
      <c r="BD912" s="30">
        <f>INDEX('Seasonal Index'!$H$2:$H$53,AI912)</f>
        <v>1.0486159669304305</v>
      </c>
      <c r="BE912" s="34" t="str">
        <f t="shared" si="205"/>
        <v/>
      </c>
      <c r="BF912" s="38" t="str">
        <f t="shared" si="206"/>
        <v/>
      </c>
      <c r="BG912" s="34">
        <f t="shared" si="207"/>
        <v>9342</v>
      </c>
      <c r="BH912" s="13">
        <f t="shared" si="208"/>
        <v>0</v>
      </c>
      <c r="BI912" s="13">
        <f t="shared" si="209"/>
        <v>0</v>
      </c>
    </row>
    <row r="913" spans="1:61" x14ac:dyDescent="0.2">
      <c r="A913" s="15">
        <v>912</v>
      </c>
      <c r="B913" s="35">
        <v>39654</v>
      </c>
      <c r="C913" s="36">
        <v>9468</v>
      </c>
      <c r="D913" s="37"/>
      <c r="F913" s="15">
        <v>402000</v>
      </c>
      <c r="H913" s="15">
        <v>125.92400000000001</v>
      </c>
      <c r="I913" s="15">
        <v>126.702</v>
      </c>
      <c r="J913" s="15">
        <v>4.0640000000000001</v>
      </c>
      <c r="K913" s="15">
        <v>14706.538</v>
      </c>
      <c r="L913" s="15">
        <v>866867</v>
      </c>
      <c r="M913" s="15">
        <v>1863</v>
      </c>
      <c r="N913" s="15">
        <v>14.377000000000001</v>
      </c>
      <c r="O913" s="15">
        <v>261466</v>
      </c>
      <c r="P913" s="15">
        <v>10132.299999999999</v>
      </c>
      <c r="Q913" s="15">
        <v>2645604</v>
      </c>
      <c r="S913" s="15">
        <v>12840</v>
      </c>
      <c r="T913" s="15">
        <v>12.5365</v>
      </c>
      <c r="U913" s="15">
        <v>107.6</v>
      </c>
      <c r="V913" s="15">
        <v>20</v>
      </c>
      <c r="W913" s="15">
        <v>86.2</v>
      </c>
      <c r="X913" s="15">
        <v>85.984340000000003</v>
      </c>
      <c r="AB913" s="15">
        <v>301696</v>
      </c>
      <c r="AD913" s="15">
        <v>0</v>
      </c>
      <c r="AE913" s="15">
        <v>0</v>
      </c>
      <c r="AF913" s="15">
        <v>94.3</v>
      </c>
      <c r="AH913" s="13">
        <f t="shared" si="196"/>
        <v>2008</v>
      </c>
      <c r="AI913" s="13">
        <f t="shared" si="197"/>
        <v>30</v>
      </c>
      <c r="AJ913" s="13">
        <f>IF(AND(ISNUMBER(C913),ISNUMBER(AK913),ISNUMBER(AL913),AH913&gt;=Inputs!$B$5,AH913&lt;=Inputs!$B$6,AH913&lt;&gt;Inputs!$B$7,AH913&lt;&gt;Inputs!$B$8),1,0)</f>
        <v>0</v>
      </c>
      <c r="AK913" s="13">
        <f>IF(INDEX($E913:$AF913,Inputs!$C$10)="","",INDEX($E913:$AF913,Inputs!$C$10))</f>
        <v>261466</v>
      </c>
      <c r="AL913" s="13">
        <f>IF(INDEX($E913:$AF913,Inputs!$C$11)="","",INDEX($E913:$AF913,Inputs!$C$11))</f>
        <v>402000</v>
      </c>
      <c r="AM913" s="19">
        <f>Regression!$C$5+Regression!$C$6*A913</f>
        <v>9777.0704553895775</v>
      </c>
      <c r="AN913" s="27" t="str">
        <f t="shared" si="198"/>
        <v/>
      </c>
      <c r="AO913" s="30">
        <f>INDEX('Seasonal Index'!$E$2:$E$53,AI913)</f>
        <v>1.0317130415362794</v>
      </c>
      <c r="AP913" s="34" t="str">
        <f t="shared" si="199"/>
        <v/>
      </c>
      <c r="AQ913" s="16">
        <f>IF(AJ913=1,A913-Regression!$C$15,0)</f>
        <v>0</v>
      </c>
      <c r="AR913" s="16">
        <f>IF(AJ913=1,AK913-Regression!$D$15,0)</f>
        <v>0</v>
      </c>
      <c r="AS913" s="16">
        <f>IF(AJ913=1,AL913-Regression!$E$15,0)</f>
        <v>0</v>
      </c>
      <c r="AT913" s="16">
        <f>IF(AJ913=1,AP913-Regression!$F$15,0)</f>
        <v>0</v>
      </c>
      <c r="AU913" s="19">
        <f>IF(AND(ISNUMBER(AK913),ISNUMBER(AL913)),Regression!$C$38+Regression!$D$38*A913+Regression!$E$38*AK913+Regression!$F$38*AL913,"")</f>
        <v>9552.3914264588748</v>
      </c>
      <c r="AV913" s="34">
        <f t="shared" si="200"/>
        <v>9855.326812536965</v>
      </c>
      <c r="AW913" s="13" t="str">
        <f>IF(AJ913=1,"Train",IF(AH913=Inputs!$B$6+1,"Validation",IF(AH913&gt;Inputs!$B$6+1,"Forecast","Not used")))</f>
        <v>Not used</v>
      </c>
      <c r="AX913" s="34">
        <f t="shared" si="201"/>
        <v>9468</v>
      </c>
      <c r="AY913" s="38" t="str">
        <f t="shared" si="202"/>
        <v/>
      </c>
      <c r="AZ913" s="13">
        <f t="shared" si="203"/>
        <v>0</v>
      </c>
      <c r="BB913" s="19">
        <f>Regression!$C$45+Regression!$C$46*A913</f>
        <v>7566.5431287635729</v>
      </c>
      <c r="BC913" s="27" t="str">
        <f t="shared" si="204"/>
        <v/>
      </c>
      <c r="BD913" s="30">
        <f>INDEX('Seasonal Index'!$H$2:$H$53,AI913)</f>
        <v>1.0099032328934463</v>
      </c>
      <c r="BE913" s="34" t="str">
        <f t="shared" si="205"/>
        <v/>
      </c>
      <c r="BF913" s="38" t="str">
        <f t="shared" si="206"/>
        <v/>
      </c>
      <c r="BG913" s="34">
        <f t="shared" si="207"/>
        <v>9468</v>
      </c>
      <c r="BH913" s="13">
        <f t="shared" si="208"/>
        <v>0</v>
      </c>
      <c r="BI913" s="13">
        <f t="shared" si="209"/>
        <v>0</v>
      </c>
    </row>
    <row r="914" spans="1:61" x14ac:dyDescent="0.2">
      <c r="A914" s="15">
        <v>913</v>
      </c>
      <c r="B914" s="35">
        <v>39661</v>
      </c>
      <c r="C914" s="36">
        <v>9484</v>
      </c>
      <c r="D914" s="37"/>
      <c r="F914" s="15">
        <v>434000</v>
      </c>
      <c r="H914" s="15">
        <v>124.574</v>
      </c>
      <c r="I914" s="15">
        <v>124.432</v>
      </c>
      <c r="J914" s="15">
        <v>3.9550000000000001</v>
      </c>
      <c r="K914" s="15">
        <v>14706.538</v>
      </c>
      <c r="L914" s="15">
        <v>866867</v>
      </c>
      <c r="M914" s="15">
        <v>1863</v>
      </c>
      <c r="N914" s="15">
        <v>14.377000000000001</v>
      </c>
      <c r="O914" s="15">
        <v>261466</v>
      </c>
      <c r="P914" s="15">
        <v>10132.299999999999</v>
      </c>
      <c r="Q914" s="15">
        <v>2645604</v>
      </c>
      <c r="S914" s="15">
        <v>12840</v>
      </c>
      <c r="T914" s="15">
        <v>12.5365</v>
      </c>
      <c r="U914" s="15">
        <v>107.6</v>
      </c>
      <c r="V914" s="15">
        <v>20</v>
      </c>
      <c r="W914" s="15">
        <v>86.2</v>
      </c>
      <c r="X914" s="15">
        <v>86.253140000000002</v>
      </c>
      <c r="AB914" s="15">
        <v>301696</v>
      </c>
      <c r="AD914" s="15">
        <v>0</v>
      </c>
      <c r="AE914" s="15">
        <v>0</v>
      </c>
      <c r="AF914" s="15">
        <v>98.5</v>
      </c>
      <c r="AH914" s="13">
        <f t="shared" si="196"/>
        <v>2008</v>
      </c>
      <c r="AI914" s="13">
        <f t="shared" si="197"/>
        <v>31</v>
      </c>
      <c r="AJ914" s="13">
        <f>IF(AND(ISNUMBER(C914),ISNUMBER(AK914),ISNUMBER(AL914),AH914&gt;=Inputs!$B$5,AH914&lt;=Inputs!$B$6,AH914&lt;&gt;Inputs!$B$7,AH914&lt;&gt;Inputs!$B$8),1,0)</f>
        <v>0</v>
      </c>
      <c r="AK914" s="13">
        <f>IF(INDEX($E914:$AF914,Inputs!$C$10)="","",INDEX($E914:$AF914,Inputs!$C$10))</f>
        <v>261466</v>
      </c>
      <c r="AL914" s="13">
        <f>IF(INDEX($E914:$AF914,Inputs!$C$11)="","",INDEX($E914:$AF914,Inputs!$C$11))</f>
        <v>434000</v>
      </c>
      <c r="AM914" s="19">
        <f>Regression!$C$5+Regression!$C$6*A914</f>
        <v>9775.8977804512597</v>
      </c>
      <c r="AN914" s="27" t="str">
        <f t="shared" si="198"/>
        <v/>
      </c>
      <c r="AO914" s="30">
        <f>INDEX('Seasonal Index'!$E$2:$E$53,AI914)</f>
        <v>1.0399732200612197</v>
      </c>
      <c r="AP914" s="34" t="str">
        <f t="shared" si="199"/>
        <v/>
      </c>
      <c r="AQ914" s="16">
        <f>IF(AJ914=1,A914-Regression!$C$15,0)</f>
        <v>0</v>
      </c>
      <c r="AR914" s="16">
        <f>IF(AJ914=1,AK914-Regression!$D$15,0)</f>
        <v>0</v>
      </c>
      <c r="AS914" s="16">
        <f>IF(AJ914=1,AL914-Regression!$E$15,0)</f>
        <v>0</v>
      </c>
      <c r="AT914" s="16">
        <f>IF(AJ914=1,AP914-Regression!$F$15,0)</f>
        <v>0</v>
      </c>
      <c r="AU914" s="19">
        <f>IF(AND(ISNUMBER(AK914),ISNUMBER(AL914)),Regression!$C$38+Regression!$D$38*A914+Regression!$E$38*AK914+Regression!$F$38*AL914,"")</f>
        <v>9465.8677891847074</v>
      </c>
      <c r="AV914" s="34">
        <f t="shared" si="200"/>
        <v>9844.2490053921993</v>
      </c>
      <c r="AW914" s="13" t="str">
        <f>IF(AJ914=1,"Train",IF(AH914=Inputs!$B$6+1,"Validation",IF(AH914&gt;Inputs!$B$6+1,"Forecast","Not used")))</f>
        <v>Not used</v>
      </c>
      <c r="AX914" s="34">
        <f t="shared" si="201"/>
        <v>9484</v>
      </c>
      <c r="AY914" s="38" t="str">
        <f t="shared" si="202"/>
        <v/>
      </c>
      <c r="AZ914" s="13">
        <f t="shared" si="203"/>
        <v>0</v>
      </c>
      <c r="BB914" s="19">
        <f>Regression!$C$45+Regression!$C$46*A914</f>
        <v>7568.1026283763495</v>
      </c>
      <c r="BC914" s="27" t="str">
        <f t="shared" si="204"/>
        <v/>
      </c>
      <c r="BD914" s="30">
        <f>INDEX('Seasonal Index'!$H$2:$H$53,AI914)</f>
        <v>1.0389647971011076</v>
      </c>
      <c r="BE914" s="34" t="str">
        <f t="shared" si="205"/>
        <v/>
      </c>
      <c r="BF914" s="38" t="str">
        <f t="shared" si="206"/>
        <v/>
      </c>
      <c r="BG914" s="34">
        <f t="shared" si="207"/>
        <v>9484</v>
      </c>
      <c r="BH914" s="13">
        <f t="shared" si="208"/>
        <v>0</v>
      </c>
      <c r="BI914" s="13">
        <f t="shared" si="209"/>
        <v>0</v>
      </c>
    </row>
    <row r="915" spans="1:61" x14ac:dyDescent="0.2">
      <c r="A915" s="15">
        <v>914</v>
      </c>
      <c r="B915" s="35">
        <v>39668</v>
      </c>
      <c r="C915" s="36">
        <v>9446</v>
      </c>
      <c r="D915" s="37"/>
      <c r="F915" s="15">
        <v>448000</v>
      </c>
      <c r="H915" s="15">
        <v>118.798</v>
      </c>
      <c r="I915" s="15">
        <v>116.562</v>
      </c>
      <c r="J915" s="15">
        <v>3.88</v>
      </c>
      <c r="K915" s="15">
        <v>14865.700999999999</v>
      </c>
      <c r="L915" s="15">
        <v>866867</v>
      </c>
      <c r="M915" s="15">
        <v>1902</v>
      </c>
      <c r="N915" s="15">
        <v>14.377000000000001</v>
      </c>
      <c r="O915" s="15">
        <v>261466</v>
      </c>
      <c r="P915" s="15">
        <v>10187.1</v>
      </c>
      <c r="Q915" s="15">
        <v>2645604</v>
      </c>
      <c r="S915" s="15">
        <v>12840</v>
      </c>
      <c r="T915" s="15">
        <v>12.5365</v>
      </c>
      <c r="U915" s="15">
        <v>108.3</v>
      </c>
      <c r="V915" s="15">
        <v>20</v>
      </c>
      <c r="W915" s="15">
        <v>88.8</v>
      </c>
      <c r="X915" s="15">
        <v>86.756640000000004</v>
      </c>
      <c r="AB915" s="15">
        <v>301696</v>
      </c>
      <c r="AD915" s="15">
        <v>0</v>
      </c>
      <c r="AE915" s="15">
        <v>0</v>
      </c>
      <c r="AF915" s="15">
        <v>98.1</v>
      </c>
      <c r="AH915" s="13">
        <f t="shared" si="196"/>
        <v>2008</v>
      </c>
      <c r="AI915" s="13">
        <f t="shared" si="197"/>
        <v>32</v>
      </c>
      <c r="AJ915" s="13">
        <f>IF(AND(ISNUMBER(C915),ISNUMBER(AK915),ISNUMBER(AL915),AH915&gt;=Inputs!$B$5,AH915&lt;=Inputs!$B$6,AH915&lt;&gt;Inputs!$B$7,AH915&lt;&gt;Inputs!$B$8),1,0)</f>
        <v>0</v>
      </c>
      <c r="AK915" s="13">
        <f>IF(INDEX($E915:$AF915,Inputs!$C$10)="","",INDEX($E915:$AF915,Inputs!$C$10))</f>
        <v>261466</v>
      </c>
      <c r="AL915" s="13">
        <f>IF(INDEX($E915:$AF915,Inputs!$C$11)="","",INDEX($E915:$AF915,Inputs!$C$11))</f>
        <v>448000</v>
      </c>
      <c r="AM915" s="19">
        <f>Regression!$C$5+Regression!$C$6*A915</f>
        <v>9774.72510551294</v>
      </c>
      <c r="AN915" s="27" t="str">
        <f t="shared" si="198"/>
        <v/>
      </c>
      <c r="AO915" s="30">
        <f>INDEX('Seasonal Index'!$E$2:$E$53,AI915)</f>
        <v>1.040616931741758</v>
      </c>
      <c r="AP915" s="34" t="str">
        <f t="shared" si="199"/>
        <v/>
      </c>
      <c r="AQ915" s="16">
        <f>IF(AJ915=1,A915-Regression!$C$15,0)</f>
        <v>0</v>
      </c>
      <c r="AR915" s="16">
        <f>IF(AJ915=1,AK915-Regression!$D$15,0)</f>
        <v>0</v>
      </c>
      <c r="AS915" s="16">
        <f>IF(AJ915=1,AL915-Regression!$E$15,0)</f>
        <v>0</v>
      </c>
      <c r="AT915" s="16">
        <f>IF(AJ915=1,AP915-Regression!$F$15,0)</f>
        <v>0</v>
      </c>
      <c r="AU915" s="19">
        <f>IF(AND(ISNUMBER(AK915),ISNUMBER(AL915)),Regression!$C$38+Regression!$D$38*A915+Regression!$E$38*AK915+Regression!$F$38*AL915,"")</f>
        <v>9427.1348966921742</v>
      </c>
      <c r="AV915" s="34">
        <f t="shared" si="200"/>
        <v>9810.0361913114648</v>
      </c>
      <c r="AW915" s="13" t="str">
        <f>IF(AJ915=1,"Train",IF(AH915=Inputs!$B$6+1,"Validation",IF(AH915&gt;Inputs!$B$6+1,"Forecast","Not used")))</f>
        <v>Not used</v>
      </c>
      <c r="AX915" s="34">
        <f t="shared" si="201"/>
        <v>9446</v>
      </c>
      <c r="AY915" s="38" t="str">
        <f t="shared" si="202"/>
        <v/>
      </c>
      <c r="AZ915" s="13">
        <f t="shared" si="203"/>
        <v>0</v>
      </c>
      <c r="BB915" s="19">
        <f>Regression!$C$45+Regression!$C$46*A915</f>
        <v>7569.662127989126</v>
      </c>
      <c r="BC915" s="27" t="str">
        <f t="shared" si="204"/>
        <v/>
      </c>
      <c r="BD915" s="30">
        <f>INDEX('Seasonal Index'!$H$2:$H$53,AI915)</f>
        <v>1.0332208948643213</v>
      </c>
      <c r="BE915" s="34" t="str">
        <f t="shared" si="205"/>
        <v/>
      </c>
      <c r="BF915" s="38" t="str">
        <f t="shared" si="206"/>
        <v/>
      </c>
      <c r="BG915" s="34">
        <f t="shared" si="207"/>
        <v>9446</v>
      </c>
      <c r="BH915" s="13">
        <f t="shared" si="208"/>
        <v>0</v>
      </c>
      <c r="BI915" s="13">
        <f t="shared" si="209"/>
        <v>0</v>
      </c>
    </row>
    <row r="916" spans="1:61" x14ac:dyDescent="0.2">
      <c r="A916" s="15">
        <v>915</v>
      </c>
      <c r="B916" s="35">
        <v>39675</v>
      </c>
      <c r="C916" s="36">
        <v>9423</v>
      </c>
      <c r="D916" s="37"/>
      <c r="F916" s="15">
        <v>430000</v>
      </c>
      <c r="H916" s="15">
        <v>114.402</v>
      </c>
      <c r="I916" s="15">
        <v>110.164</v>
      </c>
      <c r="J916" s="15">
        <v>3.8090000000000002</v>
      </c>
      <c r="K916" s="15">
        <v>14865.700999999999</v>
      </c>
      <c r="L916" s="15">
        <v>894223</v>
      </c>
      <c r="M916" s="15">
        <v>1902</v>
      </c>
      <c r="N916" s="15">
        <v>14.377000000000001</v>
      </c>
      <c r="O916" s="15">
        <v>257484</v>
      </c>
      <c r="P916" s="15">
        <v>10187.1</v>
      </c>
      <c r="Q916" s="15">
        <v>2645604</v>
      </c>
      <c r="S916" s="15">
        <v>12840</v>
      </c>
      <c r="T916" s="15">
        <v>12.5365</v>
      </c>
      <c r="U916" s="15">
        <v>108.3</v>
      </c>
      <c r="V916" s="15">
        <v>20</v>
      </c>
      <c r="W916" s="15">
        <v>88.8</v>
      </c>
      <c r="X916" s="15">
        <v>87.751339999999999</v>
      </c>
      <c r="AB916" s="15">
        <v>301696</v>
      </c>
      <c r="AD916" s="15">
        <v>0</v>
      </c>
      <c r="AE916" s="15">
        <v>0</v>
      </c>
      <c r="AF916" s="15">
        <v>70.599999999999994</v>
      </c>
      <c r="AH916" s="13">
        <f t="shared" si="196"/>
        <v>2008</v>
      </c>
      <c r="AI916" s="13">
        <f t="shared" si="197"/>
        <v>33</v>
      </c>
      <c r="AJ916" s="13">
        <f>IF(AND(ISNUMBER(C916),ISNUMBER(AK916),ISNUMBER(AL916),AH916&gt;=Inputs!$B$5,AH916&lt;=Inputs!$B$6,AH916&lt;&gt;Inputs!$B$7,AH916&lt;&gt;Inputs!$B$8),1,0)</f>
        <v>0</v>
      </c>
      <c r="AK916" s="13">
        <f>IF(INDEX($E916:$AF916,Inputs!$C$10)="","",INDEX($E916:$AF916,Inputs!$C$10))</f>
        <v>257484</v>
      </c>
      <c r="AL916" s="13">
        <f>IF(INDEX($E916:$AF916,Inputs!$C$11)="","",INDEX($E916:$AF916,Inputs!$C$11))</f>
        <v>430000</v>
      </c>
      <c r="AM916" s="19">
        <f>Regression!$C$5+Regression!$C$6*A916</f>
        <v>9773.5524305746221</v>
      </c>
      <c r="AN916" s="27" t="str">
        <f t="shared" si="198"/>
        <v/>
      </c>
      <c r="AO916" s="30">
        <f>INDEX('Seasonal Index'!$E$2:$E$53,AI916)</f>
        <v>1.027478065834379</v>
      </c>
      <c r="AP916" s="34" t="str">
        <f t="shared" si="199"/>
        <v/>
      </c>
      <c r="AQ916" s="16">
        <f>IF(AJ916=1,A916-Regression!$C$15,0)</f>
        <v>0</v>
      </c>
      <c r="AR916" s="16">
        <f>IF(AJ916=1,AK916-Regression!$D$15,0)</f>
        <v>0</v>
      </c>
      <c r="AS916" s="16">
        <f>IF(AJ916=1,AL916-Regression!$E$15,0)</f>
        <v>0</v>
      </c>
      <c r="AT916" s="16">
        <f>IF(AJ916=1,AP916-Regression!$F$15,0)</f>
        <v>0</v>
      </c>
      <c r="AU916" s="19">
        <f>IF(AND(ISNUMBER(AK916),ISNUMBER(AL916)),Regression!$C$38+Regression!$D$38*A916+Regression!$E$38*AK916+Regression!$F$38*AL916,"")</f>
        <v>9466.0974878471916</v>
      </c>
      <c r="AV916" s="34">
        <f t="shared" si="200"/>
        <v>9726.2075378129066</v>
      </c>
      <c r="AW916" s="13" t="str">
        <f>IF(AJ916=1,"Train",IF(AH916=Inputs!$B$6+1,"Validation",IF(AH916&gt;Inputs!$B$6+1,"Forecast","Not used")))</f>
        <v>Not used</v>
      </c>
      <c r="AX916" s="34">
        <f t="shared" si="201"/>
        <v>9423</v>
      </c>
      <c r="AY916" s="38" t="str">
        <f t="shared" si="202"/>
        <v/>
      </c>
      <c r="AZ916" s="13">
        <f t="shared" si="203"/>
        <v>0</v>
      </c>
      <c r="BB916" s="19">
        <f>Regression!$C$45+Regression!$C$46*A916</f>
        <v>7571.2216276019026</v>
      </c>
      <c r="BC916" s="27" t="str">
        <f t="shared" si="204"/>
        <v/>
      </c>
      <c r="BD916" s="30">
        <f>INDEX('Seasonal Index'!$H$2:$H$53,AI916)</f>
        <v>1.0058600109847937</v>
      </c>
      <c r="BE916" s="34" t="str">
        <f t="shared" si="205"/>
        <v/>
      </c>
      <c r="BF916" s="38" t="str">
        <f t="shared" si="206"/>
        <v/>
      </c>
      <c r="BG916" s="34">
        <f t="shared" si="207"/>
        <v>9423</v>
      </c>
      <c r="BH916" s="13">
        <f t="shared" si="208"/>
        <v>0</v>
      </c>
      <c r="BI916" s="13">
        <f t="shared" si="209"/>
        <v>0</v>
      </c>
    </row>
    <row r="917" spans="1:61" x14ac:dyDescent="0.2">
      <c r="A917" s="15">
        <v>916</v>
      </c>
      <c r="B917" s="35">
        <v>39682</v>
      </c>
      <c r="C917" s="36">
        <v>9411</v>
      </c>
      <c r="D917" s="37"/>
      <c r="F917" s="15">
        <v>424000</v>
      </c>
      <c r="H917" s="15">
        <v>115.7</v>
      </c>
      <c r="I917" s="15">
        <v>111.66</v>
      </c>
      <c r="J917" s="15">
        <v>3.74</v>
      </c>
      <c r="K917" s="15">
        <v>14865.700999999999</v>
      </c>
      <c r="L917" s="15">
        <v>894223</v>
      </c>
      <c r="M917" s="15">
        <v>1902</v>
      </c>
      <c r="N917" s="15">
        <v>13.006</v>
      </c>
      <c r="O917" s="15">
        <v>257484</v>
      </c>
      <c r="P917" s="15">
        <v>10187.1</v>
      </c>
      <c r="Q917" s="15">
        <v>2645604</v>
      </c>
      <c r="S917" s="15">
        <v>12840</v>
      </c>
      <c r="T917" s="15">
        <v>12.5991</v>
      </c>
      <c r="U917" s="15">
        <v>108.3</v>
      </c>
      <c r="V917" s="15">
        <v>20</v>
      </c>
      <c r="W917" s="15">
        <v>88.8</v>
      </c>
      <c r="X917" s="15">
        <v>89.327920000000006</v>
      </c>
      <c r="AB917" s="15">
        <v>301696</v>
      </c>
      <c r="AD917" s="15">
        <v>0</v>
      </c>
      <c r="AE917" s="15">
        <v>0</v>
      </c>
      <c r="AF917" s="15">
        <v>71</v>
      </c>
      <c r="AH917" s="13">
        <f t="shared" si="196"/>
        <v>2008</v>
      </c>
      <c r="AI917" s="13">
        <f t="shared" si="197"/>
        <v>34</v>
      </c>
      <c r="AJ917" s="13">
        <f>IF(AND(ISNUMBER(C917),ISNUMBER(AK917),ISNUMBER(AL917),AH917&gt;=Inputs!$B$5,AH917&lt;=Inputs!$B$6,AH917&lt;&gt;Inputs!$B$7,AH917&lt;&gt;Inputs!$B$8),1,0)</f>
        <v>0</v>
      </c>
      <c r="AK917" s="13">
        <f>IF(INDEX($E917:$AF917,Inputs!$C$10)="","",INDEX($E917:$AF917,Inputs!$C$10))</f>
        <v>257484</v>
      </c>
      <c r="AL917" s="13">
        <f>IF(INDEX($E917:$AF917,Inputs!$C$11)="","",INDEX($E917:$AF917,Inputs!$C$11))</f>
        <v>424000</v>
      </c>
      <c r="AM917" s="19">
        <f>Regression!$C$5+Regression!$C$6*A917</f>
        <v>9772.3797556363024</v>
      </c>
      <c r="AN917" s="27" t="str">
        <f t="shared" si="198"/>
        <v/>
      </c>
      <c r="AO917" s="30">
        <f>INDEX('Seasonal Index'!$E$2:$E$53,AI917)</f>
        <v>1.0381639846741464</v>
      </c>
      <c r="AP917" s="34" t="str">
        <f t="shared" si="199"/>
        <v/>
      </c>
      <c r="AQ917" s="16">
        <f>IF(AJ917=1,A917-Regression!$C$15,0)</f>
        <v>0</v>
      </c>
      <c r="AR917" s="16">
        <f>IF(AJ917=1,AK917-Regression!$D$15,0)</f>
        <v>0</v>
      </c>
      <c r="AS917" s="16">
        <f>IF(AJ917=1,AL917-Regression!$E$15,0)</f>
        <v>0</v>
      </c>
      <c r="AT917" s="16">
        <f>IF(AJ917=1,AP917-Regression!$F$15,0)</f>
        <v>0</v>
      </c>
      <c r="AU917" s="19">
        <f>IF(AND(ISNUMBER(AK917),ISNUMBER(AL917)),Regression!$C$38+Regression!$D$38*A917+Regression!$E$38*AK917+Regression!$F$38*AL917,"")</f>
        <v>9480.4654228898016</v>
      </c>
      <c r="AV917" s="34">
        <f t="shared" si="200"/>
        <v>9842.2777599927431</v>
      </c>
      <c r="AW917" s="13" t="str">
        <f>IF(AJ917=1,"Train",IF(AH917=Inputs!$B$6+1,"Validation",IF(AH917&gt;Inputs!$B$6+1,"Forecast","Not used")))</f>
        <v>Not used</v>
      </c>
      <c r="AX917" s="34">
        <f t="shared" si="201"/>
        <v>9411</v>
      </c>
      <c r="AY917" s="38" t="str">
        <f t="shared" si="202"/>
        <v/>
      </c>
      <c r="AZ917" s="13">
        <f t="shared" si="203"/>
        <v>0</v>
      </c>
      <c r="BB917" s="19">
        <f>Regression!$C$45+Regression!$C$46*A917</f>
        <v>7572.7811272146791</v>
      </c>
      <c r="BC917" s="27" t="str">
        <f t="shared" si="204"/>
        <v/>
      </c>
      <c r="BD917" s="30">
        <f>INDEX('Seasonal Index'!$H$2:$H$53,AI917)</f>
        <v>1.0219588934931323</v>
      </c>
      <c r="BE917" s="34" t="str">
        <f t="shared" si="205"/>
        <v/>
      </c>
      <c r="BF917" s="38" t="str">
        <f t="shared" si="206"/>
        <v/>
      </c>
      <c r="BG917" s="34">
        <f t="shared" si="207"/>
        <v>9411</v>
      </c>
      <c r="BH917" s="13">
        <f t="shared" si="208"/>
        <v>0</v>
      </c>
      <c r="BI917" s="13">
        <f t="shared" si="209"/>
        <v>0</v>
      </c>
    </row>
    <row r="918" spans="1:61" x14ac:dyDescent="0.2">
      <c r="A918" s="15">
        <v>917</v>
      </c>
      <c r="B918" s="35">
        <v>39689</v>
      </c>
      <c r="C918" s="36">
        <v>9424</v>
      </c>
      <c r="D918" s="37"/>
      <c r="F918" s="15">
        <v>421000</v>
      </c>
      <c r="H918" s="15">
        <v>116.092</v>
      </c>
      <c r="I918" s="15">
        <v>112.404</v>
      </c>
      <c r="J918" s="15">
        <v>3.6850000000000001</v>
      </c>
      <c r="K918" s="15">
        <v>14865.700999999999</v>
      </c>
      <c r="L918" s="15">
        <v>894223</v>
      </c>
      <c r="M918" s="15">
        <v>1902</v>
      </c>
      <c r="N918" s="15">
        <v>13.006</v>
      </c>
      <c r="O918" s="15">
        <v>257484</v>
      </c>
      <c r="P918" s="15">
        <v>10187.1</v>
      </c>
      <c r="Q918" s="15">
        <v>2645604</v>
      </c>
      <c r="S918" s="15">
        <v>12840</v>
      </c>
      <c r="T918" s="15">
        <v>12.5991</v>
      </c>
      <c r="U918" s="15">
        <v>108.3</v>
      </c>
      <c r="V918" s="15">
        <v>21</v>
      </c>
      <c r="W918" s="15">
        <v>88.8</v>
      </c>
      <c r="X918" s="15">
        <v>89.418340000000001</v>
      </c>
      <c r="AB918" s="15">
        <v>301696</v>
      </c>
      <c r="AD918" s="15">
        <v>0</v>
      </c>
      <c r="AE918" s="15">
        <v>0</v>
      </c>
      <c r="AF918" s="15">
        <v>72.099999999999994</v>
      </c>
      <c r="AH918" s="13">
        <f t="shared" si="196"/>
        <v>2008</v>
      </c>
      <c r="AI918" s="13">
        <f t="shared" si="197"/>
        <v>35</v>
      </c>
      <c r="AJ918" s="13">
        <f>IF(AND(ISNUMBER(C918),ISNUMBER(AK918),ISNUMBER(AL918),AH918&gt;=Inputs!$B$5,AH918&lt;=Inputs!$B$6,AH918&lt;&gt;Inputs!$B$7,AH918&lt;&gt;Inputs!$B$8),1,0)</f>
        <v>0</v>
      </c>
      <c r="AK918" s="13">
        <f>IF(INDEX($E918:$AF918,Inputs!$C$10)="","",INDEX($E918:$AF918,Inputs!$C$10))</f>
        <v>257484</v>
      </c>
      <c r="AL918" s="13">
        <f>IF(INDEX($E918:$AF918,Inputs!$C$11)="","",INDEX($E918:$AF918,Inputs!$C$11))</f>
        <v>421000</v>
      </c>
      <c r="AM918" s="19">
        <f>Regression!$C$5+Regression!$C$6*A918</f>
        <v>9771.2070806979827</v>
      </c>
      <c r="AN918" s="27" t="str">
        <f t="shared" si="198"/>
        <v/>
      </c>
      <c r="AO918" s="30">
        <f>INDEX('Seasonal Index'!$E$2:$E$53,AI918)</f>
        <v>1.0224659586681397</v>
      </c>
      <c r="AP918" s="34" t="str">
        <f t="shared" si="199"/>
        <v/>
      </c>
      <c r="AQ918" s="16">
        <f>IF(AJ918=1,A918-Regression!$C$15,0)</f>
        <v>0</v>
      </c>
      <c r="AR918" s="16">
        <f>IF(AJ918=1,AK918-Regression!$D$15,0)</f>
        <v>0</v>
      </c>
      <c r="AS918" s="16">
        <f>IF(AJ918=1,AL918-Regression!$E$15,0)</f>
        <v>0</v>
      </c>
      <c r="AT918" s="16">
        <f>IF(AJ918=1,AP918-Regression!$F$15,0)</f>
        <v>0</v>
      </c>
      <c r="AU918" s="19">
        <f>IF(AND(ISNUMBER(AK918),ISNUMBER(AL918)),Regression!$C$38+Regression!$D$38*A918+Regression!$E$38*AK918+Regression!$F$38*AL918,"")</f>
        <v>9486.868233802139</v>
      </c>
      <c r="AV918" s="34">
        <f t="shared" si="200"/>
        <v>9699.999823432825</v>
      </c>
      <c r="AW918" s="13" t="str">
        <f>IF(AJ918=1,"Train",IF(AH918=Inputs!$B$6+1,"Validation",IF(AH918&gt;Inputs!$B$6+1,"Forecast","Not used")))</f>
        <v>Not used</v>
      </c>
      <c r="AX918" s="34">
        <f t="shared" si="201"/>
        <v>9424</v>
      </c>
      <c r="AY918" s="38" t="str">
        <f t="shared" si="202"/>
        <v/>
      </c>
      <c r="AZ918" s="13">
        <f t="shared" si="203"/>
        <v>0</v>
      </c>
      <c r="BB918" s="19">
        <f>Regression!$C$45+Regression!$C$46*A918</f>
        <v>7574.3406268274566</v>
      </c>
      <c r="BC918" s="27" t="str">
        <f t="shared" si="204"/>
        <v/>
      </c>
      <c r="BD918" s="30">
        <f>INDEX('Seasonal Index'!$H$2:$H$53,AI918)</f>
        <v>1.0227114090901652</v>
      </c>
      <c r="BE918" s="34" t="str">
        <f t="shared" si="205"/>
        <v/>
      </c>
      <c r="BF918" s="38" t="str">
        <f t="shared" si="206"/>
        <v/>
      </c>
      <c r="BG918" s="34">
        <f t="shared" si="207"/>
        <v>9424</v>
      </c>
      <c r="BH918" s="13">
        <f t="shared" si="208"/>
        <v>0</v>
      </c>
      <c r="BI918" s="13">
        <f t="shared" si="209"/>
        <v>0</v>
      </c>
    </row>
    <row r="919" spans="1:61" x14ac:dyDescent="0.2">
      <c r="A919" s="15">
        <v>918</v>
      </c>
      <c r="B919" s="35">
        <v>39696</v>
      </c>
      <c r="C919" s="36">
        <v>9090</v>
      </c>
      <c r="D919" s="37"/>
      <c r="F919" s="15">
        <v>442000</v>
      </c>
      <c r="H919" s="15">
        <v>108.36750000000001</v>
      </c>
      <c r="I919" s="15">
        <v>103.685</v>
      </c>
      <c r="J919" s="15">
        <v>3.68</v>
      </c>
      <c r="K919" s="15">
        <v>14865.700999999999</v>
      </c>
      <c r="L919" s="15">
        <v>894223</v>
      </c>
      <c r="M919" s="15">
        <v>1932</v>
      </c>
      <c r="N919" s="15">
        <v>13.006</v>
      </c>
      <c r="O919" s="15">
        <v>257484</v>
      </c>
      <c r="P919" s="15">
        <v>10185.1</v>
      </c>
      <c r="Q919" s="15">
        <v>2645604</v>
      </c>
      <c r="S919" s="15">
        <v>12840</v>
      </c>
      <c r="T919" s="15">
        <v>12.5991</v>
      </c>
      <c r="U919" s="15">
        <v>108.3</v>
      </c>
      <c r="V919" s="15">
        <v>21</v>
      </c>
      <c r="W919" s="15">
        <v>89.5</v>
      </c>
      <c r="X919" s="15">
        <v>89.706239999999994</v>
      </c>
      <c r="AB919" s="15">
        <v>301696</v>
      </c>
      <c r="AD919" s="15">
        <v>1</v>
      </c>
      <c r="AE919" s="15">
        <v>0</v>
      </c>
      <c r="AF919" s="15">
        <v>84.2</v>
      </c>
      <c r="AH919" s="13">
        <f t="shared" si="196"/>
        <v>2008</v>
      </c>
      <c r="AI919" s="13">
        <f t="shared" si="197"/>
        <v>36</v>
      </c>
      <c r="AJ919" s="13">
        <f>IF(AND(ISNUMBER(C919),ISNUMBER(AK919),ISNUMBER(AL919),AH919&gt;=Inputs!$B$5,AH919&lt;=Inputs!$B$6,AH919&lt;&gt;Inputs!$B$7,AH919&lt;&gt;Inputs!$B$8),1,0)</f>
        <v>0</v>
      </c>
      <c r="AK919" s="13">
        <f>IF(INDEX($E919:$AF919,Inputs!$C$10)="","",INDEX($E919:$AF919,Inputs!$C$10))</f>
        <v>257484</v>
      </c>
      <c r="AL919" s="13">
        <f>IF(INDEX($E919:$AF919,Inputs!$C$11)="","",INDEX($E919:$AF919,Inputs!$C$11))</f>
        <v>442000</v>
      </c>
      <c r="AM919" s="19">
        <f>Regression!$C$5+Regression!$C$6*A919</f>
        <v>9770.0344057596649</v>
      </c>
      <c r="AN919" s="27" t="str">
        <f t="shared" si="198"/>
        <v/>
      </c>
      <c r="AO919" s="30">
        <f>INDEX('Seasonal Index'!$E$2:$E$53,AI919)</f>
        <v>1.0036108382806754</v>
      </c>
      <c r="AP919" s="34" t="str">
        <f t="shared" si="199"/>
        <v/>
      </c>
      <c r="AQ919" s="16">
        <f>IF(AJ919=1,A919-Regression!$C$15,0)</f>
        <v>0</v>
      </c>
      <c r="AR919" s="16">
        <f>IF(AJ919=1,AK919-Regression!$D$15,0)</f>
        <v>0</v>
      </c>
      <c r="AS919" s="16">
        <f>IF(AJ919=1,AL919-Regression!$E$15,0)</f>
        <v>0</v>
      </c>
      <c r="AT919" s="16">
        <f>IF(AJ919=1,AP919-Regression!$F$15,0)</f>
        <v>0</v>
      </c>
      <c r="AU919" s="19">
        <f>IF(AND(ISNUMBER(AK919),ISNUMBER(AL919)),Regression!$C$38+Regression!$D$38*A919+Regression!$E$38*AK919+Regression!$F$38*AL919,"")</f>
        <v>9429.5500516723023</v>
      </c>
      <c r="AV919" s="34">
        <f t="shared" si="200"/>
        <v>9463.5986319684253</v>
      </c>
      <c r="AW919" s="13" t="str">
        <f>IF(AJ919=1,"Train",IF(AH919=Inputs!$B$6+1,"Validation",IF(AH919&gt;Inputs!$B$6+1,"Forecast","Not used")))</f>
        <v>Not used</v>
      </c>
      <c r="AX919" s="34">
        <f t="shared" si="201"/>
        <v>9090</v>
      </c>
      <c r="AY919" s="38" t="str">
        <f t="shared" si="202"/>
        <v/>
      </c>
      <c r="AZ919" s="13">
        <f t="shared" si="203"/>
        <v>0</v>
      </c>
      <c r="BB919" s="19">
        <f>Regression!$C$45+Regression!$C$46*A919</f>
        <v>7575.9001264402332</v>
      </c>
      <c r="BC919" s="27" t="str">
        <f t="shared" si="204"/>
        <v/>
      </c>
      <c r="BD919" s="30">
        <f>INDEX('Seasonal Index'!$H$2:$H$53,AI919)</f>
        <v>0.95792593843145868</v>
      </c>
      <c r="BE919" s="34" t="str">
        <f t="shared" si="205"/>
        <v/>
      </c>
      <c r="BF919" s="38" t="str">
        <f t="shared" si="206"/>
        <v/>
      </c>
      <c r="BG919" s="34">
        <f t="shared" si="207"/>
        <v>9090</v>
      </c>
      <c r="BH919" s="13">
        <f t="shared" si="208"/>
        <v>0</v>
      </c>
      <c r="BI919" s="13">
        <f t="shared" si="209"/>
        <v>0</v>
      </c>
    </row>
    <row r="920" spans="1:61" x14ac:dyDescent="0.2">
      <c r="A920" s="15">
        <v>919</v>
      </c>
      <c r="B920" s="35">
        <v>39703</v>
      </c>
      <c r="C920" s="36">
        <v>8907</v>
      </c>
      <c r="D920" s="37"/>
      <c r="F920" s="15">
        <v>441000</v>
      </c>
      <c r="H920" s="15">
        <v>102.876</v>
      </c>
      <c r="I920" s="15">
        <v>97.28</v>
      </c>
      <c r="J920" s="15">
        <v>3.6480000000000001</v>
      </c>
      <c r="K920" s="15">
        <v>14865.700999999999</v>
      </c>
      <c r="L920" s="15">
        <v>900514</v>
      </c>
      <c r="M920" s="15">
        <v>1932</v>
      </c>
      <c r="N920" s="15">
        <v>13.006</v>
      </c>
      <c r="O920" s="15">
        <v>257484</v>
      </c>
      <c r="P920" s="15">
        <v>10185.1</v>
      </c>
      <c r="Q920" s="15">
        <v>2645604</v>
      </c>
      <c r="S920" s="15">
        <v>12840</v>
      </c>
      <c r="T920" s="15">
        <v>12.5991</v>
      </c>
      <c r="U920" s="15">
        <v>108.3</v>
      </c>
      <c r="V920" s="15">
        <v>21</v>
      </c>
      <c r="W920" s="15">
        <v>89.5</v>
      </c>
      <c r="X920" s="15">
        <v>90.851100000000002</v>
      </c>
      <c r="AB920" s="15">
        <v>301696</v>
      </c>
      <c r="AD920" s="15">
        <v>0</v>
      </c>
      <c r="AE920" s="15">
        <v>2.2000000000000002</v>
      </c>
      <c r="AF920" s="15">
        <v>59.2</v>
      </c>
      <c r="AH920" s="13">
        <f t="shared" si="196"/>
        <v>2008</v>
      </c>
      <c r="AI920" s="13">
        <f t="shared" si="197"/>
        <v>37</v>
      </c>
      <c r="AJ920" s="13">
        <f>IF(AND(ISNUMBER(C920),ISNUMBER(AK920),ISNUMBER(AL920),AH920&gt;=Inputs!$B$5,AH920&lt;=Inputs!$B$6,AH920&lt;&gt;Inputs!$B$7,AH920&lt;&gt;Inputs!$B$8),1,0)</f>
        <v>0</v>
      </c>
      <c r="AK920" s="13">
        <f>IF(INDEX($E920:$AF920,Inputs!$C$10)="","",INDEX($E920:$AF920,Inputs!$C$10))</f>
        <v>257484</v>
      </c>
      <c r="AL920" s="13">
        <f>IF(INDEX($E920:$AF920,Inputs!$C$11)="","",INDEX($E920:$AF920,Inputs!$C$11))</f>
        <v>441000</v>
      </c>
      <c r="AM920" s="19">
        <f>Regression!$C$5+Regression!$C$6*A920</f>
        <v>9768.8617308213452</v>
      </c>
      <c r="AN920" s="27" t="str">
        <f t="shared" si="198"/>
        <v/>
      </c>
      <c r="AO920" s="30">
        <f>INDEX('Seasonal Index'!$E$2:$E$53,AI920)</f>
        <v>0.98810944012120361</v>
      </c>
      <c r="AP920" s="34" t="str">
        <f t="shared" si="199"/>
        <v/>
      </c>
      <c r="AQ920" s="16">
        <f>IF(AJ920=1,A920-Regression!$C$15,0)</f>
        <v>0</v>
      </c>
      <c r="AR920" s="16">
        <f>IF(AJ920=1,AK920-Regression!$D$15,0)</f>
        <v>0</v>
      </c>
      <c r="AS920" s="16">
        <f>IF(AJ920=1,AL920-Regression!$E$15,0)</f>
        <v>0</v>
      </c>
      <c r="AT920" s="16">
        <f>IF(AJ920=1,AP920-Regression!$F$15,0)</f>
        <v>0</v>
      </c>
      <c r="AU920" s="19">
        <f>IF(AND(ISNUMBER(AK920),ISNUMBER(AL920)),Regression!$C$38+Regression!$D$38*A920+Regression!$E$38*AK920+Regression!$F$38*AL920,"")</f>
        <v>9430.6427798311252</v>
      </c>
      <c r="AV920" s="34">
        <f t="shared" si="200"/>
        <v>9318.5071571620047</v>
      </c>
      <c r="AW920" s="13" t="str">
        <f>IF(AJ920=1,"Train",IF(AH920=Inputs!$B$6+1,"Validation",IF(AH920&gt;Inputs!$B$6+1,"Forecast","Not used")))</f>
        <v>Not used</v>
      </c>
      <c r="AX920" s="34">
        <f t="shared" si="201"/>
        <v>8907</v>
      </c>
      <c r="AY920" s="38" t="str">
        <f t="shared" si="202"/>
        <v/>
      </c>
      <c r="AZ920" s="13">
        <f t="shared" si="203"/>
        <v>0</v>
      </c>
      <c r="BB920" s="19">
        <f>Regression!$C$45+Regression!$C$46*A920</f>
        <v>7577.4596260530097</v>
      </c>
      <c r="BC920" s="27" t="str">
        <f t="shared" si="204"/>
        <v/>
      </c>
      <c r="BD920" s="30">
        <f>INDEX('Seasonal Index'!$H$2:$H$53,AI920)</f>
        <v>0.96626808296825473</v>
      </c>
      <c r="BE920" s="34" t="str">
        <f t="shared" si="205"/>
        <v/>
      </c>
      <c r="BF920" s="38" t="str">
        <f t="shared" si="206"/>
        <v/>
      </c>
      <c r="BG920" s="34">
        <f t="shared" si="207"/>
        <v>8907</v>
      </c>
      <c r="BH920" s="13">
        <f t="shared" si="208"/>
        <v>0</v>
      </c>
      <c r="BI920" s="13">
        <f t="shared" si="209"/>
        <v>0</v>
      </c>
    </row>
    <row r="921" spans="1:61" x14ac:dyDescent="0.2">
      <c r="A921" s="15">
        <v>920</v>
      </c>
      <c r="B921" s="35">
        <v>39710</v>
      </c>
      <c r="C921" s="36">
        <v>8741</v>
      </c>
      <c r="D921" s="37"/>
      <c r="F921" s="15">
        <v>449000</v>
      </c>
      <c r="H921" s="15">
        <v>97.19</v>
      </c>
      <c r="I921" s="15">
        <v>89.347999999999999</v>
      </c>
      <c r="J921" s="15">
        <v>3.835</v>
      </c>
      <c r="K921" s="15">
        <v>14865.700999999999</v>
      </c>
      <c r="L921" s="15">
        <v>900514</v>
      </c>
      <c r="M921" s="15">
        <v>1932</v>
      </c>
      <c r="N921" s="15">
        <v>14.119</v>
      </c>
      <c r="O921" s="15">
        <v>261600</v>
      </c>
      <c r="P921" s="15">
        <v>10185.1</v>
      </c>
      <c r="Q921" s="15">
        <v>2662410</v>
      </c>
      <c r="S921" s="15">
        <v>12840</v>
      </c>
      <c r="T921" s="15">
        <v>12.5991</v>
      </c>
      <c r="U921" s="15">
        <v>108.3</v>
      </c>
      <c r="V921" s="15">
        <v>21</v>
      </c>
      <c r="W921" s="15">
        <v>89.5</v>
      </c>
      <c r="X921" s="15">
        <v>91.865979999999993</v>
      </c>
      <c r="AB921" s="15">
        <v>301696</v>
      </c>
      <c r="AD921" s="15">
        <v>0</v>
      </c>
      <c r="AE921" s="15">
        <v>3</v>
      </c>
      <c r="AF921" s="15">
        <v>45.2</v>
      </c>
      <c r="AH921" s="13">
        <f t="shared" si="196"/>
        <v>2008</v>
      </c>
      <c r="AI921" s="13">
        <f t="shared" si="197"/>
        <v>38</v>
      </c>
      <c r="AJ921" s="13">
        <f>IF(AND(ISNUMBER(C921),ISNUMBER(AK921),ISNUMBER(AL921),AH921&gt;=Inputs!$B$5,AH921&lt;=Inputs!$B$6,AH921&lt;&gt;Inputs!$B$7,AH921&lt;&gt;Inputs!$B$8),1,0)</f>
        <v>0</v>
      </c>
      <c r="AK921" s="13">
        <f>IF(INDEX($E921:$AF921,Inputs!$C$10)="","",INDEX($E921:$AF921,Inputs!$C$10))</f>
        <v>261600</v>
      </c>
      <c r="AL921" s="13">
        <f>IF(INDEX($E921:$AF921,Inputs!$C$11)="","",INDEX($E921:$AF921,Inputs!$C$11))</f>
        <v>449000</v>
      </c>
      <c r="AM921" s="19">
        <f>Regression!$C$5+Regression!$C$6*A921</f>
        <v>9767.6890558830255</v>
      </c>
      <c r="AN921" s="27" t="str">
        <f t="shared" si="198"/>
        <v/>
      </c>
      <c r="AO921" s="30">
        <f>INDEX('Seasonal Index'!$E$2:$E$53,AI921)</f>
        <v>1.0099608185275364</v>
      </c>
      <c r="AP921" s="34" t="str">
        <f t="shared" si="199"/>
        <v/>
      </c>
      <c r="AQ921" s="16">
        <f>IF(AJ921=1,A921-Regression!$C$15,0)</f>
        <v>0</v>
      </c>
      <c r="AR921" s="16">
        <f>IF(AJ921=1,AK921-Regression!$D$15,0)</f>
        <v>0</v>
      </c>
      <c r="AS921" s="16">
        <f>IF(AJ921=1,AL921-Regression!$E$15,0)</f>
        <v>0</v>
      </c>
      <c r="AT921" s="16">
        <f>IF(AJ921=1,AP921-Regression!$F$15,0)</f>
        <v>0</v>
      </c>
      <c r="AU921" s="19">
        <f>IF(AND(ISNUMBER(AK921),ISNUMBER(AL921)),Regression!$C$38+Regression!$D$38*A921+Regression!$E$38*AK921+Regression!$F$38*AL921,"")</f>
        <v>9415.3504819381851</v>
      </c>
      <c r="AV921" s="34">
        <f t="shared" si="200"/>
        <v>9509.1350794619229</v>
      </c>
      <c r="AW921" s="13" t="str">
        <f>IF(AJ921=1,"Train",IF(AH921=Inputs!$B$6+1,"Validation",IF(AH921&gt;Inputs!$B$6+1,"Forecast","Not used")))</f>
        <v>Not used</v>
      </c>
      <c r="AX921" s="34">
        <f t="shared" si="201"/>
        <v>8741</v>
      </c>
      <c r="AY921" s="38" t="str">
        <f t="shared" si="202"/>
        <v/>
      </c>
      <c r="AZ921" s="13">
        <f t="shared" si="203"/>
        <v>0</v>
      </c>
      <c r="BB921" s="19">
        <f>Regression!$C$45+Regression!$C$46*A921</f>
        <v>7579.0191256657872</v>
      </c>
      <c r="BC921" s="27" t="str">
        <f t="shared" si="204"/>
        <v/>
      </c>
      <c r="BD921" s="30">
        <f>INDEX('Seasonal Index'!$H$2:$H$53,AI921)</f>
        <v>1.0093448557066802</v>
      </c>
      <c r="BE921" s="34" t="str">
        <f t="shared" si="205"/>
        <v/>
      </c>
      <c r="BF921" s="38" t="str">
        <f t="shared" si="206"/>
        <v/>
      </c>
      <c r="BG921" s="34">
        <f t="shared" si="207"/>
        <v>8741</v>
      </c>
      <c r="BH921" s="13">
        <f t="shared" si="208"/>
        <v>0</v>
      </c>
      <c r="BI921" s="13">
        <f t="shared" si="209"/>
        <v>0</v>
      </c>
    </row>
    <row r="922" spans="1:61" x14ac:dyDescent="0.2">
      <c r="A922" s="15">
        <v>921</v>
      </c>
      <c r="B922" s="35">
        <v>39717</v>
      </c>
      <c r="C922" s="36">
        <v>8730</v>
      </c>
      <c r="D922" s="37"/>
      <c r="F922" s="15">
        <v>483000</v>
      </c>
      <c r="H922" s="15">
        <v>111.122</v>
      </c>
      <c r="I922" s="15">
        <v>100.914</v>
      </c>
      <c r="J922" s="15">
        <v>3.718</v>
      </c>
      <c r="K922" s="15">
        <v>14865.700999999999</v>
      </c>
      <c r="L922" s="15">
        <v>900514</v>
      </c>
      <c r="M922" s="15">
        <v>1932</v>
      </c>
      <c r="N922" s="15">
        <v>14.119</v>
      </c>
      <c r="O922" s="15">
        <v>261600</v>
      </c>
      <c r="P922" s="15">
        <v>10185.1</v>
      </c>
      <c r="Q922" s="15">
        <v>2662410</v>
      </c>
      <c r="S922" s="15">
        <v>12840</v>
      </c>
      <c r="T922" s="15">
        <v>12.5991</v>
      </c>
      <c r="U922" s="15">
        <v>108.3</v>
      </c>
      <c r="V922" s="15">
        <v>21</v>
      </c>
      <c r="W922" s="15">
        <v>89.5</v>
      </c>
      <c r="X922" s="15">
        <v>91.72542</v>
      </c>
      <c r="AB922" s="15">
        <v>301696</v>
      </c>
      <c r="AD922" s="15">
        <v>0</v>
      </c>
      <c r="AE922" s="15">
        <v>4.4000000000000004</v>
      </c>
      <c r="AF922" s="15">
        <v>38.799999999999997</v>
      </c>
      <c r="AH922" s="13">
        <f t="shared" si="196"/>
        <v>2008</v>
      </c>
      <c r="AI922" s="13">
        <f t="shared" si="197"/>
        <v>39</v>
      </c>
      <c r="AJ922" s="13">
        <f>IF(AND(ISNUMBER(C922),ISNUMBER(AK922),ISNUMBER(AL922),AH922&gt;=Inputs!$B$5,AH922&lt;=Inputs!$B$6,AH922&lt;&gt;Inputs!$B$7,AH922&lt;&gt;Inputs!$B$8),1,0)</f>
        <v>0</v>
      </c>
      <c r="AK922" s="13">
        <f>IF(INDEX($E922:$AF922,Inputs!$C$10)="","",INDEX($E922:$AF922,Inputs!$C$10))</f>
        <v>261600</v>
      </c>
      <c r="AL922" s="13">
        <f>IF(INDEX($E922:$AF922,Inputs!$C$11)="","",INDEX($E922:$AF922,Inputs!$C$11))</f>
        <v>483000</v>
      </c>
      <c r="AM922" s="19">
        <f>Regression!$C$5+Regression!$C$6*A922</f>
        <v>9766.5163809447076</v>
      </c>
      <c r="AN922" s="27" t="str">
        <f t="shared" si="198"/>
        <v/>
      </c>
      <c r="AO922" s="30">
        <f>INDEX('Seasonal Index'!$E$2:$E$53,AI922)</f>
        <v>0.98271219728161308</v>
      </c>
      <c r="AP922" s="34" t="str">
        <f t="shared" si="199"/>
        <v/>
      </c>
      <c r="AQ922" s="16">
        <f>IF(AJ922=1,A922-Regression!$C$15,0)</f>
        <v>0</v>
      </c>
      <c r="AR922" s="16">
        <f>IF(AJ922=1,AK922-Regression!$D$15,0)</f>
        <v>0</v>
      </c>
      <c r="AS922" s="16">
        <f>IF(AJ922=1,AL922-Regression!$E$15,0)</f>
        <v>0</v>
      </c>
      <c r="AT922" s="16">
        <f>IF(AJ922=1,AP922-Regression!$F$15,0)</f>
        <v>0</v>
      </c>
      <c r="AU922" s="19">
        <f>IF(AND(ISNUMBER(AK922),ISNUMBER(AL922)),Regression!$C$38+Regression!$D$38*A922+Regression!$E$38*AK922+Regression!$F$38*AL922,"")</f>
        <v>9323.5167619105086</v>
      </c>
      <c r="AV922" s="34">
        <f t="shared" si="200"/>
        <v>9162.3336434890261</v>
      </c>
      <c r="AW922" s="13" t="str">
        <f>IF(AJ922=1,"Train",IF(AH922=Inputs!$B$6+1,"Validation",IF(AH922&gt;Inputs!$B$6+1,"Forecast","Not used")))</f>
        <v>Not used</v>
      </c>
      <c r="AX922" s="34">
        <f t="shared" si="201"/>
        <v>8730</v>
      </c>
      <c r="AY922" s="38" t="str">
        <f t="shared" si="202"/>
        <v/>
      </c>
      <c r="AZ922" s="13">
        <f t="shared" si="203"/>
        <v>0</v>
      </c>
      <c r="BB922" s="19">
        <f>Regression!$C$45+Regression!$C$46*A922</f>
        <v>7580.5786252785638</v>
      </c>
      <c r="BC922" s="27" t="str">
        <f t="shared" si="204"/>
        <v/>
      </c>
      <c r="BD922" s="30">
        <f>INDEX('Seasonal Index'!$H$2:$H$53,AI922)</f>
        <v>0.98504922299012809</v>
      </c>
      <c r="BE922" s="34" t="str">
        <f t="shared" si="205"/>
        <v/>
      </c>
      <c r="BF922" s="38" t="str">
        <f t="shared" si="206"/>
        <v/>
      </c>
      <c r="BG922" s="34">
        <f t="shared" si="207"/>
        <v>8730</v>
      </c>
      <c r="BH922" s="13">
        <f t="shared" si="208"/>
        <v>0</v>
      </c>
      <c r="BI922" s="13">
        <f t="shared" si="209"/>
        <v>0</v>
      </c>
    </row>
    <row r="923" spans="1:61" x14ac:dyDescent="0.2">
      <c r="A923" s="15">
        <v>922</v>
      </c>
      <c r="B923" s="35">
        <v>39724</v>
      </c>
      <c r="C923" s="36">
        <v>8691</v>
      </c>
      <c r="D923" s="37"/>
      <c r="F923" s="15">
        <v>483000</v>
      </c>
      <c r="H923" s="15">
        <v>96.593999999999994</v>
      </c>
      <c r="I923" s="15">
        <v>91.9</v>
      </c>
      <c r="J923" s="15">
        <v>3.6320000000000001</v>
      </c>
      <c r="K923" s="15">
        <v>14865.700999999999</v>
      </c>
      <c r="L923" s="15">
        <v>900514</v>
      </c>
      <c r="M923" s="15">
        <v>1932</v>
      </c>
      <c r="N923" s="15">
        <v>14.119</v>
      </c>
      <c r="O923" s="15">
        <v>261600</v>
      </c>
      <c r="P923" s="15">
        <v>10185.1</v>
      </c>
      <c r="Q923" s="15">
        <v>2662410</v>
      </c>
      <c r="S923" s="15">
        <v>12840</v>
      </c>
      <c r="T923" s="15">
        <v>12.5991</v>
      </c>
      <c r="U923" s="15">
        <v>108.3</v>
      </c>
      <c r="V923" s="15">
        <v>21</v>
      </c>
      <c r="W923" s="15">
        <v>89.5</v>
      </c>
      <c r="X923" s="15">
        <v>90.369299999999996</v>
      </c>
      <c r="AB923" s="15">
        <v>301696</v>
      </c>
      <c r="AD923" s="15">
        <v>0</v>
      </c>
      <c r="AE923" s="15">
        <v>13.3</v>
      </c>
      <c r="AF923" s="15">
        <v>37.200000000000003</v>
      </c>
      <c r="AH923" s="13">
        <f t="shared" si="196"/>
        <v>2008</v>
      </c>
      <c r="AI923" s="13">
        <f t="shared" si="197"/>
        <v>40</v>
      </c>
      <c r="AJ923" s="13">
        <f>IF(AND(ISNUMBER(C923),ISNUMBER(AK923),ISNUMBER(AL923),AH923&gt;=Inputs!$B$5,AH923&lt;=Inputs!$B$6,AH923&lt;&gt;Inputs!$B$7,AH923&lt;&gt;Inputs!$B$8),1,0)</f>
        <v>0</v>
      </c>
      <c r="AK923" s="13">
        <f>IF(INDEX($E923:$AF923,Inputs!$C$10)="","",INDEX($E923:$AF923,Inputs!$C$10))</f>
        <v>261600</v>
      </c>
      <c r="AL923" s="13">
        <f>IF(INDEX($E923:$AF923,Inputs!$C$11)="","",INDEX($E923:$AF923,Inputs!$C$11))</f>
        <v>483000</v>
      </c>
      <c r="AM923" s="19">
        <f>Regression!$C$5+Regression!$C$6*A923</f>
        <v>9765.3437060063879</v>
      </c>
      <c r="AN923" s="27" t="str">
        <f t="shared" si="198"/>
        <v/>
      </c>
      <c r="AO923" s="30">
        <f>INDEX('Seasonal Index'!$E$2:$E$53,AI923)</f>
        <v>1.0036663428040973</v>
      </c>
      <c r="AP923" s="34" t="str">
        <f t="shared" si="199"/>
        <v/>
      </c>
      <c r="AQ923" s="16">
        <f>IF(AJ923=1,A923-Regression!$C$15,0)</f>
        <v>0</v>
      </c>
      <c r="AR923" s="16">
        <f>IF(AJ923=1,AK923-Regression!$D$15,0)</f>
        <v>0</v>
      </c>
      <c r="AS923" s="16">
        <f>IF(AJ923=1,AL923-Regression!$E$15,0)</f>
        <v>0</v>
      </c>
      <c r="AT923" s="16">
        <f>IF(AJ923=1,AP923-Regression!$F$15,0)</f>
        <v>0</v>
      </c>
      <c r="AU923" s="19">
        <f>IF(AND(ISNUMBER(AK923),ISNUMBER(AL923)),Regression!$C$38+Regression!$D$38*A923+Regression!$E$38*AK923+Regression!$F$38*AL923,"")</f>
        <v>9321.9544486925734</v>
      </c>
      <c r="AV923" s="34">
        <f t="shared" si="200"/>
        <v>9356.1319293056604</v>
      </c>
      <c r="AW923" s="13" t="str">
        <f>IF(AJ923=1,"Train",IF(AH923=Inputs!$B$6+1,"Validation",IF(AH923&gt;Inputs!$B$6+1,"Forecast","Not used")))</f>
        <v>Not used</v>
      </c>
      <c r="AX923" s="34">
        <f t="shared" si="201"/>
        <v>8691</v>
      </c>
      <c r="AY923" s="38" t="str">
        <f t="shared" si="202"/>
        <v/>
      </c>
      <c r="AZ923" s="13">
        <f t="shared" si="203"/>
        <v>0</v>
      </c>
      <c r="BB923" s="19">
        <f>Regression!$C$45+Regression!$C$46*A923</f>
        <v>7582.1381248913403</v>
      </c>
      <c r="BC923" s="27" t="str">
        <f t="shared" si="204"/>
        <v/>
      </c>
      <c r="BD923" s="30">
        <f>INDEX('Seasonal Index'!$H$2:$H$53,AI923)</f>
        <v>1.0034134329008386</v>
      </c>
      <c r="BE923" s="34" t="str">
        <f t="shared" si="205"/>
        <v/>
      </c>
      <c r="BF923" s="38" t="str">
        <f t="shared" si="206"/>
        <v/>
      </c>
      <c r="BG923" s="34">
        <f t="shared" si="207"/>
        <v>8691</v>
      </c>
      <c r="BH923" s="13">
        <f t="shared" si="208"/>
        <v>0</v>
      </c>
      <c r="BI923" s="13">
        <f t="shared" si="209"/>
        <v>0</v>
      </c>
    </row>
    <row r="924" spans="1:61" x14ac:dyDescent="0.2">
      <c r="A924" s="15">
        <v>923</v>
      </c>
      <c r="B924" s="35">
        <v>39731</v>
      </c>
      <c r="C924" s="36">
        <v>8894</v>
      </c>
      <c r="D924" s="37"/>
      <c r="F924" s="15">
        <v>482000</v>
      </c>
      <c r="H924" s="15">
        <v>86.242000000000004</v>
      </c>
      <c r="I924" s="15">
        <v>80.975999999999999</v>
      </c>
      <c r="J924" s="15">
        <v>3.484</v>
      </c>
      <c r="K924" s="15">
        <v>14865.700999999999</v>
      </c>
      <c r="L924" s="15">
        <v>867243</v>
      </c>
      <c r="M924" s="15">
        <v>1987</v>
      </c>
      <c r="N924" s="15">
        <v>14.119</v>
      </c>
      <c r="O924" s="15">
        <v>261600</v>
      </c>
      <c r="P924" s="15">
        <v>10175.700000000001</v>
      </c>
      <c r="Q924" s="15">
        <v>2662410</v>
      </c>
      <c r="S924" s="15">
        <v>12840</v>
      </c>
      <c r="T924" s="15">
        <v>12.5991</v>
      </c>
      <c r="U924" s="15">
        <v>108.3</v>
      </c>
      <c r="V924" s="15">
        <v>21</v>
      </c>
      <c r="W924" s="15">
        <v>88.8</v>
      </c>
      <c r="X924" s="15">
        <v>92.641000000000005</v>
      </c>
      <c r="AB924" s="15">
        <v>301696</v>
      </c>
      <c r="AD924" s="15">
        <v>0</v>
      </c>
      <c r="AE924" s="15">
        <v>22.7</v>
      </c>
      <c r="AF924" s="15">
        <v>24.3</v>
      </c>
      <c r="AH924" s="13">
        <f t="shared" si="196"/>
        <v>2008</v>
      </c>
      <c r="AI924" s="13">
        <f t="shared" si="197"/>
        <v>41</v>
      </c>
      <c r="AJ924" s="13">
        <f>IF(AND(ISNUMBER(C924),ISNUMBER(AK924),ISNUMBER(AL924),AH924&gt;=Inputs!$B$5,AH924&lt;=Inputs!$B$6,AH924&lt;&gt;Inputs!$B$7,AH924&lt;&gt;Inputs!$B$8),1,0)</f>
        <v>0</v>
      </c>
      <c r="AK924" s="13">
        <f>IF(INDEX($E924:$AF924,Inputs!$C$10)="","",INDEX($E924:$AF924,Inputs!$C$10))</f>
        <v>261600</v>
      </c>
      <c r="AL924" s="13">
        <f>IF(INDEX($E924:$AF924,Inputs!$C$11)="","",INDEX($E924:$AF924,Inputs!$C$11))</f>
        <v>482000</v>
      </c>
      <c r="AM924" s="19">
        <f>Regression!$C$5+Regression!$C$6*A924</f>
        <v>9764.1710310680683</v>
      </c>
      <c r="AN924" s="27" t="str">
        <f t="shared" si="198"/>
        <v/>
      </c>
      <c r="AO924" s="30">
        <f>INDEX('Seasonal Index'!$E$2:$E$53,AI924)</f>
        <v>0.99583578255044536</v>
      </c>
      <c r="AP924" s="34" t="str">
        <f t="shared" si="199"/>
        <v/>
      </c>
      <c r="AQ924" s="16">
        <f>IF(AJ924=1,A924-Regression!$C$15,0)</f>
        <v>0</v>
      </c>
      <c r="AR924" s="16">
        <f>IF(AJ924=1,AK924-Regression!$D$15,0)</f>
        <v>0</v>
      </c>
      <c r="AS924" s="16">
        <f>IF(AJ924=1,AL924-Regression!$E$15,0)</f>
        <v>0</v>
      </c>
      <c r="AT924" s="16">
        <f>IF(AJ924=1,AP924-Regression!$F$15,0)</f>
        <v>0</v>
      </c>
      <c r="AU924" s="19">
        <f>IF(AND(ISNUMBER(AK924),ISNUMBER(AL924)),Regression!$C$38+Regression!$D$38*A924+Regression!$E$38*AK924+Regression!$F$38*AL924,"")</f>
        <v>9323.0471768513962</v>
      </c>
      <c r="AV924" s="34">
        <f t="shared" si="200"/>
        <v>9284.22398111453</v>
      </c>
      <c r="AW924" s="13" t="str">
        <f>IF(AJ924=1,"Train",IF(AH924=Inputs!$B$6+1,"Validation",IF(AH924&gt;Inputs!$B$6+1,"Forecast","Not used")))</f>
        <v>Not used</v>
      </c>
      <c r="AX924" s="34">
        <f t="shared" si="201"/>
        <v>8894</v>
      </c>
      <c r="AY924" s="38" t="str">
        <f t="shared" si="202"/>
        <v/>
      </c>
      <c r="AZ924" s="13">
        <f t="shared" si="203"/>
        <v>0</v>
      </c>
      <c r="BB924" s="19">
        <f>Regression!$C$45+Regression!$C$46*A924</f>
        <v>7583.6976245041169</v>
      </c>
      <c r="BC924" s="27" t="str">
        <f t="shared" si="204"/>
        <v/>
      </c>
      <c r="BD924" s="30">
        <f>INDEX('Seasonal Index'!$H$2:$H$53,AI924)</f>
        <v>0.99351278009710298</v>
      </c>
      <c r="BE924" s="34" t="str">
        <f t="shared" si="205"/>
        <v/>
      </c>
      <c r="BF924" s="38" t="str">
        <f t="shared" si="206"/>
        <v/>
      </c>
      <c r="BG924" s="34">
        <f t="shared" si="207"/>
        <v>8894</v>
      </c>
      <c r="BH924" s="13">
        <f t="shared" si="208"/>
        <v>0</v>
      </c>
      <c r="BI924" s="13">
        <f t="shared" si="209"/>
        <v>0</v>
      </c>
    </row>
    <row r="925" spans="1:61" x14ac:dyDescent="0.2">
      <c r="A925" s="15">
        <v>924</v>
      </c>
      <c r="B925" s="35">
        <v>39738</v>
      </c>
      <c r="C925" s="36">
        <v>9065</v>
      </c>
      <c r="D925" s="37"/>
      <c r="F925" s="15">
        <v>461000</v>
      </c>
      <c r="H925" s="15">
        <v>75.19</v>
      </c>
      <c r="I925" s="15">
        <v>69.28</v>
      </c>
      <c r="J925" s="15">
        <v>3.1509999999999998</v>
      </c>
      <c r="K925" s="15">
        <v>14865.700999999999</v>
      </c>
      <c r="L925" s="15">
        <v>867243</v>
      </c>
      <c r="M925" s="15">
        <v>1987</v>
      </c>
      <c r="N925" s="15">
        <v>12.961</v>
      </c>
      <c r="O925" s="15">
        <v>260609</v>
      </c>
      <c r="P925" s="15">
        <v>10175.700000000001</v>
      </c>
      <c r="Q925" s="15">
        <v>2662410</v>
      </c>
      <c r="S925" s="15">
        <v>12840</v>
      </c>
      <c r="T925" s="15">
        <v>12.5991</v>
      </c>
      <c r="U925" s="15">
        <v>108.3</v>
      </c>
      <c r="V925" s="15">
        <v>21</v>
      </c>
      <c r="W925" s="15">
        <v>88.8</v>
      </c>
      <c r="X925" s="15">
        <v>96.426699999999997</v>
      </c>
      <c r="AB925" s="15">
        <v>301696</v>
      </c>
      <c r="AD925" s="15">
        <v>0</v>
      </c>
      <c r="AE925" s="15">
        <v>16.2</v>
      </c>
      <c r="AF925" s="15">
        <v>24.4</v>
      </c>
      <c r="AH925" s="13">
        <f t="shared" si="196"/>
        <v>2008</v>
      </c>
      <c r="AI925" s="13">
        <f t="shared" si="197"/>
        <v>42</v>
      </c>
      <c r="AJ925" s="13">
        <f>IF(AND(ISNUMBER(C925),ISNUMBER(AK925),ISNUMBER(AL925),AH925&gt;=Inputs!$B$5,AH925&lt;=Inputs!$B$6,AH925&lt;&gt;Inputs!$B$7,AH925&lt;&gt;Inputs!$B$8),1,0)</f>
        <v>0</v>
      </c>
      <c r="AK925" s="13">
        <f>IF(INDEX($E925:$AF925,Inputs!$C$10)="","",INDEX($E925:$AF925,Inputs!$C$10))</f>
        <v>260609</v>
      </c>
      <c r="AL925" s="13">
        <f>IF(INDEX($E925:$AF925,Inputs!$C$11)="","",INDEX($E925:$AF925,Inputs!$C$11))</f>
        <v>461000</v>
      </c>
      <c r="AM925" s="19">
        <f>Regression!$C$5+Regression!$C$6*A925</f>
        <v>9762.9983561297504</v>
      </c>
      <c r="AN925" s="27" t="str">
        <f t="shared" si="198"/>
        <v/>
      </c>
      <c r="AO925" s="30">
        <f>INDEX('Seasonal Index'!$E$2:$E$53,AI925)</f>
        <v>1.0030736455714442</v>
      </c>
      <c r="AP925" s="34" t="str">
        <f t="shared" si="199"/>
        <v/>
      </c>
      <c r="AQ925" s="16">
        <f>IF(AJ925=1,A925-Regression!$C$15,0)</f>
        <v>0</v>
      </c>
      <c r="AR925" s="16">
        <f>IF(AJ925=1,AK925-Regression!$D$15,0)</f>
        <v>0</v>
      </c>
      <c r="AS925" s="16">
        <f>IF(AJ925=1,AL925-Regression!$E$15,0)</f>
        <v>0</v>
      </c>
      <c r="AT925" s="16">
        <f>IF(AJ925=1,AP925-Regression!$F$15,0)</f>
        <v>0</v>
      </c>
      <c r="AU925" s="19">
        <f>IF(AND(ISNUMBER(AK925),ISNUMBER(AL925)),Regression!$C$38+Regression!$D$38*A925+Regression!$E$38*AK925+Regression!$F$38*AL925,"")</f>
        <v>9375.4324834632425</v>
      </c>
      <c r="AV925" s="34">
        <f t="shared" si="200"/>
        <v>9404.249239996414</v>
      </c>
      <c r="AW925" s="13" t="str">
        <f>IF(AJ925=1,"Train",IF(AH925=Inputs!$B$6+1,"Validation",IF(AH925&gt;Inputs!$B$6+1,"Forecast","Not used")))</f>
        <v>Not used</v>
      </c>
      <c r="AX925" s="34">
        <f t="shared" si="201"/>
        <v>9065</v>
      </c>
      <c r="AY925" s="38" t="str">
        <f t="shared" si="202"/>
        <v/>
      </c>
      <c r="AZ925" s="13">
        <f t="shared" si="203"/>
        <v>0</v>
      </c>
      <c r="BB925" s="19">
        <f>Regression!$C$45+Regression!$C$46*A925</f>
        <v>7585.2571241168935</v>
      </c>
      <c r="BC925" s="27" t="str">
        <f t="shared" si="204"/>
        <v/>
      </c>
      <c r="BD925" s="30">
        <f>INDEX('Seasonal Index'!$H$2:$H$53,AI925)</f>
        <v>1.0081501126133556</v>
      </c>
      <c r="BE925" s="34" t="str">
        <f t="shared" si="205"/>
        <v/>
      </c>
      <c r="BF925" s="38" t="str">
        <f t="shared" si="206"/>
        <v/>
      </c>
      <c r="BG925" s="34">
        <f t="shared" si="207"/>
        <v>9065</v>
      </c>
      <c r="BH925" s="13">
        <f t="shared" si="208"/>
        <v>0</v>
      </c>
      <c r="BI925" s="13">
        <f t="shared" si="209"/>
        <v>0</v>
      </c>
    </row>
    <row r="926" spans="1:61" x14ac:dyDescent="0.2">
      <c r="A926" s="15">
        <v>925</v>
      </c>
      <c r="B926" s="35">
        <v>39745</v>
      </c>
      <c r="C926" s="36">
        <v>9057</v>
      </c>
      <c r="D926" s="37"/>
      <c r="F926" s="15">
        <v>478000</v>
      </c>
      <c r="H926" s="15">
        <v>68.56</v>
      </c>
      <c r="I926" s="15">
        <v>64.403999999999996</v>
      </c>
      <c r="J926" s="15">
        <v>2.9140000000000001</v>
      </c>
      <c r="K926" s="15">
        <v>14865.700999999999</v>
      </c>
      <c r="L926" s="15">
        <v>867243</v>
      </c>
      <c r="M926" s="15">
        <v>1987</v>
      </c>
      <c r="N926" s="15">
        <v>12.961</v>
      </c>
      <c r="O926" s="15">
        <v>260609</v>
      </c>
      <c r="P926" s="15">
        <v>10175.700000000001</v>
      </c>
      <c r="Q926" s="15">
        <v>2662410</v>
      </c>
      <c r="S926" s="15">
        <v>12840</v>
      </c>
      <c r="T926" s="15">
        <v>12.5991</v>
      </c>
      <c r="U926" s="15">
        <v>108.3</v>
      </c>
      <c r="V926" s="15">
        <v>21</v>
      </c>
      <c r="W926" s="15">
        <v>88.8</v>
      </c>
      <c r="X926" s="15">
        <v>97.504199999999997</v>
      </c>
      <c r="AB926" s="15">
        <v>301696</v>
      </c>
      <c r="AD926" s="15">
        <v>0</v>
      </c>
      <c r="AE926" s="15">
        <v>61.4</v>
      </c>
      <c r="AF926" s="15">
        <v>9.8000000000000007</v>
      </c>
      <c r="AH926" s="13">
        <f t="shared" si="196"/>
        <v>2008</v>
      </c>
      <c r="AI926" s="13">
        <f t="shared" si="197"/>
        <v>43</v>
      </c>
      <c r="AJ926" s="13">
        <f>IF(AND(ISNUMBER(C926),ISNUMBER(AK926),ISNUMBER(AL926),AH926&gt;=Inputs!$B$5,AH926&lt;=Inputs!$B$6,AH926&lt;&gt;Inputs!$B$7,AH926&lt;&gt;Inputs!$B$8),1,0)</f>
        <v>0</v>
      </c>
      <c r="AK926" s="13">
        <f>IF(INDEX($E926:$AF926,Inputs!$C$10)="","",INDEX($E926:$AF926,Inputs!$C$10))</f>
        <v>260609</v>
      </c>
      <c r="AL926" s="13">
        <f>IF(INDEX($E926:$AF926,Inputs!$C$11)="","",INDEX($E926:$AF926,Inputs!$C$11))</f>
        <v>478000</v>
      </c>
      <c r="AM926" s="19">
        <f>Regression!$C$5+Regression!$C$6*A926</f>
        <v>9761.8256811914307</v>
      </c>
      <c r="AN926" s="27" t="str">
        <f t="shared" si="198"/>
        <v/>
      </c>
      <c r="AO926" s="30">
        <f>INDEX('Seasonal Index'!$E$2:$E$53,AI926)</f>
        <v>1.0122408775529341</v>
      </c>
      <c r="AP926" s="34" t="str">
        <f t="shared" si="199"/>
        <v/>
      </c>
      <c r="AQ926" s="16">
        <f>IF(AJ926=1,A926-Regression!$C$15,0)</f>
        <v>0</v>
      </c>
      <c r="AR926" s="16">
        <f>IF(AJ926=1,AK926-Regression!$D$15,0)</f>
        <v>0</v>
      </c>
      <c r="AS926" s="16">
        <f>IF(AJ926=1,AL926-Regression!$E$15,0)</f>
        <v>0</v>
      </c>
      <c r="AT926" s="16">
        <f>IF(AJ926=1,AP926-Regression!$F$15,0)</f>
        <v>0</v>
      </c>
      <c r="AU926" s="19">
        <f>IF(AND(ISNUMBER(AK926),ISNUMBER(AL926)),Regression!$C$38+Regression!$D$38*A926+Regression!$E$38*AK926+Regression!$F$38*AL926,"")</f>
        <v>9328.7344668404367</v>
      </c>
      <c r="AV926" s="34">
        <f t="shared" si="200"/>
        <v>9442.9263631728663</v>
      </c>
      <c r="AW926" s="13" t="str">
        <f>IF(AJ926=1,"Train",IF(AH926=Inputs!$B$6+1,"Validation",IF(AH926&gt;Inputs!$B$6+1,"Forecast","Not used")))</f>
        <v>Not used</v>
      </c>
      <c r="AX926" s="34">
        <f t="shared" si="201"/>
        <v>9057</v>
      </c>
      <c r="AY926" s="38" t="str">
        <f t="shared" si="202"/>
        <v/>
      </c>
      <c r="AZ926" s="13">
        <f t="shared" si="203"/>
        <v>0</v>
      </c>
      <c r="BB926" s="19">
        <f>Regression!$C$45+Regression!$C$46*A926</f>
        <v>7586.8166237296709</v>
      </c>
      <c r="BC926" s="27" t="str">
        <f t="shared" si="204"/>
        <v/>
      </c>
      <c r="BD926" s="30">
        <f>INDEX('Seasonal Index'!$H$2:$H$53,AI926)</f>
        <v>1.0033758118290406</v>
      </c>
      <c r="BE926" s="34" t="str">
        <f t="shared" si="205"/>
        <v/>
      </c>
      <c r="BF926" s="38" t="str">
        <f t="shared" si="206"/>
        <v/>
      </c>
      <c r="BG926" s="34">
        <f t="shared" si="207"/>
        <v>9057</v>
      </c>
      <c r="BH926" s="13">
        <f t="shared" si="208"/>
        <v>0</v>
      </c>
      <c r="BI926" s="13">
        <f t="shared" si="209"/>
        <v>0</v>
      </c>
    </row>
    <row r="927" spans="1:61" x14ac:dyDescent="0.2">
      <c r="A927" s="15">
        <v>926</v>
      </c>
      <c r="B927" s="35">
        <v>39752</v>
      </c>
      <c r="C927" s="36">
        <v>9095</v>
      </c>
      <c r="D927" s="37"/>
      <c r="F927" s="15">
        <v>480000</v>
      </c>
      <c r="H927" s="15">
        <v>65.212000000000003</v>
      </c>
      <c r="I927" s="15">
        <v>60.613999999999997</v>
      </c>
      <c r="J927" s="15">
        <v>2.6560000000000001</v>
      </c>
      <c r="K927" s="15">
        <v>14865.700999999999</v>
      </c>
      <c r="L927" s="15">
        <v>867243</v>
      </c>
      <c r="M927" s="15">
        <v>1987</v>
      </c>
      <c r="N927" s="15">
        <v>12.961</v>
      </c>
      <c r="O927" s="15">
        <v>260609</v>
      </c>
      <c r="P927" s="15">
        <v>10175.700000000001</v>
      </c>
      <c r="Q927" s="15">
        <v>2662410</v>
      </c>
      <c r="S927" s="15">
        <v>12840</v>
      </c>
      <c r="T927" s="15">
        <v>12.5991</v>
      </c>
      <c r="U927" s="15">
        <v>108.3</v>
      </c>
      <c r="V927" s="15">
        <v>21</v>
      </c>
      <c r="W927" s="15">
        <v>88.8</v>
      </c>
      <c r="X927" s="15">
        <v>100.34981999999999</v>
      </c>
      <c r="AB927" s="15">
        <v>301696</v>
      </c>
      <c r="AD927" s="15">
        <v>0</v>
      </c>
      <c r="AE927" s="15">
        <v>78.900000000000006</v>
      </c>
      <c r="AF927" s="15">
        <v>9.8000000000000007</v>
      </c>
      <c r="AH927" s="13">
        <f t="shared" si="196"/>
        <v>2008</v>
      </c>
      <c r="AI927" s="13">
        <f t="shared" si="197"/>
        <v>44</v>
      </c>
      <c r="AJ927" s="13">
        <f>IF(AND(ISNUMBER(C927),ISNUMBER(AK927),ISNUMBER(AL927),AH927&gt;=Inputs!$B$5,AH927&lt;=Inputs!$B$6,AH927&lt;&gt;Inputs!$B$7,AH927&lt;&gt;Inputs!$B$8),1,0)</f>
        <v>0</v>
      </c>
      <c r="AK927" s="13">
        <f>IF(INDEX($E927:$AF927,Inputs!$C$10)="","",INDEX($E927:$AF927,Inputs!$C$10))</f>
        <v>260609</v>
      </c>
      <c r="AL927" s="13">
        <f>IF(INDEX($E927:$AF927,Inputs!$C$11)="","",INDEX($E927:$AF927,Inputs!$C$11))</f>
        <v>480000</v>
      </c>
      <c r="AM927" s="19">
        <f>Regression!$C$5+Regression!$C$6*A927</f>
        <v>9760.6530062531128</v>
      </c>
      <c r="AN927" s="27" t="str">
        <f t="shared" si="198"/>
        <v/>
      </c>
      <c r="AO927" s="30">
        <f>INDEX('Seasonal Index'!$E$2:$E$53,AI927)</f>
        <v>1.012031592209933</v>
      </c>
      <c r="AP927" s="34" t="str">
        <f t="shared" si="199"/>
        <v/>
      </c>
      <c r="AQ927" s="16">
        <f>IF(AJ927=1,A927-Regression!$C$15,0)</f>
        <v>0</v>
      </c>
      <c r="AR927" s="16">
        <f>IF(AJ927=1,AK927-Regression!$D$15,0)</f>
        <v>0</v>
      </c>
      <c r="AS927" s="16">
        <f>IF(AJ927=1,AL927-Regression!$E$15,0)</f>
        <v>0</v>
      </c>
      <c r="AT927" s="16">
        <f>IF(AJ927=1,AP927-Regression!$F$15,0)</f>
        <v>0</v>
      </c>
      <c r="AU927" s="19">
        <f>IF(AND(ISNUMBER(AK927),ISNUMBER(AL927)),Regression!$C$38+Regression!$D$38*A927+Regression!$E$38*AK927+Regression!$F$38*AL927,"")</f>
        <v>9321.8620708689868</v>
      </c>
      <c r="AV927" s="34">
        <f t="shared" si="200"/>
        <v>9434.018913942924</v>
      </c>
      <c r="AW927" s="13" t="str">
        <f>IF(AJ927=1,"Train",IF(AH927=Inputs!$B$6+1,"Validation",IF(AH927&gt;Inputs!$B$6+1,"Forecast","Not used")))</f>
        <v>Not used</v>
      </c>
      <c r="AX927" s="34">
        <f t="shared" si="201"/>
        <v>9095</v>
      </c>
      <c r="AY927" s="38" t="str">
        <f t="shared" si="202"/>
        <v/>
      </c>
      <c r="AZ927" s="13">
        <f t="shared" si="203"/>
        <v>0</v>
      </c>
      <c r="BB927" s="19">
        <f>Regression!$C$45+Regression!$C$46*A927</f>
        <v>7588.3761233424475</v>
      </c>
      <c r="BC927" s="27" t="str">
        <f t="shared" si="204"/>
        <v/>
      </c>
      <c r="BD927" s="30">
        <f>INDEX('Seasonal Index'!$H$2:$H$53,AI927)</f>
        <v>1.0342738783797232</v>
      </c>
      <c r="BE927" s="34" t="str">
        <f t="shared" si="205"/>
        <v/>
      </c>
      <c r="BF927" s="38" t="str">
        <f t="shared" si="206"/>
        <v/>
      </c>
      <c r="BG927" s="34">
        <f t="shared" si="207"/>
        <v>9095</v>
      </c>
      <c r="BH927" s="13">
        <f t="shared" si="208"/>
        <v>0</v>
      </c>
      <c r="BI927" s="13">
        <f t="shared" si="209"/>
        <v>0</v>
      </c>
    </row>
    <row r="928" spans="1:61" x14ac:dyDescent="0.2">
      <c r="A928" s="15">
        <v>927</v>
      </c>
      <c r="B928" s="35">
        <v>39759</v>
      </c>
      <c r="C928" s="36">
        <v>9002</v>
      </c>
      <c r="D928" s="37"/>
      <c r="F928" s="15">
        <v>490000</v>
      </c>
      <c r="H928" s="15">
        <v>64.305999999999997</v>
      </c>
      <c r="I928" s="15">
        <v>59.433999999999997</v>
      </c>
      <c r="J928" s="15">
        <v>2.4</v>
      </c>
      <c r="K928" s="15">
        <v>14898.999</v>
      </c>
      <c r="L928" s="15">
        <v>867243</v>
      </c>
      <c r="M928" s="15">
        <v>2014</v>
      </c>
      <c r="N928" s="15">
        <v>12.961</v>
      </c>
      <c r="O928" s="15">
        <v>260609</v>
      </c>
      <c r="P928" s="15">
        <v>10116.4</v>
      </c>
      <c r="Q928" s="15">
        <v>2662410</v>
      </c>
      <c r="S928" s="15">
        <v>12840</v>
      </c>
      <c r="T928" s="15">
        <v>12.5991</v>
      </c>
      <c r="U928" s="15">
        <v>109.1</v>
      </c>
      <c r="V928" s="15">
        <v>21</v>
      </c>
      <c r="W928" s="15">
        <v>87.1</v>
      </c>
      <c r="X928" s="15">
        <v>100.81695999999999</v>
      </c>
      <c r="AB928" s="15">
        <v>301696</v>
      </c>
      <c r="AD928" s="15">
        <v>0</v>
      </c>
      <c r="AE928" s="15">
        <v>46.9</v>
      </c>
      <c r="AF928" s="15">
        <v>5.4</v>
      </c>
      <c r="AH928" s="13">
        <f t="shared" si="196"/>
        <v>2008</v>
      </c>
      <c r="AI928" s="13">
        <f t="shared" si="197"/>
        <v>45</v>
      </c>
      <c r="AJ928" s="13">
        <f>IF(AND(ISNUMBER(C928),ISNUMBER(AK928),ISNUMBER(AL928),AH928&gt;=Inputs!$B$5,AH928&lt;=Inputs!$B$6,AH928&lt;&gt;Inputs!$B$7,AH928&lt;&gt;Inputs!$B$8),1,0)</f>
        <v>0</v>
      </c>
      <c r="AK928" s="13">
        <f>IF(INDEX($E928:$AF928,Inputs!$C$10)="","",INDEX($E928:$AF928,Inputs!$C$10))</f>
        <v>260609</v>
      </c>
      <c r="AL928" s="13">
        <f>IF(INDEX($E928:$AF928,Inputs!$C$11)="","",INDEX($E928:$AF928,Inputs!$C$11))</f>
        <v>490000</v>
      </c>
      <c r="AM928" s="19">
        <f>Regression!$C$5+Regression!$C$6*A928</f>
        <v>9759.4803313147931</v>
      </c>
      <c r="AN928" s="27" t="str">
        <f t="shared" si="198"/>
        <v/>
      </c>
      <c r="AO928" s="30">
        <f>INDEX('Seasonal Index'!$E$2:$E$53,AI928)</f>
        <v>1.0110407808389756</v>
      </c>
      <c r="AP928" s="34" t="str">
        <f t="shared" si="199"/>
        <v/>
      </c>
      <c r="AQ928" s="16">
        <f>IF(AJ928=1,A928-Regression!$C$15,0)</f>
        <v>0</v>
      </c>
      <c r="AR928" s="16">
        <f>IF(AJ928=1,AK928-Regression!$D$15,0)</f>
        <v>0</v>
      </c>
      <c r="AS928" s="16">
        <f>IF(AJ928=1,AL928-Regression!$E$15,0)</f>
        <v>0</v>
      </c>
      <c r="AT928" s="16">
        <f>IF(AJ928=1,AP928-Regression!$F$15,0)</f>
        <v>0</v>
      </c>
      <c r="AU928" s="19">
        <f>IF(AND(ISNUMBER(AK928),ISNUMBER(AL928)),Regression!$C$38+Regression!$D$38*A928+Regression!$E$38*AK928+Regression!$F$38*AL928,"")</f>
        <v>9293.749343883479</v>
      </c>
      <c r="AV928" s="34">
        <f t="shared" si="200"/>
        <v>9396.3595935616704</v>
      </c>
      <c r="AW928" s="13" t="str">
        <f>IF(AJ928=1,"Train",IF(AH928=Inputs!$B$6+1,"Validation",IF(AH928&gt;Inputs!$B$6+1,"Forecast","Not used")))</f>
        <v>Not used</v>
      </c>
      <c r="AX928" s="34">
        <f t="shared" si="201"/>
        <v>9002</v>
      </c>
      <c r="AY928" s="38" t="str">
        <f t="shared" si="202"/>
        <v/>
      </c>
      <c r="AZ928" s="13">
        <f t="shared" si="203"/>
        <v>0</v>
      </c>
      <c r="BB928" s="19">
        <f>Regression!$C$45+Regression!$C$46*A928</f>
        <v>7589.9356229552241</v>
      </c>
      <c r="BC928" s="27" t="str">
        <f t="shared" si="204"/>
        <v/>
      </c>
      <c r="BD928" s="30">
        <f>INDEX('Seasonal Index'!$H$2:$H$53,AI928)</f>
        <v>1.024082102448103</v>
      </c>
      <c r="BE928" s="34" t="str">
        <f t="shared" si="205"/>
        <v/>
      </c>
      <c r="BF928" s="38" t="str">
        <f t="shared" si="206"/>
        <v/>
      </c>
      <c r="BG928" s="34">
        <f t="shared" si="207"/>
        <v>9002</v>
      </c>
      <c r="BH928" s="13">
        <f t="shared" si="208"/>
        <v>0</v>
      </c>
      <c r="BI928" s="13">
        <f t="shared" si="209"/>
        <v>0</v>
      </c>
    </row>
    <row r="929" spans="1:61" x14ac:dyDescent="0.2">
      <c r="A929" s="15">
        <v>928</v>
      </c>
      <c r="B929" s="35">
        <v>39766</v>
      </c>
      <c r="C929" s="36">
        <v>8962</v>
      </c>
      <c r="D929" s="37"/>
      <c r="F929" s="15">
        <v>512000</v>
      </c>
      <c r="H929" s="15">
        <v>58.601999999999997</v>
      </c>
      <c r="I929" s="15">
        <v>53.265999999999998</v>
      </c>
      <c r="J929" s="15">
        <v>2.2240000000000002</v>
      </c>
      <c r="K929" s="15">
        <v>14898.999</v>
      </c>
      <c r="L929" s="15">
        <v>895654</v>
      </c>
      <c r="M929" s="15">
        <v>2014</v>
      </c>
      <c r="N929" s="15">
        <v>12.961</v>
      </c>
      <c r="O929" s="15">
        <v>260609</v>
      </c>
      <c r="P929" s="15">
        <v>10116.4</v>
      </c>
      <c r="Q929" s="15">
        <v>2662410</v>
      </c>
      <c r="S929" s="15">
        <v>12840</v>
      </c>
      <c r="T929" s="15">
        <v>12.5991</v>
      </c>
      <c r="U929" s="15">
        <v>109.1</v>
      </c>
      <c r="V929" s="15">
        <v>21</v>
      </c>
      <c r="W929" s="15">
        <v>87.1</v>
      </c>
      <c r="X929" s="15">
        <v>98.891260000000003</v>
      </c>
      <c r="AB929" s="15">
        <v>301696</v>
      </c>
      <c r="AD929" s="15">
        <v>0</v>
      </c>
      <c r="AE929" s="15">
        <v>82.2</v>
      </c>
      <c r="AF929" s="15">
        <v>4.9000000000000004</v>
      </c>
      <c r="AH929" s="13">
        <f t="shared" si="196"/>
        <v>2008</v>
      </c>
      <c r="AI929" s="13">
        <f t="shared" si="197"/>
        <v>46</v>
      </c>
      <c r="AJ929" s="13">
        <f>IF(AND(ISNUMBER(C929),ISNUMBER(AK929),ISNUMBER(AL929),AH929&gt;=Inputs!$B$5,AH929&lt;=Inputs!$B$6,AH929&lt;&gt;Inputs!$B$7,AH929&lt;&gt;Inputs!$B$8),1,0)</f>
        <v>0</v>
      </c>
      <c r="AK929" s="13">
        <f>IF(INDEX($E929:$AF929,Inputs!$C$10)="","",INDEX($E929:$AF929,Inputs!$C$10))</f>
        <v>260609</v>
      </c>
      <c r="AL929" s="13">
        <f>IF(INDEX($E929:$AF929,Inputs!$C$11)="","",INDEX($E929:$AF929,Inputs!$C$11))</f>
        <v>512000</v>
      </c>
      <c r="AM929" s="19">
        <f>Regression!$C$5+Regression!$C$6*A929</f>
        <v>9758.3076563764735</v>
      </c>
      <c r="AN929" s="27" t="str">
        <f t="shared" si="198"/>
        <v/>
      </c>
      <c r="AO929" s="30">
        <f>INDEX('Seasonal Index'!$E$2:$E$53,AI929)</f>
        <v>0.98635610609281399</v>
      </c>
      <c r="AP929" s="34" t="str">
        <f t="shared" si="199"/>
        <v/>
      </c>
      <c r="AQ929" s="16">
        <f>IF(AJ929=1,A929-Regression!$C$15,0)</f>
        <v>0</v>
      </c>
      <c r="AR929" s="16">
        <f>IF(AJ929=1,AK929-Regression!$D$15,0)</f>
        <v>0</v>
      </c>
      <c r="AS929" s="16">
        <f>IF(AJ929=1,AL929-Regression!$E$15,0)</f>
        <v>0</v>
      </c>
      <c r="AT929" s="16">
        <f>IF(AJ929=1,AP929-Regression!$F$15,0)</f>
        <v>0</v>
      </c>
      <c r="AU929" s="19">
        <f>IF(AND(ISNUMBER(AK929),ISNUMBER(AL929)),Regression!$C$38+Regression!$D$38*A929+Regression!$E$38*AK929+Regression!$F$38*AL929,"")</f>
        <v>9233.7761203768878</v>
      </c>
      <c r="AV929" s="34">
        <f t="shared" si="200"/>
        <v>9107.7914586277584</v>
      </c>
      <c r="AW929" s="13" t="str">
        <f>IF(AJ929=1,"Train",IF(AH929=Inputs!$B$6+1,"Validation",IF(AH929&gt;Inputs!$B$6+1,"Forecast","Not used")))</f>
        <v>Not used</v>
      </c>
      <c r="AX929" s="34">
        <f t="shared" si="201"/>
        <v>8962</v>
      </c>
      <c r="AY929" s="38" t="str">
        <f t="shared" si="202"/>
        <v/>
      </c>
      <c r="AZ929" s="13">
        <f t="shared" si="203"/>
        <v>0</v>
      </c>
      <c r="BB929" s="19">
        <f>Regression!$C$45+Regression!$C$46*A929</f>
        <v>7591.4951225680015</v>
      </c>
      <c r="BC929" s="27" t="str">
        <f t="shared" si="204"/>
        <v/>
      </c>
      <c r="BD929" s="30">
        <f>INDEX('Seasonal Index'!$H$2:$H$53,AI929)</f>
        <v>0.95418753549545088</v>
      </c>
      <c r="BE929" s="34" t="str">
        <f t="shared" si="205"/>
        <v/>
      </c>
      <c r="BF929" s="38" t="str">
        <f t="shared" si="206"/>
        <v/>
      </c>
      <c r="BG929" s="34">
        <f t="shared" si="207"/>
        <v>8962</v>
      </c>
      <c r="BH929" s="13">
        <f t="shared" si="208"/>
        <v>0</v>
      </c>
      <c r="BI929" s="13">
        <f t="shared" si="209"/>
        <v>0</v>
      </c>
    </row>
    <row r="930" spans="1:61" x14ac:dyDescent="0.2">
      <c r="A930" s="15">
        <v>929</v>
      </c>
      <c r="B930" s="35">
        <v>39773</v>
      </c>
      <c r="C930" s="36">
        <v>8844</v>
      </c>
      <c r="D930" s="37"/>
      <c r="F930" s="15">
        <v>536000</v>
      </c>
      <c r="H930" s="15">
        <v>52.256</v>
      </c>
      <c r="I930" s="15">
        <v>47.793999999999997</v>
      </c>
      <c r="J930" s="15">
        <v>2.0720000000000001</v>
      </c>
      <c r="K930" s="15">
        <v>14898.999</v>
      </c>
      <c r="L930" s="15">
        <v>895654</v>
      </c>
      <c r="M930" s="15">
        <v>2014</v>
      </c>
      <c r="N930" s="15">
        <v>10.933</v>
      </c>
      <c r="O930" s="15">
        <v>239607</v>
      </c>
      <c r="P930" s="15">
        <v>10116.4</v>
      </c>
      <c r="Q930" s="15">
        <v>2662410</v>
      </c>
      <c r="S930" s="15">
        <v>12840</v>
      </c>
      <c r="T930" s="15">
        <v>12.6754</v>
      </c>
      <c r="U930" s="15">
        <v>109.1</v>
      </c>
      <c r="V930" s="15">
        <v>21</v>
      </c>
      <c r="W930" s="15">
        <v>87.1</v>
      </c>
      <c r="X930" s="15">
        <v>100.6266</v>
      </c>
      <c r="AB930" s="15">
        <v>301696</v>
      </c>
      <c r="AD930" s="15">
        <v>0</v>
      </c>
      <c r="AE930" s="15">
        <v>129.19999999999999</v>
      </c>
      <c r="AF930" s="15">
        <v>5.0999999999999996</v>
      </c>
      <c r="AH930" s="13">
        <f t="shared" si="196"/>
        <v>2008</v>
      </c>
      <c r="AI930" s="13">
        <f t="shared" si="197"/>
        <v>47</v>
      </c>
      <c r="AJ930" s="13">
        <f>IF(AND(ISNUMBER(C930),ISNUMBER(AK930),ISNUMBER(AL930),AH930&gt;=Inputs!$B$5,AH930&lt;=Inputs!$B$6,AH930&lt;&gt;Inputs!$B$7,AH930&lt;&gt;Inputs!$B$8),1,0)</f>
        <v>0</v>
      </c>
      <c r="AK930" s="13">
        <f>IF(INDEX($E930:$AF930,Inputs!$C$10)="","",INDEX($E930:$AF930,Inputs!$C$10))</f>
        <v>239607</v>
      </c>
      <c r="AL930" s="13">
        <f>IF(INDEX($E930:$AF930,Inputs!$C$11)="","",INDEX($E930:$AF930,Inputs!$C$11))</f>
        <v>536000</v>
      </c>
      <c r="AM930" s="19">
        <f>Regression!$C$5+Regression!$C$6*A930</f>
        <v>9757.1349814381556</v>
      </c>
      <c r="AN930" s="27" t="str">
        <f t="shared" si="198"/>
        <v/>
      </c>
      <c r="AO930" s="30">
        <f>INDEX('Seasonal Index'!$E$2:$E$53,AI930)</f>
        <v>0.96578940872914776</v>
      </c>
      <c r="AP930" s="34" t="str">
        <f t="shared" si="199"/>
        <v/>
      </c>
      <c r="AQ930" s="16">
        <f>IF(AJ930=1,A930-Regression!$C$15,0)</f>
        <v>0</v>
      </c>
      <c r="AR930" s="16">
        <f>IF(AJ930=1,AK930-Regression!$D$15,0)</f>
        <v>0</v>
      </c>
      <c r="AS930" s="16">
        <f>IF(AJ930=1,AL930-Regression!$E$15,0)</f>
        <v>0</v>
      </c>
      <c r="AT930" s="16">
        <f>IF(AJ930=1,AP930-Regression!$F$15,0)</f>
        <v>0</v>
      </c>
      <c r="AU930" s="19">
        <f>IF(AND(ISNUMBER(AK930),ISNUMBER(AL930)),Regression!$C$38+Regression!$D$38*A930+Regression!$E$38*AK930+Regression!$F$38*AL930,"")</f>
        <v>9130.1710712079366</v>
      </c>
      <c r="AV930" s="34">
        <f t="shared" si="200"/>
        <v>8817.822520457883</v>
      </c>
      <c r="AW930" s="13" t="str">
        <f>IF(AJ930=1,"Train",IF(AH930=Inputs!$B$6+1,"Validation",IF(AH930&gt;Inputs!$B$6+1,"Forecast","Not used")))</f>
        <v>Not used</v>
      </c>
      <c r="AX930" s="34">
        <f t="shared" si="201"/>
        <v>8844</v>
      </c>
      <c r="AY930" s="38" t="str">
        <f t="shared" si="202"/>
        <v/>
      </c>
      <c r="AZ930" s="13">
        <f t="shared" si="203"/>
        <v>0</v>
      </c>
      <c r="BB930" s="19">
        <f>Regression!$C$45+Regression!$C$46*A930</f>
        <v>7593.0546221807781</v>
      </c>
      <c r="BC930" s="27" t="str">
        <f t="shared" si="204"/>
        <v/>
      </c>
      <c r="BD930" s="30">
        <f>INDEX('Seasonal Index'!$H$2:$H$53,AI930)</f>
        <v>0.94653504180541337</v>
      </c>
      <c r="BE930" s="34" t="str">
        <f t="shared" si="205"/>
        <v/>
      </c>
      <c r="BF930" s="38" t="str">
        <f t="shared" si="206"/>
        <v/>
      </c>
      <c r="BG930" s="34">
        <f t="shared" si="207"/>
        <v>8844</v>
      </c>
      <c r="BH930" s="13">
        <f t="shared" si="208"/>
        <v>0</v>
      </c>
      <c r="BI930" s="13">
        <f t="shared" si="209"/>
        <v>0</v>
      </c>
    </row>
    <row r="931" spans="1:61" x14ac:dyDescent="0.2">
      <c r="A931" s="15">
        <v>930</v>
      </c>
      <c r="B931" s="35">
        <v>39780</v>
      </c>
      <c r="C931" s="36">
        <v>8933</v>
      </c>
      <c r="D931" s="37"/>
      <c r="F931" s="15">
        <v>532000</v>
      </c>
      <c r="H931" s="15">
        <v>53.265000000000001</v>
      </c>
      <c r="I931" s="15">
        <v>48.532499999999999</v>
      </c>
      <c r="J931" s="15">
        <v>1.8919999999999999</v>
      </c>
      <c r="K931" s="15">
        <v>14898.999</v>
      </c>
      <c r="L931" s="15">
        <v>895654</v>
      </c>
      <c r="M931" s="15">
        <v>2014</v>
      </c>
      <c r="N931" s="15">
        <v>10.933</v>
      </c>
      <c r="O931" s="15">
        <v>239607</v>
      </c>
      <c r="P931" s="15">
        <v>10116.4</v>
      </c>
      <c r="Q931" s="15">
        <v>2662410</v>
      </c>
      <c r="S931" s="15">
        <v>12840</v>
      </c>
      <c r="T931" s="15">
        <v>12.6754</v>
      </c>
      <c r="U931" s="15">
        <v>109.1</v>
      </c>
      <c r="V931" s="15">
        <v>21</v>
      </c>
      <c r="W931" s="15">
        <v>87.1</v>
      </c>
      <c r="X931" s="15">
        <v>102.25648</v>
      </c>
      <c r="AB931" s="15">
        <v>301696</v>
      </c>
      <c r="AD931" s="15">
        <v>1</v>
      </c>
      <c r="AE931" s="15">
        <v>133.19999999999999</v>
      </c>
      <c r="AF931" s="15">
        <v>2</v>
      </c>
      <c r="AH931" s="13">
        <f t="shared" si="196"/>
        <v>2008</v>
      </c>
      <c r="AI931" s="13">
        <f t="shared" si="197"/>
        <v>48</v>
      </c>
      <c r="AJ931" s="13">
        <f>IF(AND(ISNUMBER(C931),ISNUMBER(AK931),ISNUMBER(AL931),AH931&gt;=Inputs!$B$5,AH931&lt;=Inputs!$B$6,AH931&lt;&gt;Inputs!$B$7,AH931&lt;&gt;Inputs!$B$8),1,0)</f>
        <v>0</v>
      </c>
      <c r="AK931" s="13">
        <f>IF(INDEX($E931:$AF931,Inputs!$C$10)="","",INDEX($E931:$AF931,Inputs!$C$10))</f>
        <v>239607</v>
      </c>
      <c r="AL931" s="13">
        <f>IF(INDEX($E931:$AF931,Inputs!$C$11)="","",INDEX($E931:$AF931,Inputs!$C$11))</f>
        <v>532000</v>
      </c>
      <c r="AM931" s="19">
        <f>Regression!$C$5+Regression!$C$6*A931</f>
        <v>9755.9623064998359</v>
      </c>
      <c r="AN931" s="27" t="str">
        <f t="shared" si="198"/>
        <v/>
      </c>
      <c r="AO931" s="30">
        <f>INDEX('Seasonal Index'!$E$2:$E$53,AI931)</f>
        <v>0.97475376861810648</v>
      </c>
      <c r="AP931" s="34" t="str">
        <f t="shared" si="199"/>
        <v/>
      </c>
      <c r="AQ931" s="16">
        <f>IF(AJ931=1,A931-Regression!$C$15,0)</f>
        <v>0</v>
      </c>
      <c r="AR931" s="16">
        <f>IF(AJ931=1,AK931-Regression!$D$15,0)</f>
        <v>0</v>
      </c>
      <c r="AS931" s="16">
        <f>IF(AJ931=1,AL931-Regression!$E$15,0)</f>
        <v>0</v>
      </c>
      <c r="AT931" s="16">
        <f>IF(AJ931=1,AP931-Regression!$F$15,0)</f>
        <v>0</v>
      </c>
      <c r="AU931" s="19">
        <f>IF(AND(ISNUMBER(AK931),ISNUMBER(AL931)),Regression!$C$38+Regression!$D$38*A931+Regression!$E$38*AK931+Regression!$F$38*AL931,"")</f>
        <v>9139.2289234970322</v>
      </c>
      <c r="AV931" s="34">
        <f t="shared" si="200"/>
        <v>8908.4978354423329</v>
      </c>
      <c r="AW931" s="13" t="str">
        <f>IF(AJ931=1,"Train",IF(AH931=Inputs!$B$6+1,"Validation",IF(AH931&gt;Inputs!$B$6+1,"Forecast","Not used")))</f>
        <v>Not used</v>
      </c>
      <c r="AX931" s="34">
        <f t="shared" si="201"/>
        <v>8933</v>
      </c>
      <c r="AY931" s="38" t="str">
        <f t="shared" si="202"/>
        <v/>
      </c>
      <c r="AZ931" s="13">
        <f t="shared" si="203"/>
        <v>0</v>
      </c>
      <c r="BB931" s="19">
        <f>Regression!$C$45+Regression!$C$46*A931</f>
        <v>7594.6141217935547</v>
      </c>
      <c r="BC931" s="27" t="str">
        <f t="shared" si="204"/>
        <v/>
      </c>
      <c r="BD931" s="30">
        <f>INDEX('Seasonal Index'!$H$2:$H$53,AI931)</f>
        <v>0.96645545966881496</v>
      </c>
      <c r="BE931" s="34" t="str">
        <f t="shared" si="205"/>
        <v/>
      </c>
      <c r="BF931" s="38" t="str">
        <f t="shared" si="206"/>
        <v/>
      </c>
      <c r="BG931" s="34">
        <f t="shared" si="207"/>
        <v>8933</v>
      </c>
      <c r="BH931" s="13">
        <f t="shared" si="208"/>
        <v>0</v>
      </c>
      <c r="BI931" s="13">
        <f t="shared" si="209"/>
        <v>0</v>
      </c>
    </row>
    <row r="932" spans="1:61" x14ac:dyDescent="0.2">
      <c r="A932" s="15">
        <v>931</v>
      </c>
      <c r="B932" s="35">
        <v>39787</v>
      </c>
      <c r="C932" s="36">
        <v>9015</v>
      </c>
      <c r="D932" s="37"/>
      <c r="F932" s="15">
        <v>529000</v>
      </c>
      <c r="H932" s="15">
        <v>45.597999999999999</v>
      </c>
      <c r="I932" s="15">
        <v>43.695999999999998</v>
      </c>
      <c r="J932" s="15">
        <v>1.8109999999999999</v>
      </c>
      <c r="K932" s="15">
        <v>14898.999</v>
      </c>
      <c r="L932" s="15">
        <v>895654</v>
      </c>
      <c r="M932" s="15">
        <v>2014</v>
      </c>
      <c r="N932" s="15">
        <v>10.933</v>
      </c>
      <c r="O932" s="15">
        <v>239607</v>
      </c>
      <c r="P932" s="15">
        <v>10116.4</v>
      </c>
      <c r="Q932" s="15">
        <v>2662410</v>
      </c>
      <c r="S932" s="15">
        <v>12840</v>
      </c>
      <c r="T932" s="15">
        <v>12.6754</v>
      </c>
      <c r="U932" s="15">
        <v>109.1</v>
      </c>
      <c r="V932" s="15">
        <v>21</v>
      </c>
      <c r="W932" s="15">
        <v>74.599999999999994</v>
      </c>
      <c r="X932" s="15">
        <v>101.2923</v>
      </c>
      <c r="AB932" s="15">
        <v>301696</v>
      </c>
      <c r="AD932" s="15">
        <v>0</v>
      </c>
      <c r="AE932" s="15">
        <v>149.4</v>
      </c>
      <c r="AF932" s="15">
        <v>0.5</v>
      </c>
      <c r="AH932" s="13">
        <f t="shared" si="196"/>
        <v>2008</v>
      </c>
      <c r="AI932" s="13">
        <f t="shared" si="197"/>
        <v>49</v>
      </c>
      <c r="AJ932" s="13">
        <f>IF(AND(ISNUMBER(C932),ISNUMBER(AK932),ISNUMBER(AL932),AH932&gt;=Inputs!$B$5,AH932&lt;=Inputs!$B$6,AH932&lt;&gt;Inputs!$B$7,AH932&lt;&gt;Inputs!$B$8),1,0)</f>
        <v>0</v>
      </c>
      <c r="AK932" s="13">
        <f>IF(INDEX($E932:$AF932,Inputs!$C$10)="","",INDEX($E932:$AF932,Inputs!$C$10))</f>
        <v>239607</v>
      </c>
      <c r="AL932" s="13">
        <f>IF(INDEX($E932:$AF932,Inputs!$C$11)="","",INDEX($E932:$AF932,Inputs!$C$11))</f>
        <v>529000</v>
      </c>
      <c r="AM932" s="19">
        <f>Regression!$C$5+Regression!$C$6*A932</f>
        <v>9754.789631561518</v>
      </c>
      <c r="AN932" s="27" t="str">
        <f t="shared" si="198"/>
        <v/>
      </c>
      <c r="AO932" s="30">
        <f>INDEX('Seasonal Index'!$E$2:$E$53,AI932)</f>
        <v>0.98029372066923559</v>
      </c>
      <c r="AP932" s="34" t="str">
        <f t="shared" si="199"/>
        <v/>
      </c>
      <c r="AQ932" s="16">
        <f>IF(AJ932=1,A932-Regression!$C$15,0)</f>
        <v>0</v>
      </c>
      <c r="AR932" s="16">
        <f>IF(AJ932=1,AK932-Regression!$D$15,0)</f>
        <v>0</v>
      </c>
      <c r="AS932" s="16">
        <f>IF(AJ932=1,AL932-Regression!$E$15,0)</f>
        <v>0</v>
      </c>
      <c r="AT932" s="16">
        <f>IF(AJ932=1,AP932-Regression!$F$15,0)</f>
        <v>0</v>
      </c>
      <c r="AU932" s="19">
        <f>IF(AND(ISNUMBER(AK932),ISNUMBER(AL932)),Regression!$C$38+Regression!$D$38*A932+Regression!$E$38*AK932+Regression!$F$38*AL932,"")</f>
        <v>9145.6317344093677</v>
      </c>
      <c r="AV932" s="34">
        <f t="shared" si="200"/>
        <v>8965.4053607947935</v>
      </c>
      <c r="AW932" s="13" t="str">
        <f>IF(AJ932=1,"Train",IF(AH932=Inputs!$B$6+1,"Validation",IF(AH932&gt;Inputs!$B$6+1,"Forecast","Not used")))</f>
        <v>Not used</v>
      </c>
      <c r="AX932" s="34">
        <f t="shared" si="201"/>
        <v>9015</v>
      </c>
      <c r="AY932" s="38" t="str">
        <f t="shared" si="202"/>
        <v/>
      </c>
      <c r="AZ932" s="13">
        <f t="shared" si="203"/>
        <v>0</v>
      </c>
      <c r="BB932" s="19">
        <f>Regression!$C$45+Regression!$C$46*A932</f>
        <v>7596.1736214063312</v>
      </c>
      <c r="BC932" s="27" t="str">
        <f t="shared" si="204"/>
        <v/>
      </c>
      <c r="BD932" s="30">
        <f>INDEX('Seasonal Index'!$H$2:$H$53,AI932)</f>
        <v>0.97990885322830168</v>
      </c>
      <c r="BE932" s="34" t="str">
        <f t="shared" si="205"/>
        <v/>
      </c>
      <c r="BF932" s="38" t="str">
        <f t="shared" si="206"/>
        <v/>
      </c>
      <c r="BG932" s="34">
        <f t="shared" si="207"/>
        <v>9015</v>
      </c>
      <c r="BH932" s="13">
        <f t="shared" si="208"/>
        <v>0</v>
      </c>
      <c r="BI932" s="13">
        <f t="shared" si="209"/>
        <v>0</v>
      </c>
    </row>
    <row r="933" spans="1:61" x14ac:dyDescent="0.2">
      <c r="A933" s="15">
        <v>932</v>
      </c>
      <c r="B933" s="35">
        <v>39794</v>
      </c>
      <c r="C933" s="36">
        <v>9175</v>
      </c>
      <c r="D933" s="37"/>
      <c r="F933" s="15">
        <v>570000</v>
      </c>
      <c r="H933" s="15">
        <v>44.566000000000003</v>
      </c>
      <c r="I933" s="15">
        <v>41.01</v>
      </c>
      <c r="J933" s="15">
        <v>1.6990000000000001</v>
      </c>
      <c r="K933" s="15">
        <v>14898.999</v>
      </c>
      <c r="L933" s="15">
        <v>875549</v>
      </c>
      <c r="M933" s="15">
        <v>1976</v>
      </c>
      <c r="N933" s="15">
        <v>10.933</v>
      </c>
      <c r="O933" s="15">
        <v>239607</v>
      </c>
      <c r="P933" s="15">
        <v>10034.1</v>
      </c>
      <c r="Q933" s="15">
        <v>2662410</v>
      </c>
      <c r="S933" s="15">
        <v>12840</v>
      </c>
      <c r="T933" s="15">
        <v>12.6754</v>
      </c>
      <c r="U933" s="15">
        <v>109.1</v>
      </c>
      <c r="V933" s="15">
        <v>21</v>
      </c>
      <c r="W933" s="15">
        <v>74.599999999999994</v>
      </c>
      <c r="X933" s="15">
        <v>102.43006</v>
      </c>
      <c r="AB933" s="15">
        <v>301696</v>
      </c>
      <c r="AD933" s="15">
        <v>0</v>
      </c>
      <c r="AE933" s="15">
        <v>162</v>
      </c>
      <c r="AF933" s="15">
        <v>0.4</v>
      </c>
      <c r="AH933" s="13">
        <f t="shared" si="196"/>
        <v>2008</v>
      </c>
      <c r="AI933" s="13">
        <f t="shared" si="197"/>
        <v>50</v>
      </c>
      <c r="AJ933" s="13">
        <f>IF(AND(ISNUMBER(C933),ISNUMBER(AK933),ISNUMBER(AL933),AH933&gt;=Inputs!$B$5,AH933&lt;=Inputs!$B$6,AH933&lt;&gt;Inputs!$B$7,AH933&lt;&gt;Inputs!$B$8),1,0)</f>
        <v>0</v>
      </c>
      <c r="AK933" s="13">
        <f>IF(INDEX($E933:$AF933,Inputs!$C$10)="","",INDEX($E933:$AF933,Inputs!$C$10))</f>
        <v>239607</v>
      </c>
      <c r="AL933" s="13">
        <f>IF(INDEX($E933:$AF933,Inputs!$C$11)="","",INDEX($E933:$AF933,Inputs!$C$11))</f>
        <v>570000</v>
      </c>
      <c r="AM933" s="19">
        <f>Regression!$C$5+Regression!$C$6*A933</f>
        <v>9753.6169566231983</v>
      </c>
      <c r="AN933" s="27" t="str">
        <f t="shared" si="198"/>
        <v/>
      </c>
      <c r="AO933" s="30">
        <f>INDEX('Seasonal Index'!$E$2:$E$53,AI933)</f>
        <v>1.00060911532618</v>
      </c>
      <c r="AP933" s="34" t="str">
        <f t="shared" si="199"/>
        <v/>
      </c>
      <c r="AQ933" s="16">
        <f>IF(AJ933=1,A933-Regression!$C$15,0)</f>
        <v>0</v>
      </c>
      <c r="AR933" s="16">
        <f>IF(AJ933=1,AK933-Regression!$D$15,0)</f>
        <v>0</v>
      </c>
      <c r="AS933" s="16">
        <f>IF(AJ933=1,AL933-Regression!$E$15,0)</f>
        <v>0</v>
      </c>
      <c r="AT933" s="16">
        <f>IF(AJ933=1,AP933-Regression!$F$15,0)</f>
        <v>0</v>
      </c>
      <c r="AU933" s="19">
        <f>IF(AND(ISNUMBER(AK933),ISNUMBER(AL933)),Regression!$C$38+Regression!$D$38*A933+Regression!$E$38*AK933+Regression!$F$38*AL933,"")</f>
        <v>9035.2127247443877</v>
      </c>
      <c r="AV933" s="34">
        <f t="shared" si="200"/>
        <v>9040.7162112903261</v>
      </c>
      <c r="AW933" s="13" t="str">
        <f>IF(AJ933=1,"Train",IF(AH933=Inputs!$B$6+1,"Validation",IF(AH933&gt;Inputs!$B$6+1,"Forecast","Not used")))</f>
        <v>Not used</v>
      </c>
      <c r="AX933" s="34">
        <f t="shared" si="201"/>
        <v>9175</v>
      </c>
      <c r="AY933" s="38" t="str">
        <f t="shared" si="202"/>
        <v/>
      </c>
      <c r="AZ933" s="13">
        <f t="shared" si="203"/>
        <v>0</v>
      </c>
      <c r="BB933" s="19">
        <f>Regression!$C$45+Regression!$C$46*A933</f>
        <v>7597.7331210191078</v>
      </c>
      <c r="BC933" s="27" t="str">
        <f t="shared" si="204"/>
        <v/>
      </c>
      <c r="BD933" s="30">
        <f>INDEX('Seasonal Index'!$H$2:$H$53,AI933)</f>
        <v>0.99765913713107945</v>
      </c>
      <c r="BE933" s="34" t="str">
        <f t="shared" si="205"/>
        <v/>
      </c>
      <c r="BF933" s="38" t="str">
        <f t="shared" si="206"/>
        <v/>
      </c>
      <c r="BG933" s="34">
        <f t="shared" si="207"/>
        <v>9175</v>
      </c>
      <c r="BH933" s="13">
        <f t="shared" si="208"/>
        <v>0</v>
      </c>
      <c r="BI933" s="13">
        <f t="shared" si="209"/>
        <v>0</v>
      </c>
    </row>
    <row r="934" spans="1:61" x14ac:dyDescent="0.2">
      <c r="A934" s="15">
        <v>933</v>
      </c>
      <c r="B934" s="35">
        <v>39801</v>
      </c>
      <c r="C934" s="36">
        <v>8867</v>
      </c>
      <c r="D934" s="37"/>
      <c r="F934" s="15">
        <v>566000</v>
      </c>
      <c r="H934" s="15">
        <v>39.704000000000001</v>
      </c>
      <c r="I934" s="15">
        <v>41.713999999999999</v>
      </c>
      <c r="J934" s="15">
        <v>1.659</v>
      </c>
      <c r="K934" s="15">
        <v>14898.999</v>
      </c>
      <c r="L934" s="15">
        <v>875549</v>
      </c>
      <c r="M934" s="15">
        <v>1976</v>
      </c>
      <c r="N934" s="15">
        <v>10.526</v>
      </c>
      <c r="O934" s="15">
        <v>255848</v>
      </c>
      <c r="P934" s="15">
        <v>10034.1</v>
      </c>
      <c r="Q934" s="15">
        <v>2657388</v>
      </c>
      <c r="S934" s="15">
        <v>12840</v>
      </c>
      <c r="T934" s="15">
        <v>12.6754</v>
      </c>
      <c r="U934" s="15">
        <v>109.1</v>
      </c>
      <c r="V934" s="15">
        <v>21</v>
      </c>
      <c r="W934" s="15">
        <v>74.599999999999994</v>
      </c>
      <c r="X934" s="15">
        <v>100.91553999999999</v>
      </c>
      <c r="AB934" s="15">
        <v>301696</v>
      </c>
      <c r="AD934" s="15">
        <v>0</v>
      </c>
      <c r="AE934" s="15">
        <v>152.4</v>
      </c>
      <c r="AF934" s="15">
        <v>2.1</v>
      </c>
      <c r="AH934" s="13">
        <f t="shared" si="196"/>
        <v>2008</v>
      </c>
      <c r="AI934" s="13">
        <f t="shared" si="197"/>
        <v>51</v>
      </c>
      <c r="AJ934" s="13">
        <f>IF(AND(ISNUMBER(C934),ISNUMBER(AK934),ISNUMBER(AL934),AH934&gt;=Inputs!$B$5,AH934&lt;=Inputs!$B$6,AH934&lt;&gt;Inputs!$B$7,AH934&lt;&gt;Inputs!$B$8),1,0)</f>
        <v>0</v>
      </c>
      <c r="AK934" s="13">
        <f>IF(INDEX($E934:$AF934,Inputs!$C$10)="","",INDEX($E934:$AF934,Inputs!$C$10))</f>
        <v>255848</v>
      </c>
      <c r="AL934" s="13">
        <f>IF(INDEX($E934:$AF934,Inputs!$C$11)="","",INDEX($E934:$AF934,Inputs!$C$11))</f>
        <v>566000</v>
      </c>
      <c r="AM934" s="19">
        <f>Regression!$C$5+Regression!$C$6*A934</f>
        <v>9752.4442816848787</v>
      </c>
      <c r="AN934" s="27" t="str">
        <f t="shared" si="198"/>
        <v/>
      </c>
      <c r="AO934" s="30">
        <f>INDEX('Seasonal Index'!$E$2:$E$53,AI934)</f>
        <v>1.0219733137822757</v>
      </c>
      <c r="AP934" s="34" t="str">
        <f t="shared" si="199"/>
        <v/>
      </c>
      <c r="AQ934" s="16">
        <f>IF(AJ934=1,A934-Regression!$C$15,0)</f>
        <v>0</v>
      </c>
      <c r="AR934" s="16">
        <f>IF(AJ934=1,AK934-Regression!$D$15,0)</f>
        <v>0</v>
      </c>
      <c r="AS934" s="16">
        <f>IF(AJ934=1,AL934-Regression!$E$15,0)</f>
        <v>0</v>
      </c>
      <c r="AT934" s="16">
        <f>IF(AJ934=1,AP934-Regression!$F$15,0)</f>
        <v>0</v>
      </c>
      <c r="AU934" s="19">
        <f>IF(AND(ISNUMBER(AK934),ISNUMBER(AL934)),Regression!$C$38+Regression!$D$38*A934+Regression!$E$38*AK934+Regression!$F$38*AL934,"")</f>
        <v>9073.905060729443</v>
      </c>
      <c r="AV934" s="34">
        <f t="shared" si="200"/>
        <v>9273.2888238594314</v>
      </c>
      <c r="AW934" s="13" t="str">
        <f>IF(AJ934=1,"Train",IF(AH934=Inputs!$B$6+1,"Validation",IF(AH934&gt;Inputs!$B$6+1,"Forecast","Not used")))</f>
        <v>Not used</v>
      </c>
      <c r="AX934" s="34">
        <f t="shared" si="201"/>
        <v>8867</v>
      </c>
      <c r="AY934" s="38" t="str">
        <f t="shared" si="202"/>
        <v/>
      </c>
      <c r="AZ934" s="13">
        <f t="shared" si="203"/>
        <v>0</v>
      </c>
      <c r="BB934" s="19">
        <f>Regression!$C$45+Regression!$C$46*A934</f>
        <v>7599.2926206318853</v>
      </c>
      <c r="BC934" s="27" t="str">
        <f t="shared" si="204"/>
        <v/>
      </c>
      <c r="BD934" s="30">
        <f>INDEX('Seasonal Index'!$H$2:$H$53,AI934)</f>
        <v>1.0395425337611444</v>
      </c>
      <c r="BE934" s="34" t="str">
        <f t="shared" si="205"/>
        <v/>
      </c>
      <c r="BF934" s="38" t="str">
        <f t="shared" si="206"/>
        <v/>
      </c>
      <c r="BG934" s="34">
        <f t="shared" si="207"/>
        <v>8867</v>
      </c>
      <c r="BH934" s="13">
        <f t="shared" si="208"/>
        <v>0</v>
      </c>
      <c r="BI934" s="13">
        <f t="shared" si="209"/>
        <v>0</v>
      </c>
    </row>
    <row r="935" spans="1:61" x14ac:dyDescent="0.2">
      <c r="A935" s="15">
        <v>934</v>
      </c>
      <c r="B935" s="35">
        <v>39808</v>
      </c>
      <c r="C935" s="36">
        <v>9106</v>
      </c>
      <c r="D935" s="37"/>
      <c r="F935" s="15">
        <v>587000</v>
      </c>
      <c r="H935" s="15">
        <v>32.975000000000001</v>
      </c>
      <c r="I935" s="15">
        <v>35.3825</v>
      </c>
      <c r="J935" s="15">
        <v>1.653</v>
      </c>
      <c r="K935" s="15">
        <v>14898.999</v>
      </c>
      <c r="L935" s="15">
        <v>875549</v>
      </c>
      <c r="M935" s="15">
        <v>1976</v>
      </c>
      <c r="N935" s="15">
        <v>10.526</v>
      </c>
      <c r="O935" s="15">
        <v>255848</v>
      </c>
      <c r="P935" s="15">
        <v>10034.1</v>
      </c>
      <c r="Q935" s="15">
        <v>2657388</v>
      </c>
      <c r="S935" s="15">
        <v>12840</v>
      </c>
      <c r="T935" s="15">
        <v>12.6754</v>
      </c>
      <c r="U935" s="15">
        <v>109.1</v>
      </c>
      <c r="V935" s="15">
        <v>21</v>
      </c>
      <c r="W935" s="15">
        <v>74.599999999999994</v>
      </c>
      <c r="X935" s="15">
        <v>97.874480000000005</v>
      </c>
      <c r="AB935" s="15">
        <v>301696</v>
      </c>
      <c r="AD935" s="15">
        <v>1</v>
      </c>
      <c r="AE935" s="15">
        <v>179.6</v>
      </c>
      <c r="AF935" s="15">
        <v>2.9</v>
      </c>
      <c r="AH935" s="13">
        <f t="shared" si="196"/>
        <v>2008</v>
      </c>
      <c r="AI935" s="13">
        <f t="shared" si="197"/>
        <v>52</v>
      </c>
      <c r="AJ935" s="13">
        <f>IF(AND(ISNUMBER(C935),ISNUMBER(AK935),ISNUMBER(AL935),AH935&gt;=Inputs!$B$5,AH935&lt;=Inputs!$B$6,AH935&lt;&gt;Inputs!$B$7,AH935&lt;&gt;Inputs!$B$8),1,0)</f>
        <v>0</v>
      </c>
      <c r="AK935" s="13">
        <f>IF(INDEX($E935:$AF935,Inputs!$C$10)="","",INDEX($E935:$AF935,Inputs!$C$10))</f>
        <v>255848</v>
      </c>
      <c r="AL935" s="13">
        <f>IF(INDEX($E935:$AF935,Inputs!$C$11)="","",INDEX($E935:$AF935,Inputs!$C$11))</f>
        <v>587000</v>
      </c>
      <c r="AM935" s="19">
        <f>Regression!$C$5+Regression!$C$6*A935</f>
        <v>9751.2716067465608</v>
      </c>
      <c r="AN935" s="27" t="str">
        <f t="shared" si="198"/>
        <v/>
      </c>
      <c r="AO935" s="30">
        <f>INDEX('Seasonal Index'!$E$2:$E$53,AI935)</f>
        <v>0.94105970168970154</v>
      </c>
      <c r="AP935" s="34" t="str">
        <f t="shared" si="199"/>
        <v/>
      </c>
      <c r="AQ935" s="16">
        <f>IF(AJ935=1,A935-Regression!$C$15,0)</f>
        <v>0</v>
      </c>
      <c r="AR935" s="16">
        <f>IF(AJ935=1,AK935-Regression!$D$15,0)</f>
        <v>0</v>
      </c>
      <c r="AS935" s="16">
        <f>IF(AJ935=1,AL935-Regression!$E$15,0)</f>
        <v>0</v>
      </c>
      <c r="AT935" s="16">
        <f>IF(AJ935=1,AP935-Regression!$F$15,0)</f>
        <v>0</v>
      </c>
      <c r="AU935" s="19">
        <f>IF(AND(ISNUMBER(AK935),ISNUMBER(AL935)),Regression!$C$38+Regression!$D$38*A935+Regression!$E$38*AK935+Regression!$F$38*AL935,"")</f>
        <v>9016.5868785996063</v>
      </c>
      <c r="AV935" s="34">
        <f t="shared" si="200"/>
        <v>8485.1465582342225</v>
      </c>
      <c r="AW935" s="13" t="str">
        <f>IF(AJ935=1,"Train",IF(AH935=Inputs!$B$6+1,"Validation",IF(AH935&gt;Inputs!$B$6+1,"Forecast","Not used")))</f>
        <v>Not used</v>
      </c>
      <c r="AX935" s="34">
        <f t="shared" si="201"/>
        <v>9106</v>
      </c>
      <c r="AY935" s="38" t="str">
        <f t="shared" si="202"/>
        <v/>
      </c>
      <c r="AZ935" s="13">
        <f t="shared" si="203"/>
        <v>0</v>
      </c>
      <c r="BB935" s="19">
        <f>Regression!$C$45+Regression!$C$46*A935</f>
        <v>7600.8521202446618</v>
      </c>
      <c r="BC935" s="27" t="str">
        <f t="shared" si="204"/>
        <v/>
      </c>
      <c r="BD935" s="30">
        <f>INDEX('Seasonal Index'!$H$2:$H$53,AI935)</f>
        <v>0.89289929772275245</v>
      </c>
      <c r="BE935" s="34" t="str">
        <f t="shared" si="205"/>
        <v/>
      </c>
      <c r="BF935" s="38" t="str">
        <f t="shared" si="206"/>
        <v/>
      </c>
      <c r="BG935" s="34">
        <f t="shared" si="207"/>
        <v>9106</v>
      </c>
      <c r="BH935" s="13">
        <f t="shared" si="208"/>
        <v>0</v>
      </c>
      <c r="BI935" s="13">
        <f t="shared" si="209"/>
        <v>0</v>
      </c>
    </row>
    <row r="936" spans="1:61" x14ac:dyDescent="0.2">
      <c r="A936" s="15">
        <v>935</v>
      </c>
      <c r="B936" s="35">
        <v>39815</v>
      </c>
      <c r="C936" s="36">
        <v>8990</v>
      </c>
      <c r="D936" s="37"/>
      <c r="F936" s="15">
        <v>533000</v>
      </c>
      <c r="H936" s="15">
        <v>42.402500000000003</v>
      </c>
      <c r="I936" s="15">
        <v>37.034999999999997</v>
      </c>
      <c r="J936" s="15">
        <v>1.613</v>
      </c>
      <c r="K936" s="15">
        <v>14898.999</v>
      </c>
      <c r="L936" s="15">
        <v>875549</v>
      </c>
      <c r="M936" s="15">
        <v>1976</v>
      </c>
      <c r="N936" s="15">
        <v>10.526</v>
      </c>
      <c r="O936" s="15">
        <v>255848</v>
      </c>
      <c r="P936" s="15">
        <v>10034.1</v>
      </c>
      <c r="Q936" s="15">
        <v>2657388</v>
      </c>
      <c r="S936" s="15">
        <v>12840</v>
      </c>
      <c r="T936" s="15">
        <v>12.6754</v>
      </c>
      <c r="U936" s="15">
        <v>109.1</v>
      </c>
      <c r="V936" s="15">
        <v>21</v>
      </c>
      <c r="W936" s="15">
        <v>74.599999999999994</v>
      </c>
      <c r="X936" s="15">
        <v>98.232060000000004</v>
      </c>
      <c r="AB936" s="15">
        <v>301696</v>
      </c>
      <c r="AD936" s="15">
        <v>1</v>
      </c>
      <c r="AE936" s="15">
        <v>148.6</v>
      </c>
      <c r="AF936" s="15">
        <v>1.4</v>
      </c>
      <c r="AH936" s="13">
        <f t="shared" si="196"/>
        <v>2009</v>
      </c>
      <c r="AI936" s="13">
        <f t="shared" si="197"/>
        <v>1</v>
      </c>
      <c r="AJ936" s="13">
        <f>IF(AND(ISNUMBER(C936),ISNUMBER(AK936),ISNUMBER(AL936),AH936&gt;=Inputs!$B$5,AH936&lt;=Inputs!$B$6,AH936&lt;&gt;Inputs!$B$7,AH936&lt;&gt;Inputs!$B$8),1,0)</f>
        <v>0</v>
      </c>
      <c r="AK936" s="13">
        <f>IF(INDEX($E936:$AF936,Inputs!$C$10)="","",INDEX($E936:$AF936,Inputs!$C$10))</f>
        <v>255848</v>
      </c>
      <c r="AL936" s="13">
        <f>IF(INDEX($E936:$AF936,Inputs!$C$11)="","",INDEX($E936:$AF936,Inputs!$C$11))</f>
        <v>533000</v>
      </c>
      <c r="AM936" s="19">
        <f>Regression!$C$5+Regression!$C$6*A936</f>
        <v>9750.0989318082411</v>
      </c>
      <c r="AN936" s="27" t="str">
        <f t="shared" si="198"/>
        <v/>
      </c>
      <c r="AO936" s="30">
        <f>INDEX('Seasonal Index'!$E$2:$E$53,AI936)</f>
        <v>0.91465818912124619</v>
      </c>
      <c r="AP936" s="34" t="str">
        <f t="shared" si="199"/>
        <v/>
      </c>
      <c r="AQ936" s="16">
        <f>IF(AJ936=1,A936-Regression!$C$15,0)</f>
        <v>0</v>
      </c>
      <c r="AR936" s="16">
        <f>IF(AJ936=1,AK936-Regression!$D$15,0)</f>
        <v>0</v>
      </c>
      <c r="AS936" s="16">
        <f>IF(AJ936=1,AL936-Regression!$E$15,0)</f>
        <v>0</v>
      </c>
      <c r="AT936" s="16">
        <f>IF(AJ936=1,AP936-Regression!$F$15,0)</f>
        <v>0</v>
      </c>
      <c r="AU936" s="19">
        <f>IF(AND(ISNUMBER(AK936),ISNUMBER(AL936)),Regression!$C$38+Regression!$D$38*A936+Regression!$E$38*AK936+Regression!$F$38*AL936,"")</f>
        <v>9158.3967997265609</v>
      </c>
      <c r="AV936" s="34">
        <f t="shared" si="200"/>
        <v>8376.8026320917124</v>
      </c>
      <c r="AW936" s="13" t="str">
        <f>IF(AJ936=1,"Train",IF(AH936=Inputs!$B$6+1,"Validation",IF(AH936&gt;Inputs!$B$6+1,"Forecast","Not used")))</f>
        <v>Not used</v>
      </c>
      <c r="AX936" s="34">
        <f t="shared" si="201"/>
        <v>8990</v>
      </c>
      <c r="AY936" s="38" t="str">
        <f t="shared" si="202"/>
        <v/>
      </c>
      <c r="AZ936" s="13">
        <f t="shared" si="203"/>
        <v>0</v>
      </c>
      <c r="BB936" s="19">
        <f>Regression!$C$45+Regression!$C$46*A936</f>
        <v>7602.4116198574384</v>
      </c>
      <c r="BC936" s="27" t="str">
        <f t="shared" si="204"/>
        <v/>
      </c>
      <c r="BD936" s="30">
        <f>INDEX('Seasonal Index'!$H$2:$H$53,AI936)</f>
        <v>0.90693988880451892</v>
      </c>
      <c r="BE936" s="34" t="str">
        <f t="shared" si="205"/>
        <v/>
      </c>
      <c r="BF936" s="38" t="str">
        <f t="shared" si="206"/>
        <v/>
      </c>
      <c r="BG936" s="34">
        <f t="shared" si="207"/>
        <v>8990</v>
      </c>
      <c r="BH936" s="13">
        <f t="shared" si="208"/>
        <v>0</v>
      </c>
      <c r="BI936" s="13">
        <f t="shared" si="209"/>
        <v>0</v>
      </c>
    </row>
    <row r="937" spans="1:61" x14ac:dyDescent="0.2">
      <c r="A937" s="15">
        <v>936</v>
      </c>
      <c r="B937" s="35">
        <v>39822</v>
      </c>
      <c r="C937" s="36">
        <v>8758</v>
      </c>
      <c r="D937" s="37"/>
      <c r="F937" s="15">
        <v>503000</v>
      </c>
      <c r="H937" s="15">
        <v>44.457999999999998</v>
      </c>
      <c r="I937" s="15">
        <v>45.247999999999998</v>
      </c>
      <c r="J937" s="15">
        <v>1.6839999999999999</v>
      </c>
      <c r="K937" s="15">
        <v>14898.999</v>
      </c>
      <c r="L937" s="15">
        <v>896800</v>
      </c>
      <c r="M937" s="15">
        <v>1935</v>
      </c>
      <c r="N937" s="15">
        <v>10.526</v>
      </c>
      <c r="O937" s="15">
        <v>255848</v>
      </c>
      <c r="P937" s="15">
        <v>9885.2000000000007</v>
      </c>
      <c r="Q937" s="15">
        <v>2657388</v>
      </c>
      <c r="S937" s="15">
        <v>12840</v>
      </c>
      <c r="T937" s="15">
        <v>12.6754</v>
      </c>
      <c r="U937" s="15">
        <v>109.1</v>
      </c>
      <c r="V937" s="15">
        <v>21</v>
      </c>
      <c r="W937" s="15">
        <v>85.3</v>
      </c>
      <c r="X937" s="15">
        <v>98.392949999999999</v>
      </c>
      <c r="AB937" s="15">
        <v>301696</v>
      </c>
      <c r="AD937" s="15">
        <v>0</v>
      </c>
      <c r="AE937" s="15">
        <v>155.5</v>
      </c>
      <c r="AF937" s="15">
        <v>1.9</v>
      </c>
      <c r="AH937" s="13">
        <f t="shared" si="196"/>
        <v>2009</v>
      </c>
      <c r="AI937" s="13">
        <f t="shared" si="197"/>
        <v>2</v>
      </c>
      <c r="AJ937" s="13">
        <f>IF(AND(ISNUMBER(C937),ISNUMBER(AK937),ISNUMBER(AL937),AH937&gt;=Inputs!$B$5,AH937&lt;=Inputs!$B$6,AH937&lt;&gt;Inputs!$B$7,AH937&lt;&gt;Inputs!$B$8),1,0)</f>
        <v>0</v>
      </c>
      <c r="AK937" s="13">
        <f>IF(INDEX($E937:$AF937,Inputs!$C$10)="","",INDEX($E937:$AF937,Inputs!$C$10))</f>
        <v>255848</v>
      </c>
      <c r="AL937" s="13">
        <f>IF(INDEX($E937:$AF937,Inputs!$C$11)="","",INDEX($E937:$AF937,Inputs!$C$11))</f>
        <v>503000</v>
      </c>
      <c r="AM937" s="19">
        <f>Regression!$C$5+Regression!$C$6*A937</f>
        <v>9748.9262568699214</v>
      </c>
      <c r="AN937" s="27" t="str">
        <f t="shared" si="198"/>
        <v/>
      </c>
      <c r="AO937" s="30">
        <f>INDEX('Seasonal Index'!$E$2:$E$53,AI937)</f>
        <v>0.92112372079680493</v>
      </c>
      <c r="AP937" s="34" t="str">
        <f t="shared" si="199"/>
        <v/>
      </c>
      <c r="AQ937" s="16">
        <f>IF(AJ937=1,A937-Regression!$C$15,0)</f>
        <v>0</v>
      </c>
      <c r="AR937" s="16">
        <f>IF(AJ937=1,AK937-Regression!$D$15,0)</f>
        <v>0</v>
      </c>
      <c r="AS937" s="16">
        <f>IF(AJ937=1,AL937-Regression!$E$15,0)</f>
        <v>0</v>
      </c>
      <c r="AT937" s="16">
        <f>IF(AJ937=1,AP937-Regression!$F$15,0)</f>
        <v>0</v>
      </c>
      <c r="AU937" s="19">
        <f>IF(AND(ISNUMBER(AK937),ISNUMBER(AL937)),Regression!$C$38+Regression!$D$38*A937+Regression!$E$38*AK937+Regression!$F$38*AL937,"")</f>
        <v>9236.4857278113413</v>
      </c>
      <c r="AV937" s="34">
        <f t="shared" si="200"/>
        <v>8507.9461006881684</v>
      </c>
      <c r="AW937" s="13" t="str">
        <f>IF(AJ937=1,"Train",IF(AH937=Inputs!$B$6+1,"Validation",IF(AH937&gt;Inputs!$B$6+1,"Forecast","Not used")))</f>
        <v>Not used</v>
      </c>
      <c r="AX937" s="34">
        <f t="shared" si="201"/>
        <v>8758</v>
      </c>
      <c r="AY937" s="38" t="str">
        <f t="shared" si="202"/>
        <v/>
      </c>
      <c r="AZ937" s="13">
        <f t="shared" si="203"/>
        <v>0</v>
      </c>
      <c r="BB937" s="19">
        <f>Regression!$C$45+Regression!$C$46*A937</f>
        <v>7603.9711194702159</v>
      </c>
      <c r="BC937" s="27" t="str">
        <f t="shared" si="204"/>
        <v/>
      </c>
      <c r="BD937" s="30">
        <f>INDEX('Seasonal Index'!$H$2:$H$53,AI937)</f>
        <v>0.93580735968008499</v>
      </c>
      <c r="BE937" s="34" t="str">
        <f t="shared" si="205"/>
        <v/>
      </c>
      <c r="BF937" s="38" t="str">
        <f t="shared" si="206"/>
        <v/>
      </c>
      <c r="BG937" s="34">
        <f t="shared" si="207"/>
        <v>8758</v>
      </c>
      <c r="BH937" s="13">
        <f t="shared" si="208"/>
        <v>0</v>
      </c>
      <c r="BI937" s="13">
        <f t="shared" si="209"/>
        <v>0</v>
      </c>
    </row>
    <row r="938" spans="1:61" x14ac:dyDescent="0.2">
      <c r="A938" s="15">
        <v>937</v>
      </c>
      <c r="B938" s="35">
        <v>39829</v>
      </c>
      <c r="C938" s="36">
        <v>8641</v>
      </c>
      <c r="D938" s="37"/>
      <c r="F938" s="15">
        <v>551000</v>
      </c>
      <c r="H938" s="15">
        <v>36.728000000000002</v>
      </c>
      <c r="I938" s="15">
        <v>42.384</v>
      </c>
      <c r="J938" s="15">
        <v>1.784</v>
      </c>
      <c r="K938" s="15">
        <v>14898.999</v>
      </c>
      <c r="L938" s="15">
        <v>896800</v>
      </c>
      <c r="M938" s="15">
        <v>1935</v>
      </c>
      <c r="N938" s="15">
        <v>10.382999999999999</v>
      </c>
      <c r="O938" s="15">
        <v>236465</v>
      </c>
      <c r="P938" s="15">
        <v>9885.2000000000007</v>
      </c>
      <c r="Q938" s="15">
        <v>2657388</v>
      </c>
      <c r="S938" s="15">
        <v>12840</v>
      </c>
      <c r="T938" s="15">
        <v>12.6754</v>
      </c>
      <c r="U938" s="15">
        <v>109.1</v>
      </c>
      <c r="V938" s="15">
        <v>21</v>
      </c>
      <c r="W938" s="15">
        <v>85.3</v>
      </c>
      <c r="X938" s="15">
        <v>98.598619999999997</v>
      </c>
      <c r="AB938" s="15">
        <v>301696</v>
      </c>
      <c r="AD938" s="15">
        <v>0</v>
      </c>
      <c r="AE938" s="15">
        <v>216.4</v>
      </c>
      <c r="AF938" s="15">
        <v>0</v>
      </c>
      <c r="AH938" s="13">
        <f t="shared" si="196"/>
        <v>2009</v>
      </c>
      <c r="AI938" s="13">
        <f t="shared" si="197"/>
        <v>3</v>
      </c>
      <c r="AJ938" s="13">
        <f>IF(AND(ISNUMBER(C938),ISNUMBER(AK938),ISNUMBER(AL938),AH938&gt;=Inputs!$B$5,AH938&lt;=Inputs!$B$6,AH938&lt;&gt;Inputs!$B$7,AH938&lt;&gt;Inputs!$B$8),1,0)</f>
        <v>0</v>
      </c>
      <c r="AK938" s="13">
        <f>IF(INDEX($E938:$AF938,Inputs!$C$10)="","",INDEX($E938:$AF938,Inputs!$C$10))</f>
        <v>236465</v>
      </c>
      <c r="AL938" s="13">
        <f>IF(INDEX($E938:$AF938,Inputs!$C$11)="","",INDEX($E938:$AF938,Inputs!$C$11))</f>
        <v>551000</v>
      </c>
      <c r="AM938" s="19">
        <f>Regression!$C$5+Regression!$C$6*A938</f>
        <v>9747.7535819316035</v>
      </c>
      <c r="AN938" s="27" t="str">
        <f t="shared" si="198"/>
        <v/>
      </c>
      <c r="AO938" s="30">
        <f>INDEX('Seasonal Index'!$E$2:$E$53,AI938)</f>
        <v>0.93247570989249473</v>
      </c>
      <c r="AP938" s="34" t="str">
        <f t="shared" si="199"/>
        <v/>
      </c>
      <c r="AQ938" s="16">
        <f>IF(AJ938=1,A938-Regression!$C$15,0)</f>
        <v>0</v>
      </c>
      <c r="AR938" s="16">
        <f>IF(AJ938=1,AK938-Regression!$D$15,0)</f>
        <v>0</v>
      </c>
      <c r="AS938" s="16">
        <f>IF(AJ938=1,AL938-Regression!$E$15,0)</f>
        <v>0</v>
      </c>
      <c r="AT938" s="16">
        <f>IF(AJ938=1,AP938-Regression!$F$15,0)</f>
        <v>0</v>
      </c>
      <c r="AU938" s="19">
        <f>IF(AND(ISNUMBER(AK938),ISNUMBER(AL938)),Regression!$C$38+Regression!$D$38*A938+Regression!$E$38*AK938+Regression!$F$38*AL938,"")</f>
        <v>9072.1138281470921</v>
      </c>
      <c r="AV938" s="34">
        <f t="shared" si="200"/>
        <v>8459.525782126977</v>
      </c>
      <c r="AW938" s="13" t="str">
        <f>IF(AJ938=1,"Train",IF(AH938=Inputs!$B$6+1,"Validation",IF(AH938&gt;Inputs!$B$6+1,"Forecast","Not used")))</f>
        <v>Not used</v>
      </c>
      <c r="AX938" s="34">
        <f t="shared" si="201"/>
        <v>8641</v>
      </c>
      <c r="AY938" s="38" t="str">
        <f t="shared" si="202"/>
        <v/>
      </c>
      <c r="AZ938" s="13">
        <f t="shared" si="203"/>
        <v>0</v>
      </c>
      <c r="BB938" s="19">
        <f>Regression!$C$45+Regression!$C$46*A938</f>
        <v>7605.5306190829924</v>
      </c>
      <c r="BC938" s="27" t="str">
        <f t="shared" si="204"/>
        <v/>
      </c>
      <c r="BD938" s="30">
        <f>INDEX('Seasonal Index'!$H$2:$H$53,AI938)</f>
        <v>0.93511463592432087</v>
      </c>
      <c r="BE938" s="34" t="str">
        <f t="shared" si="205"/>
        <v/>
      </c>
      <c r="BF938" s="38" t="str">
        <f t="shared" si="206"/>
        <v/>
      </c>
      <c r="BG938" s="34">
        <f t="shared" si="207"/>
        <v>8641</v>
      </c>
      <c r="BH938" s="13">
        <f t="shared" si="208"/>
        <v>0</v>
      </c>
      <c r="BI938" s="13">
        <f t="shared" si="209"/>
        <v>0</v>
      </c>
    </row>
    <row r="939" spans="1:61" x14ac:dyDescent="0.2">
      <c r="A939" s="15">
        <v>938</v>
      </c>
      <c r="B939" s="35">
        <v>39836</v>
      </c>
      <c r="C939" s="36">
        <v>8650</v>
      </c>
      <c r="D939" s="37"/>
      <c r="F939" s="15">
        <v>591000</v>
      </c>
      <c r="H939" s="15">
        <v>42.145000000000003</v>
      </c>
      <c r="I939" s="15">
        <v>41.667499999999997</v>
      </c>
      <c r="J939" s="15">
        <v>1.847</v>
      </c>
      <c r="K939" s="15">
        <v>14898.999</v>
      </c>
      <c r="L939" s="15">
        <v>896800</v>
      </c>
      <c r="M939" s="15">
        <v>1935</v>
      </c>
      <c r="N939" s="15">
        <v>10.382999999999999</v>
      </c>
      <c r="O939" s="15">
        <v>236465</v>
      </c>
      <c r="P939" s="15">
        <v>9885.2000000000007</v>
      </c>
      <c r="Q939" s="15">
        <v>2657388</v>
      </c>
      <c r="S939" s="15">
        <v>12840</v>
      </c>
      <c r="T939" s="15">
        <v>12.6754</v>
      </c>
      <c r="U939" s="15">
        <v>109.1</v>
      </c>
      <c r="V939" s="15">
        <v>21</v>
      </c>
      <c r="W939" s="15">
        <v>85.3</v>
      </c>
      <c r="X939" s="15">
        <v>100.57856</v>
      </c>
      <c r="AB939" s="15">
        <v>301696</v>
      </c>
      <c r="AD939" s="15">
        <v>0</v>
      </c>
      <c r="AE939" s="15">
        <v>195.6</v>
      </c>
      <c r="AF939" s="15">
        <v>0.1</v>
      </c>
      <c r="AH939" s="13">
        <f t="shared" si="196"/>
        <v>2009</v>
      </c>
      <c r="AI939" s="13">
        <f t="shared" si="197"/>
        <v>4</v>
      </c>
      <c r="AJ939" s="13">
        <f>IF(AND(ISNUMBER(C939),ISNUMBER(AK939),ISNUMBER(AL939),AH939&gt;=Inputs!$B$5,AH939&lt;=Inputs!$B$6,AH939&lt;&gt;Inputs!$B$7,AH939&lt;&gt;Inputs!$B$8),1,0)</f>
        <v>0</v>
      </c>
      <c r="AK939" s="13">
        <f>IF(INDEX($E939:$AF939,Inputs!$C$10)="","",INDEX($E939:$AF939,Inputs!$C$10))</f>
        <v>236465</v>
      </c>
      <c r="AL939" s="13">
        <f>IF(INDEX($E939:$AF939,Inputs!$C$11)="","",INDEX($E939:$AF939,Inputs!$C$11))</f>
        <v>591000</v>
      </c>
      <c r="AM939" s="19">
        <f>Regression!$C$5+Regression!$C$6*A939</f>
        <v>9746.5809069932839</v>
      </c>
      <c r="AN939" s="27" t="str">
        <f t="shared" si="198"/>
        <v/>
      </c>
      <c r="AO939" s="30">
        <f>INDEX('Seasonal Index'!$E$2:$E$53,AI939)</f>
        <v>0.95567024426301994</v>
      </c>
      <c r="AP939" s="34" t="str">
        <f t="shared" si="199"/>
        <v/>
      </c>
      <c r="AQ939" s="16">
        <f>IF(AJ939=1,A939-Regression!$C$15,0)</f>
        <v>0</v>
      </c>
      <c r="AR939" s="16">
        <f>IF(AJ939=1,AK939-Regression!$D$15,0)</f>
        <v>0</v>
      </c>
      <c r="AS939" s="16">
        <f>IF(AJ939=1,AL939-Regression!$E$15,0)</f>
        <v>0</v>
      </c>
      <c r="AT939" s="16">
        <f>IF(AJ939=1,AP939-Regression!$F$15,0)</f>
        <v>0</v>
      </c>
      <c r="AU939" s="19">
        <f>IF(AND(ISNUMBER(AK939),ISNUMBER(AL939)),Regression!$C$38+Regression!$D$38*A939+Regression!$E$38*AK939+Regression!$F$38*AL939,"")</f>
        <v>8964.3498598588685</v>
      </c>
      <c r="AV939" s="34">
        <f t="shared" si="200"/>
        <v>8566.9624202304931</v>
      </c>
      <c r="AW939" s="13" t="str">
        <f>IF(AJ939=1,"Train",IF(AH939=Inputs!$B$6+1,"Validation",IF(AH939&gt;Inputs!$B$6+1,"Forecast","Not used")))</f>
        <v>Not used</v>
      </c>
      <c r="AX939" s="34">
        <f t="shared" si="201"/>
        <v>8650</v>
      </c>
      <c r="AY939" s="38" t="str">
        <f t="shared" si="202"/>
        <v/>
      </c>
      <c r="AZ939" s="13">
        <f t="shared" si="203"/>
        <v>0</v>
      </c>
      <c r="BB939" s="19">
        <f>Regression!$C$45+Regression!$C$46*A939</f>
        <v>7607.090118695769</v>
      </c>
      <c r="BC939" s="27" t="str">
        <f t="shared" si="204"/>
        <v/>
      </c>
      <c r="BD939" s="30">
        <f>INDEX('Seasonal Index'!$H$2:$H$53,AI939)</f>
        <v>0.94748400224267371</v>
      </c>
      <c r="BE939" s="34" t="str">
        <f t="shared" si="205"/>
        <v/>
      </c>
      <c r="BF939" s="38" t="str">
        <f t="shared" si="206"/>
        <v/>
      </c>
      <c r="BG939" s="34">
        <f t="shared" si="207"/>
        <v>8650</v>
      </c>
      <c r="BH939" s="13">
        <f t="shared" si="208"/>
        <v>0</v>
      </c>
      <c r="BI939" s="13">
        <f t="shared" si="209"/>
        <v>0</v>
      </c>
    </row>
    <row r="940" spans="1:61" x14ac:dyDescent="0.2">
      <c r="A940" s="15">
        <v>939</v>
      </c>
      <c r="B940" s="35">
        <v>39843</v>
      </c>
      <c r="C940" s="36">
        <v>9015</v>
      </c>
      <c r="D940" s="37"/>
      <c r="F940" s="15">
        <v>586000</v>
      </c>
      <c r="H940" s="15">
        <v>42.704000000000001</v>
      </c>
      <c r="I940" s="15">
        <v>44.204000000000001</v>
      </c>
      <c r="J940" s="15">
        <v>1.8380000000000001</v>
      </c>
      <c r="K940" s="15">
        <v>14898.999</v>
      </c>
      <c r="L940" s="15">
        <v>896800</v>
      </c>
      <c r="M940" s="15">
        <v>1935</v>
      </c>
      <c r="N940" s="15">
        <v>10.382999999999999</v>
      </c>
      <c r="O940" s="15">
        <v>236465</v>
      </c>
      <c r="P940" s="15">
        <v>9885.2000000000007</v>
      </c>
      <c r="Q940" s="15">
        <v>2657388</v>
      </c>
      <c r="S940" s="15">
        <v>12840</v>
      </c>
      <c r="T940" s="15">
        <v>12.6754</v>
      </c>
      <c r="U940" s="15">
        <v>109.1</v>
      </c>
      <c r="V940" s="15">
        <v>21</v>
      </c>
      <c r="W940" s="15">
        <v>85.3</v>
      </c>
      <c r="X940" s="15">
        <v>102.017833333333</v>
      </c>
      <c r="AB940" s="15">
        <v>301696</v>
      </c>
      <c r="AD940" s="15">
        <v>0</v>
      </c>
      <c r="AE940" s="15">
        <v>197.2</v>
      </c>
      <c r="AF940" s="15">
        <v>0.8</v>
      </c>
      <c r="AH940" s="13">
        <f t="shared" si="196"/>
        <v>2009</v>
      </c>
      <c r="AI940" s="13">
        <f t="shared" si="197"/>
        <v>5</v>
      </c>
      <c r="AJ940" s="13">
        <f>IF(AND(ISNUMBER(C940),ISNUMBER(AK940),ISNUMBER(AL940),AH940&gt;=Inputs!$B$5,AH940&lt;=Inputs!$B$6,AH940&lt;&gt;Inputs!$B$7,AH940&lt;&gt;Inputs!$B$8),1,0)</f>
        <v>0</v>
      </c>
      <c r="AK940" s="13">
        <f>IF(INDEX($E940:$AF940,Inputs!$C$10)="","",INDEX($E940:$AF940,Inputs!$C$10))</f>
        <v>236465</v>
      </c>
      <c r="AL940" s="13">
        <f>IF(INDEX($E940:$AF940,Inputs!$C$11)="","",INDEX($E940:$AF940,Inputs!$C$11))</f>
        <v>586000</v>
      </c>
      <c r="AM940" s="19">
        <f>Regression!$C$5+Regression!$C$6*A940</f>
        <v>9745.4082320549642</v>
      </c>
      <c r="AN940" s="27" t="str">
        <f t="shared" si="198"/>
        <v/>
      </c>
      <c r="AO940" s="30">
        <f>INDEX('Seasonal Index'!$E$2:$E$53,AI940)</f>
        <v>0.96378521109549831</v>
      </c>
      <c r="AP940" s="34" t="str">
        <f t="shared" si="199"/>
        <v/>
      </c>
      <c r="AQ940" s="16">
        <f>IF(AJ940=1,A940-Regression!$C$15,0)</f>
        <v>0</v>
      </c>
      <c r="AR940" s="16">
        <f>IF(AJ940=1,AK940-Regression!$D$15,0)</f>
        <v>0</v>
      </c>
      <c r="AS940" s="16">
        <f>IF(AJ940=1,AL940-Regression!$E$15,0)</f>
        <v>0</v>
      </c>
      <c r="AT940" s="16">
        <f>IF(AJ940=1,AP940-Regression!$F$15,0)</f>
        <v>0</v>
      </c>
      <c r="AU940" s="19">
        <f>IF(AND(ISNUMBER(AK940),ISNUMBER(AL940)),Regression!$C$38+Regression!$D$38*A940+Regression!$E$38*AK940+Regression!$F$38*AL940,"")</f>
        <v>8976.0627535247222</v>
      </c>
      <c r="AV940" s="34">
        <f t="shared" si="200"/>
        <v>8650.9965357122637</v>
      </c>
      <c r="AW940" s="13" t="str">
        <f>IF(AJ940=1,"Train",IF(AH940=Inputs!$B$6+1,"Validation",IF(AH940&gt;Inputs!$B$6+1,"Forecast","Not used")))</f>
        <v>Not used</v>
      </c>
      <c r="AX940" s="34">
        <f t="shared" si="201"/>
        <v>9015</v>
      </c>
      <c r="AY940" s="38" t="str">
        <f t="shared" si="202"/>
        <v/>
      </c>
      <c r="AZ940" s="13">
        <f t="shared" si="203"/>
        <v>0</v>
      </c>
      <c r="BB940" s="19">
        <f>Regression!$C$45+Regression!$C$46*A940</f>
        <v>7608.6496183085455</v>
      </c>
      <c r="BC940" s="27" t="str">
        <f t="shared" si="204"/>
        <v/>
      </c>
      <c r="BD940" s="30">
        <f>INDEX('Seasonal Index'!$H$2:$H$53,AI940)</f>
        <v>1.0045556242669631</v>
      </c>
      <c r="BE940" s="34" t="str">
        <f t="shared" si="205"/>
        <v/>
      </c>
      <c r="BF940" s="38" t="str">
        <f t="shared" si="206"/>
        <v/>
      </c>
      <c r="BG940" s="34">
        <f t="shared" si="207"/>
        <v>9015</v>
      </c>
      <c r="BH940" s="13">
        <f t="shared" si="208"/>
        <v>0</v>
      </c>
      <c r="BI940" s="13">
        <f t="shared" si="209"/>
        <v>0</v>
      </c>
    </row>
    <row r="941" spans="1:61" x14ac:dyDescent="0.2">
      <c r="A941" s="15">
        <v>940</v>
      </c>
      <c r="B941" s="35">
        <v>39850</v>
      </c>
      <c r="C941" s="36">
        <v>9006</v>
      </c>
      <c r="D941" s="37"/>
      <c r="F941" s="15">
        <v>629000</v>
      </c>
      <c r="H941" s="15">
        <v>40.776000000000003</v>
      </c>
      <c r="I941" s="15">
        <v>43.64</v>
      </c>
      <c r="J941" s="15">
        <v>1.8919999999999999</v>
      </c>
      <c r="K941" s="15">
        <v>14608.209000000001</v>
      </c>
      <c r="L941" s="15">
        <v>896800</v>
      </c>
      <c r="M941" s="15">
        <v>1782</v>
      </c>
      <c r="N941" s="15">
        <v>10.382999999999999</v>
      </c>
      <c r="O941" s="15">
        <v>236465</v>
      </c>
      <c r="P941" s="15">
        <v>9801.5</v>
      </c>
      <c r="Q941" s="15">
        <v>2657388</v>
      </c>
      <c r="S941" s="15">
        <v>12840</v>
      </c>
      <c r="T941" s="15">
        <v>12.6754</v>
      </c>
      <c r="U941" s="15">
        <v>109.6</v>
      </c>
      <c r="V941" s="15">
        <v>21</v>
      </c>
      <c r="W941" s="15">
        <v>85.8</v>
      </c>
      <c r="X941" s="15">
        <v>101.22987999999999</v>
      </c>
      <c r="AB941" s="15">
        <v>301696</v>
      </c>
      <c r="AD941" s="15">
        <v>0</v>
      </c>
      <c r="AE941" s="15">
        <v>194.8</v>
      </c>
      <c r="AF941" s="15">
        <v>0</v>
      </c>
      <c r="AH941" s="13">
        <f t="shared" si="196"/>
        <v>2009</v>
      </c>
      <c r="AI941" s="13">
        <f t="shared" si="197"/>
        <v>6</v>
      </c>
      <c r="AJ941" s="13">
        <f>IF(AND(ISNUMBER(C941),ISNUMBER(AK941),ISNUMBER(AL941),AH941&gt;=Inputs!$B$5,AH941&lt;=Inputs!$B$6,AH941&lt;&gt;Inputs!$B$7,AH941&lt;&gt;Inputs!$B$8),1,0)</f>
        <v>0</v>
      </c>
      <c r="AK941" s="13">
        <f>IF(INDEX($E941:$AF941,Inputs!$C$10)="","",INDEX($E941:$AF941,Inputs!$C$10))</f>
        <v>236465</v>
      </c>
      <c r="AL941" s="13">
        <f>IF(INDEX($E941:$AF941,Inputs!$C$11)="","",INDEX($E941:$AF941,Inputs!$C$11))</f>
        <v>629000</v>
      </c>
      <c r="AM941" s="19">
        <f>Regression!$C$5+Regression!$C$6*A941</f>
        <v>9744.2355571166463</v>
      </c>
      <c r="AN941" s="27" t="str">
        <f t="shared" si="198"/>
        <v/>
      </c>
      <c r="AO941" s="30">
        <f>INDEX('Seasonal Index'!$E$2:$E$53,AI941)</f>
        <v>0.93990301851114999</v>
      </c>
      <c r="AP941" s="34" t="str">
        <f t="shared" si="199"/>
        <v/>
      </c>
      <c r="AQ941" s="16">
        <f>IF(AJ941=1,A941-Regression!$C$15,0)</f>
        <v>0</v>
      </c>
      <c r="AR941" s="16">
        <f>IF(AJ941=1,AK941-Regression!$D$15,0)</f>
        <v>0</v>
      </c>
      <c r="AS941" s="16">
        <f>IF(AJ941=1,AL941-Regression!$E$15,0)</f>
        <v>0</v>
      </c>
      <c r="AT941" s="16">
        <f>IF(AJ941=1,AP941-Regression!$F$15,0)</f>
        <v>0</v>
      </c>
      <c r="AU941" s="19">
        <f>IF(AND(ISNUMBER(AK941),ISNUMBER(AL941)),Regression!$C$38+Regression!$D$38*A941+Regression!$E$38*AK941+Regression!$F$38*AL941,"")</f>
        <v>8860.3336611062277</v>
      </c>
      <c r="AV941" s="34">
        <f t="shared" si="200"/>
        <v>8327.8543530896914</v>
      </c>
      <c r="AW941" s="13" t="str">
        <f>IF(AJ941=1,"Train",IF(AH941=Inputs!$B$6+1,"Validation",IF(AH941&gt;Inputs!$B$6+1,"Forecast","Not used")))</f>
        <v>Not used</v>
      </c>
      <c r="AX941" s="34">
        <f t="shared" si="201"/>
        <v>9006</v>
      </c>
      <c r="AY941" s="38" t="str">
        <f t="shared" si="202"/>
        <v/>
      </c>
      <c r="AZ941" s="13">
        <f t="shared" si="203"/>
        <v>0</v>
      </c>
      <c r="BB941" s="19">
        <f>Regression!$C$45+Regression!$C$46*A941</f>
        <v>7610.2091179213221</v>
      </c>
      <c r="BC941" s="27" t="str">
        <f t="shared" si="204"/>
        <v/>
      </c>
      <c r="BD941" s="30">
        <f>INDEX('Seasonal Index'!$H$2:$H$53,AI941)</f>
        <v>0.95301266001084362</v>
      </c>
      <c r="BE941" s="34" t="str">
        <f t="shared" si="205"/>
        <v/>
      </c>
      <c r="BF941" s="38" t="str">
        <f t="shared" si="206"/>
        <v/>
      </c>
      <c r="BG941" s="34">
        <f t="shared" si="207"/>
        <v>9006</v>
      </c>
      <c r="BH941" s="13">
        <f t="shared" si="208"/>
        <v>0</v>
      </c>
      <c r="BI941" s="13">
        <f t="shared" si="209"/>
        <v>0</v>
      </c>
    </row>
    <row r="942" spans="1:61" x14ac:dyDescent="0.2">
      <c r="A942" s="15">
        <v>941</v>
      </c>
      <c r="B942" s="35">
        <v>39857</v>
      </c>
      <c r="C942" s="36">
        <v>8908</v>
      </c>
      <c r="D942" s="37"/>
      <c r="F942" s="15">
        <v>637000</v>
      </c>
      <c r="H942" s="15">
        <v>36.942</v>
      </c>
      <c r="I942" s="15">
        <v>45.588000000000001</v>
      </c>
      <c r="J942" s="15">
        <v>1.9259999999999999</v>
      </c>
      <c r="K942" s="15">
        <v>14608.209000000001</v>
      </c>
      <c r="L942" s="15">
        <v>954787</v>
      </c>
      <c r="M942" s="15">
        <v>1782</v>
      </c>
      <c r="N942" s="15">
        <v>10.382999999999999</v>
      </c>
      <c r="O942" s="15">
        <v>236465</v>
      </c>
      <c r="P942" s="15">
        <v>9801.5</v>
      </c>
      <c r="Q942" s="15">
        <v>2657388</v>
      </c>
      <c r="S942" s="15">
        <v>12840</v>
      </c>
      <c r="T942" s="15">
        <v>12.6754</v>
      </c>
      <c r="U942" s="15">
        <v>109.6</v>
      </c>
      <c r="V942" s="15">
        <v>21</v>
      </c>
      <c r="W942" s="15">
        <v>85.8</v>
      </c>
      <c r="X942" s="15">
        <v>101.99202</v>
      </c>
      <c r="AB942" s="15">
        <v>301696</v>
      </c>
      <c r="AD942" s="15">
        <v>0</v>
      </c>
      <c r="AE942" s="15">
        <v>120.5</v>
      </c>
      <c r="AF942" s="15">
        <v>1.7</v>
      </c>
      <c r="AH942" s="13">
        <f t="shared" si="196"/>
        <v>2009</v>
      </c>
      <c r="AI942" s="13">
        <f t="shared" si="197"/>
        <v>7</v>
      </c>
      <c r="AJ942" s="13">
        <f>IF(AND(ISNUMBER(C942),ISNUMBER(AK942),ISNUMBER(AL942),AH942&gt;=Inputs!$B$5,AH942&lt;=Inputs!$B$6,AH942&lt;&gt;Inputs!$B$7,AH942&lt;&gt;Inputs!$B$8),1,0)</f>
        <v>0</v>
      </c>
      <c r="AK942" s="13">
        <f>IF(INDEX($E942:$AF942,Inputs!$C$10)="","",INDEX($E942:$AF942,Inputs!$C$10))</f>
        <v>236465</v>
      </c>
      <c r="AL942" s="13">
        <f>IF(INDEX($E942:$AF942,Inputs!$C$11)="","",INDEX($E942:$AF942,Inputs!$C$11))</f>
        <v>637000</v>
      </c>
      <c r="AM942" s="19">
        <f>Regression!$C$5+Regression!$C$6*A942</f>
        <v>9743.0628821783266</v>
      </c>
      <c r="AN942" s="27" t="str">
        <f t="shared" si="198"/>
        <v/>
      </c>
      <c r="AO942" s="30">
        <f>INDEX('Seasonal Index'!$E$2:$E$53,AI942)</f>
        <v>0.9631620939890071</v>
      </c>
      <c r="AP942" s="34" t="str">
        <f t="shared" si="199"/>
        <v/>
      </c>
      <c r="AQ942" s="16">
        <f>IF(AJ942=1,A942-Regression!$C$15,0)</f>
        <v>0</v>
      </c>
      <c r="AR942" s="16">
        <f>IF(AJ942=1,AK942-Regression!$D$15,0)</f>
        <v>0</v>
      </c>
      <c r="AS942" s="16">
        <f>IF(AJ942=1,AL942-Regression!$E$15,0)</f>
        <v>0</v>
      </c>
      <c r="AT942" s="16">
        <f>IF(AJ942=1,AP942-Regression!$F$15,0)</f>
        <v>0</v>
      </c>
      <c r="AU942" s="19">
        <f>IF(AND(ISNUMBER(AK942),ISNUMBER(AL942)),Regression!$C$38+Regression!$D$38*A942+Regression!$E$38*AK942+Regression!$F$38*AL942,"")</f>
        <v>8837.5310168742344</v>
      </c>
      <c r="AV942" s="34">
        <f t="shared" si="200"/>
        <v>8511.9748799053868</v>
      </c>
      <c r="AW942" s="13" t="str">
        <f>IF(AJ942=1,"Train",IF(AH942=Inputs!$B$6+1,"Validation",IF(AH942&gt;Inputs!$B$6+1,"Forecast","Not used")))</f>
        <v>Not used</v>
      </c>
      <c r="AX942" s="34">
        <f t="shared" si="201"/>
        <v>8908</v>
      </c>
      <c r="AY942" s="38" t="str">
        <f t="shared" si="202"/>
        <v/>
      </c>
      <c r="AZ942" s="13">
        <f t="shared" si="203"/>
        <v>0</v>
      </c>
      <c r="BB942" s="19">
        <f>Regression!$C$45+Regression!$C$46*A942</f>
        <v>7611.7686175340996</v>
      </c>
      <c r="BC942" s="27" t="str">
        <f t="shared" si="204"/>
        <v/>
      </c>
      <c r="BD942" s="30">
        <f>INDEX('Seasonal Index'!$H$2:$H$53,AI942)</f>
        <v>0.98161870818373353</v>
      </c>
      <c r="BE942" s="34" t="str">
        <f t="shared" si="205"/>
        <v/>
      </c>
      <c r="BF942" s="38" t="str">
        <f t="shared" si="206"/>
        <v/>
      </c>
      <c r="BG942" s="34">
        <f t="shared" si="207"/>
        <v>8908</v>
      </c>
      <c r="BH942" s="13">
        <f t="shared" si="208"/>
        <v>0</v>
      </c>
      <c r="BI942" s="13">
        <f t="shared" si="209"/>
        <v>0</v>
      </c>
    </row>
    <row r="943" spans="1:61" x14ac:dyDescent="0.2">
      <c r="A943" s="15">
        <v>942</v>
      </c>
      <c r="B943" s="35">
        <v>39864</v>
      </c>
      <c r="C943" s="36">
        <v>9010</v>
      </c>
      <c r="D943" s="37"/>
      <c r="F943" s="15">
        <v>632000</v>
      </c>
      <c r="H943" s="15">
        <v>37.145000000000003</v>
      </c>
      <c r="I943" s="15">
        <v>40.912500000000001</v>
      </c>
      <c r="J943" s="15">
        <v>1.964</v>
      </c>
      <c r="K943" s="15">
        <v>14608.209000000001</v>
      </c>
      <c r="L943" s="15">
        <v>954787</v>
      </c>
      <c r="M943" s="15">
        <v>1782</v>
      </c>
      <c r="N943" s="15">
        <v>9.7859999999999996</v>
      </c>
      <c r="O943" s="15">
        <v>241742</v>
      </c>
      <c r="P943" s="15">
        <v>9801.5</v>
      </c>
      <c r="Q943" s="15">
        <v>2657388</v>
      </c>
      <c r="S943" s="15">
        <v>12840</v>
      </c>
      <c r="T943" s="15">
        <v>12.6699</v>
      </c>
      <c r="U943" s="15">
        <v>109.6</v>
      </c>
      <c r="V943" s="15">
        <v>21</v>
      </c>
      <c r="W943" s="15">
        <v>85.8</v>
      </c>
      <c r="X943" s="15">
        <v>101.96138000000001</v>
      </c>
      <c r="AB943" s="15">
        <v>301696</v>
      </c>
      <c r="AD943" s="15">
        <v>0</v>
      </c>
      <c r="AE943" s="15">
        <v>162.9</v>
      </c>
      <c r="AF943" s="15">
        <v>1.1000000000000001</v>
      </c>
      <c r="AH943" s="13">
        <f t="shared" si="196"/>
        <v>2009</v>
      </c>
      <c r="AI943" s="13">
        <f t="shared" si="197"/>
        <v>8</v>
      </c>
      <c r="AJ943" s="13">
        <f>IF(AND(ISNUMBER(C943),ISNUMBER(AK943),ISNUMBER(AL943),AH943&gt;=Inputs!$B$5,AH943&lt;=Inputs!$B$6,AH943&lt;&gt;Inputs!$B$7,AH943&lt;&gt;Inputs!$B$8),1,0)</f>
        <v>0</v>
      </c>
      <c r="AK943" s="13">
        <f>IF(INDEX($E943:$AF943,Inputs!$C$10)="","",INDEX($E943:$AF943,Inputs!$C$10))</f>
        <v>241742</v>
      </c>
      <c r="AL943" s="13">
        <f>IF(INDEX($E943:$AF943,Inputs!$C$11)="","",INDEX($E943:$AF943,Inputs!$C$11))</f>
        <v>632000</v>
      </c>
      <c r="AM943" s="19">
        <f>Regression!$C$5+Regression!$C$6*A943</f>
        <v>9741.8902072400087</v>
      </c>
      <c r="AN943" s="27" t="str">
        <f t="shared" si="198"/>
        <v/>
      </c>
      <c r="AO943" s="30">
        <f>INDEX('Seasonal Index'!$E$2:$E$53,AI943)</f>
        <v>0.97838705647303814</v>
      </c>
      <c r="AP943" s="34" t="str">
        <f t="shared" si="199"/>
        <v/>
      </c>
      <c r="AQ943" s="16">
        <f>IF(AJ943=1,A943-Regression!$C$15,0)</f>
        <v>0</v>
      </c>
      <c r="AR943" s="16">
        <f>IF(AJ943=1,AK943-Regression!$D$15,0)</f>
        <v>0</v>
      </c>
      <c r="AS943" s="16">
        <f>IF(AJ943=1,AL943-Regression!$E$15,0)</f>
        <v>0</v>
      </c>
      <c r="AT943" s="16">
        <f>IF(AJ943=1,AP943-Regression!$F$15,0)</f>
        <v>0</v>
      </c>
      <c r="AU943" s="19">
        <f>IF(AND(ISNUMBER(AK943),ISNUMBER(AL943)),Regression!$C$38+Regression!$D$38*A943+Regression!$E$38*AK943+Regression!$F$38*AL943,"")</f>
        <v>8858.8727000520357</v>
      </c>
      <c r="AV943" s="34">
        <f t="shared" si="200"/>
        <v>8667.4063846732661</v>
      </c>
      <c r="AW943" s="13" t="str">
        <f>IF(AJ943=1,"Train",IF(AH943=Inputs!$B$6+1,"Validation",IF(AH943&gt;Inputs!$B$6+1,"Forecast","Not used")))</f>
        <v>Not used</v>
      </c>
      <c r="AX943" s="34">
        <f t="shared" si="201"/>
        <v>9010</v>
      </c>
      <c r="AY943" s="38" t="str">
        <f t="shared" si="202"/>
        <v/>
      </c>
      <c r="AZ943" s="13">
        <f t="shared" si="203"/>
        <v>0</v>
      </c>
      <c r="BB943" s="19">
        <f>Regression!$C$45+Regression!$C$46*A943</f>
        <v>7613.3281171468761</v>
      </c>
      <c r="BC943" s="27" t="str">
        <f t="shared" si="204"/>
        <v/>
      </c>
      <c r="BD943" s="30">
        <f>INDEX('Seasonal Index'!$H$2:$H$53,AI943)</f>
        <v>1.0025158987054763</v>
      </c>
      <c r="BE943" s="34" t="str">
        <f t="shared" si="205"/>
        <v/>
      </c>
      <c r="BF943" s="38" t="str">
        <f t="shared" si="206"/>
        <v/>
      </c>
      <c r="BG943" s="34">
        <f t="shared" si="207"/>
        <v>9010</v>
      </c>
      <c r="BH943" s="13">
        <f t="shared" si="208"/>
        <v>0</v>
      </c>
      <c r="BI943" s="13">
        <f t="shared" si="209"/>
        <v>0</v>
      </c>
    </row>
    <row r="944" spans="1:61" x14ac:dyDescent="0.2">
      <c r="A944" s="15">
        <v>943</v>
      </c>
      <c r="B944" s="35">
        <v>39871</v>
      </c>
      <c r="C944" s="36">
        <v>9204</v>
      </c>
      <c r="D944" s="37"/>
      <c r="F944" s="15">
        <v>655000</v>
      </c>
      <c r="H944" s="15">
        <v>41.097999999999999</v>
      </c>
      <c r="I944" s="15">
        <v>42.676000000000002</v>
      </c>
      <c r="J944" s="15">
        <v>1.909</v>
      </c>
      <c r="K944" s="15">
        <v>14608.209000000001</v>
      </c>
      <c r="L944" s="15">
        <v>954787</v>
      </c>
      <c r="M944" s="15">
        <v>1782</v>
      </c>
      <c r="N944" s="15">
        <v>9.7859999999999996</v>
      </c>
      <c r="O944" s="15">
        <v>241742</v>
      </c>
      <c r="P944" s="15">
        <v>9801.5</v>
      </c>
      <c r="Q944" s="15">
        <v>2657388</v>
      </c>
      <c r="S944" s="15">
        <v>12840</v>
      </c>
      <c r="T944" s="15">
        <v>12.6699</v>
      </c>
      <c r="U944" s="15">
        <v>109.6</v>
      </c>
      <c r="V944" s="15">
        <v>21</v>
      </c>
      <c r="W944" s="15">
        <v>85.8</v>
      </c>
      <c r="X944" s="15">
        <v>103.89775</v>
      </c>
      <c r="AB944" s="15">
        <v>301696</v>
      </c>
      <c r="AD944" s="15">
        <v>0</v>
      </c>
      <c r="AE944" s="15">
        <v>152.19999999999999</v>
      </c>
      <c r="AF944" s="15">
        <v>3</v>
      </c>
      <c r="AH944" s="13">
        <f t="shared" si="196"/>
        <v>2009</v>
      </c>
      <c r="AI944" s="13">
        <f t="shared" si="197"/>
        <v>9</v>
      </c>
      <c r="AJ944" s="13">
        <f>IF(AND(ISNUMBER(C944),ISNUMBER(AK944),ISNUMBER(AL944),AH944&gt;=Inputs!$B$5,AH944&lt;=Inputs!$B$6,AH944&lt;&gt;Inputs!$B$7,AH944&lt;&gt;Inputs!$B$8),1,0)</f>
        <v>0</v>
      </c>
      <c r="AK944" s="13">
        <f>IF(INDEX($E944:$AF944,Inputs!$C$10)="","",INDEX($E944:$AF944,Inputs!$C$10))</f>
        <v>241742</v>
      </c>
      <c r="AL944" s="13">
        <f>IF(INDEX($E944:$AF944,Inputs!$C$11)="","",INDEX($E944:$AF944,Inputs!$C$11))</f>
        <v>655000</v>
      </c>
      <c r="AM944" s="19">
        <f>Regression!$C$5+Regression!$C$6*A944</f>
        <v>9740.7175323016891</v>
      </c>
      <c r="AN944" s="27" t="str">
        <f t="shared" si="198"/>
        <v/>
      </c>
      <c r="AO944" s="30">
        <f>INDEX('Seasonal Index'!$E$2:$E$53,AI944)</f>
        <v>0.98629367627517528</v>
      </c>
      <c r="AP944" s="34" t="str">
        <f t="shared" si="199"/>
        <v/>
      </c>
      <c r="AQ944" s="16">
        <f>IF(AJ944=1,A944-Regression!$C$15,0)</f>
        <v>0</v>
      </c>
      <c r="AR944" s="16">
        <f>IF(AJ944=1,AK944-Regression!$D$15,0)</f>
        <v>0</v>
      </c>
      <c r="AS944" s="16">
        <f>IF(AJ944=1,AL944-Regression!$E$15,0)</f>
        <v>0</v>
      </c>
      <c r="AT944" s="16">
        <f>IF(AJ944=1,AP944-Regression!$F$15,0)</f>
        <v>0</v>
      </c>
      <c r="AU944" s="19">
        <f>IF(AND(ISNUMBER(AK944),ISNUMBER(AL944)),Regression!$C$38+Regression!$D$38*A944+Regression!$E$38*AK944+Regression!$F$38*AL944,"")</f>
        <v>8796.2444351686863</v>
      </c>
      <c r="AV944" s="34">
        <f t="shared" si="200"/>
        <v>8675.6802613775762</v>
      </c>
      <c r="AW944" s="13" t="str">
        <f>IF(AJ944=1,"Train",IF(AH944=Inputs!$B$6+1,"Validation",IF(AH944&gt;Inputs!$B$6+1,"Forecast","Not used")))</f>
        <v>Not used</v>
      </c>
      <c r="AX944" s="34">
        <f t="shared" si="201"/>
        <v>9204</v>
      </c>
      <c r="AY944" s="38" t="str">
        <f t="shared" si="202"/>
        <v/>
      </c>
      <c r="AZ944" s="13">
        <f t="shared" si="203"/>
        <v>0</v>
      </c>
      <c r="BB944" s="19">
        <f>Regression!$C$45+Regression!$C$46*A944</f>
        <v>7614.8876167596527</v>
      </c>
      <c r="BC944" s="27" t="str">
        <f t="shared" si="204"/>
        <v/>
      </c>
      <c r="BD944" s="30">
        <f>INDEX('Seasonal Index'!$H$2:$H$53,AI944)</f>
        <v>1.0104103597905623</v>
      </c>
      <c r="BE944" s="34" t="str">
        <f t="shared" si="205"/>
        <v/>
      </c>
      <c r="BF944" s="38" t="str">
        <f t="shared" si="206"/>
        <v/>
      </c>
      <c r="BG944" s="34">
        <f t="shared" si="207"/>
        <v>9204</v>
      </c>
      <c r="BH944" s="13">
        <f t="shared" si="208"/>
        <v>0</v>
      </c>
      <c r="BI944" s="13">
        <f t="shared" si="209"/>
        <v>0</v>
      </c>
    </row>
    <row r="945" spans="1:61" x14ac:dyDescent="0.2">
      <c r="A945" s="15">
        <v>944</v>
      </c>
      <c r="B945" s="35">
        <v>39878</v>
      </c>
      <c r="C945" s="36">
        <v>8972</v>
      </c>
      <c r="D945" s="37"/>
      <c r="F945" s="15">
        <v>652000</v>
      </c>
      <c r="H945" s="15">
        <v>43.177999999999997</v>
      </c>
      <c r="I945" s="15">
        <v>43.863999999999997</v>
      </c>
      <c r="J945" s="15">
        <v>1.9339999999999999</v>
      </c>
      <c r="K945" s="15">
        <v>14608.209000000001</v>
      </c>
      <c r="L945" s="15">
        <v>954787</v>
      </c>
      <c r="M945" s="15">
        <v>1782</v>
      </c>
      <c r="N945" s="15">
        <v>9.7859999999999996</v>
      </c>
      <c r="O945" s="15">
        <v>241742</v>
      </c>
      <c r="P945" s="15">
        <v>9801.5</v>
      </c>
      <c r="Q945" s="15">
        <v>2657388</v>
      </c>
      <c r="S945" s="15">
        <v>15156</v>
      </c>
      <c r="T945" s="15">
        <v>12.6699</v>
      </c>
      <c r="U945" s="15">
        <v>109.6</v>
      </c>
      <c r="V945" s="15">
        <v>21</v>
      </c>
      <c r="W945" s="15">
        <v>85.8</v>
      </c>
      <c r="X945" s="15">
        <v>104.22856</v>
      </c>
      <c r="AB945" s="15">
        <v>304543</v>
      </c>
      <c r="AD945" s="15">
        <v>0</v>
      </c>
      <c r="AE945" s="15">
        <v>170.3</v>
      </c>
      <c r="AF945" s="15">
        <v>1.3</v>
      </c>
      <c r="AH945" s="13">
        <f t="shared" si="196"/>
        <v>2009</v>
      </c>
      <c r="AI945" s="13">
        <f t="shared" si="197"/>
        <v>10</v>
      </c>
      <c r="AJ945" s="13">
        <f>IF(AND(ISNUMBER(C945),ISNUMBER(AK945),ISNUMBER(AL945),AH945&gt;=Inputs!$B$5,AH945&lt;=Inputs!$B$6,AH945&lt;&gt;Inputs!$B$7,AH945&lt;&gt;Inputs!$B$8),1,0)</f>
        <v>0</v>
      </c>
      <c r="AK945" s="13">
        <f>IF(INDEX($E945:$AF945,Inputs!$C$10)="","",INDEX($E945:$AF945,Inputs!$C$10))</f>
        <v>241742</v>
      </c>
      <c r="AL945" s="13">
        <f>IF(INDEX($E945:$AF945,Inputs!$C$11)="","",INDEX($E945:$AF945,Inputs!$C$11))</f>
        <v>652000</v>
      </c>
      <c r="AM945" s="19">
        <f>Regression!$C$5+Regression!$C$6*A945</f>
        <v>9739.5448573633694</v>
      </c>
      <c r="AN945" s="27" t="str">
        <f t="shared" si="198"/>
        <v/>
      </c>
      <c r="AO945" s="30">
        <f>INDEX('Seasonal Index'!$E$2:$E$53,AI945)</f>
        <v>0.99527490721887679</v>
      </c>
      <c r="AP945" s="34" t="str">
        <f t="shared" si="199"/>
        <v/>
      </c>
      <c r="AQ945" s="16">
        <f>IF(AJ945=1,A945-Regression!$C$15,0)</f>
        <v>0</v>
      </c>
      <c r="AR945" s="16">
        <f>IF(AJ945=1,AK945-Regression!$D$15,0)</f>
        <v>0</v>
      </c>
      <c r="AS945" s="16">
        <f>IF(AJ945=1,AL945-Regression!$E$15,0)</f>
        <v>0</v>
      </c>
      <c r="AT945" s="16">
        <f>IF(AJ945=1,AP945-Regression!$F$15,0)</f>
        <v>0</v>
      </c>
      <c r="AU945" s="19">
        <f>IF(AND(ISNUMBER(AK945),ISNUMBER(AL945)),Regression!$C$38+Regression!$D$38*A945+Regression!$E$38*AK945+Regression!$F$38*AL945,"")</f>
        <v>8802.6472460810237</v>
      </c>
      <c r="AV945" s="34">
        <f t="shared" si="200"/>
        <v>8761.053921123792</v>
      </c>
      <c r="AW945" s="13" t="str">
        <f>IF(AJ945=1,"Train",IF(AH945=Inputs!$B$6+1,"Validation",IF(AH945&gt;Inputs!$B$6+1,"Forecast","Not used")))</f>
        <v>Not used</v>
      </c>
      <c r="AX945" s="34">
        <f t="shared" si="201"/>
        <v>8972</v>
      </c>
      <c r="AY945" s="38" t="str">
        <f t="shared" si="202"/>
        <v/>
      </c>
      <c r="AZ945" s="13">
        <f t="shared" si="203"/>
        <v>0</v>
      </c>
      <c r="BB945" s="19">
        <f>Regression!$C$45+Regression!$C$46*A945</f>
        <v>7616.4471163724302</v>
      </c>
      <c r="BC945" s="27" t="str">
        <f t="shared" si="204"/>
        <v/>
      </c>
      <c r="BD945" s="30">
        <f>INDEX('Seasonal Index'!$H$2:$H$53,AI945)</f>
        <v>1.0119261816291902</v>
      </c>
      <c r="BE945" s="34" t="str">
        <f t="shared" si="205"/>
        <v/>
      </c>
      <c r="BF945" s="38" t="str">
        <f t="shared" si="206"/>
        <v/>
      </c>
      <c r="BG945" s="34">
        <f t="shared" si="207"/>
        <v>8972</v>
      </c>
      <c r="BH945" s="13">
        <f t="shared" si="208"/>
        <v>0</v>
      </c>
      <c r="BI945" s="13">
        <f t="shared" si="209"/>
        <v>0</v>
      </c>
    </row>
    <row r="946" spans="1:61" x14ac:dyDescent="0.2">
      <c r="A946" s="15">
        <v>945</v>
      </c>
      <c r="B946" s="35">
        <v>39885</v>
      </c>
      <c r="C946" s="36">
        <v>8955</v>
      </c>
      <c r="D946" s="37"/>
      <c r="F946" s="15">
        <v>660000</v>
      </c>
      <c r="H946" s="15">
        <v>45.655999999999999</v>
      </c>
      <c r="I946" s="15">
        <v>43.98</v>
      </c>
      <c r="J946" s="15">
        <v>1.9410000000000001</v>
      </c>
      <c r="K946" s="15">
        <v>14608.209000000001</v>
      </c>
      <c r="L946" s="15">
        <v>836322</v>
      </c>
      <c r="M946" s="15">
        <v>1553</v>
      </c>
      <c r="N946" s="15">
        <v>9.7859999999999996</v>
      </c>
      <c r="O946" s="15">
        <v>241742</v>
      </c>
      <c r="P946" s="15">
        <v>9847.2000000000007</v>
      </c>
      <c r="Q946" s="15">
        <v>2657388</v>
      </c>
      <c r="S946" s="15">
        <v>15156</v>
      </c>
      <c r="T946" s="15">
        <v>12.6699</v>
      </c>
      <c r="U946" s="15">
        <v>109.6</v>
      </c>
      <c r="V946" s="15">
        <v>21</v>
      </c>
      <c r="W946" s="15">
        <v>83.9</v>
      </c>
      <c r="X946" s="15">
        <v>105.7285</v>
      </c>
      <c r="AB946" s="15">
        <v>304543</v>
      </c>
      <c r="AD946" s="15">
        <v>0</v>
      </c>
      <c r="AE946" s="15">
        <v>113.3</v>
      </c>
      <c r="AF946" s="15">
        <v>7.3</v>
      </c>
      <c r="AH946" s="13">
        <f t="shared" si="196"/>
        <v>2009</v>
      </c>
      <c r="AI946" s="13">
        <f t="shared" si="197"/>
        <v>11</v>
      </c>
      <c r="AJ946" s="13">
        <f>IF(AND(ISNUMBER(C946),ISNUMBER(AK946),ISNUMBER(AL946),AH946&gt;=Inputs!$B$5,AH946&lt;=Inputs!$B$6,AH946&lt;&gt;Inputs!$B$7,AH946&lt;&gt;Inputs!$B$8),1,0)</f>
        <v>0</v>
      </c>
      <c r="AK946" s="13">
        <f>IF(INDEX($E946:$AF946,Inputs!$C$10)="","",INDEX($E946:$AF946,Inputs!$C$10))</f>
        <v>241742</v>
      </c>
      <c r="AL946" s="13">
        <f>IF(INDEX($E946:$AF946,Inputs!$C$11)="","",INDEX($E946:$AF946,Inputs!$C$11))</f>
        <v>660000</v>
      </c>
      <c r="AM946" s="19">
        <f>Regression!$C$5+Regression!$C$6*A946</f>
        <v>9738.3721824250515</v>
      </c>
      <c r="AN946" s="27" t="str">
        <f t="shared" si="198"/>
        <v/>
      </c>
      <c r="AO946" s="30">
        <f>INDEX('Seasonal Index'!$E$2:$E$53,AI946)</f>
        <v>1.0021277529608945</v>
      </c>
      <c r="AP946" s="34" t="str">
        <f t="shared" si="199"/>
        <v/>
      </c>
      <c r="AQ946" s="16">
        <f>IF(AJ946=1,A946-Regression!$C$15,0)</f>
        <v>0</v>
      </c>
      <c r="AR946" s="16">
        <f>IF(AJ946=1,AK946-Regression!$D$15,0)</f>
        <v>0</v>
      </c>
      <c r="AS946" s="16">
        <f>IF(AJ946=1,AL946-Regression!$E$15,0)</f>
        <v>0</v>
      </c>
      <c r="AT946" s="16">
        <f>IF(AJ946=1,AP946-Regression!$F$15,0)</f>
        <v>0</v>
      </c>
      <c r="AU946" s="19">
        <f>IF(AND(ISNUMBER(AK946),ISNUMBER(AL946)),Regression!$C$38+Regression!$D$38*A946+Regression!$E$38*AK946+Regression!$F$38*AL946,"")</f>
        <v>8779.8446018490304</v>
      </c>
      <c r="AV946" s="34">
        <f t="shared" si="200"/>
        <v>8798.5259421968076</v>
      </c>
      <c r="AW946" s="13" t="str">
        <f>IF(AJ946=1,"Train",IF(AH946=Inputs!$B$6+1,"Validation",IF(AH946&gt;Inputs!$B$6+1,"Forecast","Not used")))</f>
        <v>Not used</v>
      </c>
      <c r="AX946" s="34">
        <f t="shared" si="201"/>
        <v>8955</v>
      </c>
      <c r="AY946" s="38" t="str">
        <f t="shared" si="202"/>
        <v/>
      </c>
      <c r="AZ946" s="13">
        <f t="shared" si="203"/>
        <v>0</v>
      </c>
      <c r="BB946" s="19">
        <f>Regression!$C$45+Regression!$C$46*A946</f>
        <v>7618.0066159852067</v>
      </c>
      <c r="BC946" s="27" t="str">
        <f t="shared" si="204"/>
        <v/>
      </c>
      <c r="BD946" s="30">
        <f>INDEX('Seasonal Index'!$H$2:$H$53,AI946)</f>
        <v>1.0050201958166503</v>
      </c>
      <c r="BE946" s="34" t="str">
        <f t="shared" si="205"/>
        <v/>
      </c>
      <c r="BF946" s="38" t="str">
        <f t="shared" si="206"/>
        <v/>
      </c>
      <c r="BG946" s="34">
        <f t="shared" si="207"/>
        <v>8955</v>
      </c>
      <c r="BH946" s="13">
        <f t="shared" si="208"/>
        <v>0</v>
      </c>
      <c r="BI946" s="13">
        <f t="shared" si="209"/>
        <v>0</v>
      </c>
    </row>
    <row r="947" spans="1:61" x14ac:dyDescent="0.2">
      <c r="A947" s="15">
        <v>946</v>
      </c>
      <c r="B947" s="35">
        <v>39892</v>
      </c>
      <c r="C947" s="36">
        <v>9100</v>
      </c>
      <c r="D947" s="37"/>
      <c r="F947" s="15">
        <v>651000</v>
      </c>
      <c r="H947" s="15">
        <v>49.485999999999997</v>
      </c>
      <c r="I947" s="15">
        <v>46.433999999999997</v>
      </c>
      <c r="J947" s="15">
        <v>1.91</v>
      </c>
      <c r="K947" s="15">
        <v>14608.209000000001</v>
      </c>
      <c r="L947" s="15">
        <v>836322</v>
      </c>
      <c r="M947" s="15">
        <v>1553</v>
      </c>
      <c r="N947" s="15">
        <v>9.2230000000000008</v>
      </c>
      <c r="O947" s="15">
        <v>225529</v>
      </c>
      <c r="P947" s="15">
        <v>9847.2000000000007</v>
      </c>
      <c r="Q947" s="15">
        <v>2643789</v>
      </c>
      <c r="S947" s="15">
        <v>15156</v>
      </c>
      <c r="T947" s="15">
        <v>12.6699</v>
      </c>
      <c r="U947" s="15">
        <v>109.6</v>
      </c>
      <c r="V947" s="15">
        <v>21</v>
      </c>
      <c r="W947" s="15">
        <v>83.9</v>
      </c>
      <c r="X947" s="15">
        <v>104.99679999999999</v>
      </c>
      <c r="AB947" s="15">
        <v>304543</v>
      </c>
      <c r="AD947" s="15">
        <v>0</v>
      </c>
      <c r="AE947" s="15">
        <v>112.7</v>
      </c>
      <c r="AF947" s="15">
        <v>0.1</v>
      </c>
      <c r="AH947" s="13">
        <f t="shared" si="196"/>
        <v>2009</v>
      </c>
      <c r="AI947" s="13">
        <f t="shared" si="197"/>
        <v>12</v>
      </c>
      <c r="AJ947" s="13">
        <f>IF(AND(ISNUMBER(C947),ISNUMBER(AK947),ISNUMBER(AL947),AH947&gt;=Inputs!$B$5,AH947&lt;=Inputs!$B$6,AH947&lt;&gt;Inputs!$B$7,AH947&lt;&gt;Inputs!$B$8),1,0)</f>
        <v>0</v>
      </c>
      <c r="AK947" s="13">
        <f>IF(INDEX($E947:$AF947,Inputs!$C$10)="","",INDEX($E947:$AF947,Inputs!$C$10))</f>
        <v>225529</v>
      </c>
      <c r="AL947" s="13">
        <f>IF(INDEX($E947:$AF947,Inputs!$C$11)="","",INDEX($E947:$AF947,Inputs!$C$11))</f>
        <v>651000</v>
      </c>
      <c r="AM947" s="19">
        <f>Regression!$C$5+Regression!$C$6*A947</f>
        <v>9737.1995074867318</v>
      </c>
      <c r="AN947" s="27" t="str">
        <f t="shared" si="198"/>
        <v/>
      </c>
      <c r="AO947" s="30">
        <f>INDEX('Seasonal Index'!$E$2:$E$53,AI947)</f>
        <v>0.99255102448152055</v>
      </c>
      <c r="AP947" s="34" t="str">
        <f t="shared" si="199"/>
        <v/>
      </c>
      <c r="AQ947" s="16">
        <f>IF(AJ947=1,A947-Regression!$C$15,0)</f>
        <v>0</v>
      </c>
      <c r="AR947" s="16">
        <f>IF(AJ947=1,AK947-Regression!$D$15,0)</f>
        <v>0</v>
      </c>
      <c r="AS947" s="16">
        <f>IF(AJ947=1,AL947-Regression!$E$15,0)</f>
        <v>0</v>
      </c>
      <c r="AT947" s="16">
        <f>IF(AJ947=1,AP947-Regression!$F$15,0)</f>
        <v>0</v>
      </c>
      <c r="AU947" s="19">
        <f>IF(AND(ISNUMBER(AK947),ISNUMBER(AL947)),Regression!$C$38+Regression!$D$38*A947+Regression!$E$38*AK947+Regression!$F$38*AL947,"")</f>
        <v>8772.5942681173728</v>
      </c>
      <c r="AV947" s="34">
        <f t="shared" si="200"/>
        <v>8707.2474281806135</v>
      </c>
      <c r="AW947" s="13" t="str">
        <f>IF(AJ947=1,"Train",IF(AH947=Inputs!$B$6+1,"Validation",IF(AH947&gt;Inputs!$B$6+1,"Forecast","Not used")))</f>
        <v>Not used</v>
      </c>
      <c r="AX947" s="34">
        <f t="shared" si="201"/>
        <v>9100</v>
      </c>
      <c r="AY947" s="38" t="str">
        <f t="shared" si="202"/>
        <v/>
      </c>
      <c r="AZ947" s="13">
        <f t="shared" si="203"/>
        <v>0</v>
      </c>
      <c r="BB947" s="19">
        <f>Regression!$C$45+Regression!$C$46*A947</f>
        <v>7619.5661155979833</v>
      </c>
      <c r="BC947" s="27" t="str">
        <f t="shared" si="204"/>
        <v/>
      </c>
      <c r="BD947" s="30">
        <f>INDEX('Seasonal Index'!$H$2:$H$53,AI947)</f>
        <v>1.0030364776411875</v>
      </c>
      <c r="BE947" s="34" t="str">
        <f t="shared" si="205"/>
        <v/>
      </c>
      <c r="BF947" s="38" t="str">
        <f t="shared" si="206"/>
        <v/>
      </c>
      <c r="BG947" s="34">
        <f t="shared" si="207"/>
        <v>9100</v>
      </c>
      <c r="BH947" s="13">
        <f t="shared" si="208"/>
        <v>0</v>
      </c>
      <c r="BI947" s="13">
        <f t="shared" si="209"/>
        <v>0</v>
      </c>
    </row>
    <row r="948" spans="1:61" x14ac:dyDescent="0.2">
      <c r="A948" s="15">
        <v>947</v>
      </c>
      <c r="B948" s="35">
        <v>39899</v>
      </c>
      <c r="C948" s="36">
        <v>9125</v>
      </c>
      <c r="D948" s="37"/>
      <c r="F948" s="15">
        <v>661000</v>
      </c>
      <c r="H948" s="15">
        <v>52.985999999999997</v>
      </c>
      <c r="I948" s="15">
        <v>51.463999999999999</v>
      </c>
      <c r="J948" s="15">
        <v>1.962</v>
      </c>
      <c r="K948" s="15">
        <v>14608.209000000001</v>
      </c>
      <c r="L948" s="15">
        <v>836322</v>
      </c>
      <c r="M948" s="15">
        <v>1553</v>
      </c>
      <c r="N948" s="15">
        <v>9.2230000000000008</v>
      </c>
      <c r="O948" s="15">
        <v>225529</v>
      </c>
      <c r="P948" s="15">
        <v>9847.2000000000007</v>
      </c>
      <c r="Q948" s="15">
        <v>2643789</v>
      </c>
      <c r="S948" s="15">
        <v>15156</v>
      </c>
      <c r="T948" s="15">
        <v>12.6699</v>
      </c>
      <c r="U948" s="15">
        <v>109.6</v>
      </c>
      <c r="V948" s="15">
        <v>21</v>
      </c>
      <c r="W948" s="15">
        <v>83.9</v>
      </c>
      <c r="X948" s="15">
        <v>102.17694</v>
      </c>
      <c r="AB948" s="15">
        <v>304543</v>
      </c>
      <c r="AD948" s="15">
        <v>0</v>
      </c>
      <c r="AE948" s="15">
        <v>94.7</v>
      </c>
      <c r="AF948" s="15">
        <v>6.1</v>
      </c>
      <c r="AH948" s="13">
        <f t="shared" si="196"/>
        <v>2009</v>
      </c>
      <c r="AI948" s="13">
        <f t="shared" si="197"/>
        <v>13</v>
      </c>
      <c r="AJ948" s="13">
        <f>IF(AND(ISNUMBER(C948),ISNUMBER(AK948),ISNUMBER(AL948),AH948&gt;=Inputs!$B$5,AH948&lt;=Inputs!$B$6,AH948&lt;&gt;Inputs!$B$7,AH948&lt;&gt;Inputs!$B$8),1,0)</f>
        <v>0</v>
      </c>
      <c r="AK948" s="13">
        <f>IF(INDEX($E948:$AF948,Inputs!$C$10)="","",INDEX($E948:$AF948,Inputs!$C$10))</f>
        <v>225529</v>
      </c>
      <c r="AL948" s="13">
        <f>IF(INDEX($E948:$AF948,Inputs!$C$11)="","",INDEX($E948:$AF948,Inputs!$C$11))</f>
        <v>661000</v>
      </c>
      <c r="AM948" s="19">
        <f>Regression!$C$5+Regression!$C$6*A948</f>
        <v>9736.0268325484139</v>
      </c>
      <c r="AN948" s="27" t="str">
        <f t="shared" si="198"/>
        <v/>
      </c>
      <c r="AO948" s="30">
        <f>INDEX('Seasonal Index'!$E$2:$E$53,AI948)</f>
        <v>1.0067199075539344</v>
      </c>
      <c r="AP948" s="34" t="str">
        <f t="shared" si="199"/>
        <v/>
      </c>
      <c r="AQ948" s="16">
        <f>IF(AJ948=1,A948-Regression!$C$15,0)</f>
        <v>0</v>
      </c>
      <c r="AR948" s="16">
        <f>IF(AJ948=1,AK948-Regression!$D$15,0)</f>
        <v>0</v>
      </c>
      <c r="AS948" s="16">
        <f>IF(AJ948=1,AL948-Regression!$E$15,0)</f>
        <v>0</v>
      </c>
      <c r="AT948" s="16">
        <f>IF(AJ948=1,AP948-Regression!$F$15,0)</f>
        <v>0</v>
      </c>
      <c r="AU948" s="19">
        <f>IF(AND(ISNUMBER(AK948),ISNUMBER(AL948)),Regression!$C$38+Regression!$D$38*A948+Regression!$E$38*AK948+Regression!$F$38*AL948,"")</f>
        <v>8744.4815411318687</v>
      </c>
      <c r="AV948" s="34">
        <f t="shared" si="200"/>
        <v>8803.2436486953611</v>
      </c>
      <c r="AW948" s="13" t="str">
        <f>IF(AJ948=1,"Train",IF(AH948=Inputs!$B$6+1,"Validation",IF(AH948&gt;Inputs!$B$6+1,"Forecast","Not used")))</f>
        <v>Not used</v>
      </c>
      <c r="AX948" s="34">
        <f t="shared" si="201"/>
        <v>9125</v>
      </c>
      <c r="AY948" s="38" t="str">
        <f t="shared" si="202"/>
        <v/>
      </c>
      <c r="AZ948" s="13">
        <f t="shared" si="203"/>
        <v>0</v>
      </c>
      <c r="BB948" s="19">
        <f>Regression!$C$45+Regression!$C$46*A948</f>
        <v>7621.1256152107599</v>
      </c>
      <c r="BC948" s="27" t="str">
        <f t="shared" si="204"/>
        <v/>
      </c>
      <c r="BD948" s="30">
        <f>INDEX('Seasonal Index'!$H$2:$H$53,AI948)</f>
        <v>1.0306249409207193</v>
      </c>
      <c r="BE948" s="34" t="str">
        <f t="shared" si="205"/>
        <v/>
      </c>
      <c r="BF948" s="38" t="str">
        <f t="shared" si="206"/>
        <v/>
      </c>
      <c r="BG948" s="34">
        <f t="shared" si="207"/>
        <v>9125</v>
      </c>
      <c r="BH948" s="13">
        <f t="shared" si="208"/>
        <v>0</v>
      </c>
      <c r="BI948" s="13">
        <f t="shared" si="209"/>
        <v>0</v>
      </c>
    </row>
    <row r="949" spans="1:61" x14ac:dyDescent="0.2">
      <c r="A949" s="15">
        <v>948</v>
      </c>
      <c r="B949" s="35">
        <v>39906</v>
      </c>
      <c r="C949" s="36">
        <v>9024</v>
      </c>
      <c r="D949" s="37"/>
      <c r="F949" s="15">
        <v>665000</v>
      </c>
      <c r="H949" s="15">
        <v>50.344000000000001</v>
      </c>
      <c r="I949" s="15">
        <v>48.494</v>
      </c>
      <c r="J949" s="15">
        <v>2.0459999999999998</v>
      </c>
      <c r="K949" s="15">
        <v>14608.209000000001</v>
      </c>
      <c r="L949" s="15">
        <v>836322</v>
      </c>
      <c r="M949" s="15">
        <v>1553</v>
      </c>
      <c r="N949" s="15">
        <v>9.2230000000000008</v>
      </c>
      <c r="O949" s="15">
        <v>225529</v>
      </c>
      <c r="P949" s="15">
        <v>9847.2000000000007</v>
      </c>
      <c r="Q949" s="15">
        <v>2643789</v>
      </c>
      <c r="S949" s="15">
        <v>15156</v>
      </c>
      <c r="T949" s="15">
        <v>12.6699</v>
      </c>
      <c r="U949" s="15">
        <v>109.6</v>
      </c>
      <c r="V949" s="15">
        <v>21</v>
      </c>
      <c r="W949" s="15">
        <v>83.9</v>
      </c>
      <c r="X949" s="15">
        <v>101.20762000000001</v>
      </c>
      <c r="AB949" s="15">
        <v>304543</v>
      </c>
      <c r="AD949" s="15">
        <v>0</v>
      </c>
      <c r="AE949" s="15">
        <v>91.5</v>
      </c>
      <c r="AF949" s="15">
        <v>0.9</v>
      </c>
      <c r="AH949" s="13">
        <f t="shared" si="196"/>
        <v>2009</v>
      </c>
      <c r="AI949" s="13">
        <f t="shared" si="197"/>
        <v>14</v>
      </c>
      <c r="AJ949" s="13">
        <f>IF(AND(ISNUMBER(C949),ISNUMBER(AK949),ISNUMBER(AL949),AH949&gt;=Inputs!$B$5,AH949&lt;=Inputs!$B$6,AH949&lt;&gt;Inputs!$B$7,AH949&lt;&gt;Inputs!$B$8),1,0)</f>
        <v>0</v>
      </c>
      <c r="AK949" s="13">
        <f>IF(INDEX($E949:$AF949,Inputs!$C$10)="","",INDEX($E949:$AF949,Inputs!$C$10))</f>
        <v>225529</v>
      </c>
      <c r="AL949" s="13">
        <f>IF(INDEX($E949:$AF949,Inputs!$C$11)="","",INDEX($E949:$AF949,Inputs!$C$11))</f>
        <v>665000</v>
      </c>
      <c r="AM949" s="19">
        <f>Regression!$C$5+Regression!$C$6*A949</f>
        <v>9734.8541576100943</v>
      </c>
      <c r="AN949" s="27" t="str">
        <f t="shared" si="198"/>
        <v/>
      </c>
      <c r="AO949" s="30">
        <f>INDEX('Seasonal Index'!$E$2:$E$53,AI949)</f>
        <v>0.99471306505019241</v>
      </c>
      <c r="AP949" s="34" t="str">
        <f t="shared" si="199"/>
        <v/>
      </c>
      <c r="AQ949" s="16">
        <f>IF(AJ949=1,A949-Regression!$C$15,0)</f>
        <v>0</v>
      </c>
      <c r="AR949" s="16">
        <f>IF(AJ949=1,AK949-Regression!$D$15,0)</f>
        <v>0</v>
      </c>
      <c r="AS949" s="16">
        <f>IF(AJ949=1,AL949-Regression!$E$15,0)</f>
        <v>0</v>
      </c>
      <c r="AT949" s="16">
        <f>IF(AJ949=1,AP949-Regression!$F$15,0)</f>
        <v>0</v>
      </c>
      <c r="AU949" s="19">
        <f>IF(AND(ISNUMBER(AK949),ISNUMBER(AL949)),Regression!$C$38+Regression!$D$38*A949+Regression!$E$38*AK949+Regression!$F$38*AL949,"")</f>
        <v>8732.2990624069043</v>
      </c>
      <c r="AV949" s="34">
        <f t="shared" si="200"/>
        <v>8686.1319653016926</v>
      </c>
      <c r="AW949" s="13" t="str">
        <f>IF(AJ949=1,"Train",IF(AH949=Inputs!$B$6+1,"Validation",IF(AH949&gt;Inputs!$B$6+1,"Forecast","Not used")))</f>
        <v>Not used</v>
      </c>
      <c r="AX949" s="34">
        <f t="shared" si="201"/>
        <v>9024</v>
      </c>
      <c r="AY949" s="38" t="str">
        <f t="shared" si="202"/>
        <v/>
      </c>
      <c r="AZ949" s="13">
        <f t="shared" si="203"/>
        <v>0</v>
      </c>
      <c r="BB949" s="19">
        <f>Regression!$C$45+Regression!$C$46*A949</f>
        <v>7622.6851148235364</v>
      </c>
      <c r="BC949" s="27" t="str">
        <f t="shared" si="204"/>
        <v/>
      </c>
      <c r="BD949" s="30">
        <f>INDEX('Seasonal Index'!$H$2:$H$53,AI949)</f>
        <v>0.9999465749058718</v>
      </c>
      <c r="BE949" s="34" t="str">
        <f t="shared" si="205"/>
        <v/>
      </c>
      <c r="BF949" s="38" t="str">
        <f t="shared" si="206"/>
        <v/>
      </c>
      <c r="BG949" s="34">
        <f t="shared" si="207"/>
        <v>9024</v>
      </c>
      <c r="BH949" s="13">
        <f t="shared" si="208"/>
        <v>0</v>
      </c>
      <c r="BI949" s="13">
        <f t="shared" si="209"/>
        <v>0</v>
      </c>
    </row>
    <row r="950" spans="1:61" x14ac:dyDescent="0.2">
      <c r="A950" s="15">
        <v>949</v>
      </c>
      <c r="B950" s="35">
        <v>39913</v>
      </c>
      <c r="C950" s="36">
        <v>8944</v>
      </c>
      <c r="D950" s="37"/>
      <c r="F950" s="15">
        <v>653000</v>
      </c>
      <c r="H950" s="15">
        <v>50.46</v>
      </c>
      <c r="I950" s="15">
        <v>51.48</v>
      </c>
      <c r="J950" s="15">
        <v>2.0369999999999999</v>
      </c>
      <c r="K950" s="15">
        <v>14608.209000000001</v>
      </c>
      <c r="L950" s="15">
        <v>836322</v>
      </c>
      <c r="M950" s="15">
        <v>1320</v>
      </c>
      <c r="N950" s="15">
        <v>9.2230000000000008</v>
      </c>
      <c r="O950" s="15">
        <v>225529</v>
      </c>
      <c r="P950" s="15">
        <v>9824.5</v>
      </c>
      <c r="Q950" s="15">
        <v>2643789</v>
      </c>
      <c r="S950" s="15">
        <v>15156</v>
      </c>
      <c r="T950" s="15">
        <v>12.6699</v>
      </c>
      <c r="U950" s="15">
        <v>109.6</v>
      </c>
      <c r="V950" s="15">
        <v>21</v>
      </c>
      <c r="W950" s="15">
        <v>82.3</v>
      </c>
      <c r="X950" s="15">
        <v>101.7533</v>
      </c>
      <c r="AB950" s="15">
        <v>304543</v>
      </c>
      <c r="AD950" s="15">
        <v>0</v>
      </c>
      <c r="AE950" s="15">
        <v>96.9</v>
      </c>
      <c r="AF950" s="15">
        <v>3.9</v>
      </c>
      <c r="AH950" s="13">
        <f t="shared" si="196"/>
        <v>2009</v>
      </c>
      <c r="AI950" s="13">
        <f t="shared" si="197"/>
        <v>15</v>
      </c>
      <c r="AJ950" s="13">
        <f>IF(AND(ISNUMBER(C950),ISNUMBER(AK950),ISNUMBER(AL950),AH950&gt;=Inputs!$B$5,AH950&lt;=Inputs!$B$6,AH950&lt;&gt;Inputs!$B$7,AH950&lt;&gt;Inputs!$B$8),1,0)</f>
        <v>0</v>
      </c>
      <c r="AK950" s="13">
        <f>IF(INDEX($E950:$AF950,Inputs!$C$10)="","",INDEX($E950:$AF950,Inputs!$C$10))</f>
        <v>225529</v>
      </c>
      <c r="AL950" s="13">
        <f>IF(INDEX($E950:$AF950,Inputs!$C$11)="","",INDEX($E950:$AF950,Inputs!$C$11))</f>
        <v>653000</v>
      </c>
      <c r="AM950" s="19">
        <f>Regression!$C$5+Regression!$C$6*A950</f>
        <v>9733.6814826717746</v>
      </c>
      <c r="AN950" s="27" t="str">
        <f t="shared" si="198"/>
        <v/>
      </c>
      <c r="AO950" s="30">
        <f>INDEX('Seasonal Index'!$E$2:$E$53,AI950)</f>
        <v>1.0030309157157118</v>
      </c>
      <c r="AP950" s="34" t="str">
        <f t="shared" si="199"/>
        <v/>
      </c>
      <c r="AQ950" s="16">
        <f>IF(AJ950=1,A950-Regression!$C$15,0)</f>
        <v>0</v>
      </c>
      <c r="AR950" s="16">
        <f>IF(AJ950=1,AK950-Regression!$D$15,0)</f>
        <v>0</v>
      </c>
      <c r="AS950" s="16">
        <f>IF(AJ950=1,AL950-Regression!$E$15,0)</f>
        <v>0</v>
      </c>
      <c r="AT950" s="16">
        <f>IF(AJ950=1,AP950-Regression!$F$15,0)</f>
        <v>0</v>
      </c>
      <c r="AU950" s="19">
        <f>IF(AND(ISNUMBER(AK950),ISNUMBER(AL950)),Regression!$C$38+Regression!$D$38*A950+Regression!$E$38*AK950+Regression!$F$38*AL950,"")</f>
        <v>8762.5972457100561</v>
      </c>
      <c r="AV950" s="34">
        <f t="shared" si="200"/>
        <v>8789.1559394125306</v>
      </c>
      <c r="AW950" s="13" t="str">
        <f>IF(AJ950=1,"Train",IF(AH950=Inputs!$B$6+1,"Validation",IF(AH950&gt;Inputs!$B$6+1,"Forecast","Not used")))</f>
        <v>Not used</v>
      </c>
      <c r="AX950" s="34">
        <f t="shared" si="201"/>
        <v>8944</v>
      </c>
      <c r="AY950" s="38" t="str">
        <f t="shared" si="202"/>
        <v/>
      </c>
      <c r="AZ950" s="13">
        <f t="shared" si="203"/>
        <v>0</v>
      </c>
      <c r="BB950" s="19">
        <f>Regression!$C$45+Regression!$C$46*A950</f>
        <v>7624.244614436313</v>
      </c>
      <c r="BC950" s="27" t="str">
        <f t="shared" si="204"/>
        <v/>
      </c>
      <c r="BD950" s="30">
        <f>INDEX('Seasonal Index'!$H$2:$H$53,AI950)</f>
        <v>0.99086023336954587</v>
      </c>
      <c r="BE950" s="34" t="str">
        <f t="shared" si="205"/>
        <v/>
      </c>
      <c r="BF950" s="38" t="str">
        <f t="shared" si="206"/>
        <v/>
      </c>
      <c r="BG950" s="34">
        <f t="shared" si="207"/>
        <v>8944</v>
      </c>
      <c r="BH950" s="13">
        <f t="shared" si="208"/>
        <v>0</v>
      </c>
      <c r="BI950" s="13">
        <f t="shared" si="209"/>
        <v>0</v>
      </c>
    </row>
    <row r="951" spans="1:61" x14ac:dyDescent="0.2">
      <c r="A951" s="15">
        <v>950</v>
      </c>
      <c r="B951" s="35">
        <v>39920</v>
      </c>
      <c r="C951" s="36">
        <v>9136</v>
      </c>
      <c r="D951" s="37"/>
      <c r="F951" s="15">
        <v>599000</v>
      </c>
      <c r="H951" s="15">
        <v>49.863999999999997</v>
      </c>
      <c r="I951" s="15">
        <v>51.59</v>
      </c>
      <c r="J951" s="15">
        <v>2.0510000000000002</v>
      </c>
      <c r="K951" s="15">
        <v>14608.209000000001</v>
      </c>
      <c r="L951" s="15">
        <v>836796</v>
      </c>
      <c r="M951" s="15">
        <v>1320</v>
      </c>
      <c r="N951" s="15">
        <v>9.7479999999999993</v>
      </c>
      <c r="O951" s="15">
        <v>217643</v>
      </c>
      <c r="P951" s="15">
        <v>9824.5</v>
      </c>
      <c r="Q951" s="15">
        <v>2643789</v>
      </c>
      <c r="S951" s="15">
        <v>15156</v>
      </c>
      <c r="T951" s="15">
        <v>12.6699</v>
      </c>
      <c r="U951" s="15">
        <v>109.6</v>
      </c>
      <c r="V951" s="15">
        <v>21</v>
      </c>
      <c r="W951" s="15">
        <v>82.3</v>
      </c>
      <c r="X951" s="15">
        <v>100.87538000000001</v>
      </c>
      <c r="AB951" s="15">
        <v>304543</v>
      </c>
      <c r="AD951" s="15">
        <v>0</v>
      </c>
      <c r="AE951" s="15">
        <v>89.4</v>
      </c>
      <c r="AF951" s="15">
        <v>2.8</v>
      </c>
      <c r="AH951" s="13">
        <f t="shared" si="196"/>
        <v>2009</v>
      </c>
      <c r="AI951" s="13">
        <f t="shared" si="197"/>
        <v>16</v>
      </c>
      <c r="AJ951" s="13">
        <f>IF(AND(ISNUMBER(C951),ISNUMBER(AK951),ISNUMBER(AL951),AH951&gt;=Inputs!$B$5,AH951&lt;=Inputs!$B$6,AH951&lt;&gt;Inputs!$B$7,AH951&lt;&gt;Inputs!$B$8),1,0)</f>
        <v>0</v>
      </c>
      <c r="AK951" s="13">
        <f>IF(INDEX($E951:$AF951,Inputs!$C$10)="","",INDEX($E951:$AF951,Inputs!$C$10))</f>
        <v>217643</v>
      </c>
      <c r="AL951" s="13">
        <f>IF(INDEX($E951:$AF951,Inputs!$C$11)="","",INDEX($E951:$AF951,Inputs!$C$11))</f>
        <v>599000</v>
      </c>
      <c r="AM951" s="19">
        <f>Regression!$C$5+Regression!$C$6*A951</f>
        <v>9732.5088077334567</v>
      </c>
      <c r="AN951" s="27" t="str">
        <f t="shared" si="198"/>
        <v/>
      </c>
      <c r="AO951" s="30">
        <f>INDEX('Seasonal Index'!$E$2:$E$53,AI951)</f>
        <v>1.002097408025427</v>
      </c>
      <c r="AP951" s="34" t="str">
        <f t="shared" si="199"/>
        <v/>
      </c>
      <c r="AQ951" s="16">
        <f>IF(AJ951=1,A951-Regression!$C$15,0)</f>
        <v>0</v>
      </c>
      <c r="AR951" s="16">
        <f>IF(AJ951=1,AK951-Regression!$D$15,0)</f>
        <v>0</v>
      </c>
      <c r="AS951" s="16">
        <f>IF(AJ951=1,AL951-Regression!$E$15,0)</f>
        <v>0</v>
      </c>
      <c r="AT951" s="16">
        <f>IF(AJ951=1,AP951-Regression!$F$15,0)</f>
        <v>0</v>
      </c>
      <c r="AU951" s="19">
        <f>IF(AND(ISNUMBER(AK951),ISNUMBER(AL951)),Regression!$C$38+Regression!$D$38*A951+Regression!$E$38*AK951+Regression!$F$38*AL951,"")</f>
        <v>8890.0178103671915</v>
      </c>
      <c r="AV951" s="34">
        <f t="shared" si="200"/>
        <v>8908.6638050688452</v>
      </c>
      <c r="AW951" s="13" t="str">
        <f>IF(AJ951=1,"Train",IF(AH951=Inputs!$B$6+1,"Validation",IF(AH951&gt;Inputs!$B$6+1,"Forecast","Not used")))</f>
        <v>Not used</v>
      </c>
      <c r="AX951" s="34">
        <f t="shared" si="201"/>
        <v>9136</v>
      </c>
      <c r="AY951" s="38" t="str">
        <f t="shared" si="202"/>
        <v/>
      </c>
      <c r="AZ951" s="13">
        <f t="shared" si="203"/>
        <v>0</v>
      </c>
      <c r="BB951" s="19">
        <f>Regression!$C$45+Regression!$C$46*A951</f>
        <v>7625.8041140490905</v>
      </c>
      <c r="BC951" s="27" t="str">
        <f t="shared" si="204"/>
        <v/>
      </c>
      <c r="BD951" s="30">
        <f>INDEX('Seasonal Index'!$H$2:$H$53,AI951)</f>
        <v>1.0144500074765384</v>
      </c>
      <c r="BE951" s="34" t="str">
        <f t="shared" si="205"/>
        <v/>
      </c>
      <c r="BF951" s="38" t="str">
        <f t="shared" si="206"/>
        <v/>
      </c>
      <c r="BG951" s="34">
        <f t="shared" si="207"/>
        <v>9136</v>
      </c>
      <c r="BH951" s="13">
        <f t="shared" si="208"/>
        <v>0</v>
      </c>
      <c r="BI951" s="13">
        <f t="shared" si="209"/>
        <v>0</v>
      </c>
    </row>
    <row r="952" spans="1:61" x14ac:dyDescent="0.2">
      <c r="A952" s="15">
        <v>951</v>
      </c>
      <c r="B952" s="35">
        <v>39927</v>
      </c>
      <c r="C952" s="36">
        <v>9151</v>
      </c>
      <c r="D952" s="37"/>
      <c r="F952" s="15">
        <v>639000</v>
      </c>
      <c r="H952" s="15">
        <v>47.798000000000002</v>
      </c>
      <c r="I952" s="15">
        <v>48.966000000000001</v>
      </c>
      <c r="J952" s="15">
        <v>2.0590000000000002</v>
      </c>
      <c r="K952" s="15">
        <v>14608.209000000001</v>
      </c>
      <c r="L952" s="15">
        <v>836796</v>
      </c>
      <c r="M952" s="15">
        <v>1320</v>
      </c>
      <c r="N952" s="15">
        <v>9.7479999999999993</v>
      </c>
      <c r="O952" s="15">
        <v>217643</v>
      </c>
      <c r="P952" s="15">
        <v>9824.5</v>
      </c>
      <c r="Q952" s="15">
        <v>2643789</v>
      </c>
      <c r="S952" s="15">
        <v>15156</v>
      </c>
      <c r="T952" s="15">
        <v>12.6699</v>
      </c>
      <c r="U952" s="15">
        <v>109.6</v>
      </c>
      <c r="V952" s="15">
        <v>21</v>
      </c>
      <c r="W952" s="15">
        <v>82.3</v>
      </c>
      <c r="X952" s="15">
        <v>100.16398</v>
      </c>
      <c r="AB952" s="15">
        <v>304543</v>
      </c>
      <c r="AD952" s="15">
        <v>0</v>
      </c>
      <c r="AE952" s="15">
        <v>55.3</v>
      </c>
      <c r="AF952" s="15">
        <v>15.5</v>
      </c>
      <c r="AH952" s="13">
        <f t="shared" si="196"/>
        <v>2009</v>
      </c>
      <c r="AI952" s="13">
        <f t="shared" si="197"/>
        <v>17</v>
      </c>
      <c r="AJ952" s="13">
        <f>IF(AND(ISNUMBER(C952),ISNUMBER(AK952),ISNUMBER(AL952),AH952&gt;=Inputs!$B$5,AH952&lt;=Inputs!$B$6,AH952&lt;&gt;Inputs!$B$7,AH952&lt;&gt;Inputs!$B$8),1,0)</f>
        <v>0</v>
      </c>
      <c r="AK952" s="13">
        <f>IF(INDEX($E952:$AF952,Inputs!$C$10)="","",INDEX($E952:$AF952,Inputs!$C$10))</f>
        <v>217643</v>
      </c>
      <c r="AL952" s="13">
        <f>IF(INDEX($E952:$AF952,Inputs!$C$11)="","",INDEX($E952:$AF952,Inputs!$C$11))</f>
        <v>639000</v>
      </c>
      <c r="AM952" s="19">
        <f>Regression!$C$5+Regression!$C$6*A952</f>
        <v>9731.336132795137</v>
      </c>
      <c r="AN952" s="27" t="str">
        <f t="shared" si="198"/>
        <v/>
      </c>
      <c r="AO952" s="30">
        <f>INDEX('Seasonal Index'!$E$2:$E$53,AI952)</f>
        <v>0.98572000908513657</v>
      </c>
      <c r="AP952" s="34" t="str">
        <f t="shared" si="199"/>
        <v/>
      </c>
      <c r="AQ952" s="16">
        <f>IF(AJ952=1,A952-Regression!$C$15,0)</f>
        <v>0</v>
      </c>
      <c r="AR952" s="16">
        <f>IF(AJ952=1,AK952-Regression!$D$15,0)</f>
        <v>0</v>
      </c>
      <c r="AS952" s="16">
        <f>IF(AJ952=1,AL952-Regression!$E$15,0)</f>
        <v>0</v>
      </c>
      <c r="AT952" s="16">
        <f>IF(AJ952=1,AP952-Regression!$F$15,0)</f>
        <v>0</v>
      </c>
      <c r="AU952" s="19">
        <f>IF(AND(ISNUMBER(AK952),ISNUMBER(AL952)),Regression!$C$38+Regression!$D$38*A952+Regression!$E$38*AK952+Regression!$F$38*AL952,"")</f>
        <v>8782.2538420789697</v>
      </c>
      <c r="AV952" s="34">
        <f t="shared" si="200"/>
        <v>8656.8433370020575</v>
      </c>
      <c r="AW952" s="13" t="str">
        <f>IF(AJ952=1,"Train",IF(AH952=Inputs!$B$6+1,"Validation",IF(AH952&gt;Inputs!$B$6+1,"Forecast","Not used")))</f>
        <v>Not used</v>
      </c>
      <c r="AX952" s="34">
        <f t="shared" si="201"/>
        <v>9151</v>
      </c>
      <c r="AY952" s="38" t="str">
        <f t="shared" si="202"/>
        <v/>
      </c>
      <c r="AZ952" s="13">
        <f t="shared" si="203"/>
        <v>0</v>
      </c>
      <c r="BB952" s="19">
        <f>Regression!$C$45+Regression!$C$46*A952</f>
        <v>7627.363613661867</v>
      </c>
      <c r="BC952" s="27" t="str">
        <f t="shared" si="204"/>
        <v/>
      </c>
      <c r="BD952" s="30">
        <f>INDEX('Seasonal Index'!$H$2:$H$53,AI952)</f>
        <v>0.9921535913252727</v>
      </c>
      <c r="BE952" s="34" t="str">
        <f t="shared" si="205"/>
        <v/>
      </c>
      <c r="BF952" s="38" t="str">
        <f t="shared" si="206"/>
        <v/>
      </c>
      <c r="BG952" s="34">
        <f t="shared" si="207"/>
        <v>9151</v>
      </c>
      <c r="BH952" s="13">
        <f t="shared" si="208"/>
        <v>0</v>
      </c>
      <c r="BI952" s="13">
        <f t="shared" si="209"/>
        <v>0</v>
      </c>
    </row>
    <row r="953" spans="1:61" x14ac:dyDescent="0.2">
      <c r="A953" s="15">
        <v>952</v>
      </c>
      <c r="B953" s="35">
        <v>39934</v>
      </c>
      <c r="C953" s="36">
        <v>8923</v>
      </c>
      <c r="D953" s="37"/>
      <c r="F953" s="15">
        <v>620000</v>
      </c>
      <c r="H953" s="15">
        <v>50.204000000000001</v>
      </c>
      <c r="I953" s="15">
        <v>49.915999999999997</v>
      </c>
      <c r="J953" s="15">
        <v>2.0489999999999999</v>
      </c>
      <c r="K953" s="15">
        <v>14608.209000000001</v>
      </c>
      <c r="L953" s="15">
        <v>836796</v>
      </c>
      <c r="M953" s="15">
        <v>1320</v>
      </c>
      <c r="N953" s="15">
        <v>9.7479999999999993</v>
      </c>
      <c r="O953" s="15">
        <v>217643</v>
      </c>
      <c r="P953" s="15">
        <v>9824.5</v>
      </c>
      <c r="Q953" s="15">
        <v>2643789</v>
      </c>
      <c r="S953" s="15">
        <v>15156</v>
      </c>
      <c r="T953" s="15">
        <v>12.6699</v>
      </c>
      <c r="U953" s="15">
        <v>109.6</v>
      </c>
      <c r="V953" s="15">
        <v>21</v>
      </c>
      <c r="W953" s="15">
        <v>82.3</v>
      </c>
      <c r="X953" s="15">
        <v>100.9545</v>
      </c>
      <c r="AB953" s="15">
        <v>304543</v>
      </c>
      <c r="AD953" s="15">
        <v>0</v>
      </c>
      <c r="AE953" s="15">
        <v>27.8</v>
      </c>
      <c r="AF953" s="15">
        <v>22.5</v>
      </c>
      <c r="AH953" s="13">
        <f t="shared" si="196"/>
        <v>2009</v>
      </c>
      <c r="AI953" s="13">
        <f t="shared" si="197"/>
        <v>18</v>
      </c>
      <c r="AJ953" s="13">
        <f>IF(AND(ISNUMBER(C953),ISNUMBER(AK953),ISNUMBER(AL953),AH953&gt;=Inputs!$B$5,AH953&lt;=Inputs!$B$6,AH953&lt;&gt;Inputs!$B$7,AH953&lt;&gt;Inputs!$B$8),1,0)</f>
        <v>0</v>
      </c>
      <c r="AK953" s="13">
        <f>IF(INDEX($E953:$AF953,Inputs!$C$10)="","",INDEX($E953:$AF953,Inputs!$C$10))</f>
        <v>217643</v>
      </c>
      <c r="AL953" s="13">
        <f>IF(INDEX($E953:$AF953,Inputs!$C$11)="","",INDEX($E953:$AF953,Inputs!$C$11))</f>
        <v>620000</v>
      </c>
      <c r="AM953" s="19">
        <f>Regression!$C$5+Regression!$C$6*A953</f>
        <v>9730.1634578568173</v>
      </c>
      <c r="AN953" s="27" t="str">
        <f t="shared" si="198"/>
        <v/>
      </c>
      <c r="AO953" s="30">
        <f>INDEX('Seasonal Index'!$E$2:$E$53,AI953)</f>
        <v>1.0181401500092944</v>
      </c>
      <c r="AP953" s="34" t="str">
        <f t="shared" si="199"/>
        <v/>
      </c>
      <c r="AQ953" s="16">
        <f>IF(AJ953=1,A953-Regression!$C$15,0)</f>
        <v>0</v>
      </c>
      <c r="AR953" s="16">
        <f>IF(AJ953=1,AK953-Regression!$D$15,0)</f>
        <v>0</v>
      </c>
      <c r="AS953" s="16">
        <f>IF(AJ953=1,AL953-Regression!$E$15,0)</f>
        <v>0</v>
      </c>
      <c r="AT953" s="16">
        <f>IF(AJ953=1,AP953-Regression!$F$15,0)</f>
        <v>0</v>
      </c>
      <c r="AU953" s="19">
        <f>IF(AND(ISNUMBER(AK953),ISNUMBER(AL953)),Regression!$C$38+Regression!$D$38*A953+Regression!$E$38*AK953+Regression!$F$38*AL953,"")</f>
        <v>8831.1373150194213</v>
      </c>
      <c r="AV953" s="34">
        <f t="shared" si="200"/>
        <v>8991.3354706665505</v>
      </c>
      <c r="AW953" s="13" t="str">
        <f>IF(AJ953=1,"Train",IF(AH953=Inputs!$B$6+1,"Validation",IF(AH953&gt;Inputs!$B$6+1,"Forecast","Not used")))</f>
        <v>Not used</v>
      </c>
      <c r="AX953" s="34">
        <f t="shared" si="201"/>
        <v>8923</v>
      </c>
      <c r="AY953" s="38" t="str">
        <f t="shared" si="202"/>
        <v/>
      </c>
      <c r="AZ953" s="13">
        <f t="shared" si="203"/>
        <v>0</v>
      </c>
      <c r="BB953" s="19">
        <f>Regression!$C$45+Regression!$C$46*A953</f>
        <v>7628.9231132746436</v>
      </c>
      <c r="BC953" s="27" t="str">
        <f t="shared" si="204"/>
        <v/>
      </c>
      <c r="BD953" s="30">
        <f>INDEX('Seasonal Index'!$H$2:$H$53,AI953)</f>
        <v>1.0188493846734186</v>
      </c>
      <c r="BE953" s="34" t="str">
        <f t="shared" si="205"/>
        <v/>
      </c>
      <c r="BF953" s="38" t="str">
        <f t="shared" si="206"/>
        <v/>
      </c>
      <c r="BG953" s="34">
        <f t="shared" si="207"/>
        <v>8923</v>
      </c>
      <c r="BH953" s="13">
        <f t="shared" si="208"/>
        <v>0</v>
      </c>
      <c r="BI953" s="13">
        <f t="shared" si="209"/>
        <v>0</v>
      </c>
    </row>
    <row r="954" spans="1:61" x14ac:dyDescent="0.2">
      <c r="A954" s="15">
        <v>953</v>
      </c>
      <c r="B954" s="35">
        <v>39941</v>
      </c>
      <c r="C954" s="36">
        <v>8911</v>
      </c>
      <c r="D954" s="37"/>
      <c r="F954" s="15">
        <v>602000</v>
      </c>
      <c r="H954" s="15">
        <v>55.96</v>
      </c>
      <c r="I954" s="15">
        <v>54.828000000000003</v>
      </c>
      <c r="J954" s="15">
        <v>2.0779999999999998</v>
      </c>
      <c r="K954" s="15">
        <v>14430.902</v>
      </c>
      <c r="L954" s="15">
        <v>836796</v>
      </c>
      <c r="M954" s="15">
        <v>1105</v>
      </c>
      <c r="N954" s="15">
        <v>9.7479999999999993</v>
      </c>
      <c r="O954" s="15">
        <v>217643</v>
      </c>
      <c r="P954" s="15">
        <v>9773.2000000000007</v>
      </c>
      <c r="Q954" s="15">
        <v>2643789</v>
      </c>
      <c r="S954" s="15">
        <v>15156</v>
      </c>
      <c r="T954" s="15">
        <v>12.6699</v>
      </c>
      <c r="U954" s="15">
        <v>109.9</v>
      </c>
      <c r="V954" s="15">
        <v>21</v>
      </c>
      <c r="W954" s="15">
        <v>81.5</v>
      </c>
      <c r="X954" s="15">
        <v>100.43022000000001</v>
      </c>
      <c r="AB954" s="15">
        <v>304543</v>
      </c>
      <c r="AD954" s="15">
        <v>0</v>
      </c>
      <c r="AE954" s="15">
        <v>22.8</v>
      </c>
      <c r="AF954" s="15">
        <v>30.8</v>
      </c>
      <c r="AH954" s="13">
        <f t="shared" si="196"/>
        <v>2009</v>
      </c>
      <c r="AI954" s="13">
        <f t="shared" si="197"/>
        <v>19</v>
      </c>
      <c r="AJ954" s="13">
        <f>IF(AND(ISNUMBER(C954),ISNUMBER(AK954),ISNUMBER(AL954),AH954&gt;=Inputs!$B$5,AH954&lt;=Inputs!$B$6,AH954&lt;&gt;Inputs!$B$7,AH954&lt;&gt;Inputs!$B$8),1,0)</f>
        <v>0</v>
      </c>
      <c r="AK954" s="13">
        <f>IF(INDEX($E954:$AF954,Inputs!$C$10)="","",INDEX($E954:$AF954,Inputs!$C$10))</f>
        <v>217643</v>
      </c>
      <c r="AL954" s="13">
        <f>IF(INDEX($E954:$AF954,Inputs!$C$11)="","",INDEX($E954:$AF954,Inputs!$C$11))</f>
        <v>602000</v>
      </c>
      <c r="AM954" s="19">
        <f>Regression!$C$5+Regression!$C$6*A954</f>
        <v>9728.9907829184995</v>
      </c>
      <c r="AN954" s="27" t="str">
        <f t="shared" si="198"/>
        <v/>
      </c>
      <c r="AO954" s="30">
        <f>INDEX('Seasonal Index'!$E$2:$E$53,AI954)</f>
        <v>1.0133712391889671</v>
      </c>
      <c r="AP954" s="34" t="str">
        <f t="shared" si="199"/>
        <v/>
      </c>
      <c r="AQ954" s="16">
        <f>IF(AJ954=1,A954-Regression!$C$15,0)</f>
        <v>0</v>
      </c>
      <c r="AR954" s="16">
        <f>IF(AJ954=1,AK954-Regression!$D$15,0)</f>
        <v>0</v>
      </c>
      <c r="AS954" s="16">
        <f>IF(AJ954=1,AL954-Regression!$E$15,0)</f>
        <v>0</v>
      </c>
      <c r="AT954" s="16">
        <f>IF(AJ954=1,AP954-Regression!$F$15,0)</f>
        <v>0</v>
      </c>
      <c r="AU954" s="19">
        <f>IF(AND(ISNUMBER(AK954),ISNUMBER(AL954)),Regression!$C$38+Regression!$D$38*A954+Regression!$E$38*AK954+Regression!$F$38*AL954,"")</f>
        <v>8877.3657465831166</v>
      </c>
      <c r="AV954" s="34">
        <f t="shared" si="200"/>
        <v>8996.0671273486223</v>
      </c>
      <c r="AW954" s="13" t="str">
        <f>IF(AJ954=1,"Train",IF(AH954=Inputs!$B$6+1,"Validation",IF(AH954&gt;Inputs!$B$6+1,"Forecast","Not used")))</f>
        <v>Not used</v>
      </c>
      <c r="AX954" s="34">
        <f t="shared" si="201"/>
        <v>8911</v>
      </c>
      <c r="AY954" s="38" t="str">
        <f t="shared" si="202"/>
        <v/>
      </c>
      <c r="AZ954" s="13">
        <f t="shared" si="203"/>
        <v>0</v>
      </c>
      <c r="BB954" s="19">
        <f>Regression!$C$45+Regression!$C$46*A954</f>
        <v>7630.4826128874211</v>
      </c>
      <c r="BC954" s="27" t="str">
        <f t="shared" si="204"/>
        <v/>
      </c>
      <c r="BD954" s="30">
        <f>INDEX('Seasonal Index'!$H$2:$H$53,AI954)</f>
        <v>1.0190603733092338</v>
      </c>
      <c r="BE954" s="34" t="str">
        <f t="shared" si="205"/>
        <v/>
      </c>
      <c r="BF954" s="38" t="str">
        <f t="shared" si="206"/>
        <v/>
      </c>
      <c r="BG954" s="34">
        <f t="shared" si="207"/>
        <v>8911</v>
      </c>
      <c r="BH954" s="13">
        <f t="shared" si="208"/>
        <v>0</v>
      </c>
      <c r="BI954" s="13">
        <f t="shared" si="209"/>
        <v>0</v>
      </c>
    </row>
    <row r="955" spans="1:61" x14ac:dyDescent="0.2">
      <c r="A955" s="15">
        <v>954</v>
      </c>
      <c r="B955" s="35">
        <v>39948</v>
      </c>
      <c r="C955" s="36">
        <v>9232</v>
      </c>
      <c r="D955" s="37"/>
      <c r="F955" s="15">
        <v>625000</v>
      </c>
      <c r="H955" s="15">
        <v>57.94</v>
      </c>
      <c r="I955" s="15">
        <v>56.386000000000003</v>
      </c>
      <c r="J955" s="15">
        <v>2.2400000000000002</v>
      </c>
      <c r="K955" s="15">
        <v>14430.902</v>
      </c>
      <c r="L955" s="15">
        <v>811077</v>
      </c>
      <c r="M955" s="15">
        <v>1105</v>
      </c>
      <c r="N955" s="15">
        <v>9.7479999999999993</v>
      </c>
      <c r="O955" s="15">
        <v>217643</v>
      </c>
      <c r="P955" s="15">
        <v>9773.2000000000007</v>
      </c>
      <c r="Q955" s="15">
        <v>2643789</v>
      </c>
      <c r="S955" s="15">
        <v>15156</v>
      </c>
      <c r="T955" s="15">
        <v>12.6699</v>
      </c>
      <c r="U955" s="15">
        <v>109.9</v>
      </c>
      <c r="V955" s="15">
        <v>21</v>
      </c>
      <c r="W955" s="15">
        <v>81.5</v>
      </c>
      <c r="X955" s="15">
        <v>98.714039999999997</v>
      </c>
      <c r="AB955" s="15">
        <v>304543</v>
      </c>
      <c r="AD955" s="15">
        <v>0</v>
      </c>
      <c r="AE955" s="15">
        <v>23.1</v>
      </c>
      <c r="AF955" s="15">
        <v>27.9</v>
      </c>
      <c r="AH955" s="13">
        <f t="shared" si="196"/>
        <v>2009</v>
      </c>
      <c r="AI955" s="13">
        <f t="shared" si="197"/>
        <v>20</v>
      </c>
      <c r="AJ955" s="13">
        <f>IF(AND(ISNUMBER(C955),ISNUMBER(AK955),ISNUMBER(AL955),AH955&gt;=Inputs!$B$5,AH955&lt;=Inputs!$B$6,AH955&lt;&gt;Inputs!$B$7,AH955&lt;&gt;Inputs!$B$8),1,0)</f>
        <v>0</v>
      </c>
      <c r="AK955" s="13">
        <f>IF(INDEX($E955:$AF955,Inputs!$C$10)="","",INDEX($E955:$AF955,Inputs!$C$10))</f>
        <v>217643</v>
      </c>
      <c r="AL955" s="13">
        <f>IF(INDEX($E955:$AF955,Inputs!$C$11)="","",INDEX($E955:$AF955,Inputs!$C$11))</f>
        <v>625000</v>
      </c>
      <c r="AM955" s="19">
        <f>Regression!$C$5+Regression!$C$6*A955</f>
        <v>9727.8181079801798</v>
      </c>
      <c r="AN955" s="27" t="str">
        <f t="shared" si="198"/>
        <v/>
      </c>
      <c r="AO955" s="30">
        <f>INDEX('Seasonal Index'!$E$2:$E$53,AI955)</f>
        <v>1.0355119111831677</v>
      </c>
      <c r="AP955" s="34" t="str">
        <f t="shared" si="199"/>
        <v/>
      </c>
      <c r="AQ955" s="16">
        <f>IF(AJ955=1,A955-Regression!$C$15,0)</f>
        <v>0</v>
      </c>
      <c r="AR955" s="16">
        <f>IF(AJ955=1,AK955-Regression!$D$15,0)</f>
        <v>0</v>
      </c>
      <c r="AS955" s="16">
        <f>IF(AJ955=1,AL955-Regression!$E$15,0)</f>
        <v>0</v>
      </c>
      <c r="AT955" s="16">
        <f>IF(AJ955=1,AP955-Regression!$F$15,0)</f>
        <v>0</v>
      </c>
      <c r="AU955" s="19">
        <f>IF(AND(ISNUMBER(AK955),ISNUMBER(AL955)),Regression!$C$38+Regression!$D$38*A955+Regression!$E$38*AK955+Regression!$F$38*AL955,"")</f>
        <v>8814.7374816997653</v>
      </c>
      <c r="AV955" s="34">
        <f t="shared" si="200"/>
        <v>9127.7656562528264</v>
      </c>
      <c r="AW955" s="13" t="str">
        <f>IF(AJ955=1,"Train",IF(AH955=Inputs!$B$6+1,"Validation",IF(AH955&gt;Inputs!$B$6+1,"Forecast","Not used")))</f>
        <v>Not used</v>
      </c>
      <c r="AX955" s="34">
        <f t="shared" si="201"/>
        <v>9232</v>
      </c>
      <c r="AY955" s="38" t="str">
        <f t="shared" si="202"/>
        <v/>
      </c>
      <c r="AZ955" s="13">
        <f t="shared" si="203"/>
        <v>0</v>
      </c>
      <c r="BB955" s="19">
        <f>Regression!$C$45+Regression!$C$46*A955</f>
        <v>7632.0421125001976</v>
      </c>
      <c r="BC955" s="27" t="str">
        <f t="shared" si="204"/>
        <v/>
      </c>
      <c r="BD955" s="30">
        <f>INDEX('Seasonal Index'!$H$2:$H$53,AI955)</f>
        <v>1.0467644841480233</v>
      </c>
      <c r="BE955" s="34" t="str">
        <f t="shared" si="205"/>
        <v/>
      </c>
      <c r="BF955" s="38" t="str">
        <f t="shared" si="206"/>
        <v/>
      </c>
      <c r="BG955" s="34">
        <f t="shared" si="207"/>
        <v>9232</v>
      </c>
      <c r="BH955" s="13">
        <f t="shared" si="208"/>
        <v>0</v>
      </c>
      <c r="BI955" s="13">
        <f t="shared" si="209"/>
        <v>0</v>
      </c>
    </row>
    <row r="956" spans="1:61" x14ac:dyDescent="0.2">
      <c r="A956" s="15">
        <v>955</v>
      </c>
      <c r="B956" s="35">
        <v>39955</v>
      </c>
      <c r="C956" s="36">
        <v>9538</v>
      </c>
      <c r="D956" s="37"/>
      <c r="F956" s="15">
        <v>620000</v>
      </c>
      <c r="H956" s="15">
        <v>60.32</v>
      </c>
      <c r="I956" s="15">
        <v>57.89</v>
      </c>
      <c r="J956" s="15">
        <v>2.3090000000000002</v>
      </c>
      <c r="K956" s="15">
        <v>14430.902</v>
      </c>
      <c r="L956" s="15">
        <v>811077</v>
      </c>
      <c r="M956" s="15">
        <v>1105</v>
      </c>
      <c r="N956" s="15">
        <v>9.3789999999999996</v>
      </c>
      <c r="O956" s="15">
        <v>249741</v>
      </c>
      <c r="P956" s="15">
        <v>9773.2000000000007</v>
      </c>
      <c r="Q956" s="15">
        <v>2643789</v>
      </c>
      <c r="S956" s="15">
        <v>15156</v>
      </c>
      <c r="T956" s="15">
        <v>12.5296</v>
      </c>
      <c r="U956" s="15">
        <v>109.9</v>
      </c>
      <c r="V956" s="15">
        <v>21</v>
      </c>
      <c r="W956" s="15">
        <v>81.5</v>
      </c>
      <c r="X956" s="15">
        <v>97.966980000000007</v>
      </c>
      <c r="AB956" s="15">
        <v>304543</v>
      </c>
      <c r="AD956" s="15">
        <v>0</v>
      </c>
      <c r="AE956" s="15">
        <v>18.600000000000001</v>
      </c>
      <c r="AF956" s="15">
        <v>22</v>
      </c>
      <c r="AH956" s="13">
        <f t="shared" si="196"/>
        <v>2009</v>
      </c>
      <c r="AI956" s="13">
        <f t="shared" si="197"/>
        <v>21</v>
      </c>
      <c r="AJ956" s="13">
        <f>IF(AND(ISNUMBER(C956),ISNUMBER(AK956),ISNUMBER(AL956),AH956&gt;=Inputs!$B$5,AH956&lt;=Inputs!$B$6,AH956&lt;&gt;Inputs!$B$7,AH956&lt;&gt;Inputs!$B$8),1,0)</f>
        <v>0</v>
      </c>
      <c r="AK956" s="13">
        <f>IF(INDEX($E956:$AF956,Inputs!$C$10)="","",INDEX($E956:$AF956,Inputs!$C$10))</f>
        <v>249741</v>
      </c>
      <c r="AL956" s="13">
        <f>IF(INDEX($E956:$AF956,Inputs!$C$11)="","",INDEX($E956:$AF956,Inputs!$C$11))</f>
        <v>620000</v>
      </c>
      <c r="AM956" s="19">
        <f>Regression!$C$5+Regression!$C$6*A956</f>
        <v>9726.6454330418601</v>
      </c>
      <c r="AN956" s="27" t="str">
        <f t="shared" si="198"/>
        <v/>
      </c>
      <c r="AO956" s="30">
        <f>INDEX('Seasonal Index'!$E$2:$E$53,AI956)</f>
        <v>1.0352245807811005</v>
      </c>
      <c r="AP956" s="34" t="str">
        <f t="shared" si="199"/>
        <v/>
      </c>
      <c r="AQ956" s="16">
        <f>IF(AJ956=1,A956-Regression!$C$15,0)</f>
        <v>0</v>
      </c>
      <c r="AR956" s="16">
        <f>IF(AJ956=1,AK956-Regression!$D$15,0)</f>
        <v>0</v>
      </c>
      <c r="AS956" s="16">
        <f>IF(AJ956=1,AL956-Regression!$E$15,0)</f>
        <v>0</v>
      </c>
      <c r="AT956" s="16">
        <f>IF(AJ956=1,AP956-Regression!$F$15,0)</f>
        <v>0</v>
      </c>
      <c r="AU956" s="19">
        <f>IF(AND(ISNUMBER(AK956),ISNUMBER(AL956)),Regression!$C$38+Regression!$D$38*A956+Regression!$E$38*AK956+Regression!$F$38*AL956,"")</f>
        <v>8885.0186690466016</v>
      </c>
      <c r="AV956" s="34">
        <f t="shared" si="200"/>
        <v>9197.9897268960194</v>
      </c>
      <c r="AW956" s="13" t="str">
        <f>IF(AJ956=1,"Train",IF(AH956=Inputs!$B$6+1,"Validation",IF(AH956&gt;Inputs!$B$6+1,"Forecast","Not used")))</f>
        <v>Not used</v>
      </c>
      <c r="AX956" s="34">
        <f t="shared" si="201"/>
        <v>9538</v>
      </c>
      <c r="AY956" s="38" t="str">
        <f t="shared" si="202"/>
        <v/>
      </c>
      <c r="AZ956" s="13">
        <f t="shared" si="203"/>
        <v>0</v>
      </c>
      <c r="BB956" s="19">
        <f>Regression!$C$45+Regression!$C$46*A956</f>
        <v>7633.6016121129742</v>
      </c>
      <c r="BC956" s="27" t="str">
        <f t="shared" si="204"/>
        <v/>
      </c>
      <c r="BD956" s="30">
        <f>INDEX('Seasonal Index'!$H$2:$H$53,AI956)</f>
        <v>1.0342763462036404</v>
      </c>
      <c r="BE956" s="34" t="str">
        <f t="shared" si="205"/>
        <v/>
      </c>
      <c r="BF956" s="38" t="str">
        <f t="shared" si="206"/>
        <v/>
      </c>
      <c r="BG956" s="34">
        <f t="shared" si="207"/>
        <v>9538</v>
      </c>
      <c r="BH956" s="13">
        <f t="shared" si="208"/>
        <v>0</v>
      </c>
      <c r="BI956" s="13">
        <f t="shared" si="209"/>
        <v>0</v>
      </c>
    </row>
    <row r="957" spans="1:61" x14ac:dyDescent="0.2">
      <c r="A957" s="15">
        <v>956</v>
      </c>
      <c r="B957" s="35">
        <v>39962</v>
      </c>
      <c r="C957" s="36">
        <v>9020</v>
      </c>
      <c r="D957" s="37"/>
      <c r="F957" s="15">
        <v>606000</v>
      </c>
      <c r="H957" s="15">
        <v>64.322500000000005</v>
      </c>
      <c r="I957" s="15">
        <v>62.195</v>
      </c>
      <c r="J957" s="15">
        <v>2.4350000000000001</v>
      </c>
      <c r="K957" s="15">
        <v>14430.902</v>
      </c>
      <c r="L957" s="15">
        <v>811077</v>
      </c>
      <c r="M957" s="15">
        <v>1105</v>
      </c>
      <c r="N957" s="15">
        <v>9.3789999999999996</v>
      </c>
      <c r="O957" s="15">
        <v>249741</v>
      </c>
      <c r="P957" s="15">
        <v>9773.2000000000007</v>
      </c>
      <c r="Q957" s="15">
        <v>2643789</v>
      </c>
      <c r="S957" s="15">
        <v>15156</v>
      </c>
      <c r="T957" s="15">
        <v>12.5296</v>
      </c>
      <c r="U957" s="15">
        <v>109.9</v>
      </c>
      <c r="V957" s="15">
        <v>21</v>
      </c>
      <c r="W957" s="15">
        <v>81.5</v>
      </c>
      <c r="X957" s="15">
        <v>96.855459999999994</v>
      </c>
      <c r="AB957" s="15">
        <v>304543</v>
      </c>
      <c r="AD957" s="15">
        <v>1</v>
      </c>
      <c r="AE957" s="15">
        <v>11.2</v>
      </c>
      <c r="AF957" s="15">
        <v>27.6</v>
      </c>
      <c r="AH957" s="13">
        <f t="shared" si="196"/>
        <v>2009</v>
      </c>
      <c r="AI957" s="13">
        <f t="shared" si="197"/>
        <v>22</v>
      </c>
      <c r="AJ957" s="13">
        <f>IF(AND(ISNUMBER(C957),ISNUMBER(AK957),ISNUMBER(AL957),AH957&gt;=Inputs!$B$5,AH957&lt;=Inputs!$B$6,AH957&lt;&gt;Inputs!$B$7,AH957&lt;&gt;Inputs!$B$8),1,0)</f>
        <v>0</v>
      </c>
      <c r="AK957" s="13">
        <f>IF(INDEX($E957:$AF957,Inputs!$C$10)="","",INDEX($E957:$AF957,Inputs!$C$10))</f>
        <v>249741</v>
      </c>
      <c r="AL957" s="13">
        <f>IF(INDEX($E957:$AF957,Inputs!$C$11)="","",INDEX($E957:$AF957,Inputs!$C$11))</f>
        <v>606000</v>
      </c>
      <c r="AM957" s="19">
        <f>Regression!$C$5+Regression!$C$6*A957</f>
        <v>9725.4727581035422</v>
      </c>
      <c r="AN957" s="27" t="str">
        <f t="shared" si="198"/>
        <v/>
      </c>
      <c r="AO957" s="30">
        <f>INDEX('Seasonal Index'!$E$2:$E$53,AI957)</f>
        <v>1.0139791701706116</v>
      </c>
      <c r="AP957" s="34" t="str">
        <f t="shared" si="199"/>
        <v/>
      </c>
      <c r="AQ957" s="16">
        <f>IF(AJ957=1,A957-Regression!$C$15,0)</f>
        <v>0</v>
      </c>
      <c r="AR957" s="16">
        <f>IF(AJ957=1,AK957-Regression!$D$15,0)</f>
        <v>0</v>
      </c>
      <c r="AS957" s="16">
        <f>IF(AJ957=1,AL957-Regression!$E$15,0)</f>
        <v>0</v>
      </c>
      <c r="AT957" s="16">
        <f>IF(AJ957=1,AP957-Regression!$F$15,0)</f>
        <v>0</v>
      </c>
      <c r="AU957" s="19">
        <f>IF(AND(ISNUMBER(AK957),ISNUMBER(AL957)),Regression!$C$38+Regression!$D$38*A957+Regression!$E$38*AK957+Regression!$F$38*AL957,"")</f>
        <v>8920.6269351032679</v>
      </c>
      <c r="AV957" s="34">
        <f t="shared" si="200"/>
        <v>9045.3298970576179</v>
      </c>
      <c r="AW957" s="13" t="str">
        <f>IF(AJ957=1,"Train",IF(AH957=Inputs!$B$6+1,"Validation",IF(AH957&gt;Inputs!$B$6+1,"Forecast","Not used")))</f>
        <v>Not used</v>
      </c>
      <c r="AX957" s="34">
        <f t="shared" si="201"/>
        <v>9020</v>
      </c>
      <c r="AY957" s="38" t="str">
        <f t="shared" si="202"/>
        <v/>
      </c>
      <c r="AZ957" s="13">
        <f t="shared" si="203"/>
        <v>0</v>
      </c>
      <c r="BB957" s="19">
        <f>Regression!$C$45+Regression!$C$46*A957</f>
        <v>7635.1611117257507</v>
      </c>
      <c r="BC957" s="27" t="str">
        <f t="shared" si="204"/>
        <v/>
      </c>
      <c r="BD957" s="30">
        <f>INDEX('Seasonal Index'!$H$2:$H$53,AI957)</f>
        <v>1.0395594903117378</v>
      </c>
      <c r="BE957" s="34" t="str">
        <f t="shared" si="205"/>
        <v/>
      </c>
      <c r="BF957" s="38" t="str">
        <f t="shared" si="206"/>
        <v/>
      </c>
      <c r="BG957" s="34">
        <f t="shared" si="207"/>
        <v>9020</v>
      </c>
      <c r="BH957" s="13">
        <f t="shared" si="208"/>
        <v>0</v>
      </c>
      <c r="BI957" s="13">
        <f t="shared" si="209"/>
        <v>0</v>
      </c>
    </row>
    <row r="958" spans="1:61" x14ac:dyDescent="0.2">
      <c r="A958" s="15">
        <v>957</v>
      </c>
      <c r="B958" s="35">
        <v>39969</v>
      </c>
      <c r="C958" s="36">
        <v>9141</v>
      </c>
      <c r="D958" s="37"/>
      <c r="F958" s="15">
        <v>607000</v>
      </c>
      <c r="H958" s="15">
        <v>68.108000000000004</v>
      </c>
      <c r="I958" s="15">
        <v>67.174000000000007</v>
      </c>
      <c r="J958" s="15">
        <v>2.524</v>
      </c>
      <c r="K958" s="15">
        <v>14430.902</v>
      </c>
      <c r="L958" s="15">
        <v>811077</v>
      </c>
      <c r="M958" s="15">
        <v>995</v>
      </c>
      <c r="N958" s="15">
        <v>9.3789999999999996</v>
      </c>
      <c r="O958" s="15">
        <v>249741</v>
      </c>
      <c r="P958" s="15">
        <v>9772.5</v>
      </c>
      <c r="Q958" s="15">
        <v>2643789</v>
      </c>
      <c r="S958" s="15">
        <v>15156</v>
      </c>
      <c r="T958" s="15">
        <v>12.5296</v>
      </c>
      <c r="U958" s="15">
        <v>109.9</v>
      </c>
      <c r="V958" s="15">
        <v>21</v>
      </c>
      <c r="W958" s="15">
        <v>81.5</v>
      </c>
      <c r="X958" s="15">
        <v>95.837374999999994</v>
      </c>
      <c r="AB958" s="15">
        <v>304543</v>
      </c>
      <c r="AD958" s="15">
        <v>0</v>
      </c>
      <c r="AE958" s="15">
        <v>12.4</v>
      </c>
      <c r="AF958" s="15">
        <v>28.6</v>
      </c>
      <c r="AH958" s="13">
        <f t="shared" si="196"/>
        <v>2009</v>
      </c>
      <c r="AI958" s="13">
        <f t="shared" si="197"/>
        <v>23</v>
      </c>
      <c r="AJ958" s="13">
        <f>IF(AND(ISNUMBER(C958),ISNUMBER(AK958),ISNUMBER(AL958),AH958&gt;=Inputs!$B$5,AH958&lt;=Inputs!$B$6,AH958&lt;&gt;Inputs!$B$7,AH958&lt;&gt;Inputs!$B$8),1,0)</f>
        <v>0</v>
      </c>
      <c r="AK958" s="13">
        <f>IF(INDEX($E958:$AF958,Inputs!$C$10)="","",INDEX($E958:$AF958,Inputs!$C$10))</f>
        <v>249741</v>
      </c>
      <c r="AL958" s="13">
        <f>IF(INDEX($E958:$AF958,Inputs!$C$11)="","",INDEX($E958:$AF958,Inputs!$C$11))</f>
        <v>607000</v>
      </c>
      <c r="AM958" s="19">
        <f>Regression!$C$5+Regression!$C$6*A958</f>
        <v>9724.3000831652225</v>
      </c>
      <c r="AN958" s="27" t="str">
        <f t="shared" si="198"/>
        <v/>
      </c>
      <c r="AO958" s="30">
        <f>INDEX('Seasonal Index'!$E$2:$E$53,AI958)</f>
        <v>1.0375597367919589</v>
      </c>
      <c r="AP958" s="34" t="str">
        <f t="shared" si="199"/>
        <v/>
      </c>
      <c r="AQ958" s="16">
        <f>IF(AJ958=1,A958-Regression!$C$15,0)</f>
        <v>0</v>
      </c>
      <c r="AR958" s="16">
        <f>IF(AJ958=1,AK958-Regression!$D$15,0)</f>
        <v>0</v>
      </c>
      <c r="AS958" s="16">
        <f>IF(AJ958=1,AL958-Regression!$E$15,0)</f>
        <v>0</v>
      </c>
      <c r="AT958" s="16">
        <f>IF(AJ958=1,AP958-Regression!$F$15,0)</f>
        <v>0</v>
      </c>
      <c r="AU958" s="19">
        <f>IF(AND(ISNUMBER(AK958),ISNUMBER(AL958)),Regression!$C$38+Regression!$D$38*A958+Regression!$E$38*AK958+Regression!$F$38*AL958,"")</f>
        <v>8916.4095805085763</v>
      </c>
      <c r="AV958" s="34">
        <f t="shared" si="200"/>
        <v>9251.3075774817789</v>
      </c>
      <c r="AW958" s="13" t="str">
        <f>IF(AJ958=1,"Train",IF(AH958=Inputs!$B$6+1,"Validation",IF(AH958&gt;Inputs!$B$6+1,"Forecast","Not used")))</f>
        <v>Not used</v>
      </c>
      <c r="AX958" s="34">
        <f t="shared" si="201"/>
        <v>9141</v>
      </c>
      <c r="AY958" s="38" t="str">
        <f t="shared" si="202"/>
        <v/>
      </c>
      <c r="AZ958" s="13">
        <f t="shared" si="203"/>
        <v>0</v>
      </c>
      <c r="BB958" s="19">
        <f>Regression!$C$45+Regression!$C$46*A958</f>
        <v>7636.7206113385273</v>
      </c>
      <c r="BC958" s="27" t="str">
        <f t="shared" si="204"/>
        <v/>
      </c>
      <c r="BD958" s="30">
        <f>INDEX('Seasonal Index'!$H$2:$H$53,AI958)</f>
        <v>1.0378992768174384</v>
      </c>
      <c r="BE958" s="34" t="str">
        <f t="shared" si="205"/>
        <v/>
      </c>
      <c r="BF958" s="38" t="str">
        <f t="shared" si="206"/>
        <v/>
      </c>
      <c r="BG958" s="34">
        <f t="shared" si="207"/>
        <v>9141</v>
      </c>
      <c r="BH958" s="13">
        <f t="shared" si="208"/>
        <v>0</v>
      </c>
      <c r="BI958" s="13">
        <f t="shared" si="209"/>
        <v>0</v>
      </c>
    </row>
    <row r="959" spans="1:61" x14ac:dyDescent="0.2">
      <c r="A959" s="15">
        <v>958</v>
      </c>
      <c r="B959" s="35">
        <v>39976</v>
      </c>
      <c r="C959" s="36">
        <v>9354</v>
      </c>
      <c r="D959" s="37"/>
      <c r="F959" s="15">
        <v>596000</v>
      </c>
      <c r="H959" s="15">
        <v>70.853999999999999</v>
      </c>
      <c r="I959" s="15">
        <v>69.88</v>
      </c>
      <c r="J959" s="15">
        <v>2.6240000000000001</v>
      </c>
      <c r="K959" s="15">
        <v>14430.902</v>
      </c>
      <c r="L959" s="15">
        <v>793796</v>
      </c>
      <c r="M959" s="15">
        <v>995</v>
      </c>
      <c r="N959" s="15">
        <v>9.3789999999999996</v>
      </c>
      <c r="O959" s="15">
        <v>249741</v>
      </c>
      <c r="P959" s="15">
        <v>9772.5</v>
      </c>
      <c r="Q959" s="15">
        <v>2643789</v>
      </c>
      <c r="S959" s="15">
        <v>15156</v>
      </c>
      <c r="T959" s="15">
        <v>12.5296</v>
      </c>
      <c r="U959" s="15">
        <v>109.9</v>
      </c>
      <c r="V959" s="15">
        <v>21</v>
      </c>
      <c r="W959" s="15">
        <v>81.5</v>
      </c>
      <c r="X959" s="15">
        <v>95.174959999999999</v>
      </c>
      <c r="AB959" s="15">
        <v>304543</v>
      </c>
      <c r="AD959" s="15">
        <v>0</v>
      </c>
      <c r="AE959" s="15">
        <v>8.1</v>
      </c>
      <c r="AF959" s="15">
        <v>40.1</v>
      </c>
      <c r="AH959" s="13">
        <f t="shared" si="196"/>
        <v>2009</v>
      </c>
      <c r="AI959" s="13">
        <f t="shared" si="197"/>
        <v>24</v>
      </c>
      <c r="AJ959" s="13">
        <f>IF(AND(ISNUMBER(C959),ISNUMBER(AK959),ISNUMBER(AL959),AH959&gt;=Inputs!$B$5,AH959&lt;=Inputs!$B$6,AH959&lt;&gt;Inputs!$B$7,AH959&lt;&gt;Inputs!$B$8),1,0)</f>
        <v>0</v>
      </c>
      <c r="AK959" s="13">
        <f>IF(INDEX($E959:$AF959,Inputs!$C$10)="","",INDEX($E959:$AF959,Inputs!$C$10))</f>
        <v>249741</v>
      </c>
      <c r="AL959" s="13">
        <f>IF(INDEX($E959:$AF959,Inputs!$C$11)="","",INDEX($E959:$AF959,Inputs!$C$11))</f>
        <v>596000</v>
      </c>
      <c r="AM959" s="19">
        <f>Regression!$C$5+Regression!$C$6*A959</f>
        <v>9723.1274082269047</v>
      </c>
      <c r="AN959" s="27" t="str">
        <f t="shared" si="198"/>
        <v/>
      </c>
      <c r="AO959" s="30">
        <f>INDEX('Seasonal Index'!$E$2:$E$53,AI959)</f>
        <v>1.0344513246808191</v>
      </c>
      <c r="AP959" s="34" t="str">
        <f t="shared" si="199"/>
        <v/>
      </c>
      <c r="AQ959" s="16">
        <f>IF(AJ959=1,A959-Regression!$C$15,0)</f>
        <v>0</v>
      </c>
      <c r="AR959" s="16">
        <f>IF(AJ959=1,AK959-Regression!$D$15,0)</f>
        <v>0</v>
      </c>
      <c r="AS959" s="16">
        <f>IF(AJ959=1,AL959-Regression!$E$15,0)</f>
        <v>0</v>
      </c>
      <c r="AT959" s="16">
        <f>IF(AJ959=1,AP959-Regression!$F$15,0)</f>
        <v>0</v>
      </c>
      <c r="AU959" s="19">
        <f>IF(AND(ISNUMBER(AK959),ISNUMBER(AL959)),Regression!$C$38+Regression!$D$38*A959+Regression!$E$38*AK959+Regression!$F$38*AL959,"")</f>
        <v>8944.0527224349717</v>
      </c>
      <c r="AV959" s="34">
        <f t="shared" si="200"/>
        <v>9252.1871867379432</v>
      </c>
      <c r="AW959" s="13" t="str">
        <f>IF(AJ959=1,"Train",IF(AH959=Inputs!$B$6+1,"Validation",IF(AH959&gt;Inputs!$B$6+1,"Forecast","Not used")))</f>
        <v>Not used</v>
      </c>
      <c r="AX959" s="34">
        <f t="shared" si="201"/>
        <v>9354</v>
      </c>
      <c r="AY959" s="38" t="str">
        <f t="shared" si="202"/>
        <v/>
      </c>
      <c r="AZ959" s="13">
        <f t="shared" si="203"/>
        <v>0</v>
      </c>
      <c r="BB959" s="19">
        <f>Regression!$C$45+Regression!$C$46*A959</f>
        <v>7638.2801109513048</v>
      </c>
      <c r="BC959" s="27" t="str">
        <f t="shared" si="204"/>
        <v/>
      </c>
      <c r="BD959" s="30">
        <f>INDEX('Seasonal Index'!$H$2:$H$53,AI959)</f>
        <v>1.0351080615346946</v>
      </c>
      <c r="BE959" s="34" t="str">
        <f t="shared" si="205"/>
        <v/>
      </c>
      <c r="BF959" s="38" t="str">
        <f t="shared" si="206"/>
        <v/>
      </c>
      <c r="BG959" s="34">
        <f t="shared" si="207"/>
        <v>9354</v>
      </c>
      <c r="BH959" s="13">
        <f t="shared" si="208"/>
        <v>0</v>
      </c>
      <c r="BI959" s="13">
        <f t="shared" si="209"/>
        <v>0</v>
      </c>
    </row>
    <row r="960" spans="1:61" x14ac:dyDescent="0.2">
      <c r="A960" s="15">
        <v>959</v>
      </c>
      <c r="B960" s="35">
        <v>39983</v>
      </c>
      <c r="C960" s="36">
        <v>9129</v>
      </c>
      <c r="D960" s="37"/>
      <c r="F960" s="15">
        <v>595000</v>
      </c>
      <c r="H960" s="15">
        <v>70.62</v>
      </c>
      <c r="I960" s="15">
        <v>69.680000000000007</v>
      </c>
      <c r="J960" s="15">
        <v>2.6720000000000002</v>
      </c>
      <c r="K960" s="15">
        <v>14430.902</v>
      </c>
      <c r="L960" s="15">
        <v>793796</v>
      </c>
      <c r="M960" s="15">
        <v>995</v>
      </c>
      <c r="N960" s="15">
        <v>10.176</v>
      </c>
      <c r="O960" s="15">
        <v>251374</v>
      </c>
      <c r="P960" s="15">
        <v>9772.5</v>
      </c>
      <c r="Q960" s="15">
        <v>2622827</v>
      </c>
      <c r="S960" s="15">
        <v>15156</v>
      </c>
      <c r="T960" s="15">
        <v>12.5296</v>
      </c>
      <c r="U960" s="15">
        <v>109.9</v>
      </c>
      <c r="V960" s="15">
        <v>21</v>
      </c>
      <c r="W960" s="15">
        <v>81.5</v>
      </c>
      <c r="X960" s="15">
        <v>96.014300000000006</v>
      </c>
      <c r="AB960" s="15">
        <v>304543</v>
      </c>
      <c r="AD960" s="15">
        <v>0</v>
      </c>
      <c r="AE960" s="15">
        <v>3.7</v>
      </c>
      <c r="AF960" s="15">
        <v>54.6</v>
      </c>
      <c r="AH960" s="13">
        <f t="shared" si="196"/>
        <v>2009</v>
      </c>
      <c r="AI960" s="13">
        <f t="shared" si="197"/>
        <v>25</v>
      </c>
      <c r="AJ960" s="13">
        <f>IF(AND(ISNUMBER(C960),ISNUMBER(AK960),ISNUMBER(AL960),AH960&gt;=Inputs!$B$5,AH960&lt;=Inputs!$B$6,AH960&lt;&gt;Inputs!$B$7,AH960&lt;&gt;Inputs!$B$8),1,0)</f>
        <v>0</v>
      </c>
      <c r="AK960" s="13">
        <f>IF(INDEX($E960:$AF960,Inputs!$C$10)="","",INDEX($E960:$AF960,Inputs!$C$10))</f>
        <v>251374</v>
      </c>
      <c r="AL960" s="13">
        <f>IF(INDEX($E960:$AF960,Inputs!$C$11)="","",INDEX($E960:$AF960,Inputs!$C$11))</f>
        <v>595000</v>
      </c>
      <c r="AM960" s="19">
        <f>Regression!$C$5+Regression!$C$6*A960</f>
        <v>9721.954733288585</v>
      </c>
      <c r="AN960" s="27" t="str">
        <f t="shared" si="198"/>
        <v/>
      </c>
      <c r="AO960" s="30">
        <f>INDEX('Seasonal Index'!$E$2:$E$53,AI960)</f>
        <v>1.0360606930993077</v>
      </c>
      <c r="AP960" s="34" t="str">
        <f t="shared" si="199"/>
        <v/>
      </c>
      <c r="AQ960" s="16">
        <f>IF(AJ960=1,A960-Regression!$C$15,0)</f>
        <v>0</v>
      </c>
      <c r="AR960" s="16">
        <f>IF(AJ960=1,AK960-Regression!$D$15,0)</f>
        <v>0</v>
      </c>
      <c r="AS960" s="16">
        <f>IF(AJ960=1,AL960-Regression!$E$15,0)</f>
        <v>0</v>
      </c>
      <c r="AT960" s="16">
        <f>IF(AJ960=1,AP960-Regression!$F$15,0)</f>
        <v>0</v>
      </c>
      <c r="AU960" s="19">
        <f>IF(AND(ISNUMBER(AK960),ISNUMBER(AL960)),Regression!$C$38+Regression!$D$38*A960+Regression!$E$38*AK960+Regression!$F$38*AL960,"")</f>
        <v>8948.1251385363794</v>
      </c>
      <c r="AV960" s="34">
        <f t="shared" si="200"/>
        <v>9270.80073297134</v>
      </c>
      <c r="AW960" s="13" t="str">
        <f>IF(AJ960=1,"Train",IF(AH960=Inputs!$B$6+1,"Validation",IF(AH960&gt;Inputs!$B$6+1,"Forecast","Not used")))</f>
        <v>Not used</v>
      </c>
      <c r="AX960" s="34">
        <f t="shared" si="201"/>
        <v>9129</v>
      </c>
      <c r="AY960" s="38" t="str">
        <f t="shared" si="202"/>
        <v/>
      </c>
      <c r="AZ960" s="13">
        <f t="shared" si="203"/>
        <v>0</v>
      </c>
      <c r="BB960" s="19">
        <f>Regression!$C$45+Regression!$C$46*A960</f>
        <v>7639.8396105640813</v>
      </c>
      <c r="BC960" s="27" t="str">
        <f t="shared" si="204"/>
        <v/>
      </c>
      <c r="BD960" s="30">
        <f>INDEX('Seasonal Index'!$H$2:$H$53,AI960)</f>
        <v>1.0325970785197598</v>
      </c>
      <c r="BE960" s="34" t="str">
        <f t="shared" si="205"/>
        <v/>
      </c>
      <c r="BF960" s="38" t="str">
        <f t="shared" si="206"/>
        <v/>
      </c>
      <c r="BG960" s="34">
        <f t="shared" si="207"/>
        <v>9129</v>
      </c>
      <c r="BH960" s="13">
        <f t="shared" si="208"/>
        <v>0</v>
      </c>
      <c r="BI960" s="13">
        <f t="shared" si="209"/>
        <v>0</v>
      </c>
    </row>
    <row r="961" spans="1:61" x14ac:dyDescent="0.2">
      <c r="A961" s="15">
        <v>960</v>
      </c>
      <c r="B961" s="35">
        <v>39990</v>
      </c>
      <c r="C961" s="36">
        <v>9053</v>
      </c>
      <c r="D961" s="37"/>
      <c r="F961" s="15">
        <v>608000</v>
      </c>
      <c r="H961" s="15">
        <v>68.58</v>
      </c>
      <c r="I961" s="15">
        <v>67.575999999999993</v>
      </c>
      <c r="J961" s="15">
        <v>2.6909999999999998</v>
      </c>
      <c r="K961" s="15">
        <v>14430.902</v>
      </c>
      <c r="L961" s="15">
        <v>793796</v>
      </c>
      <c r="M961" s="15">
        <v>995</v>
      </c>
      <c r="N961" s="15">
        <v>10.176</v>
      </c>
      <c r="O961" s="15">
        <v>251374</v>
      </c>
      <c r="P961" s="15">
        <v>9772.5</v>
      </c>
      <c r="Q961" s="15">
        <v>2622827</v>
      </c>
      <c r="S961" s="15">
        <v>15156</v>
      </c>
      <c r="T961" s="15">
        <v>12.5296</v>
      </c>
      <c r="U961" s="15">
        <v>109.9</v>
      </c>
      <c r="V961" s="15">
        <v>21</v>
      </c>
      <c r="W961" s="15">
        <v>81.5</v>
      </c>
      <c r="X961" s="15">
        <v>96.366839999999996</v>
      </c>
      <c r="AB961" s="15">
        <v>304543</v>
      </c>
      <c r="AD961" s="15">
        <v>0</v>
      </c>
      <c r="AE961" s="15">
        <v>0</v>
      </c>
      <c r="AF961" s="15">
        <v>83.8</v>
      </c>
      <c r="AH961" s="13">
        <f t="shared" si="196"/>
        <v>2009</v>
      </c>
      <c r="AI961" s="13">
        <f t="shared" si="197"/>
        <v>26</v>
      </c>
      <c r="AJ961" s="13">
        <f>IF(AND(ISNUMBER(C961),ISNUMBER(AK961),ISNUMBER(AL961),AH961&gt;=Inputs!$B$5,AH961&lt;=Inputs!$B$6,AH961&lt;&gt;Inputs!$B$7,AH961&lt;&gt;Inputs!$B$8),1,0)</f>
        <v>0</v>
      </c>
      <c r="AK961" s="13">
        <f>IF(INDEX($E961:$AF961,Inputs!$C$10)="","",INDEX($E961:$AF961,Inputs!$C$10))</f>
        <v>251374</v>
      </c>
      <c r="AL961" s="13">
        <f>IF(INDEX($E961:$AF961,Inputs!$C$11)="","",INDEX($E961:$AF961,Inputs!$C$11))</f>
        <v>608000</v>
      </c>
      <c r="AM961" s="19">
        <f>Regression!$C$5+Regression!$C$6*A961</f>
        <v>9720.7820583502653</v>
      </c>
      <c r="AN961" s="27" t="str">
        <f t="shared" si="198"/>
        <v/>
      </c>
      <c r="AO961" s="30">
        <f>INDEX('Seasonal Index'!$E$2:$E$53,AI961)</f>
        <v>1.057751041708793</v>
      </c>
      <c r="AP961" s="34" t="str">
        <f t="shared" si="199"/>
        <v/>
      </c>
      <c r="AQ961" s="16">
        <f>IF(AJ961=1,A961-Regression!$C$15,0)</f>
        <v>0</v>
      </c>
      <c r="AR961" s="16">
        <f>IF(AJ961=1,AK961-Regression!$D$15,0)</f>
        <v>0</v>
      </c>
      <c r="AS961" s="16">
        <f>IF(AJ961=1,AL961-Regression!$E$15,0)</f>
        <v>0</v>
      </c>
      <c r="AT961" s="16">
        <f>IF(AJ961=1,AP961-Regression!$F$15,0)</f>
        <v>0</v>
      </c>
      <c r="AU961" s="19">
        <f>IF(AND(ISNUMBER(AK961),ISNUMBER(AL961)),Regression!$C$38+Regression!$D$38*A961+Regression!$E$38*AK961+Regression!$F$38*AL961,"")</f>
        <v>8912.0472874205989</v>
      </c>
      <c r="AV961" s="34">
        <f t="shared" si="200"/>
        <v>9426.7273020271605</v>
      </c>
      <c r="AW961" s="13" t="str">
        <f>IF(AJ961=1,"Train",IF(AH961=Inputs!$B$6+1,"Validation",IF(AH961&gt;Inputs!$B$6+1,"Forecast","Not used")))</f>
        <v>Not used</v>
      </c>
      <c r="AX961" s="34">
        <f t="shared" si="201"/>
        <v>9053</v>
      </c>
      <c r="AY961" s="38" t="str">
        <f t="shared" si="202"/>
        <v/>
      </c>
      <c r="AZ961" s="13">
        <f t="shared" si="203"/>
        <v>0</v>
      </c>
      <c r="BB961" s="19">
        <f>Regression!$C$45+Regression!$C$46*A961</f>
        <v>7641.3991101768579</v>
      </c>
      <c r="BC961" s="27" t="str">
        <f t="shared" si="204"/>
        <v/>
      </c>
      <c r="BD961" s="30">
        <f>INDEX('Seasonal Index'!$H$2:$H$53,AI961)</f>
        <v>1.0794606245983969</v>
      </c>
      <c r="BE961" s="34" t="str">
        <f t="shared" si="205"/>
        <v/>
      </c>
      <c r="BF961" s="38" t="str">
        <f t="shared" si="206"/>
        <v/>
      </c>
      <c r="BG961" s="34">
        <f t="shared" si="207"/>
        <v>9053</v>
      </c>
      <c r="BH961" s="13">
        <f t="shared" si="208"/>
        <v>0</v>
      </c>
      <c r="BI961" s="13">
        <f t="shared" si="209"/>
        <v>0</v>
      </c>
    </row>
    <row r="962" spans="1:61" x14ac:dyDescent="0.2">
      <c r="A962" s="15">
        <v>961</v>
      </c>
      <c r="B962" s="35">
        <v>39997</v>
      </c>
      <c r="C962" s="36">
        <v>9229</v>
      </c>
      <c r="D962" s="37"/>
      <c r="F962" s="15">
        <v>594000</v>
      </c>
      <c r="H962" s="15">
        <v>69.322500000000005</v>
      </c>
      <c r="I962" s="15">
        <v>68.03</v>
      </c>
      <c r="J962" s="15">
        <v>2.6419999999999999</v>
      </c>
      <c r="K962" s="15">
        <v>14430.902</v>
      </c>
      <c r="L962" s="15">
        <v>793796</v>
      </c>
      <c r="M962" s="15">
        <v>995</v>
      </c>
      <c r="N962" s="15">
        <v>10.176</v>
      </c>
      <c r="O962" s="15">
        <v>251374</v>
      </c>
      <c r="P962" s="15">
        <v>9772.5</v>
      </c>
      <c r="Q962" s="15">
        <v>2622827</v>
      </c>
      <c r="S962" s="15">
        <v>15156</v>
      </c>
      <c r="T962" s="15">
        <v>12.5296</v>
      </c>
      <c r="U962" s="15">
        <v>109.9</v>
      </c>
      <c r="V962" s="15">
        <v>21</v>
      </c>
      <c r="W962" s="15">
        <v>81.5</v>
      </c>
      <c r="X962" s="15">
        <v>96.507800000000003</v>
      </c>
      <c r="AB962" s="15">
        <v>304543</v>
      </c>
      <c r="AD962" s="15">
        <v>1</v>
      </c>
      <c r="AE962" s="15">
        <v>0.7</v>
      </c>
      <c r="AF962" s="15">
        <v>82.5</v>
      </c>
      <c r="AH962" s="13">
        <f t="shared" ref="AH962:AH1025" si="210">YEAR(B962)</f>
        <v>2009</v>
      </c>
      <c r="AI962" s="13">
        <f t="shared" ref="AI962:AI1025" si="211">MIN(52,INT((B962-DATE(AH962,1,1))/7)+1)</f>
        <v>27</v>
      </c>
      <c r="AJ962" s="13">
        <f>IF(AND(ISNUMBER(C962),ISNUMBER(AK962),ISNUMBER(AL962),AH962&gt;=Inputs!$B$5,AH962&lt;=Inputs!$B$6,AH962&lt;&gt;Inputs!$B$7,AH962&lt;&gt;Inputs!$B$8),1,0)</f>
        <v>0</v>
      </c>
      <c r="AK962" s="13">
        <f>IF(INDEX($E962:$AF962,Inputs!$C$10)="","",INDEX($E962:$AF962,Inputs!$C$10))</f>
        <v>251374</v>
      </c>
      <c r="AL962" s="13">
        <f>IF(INDEX($E962:$AF962,Inputs!$C$11)="","",INDEX($E962:$AF962,Inputs!$C$11))</f>
        <v>594000</v>
      </c>
      <c r="AM962" s="19">
        <f>Regression!$C$5+Regression!$C$6*A962</f>
        <v>9719.6093834119474</v>
      </c>
      <c r="AN962" s="27" t="str">
        <f t="shared" ref="AN962:AN1025" si="212">IF(AJ962=1,C962/AM962,"")</f>
        <v/>
      </c>
      <c r="AO962" s="30">
        <f>INDEX('Seasonal Index'!$E$2:$E$53,AI962)</f>
        <v>1.0212618850338866</v>
      </c>
      <c r="AP962" s="34" t="str">
        <f t="shared" ref="AP962:AP1025" si="213">IF(AJ962=1,C962/AO962,"")</f>
        <v/>
      </c>
      <c r="AQ962" s="16">
        <f>IF(AJ962=1,A962-Regression!$C$15,0)</f>
        <v>0</v>
      </c>
      <c r="AR962" s="16">
        <f>IF(AJ962=1,AK962-Regression!$D$15,0)</f>
        <v>0</v>
      </c>
      <c r="AS962" s="16">
        <f>IF(AJ962=1,AL962-Regression!$E$15,0)</f>
        <v>0</v>
      </c>
      <c r="AT962" s="16">
        <f>IF(AJ962=1,AP962-Regression!$F$15,0)</f>
        <v>0</v>
      </c>
      <c r="AU962" s="19">
        <f>IF(AND(ISNUMBER(AK962),ISNUMBER(AL962)),Regression!$C$38+Regression!$D$38*A962+Regression!$E$38*AK962+Regression!$F$38*AL962,"")</f>
        <v>8947.6555534772669</v>
      </c>
      <c r="AV962" s="34">
        <f t="shared" ref="AV962:AV1025" si="214">IF(ISNUMBER(AU962),AU962*AO962,"")</f>
        <v>9137.8995771781174</v>
      </c>
      <c r="AW962" s="13" t="str">
        <f>IF(AJ962=1,"Train",IF(AH962=Inputs!$B$6+1,"Validation",IF(AH962&gt;Inputs!$B$6+1,"Forecast","Not used")))</f>
        <v>Not used</v>
      </c>
      <c r="AX962" s="34">
        <f t="shared" ref="AX962:AX1025" si="215">IF(ISNUMBER(C962),C962,IF(ISNUMBER(D962),D962,""))</f>
        <v>9229</v>
      </c>
      <c r="AY962" s="38" t="str">
        <f t="shared" ref="AY962:AY1025" si="216">IF(AND(AW962="Validation",ISNUMBER(AX962),ISNUMBER(AV962)),ABS(AX962-AV962)/AX962,"")</f>
        <v/>
      </c>
      <c r="AZ962" s="13">
        <f t="shared" ref="AZ962:AZ1025" si="217">IF(AJ962=1,AP962-AU962,0)</f>
        <v>0</v>
      </c>
      <c r="BB962" s="19">
        <f>Regression!$C$45+Regression!$C$46*A962</f>
        <v>7642.9586097896354</v>
      </c>
      <c r="BC962" s="27" t="str">
        <f t="shared" ref="BC962:BC1025" si="218">IF(AND(AH962&gt;=2022,AH962&lt;=2024),C962/BB962,"")</f>
        <v/>
      </c>
      <c r="BD962" s="30">
        <f>INDEX('Seasonal Index'!$H$2:$H$53,AI962)</f>
        <v>0.99454601152310251</v>
      </c>
      <c r="BE962" s="34" t="str">
        <f t="shared" ref="BE962:BE1025" si="219">IF(AH962&gt;=2022,BB962*BD962,"")</f>
        <v/>
      </c>
      <c r="BF962" s="38" t="str">
        <f t="shared" ref="BF962:BF1025" si="220">IF(AND(AW962="Validation",ISNUMBER(AX962),ISNUMBER(BE962)),ABS(AX962-BE962)/AX962,"")</f>
        <v/>
      </c>
      <c r="BG962" s="34">
        <f t="shared" ref="BG962:BG1025" si="221">IF(ISNUMBER(C962),C962,0)</f>
        <v>9229</v>
      </c>
      <c r="BH962" s="13">
        <f t="shared" ref="BH962:BH1025" si="222">IF(ISNUMBER(AY962),AV962-AX962,0)</f>
        <v>0</v>
      </c>
      <c r="BI962" s="13">
        <f t="shared" ref="BI962:BI1025" si="223">IF(ISNUMBER(AY962),BE962-AX962,0)</f>
        <v>0</v>
      </c>
    </row>
    <row r="963" spans="1:61" x14ac:dyDescent="0.2">
      <c r="A963" s="15">
        <v>962</v>
      </c>
      <c r="B963" s="35">
        <v>40004</v>
      </c>
      <c r="C963" s="36">
        <v>9163</v>
      </c>
      <c r="D963" s="37"/>
      <c r="F963" s="15">
        <v>573000</v>
      </c>
      <c r="H963" s="15">
        <v>61.475999999999999</v>
      </c>
      <c r="I963" s="15">
        <v>60.393999999999998</v>
      </c>
      <c r="J963" s="15">
        <v>2.6120000000000001</v>
      </c>
      <c r="K963" s="15">
        <v>14430.902</v>
      </c>
      <c r="L963" s="15">
        <v>881916</v>
      </c>
      <c r="M963" s="15">
        <v>918</v>
      </c>
      <c r="N963" s="15">
        <v>10.176</v>
      </c>
      <c r="O963" s="15">
        <v>251374</v>
      </c>
      <c r="P963" s="15">
        <v>9791.6</v>
      </c>
      <c r="Q963" s="15">
        <v>2622827</v>
      </c>
      <c r="S963" s="15">
        <v>15156</v>
      </c>
      <c r="T963" s="15">
        <v>12.5296</v>
      </c>
      <c r="U963" s="15">
        <v>109.9</v>
      </c>
      <c r="V963" s="15">
        <v>21</v>
      </c>
      <c r="W963" s="15">
        <v>82.7</v>
      </c>
      <c r="X963" s="15">
        <v>96.149450000000002</v>
      </c>
      <c r="AB963" s="15">
        <v>304543</v>
      </c>
      <c r="AD963" s="15">
        <v>1</v>
      </c>
      <c r="AE963" s="15">
        <v>0</v>
      </c>
      <c r="AF963" s="15">
        <v>70.099999999999994</v>
      </c>
      <c r="AH963" s="13">
        <f t="shared" si="210"/>
        <v>2009</v>
      </c>
      <c r="AI963" s="13">
        <f t="shared" si="211"/>
        <v>28</v>
      </c>
      <c r="AJ963" s="13">
        <f>IF(AND(ISNUMBER(C963),ISNUMBER(AK963),ISNUMBER(AL963),AH963&gt;=Inputs!$B$5,AH963&lt;=Inputs!$B$6,AH963&lt;&gt;Inputs!$B$7,AH963&lt;&gt;Inputs!$B$8),1,0)</f>
        <v>0</v>
      </c>
      <c r="AK963" s="13">
        <f>IF(INDEX($E963:$AF963,Inputs!$C$10)="","",INDEX($E963:$AF963,Inputs!$C$10))</f>
        <v>251374</v>
      </c>
      <c r="AL963" s="13">
        <f>IF(INDEX($E963:$AF963,Inputs!$C$11)="","",INDEX($E963:$AF963,Inputs!$C$11))</f>
        <v>573000</v>
      </c>
      <c r="AM963" s="19">
        <f>Regression!$C$5+Regression!$C$6*A963</f>
        <v>9718.4367084736277</v>
      </c>
      <c r="AN963" s="27" t="str">
        <f t="shared" si="212"/>
        <v/>
      </c>
      <c r="AO963" s="30">
        <f>INDEX('Seasonal Index'!$E$2:$E$53,AI963)</f>
        <v>1.0135090248159799</v>
      </c>
      <c r="AP963" s="34" t="str">
        <f t="shared" si="213"/>
        <v/>
      </c>
      <c r="AQ963" s="16">
        <f>IF(AJ963=1,A963-Regression!$C$15,0)</f>
        <v>0</v>
      </c>
      <c r="AR963" s="16">
        <f>IF(AJ963=1,AK963-Regression!$D$15,0)</f>
        <v>0</v>
      </c>
      <c r="AS963" s="16">
        <f>IF(AJ963=1,AL963-Regression!$E$15,0)</f>
        <v>0</v>
      </c>
      <c r="AT963" s="16">
        <f>IF(AJ963=1,AP963-Regression!$F$15,0)</f>
        <v>0</v>
      </c>
      <c r="AU963" s="19">
        <f>IF(AND(ISNUMBER(AK963),ISNUMBER(AL963)),Regression!$C$38+Regression!$D$38*A963+Regression!$E$38*AK963+Regression!$F$38*AL963,"")</f>
        <v>9001.8491091712331</v>
      </c>
      <c r="AV963" s="34">
        <f t="shared" si="214"/>
        <v>9123.4553121767349</v>
      </c>
      <c r="AW963" s="13" t="str">
        <f>IF(AJ963=1,"Train",IF(AH963=Inputs!$B$6+1,"Validation",IF(AH963&gt;Inputs!$B$6+1,"Forecast","Not used")))</f>
        <v>Not used</v>
      </c>
      <c r="AX963" s="34">
        <f t="shared" si="215"/>
        <v>9163</v>
      </c>
      <c r="AY963" s="38" t="str">
        <f t="shared" si="216"/>
        <v/>
      </c>
      <c r="AZ963" s="13">
        <f t="shared" si="217"/>
        <v>0</v>
      </c>
      <c r="BB963" s="19">
        <f>Regression!$C$45+Regression!$C$46*A963</f>
        <v>7644.5181094024119</v>
      </c>
      <c r="BC963" s="27" t="str">
        <f t="shared" si="218"/>
        <v/>
      </c>
      <c r="BD963" s="30">
        <f>INDEX('Seasonal Index'!$H$2:$H$53,AI963)</f>
        <v>0.99258235973728948</v>
      </c>
      <c r="BE963" s="34" t="str">
        <f t="shared" si="219"/>
        <v/>
      </c>
      <c r="BF963" s="38" t="str">
        <f t="shared" si="220"/>
        <v/>
      </c>
      <c r="BG963" s="34">
        <f t="shared" si="221"/>
        <v>9163</v>
      </c>
      <c r="BH963" s="13">
        <f t="shared" si="222"/>
        <v>0</v>
      </c>
      <c r="BI963" s="13">
        <f t="shared" si="223"/>
        <v>0</v>
      </c>
    </row>
    <row r="964" spans="1:61" x14ac:dyDescent="0.2">
      <c r="A964" s="15">
        <v>963</v>
      </c>
      <c r="B964" s="35">
        <v>40011</v>
      </c>
      <c r="C964" s="36">
        <v>9255</v>
      </c>
      <c r="D964" s="37"/>
      <c r="F964" s="15">
        <v>546000</v>
      </c>
      <c r="H964" s="15">
        <v>61.286000000000001</v>
      </c>
      <c r="I964" s="15">
        <v>61.107999999999997</v>
      </c>
      <c r="J964" s="15">
        <v>2.528</v>
      </c>
      <c r="K964" s="15">
        <v>14430.902</v>
      </c>
      <c r="L964" s="15">
        <v>881916</v>
      </c>
      <c r="M964" s="15">
        <v>918</v>
      </c>
      <c r="N964" s="15">
        <v>10.148999999999999</v>
      </c>
      <c r="O964" s="15">
        <v>258276</v>
      </c>
      <c r="P964" s="15">
        <v>9791.6</v>
      </c>
      <c r="Q964" s="15">
        <v>2622827</v>
      </c>
      <c r="S964" s="15">
        <v>15156</v>
      </c>
      <c r="T964" s="15">
        <v>12.5296</v>
      </c>
      <c r="U964" s="15">
        <v>109.9</v>
      </c>
      <c r="V964" s="15">
        <v>21</v>
      </c>
      <c r="W964" s="15">
        <v>82.7</v>
      </c>
      <c r="X964" s="15">
        <v>96.794740000000004</v>
      </c>
      <c r="AB964" s="15">
        <v>304543</v>
      </c>
      <c r="AD964" s="15">
        <v>0</v>
      </c>
      <c r="AE964" s="15">
        <v>0</v>
      </c>
      <c r="AF964" s="15">
        <v>87.5</v>
      </c>
      <c r="AH964" s="13">
        <f t="shared" si="210"/>
        <v>2009</v>
      </c>
      <c r="AI964" s="13">
        <f t="shared" si="211"/>
        <v>29</v>
      </c>
      <c r="AJ964" s="13">
        <f>IF(AND(ISNUMBER(C964),ISNUMBER(AK964),ISNUMBER(AL964),AH964&gt;=Inputs!$B$5,AH964&lt;=Inputs!$B$6,AH964&lt;&gt;Inputs!$B$7,AH964&lt;&gt;Inputs!$B$8),1,0)</f>
        <v>0</v>
      </c>
      <c r="AK964" s="13">
        <f>IF(INDEX($E964:$AF964,Inputs!$C$10)="","",INDEX($E964:$AF964,Inputs!$C$10))</f>
        <v>258276</v>
      </c>
      <c r="AL964" s="13">
        <f>IF(INDEX($E964:$AF964,Inputs!$C$11)="","",INDEX($E964:$AF964,Inputs!$C$11))</f>
        <v>546000</v>
      </c>
      <c r="AM964" s="19">
        <f>Regression!$C$5+Regression!$C$6*A964</f>
        <v>9717.2640335353099</v>
      </c>
      <c r="AN964" s="27" t="str">
        <f t="shared" si="212"/>
        <v/>
      </c>
      <c r="AO964" s="30">
        <f>INDEX('Seasonal Index'!$E$2:$E$53,AI964)</f>
        <v>1.0519566788647539</v>
      </c>
      <c r="AP964" s="34" t="str">
        <f t="shared" si="213"/>
        <v/>
      </c>
      <c r="AQ964" s="16">
        <f>IF(AJ964=1,A964-Regression!$C$15,0)</f>
        <v>0</v>
      </c>
      <c r="AR964" s="16">
        <f>IF(AJ964=1,AK964-Regression!$D$15,0)</f>
        <v>0</v>
      </c>
      <c r="AS964" s="16">
        <f>IF(AJ964=1,AL964-Regression!$E$15,0)</f>
        <v>0</v>
      </c>
      <c r="AT964" s="16">
        <f>IF(AJ964=1,AP964-Regression!$F$15,0)</f>
        <v>0</v>
      </c>
      <c r="AU964" s="19">
        <f>IF(AND(ISNUMBER(AK964),ISNUMBER(AL964)),Regression!$C$38+Regression!$D$38*A964+Regression!$E$38*AK964+Regression!$F$38*AL964,"")</f>
        <v>9084.5667932112974</v>
      </c>
      <c r="AV964" s="34">
        <f t="shared" si="214"/>
        <v>9556.5707127115838</v>
      </c>
      <c r="AW964" s="13" t="str">
        <f>IF(AJ964=1,"Train",IF(AH964=Inputs!$B$6+1,"Validation",IF(AH964&gt;Inputs!$B$6+1,"Forecast","Not used")))</f>
        <v>Not used</v>
      </c>
      <c r="AX964" s="34">
        <f t="shared" si="215"/>
        <v>9255</v>
      </c>
      <c r="AY964" s="38" t="str">
        <f t="shared" si="216"/>
        <v/>
      </c>
      <c r="AZ964" s="13">
        <f t="shared" si="217"/>
        <v>0</v>
      </c>
      <c r="BB964" s="19">
        <f>Regression!$C$45+Regression!$C$46*A964</f>
        <v>7646.0776090151885</v>
      </c>
      <c r="BC964" s="27" t="str">
        <f t="shared" si="218"/>
        <v/>
      </c>
      <c r="BD964" s="30">
        <f>INDEX('Seasonal Index'!$H$2:$H$53,AI964)</f>
        <v>1.0486159669304305</v>
      </c>
      <c r="BE964" s="34" t="str">
        <f t="shared" si="219"/>
        <v/>
      </c>
      <c r="BF964" s="38" t="str">
        <f t="shared" si="220"/>
        <v/>
      </c>
      <c r="BG964" s="34">
        <f t="shared" si="221"/>
        <v>9255</v>
      </c>
      <c r="BH964" s="13">
        <f t="shared" si="222"/>
        <v>0</v>
      </c>
      <c r="BI964" s="13">
        <f t="shared" si="223"/>
        <v>0</v>
      </c>
    </row>
    <row r="965" spans="1:61" x14ac:dyDescent="0.2">
      <c r="A965" s="15">
        <v>964</v>
      </c>
      <c r="B965" s="35">
        <v>40018</v>
      </c>
      <c r="C965" s="36">
        <v>9171</v>
      </c>
      <c r="D965" s="37"/>
      <c r="F965" s="15">
        <v>560000</v>
      </c>
      <c r="H965" s="15">
        <v>65.275999999999996</v>
      </c>
      <c r="I965" s="15">
        <v>66.561999999999998</v>
      </c>
      <c r="J965" s="15">
        <v>2.4630000000000001</v>
      </c>
      <c r="K965" s="15">
        <v>14430.902</v>
      </c>
      <c r="L965" s="15">
        <v>881916</v>
      </c>
      <c r="M965" s="15">
        <v>918</v>
      </c>
      <c r="N965" s="15">
        <v>10.148999999999999</v>
      </c>
      <c r="O965" s="15">
        <v>258276</v>
      </c>
      <c r="P965" s="15">
        <v>9791.6</v>
      </c>
      <c r="Q965" s="15">
        <v>2622827</v>
      </c>
      <c r="S965" s="15">
        <v>15156</v>
      </c>
      <c r="T965" s="15">
        <v>12.5296</v>
      </c>
      <c r="U965" s="15">
        <v>109.9</v>
      </c>
      <c r="V965" s="15">
        <v>21</v>
      </c>
      <c r="W965" s="15">
        <v>82.7</v>
      </c>
      <c r="X965" s="15">
        <v>96.157499999999999</v>
      </c>
      <c r="AB965" s="15">
        <v>304543</v>
      </c>
      <c r="AD965" s="15">
        <v>0</v>
      </c>
      <c r="AE965" s="15">
        <v>0.1</v>
      </c>
      <c r="AF965" s="15">
        <v>72.900000000000006</v>
      </c>
      <c r="AH965" s="13">
        <f t="shared" si="210"/>
        <v>2009</v>
      </c>
      <c r="AI965" s="13">
        <f t="shared" si="211"/>
        <v>30</v>
      </c>
      <c r="AJ965" s="13">
        <f>IF(AND(ISNUMBER(C965),ISNUMBER(AK965),ISNUMBER(AL965),AH965&gt;=Inputs!$B$5,AH965&lt;=Inputs!$B$6,AH965&lt;&gt;Inputs!$B$7,AH965&lt;&gt;Inputs!$B$8),1,0)</f>
        <v>0</v>
      </c>
      <c r="AK965" s="13">
        <f>IF(INDEX($E965:$AF965,Inputs!$C$10)="","",INDEX($E965:$AF965,Inputs!$C$10))</f>
        <v>258276</v>
      </c>
      <c r="AL965" s="13">
        <f>IF(INDEX($E965:$AF965,Inputs!$C$11)="","",INDEX($E965:$AF965,Inputs!$C$11))</f>
        <v>560000</v>
      </c>
      <c r="AM965" s="19">
        <f>Regression!$C$5+Regression!$C$6*A965</f>
        <v>9716.0913585969902</v>
      </c>
      <c r="AN965" s="27" t="str">
        <f t="shared" si="212"/>
        <v/>
      </c>
      <c r="AO965" s="30">
        <f>INDEX('Seasonal Index'!$E$2:$E$53,AI965)</f>
        <v>1.0317130415362794</v>
      </c>
      <c r="AP965" s="34" t="str">
        <f t="shared" si="213"/>
        <v/>
      </c>
      <c r="AQ965" s="16">
        <f>IF(AJ965=1,A965-Regression!$C$15,0)</f>
        <v>0</v>
      </c>
      <c r="AR965" s="16">
        <f>IF(AJ965=1,AK965-Regression!$D$15,0)</f>
        <v>0</v>
      </c>
      <c r="AS965" s="16">
        <f>IF(AJ965=1,AL965-Regression!$E$15,0)</f>
        <v>0</v>
      </c>
      <c r="AT965" s="16">
        <f>IF(AJ965=1,AP965-Regression!$F$15,0)</f>
        <v>0</v>
      </c>
      <c r="AU965" s="19">
        <f>IF(AND(ISNUMBER(AK965),ISNUMBER(AL965)),Regression!$C$38+Regression!$D$38*A965+Regression!$E$38*AK965+Regression!$F$38*AL965,"")</f>
        <v>9045.8339007187624</v>
      </c>
      <c r="AV965" s="34">
        <f t="shared" si="214"/>
        <v>9332.70480694254</v>
      </c>
      <c r="AW965" s="13" t="str">
        <f>IF(AJ965=1,"Train",IF(AH965=Inputs!$B$6+1,"Validation",IF(AH965&gt;Inputs!$B$6+1,"Forecast","Not used")))</f>
        <v>Not used</v>
      </c>
      <c r="AX965" s="34">
        <f t="shared" si="215"/>
        <v>9171</v>
      </c>
      <c r="AY965" s="38" t="str">
        <f t="shared" si="216"/>
        <v/>
      </c>
      <c r="AZ965" s="13">
        <f t="shared" si="217"/>
        <v>0</v>
      </c>
      <c r="BB965" s="19">
        <f>Regression!$C$45+Regression!$C$46*A965</f>
        <v>7647.6371086279651</v>
      </c>
      <c r="BC965" s="27" t="str">
        <f t="shared" si="218"/>
        <v/>
      </c>
      <c r="BD965" s="30">
        <f>INDEX('Seasonal Index'!$H$2:$H$53,AI965)</f>
        <v>1.0099032328934463</v>
      </c>
      <c r="BE965" s="34" t="str">
        <f t="shared" si="219"/>
        <v/>
      </c>
      <c r="BF965" s="38" t="str">
        <f t="shared" si="220"/>
        <v/>
      </c>
      <c r="BG965" s="34">
        <f t="shared" si="221"/>
        <v>9171</v>
      </c>
      <c r="BH965" s="13">
        <f t="shared" si="222"/>
        <v>0</v>
      </c>
      <c r="BI965" s="13">
        <f t="shared" si="223"/>
        <v>0</v>
      </c>
    </row>
    <row r="966" spans="1:61" x14ac:dyDescent="0.2">
      <c r="A966" s="15">
        <v>965</v>
      </c>
      <c r="B966" s="35">
        <v>40025</v>
      </c>
      <c r="C966" s="36">
        <v>9199</v>
      </c>
      <c r="D966" s="37"/>
      <c r="F966" s="15">
        <v>587000</v>
      </c>
      <c r="H966" s="15">
        <v>67.031999999999996</v>
      </c>
      <c r="I966" s="15">
        <v>68.599999999999994</v>
      </c>
      <c r="J966" s="15">
        <v>2.5030000000000001</v>
      </c>
      <c r="K966" s="15">
        <v>14430.902</v>
      </c>
      <c r="L966" s="15">
        <v>881916</v>
      </c>
      <c r="M966" s="15">
        <v>918</v>
      </c>
      <c r="N966" s="15">
        <v>10.148999999999999</v>
      </c>
      <c r="O966" s="15">
        <v>258276</v>
      </c>
      <c r="P966" s="15">
        <v>9791.6</v>
      </c>
      <c r="Q966" s="15">
        <v>2622827</v>
      </c>
      <c r="S966" s="15">
        <v>15156</v>
      </c>
      <c r="T966" s="15">
        <v>12.5296</v>
      </c>
      <c r="U966" s="15">
        <v>109.9</v>
      </c>
      <c r="V966" s="15">
        <v>21</v>
      </c>
      <c r="W966" s="15">
        <v>82.7</v>
      </c>
      <c r="X966" s="15">
        <v>94.84984</v>
      </c>
      <c r="AB966" s="15">
        <v>304543</v>
      </c>
      <c r="AD966" s="15">
        <v>0</v>
      </c>
      <c r="AE966" s="15">
        <v>0</v>
      </c>
      <c r="AF966" s="15">
        <v>88.5</v>
      </c>
      <c r="AH966" s="13">
        <f t="shared" si="210"/>
        <v>2009</v>
      </c>
      <c r="AI966" s="13">
        <f t="shared" si="211"/>
        <v>31</v>
      </c>
      <c r="AJ966" s="13">
        <f>IF(AND(ISNUMBER(C966),ISNUMBER(AK966),ISNUMBER(AL966),AH966&gt;=Inputs!$B$5,AH966&lt;=Inputs!$B$6,AH966&lt;&gt;Inputs!$B$7,AH966&lt;&gt;Inputs!$B$8),1,0)</f>
        <v>0</v>
      </c>
      <c r="AK966" s="13">
        <f>IF(INDEX($E966:$AF966,Inputs!$C$10)="","",INDEX($E966:$AF966,Inputs!$C$10))</f>
        <v>258276</v>
      </c>
      <c r="AL966" s="13">
        <f>IF(INDEX($E966:$AF966,Inputs!$C$11)="","",INDEX($E966:$AF966,Inputs!$C$11))</f>
        <v>587000</v>
      </c>
      <c r="AM966" s="19">
        <f>Regression!$C$5+Regression!$C$6*A966</f>
        <v>9714.9186836586705</v>
      </c>
      <c r="AN966" s="27" t="str">
        <f t="shared" si="212"/>
        <v/>
      </c>
      <c r="AO966" s="30">
        <f>INDEX('Seasonal Index'!$E$2:$E$53,AI966)</f>
        <v>1.0399732200612197</v>
      </c>
      <c r="AP966" s="34" t="str">
        <f t="shared" si="213"/>
        <v/>
      </c>
      <c r="AQ966" s="16">
        <f>IF(AJ966=1,A966-Regression!$C$15,0)</f>
        <v>0</v>
      </c>
      <c r="AR966" s="16">
        <f>IF(AJ966=1,AK966-Regression!$D$15,0)</f>
        <v>0</v>
      </c>
      <c r="AS966" s="16">
        <f>IF(AJ966=1,AL966-Regression!$E$15,0)</f>
        <v>0</v>
      </c>
      <c r="AT966" s="16">
        <f>IF(AJ966=1,AP966-Regression!$F$15,0)</f>
        <v>0</v>
      </c>
      <c r="AU966" s="19">
        <f>IF(AND(ISNUMBER(AK966),ISNUMBER(AL966)),Regression!$C$38+Regression!$D$38*A966+Regression!$E$38*AK966+Regression!$F$38*AL966,"")</f>
        <v>8972.585470328384</v>
      </c>
      <c r="AV966" s="34">
        <f t="shared" si="214"/>
        <v>9331.2486038519237</v>
      </c>
      <c r="AW966" s="13" t="str">
        <f>IF(AJ966=1,"Train",IF(AH966=Inputs!$B$6+1,"Validation",IF(AH966&gt;Inputs!$B$6+1,"Forecast","Not used")))</f>
        <v>Not used</v>
      </c>
      <c r="AX966" s="34">
        <f t="shared" si="215"/>
        <v>9199</v>
      </c>
      <c r="AY966" s="38" t="str">
        <f t="shared" si="216"/>
        <v/>
      </c>
      <c r="AZ966" s="13">
        <f t="shared" si="217"/>
        <v>0</v>
      </c>
      <c r="BB966" s="19">
        <f>Regression!$C$45+Regression!$C$46*A966</f>
        <v>7649.1966082407416</v>
      </c>
      <c r="BC966" s="27" t="str">
        <f t="shared" si="218"/>
        <v/>
      </c>
      <c r="BD966" s="30">
        <f>INDEX('Seasonal Index'!$H$2:$H$53,AI966)</f>
        <v>1.0389647971011076</v>
      </c>
      <c r="BE966" s="34" t="str">
        <f t="shared" si="219"/>
        <v/>
      </c>
      <c r="BF966" s="38" t="str">
        <f t="shared" si="220"/>
        <v/>
      </c>
      <c r="BG966" s="34">
        <f t="shared" si="221"/>
        <v>9199</v>
      </c>
      <c r="BH966" s="13">
        <f t="shared" si="222"/>
        <v>0</v>
      </c>
      <c r="BI966" s="13">
        <f t="shared" si="223"/>
        <v>0</v>
      </c>
    </row>
    <row r="967" spans="1:61" x14ac:dyDescent="0.2">
      <c r="A967" s="15">
        <v>966</v>
      </c>
      <c r="B967" s="35">
        <v>40032</v>
      </c>
      <c r="C967" s="36">
        <v>8951</v>
      </c>
      <c r="D967" s="37"/>
      <c r="F967" s="15">
        <v>555000</v>
      </c>
      <c r="H967" s="15">
        <v>71.578000000000003</v>
      </c>
      <c r="I967" s="15">
        <v>73.986000000000004</v>
      </c>
      <c r="J967" s="15">
        <v>2.5569999999999999</v>
      </c>
      <c r="K967" s="15">
        <v>14381.236000000001</v>
      </c>
      <c r="L967" s="15">
        <v>881916</v>
      </c>
      <c r="M967" s="15">
        <v>895</v>
      </c>
      <c r="N967" s="15">
        <v>10.148999999999999</v>
      </c>
      <c r="O967" s="15">
        <v>258276</v>
      </c>
      <c r="P967" s="15">
        <v>9852.4</v>
      </c>
      <c r="Q967" s="15">
        <v>2622827</v>
      </c>
      <c r="S967" s="15">
        <v>15156</v>
      </c>
      <c r="T967" s="15">
        <v>12.5296</v>
      </c>
      <c r="U967" s="15">
        <v>110.2</v>
      </c>
      <c r="V967" s="15">
        <v>20</v>
      </c>
      <c r="W967" s="15">
        <v>84</v>
      </c>
      <c r="X967" s="15">
        <v>94.708439999999996</v>
      </c>
      <c r="AB967" s="15">
        <v>304543</v>
      </c>
      <c r="AD967" s="15">
        <v>0</v>
      </c>
      <c r="AE967" s="15">
        <v>0</v>
      </c>
      <c r="AF967" s="15">
        <v>84.7</v>
      </c>
      <c r="AH967" s="13">
        <f t="shared" si="210"/>
        <v>2009</v>
      </c>
      <c r="AI967" s="13">
        <f t="shared" si="211"/>
        <v>32</v>
      </c>
      <c r="AJ967" s="13">
        <f>IF(AND(ISNUMBER(C967),ISNUMBER(AK967),ISNUMBER(AL967),AH967&gt;=Inputs!$B$5,AH967&lt;=Inputs!$B$6,AH967&lt;&gt;Inputs!$B$7,AH967&lt;&gt;Inputs!$B$8),1,0)</f>
        <v>0</v>
      </c>
      <c r="AK967" s="13">
        <f>IF(INDEX($E967:$AF967,Inputs!$C$10)="","",INDEX($E967:$AF967,Inputs!$C$10))</f>
        <v>258276</v>
      </c>
      <c r="AL967" s="13">
        <f>IF(INDEX($E967:$AF967,Inputs!$C$11)="","",INDEX($E967:$AF967,Inputs!$C$11))</f>
        <v>555000</v>
      </c>
      <c r="AM967" s="19">
        <f>Regression!$C$5+Regression!$C$6*A967</f>
        <v>9713.7460087203526</v>
      </c>
      <c r="AN967" s="27" t="str">
        <f t="shared" si="212"/>
        <v/>
      </c>
      <c r="AO967" s="30">
        <f>INDEX('Seasonal Index'!$E$2:$E$53,AI967)</f>
        <v>1.040616931741758</v>
      </c>
      <c r="AP967" s="34" t="str">
        <f t="shared" si="213"/>
        <v/>
      </c>
      <c r="AQ967" s="16">
        <f>IF(AJ967=1,A967-Regression!$C$15,0)</f>
        <v>0</v>
      </c>
      <c r="AR967" s="16">
        <f>IF(AJ967=1,AK967-Regression!$D$15,0)</f>
        <v>0</v>
      </c>
      <c r="AS967" s="16">
        <f>IF(AJ967=1,AL967-Regression!$E$15,0)</f>
        <v>0</v>
      </c>
      <c r="AT967" s="16">
        <f>IF(AJ967=1,AP967-Regression!$F$15,0)</f>
        <v>0</v>
      </c>
      <c r="AU967" s="19">
        <f>IF(AND(ISNUMBER(AK967),ISNUMBER(AL967)),Regression!$C$38+Regression!$D$38*A967+Regression!$E$38*AK967+Regression!$F$38*AL967,"")</f>
        <v>9055.984481166679</v>
      </c>
      <c r="AV967" s="34">
        <f t="shared" si="214"/>
        <v>9423.810784692645</v>
      </c>
      <c r="AW967" s="13" t="str">
        <f>IF(AJ967=1,"Train",IF(AH967=Inputs!$B$6+1,"Validation",IF(AH967&gt;Inputs!$B$6+1,"Forecast","Not used")))</f>
        <v>Not used</v>
      </c>
      <c r="AX967" s="34">
        <f t="shared" si="215"/>
        <v>8951</v>
      </c>
      <c r="AY967" s="38" t="str">
        <f t="shared" si="216"/>
        <v/>
      </c>
      <c r="AZ967" s="13">
        <f t="shared" si="217"/>
        <v>0</v>
      </c>
      <c r="BB967" s="19">
        <f>Regression!$C$45+Regression!$C$46*A967</f>
        <v>7650.7561078535191</v>
      </c>
      <c r="BC967" s="27" t="str">
        <f t="shared" si="218"/>
        <v/>
      </c>
      <c r="BD967" s="30">
        <f>INDEX('Seasonal Index'!$H$2:$H$53,AI967)</f>
        <v>1.0332208948643213</v>
      </c>
      <c r="BE967" s="34" t="str">
        <f t="shared" si="219"/>
        <v/>
      </c>
      <c r="BF967" s="38" t="str">
        <f t="shared" si="220"/>
        <v/>
      </c>
      <c r="BG967" s="34">
        <f t="shared" si="221"/>
        <v>8951</v>
      </c>
      <c r="BH967" s="13">
        <f t="shared" si="222"/>
        <v>0</v>
      </c>
      <c r="BI967" s="13">
        <f t="shared" si="223"/>
        <v>0</v>
      </c>
    </row>
    <row r="968" spans="1:61" x14ac:dyDescent="0.2">
      <c r="A968" s="15">
        <v>967</v>
      </c>
      <c r="B968" s="35">
        <v>40039</v>
      </c>
      <c r="C968" s="36">
        <v>9205</v>
      </c>
      <c r="D968" s="37"/>
      <c r="F968" s="15">
        <v>555000</v>
      </c>
      <c r="H968" s="15">
        <v>69.641999999999996</v>
      </c>
      <c r="I968" s="15">
        <v>72.897999999999996</v>
      </c>
      <c r="J968" s="15">
        <v>2.6469999999999998</v>
      </c>
      <c r="K968" s="15">
        <v>14381.236000000001</v>
      </c>
      <c r="L968" s="15">
        <v>867250</v>
      </c>
      <c r="M968" s="15">
        <v>895</v>
      </c>
      <c r="N968" s="15">
        <v>10.148999999999999</v>
      </c>
      <c r="O968" s="15">
        <v>258276</v>
      </c>
      <c r="P968" s="15">
        <v>9852.4</v>
      </c>
      <c r="Q968" s="15">
        <v>2622827</v>
      </c>
      <c r="S968" s="15">
        <v>15156</v>
      </c>
      <c r="T968" s="15">
        <v>12.5296</v>
      </c>
      <c r="U968" s="15">
        <v>110.2</v>
      </c>
      <c r="V968" s="15">
        <v>20</v>
      </c>
      <c r="W968" s="15">
        <v>84</v>
      </c>
      <c r="X968" s="15">
        <v>93.910200000000003</v>
      </c>
      <c r="AB968" s="15">
        <v>304543</v>
      </c>
      <c r="AD968" s="15">
        <v>0</v>
      </c>
      <c r="AE968" s="15">
        <v>0</v>
      </c>
      <c r="AF968" s="15">
        <v>90</v>
      </c>
      <c r="AH968" s="13">
        <f t="shared" si="210"/>
        <v>2009</v>
      </c>
      <c r="AI968" s="13">
        <f t="shared" si="211"/>
        <v>33</v>
      </c>
      <c r="AJ968" s="13">
        <f>IF(AND(ISNUMBER(C968),ISNUMBER(AK968),ISNUMBER(AL968),AH968&gt;=Inputs!$B$5,AH968&lt;=Inputs!$B$6,AH968&lt;&gt;Inputs!$B$7,AH968&lt;&gt;Inputs!$B$8),1,0)</f>
        <v>0</v>
      </c>
      <c r="AK968" s="13">
        <f>IF(INDEX($E968:$AF968,Inputs!$C$10)="","",INDEX($E968:$AF968,Inputs!$C$10))</f>
        <v>258276</v>
      </c>
      <c r="AL968" s="13">
        <f>IF(INDEX($E968:$AF968,Inputs!$C$11)="","",INDEX($E968:$AF968,Inputs!$C$11))</f>
        <v>555000</v>
      </c>
      <c r="AM968" s="19">
        <f>Regression!$C$5+Regression!$C$6*A968</f>
        <v>9712.5733337820329</v>
      </c>
      <c r="AN968" s="27" t="str">
        <f t="shared" si="212"/>
        <v/>
      </c>
      <c r="AO968" s="30">
        <f>INDEX('Seasonal Index'!$E$2:$E$53,AI968)</f>
        <v>1.027478065834379</v>
      </c>
      <c r="AP968" s="34" t="str">
        <f t="shared" si="213"/>
        <v/>
      </c>
      <c r="AQ968" s="16">
        <f>IF(AJ968=1,A968-Regression!$C$15,0)</f>
        <v>0</v>
      </c>
      <c r="AR968" s="16">
        <f>IF(AJ968=1,AK968-Regression!$D$15,0)</f>
        <v>0</v>
      </c>
      <c r="AS968" s="16">
        <f>IF(AJ968=1,AL968-Regression!$E$15,0)</f>
        <v>0</v>
      </c>
      <c r="AT968" s="16">
        <f>IF(AJ968=1,AP968-Regression!$F$15,0)</f>
        <v>0</v>
      </c>
      <c r="AU968" s="19">
        <f>IF(AND(ISNUMBER(AK968),ISNUMBER(AL968)),Regression!$C$38+Regression!$D$38*A968+Regression!$E$38*AK968+Regression!$F$38*AL968,"")</f>
        <v>9054.4221679487455</v>
      </c>
      <c r="AV968" s="34">
        <f t="shared" si="214"/>
        <v>9303.2201763719022</v>
      </c>
      <c r="AW968" s="13" t="str">
        <f>IF(AJ968=1,"Train",IF(AH968=Inputs!$B$6+1,"Validation",IF(AH968&gt;Inputs!$B$6+1,"Forecast","Not used")))</f>
        <v>Not used</v>
      </c>
      <c r="AX968" s="34">
        <f t="shared" si="215"/>
        <v>9205</v>
      </c>
      <c r="AY968" s="38" t="str">
        <f t="shared" si="216"/>
        <v/>
      </c>
      <c r="AZ968" s="13">
        <f t="shared" si="217"/>
        <v>0</v>
      </c>
      <c r="BB968" s="19">
        <f>Regression!$C$45+Regression!$C$46*A968</f>
        <v>7652.3156074662957</v>
      </c>
      <c r="BC968" s="27" t="str">
        <f t="shared" si="218"/>
        <v/>
      </c>
      <c r="BD968" s="30">
        <f>INDEX('Seasonal Index'!$H$2:$H$53,AI968)</f>
        <v>1.0058600109847937</v>
      </c>
      <c r="BE968" s="34" t="str">
        <f t="shared" si="219"/>
        <v/>
      </c>
      <c r="BF968" s="38" t="str">
        <f t="shared" si="220"/>
        <v/>
      </c>
      <c r="BG968" s="34">
        <f t="shared" si="221"/>
        <v>9205</v>
      </c>
      <c r="BH968" s="13">
        <f t="shared" si="222"/>
        <v>0</v>
      </c>
      <c r="BI968" s="13">
        <f t="shared" si="223"/>
        <v>0</v>
      </c>
    </row>
    <row r="969" spans="1:61" x14ac:dyDescent="0.2">
      <c r="A969" s="15">
        <v>968</v>
      </c>
      <c r="B969" s="35">
        <v>40046</v>
      </c>
      <c r="C969" s="36">
        <v>9105</v>
      </c>
      <c r="D969" s="37"/>
      <c r="F969" s="15">
        <v>562000</v>
      </c>
      <c r="H969" s="15">
        <v>70.8</v>
      </c>
      <c r="I969" s="15">
        <v>71.516000000000005</v>
      </c>
      <c r="J969" s="15">
        <v>2.637</v>
      </c>
      <c r="K969" s="15">
        <v>14381.236000000001</v>
      </c>
      <c r="L969" s="15">
        <v>867250</v>
      </c>
      <c r="M969" s="15">
        <v>895</v>
      </c>
      <c r="N969" s="15">
        <v>11.566000000000001</v>
      </c>
      <c r="O969" s="15">
        <v>258395</v>
      </c>
      <c r="P969" s="15">
        <v>9852.4</v>
      </c>
      <c r="Q969" s="15">
        <v>2622827</v>
      </c>
      <c r="S969" s="15">
        <v>15156</v>
      </c>
      <c r="T969" s="15">
        <v>12.4072</v>
      </c>
      <c r="U969" s="15">
        <v>110.2</v>
      </c>
      <c r="V969" s="15">
        <v>20</v>
      </c>
      <c r="W969" s="15">
        <v>84</v>
      </c>
      <c r="X969" s="15">
        <v>94.546019999999999</v>
      </c>
      <c r="AB969" s="15">
        <v>304543</v>
      </c>
      <c r="AD969" s="15">
        <v>0</v>
      </c>
      <c r="AE969" s="15">
        <v>0</v>
      </c>
      <c r="AF969" s="15">
        <v>90.3</v>
      </c>
      <c r="AH969" s="13">
        <f t="shared" si="210"/>
        <v>2009</v>
      </c>
      <c r="AI969" s="13">
        <f t="shared" si="211"/>
        <v>34</v>
      </c>
      <c r="AJ969" s="13">
        <f>IF(AND(ISNUMBER(C969),ISNUMBER(AK969),ISNUMBER(AL969),AH969&gt;=Inputs!$B$5,AH969&lt;=Inputs!$B$6,AH969&lt;&gt;Inputs!$B$7,AH969&lt;&gt;Inputs!$B$8),1,0)</f>
        <v>0</v>
      </c>
      <c r="AK969" s="13">
        <f>IF(INDEX($E969:$AF969,Inputs!$C$10)="","",INDEX($E969:$AF969,Inputs!$C$10))</f>
        <v>258395</v>
      </c>
      <c r="AL969" s="13">
        <f>IF(INDEX($E969:$AF969,Inputs!$C$11)="","",INDEX($E969:$AF969,Inputs!$C$11))</f>
        <v>562000</v>
      </c>
      <c r="AM969" s="19">
        <f>Regression!$C$5+Regression!$C$6*A969</f>
        <v>9711.4006588437132</v>
      </c>
      <c r="AN969" s="27" t="str">
        <f t="shared" si="212"/>
        <v/>
      </c>
      <c r="AO969" s="30">
        <f>INDEX('Seasonal Index'!$E$2:$E$53,AI969)</f>
        <v>1.0381639846741464</v>
      </c>
      <c r="AP969" s="34" t="str">
        <f t="shared" si="213"/>
        <v/>
      </c>
      <c r="AQ969" s="16">
        <f>IF(AJ969=1,A969-Regression!$C$15,0)</f>
        <v>0</v>
      </c>
      <c r="AR969" s="16">
        <f>IF(AJ969=1,AK969-Regression!$D$15,0)</f>
        <v>0</v>
      </c>
      <c r="AS969" s="16">
        <f>IF(AJ969=1,AL969-Regression!$E$15,0)</f>
        <v>0</v>
      </c>
      <c r="AT969" s="16">
        <f>IF(AJ969=1,AP969-Regression!$F$15,0)</f>
        <v>0</v>
      </c>
      <c r="AU969" s="19">
        <f>IF(AND(ISNUMBER(AK969),ISNUMBER(AL969)),Regression!$C$38+Regression!$D$38*A969+Regression!$E$38*AK969+Regression!$F$38*AL969,"")</f>
        <v>9034.4917009570545</v>
      </c>
      <c r="AV969" s="34">
        <f t="shared" si="214"/>
        <v>9379.2839037710819</v>
      </c>
      <c r="AW969" s="13" t="str">
        <f>IF(AJ969=1,"Train",IF(AH969=Inputs!$B$6+1,"Validation",IF(AH969&gt;Inputs!$B$6+1,"Forecast","Not used")))</f>
        <v>Not used</v>
      </c>
      <c r="AX969" s="34">
        <f t="shared" si="215"/>
        <v>9105</v>
      </c>
      <c r="AY969" s="38" t="str">
        <f t="shared" si="216"/>
        <v/>
      </c>
      <c r="AZ969" s="13">
        <f t="shared" si="217"/>
        <v>0</v>
      </c>
      <c r="BB969" s="19">
        <f>Regression!$C$45+Regression!$C$46*A969</f>
        <v>7653.8751070790722</v>
      </c>
      <c r="BC969" s="27" t="str">
        <f t="shared" si="218"/>
        <v/>
      </c>
      <c r="BD969" s="30">
        <f>INDEX('Seasonal Index'!$H$2:$H$53,AI969)</f>
        <v>1.0219588934931323</v>
      </c>
      <c r="BE969" s="34" t="str">
        <f t="shared" si="219"/>
        <v/>
      </c>
      <c r="BF969" s="38" t="str">
        <f t="shared" si="220"/>
        <v/>
      </c>
      <c r="BG969" s="34">
        <f t="shared" si="221"/>
        <v>9105</v>
      </c>
      <c r="BH969" s="13">
        <f t="shared" si="222"/>
        <v>0</v>
      </c>
      <c r="BI969" s="13">
        <f t="shared" si="223"/>
        <v>0</v>
      </c>
    </row>
    <row r="970" spans="1:61" x14ac:dyDescent="0.2">
      <c r="A970" s="15">
        <v>969</v>
      </c>
      <c r="B970" s="35">
        <v>40053</v>
      </c>
      <c r="C970" s="36">
        <v>9478</v>
      </c>
      <c r="D970" s="37"/>
      <c r="F970" s="15">
        <v>560000</v>
      </c>
      <c r="H970" s="15">
        <v>72.373999999999995</v>
      </c>
      <c r="I970" s="15">
        <v>72.331999999999994</v>
      </c>
      <c r="J970" s="15">
        <v>2.6280000000000001</v>
      </c>
      <c r="K970" s="15">
        <v>14381.236000000001</v>
      </c>
      <c r="L970" s="15">
        <v>867250</v>
      </c>
      <c r="M970" s="15">
        <v>895</v>
      </c>
      <c r="N970" s="15">
        <v>11.566000000000001</v>
      </c>
      <c r="O970" s="15">
        <v>258395</v>
      </c>
      <c r="P970" s="15">
        <v>9852.4</v>
      </c>
      <c r="Q970" s="15">
        <v>2622827</v>
      </c>
      <c r="S970" s="15">
        <v>15156</v>
      </c>
      <c r="T970" s="15">
        <v>12.4072</v>
      </c>
      <c r="U970" s="15">
        <v>110.2</v>
      </c>
      <c r="V970" s="15">
        <v>20</v>
      </c>
      <c r="W970" s="15">
        <v>84</v>
      </c>
      <c r="X970" s="15">
        <v>94.596419999999995</v>
      </c>
      <c r="AB970" s="15">
        <v>304543</v>
      </c>
      <c r="AD970" s="15">
        <v>0</v>
      </c>
      <c r="AE970" s="15">
        <v>0.1</v>
      </c>
      <c r="AF970" s="15">
        <v>77.3</v>
      </c>
      <c r="AH970" s="13">
        <f t="shared" si="210"/>
        <v>2009</v>
      </c>
      <c r="AI970" s="13">
        <f t="shared" si="211"/>
        <v>35</v>
      </c>
      <c r="AJ970" s="13">
        <f>IF(AND(ISNUMBER(C970),ISNUMBER(AK970),ISNUMBER(AL970),AH970&gt;=Inputs!$B$5,AH970&lt;=Inputs!$B$6,AH970&lt;&gt;Inputs!$B$7,AH970&lt;&gt;Inputs!$B$8),1,0)</f>
        <v>0</v>
      </c>
      <c r="AK970" s="13">
        <f>IF(INDEX($E970:$AF970,Inputs!$C$10)="","",INDEX($E970:$AF970,Inputs!$C$10))</f>
        <v>258395</v>
      </c>
      <c r="AL970" s="13">
        <f>IF(INDEX($E970:$AF970,Inputs!$C$11)="","",INDEX($E970:$AF970,Inputs!$C$11))</f>
        <v>560000</v>
      </c>
      <c r="AM970" s="19">
        <f>Regression!$C$5+Regression!$C$6*A970</f>
        <v>9710.2279839053954</v>
      </c>
      <c r="AN970" s="27" t="str">
        <f t="shared" si="212"/>
        <v/>
      </c>
      <c r="AO970" s="30">
        <f>INDEX('Seasonal Index'!$E$2:$E$53,AI970)</f>
        <v>1.0224659586681397</v>
      </c>
      <c r="AP970" s="34" t="str">
        <f t="shared" si="213"/>
        <v/>
      </c>
      <c r="AQ970" s="16">
        <f>IF(AJ970=1,A970-Regression!$C$15,0)</f>
        <v>0</v>
      </c>
      <c r="AR970" s="16">
        <f>IF(AJ970=1,AK970-Regression!$D$15,0)</f>
        <v>0</v>
      </c>
      <c r="AS970" s="16">
        <f>IF(AJ970=1,AL970-Regression!$E$15,0)</f>
        <v>0</v>
      </c>
      <c r="AT970" s="16">
        <f>IF(AJ970=1,AP970-Regression!$F$15,0)</f>
        <v>0</v>
      </c>
      <c r="AU970" s="19">
        <f>IF(AND(ISNUMBER(AK970),ISNUMBER(AL970)),Regression!$C$38+Regression!$D$38*A970+Regression!$E$38*AK970+Regression!$F$38*AL970,"")</f>
        <v>9038.2394704926337</v>
      </c>
      <c r="AV970" s="34">
        <f t="shared" si="214"/>
        <v>9241.2921848694696</v>
      </c>
      <c r="AW970" s="13" t="str">
        <f>IF(AJ970=1,"Train",IF(AH970=Inputs!$B$6+1,"Validation",IF(AH970&gt;Inputs!$B$6+1,"Forecast","Not used")))</f>
        <v>Not used</v>
      </c>
      <c r="AX970" s="34">
        <f t="shared" si="215"/>
        <v>9478</v>
      </c>
      <c r="AY970" s="38" t="str">
        <f t="shared" si="216"/>
        <v/>
      </c>
      <c r="AZ970" s="13">
        <f t="shared" si="217"/>
        <v>0</v>
      </c>
      <c r="BB970" s="19">
        <f>Regression!$C$45+Regression!$C$46*A970</f>
        <v>7655.4346066918497</v>
      </c>
      <c r="BC970" s="27" t="str">
        <f t="shared" si="218"/>
        <v/>
      </c>
      <c r="BD970" s="30">
        <f>INDEX('Seasonal Index'!$H$2:$H$53,AI970)</f>
        <v>1.0227114090901652</v>
      </c>
      <c r="BE970" s="34" t="str">
        <f t="shared" si="219"/>
        <v/>
      </c>
      <c r="BF970" s="38" t="str">
        <f t="shared" si="220"/>
        <v/>
      </c>
      <c r="BG970" s="34">
        <f t="shared" si="221"/>
        <v>9478</v>
      </c>
      <c r="BH970" s="13">
        <f t="shared" si="222"/>
        <v>0</v>
      </c>
      <c r="BI970" s="13">
        <f t="shared" si="223"/>
        <v>0</v>
      </c>
    </row>
    <row r="971" spans="1:61" x14ac:dyDescent="0.2">
      <c r="A971" s="15">
        <v>970</v>
      </c>
      <c r="B971" s="35">
        <v>40060</v>
      </c>
      <c r="C971" s="36">
        <v>9283</v>
      </c>
      <c r="D971" s="37"/>
      <c r="F971" s="15">
        <v>564000</v>
      </c>
      <c r="H971" s="15">
        <v>68.391999999999996</v>
      </c>
      <c r="I971" s="15">
        <v>67.603999999999999</v>
      </c>
      <c r="J971" s="15">
        <v>2.613</v>
      </c>
      <c r="K971" s="15">
        <v>14381.236000000001</v>
      </c>
      <c r="L971" s="15">
        <v>867250</v>
      </c>
      <c r="M971" s="15">
        <v>895</v>
      </c>
      <c r="N971" s="15">
        <v>11.566000000000001</v>
      </c>
      <c r="O971" s="15">
        <v>258395</v>
      </c>
      <c r="P971" s="15">
        <v>9852.4</v>
      </c>
      <c r="Q971" s="15">
        <v>2622827</v>
      </c>
      <c r="S971" s="15">
        <v>15156</v>
      </c>
      <c r="T971" s="15">
        <v>12.4072</v>
      </c>
      <c r="U971" s="15">
        <v>110.2</v>
      </c>
      <c r="V971" s="15">
        <v>20</v>
      </c>
      <c r="W971" s="15">
        <v>86</v>
      </c>
      <c r="X971" s="15">
        <v>94.390100000000004</v>
      </c>
      <c r="AB971" s="15">
        <v>304543</v>
      </c>
      <c r="AD971" s="15">
        <v>0</v>
      </c>
      <c r="AE971" s="15">
        <v>2.2000000000000002</v>
      </c>
      <c r="AF971" s="15">
        <v>63.3</v>
      </c>
      <c r="AH971" s="13">
        <f t="shared" si="210"/>
        <v>2009</v>
      </c>
      <c r="AI971" s="13">
        <f t="shared" si="211"/>
        <v>36</v>
      </c>
      <c r="AJ971" s="13">
        <f>IF(AND(ISNUMBER(C971),ISNUMBER(AK971),ISNUMBER(AL971),AH971&gt;=Inputs!$B$5,AH971&lt;=Inputs!$B$6,AH971&lt;&gt;Inputs!$B$7,AH971&lt;&gt;Inputs!$B$8),1,0)</f>
        <v>0</v>
      </c>
      <c r="AK971" s="13">
        <f>IF(INDEX($E971:$AF971,Inputs!$C$10)="","",INDEX($E971:$AF971,Inputs!$C$10))</f>
        <v>258395</v>
      </c>
      <c r="AL971" s="13">
        <f>IF(INDEX($E971:$AF971,Inputs!$C$11)="","",INDEX($E971:$AF971,Inputs!$C$11))</f>
        <v>564000</v>
      </c>
      <c r="AM971" s="19">
        <f>Regression!$C$5+Regression!$C$6*A971</f>
        <v>9709.0553089670757</v>
      </c>
      <c r="AN971" s="27" t="str">
        <f t="shared" si="212"/>
        <v/>
      </c>
      <c r="AO971" s="30">
        <f>INDEX('Seasonal Index'!$E$2:$E$53,AI971)</f>
        <v>1.0036108382806754</v>
      </c>
      <c r="AP971" s="34" t="str">
        <f t="shared" si="213"/>
        <v/>
      </c>
      <c r="AQ971" s="16">
        <f>IF(AJ971=1,A971-Regression!$C$15,0)</f>
        <v>0</v>
      </c>
      <c r="AR971" s="16">
        <f>IF(AJ971=1,AK971-Regression!$D$15,0)</f>
        <v>0</v>
      </c>
      <c r="AS971" s="16">
        <f>IF(AJ971=1,AL971-Regression!$E$15,0)</f>
        <v>0</v>
      </c>
      <c r="AT971" s="16">
        <f>IF(AJ971=1,AP971-Regression!$F$15,0)</f>
        <v>0</v>
      </c>
      <c r="AU971" s="19">
        <f>IF(AND(ISNUMBER(AK971),ISNUMBER(AL971)),Regression!$C$38+Regression!$D$38*A971+Regression!$E$38*AK971+Regression!$F$38*AL971,"")</f>
        <v>9026.0569917676712</v>
      </c>
      <c r="AV971" s="34">
        <f t="shared" si="214"/>
        <v>9058.6486238771049</v>
      </c>
      <c r="AW971" s="13" t="str">
        <f>IF(AJ971=1,"Train",IF(AH971=Inputs!$B$6+1,"Validation",IF(AH971&gt;Inputs!$B$6+1,"Forecast","Not used")))</f>
        <v>Not used</v>
      </c>
      <c r="AX971" s="34">
        <f t="shared" si="215"/>
        <v>9283</v>
      </c>
      <c r="AY971" s="38" t="str">
        <f t="shared" si="216"/>
        <v/>
      </c>
      <c r="AZ971" s="13">
        <f t="shared" si="217"/>
        <v>0</v>
      </c>
      <c r="BB971" s="19">
        <f>Regression!$C$45+Regression!$C$46*A971</f>
        <v>7656.9941063046263</v>
      </c>
      <c r="BC971" s="27" t="str">
        <f t="shared" si="218"/>
        <v/>
      </c>
      <c r="BD971" s="30">
        <f>INDEX('Seasonal Index'!$H$2:$H$53,AI971)</f>
        <v>0.95792593843145868</v>
      </c>
      <c r="BE971" s="34" t="str">
        <f t="shared" si="219"/>
        <v/>
      </c>
      <c r="BF971" s="38" t="str">
        <f t="shared" si="220"/>
        <v/>
      </c>
      <c r="BG971" s="34">
        <f t="shared" si="221"/>
        <v>9283</v>
      </c>
      <c r="BH971" s="13">
        <f t="shared" si="222"/>
        <v>0</v>
      </c>
      <c r="BI971" s="13">
        <f t="shared" si="223"/>
        <v>0</v>
      </c>
    </row>
    <row r="972" spans="1:61" x14ac:dyDescent="0.2">
      <c r="A972" s="15">
        <v>971</v>
      </c>
      <c r="B972" s="35">
        <v>40067</v>
      </c>
      <c r="C972" s="36">
        <v>9001</v>
      </c>
      <c r="D972" s="37"/>
      <c r="F972" s="15">
        <v>558000</v>
      </c>
      <c r="H972" s="15">
        <v>70.91</v>
      </c>
      <c r="I972" s="15">
        <v>69.17</v>
      </c>
      <c r="J972" s="15">
        <v>2.5880000000000001</v>
      </c>
      <c r="K972" s="15">
        <v>14381.236000000001</v>
      </c>
      <c r="L972" s="15">
        <v>848882</v>
      </c>
      <c r="M972" s="15">
        <v>931</v>
      </c>
      <c r="N972" s="15">
        <v>11.566000000000001</v>
      </c>
      <c r="O972" s="15">
        <v>258395</v>
      </c>
      <c r="P972" s="15">
        <v>9886.2999999999993</v>
      </c>
      <c r="Q972" s="15">
        <v>2622827</v>
      </c>
      <c r="S972" s="15">
        <v>15156</v>
      </c>
      <c r="T972" s="15">
        <v>12.4072</v>
      </c>
      <c r="U972" s="15">
        <v>110.2</v>
      </c>
      <c r="V972" s="15">
        <v>20</v>
      </c>
      <c r="W972" s="15">
        <v>86</v>
      </c>
      <c r="X972" s="15">
        <v>94.907579999999996</v>
      </c>
      <c r="AB972" s="15">
        <v>304543</v>
      </c>
      <c r="AD972" s="15">
        <v>1</v>
      </c>
      <c r="AE972" s="15">
        <v>1.1000000000000001</v>
      </c>
      <c r="AF972" s="15">
        <v>57.2</v>
      </c>
      <c r="AH972" s="13">
        <f t="shared" si="210"/>
        <v>2009</v>
      </c>
      <c r="AI972" s="13">
        <f t="shared" si="211"/>
        <v>37</v>
      </c>
      <c r="AJ972" s="13">
        <f>IF(AND(ISNUMBER(C972),ISNUMBER(AK972),ISNUMBER(AL972),AH972&gt;=Inputs!$B$5,AH972&lt;=Inputs!$B$6,AH972&lt;&gt;Inputs!$B$7,AH972&lt;&gt;Inputs!$B$8),1,0)</f>
        <v>0</v>
      </c>
      <c r="AK972" s="13">
        <f>IF(INDEX($E972:$AF972,Inputs!$C$10)="","",INDEX($E972:$AF972,Inputs!$C$10))</f>
        <v>258395</v>
      </c>
      <c r="AL972" s="13">
        <f>IF(INDEX($E972:$AF972,Inputs!$C$11)="","",INDEX($E972:$AF972,Inputs!$C$11))</f>
        <v>558000</v>
      </c>
      <c r="AM972" s="19">
        <f>Regression!$C$5+Regression!$C$6*A972</f>
        <v>9707.882634028756</v>
      </c>
      <c r="AN972" s="27" t="str">
        <f t="shared" si="212"/>
        <v/>
      </c>
      <c r="AO972" s="30">
        <f>INDEX('Seasonal Index'!$E$2:$E$53,AI972)</f>
        <v>0.98810944012120361</v>
      </c>
      <c r="AP972" s="34" t="str">
        <f t="shared" si="213"/>
        <v/>
      </c>
      <c r="AQ972" s="16">
        <f>IF(AJ972=1,A972-Regression!$C$15,0)</f>
        <v>0</v>
      </c>
      <c r="AR972" s="16">
        <f>IF(AJ972=1,AK972-Regression!$D$15,0)</f>
        <v>0</v>
      </c>
      <c r="AS972" s="16">
        <f>IF(AJ972=1,AL972-Regression!$E$15,0)</f>
        <v>0</v>
      </c>
      <c r="AT972" s="16">
        <f>IF(AJ972=1,AP972-Regression!$F$15,0)</f>
        <v>0</v>
      </c>
      <c r="AU972" s="19">
        <f>IF(AND(ISNUMBER(AK972),ISNUMBER(AL972)),Regression!$C$38+Regression!$D$38*A972+Regression!$E$38*AK972+Regression!$F$38*AL972,"")</f>
        <v>9040.4249268102794</v>
      </c>
      <c r="AV972" s="34">
        <f t="shared" si="214"/>
        <v>8932.9292128882789</v>
      </c>
      <c r="AW972" s="13" t="str">
        <f>IF(AJ972=1,"Train",IF(AH972=Inputs!$B$6+1,"Validation",IF(AH972&gt;Inputs!$B$6+1,"Forecast","Not used")))</f>
        <v>Not used</v>
      </c>
      <c r="AX972" s="34">
        <f t="shared" si="215"/>
        <v>9001</v>
      </c>
      <c r="AY972" s="38" t="str">
        <f t="shared" si="216"/>
        <v/>
      </c>
      <c r="AZ972" s="13">
        <f t="shared" si="217"/>
        <v>0</v>
      </c>
      <c r="BB972" s="19">
        <f>Regression!$C$45+Regression!$C$46*A972</f>
        <v>7658.5536059174028</v>
      </c>
      <c r="BC972" s="27" t="str">
        <f t="shared" si="218"/>
        <v/>
      </c>
      <c r="BD972" s="30">
        <f>INDEX('Seasonal Index'!$H$2:$H$53,AI972)</f>
        <v>0.96626808296825473</v>
      </c>
      <c r="BE972" s="34" t="str">
        <f t="shared" si="219"/>
        <v/>
      </c>
      <c r="BF972" s="38" t="str">
        <f t="shared" si="220"/>
        <v/>
      </c>
      <c r="BG972" s="34">
        <f t="shared" si="221"/>
        <v>9001</v>
      </c>
      <c r="BH972" s="13">
        <f t="shared" si="222"/>
        <v>0</v>
      </c>
      <c r="BI972" s="13">
        <f t="shared" si="223"/>
        <v>0</v>
      </c>
    </row>
    <row r="973" spans="1:61" x14ac:dyDescent="0.2">
      <c r="A973" s="15">
        <v>972</v>
      </c>
      <c r="B973" s="35">
        <v>40074</v>
      </c>
      <c r="C973" s="36">
        <v>8790</v>
      </c>
      <c r="D973" s="37"/>
      <c r="F973" s="15">
        <v>542000</v>
      </c>
      <c r="H973" s="15">
        <v>71.319999999999993</v>
      </c>
      <c r="I973" s="15">
        <v>68.846000000000004</v>
      </c>
      <c r="J973" s="15">
        <v>2.577</v>
      </c>
      <c r="K973" s="15">
        <v>14381.236000000001</v>
      </c>
      <c r="L973" s="15">
        <v>848882</v>
      </c>
      <c r="M973" s="15">
        <v>931</v>
      </c>
      <c r="N973" s="15">
        <v>14.754</v>
      </c>
      <c r="O973" s="15">
        <v>264472</v>
      </c>
      <c r="P973" s="15">
        <v>9886.2999999999993</v>
      </c>
      <c r="Q973" s="15">
        <v>2591475</v>
      </c>
      <c r="S973" s="15">
        <v>15156</v>
      </c>
      <c r="T973" s="15">
        <v>12.4072</v>
      </c>
      <c r="U973" s="15">
        <v>110.2</v>
      </c>
      <c r="V973" s="15">
        <v>20</v>
      </c>
      <c r="W973" s="15">
        <v>86</v>
      </c>
      <c r="X973" s="15">
        <v>93.610249999999994</v>
      </c>
      <c r="AB973" s="15">
        <v>304543</v>
      </c>
      <c r="AD973" s="15">
        <v>0</v>
      </c>
      <c r="AE973" s="15">
        <v>2.1</v>
      </c>
      <c r="AF973" s="15">
        <v>42.6</v>
      </c>
      <c r="AH973" s="13">
        <f t="shared" si="210"/>
        <v>2009</v>
      </c>
      <c r="AI973" s="13">
        <f t="shared" si="211"/>
        <v>38</v>
      </c>
      <c r="AJ973" s="13">
        <f>IF(AND(ISNUMBER(C973),ISNUMBER(AK973),ISNUMBER(AL973),AH973&gt;=Inputs!$B$5,AH973&lt;=Inputs!$B$6,AH973&lt;&gt;Inputs!$B$7,AH973&lt;&gt;Inputs!$B$8),1,0)</f>
        <v>0</v>
      </c>
      <c r="AK973" s="13">
        <f>IF(INDEX($E973:$AF973,Inputs!$C$10)="","",INDEX($E973:$AF973,Inputs!$C$10))</f>
        <v>264472</v>
      </c>
      <c r="AL973" s="13">
        <f>IF(INDEX($E973:$AF973,Inputs!$C$11)="","",INDEX($E973:$AF973,Inputs!$C$11))</f>
        <v>542000</v>
      </c>
      <c r="AM973" s="19">
        <f>Regression!$C$5+Regression!$C$6*A973</f>
        <v>9706.7099590904381</v>
      </c>
      <c r="AN973" s="27" t="str">
        <f t="shared" si="212"/>
        <v/>
      </c>
      <c r="AO973" s="30">
        <f>INDEX('Seasonal Index'!$E$2:$E$53,AI973)</f>
        <v>1.0099608185275364</v>
      </c>
      <c r="AP973" s="34" t="str">
        <f t="shared" si="213"/>
        <v/>
      </c>
      <c r="AQ973" s="16">
        <f>IF(AJ973=1,A973-Regression!$C$15,0)</f>
        <v>0</v>
      </c>
      <c r="AR973" s="16">
        <f>IF(AJ973=1,AK973-Regression!$D$15,0)</f>
        <v>0</v>
      </c>
      <c r="AS973" s="16">
        <f>IF(AJ973=1,AL973-Regression!$E$15,0)</f>
        <v>0</v>
      </c>
      <c r="AT973" s="16">
        <f>IF(AJ973=1,AP973-Regression!$F$15,0)</f>
        <v>0</v>
      </c>
      <c r="AU973" s="19">
        <f>IF(AND(ISNUMBER(AK973),ISNUMBER(AL973)),Regression!$C$38+Regression!$D$38*A973+Regression!$E$38*AK973+Regression!$F$38*AL973,"")</f>
        <v>9092.4318020301853</v>
      </c>
      <c r="AV973" s="34">
        <f t="shared" si="214"/>
        <v>9182.9998651842088</v>
      </c>
      <c r="AW973" s="13" t="str">
        <f>IF(AJ973=1,"Train",IF(AH973=Inputs!$B$6+1,"Validation",IF(AH973&gt;Inputs!$B$6+1,"Forecast","Not used")))</f>
        <v>Not used</v>
      </c>
      <c r="AX973" s="34">
        <f t="shared" si="215"/>
        <v>8790</v>
      </c>
      <c r="AY973" s="38" t="str">
        <f t="shared" si="216"/>
        <v/>
      </c>
      <c r="AZ973" s="13">
        <f t="shared" si="217"/>
        <v>0</v>
      </c>
      <c r="BB973" s="19">
        <f>Regression!$C$45+Regression!$C$46*A973</f>
        <v>7660.1131055301794</v>
      </c>
      <c r="BC973" s="27" t="str">
        <f t="shared" si="218"/>
        <v/>
      </c>
      <c r="BD973" s="30">
        <f>INDEX('Seasonal Index'!$H$2:$H$53,AI973)</f>
        <v>1.0093448557066802</v>
      </c>
      <c r="BE973" s="34" t="str">
        <f t="shared" si="219"/>
        <v/>
      </c>
      <c r="BF973" s="38" t="str">
        <f t="shared" si="220"/>
        <v/>
      </c>
      <c r="BG973" s="34">
        <f t="shared" si="221"/>
        <v>8790</v>
      </c>
      <c r="BH973" s="13">
        <f t="shared" si="222"/>
        <v>0</v>
      </c>
      <c r="BI973" s="13">
        <f t="shared" si="223"/>
        <v>0</v>
      </c>
    </row>
    <row r="974" spans="1:61" x14ac:dyDescent="0.2">
      <c r="A974" s="15">
        <v>973</v>
      </c>
      <c r="B974" s="35">
        <v>40081</v>
      </c>
      <c r="C974" s="36">
        <v>9126</v>
      </c>
      <c r="D974" s="37"/>
      <c r="F974" s="15">
        <v>536000</v>
      </c>
      <c r="H974" s="15">
        <v>68.325999999999993</v>
      </c>
      <c r="I974" s="15">
        <v>66.956000000000003</v>
      </c>
      <c r="J974" s="15">
        <v>2.552</v>
      </c>
      <c r="K974" s="15">
        <v>14381.236000000001</v>
      </c>
      <c r="L974" s="15">
        <v>848882</v>
      </c>
      <c r="M974" s="15">
        <v>931</v>
      </c>
      <c r="N974" s="15">
        <v>14.754</v>
      </c>
      <c r="O974" s="15">
        <v>264472</v>
      </c>
      <c r="P974" s="15">
        <v>9886.2999999999993</v>
      </c>
      <c r="Q974" s="15">
        <v>2591475</v>
      </c>
      <c r="S974" s="15">
        <v>15156</v>
      </c>
      <c r="T974" s="15">
        <v>12.4072</v>
      </c>
      <c r="U974" s="15">
        <v>110.2</v>
      </c>
      <c r="V974" s="15">
        <v>20</v>
      </c>
      <c r="W974" s="15">
        <v>86</v>
      </c>
      <c r="X974" s="15">
        <v>93.184299999999993</v>
      </c>
      <c r="AB974" s="15">
        <v>304543</v>
      </c>
      <c r="AD974" s="15">
        <v>0</v>
      </c>
      <c r="AE974" s="15">
        <v>2</v>
      </c>
      <c r="AF974" s="15">
        <v>51.1</v>
      </c>
      <c r="AH974" s="13">
        <f t="shared" si="210"/>
        <v>2009</v>
      </c>
      <c r="AI974" s="13">
        <f t="shared" si="211"/>
        <v>39</v>
      </c>
      <c r="AJ974" s="13">
        <f>IF(AND(ISNUMBER(C974),ISNUMBER(AK974),ISNUMBER(AL974),AH974&gt;=Inputs!$B$5,AH974&lt;=Inputs!$B$6,AH974&lt;&gt;Inputs!$B$7,AH974&lt;&gt;Inputs!$B$8),1,0)</f>
        <v>0</v>
      </c>
      <c r="AK974" s="13">
        <f>IF(INDEX($E974:$AF974,Inputs!$C$10)="","",INDEX($E974:$AF974,Inputs!$C$10))</f>
        <v>264472</v>
      </c>
      <c r="AL974" s="13">
        <f>IF(INDEX($E974:$AF974,Inputs!$C$11)="","",INDEX($E974:$AF974,Inputs!$C$11))</f>
        <v>536000</v>
      </c>
      <c r="AM974" s="19">
        <f>Regression!$C$5+Regression!$C$6*A974</f>
        <v>9705.5372841521184</v>
      </c>
      <c r="AN974" s="27" t="str">
        <f t="shared" si="212"/>
        <v/>
      </c>
      <c r="AO974" s="30">
        <f>INDEX('Seasonal Index'!$E$2:$E$53,AI974)</f>
        <v>0.98271219728161308</v>
      </c>
      <c r="AP974" s="34" t="str">
        <f t="shared" si="213"/>
        <v/>
      </c>
      <c r="AQ974" s="16">
        <f>IF(AJ974=1,A974-Regression!$C$15,0)</f>
        <v>0</v>
      </c>
      <c r="AR974" s="16">
        <f>IF(AJ974=1,AK974-Regression!$D$15,0)</f>
        <v>0</v>
      </c>
      <c r="AS974" s="16">
        <f>IF(AJ974=1,AL974-Regression!$E$15,0)</f>
        <v>0</v>
      </c>
      <c r="AT974" s="16">
        <f>IF(AJ974=1,AP974-Regression!$F$15,0)</f>
        <v>0</v>
      </c>
      <c r="AU974" s="19">
        <f>IF(AND(ISNUMBER(AK974),ISNUMBER(AL974)),Regression!$C$38+Regression!$D$38*A974+Regression!$E$38*AK974+Regression!$F$38*AL974,"")</f>
        <v>9106.7997370727935</v>
      </c>
      <c r="AV974" s="34">
        <f t="shared" si="214"/>
        <v>8949.3631798224214</v>
      </c>
      <c r="AW974" s="13" t="str">
        <f>IF(AJ974=1,"Train",IF(AH974=Inputs!$B$6+1,"Validation",IF(AH974&gt;Inputs!$B$6+1,"Forecast","Not used")))</f>
        <v>Not used</v>
      </c>
      <c r="AX974" s="34">
        <f t="shared" si="215"/>
        <v>9126</v>
      </c>
      <c r="AY974" s="38" t="str">
        <f t="shared" si="216"/>
        <v/>
      </c>
      <c r="AZ974" s="13">
        <f t="shared" si="217"/>
        <v>0</v>
      </c>
      <c r="BB974" s="19">
        <f>Regression!$C$45+Regression!$C$46*A974</f>
        <v>7661.6726051429559</v>
      </c>
      <c r="BC974" s="27" t="str">
        <f t="shared" si="218"/>
        <v/>
      </c>
      <c r="BD974" s="30">
        <f>INDEX('Seasonal Index'!$H$2:$H$53,AI974)</f>
        <v>0.98504922299012809</v>
      </c>
      <c r="BE974" s="34" t="str">
        <f t="shared" si="219"/>
        <v/>
      </c>
      <c r="BF974" s="38" t="str">
        <f t="shared" si="220"/>
        <v/>
      </c>
      <c r="BG974" s="34">
        <f t="shared" si="221"/>
        <v>9126</v>
      </c>
      <c r="BH974" s="13">
        <f t="shared" si="222"/>
        <v>0</v>
      </c>
      <c r="BI974" s="13">
        <f t="shared" si="223"/>
        <v>0</v>
      </c>
    </row>
    <row r="975" spans="1:61" x14ac:dyDescent="0.2">
      <c r="A975" s="15">
        <v>974</v>
      </c>
      <c r="B975" s="35">
        <v>40088</v>
      </c>
      <c r="C975" s="36">
        <v>9269</v>
      </c>
      <c r="D975" s="37"/>
      <c r="F975" s="15">
        <v>554000</v>
      </c>
      <c r="H975" s="15">
        <v>68.835999999999999</v>
      </c>
      <c r="I975" s="15">
        <v>65.900000000000006</v>
      </c>
      <c r="J975" s="15">
        <v>2.4990000000000001</v>
      </c>
      <c r="K975" s="15">
        <v>14381.236000000001</v>
      </c>
      <c r="L975" s="15">
        <v>848882</v>
      </c>
      <c r="M975" s="15">
        <v>931</v>
      </c>
      <c r="N975" s="15">
        <v>14.754</v>
      </c>
      <c r="O975" s="15">
        <v>264472</v>
      </c>
      <c r="P975" s="15">
        <v>9886.2999999999993</v>
      </c>
      <c r="Q975" s="15">
        <v>2591475</v>
      </c>
      <c r="S975" s="15">
        <v>15156</v>
      </c>
      <c r="T975" s="15">
        <v>12.4072</v>
      </c>
      <c r="U975" s="15">
        <v>110.2</v>
      </c>
      <c r="V975" s="15">
        <v>20</v>
      </c>
      <c r="W975" s="15">
        <v>86</v>
      </c>
      <c r="X975" s="15">
        <v>93.244879999999995</v>
      </c>
      <c r="AB975" s="15">
        <v>304543</v>
      </c>
      <c r="AD975" s="15">
        <v>0</v>
      </c>
      <c r="AE975" s="15">
        <v>23.6</v>
      </c>
      <c r="AF975" s="15">
        <v>31.7</v>
      </c>
      <c r="AH975" s="13">
        <f t="shared" si="210"/>
        <v>2009</v>
      </c>
      <c r="AI975" s="13">
        <f t="shared" si="211"/>
        <v>40</v>
      </c>
      <c r="AJ975" s="13">
        <f>IF(AND(ISNUMBER(C975),ISNUMBER(AK975),ISNUMBER(AL975),AH975&gt;=Inputs!$B$5,AH975&lt;=Inputs!$B$6,AH975&lt;&gt;Inputs!$B$7,AH975&lt;&gt;Inputs!$B$8),1,0)</f>
        <v>0</v>
      </c>
      <c r="AK975" s="13">
        <f>IF(INDEX($E975:$AF975,Inputs!$C$10)="","",INDEX($E975:$AF975,Inputs!$C$10))</f>
        <v>264472</v>
      </c>
      <c r="AL975" s="13">
        <f>IF(INDEX($E975:$AF975,Inputs!$C$11)="","",INDEX($E975:$AF975,Inputs!$C$11))</f>
        <v>554000</v>
      </c>
      <c r="AM975" s="19">
        <f>Regression!$C$5+Regression!$C$6*A975</f>
        <v>9704.3646092138006</v>
      </c>
      <c r="AN975" s="27" t="str">
        <f t="shared" si="212"/>
        <v/>
      </c>
      <c r="AO975" s="30">
        <f>INDEX('Seasonal Index'!$E$2:$E$53,AI975)</f>
        <v>1.0036663428040973</v>
      </c>
      <c r="AP975" s="34" t="str">
        <f t="shared" si="213"/>
        <v/>
      </c>
      <c r="AQ975" s="16">
        <f>IF(AJ975=1,A975-Regression!$C$15,0)</f>
        <v>0</v>
      </c>
      <c r="AR975" s="16">
        <f>IF(AJ975=1,AK975-Regression!$D$15,0)</f>
        <v>0</v>
      </c>
      <c r="AS975" s="16">
        <f>IF(AJ975=1,AL975-Regression!$E$15,0)</f>
        <v>0</v>
      </c>
      <c r="AT975" s="16">
        <f>IF(AJ975=1,AP975-Regression!$F$15,0)</f>
        <v>0</v>
      </c>
      <c r="AU975" s="19">
        <f>IF(AND(ISNUMBER(AK975),ISNUMBER(AL975)),Regression!$C$38+Regression!$D$38*A975+Regression!$E$38*AK975+Regression!$F$38*AL975,"")</f>
        <v>9057.4466790732295</v>
      </c>
      <c r="AV975" s="34">
        <f t="shared" si="214"/>
        <v>9090.6543835285447</v>
      </c>
      <c r="AW975" s="13" t="str">
        <f>IF(AJ975=1,"Train",IF(AH975=Inputs!$B$6+1,"Validation",IF(AH975&gt;Inputs!$B$6+1,"Forecast","Not used")))</f>
        <v>Not used</v>
      </c>
      <c r="AX975" s="34">
        <f t="shared" si="215"/>
        <v>9269</v>
      </c>
      <c r="AY975" s="38" t="str">
        <f t="shared" si="216"/>
        <v/>
      </c>
      <c r="AZ975" s="13">
        <f t="shared" si="217"/>
        <v>0</v>
      </c>
      <c r="BB975" s="19">
        <f>Regression!$C$45+Regression!$C$46*A975</f>
        <v>7663.2321047557334</v>
      </c>
      <c r="BC975" s="27" t="str">
        <f t="shared" si="218"/>
        <v/>
      </c>
      <c r="BD975" s="30">
        <f>INDEX('Seasonal Index'!$H$2:$H$53,AI975)</f>
        <v>1.0034134329008386</v>
      </c>
      <c r="BE975" s="34" t="str">
        <f t="shared" si="219"/>
        <v/>
      </c>
      <c r="BF975" s="38" t="str">
        <f t="shared" si="220"/>
        <v/>
      </c>
      <c r="BG975" s="34">
        <f t="shared" si="221"/>
        <v>9269</v>
      </c>
      <c r="BH975" s="13">
        <f t="shared" si="222"/>
        <v>0</v>
      </c>
      <c r="BI975" s="13">
        <f t="shared" si="223"/>
        <v>0</v>
      </c>
    </row>
    <row r="976" spans="1:61" x14ac:dyDescent="0.2">
      <c r="A976" s="15">
        <v>975</v>
      </c>
      <c r="B976" s="35">
        <v>40095</v>
      </c>
      <c r="C976" s="36">
        <v>9256</v>
      </c>
      <c r="D976" s="37"/>
      <c r="F976" s="15">
        <v>533000</v>
      </c>
      <c r="H976" s="15">
        <v>70.802000000000007</v>
      </c>
      <c r="I976" s="15">
        <v>67.867999999999995</v>
      </c>
      <c r="J976" s="15">
        <v>2.468</v>
      </c>
      <c r="K976" s="15">
        <v>14381.236000000001</v>
      </c>
      <c r="L976" s="15">
        <v>842850</v>
      </c>
      <c r="M976" s="15">
        <v>980</v>
      </c>
      <c r="N976" s="15">
        <v>14.754</v>
      </c>
      <c r="O976" s="15">
        <v>264472</v>
      </c>
      <c r="P976" s="15">
        <v>10004.1</v>
      </c>
      <c r="Q976" s="15">
        <v>2591475</v>
      </c>
      <c r="S976" s="15">
        <v>15156</v>
      </c>
      <c r="T976" s="15">
        <v>12.4072</v>
      </c>
      <c r="U976" s="15">
        <v>110.2</v>
      </c>
      <c r="V976" s="15">
        <v>20</v>
      </c>
      <c r="W976" s="15">
        <v>84.2</v>
      </c>
      <c r="X976" s="15">
        <v>93.542060000000006</v>
      </c>
      <c r="AB976" s="15">
        <v>304543</v>
      </c>
      <c r="AD976" s="15">
        <v>0</v>
      </c>
      <c r="AE976" s="15">
        <v>33.4</v>
      </c>
      <c r="AF976" s="15">
        <v>22.8</v>
      </c>
      <c r="AH976" s="13">
        <f t="shared" si="210"/>
        <v>2009</v>
      </c>
      <c r="AI976" s="13">
        <f t="shared" si="211"/>
        <v>41</v>
      </c>
      <c r="AJ976" s="13">
        <f>IF(AND(ISNUMBER(C976),ISNUMBER(AK976),ISNUMBER(AL976),AH976&gt;=Inputs!$B$5,AH976&lt;=Inputs!$B$6,AH976&lt;&gt;Inputs!$B$7,AH976&lt;&gt;Inputs!$B$8),1,0)</f>
        <v>0</v>
      </c>
      <c r="AK976" s="13">
        <f>IF(INDEX($E976:$AF976,Inputs!$C$10)="","",INDEX($E976:$AF976,Inputs!$C$10))</f>
        <v>264472</v>
      </c>
      <c r="AL976" s="13">
        <f>IF(INDEX($E976:$AF976,Inputs!$C$11)="","",INDEX($E976:$AF976,Inputs!$C$11))</f>
        <v>533000</v>
      </c>
      <c r="AM976" s="19">
        <f>Regression!$C$5+Regression!$C$6*A976</f>
        <v>9703.1919342754809</v>
      </c>
      <c r="AN976" s="27" t="str">
        <f t="shared" si="212"/>
        <v/>
      </c>
      <c r="AO976" s="30">
        <f>INDEX('Seasonal Index'!$E$2:$E$53,AI976)</f>
        <v>0.99583578255044536</v>
      </c>
      <c r="AP976" s="34" t="str">
        <f t="shared" si="213"/>
        <v/>
      </c>
      <c r="AQ976" s="16">
        <f>IF(AJ976=1,A976-Regression!$C$15,0)</f>
        <v>0</v>
      </c>
      <c r="AR976" s="16">
        <f>IF(AJ976=1,AK976-Regression!$D$15,0)</f>
        <v>0</v>
      </c>
      <c r="AS976" s="16">
        <f>IF(AJ976=1,AL976-Regression!$E$15,0)</f>
        <v>0</v>
      </c>
      <c r="AT976" s="16">
        <f>IF(AJ976=1,AP976-Regression!$F$15,0)</f>
        <v>0</v>
      </c>
      <c r="AU976" s="19">
        <f>IF(AND(ISNUMBER(AK976),ISNUMBER(AL976)),Regression!$C$38+Regression!$D$38*A976+Regression!$E$38*AK976+Regression!$F$38*AL976,"")</f>
        <v>9111.6402347671956</v>
      </c>
      <c r="AV976" s="34">
        <f t="shared" si="214"/>
        <v>9073.6973835075132</v>
      </c>
      <c r="AW976" s="13" t="str">
        <f>IF(AJ976=1,"Train",IF(AH976=Inputs!$B$6+1,"Validation",IF(AH976&gt;Inputs!$B$6+1,"Forecast","Not used")))</f>
        <v>Not used</v>
      </c>
      <c r="AX976" s="34">
        <f t="shared" si="215"/>
        <v>9256</v>
      </c>
      <c r="AY976" s="38" t="str">
        <f t="shared" si="216"/>
        <v/>
      </c>
      <c r="AZ976" s="13">
        <f t="shared" si="217"/>
        <v>0</v>
      </c>
      <c r="BB976" s="19">
        <f>Regression!$C$45+Regression!$C$46*A976</f>
        <v>7664.79160436851</v>
      </c>
      <c r="BC976" s="27" t="str">
        <f t="shared" si="218"/>
        <v/>
      </c>
      <c r="BD976" s="30">
        <f>INDEX('Seasonal Index'!$H$2:$H$53,AI976)</f>
        <v>0.99351278009710298</v>
      </c>
      <c r="BE976" s="34" t="str">
        <f t="shared" si="219"/>
        <v/>
      </c>
      <c r="BF976" s="38" t="str">
        <f t="shared" si="220"/>
        <v/>
      </c>
      <c r="BG976" s="34">
        <f t="shared" si="221"/>
        <v>9256</v>
      </c>
      <c r="BH976" s="13">
        <f t="shared" si="222"/>
        <v>0</v>
      </c>
      <c r="BI976" s="13">
        <f t="shared" si="223"/>
        <v>0</v>
      </c>
    </row>
    <row r="977" spans="1:61" x14ac:dyDescent="0.2">
      <c r="A977" s="15">
        <v>976</v>
      </c>
      <c r="B977" s="35">
        <v>40102</v>
      </c>
      <c r="C977" s="36">
        <v>8950</v>
      </c>
      <c r="D977" s="37"/>
      <c r="F977" s="15">
        <v>511000</v>
      </c>
      <c r="H977" s="15">
        <v>75.725999999999999</v>
      </c>
      <c r="I977" s="15">
        <v>72.287999999999997</v>
      </c>
      <c r="J977" s="15">
        <v>2.4889999999999999</v>
      </c>
      <c r="K977" s="15">
        <v>14381.236000000001</v>
      </c>
      <c r="L977" s="15">
        <v>842850</v>
      </c>
      <c r="M977" s="15">
        <v>980</v>
      </c>
      <c r="N977" s="15">
        <v>9.5350000000000001</v>
      </c>
      <c r="O977" s="15">
        <v>260297</v>
      </c>
      <c r="P977" s="15">
        <v>10004.1</v>
      </c>
      <c r="Q977" s="15">
        <v>2591475</v>
      </c>
      <c r="S977" s="15">
        <v>15156</v>
      </c>
      <c r="T977" s="15">
        <v>12.4072</v>
      </c>
      <c r="U977" s="15">
        <v>110.2</v>
      </c>
      <c r="V977" s="15">
        <v>20</v>
      </c>
      <c r="W977" s="15">
        <v>84.2</v>
      </c>
      <c r="X977" s="15">
        <v>92.650880000000001</v>
      </c>
      <c r="AB977" s="15">
        <v>304543</v>
      </c>
      <c r="AD977" s="15">
        <v>0</v>
      </c>
      <c r="AE977" s="15">
        <v>62.7</v>
      </c>
      <c r="AF977" s="15">
        <v>14.9</v>
      </c>
      <c r="AH977" s="13">
        <f t="shared" si="210"/>
        <v>2009</v>
      </c>
      <c r="AI977" s="13">
        <f t="shared" si="211"/>
        <v>42</v>
      </c>
      <c r="AJ977" s="13">
        <f>IF(AND(ISNUMBER(C977),ISNUMBER(AK977),ISNUMBER(AL977),AH977&gt;=Inputs!$B$5,AH977&lt;=Inputs!$B$6,AH977&lt;&gt;Inputs!$B$7,AH977&lt;&gt;Inputs!$B$8),1,0)</f>
        <v>0</v>
      </c>
      <c r="AK977" s="13">
        <f>IF(INDEX($E977:$AF977,Inputs!$C$10)="","",INDEX($E977:$AF977,Inputs!$C$10))</f>
        <v>260297</v>
      </c>
      <c r="AL977" s="13">
        <f>IF(INDEX($E977:$AF977,Inputs!$C$11)="","",INDEX($E977:$AF977,Inputs!$C$11))</f>
        <v>511000</v>
      </c>
      <c r="AM977" s="19">
        <f>Regression!$C$5+Regression!$C$6*A977</f>
        <v>9702.0192593371612</v>
      </c>
      <c r="AN977" s="27" t="str">
        <f t="shared" si="212"/>
        <v/>
      </c>
      <c r="AO977" s="30">
        <f>INDEX('Seasonal Index'!$E$2:$E$53,AI977)</f>
        <v>1.0030736455714442</v>
      </c>
      <c r="AP977" s="34" t="str">
        <f t="shared" si="213"/>
        <v/>
      </c>
      <c r="AQ977" s="16">
        <f>IF(AJ977=1,A977-Regression!$C$15,0)</f>
        <v>0</v>
      </c>
      <c r="AR977" s="16">
        <f>IF(AJ977=1,AK977-Regression!$D$15,0)</f>
        <v>0</v>
      </c>
      <c r="AS977" s="16">
        <f>IF(AJ977=1,AL977-Regression!$E$15,0)</f>
        <v>0</v>
      </c>
      <c r="AT977" s="16">
        <f>IF(AJ977=1,AP977-Regression!$F$15,0)</f>
        <v>0</v>
      </c>
      <c r="AU977" s="19">
        <f>IF(AND(ISNUMBER(AK977),ISNUMBER(AL977)),Regression!$C$38+Regression!$D$38*A977+Regression!$E$38*AK977+Regression!$F$38*AL977,"")</f>
        <v>9160.8708299026566</v>
      </c>
      <c r="AV977" s="34">
        <f t="shared" si="214"/>
        <v>9189.0280999595598</v>
      </c>
      <c r="AW977" s="13" t="str">
        <f>IF(AJ977=1,"Train",IF(AH977=Inputs!$B$6+1,"Validation",IF(AH977&gt;Inputs!$B$6+1,"Forecast","Not used")))</f>
        <v>Not used</v>
      </c>
      <c r="AX977" s="34">
        <f t="shared" si="215"/>
        <v>8950</v>
      </c>
      <c r="AY977" s="38" t="str">
        <f t="shared" si="216"/>
        <v/>
      </c>
      <c r="AZ977" s="13">
        <f t="shared" si="217"/>
        <v>0</v>
      </c>
      <c r="BB977" s="19">
        <f>Regression!$C$45+Regression!$C$46*A977</f>
        <v>7666.3511039812865</v>
      </c>
      <c r="BC977" s="27" t="str">
        <f t="shared" si="218"/>
        <v/>
      </c>
      <c r="BD977" s="30">
        <f>INDEX('Seasonal Index'!$H$2:$H$53,AI977)</f>
        <v>1.0081501126133556</v>
      </c>
      <c r="BE977" s="34" t="str">
        <f t="shared" si="219"/>
        <v/>
      </c>
      <c r="BF977" s="38" t="str">
        <f t="shared" si="220"/>
        <v/>
      </c>
      <c r="BG977" s="34">
        <f t="shared" si="221"/>
        <v>8950</v>
      </c>
      <c r="BH977" s="13">
        <f t="shared" si="222"/>
        <v>0</v>
      </c>
      <c r="BI977" s="13">
        <f t="shared" si="223"/>
        <v>0</v>
      </c>
    </row>
    <row r="978" spans="1:61" x14ac:dyDescent="0.2">
      <c r="A978" s="15">
        <v>977</v>
      </c>
      <c r="B978" s="35">
        <v>40109</v>
      </c>
      <c r="C978" s="36">
        <v>8858</v>
      </c>
      <c r="D978" s="37"/>
      <c r="F978" s="15">
        <v>531000</v>
      </c>
      <c r="H978" s="15">
        <v>80.06</v>
      </c>
      <c r="I978" s="15">
        <v>77.238</v>
      </c>
      <c r="J978" s="15">
        <v>2.5739999999999998</v>
      </c>
      <c r="K978" s="15">
        <v>14381.236000000001</v>
      </c>
      <c r="L978" s="15">
        <v>842850</v>
      </c>
      <c r="M978" s="15">
        <v>980</v>
      </c>
      <c r="N978" s="15">
        <v>9.5350000000000001</v>
      </c>
      <c r="O978" s="15">
        <v>260297</v>
      </c>
      <c r="P978" s="15">
        <v>10004.1</v>
      </c>
      <c r="Q978" s="15">
        <v>2591475</v>
      </c>
      <c r="S978" s="15">
        <v>15156</v>
      </c>
      <c r="T978" s="15">
        <v>12.4072</v>
      </c>
      <c r="U978" s="15">
        <v>110.2</v>
      </c>
      <c r="V978" s="15">
        <v>20</v>
      </c>
      <c r="W978" s="15">
        <v>84.2</v>
      </c>
      <c r="X978" s="15">
        <v>91.605699999999999</v>
      </c>
      <c r="AB978" s="15">
        <v>304543</v>
      </c>
      <c r="AD978" s="15">
        <v>0</v>
      </c>
      <c r="AE978" s="15">
        <v>61.2</v>
      </c>
      <c r="AF978" s="15">
        <v>7.9</v>
      </c>
      <c r="AH978" s="13">
        <f t="shared" si="210"/>
        <v>2009</v>
      </c>
      <c r="AI978" s="13">
        <f t="shared" si="211"/>
        <v>43</v>
      </c>
      <c r="AJ978" s="13">
        <f>IF(AND(ISNUMBER(C978),ISNUMBER(AK978),ISNUMBER(AL978),AH978&gt;=Inputs!$B$5,AH978&lt;=Inputs!$B$6,AH978&lt;&gt;Inputs!$B$7,AH978&lt;&gt;Inputs!$B$8),1,0)</f>
        <v>0</v>
      </c>
      <c r="AK978" s="13">
        <f>IF(INDEX($E978:$AF978,Inputs!$C$10)="","",INDEX($E978:$AF978,Inputs!$C$10))</f>
        <v>260297</v>
      </c>
      <c r="AL978" s="13">
        <f>IF(INDEX($E978:$AF978,Inputs!$C$11)="","",INDEX($E978:$AF978,Inputs!$C$11))</f>
        <v>531000</v>
      </c>
      <c r="AM978" s="19">
        <f>Regression!$C$5+Regression!$C$6*A978</f>
        <v>9700.8465843988433</v>
      </c>
      <c r="AN978" s="27" t="str">
        <f t="shared" si="212"/>
        <v/>
      </c>
      <c r="AO978" s="30">
        <f>INDEX('Seasonal Index'!$E$2:$E$53,AI978)</f>
        <v>1.0122408775529341</v>
      </c>
      <c r="AP978" s="34" t="str">
        <f t="shared" si="213"/>
        <v/>
      </c>
      <c r="AQ978" s="16">
        <f>IF(AJ978=1,A978-Regression!$C$15,0)</f>
        <v>0</v>
      </c>
      <c r="AR978" s="16">
        <f>IF(AJ978=1,AK978-Regression!$D$15,0)</f>
        <v>0</v>
      </c>
      <c r="AS978" s="16">
        <f>IF(AJ978=1,AL978-Regression!$E$15,0)</f>
        <v>0</v>
      </c>
      <c r="AT978" s="16">
        <f>IF(AJ978=1,AP978-Regression!$F$15,0)</f>
        <v>0</v>
      </c>
      <c r="AU978" s="19">
        <f>IF(AND(ISNUMBER(AK978),ISNUMBER(AL978)),Regression!$C$38+Regression!$D$38*A978+Regression!$E$38*AK978+Regression!$F$38*AL978,"")</f>
        <v>9106.2076891495781</v>
      </c>
      <c r="AV978" s="34">
        <f t="shared" si="214"/>
        <v>9217.6756624440459</v>
      </c>
      <c r="AW978" s="13" t="str">
        <f>IF(AJ978=1,"Train",IF(AH978=Inputs!$B$6+1,"Validation",IF(AH978&gt;Inputs!$B$6+1,"Forecast","Not used")))</f>
        <v>Not used</v>
      </c>
      <c r="AX978" s="34">
        <f t="shared" si="215"/>
        <v>8858</v>
      </c>
      <c r="AY978" s="38" t="str">
        <f t="shared" si="216"/>
        <v/>
      </c>
      <c r="AZ978" s="13">
        <f t="shared" si="217"/>
        <v>0</v>
      </c>
      <c r="BB978" s="19">
        <f>Regression!$C$45+Regression!$C$46*A978</f>
        <v>7667.910603594064</v>
      </c>
      <c r="BC978" s="27" t="str">
        <f t="shared" si="218"/>
        <v/>
      </c>
      <c r="BD978" s="30">
        <f>INDEX('Seasonal Index'!$H$2:$H$53,AI978)</f>
        <v>1.0033758118290406</v>
      </c>
      <c r="BE978" s="34" t="str">
        <f t="shared" si="219"/>
        <v/>
      </c>
      <c r="BF978" s="38" t="str">
        <f t="shared" si="220"/>
        <v/>
      </c>
      <c r="BG978" s="34">
        <f t="shared" si="221"/>
        <v>8858</v>
      </c>
      <c r="BH978" s="13">
        <f t="shared" si="222"/>
        <v>0</v>
      </c>
      <c r="BI978" s="13">
        <f t="shared" si="223"/>
        <v>0</v>
      </c>
    </row>
    <row r="979" spans="1:61" x14ac:dyDescent="0.2">
      <c r="A979" s="15">
        <v>978</v>
      </c>
      <c r="B979" s="35">
        <v>40116</v>
      </c>
      <c r="C979" s="36">
        <v>9015</v>
      </c>
      <c r="D979" s="37"/>
      <c r="F979" s="15">
        <v>530000</v>
      </c>
      <c r="H979" s="15">
        <v>78.465999999999994</v>
      </c>
      <c r="I979" s="15">
        <v>76.067999999999998</v>
      </c>
      <c r="J979" s="15">
        <v>2.6739999999999999</v>
      </c>
      <c r="K979" s="15">
        <v>14381.236000000001</v>
      </c>
      <c r="L979" s="15">
        <v>842850</v>
      </c>
      <c r="M979" s="15">
        <v>980</v>
      </c>
      <c r="N979" s="15">
        <v>9.5350000000000001</v>
      </c>
      <c r="O979" s="15">
        <v>260297</v>
      </c>
      <c r="P979" s="15">
        <v>10004.1</v>
      </c>
      <c r="Q979" s="15">
        <v>2591475</v>
      </c>
      <c r="S979" s="15">
        <v>15156</v>
      </c>
      <c r="T979" s="15">
        <v>12.4072</v>
      </c>
      <c r="U979" s="15">
        <v>110.2</v>
      </c>
      <c r="V979" s="15">
        <v>20</v>
      </c>
      <c r="W979" s="15">
        <v>84.2</v>
      </c>
      <c r="X979" s="15">
        <v>91.59254</v>
      </c>
      <c r="AB979" s="15">
        <v>304543</v>
      </c>
      <c r="AD979" s="15">
        <v>0</v>
      </c>
      <c r="AE979" s="15">
        <v>52.3</v>
      </c>
      <c r="AF979" s="15">
        <v>6.1</v>
      </c>
      <c r="AH979" s="13">
        <f t="shared" si="210"/>
        <v>2009</v>
      </c>
      <c r="AI979" s="13">
        <f t="shared" si="211"/>
        <v>44</v>
      </c>
      <c r="AJ979" s="13">
        <f>IF(AND(ISNUMBER(C979),ISNUMBER(AK979),ISNUMBER(AL979),AH979&gt;=Inputs!$B$5,AH979&lt;=Inputs!$B$6,AH979&lt;&gt;Inputs!$B$7,AH979&lt;&gt;Inputs!$B$8),1,0)</f>
        <v>0</v>
      </c>
      <c r="AK979" s="13">
        <f>IF(INDEX($E979:$AF979,Inputs!$C$10)="","",INDEX($E979:$AF979,Inputs!$C$10))</f>
        <v>260297</v>
      </c>
      <c r="AL979" s="13">
        <f>IF(INDEX($E979:$AF979,Inputs!$C$11)="","",INDEX($E979:$AF979,Inputs!$C$11))</f>
        <v>530000</v>
      </c>
      <c r="AM979" s="19">
        <f>Regression!$C$5+Regression!$C$6*A979</f>
        <v>9699.6739094605236</v>
      </c>
      <c r="AN979" s="27" t="str">
        <f t="shared" si="212"/>
        <v/>
      </c>
      <c r="AO979" s="30">
        <f>INDEX('Seasonal Index'!$E$2:$E$53,AI979)</f>
        <v>1.012031592209933</v>
      </c>
      <c r="AP979" s="34" t="str">
        <f t="shared" si="213"/>
        <v/>
      </c>
      <c r="AQ979" s="16">
        <f>IF(AJ979=1,A979-Regression!$C$15,0)</f>
        <v>0</v>
      </c>
      <c r="AR979" s="16">
        <f>IF(AJ979=1,AK979-Regression!$D$15,0)</f>
        <v>0</v>
      </c>
      <c r="AS979" s="16">
        <f>IF(AJ979=1,AL979-Regression!$E$15,0)</f>
        <v>0</v>
      </c>
      <c r="AT979" s="16">
        <f>IF(AJ979=1,AP979-Regression!$F$15,0)</f>
        <v>0</v>
      </c>
      <c r="AU979" s="19">
        <f>IF(AND(ISNUMBER(AK979),ISNUMBER(AL979)),Regression!$C$38+Regression!$D$38*A979+Regression!$E$38*AK979+Regression!$F$38*AL979,"")</f>
        <v>9107.3004173084009</v>
      </c>
      <c r="AV979" s="34">
        <f t="shared" si="214"/>
        <v>9216.8757420628081</v>
      </c>
      <c r="AW979" s="13" t="str">
        <f>IF(AJ979=1,"Train",IF(AH979=Inputs!$B$6+1,"Validation",IF(AH979&gt;Inputs!$B$6+1,"Forecast","Not used")))</f>
        <v>Not used</v>
      </c>
      <c r="AX979" s="34">
        <f t="shared" si="215"/>
        <v>9015</v>
      </c>
      <c r="AY979" s="38" t="str">
        <f t="shared" si="216"/>
        <v/>
      </c>
      <c r="AZ979" s="13">
        <f t="shared" si="217"/>
        <v>0</v>
      </c>
      <c r="BB979" s="19">
        <f>Regression!$C$45+Regression!$C$46*A979</f>
        <v>7669.4701032068406</v>
      </c>
      <c r="BC979" s="27" t="str">
        <f t="shared" si="218"/>
        <v/>
      </c>
      <c r="BD979" s="30">
        <f>INDEX('Seasonal Index'!$H$2:$H$53,AI979)</f>
        <v>1.0342738783797232</v>
      </c>
      <c r="BE979" s="34" t="str">
        <f t="shared" si="219"/>
        <v/>
      </c>
      <c r="BF979" s="38" t="str">
        <f t="shared" si="220"/>
        <v/>
      </c>
      <c r="BG979" s="34">
        <f t="shared" si="221"/>
        <v>9015</v>
      </c>
      <c r="BH979" s="13">
        <f t="shared" si="222"/>
        <v>0</v>
      </c>
      <c r="BI979" s="13">
        <f t="shared" si="223"/>
        <v>0</v>
      </c>
    </row>
    <row r="980" spans="1:61" x14ac:dyDescent="0.2">
      <c r="A980" s="15">
        <v>979</v>
      </c>
      <c r="B980" s="35">
        <v>40123</v>
      </c>
      <c r="C980" s="36">
        <v>8844</v>
      </c>
      <c r="D980" s="37"/>
      <c r="F980" s="15">
        <v>522000</v>
      </c>
      <c r="H980" s="15">
        <v>79</v>
      </c>
      <c r="I980" s="15">
        <v>76.596000000000004</v>
      </c>
      <c r="J980" s="15">
        <v>2.694</v>
      </c>
      <c r="K980" s="15">
        <v>14448.882</v>
      </c>
      <c r="L980" s="15">
        <v>842850</v>
      </c>
      <c r="M980" s="15">
        <v>1009</v>
      </c>
      <c r="N980" s="15">
        <v>9.5350000000000001</v>
      </c>
      <c r="O980" s="15">
        <v>260297</v>
      </c>
      <c r="P980" s="15">
        <v>9927.7999999999993</v>
      </c>
      <c r="Q980" s="15">
        <v>2591475</v>
      </c>
      <c r="S980" s="15">
        <v>15156</v>
      </c>
      <c r="T980" s="15">
        <v>12.4072</v>
      </c>
      <c r="U980" s="15">
        <v>110.7</v>
      </c>
      <c r="V980" s="15">
        <v>20</v>
      </c>
      <c r="W980" s="15">
        <v>84.1</v>
      </c>
      <c r="X980" s="15">
        <v>92.507999999999996</v>
      </c>
      <c r="AB980" s="15">
        <v>304543</v>
      </c>
      <c r="AD980" s="15">
        <v>0</v>
      </c>
      <c r="AE980" s="15">
        <v>73.8</v>
      </c>
      <c r="AF980" s="15">
        <v>2.2000000000000002</v>
      </c>
      <c r="AH980" s="13">
        <f t="shared" si="210"/>
        <v>2009</v>
      </c>
      <c r="AI980" s="13">
        <f t="shared" si="211"/>
        <v>45</v>
      </c>
      <c r="AJ980" s="13">
        <f>IF(AND(ISNUMBER(C980),ISNUMBER(AK980),ISNUMBER(AL980),AH980&gt;=Inputs!$B$5,AH980&lt;=Inputs!$B$6,AH980&lt;&gt;Inputs!$B$7,AH980&lt;&gt;Inputs!$B$8),1,0)</f>
        <v>0</v>
      </c>
      <c r="AK980" s="13">
        <f>IF(INDEX($E980:$AF980,Inputs!$C$10)="","",INDEX($E980:$AF980,Inputs!$C$10))</f>
        <v>260297</v>
      </c>
      <c r="AL980" s="13">
        <f>IF(INDEX($E980:$AF980,Inputs!$C$11)="","",INDEX($E980:$AF980,Inputs!$C$11))</f>
        <v>522000</v>
      </c>
      <c r="AM980" s="19">
        <f>Regression!$C$5+Regression!$C$6*A980</f>
        <v>9698.5012345222058</v>
      </c>
      <c r="AN980" s="27" t="str">
        <f t="shared" si="212"/>
        <v/>
      </c>
      <c r="AO980" s="30">
        <f>INDEX('Seasonal Index'!$E$2:$E$53,AI980)</f>
        <v>1.0110407808389756</v>
      </c>
      <c r="AP980" s="34" t="str">
        <f t="shared" si="213"/>
        <v/>
      </c>
      <c r="AQ980" s="16">
        <f>IF(AJ980=1,A980-Regression!$C$15,0)</f>
        <v>0</v>
      </c>
      <c r="AR980" s="16">
        <f>IF(AJ980=1,AK980-Regression!$D$15,0)</f>
        <v>0</v>
      </c>
      <c r="AS980" s="16">
        <f>IF(AJ980=1,AL980-Regression!$E$15,0)</f>
        <v>0</v>
      </c>
      <c r="AT980" s="16">
        <f>IF(AJ980=1,AP980-Regression!$F$15,0)</f>
        <v>0</v>
      </c>
      <c r="AU980" s="19">
        <f>IF(AND(ISNUMBER(AK980),ISNUMBER(AL980)),Regression!$C$38+Regression!$D$38*A980+Regression!$E$38*AK980+Regression!$F$38*AL980,"")</f>
        <v>9126.9784351045237</v>
      </c>
      <c r="AV980" s="34">
        <f t="shared" si="214"/>
        <v>9227.7474037285701</v>
      </c>
      <c r="AW980" s="13" t="str">
        <f>IF(AJ980=1,"Train",IF(AH980=Inputs!$B$6+1,"Validation",IF(AH980&gt;Inputs!$B$6+1,"Forecast","Not used")))</f>
        <v>Not used</v>
      </c>
      <c r="AX980" s="34">
        <f t="shared" si="215"/>
        <v>8844</v>
      </c>
      <c r="AY980" s="38" t="str">
        <f t="shared" si="216"/>
        <v/>
      </c>
      <c r="AZ980" s="13">
        <f t="shared" si="217"/>
        <v>0</v>
      </c>
      <c r="BB980" s="19">
        <f>Regression!$C$45+Regression!$C$46*A980</f>
        <v>7671.0296028196171</v>
      </c>
      <c r="BC980" s="27" t="str">
        <f t="shared" si="218"/>
        <v/>
      </c>
      <c r="BD980" s="30">
        <f>INDEX('Seasonal Index'!$H$2:$H$53,AI980)</f>
        <v>1.024082102448103</v>
      </c>
      <c r="BE980" s="34" t="str">
        <f t="shared" si="219"/>
        <v/>
      </c>
      <c r="BF980" s="38" t="str">
        <f t="shared" si="220"/>
        <v/>
      </c>
      <c r="BG980" s="34">
        <f t="shared" si="221"/>
        <v>8844</v>
      </c>
      <c r="BH980" s="13">
        <f t="shared" si="222"/>
        <v>0</v>
      </c>
      <c r="BI980" s="13">
        <f t="shared" si="223"/>
        <v>0</v>
      </c>
    </row>
    <row r="981" spans="1:61" x14ac:dyDescent="0.2">
      <c r="A981" s="15">
        <v>980</v>
      </c>
      <c r="B981" s="35">
        <v>40130</v>
      </c>
      <c r="C981" s="36">
        <v>9015</v>
      </c>
      <c r="D981" s="37"/>
      <c r="F981" s="15">
        <v>512000</v>
      </c>
      <c r="H981" s="15">
        <v>78.239999999999995</v>
      </c>
      <c r="I981" s="15">
        <v>76.245999999999995</v>
      </c>
      <c r="J981" s="15">
        <v>2.6659999999999999</v>
      </c>
      <c r="K981" s="15">
        <v>14448.882</v>
      </c>
      <c r="L981" s="15">
        <v>840198</v>
      </c>
      <c r="M981" s="15">
        <v>1009</v>
      </c>
      <c r="N981" s="15">
        <v>9.5350000000000001</v>
      </c>
      <c r="O981" s="15">
        <v>260297</v>
      </c>
      <c r="P981" s="15">
        <v>9927.7999999999993</v>
      </c>
      <c r="Q981" s="15">
        <v>2591475</v>
      </c>
      <c r="S981" s="15">
        <v>15156</v>
      </c>
      <c r="T981" s="15">
        <v>12.4072</v>
      </c>
      <c r="U981" s="15">
        <v>110.7</v>
      </c>
      <c r="V981" s="15">
        <v>20</v>
      </c>
      <c r="W981" s="15">
        <v>84.1</v>
      </c>
      <c r="X981" s="15">
        <v>92.490960000000001</v>
      </c>
      <c r="AB981" s="15">
        <v>304543</v>
      </c>
      <c r="AD981" s="15">
        <v>0</v>
      </c>
      <c r="AE981" s="15">
        <v>61.6</v>
      </c>
      <c r="AF981" s="15">
        <v>2</v>
      </c>
      <c r="AH981" s="13">
        <f t="shared" si="210"/>
        <v>2009</v>
      </c>
      <c r="AI981" s="13">
        <f t="shared" si="211"/>
        <v>46</v>
      </c>
      <c r="AJ981" s="13">
        <f>IF(AND(ISNUMBER(C981),ISNUMBER(AK981),ISNUMBER(AL981),AH981&gt;=Inputs!$B$5,AH981&lt;=Inputs!$B$6,AH981&lt;&gt;Inputs!$B$7,AH981&lt;&gt;Inputs!$B$8),1,0)</f>
        <v>0</v>
      </c>
      <c r="AK981" s="13">
        <f>IF(INDEX($E981:$AF981,Inputs!$C$10)="","",INDEX($E981:$AF981,Inputs!$C$10))</f>
        <v>260297</v>
      </c>
      <c r="AL981" s="13">
        <f>IF(INDEX($E981:$AF981,Inputs!$C$11)="","",INDEX($E981:$AF981,Inputs!$C$11))</f>
        <v>512000</v>
      </c>
      <c r="AM981" s="19">
        <f>Regression!$C$5+Regression!$C$6*A981</f>
        <v>9697.3285595838861</v>
      </c>
      <c r="AN981" s="27" t="str">
        <f t="shared" si="212"/>
        <v/>
      </c>
      <c r="AO981" s="30">
        <f>INDEX('Seasonal Index'!$E$2:$E$53,AI981)</f>
        <v>0.98635610609281399</v>
      </c>
      <c r="AP981" s="34" t="str">
        <f t="shared" si="213"/>
        <v/>
      </c>
      <c r="AQ981" s="16">
        <f>IF(AJ981=1,A981-Regression!$C$15,0)</f>
        <v>0</v>
      </c>
      <c r="AR981" s="16">
        <f>IF(AJ981=1,AK981-Regression!$D$15,0)</f>
        <v>0</v>
      </c>
      <c r="AS981" s="16">
        <f>IF(AJ981=1,AL981-Regression!$E$15,0)</f>
        <v>0</v>
      </c>
      <c r="AT981" s="16">
        <f>IF(AJ981=1,AP981-Regression!$F$15,0)</f>
        <v>0</v>
      </c>
      <c r="AU981" s="19">
        <f>IF(AND(ISNUMBER(AK981),ISNUMBER(AL981)),Regression!$C$38+Regression!$D$38*A981+Regression!$E$38*AK981+Regression!$F$38*AL981,"")</f>
        <v>9151.9665356541609</v>
      </c>
      <c r="AV981" s="34">
        <f t="shared" si="214"/>
        <v>9027.0980751995794</v>
      </c>
      <c r="AW981" s="13" t="str">
        <f>IF(AJ981=1,"Train",IF(AH981=Inputs!$B$6+1,"Validation",IF(AH981&gt;Inputs!$B$6+1,"Forecast","Not used")))</f>
        <v>Not used</v>
      </c>
      <c r="AX981" s="34">
        <f t="shared" si="215"/>
        <v>9015</v>
      </c>
      <c r="AY981" s="38" t="str">
        <f t="shared" si="216"/>
        <v/>
      </c>
      <c r="AZ981" s="13">
        <f t="shared" si="217"/>
        <v>0</v>
      </c>
      <c r="BB981" s="19">
        <f>Regression!$C$45+Regression!$C$46*A981</f>
        <v>7672.5891024323937</v>
      </c>
      <c r="BC981" s="27" t="str">
        <f t="shared" si="218"/>
        <v/>
      </c>
      <c r="BD981" s="30">
        <f>INDEX('Seasonal Index'!$H$2:$H$53,AI981)</f>
        <v>0.95418753549545088</v>
      </c>
      <c r="BE981" s="34" t="str">
        <f t="shared" si="219"/>
        <v/>
      </c>
      <c r="BF981" s="38" t="str">
        <f t="shared" si="220"/>
        <v/>
      </c>
      <c r="BG981" s="34">
        <f t="shared" si="221"/>
        <v>9015</v>
      </c>
      <c r="BH981" s="13">
        <f t="shared" si="222"/>
        <v>0</v>
      </c>
      <c r="BI981" s="13">
        <f t="shared" si="223"/>
        <v>0</v>
      </c>
    </row>
    <row r="982" spans="1:61" x14ac:dyDescent="0.2">
      <c r="A982" s="15">
        <v>981</v>
      </c>
      <c r="B982" s="35">
        <v>40137</v>
      </c>
      <c r="C982" s="36">
        <v>9092</v>
      </c>
      <c r="D982" s="37"/>
      <c r="F982" s="15">
        <v>507000</v>
      </c>
      <c r="H982" s="15">
        <v>78.367999999999995</v>
      </c>
      <c r="I982" s="15">
        <v>77.040000000000006</v>
      </c>
      <c r="J982" s="15">
        <v>2.629</v>
      </c>
      <c r="K982" s="15">
        <v>14448.882</v>
      </c>
      <c r="L982" s="15">
        <v>840198</v>
      </c>
      <c r="M982" s="15">
        <v>1009</v>
      </c>
      <c r="N982" s="15">
        <v>10.576000000000001</v>
      </c>
      <c r="O982" s="15">
        <v>241970</v>
      </c>
      <c r="P982" s="15">
        <v>9927.7999999999993</v>
      </c>
      <c r="Q982" s="15">
        <v>2591475</v>
      </c>
      <c r="S982" s="15">
        <v>15156</v>
      </c>
      <c r="T982" s="15">
        <v>12.279</v>
      </c>
      <c r="U982" s="15">
        <v>110.7</v>
      </c>
      <c r="V982" s="15">
        <v>20</v>
      </c>
      <c r="W982" s="15">
        <v>84.1</v>
      </c>
      <c r="X982" s="15">
        <v>91.718374999999995</v>
      </c>
      <c r="AB982" s="15">
        <v>304543</v>
      </c>
      <c r="AD982" s="15">
        <v>0</v>
      </c>
      <c r="AE982" s="15">
        <v>79</v>
      </c>
      <c r="AF982" s="15">
        <v>1.6</v>
      </c>
      <c r="AH982" s="13">
        <f t="shared" si="210"/>
        <v>2009</v>
      </c>
      <c r="AI982" s="13">
        <f t="shared" si="211"/>
        <v>47</v>
      </c>
      <c r="AJ982" s="13">
        <f>IF(AND(ISNUMBER(C982),ISNUMBER(AK982),ISNUMBER(AL982),AH982&gt;=Inputs!$B$5,AH982&lt;=Inputs!$B$6,AH982&lt;&gt;Inputs!$B$7,AH982&lt;&gt;Inputs!$B$8),1,0)</f>
        <v>0</v>
      </c>
      <c r="AK982" s="13">
        <f>IF(INDEX($E982:$AF982,Inputs!$C$10)="","",INDEX($E982:$AF982,Inputs!$C$10))</f>
        <v>241970</v>
      </c>
      <c r="AL982" s="13">
        <f>IF(INDEX($E982:$AF982,Inputs!$C$11)="","",INDEX($E982:$AF982,Inputs!$C$11))</f>
        <v>507000</v>
      </c>
      <c r="AM982" s="19">
        <f>Regression!$C$5+Regression!$C$6*A982</f>
        <v>9696.1558846455664</v>
      </c>
      <c r="AN982" s="27" t="str">
        <f t="shared" si="212"/>
        <v/>
      </c>
      <c r="AO982" s="30">
        <f>INDEX('Seasonal Index'!$E$2:$E$53,AI982)</f>
        <v>0.96578940872914776</v>
      </c>
      <c r="AP982" s="34" t="str">
        <f t="shared" si="213"/>
        <v/>
      </c>
      <c r="AQ982" s="16">
        <f>IF(AJ982=1,A982-Regression!$C$15,0)</f>
        <v>0</v>
      </c>
      <c r="AR982" s="16">
        <f>IF(AJ982=1,AK982-Regression!$D$15,0)</f>
        <v>0</v>
      </c>
      <c r="AS982" s="16">
        <f>IF(AJ982=1,AL982-Regression!$E$15,0)</f>
        <v>0</v>
      </c>
      <c r="AT982" s="16">
        <f>IF(AJ982=1,AP982-Regression!$F$15,0)</f>
        <v>0</v>
      </c>
      <c r="AU982" s="19">
        <f>IF(AND(ISNUMBER(AK982),ISNUMBER(AL982)),Regression!$C$38+Regression!$D$38*A982+Regression!$E$38*AK982+Regression!$F$38*AL982,"")</f>
        <v>9130.2386816631042</v>
      </c>
      <c r="AV982" s="34">
        <f t="shared" si="214"/>
        <v>8817.8878179194035</v>
      </c>
      <c r="AW982" s="13" t="str">
        <f>IF(AJ982=1,"Train",IF(AH982=Inputs!$B$6+1,"Validation",IF(AH982&gt;Inputs!$B$6+1,"Forecast","Not used")))</f>
        <v>Not used</v>
      </c>
      <c r="AX982" s="34">
        <f t="shared" si="215"/>
        <v>9092</v>
      </c>
      <c r="AY982" s="38" t="str">
        <f t="shared" si="216"/>
        <v/>
      </c>
      <c r="AZ982" s="13">
        <f t="shared" si="217"/>
        <v>0</v>
      </c>
      <c r="BB982" s="19">
        <f>Regression!$C$45+Regression!$C$46*A982</f>
        <v>7674.1486020451703</v>
      </c>
      <c r="BC982" s="27" t="str">
        <f t="shared" si="218"/>
        <v/>
      </c>
      <c r="BD982" s="30">
        <f>INDEX('Seasonal Index'!$H$2:$H$53,AI982)</f>
        <v>0.94653504180541337</v>
      </c>
      <c r="BE982" s="34" t="str">
        <f t="shared" si="219"/>
        <v/>
      </c>
      <c r="BF982" s="38" t="str">
        <f t="shared" si="220"/>
        <v/>
      </c>
      <c r="BG982" s="34">
        <f t="shared" si="221"/>
        <v>9092</v>
      </c>
      <c r="BH982" s="13">
        <f t="shared" si="222"/>
        <v>0</v>
      </c>
      <c r="BI982" s="13">
        <f t="shared" si="223"/>
        <v>0</v>
      </c>
    </row>
    <row r="983" spans="1:61" x14ac:dyDescent="0.2">
      <c r="A983" s="15">
        <v>982</v>
      </c>
      <c r="B983" s="35">
        <v>40144</v>
      </c>
      <c r="C983" s="36">
        <v>8943</v>
      </c>
      <c r="D983" s="37"/>
      <c r="F983" s="15">
        <v>482000</v>
      </c>
      <c r="H983" s="15">
        <v>76.142499999999998</v>
      </c>
      <c r="I983" s="15">
        <v>76.515000000000001</v>
      </c>
      <c r="J983" s="15">
        <v>2.6389999999999998</v>
      </c>
      <c r="K983" s="15">
        <v>14448.882</v>
      </c>
      <c r="L983" s="15">
        <v>840198</v>
      </c>
      <c r="M983" s="15">
        <v>1009</v>
      </c>
      <c r="N983" s="15">
        <v>10.576000000000001</v>
      </c>
      <c r="O983" s="15">
        <v>241970</v>
      </c>
      <c r="P983" s="15">
        <v>9927.7999999999993</v>
      </c>
      <c r="Q983" s="15">
        <v>2591475</v>
      </c>
      <c r="S983" s="15">
        <v>15156</v>
      </c>
      <c r="T983" s="15">
        <v>12.279</v>
      </c>
      <c r="U983" s="15">
        <v>110.7</v>
      </c>
      <c r="V983" s="15">
        <v>20</v>
      </c>
      <c r="W983" s="15">
        <v>84.1</v>
      </c>
      <c r="X983" s="15">
        <v>91.591639999999998</v>
      </c>
      <c r="AB983" s="15">
        <v>304543</v>
      </c>
      <c r="AD983" s="15">
        <v>1</v>
      </c>
      <c r="AE983" s="15">
        <v>101</v>
      </c>
      <c r="AF983" s="15">
        <v>0</v>
      </c>
      <c r="AH983" s="13">
        <f t="shared" si="210"/>
        <v>2009</v>
      </c>
      <c r="AI983" s="13">
        <f t="shared" si="211"/>
        <v>48</v>
      </c>
      <c r="AJ983" s="13">
        <f>IF(AND(ISNUMBER(C983),ISNUMBER(AK983),ISNUMBER(AL983),AH983&gt;=Inputs!$B$5,AH983&lt;=Inputs!$B$6,AH983&lt;&gt;Inputs!$B$7,AH983&lt;&gt;Inputs!$B$8),1,0)</f>
        <v>0</v>
      </c>
      <c r="AK983" s="13">
        <f>IF(INDEX($E983:$AF983,Inputs!$C$10)="","",INDEX($E983:$AF983,Inputs!$C$10))</f>
        <v>241970</v>
      </c>
      <c r="AL983" s="13">
        <f>IF(INDEX($E983:$AF983,Inputs!$C$11)="","",INDEX($E983:$AF983,Inputs!$C$11))</f>
        <v>482000</v>
      </c>
      <c r="AM983" s="19">
        <f>Regression!$C$5+Regression!$C$6*A983</f>
        <v>9694.9832097072485</v>
      </c>
      <c r="AN983" s="27" t="str">
        <f t="shared" si="212"/>
        <v/>
      </c>
      <c r="AO983" s="30">
        <f>INDEX('Seasonal Index'!$E$2:$E$53,AI983)</f>
        <v>0.97475376861810648</v>
      </c>
      <c r="AP983" s="34" t="str">
        <f t="shared" si="213"/>
        <v/>
      </c>
      <c r="AQ983" s="16">
        <f>IF(AJ983=1,A983-Regression!$C$15,0)</f>
        <v>0</v>
      </c>
      <c r="AR983" s="16">
        <f>IF(AJ983=1,AK983-Regression!$D$15,0)</f>
        <v>0</v>
      </c>
      <c r="AS983" s="16">
        <f>IF(AJ983=1,AL983-Regression!$E$15,0)</f>
        <v>0</v>
      </c>
      <c r="AT983" s="16">
        <f>IF(AJ983=1,AP983-Regression!$F$15,0)</f>
        <v>0</v>
      </c>
      <c r="AU983" s="19">
        <f>IF(AND(ISNUMBER(AK983),ISNUMBER(AL983)),Regression!$C$38+Regression!$D$38*A983+Regression!$E$38*AK983+Regression!$F$38*AL983,"")</f>
        <v>9195.0524028640993</v>
      </c>
      <c r="AV983" s="34">
        <f t="shared" si="214"/>
        <v>8962.9119823327565</v>
      </c>
      <c r="AW983" s="13" t="str">
        <f>IF(AJ983=1,"Train",IF(AH983=Inputs!$B$6+1,"Validation",IF(AH983&gt;Inputs!$B$6+1,"Forecast","Not used")))</f>
        <v>Not used</v>
      </c>
      <c r="AX983" s="34">
        <f t="shared" si="215"/>
        <v>8943</v>
      </c>
      <c r="AY983" s="38" t="str">
        <f t="shared" si="216"/>
        <v/>
      </c>
      <c r="AZ983" s="13">
        <f t="shared" si="217"/>
        <v>0</v>
      </c>
      <c r="BB983" s="19">
        <f>Regression!$C$45+Regression!$C$46*A983</f>
        <v>7675.7081016579477</v>
      </c>
      <c r="BC983" s="27" t="str">
        <f t="shared" si="218"/>
        <v/>
      </c>
      <c r="BD983" s="30">
        <f>INDEX('Seasonal Index'!$H$2:$H$53,AI983)</f>
        <v>0.96645545966881496</v>
      </c>
      <c r="BE983" s="34" t="str">
        <f t="shared" si="219"/>
        <v/>
      </c>
      <c r="BF983" s="38" t="str">
        <f t="shared" si="220"/>
        <v/>
      </c>
      <c r="BG983" s="34">
        <f t="shared" si="221"/>
        <v>8943</v>
      </c>
      <c r="BH983" s="13">
        <f t="shared" si="222"/>
        <v>0</v>
      </c>
      <c r="BI983" s="13">
        <f t="shared" si="223"/>
        <v>0</v>
      </c>
    </row>
    <row r="984" spans="1:61" x14ac:dyDescent="0.2">
      <c r="A984" s="15">
        <v>983</v>
      </c>
      <c r="B984" s="35">
        <v>40151</v>
      </c>
      <c r="C984" s="36">
        <v>9012</v>
      </c>
      <c r="D984" s="37"/>
      <c r="F984" s="15">
        <v>475000</v>
      </c>
      <c r="H984" s="15">
        <v>76.805999999999997</v>
      </c>
      <c r="I984" s="15">
        <v>77.781999999999996</v>
      </c>
      <c r="J984" s="15">
        <v>2.629</v>
      </c>
      <c r="K984" s="15">
        <v>14448.882</v>
      </c>
      <c r="L984" s="15">
        <v>840198</v>
      </c>
      <c r="M984" s="15">
        <v>1009</v>
      </c>
      <c r="N984" s="15">
        <v>10.576000000000001</v>
      </c>
      <c r="O984" s="15">
        <v>241970</v>
      </c>
      <c r="P984" s="15">
        <v>9927.7999999999993</v>
      </c>
      <c r="Q984" s="15">
        <v>2591475</v>
      </c>
      <c r="S984" s="15">
        <v>15156</v>
      </c>
      <c r="T984" s="15">
        <v>12.279</v>
      </c>
      <c r="U984" s="15">
        <v>110.7</v>
      </c>
      <c r="V984" s="15">
        <v>20</v>
      </c>
      <c r="W984" s="15">
        <v>84.1</v>
      </c>
      <c r="X984" s="15">
        <v>91.383600000000001</v>
      </c>
      <c r="AB984" s="15">
        <v>304543</v>
      </c>
      <c r="AD984" s="15">
        <v>0</v>
      </c>
      <c r="AE984" s="15">
        <v>122.5</v>
      </c>
      <c r="AF984" s="15">
        <v>0.7</v>
      </c>
      <c r="AH984" s="13">
        <f t="shared" si="210"/>
        <v>2009</v>
      </c>
      <c r="AI984" s="13">
        <f t="shared" si="211"/>
        <v>49</v>
      </c>
      <c r="AJ984" s="13">
        <f>IF(AND(ISNUMBER(C984),ISNUMBER(AK984),ISNUMBER(AL984),AH984&gt;=Inputs!$B$5,AH984&lt;=Inputs!$B$6,AH984&lt;&gt;Inputs!$B$7,AH984&lt;&gt;Inputs!$B$8),1,0)</f>
        <v>0</v>
      </c>
      <c r="AK984" s="13">
        <f>IF(INDEX($E984:$AF984,Inputs!$C$10)="","",INDEX($E984:$AF984,Inputs!$C$10))</f>
        <v>241970</v>
      </c>
      <c r="AL984" s="13">
        <f>IF(INDEX($E984:$AF984,Inputs!$C$11)="","",INDEX($E984:$AF984,Inputs!$C$11))</f>
        <v>475000</v>
      </c>
      <c r="AM984" s="19">
        <f>Regression!$C$5+Regression!$C$6*A984</f>
        <v>9693.8105347689288</v>
      </c>
      <c r="AN984" s="27" t="str">
        <f t="shared" si="212"/>
        <v/>
      </c>
      <c r="AO984" s="30">
        <f>INDEX('Seasonal Index'!$E$2:$E$53,AI984)</f>
        <v>0.98029372066923559</v>
      </c>
      <c r="AP984" s="34" t="str">
        <f t="shared" si="213"/>
        <v/>
      </c>
      <c r="AQ984" s="16">
        <f>IF(AJ984=1,A984-Regression!$C$15,0)</f>
        <v>0</v>
      </c>
      <c r="AR984" s="16">
        <f>IF(AJ984=1,AK984-Regression!$D$15,0)</f>
        <v>0</v>
      </c>
      <c r="AS984" s="16">
        <f>IF(AJ984=1,AL984-Regression!$E$15,0)</f>
        <v>0</v>
      </c>
      <c r="AT984" s="16">
        <f>IF(AJ984=1,AP984-Regression!$F$15,0)</f>
        <v>0</v>
      </c>
      <c r="AU984" s="19">
        <f>IF(AND(ISNUMBER(AK984),ISNUMBER(AL984)),Regression!$C$38+Regression!$D$38*A984+Regression!$E$38*AK984+Regression!$F$38*AL984,"")</f>
        <v>9212.0753792834639</v>
      </c>
      <c r="AV984" s="34">
        <f t="shared" si="214"/>
        <v>9030.5396486432473</v>
      </c>
      <c r="AW984" s="13" t="str">
        <f>IF(AJ984=1,"Train",IF(AH984=Inputs!$B$6+1,"Validation",IF(AH984&gt;Inputs!$B$6+1,"Forecast","Not used")))</f>
        <v>Not used</v>
      </c>
      <c r="AX984" s="34">
        <f t="shared" si="215"/>
        <v>9012</v>
      </c>
      <c r="AY984" s="38" t="str">
        <f t="shared" si="216"/>
        <v/>
      </c>
      <c r="AZ984" s="13">
        <f t="shared" si="217"/>
        <v>0</v>
      </c>
      <c r="BB984" s="19">
        <f>Regression!$C$45+Regression!$C$46*A984</f>
        <v>7677.2676012707243</v>
      </c>
      <c r="BC984" s="27" t="str">
        <f t="shared" si="218"/>
        <v/>
      </c>
      <c r="BD984" s="30">
        <f>INDEX('Seasonal Index'!$H$2:$H$53,AI984)</f>
        <v>0.97990885322830168</v>
      </c>
      <c r="BE984" s="34" t="str">
        <f t="shared" si="219"/>
        <v/>
      </c>
      <c r="BF984" s="38" t="str">
        <f t="shared" si="220"/>
        <v/>
      </c>
      <c r="BG984" s="34">
        <f t="shared" si="221"/>
        <v>9012</v>
      </c>
      <c r="BH984" s="13">
        <f t="shared" si="222"/>
        <v>0</v>
      </c>
      <c r="BI984" s="13">
        <f t="shared" si="223"/>
        <v>0</v>
      </c>
    </row>
    <row r="985" spans="1:61" x14ac:dyDescent="0.2">
      <c r="A985" s="15">
        <v>984</v>
      </c>
      <c r="B985" s="35">
        <v>40158</v>
      </c>
      <c r="C985" s="36">
        <v>8963</v>
      </c>
      <c r="D985" s="37"/>
      <c r="F985" s="15">
        <v>497000</v>
      </c>
      <c r="H985" s="15">
        <v>71.510000000000005</v>
      </c>
      <c r="I985" s="15">
        <v>73.144000000000005</v>
      </c>
      <c r="J985" s="15">
        <v>2.6339999999999999</v>
      </c>
      <c r="K985" s="15">
        <v>14448.882</v>
      </c>
      <c r="L985" s="15">
        <v>830487</v>
      </c>
      <c r="M985" s="15">
        <v>1044</v>
      </c>
      <c r="N985" s="15">
        <v>10.576000000000001</v>
      </c>
      <c r="O985" s="15">
        <v>241970</v>
      </c>
      <c r="P985" s="15">
        <v>9976.7000000000007</v>
      </c>
      <c r="Q985" s="15">
        <v>2591475</v>
      </c>
      <c r="S985" s="15">
        <v>15156</v>
      </c>
      <c r="T985" s="15">
        <v>12.279</v>
      </c>
      <c r="U985" s="15">
        <v>110.7</v>
      </c>
      <c r="V985" s="15">
        <v>20</v>
      </c>
      <c r="W985" s="15">
        <v>84.9</v>
      </c>
      <c r="X985" s="15">
        <v>91.07808</v>
      </c>
      <c r="AB985" s="15">
        <v>304543</v>
      </c>
      <c r="AD985" s="15">
        <v>0</v>
      </c>
      <c r="AE985" s="15">
        <v>175</v>
      </c>
      <c r="AF985" s="15">
        <v>0</v>
      </c>
      <c r="AH985" s="13">
        <f t="shared" si="210"/>
        <v>2009</v>
      </c>
      <c r="AI985" s="13">
        <f t="shared" si="211"/>
        <v>50</v>
      </c>
      <c r="AJ985" s="13">
        <f>IF(AND(ISNUMBER(C985),ISNUMBER(AK985),ISNUMBER(AL985),AH985&gt;=Inputs!$B$5,AH985&lt;=Inputs!$B$6,AH985&lt;&gt;Inputs!$B$7,AH985&lt;&gt;Inputs!$B$8),1,0)</f>
        <v>0</v>
      </c>
      <c r="AK985" s="13">
        <f>IF(INDEX($E985:$AF985,Inputs!$C$10)="","",INDEX($E985:$AF985,Inputs!$C$10))</f>
        <v>241970</v>
      </c>
      <c r="AL985" s="13">
        <f>IF(INDEX($E985:$AF985,Inputs!$C$11)="","",INDEX($E985:$AF985,Inputs!$C$11))</f>
        <v>497000</v>
      </c>
      <c r="AM985" s="19">
        <f>Regression!$C$5+Regression!$C$6*A985</f>
        <v>9692.637859830611</v>
      </c>
      <c r="AN985" s="27" t="str">
        <f t="shared" si="212"/>
        <v/>
      </c>
      <c r="AO985" s="30">
        <f>INDEX('Seasonal Index'!$E$2:$E$53,AI985)</f>
        <v>1.00060911532618</v>
      </c>
      <c r="AP985" s="34" t="str">
        <f t="shared" si="213"/>
        <v/>
      </c>
      <c r="AQ985" s="16">
        <f>IF(AJ985=1,A985-Regression!$C$15,0)</f>
        <v>0</v>
      </c>
      <c r="AR985" s="16">
        <f>IF(AJ985=1,AK985-Regression!$D$15,0)</f>
        <v>0</v>
      </c>
      <c r="AS985" s="16">
        <f>IF(AJ985=1,AL985-Regression!$E$15,0)</f>
        <v>0</v>
      </c>
      <c r="AT985" s="16">
        <f>IF(AJ985=1,AP985-Regression!$F$15,0)</f>
        <v>0</v>
      </c>
      <c r="AU985" s="19">
        <f>IF(AND(ISNUMBER(AK985),ISNUMBER(AL985)),Regression!$C$38+Regression!$D$38*A985+Regression!$E$38*AK985+Regression!$F$38*AL985,"")</f>
        <v>9152.1021557768727</v>
      </c>
      <c r="AV985" s="34">
        <f t="shared" si="214"/>
        <v>9157.6768414667222</v>
      </c>
      <c r="AW985" s="13" t="str">
        <f>IF(AJ985=1,"Train",IF(AH985=Inputs!$B$6+1,"Validation",IF(AH985&gt;Inputs!$B$6+1,"Forecast","Not used")))</f>
        <v>Not used</v>
      </c>
      <c r="AX985" s="34">
        <f t="shared" si="215"/>
        <v>8963</v>
      </c>
      <c r="AY985" s="38" t="str">
        <f t="shared" si="216"/>
        <v/>
      </c>
      <c r="AZ985" s="13">
        <f t="shared" si="217"/>
        <v>0</v>
      </c>
      <c r="BB985" s="19">
        <f>Regression!$C$45+Regression!$C$46*A985</f>
        <v>7678.8271008835009</v>
      </c>
      <c r="BC985" s="27" t="str">
        <f t="shared" si="218"/>
        <v/>
      </c>
      <c r="BD985" s="30">
        <f>INDEX('Seasonal Index'!$H$2:$H$53,AI985)</f>
        <v>0.99765913713107945</v>
      </c>
      <c r="BE985" s="34" t="str">
        <f t="shared" si="219"/>
        <v/>
      </c>
      <c r="BF985" s="38" t="str">
        <f t="shared" si="220"/>
        <v/>
      </c>
      <c r="BG985" s="34">
        <f t="shared" si="221"/>
        <v>8963</v>
      </c>
      <c r="BH985" s="13">
        <f t="shared" si="222"/>
        <v>0</v>
      </c>
      <c r="BI985" s="13">
        <f t="shared" si="223"/>
        <v>0</v>
      </c>
    </row>
    <row r="986" spans="1:61" x14ac:dyDescent="0.2">
      <c r="A986" s="15">
        <v>985</v>
      </c>
      <c r="B986" s="35">
        <v>40165</v>
      </c>
      <c r="C986" s="36">
        <v>9045</v>
      </c>
      <c r="D986" s="37"/>
      <c r="F986" s="15">
        <v>498000</v>
      </c>
      <c r="H986" s="15">
        <v>71.724000000000004</v>
      </c>
      <c r="I986" s="15">
        <v>71.802000000000007</v>
      </c>
      <c r="J986" s="15">
        <v>2.5990000000000002</v>
      </c>
      <c r="K986" s="15">
        <v>14448.882</v>
      </c>
      <c r="L986" s="15">
        <v>830487</v>
      </c>
      <c r="M986" s="15">
        <v>1044</v>
      </c>
      <c r="N986" s="15">
        <v>11.041</v>
      </c>
      <c r="O986" s="15">
        <v>252209</v>
      </c>
      <c r="P986" s="15">
        <v>9976.7000000000007</v>
      </c>
      <c r="Q986" s="15">
        <v>2576593</v>
      </c>
      <c r="S986" s="15">
        <v>15156</v>
      </c>
      <c r="T986" s="15">
        <v>12.279</v>
      </c>
      <c r="U986" s="15">
        <v>110.7</v>
      </c>
      <c r="V986" s="15">
        <v>20</v>
      </c>
      <c r="W986" s="15">
        <v>84.9</v>
      </c>
      <c r="X986" s="15">
        <v>91.96172</v>
      </c>
      <c r="AB986" s="15">
        <v>304543</v>
      </c>
      <c r="AD986" s="15">
        <v>0</v>
      </c>
      <c r="AE986" s="15">
        <v>159.5</v>
      </c>
      <c r="AF986" s="15">
        <v>0</v>
      </c>
      <c r="AH986" s="13">
        <f t="shared" si="210"/>
        <v>2009</v>
      </c>
      <c r="AI986" s="13">
        <f t="shared" si="211"/>
        <v>51</v>
      </c>
      <c r="AJ986" s="13">
        <f>IF(AND(ISNUMBER(C986),ISNUMBER(AK986),ISNUMBER(AL986),AH986&gt;=Inputs!$B$5,AH986&lt;=Inputs!$B$6,AH986&lt;&gt;Inputs!$B$7,AH986&lt;&gt;Inputs!$B$8),1,0)</f>
        <v>0</v>
      </c>
      <c r="AK986" s="13">
        <f>IF(INDEX($E986:$AF986,Inputs!$C$10)="","",INDEX($E986:$AF986,Inputs!$C$10))</f>
        <v>252209</v>
      </c>
      <c r="AL986" s="13">
        <f>IF(INDEX($E986:$AF986,Inputs!$C$11)="","",INDEX($E986:$AF986,Inputs!$C$11))</f>
        <v>498000</v>
      </c>
      <c r="AM986" s="19">
        <f>Regression!$C$5+Regression!$C$6*A986</f>
        <v>9691.4651848922913</v>
      </c>
      <c r="AN986" s="27" t="str">
        <f t="shared" si="212"/>
        <v/>
      </c>
      <c r="AO986" s="30">
        <f>INDEX('Seasonal Index'!$E$2:$E$53,AI986)</f>
        <v>1.0219733137822757</v>
      </c>
      <c r="AP986" s="34" t="str">
        <f t="shared" si="213"/>
        <v/>
      </c>
      <c r="AQ986" s="16">
        <f>IF(AJ986=1,A986-Regression!$C$15,0)</f>
        <v>0</v>
      </c>
      <c r="AR986" s="16">
        <f>IF(AJ986=1,AK986-Regression!$D$15,0)</f>
        <v>0</v>
      </c>
      <c r="AS986" s="16">
        <f>IF(AJ986=1,AL986-Regression!$E$15,0)</f>
        <v>0</v>
      </c>
      <c r="AT986" s="16">
        <f>IF(AJ986=1,AP986-Regression!$F$15,0)</f>
        <v>0</v>
      </c>
      <c r="AU986" s="19">
        <f>IF(AND(ISNUMBER(AK986),ISNUMBER(AL986)),Regression!$C$38+Regression!$D$38*A986+Regression!$E$38*AK986+Regression!$F$38*AL986,"")</f>
        <v>9166.5676088025812</v>
      </c>
      <c r="AV986" s="34">
        <f t="shared" si="214"/>
        <v>9367.9874751772459</v>
      </c>
      <c r="AW986" s="13" t="str">
        <f>IF(AJ986=1,"Train",IF(AH986=Inputs!$B$6+1,"Validation",IF(AH986&gt;Inputs!$B$6+1,"Forecast","Not used")))</f>
        <v>Not used</v>
      </c>
      <c r="AX986" s="34">
        <f t="shared" si="215"/>
        <v>9045</v>
      </c>
      <c r="AY986" s="38" t="str">
        <f t="shared" si="216"/>
        <v/>
      </c>
      <c r="AZ986" s="13">
        <f t="shared" si="217"/>
        <v>0</v>
      </c>
      <c r="BB986" s="19">
        <f>Regression!$C$45+Regression!$C$46*A986</f>
        <v>7680.3866004962783</v>
      </c>
      <c r="BC986" s="27" t="str">
        <f t="shared" si="218"/>
        <v/>
      </c>
      <c r="BD986" s="30">
        <f>INDEX('Seasonal Index'!$H$2:$H$53,AI986)</f>
        <v>1.0395425337611444</v>
      </c>
      <c r="BE986" s="34" t="str">
        <f t="shared" si="219"/>
        <v/>
      </c>
      <c r="BF986" s="38" t="str">
        <f t="shared" si="220"/>
        <v/>
      </c>
      <c r="BG986" s="34">
        <f t="shared" si="221"/>
        <v>9045</v>
      </c>
      <c r="BH986" s="13">
        <f t="shared" si="222"/>
        <v>0</v>
      </c>
      <c r="BI986" s="13">
        <f t="shared" si="223"/>
        <v>0</v>
      </c>
    </row>
    <row r="987" spans="1:61" x14ac:dyDescent="0.2">
      <c r="A987" s="15">
        <v>986</v>
      </c>
      <c r="B987" s="35">
        <v>40172</v>
      </c>
      <c r="C987" s="36">
        <v>9074</v>
      </c>
      <c r="D987" s="37"/>
      <c r="F987" s="15">
        <v>479000</v>
      </c>
      <c r="H987" s="15">
        <v>74.762500000000003</v>
      </c>
      <c r="I987" s="15">
        <v>73.349999999999994</v>
      </c>
      <c r="J987" s="15">
        <v>2.589</v>
      </c>
      <c r="K987" s="15">
        <v>14448.882</v>
      </c>
      <c r="L987" s="15">
        <v>830487</v>
      </c>
      <c r="M987" s="15">
        <v>1044</v>
      </c>
      <c r="N987" s="15">
        <v>11.041</v>
      </c>
      <c r="O987" s="15">
        <v>252209</v>
      </c>
      <c r="P987" s="15">
        <v>9976.7000000000007</v>
      </c>
      <c r="Q987" s="15">
        <v>2576593</v>
      </c>
      <c r="S987" s="15">
        <v>15156</v>
      </c>
      <c r="T987" s="15">
        <v>12.279</v>
      </c>
      <c r="U987" s="15">
        <v>110.7</v>
      </c>
      <c r="V987" s="15">
        <v>20</v>
      </c>
      <c r="W987" s="15">
        <v>84.9</v>
      </c>
      <c r="X987" s="15">
        <v>92.586359999999999</v>
      </c>
      <c r="AB987" s="15">
        <v>304543</v>
      </c>
      <c r="AD987" s="15">
        <v>1</v>
      </c>
      <c r="AE987" s="15">
        <v>174.7</v>
      </c>
      <c r="AF987" s="15">
        <v>0.4</v>
      </c>
      <c r="AH987" s="13">
        <f t="shared" si="210"/>
        <v>2009</v>
      </c>
      <c r="AI987" s="13">
        <f t="shared" si="211"/>
        <v>52</v>
      </c>
      <c r="AJ987" s="13">
        <f>IF(AND(ISNUMBER(C987),ISNUMBER(AK987),ISNUMBER(AL987),AH987&gt;=Inputs!$B$5,AH987&lt;=Inputs!$B$6,AH987&lt;&gt;Inputs!$B$7,AH987&lt;&gt;Inputs!$B$8),1,0)</f>
        <v>0</v>
      </c>
      <c r="AK987" s="13">
        <f>IF(INDEX($E987:$AF987,Inputs!$C$10)="","",INDEX($E987:$AF987,Inputs!$C$10))</f>
        <v>252209</v>
      </c>
      <c r="AL987" s="13">
        <f>IF(INDEX($E987:$AF987,Inputs!$C$11)="","",INDEX($E987:$AF987,Inputs!$C$11))</f>
        <v>479000</v>
      </c>
      <c r="AM987" s="19">
        <f>Regression!$C$5+Regression!$C$6*A987</f>
        <v>9690.2925099539716</v>
      </c>
      <c r="AN987" s="27" t="str">
        <f t="shared" si="212"/>
        <v/>
      </c>
      <c r="AO987" s="30">
        <f>INDEX('Seasonal Index'!$E$2:$E$53,AI987)</f>
        <v>0.94105970168970154</v>
      </c>
      <c r="AP987" s="34" t="str">
        <f t="shared" si="213"/>
        <v/>
      </c>
      <c r="AQ987" s="16">
        <f>IF(AJ987=1,A987-Regression!$C$15,0)</f>
        <v>0</v>
      </c>
      <c r="AR987" s="16">
        <f>IF(AJ987=1,AK987-Regression!$D$15,0)</f>
        <v>0</v>
      </c>
      <c r="AS987" s="16">
        <f>IF(AJ987=1,AL987-Regression!$E$15,0)</f>
        <v>0</v>
      </c>
      <c r="AT987" s="16">
        <f>IF(AJ987=1,AP987-Regression!$F$15,0)</f>
        <v>0</v>
      </c>
      <c r="AU987" s="19">
        <f>IF(AND(ISNUMBER(AK987),ISNUMBER(AL987)),Regression!$C$38+Regression!$D$38*A987+Regression!$E$38*AK987+Regression!$F$38*AL987,"")</f>
        <v>9215.4510817430346</v>
      </c>
      <c r="AV987" s="34">
        <f t="shared" si="214"/>
        <v>8672.289645921137</v>
      </c>
      <c r="AW987" s="13" t="str">
        <f>IF(AJ987=1,"Train",IF(AH987=Inputs!$B$6+1,"Validation",IF(AH987&gt;Inputs!$B$6+1,"Forecast","Not used")))</f>
        <v>Not used</v>
      </c>
      <c r="AX987" s="34">
        <f t="shared" si="215"/>
        <v>9074</v>
      </c>
      <c r="AY987" s="38" t="str">
        <f t="shared" si="216"/>
        <v/>
      </c>
      <c r="AZ987" s="13">
        <f t="shared" si="217"/>
        <v>0</v>
      </c>
      <c r="BB987" s="19">
        <f>Regression!$C$45+Regression!$C$46*A987</f>
        <v>7681.9461001090549</v>
      </c>
      <c r="BC987" s="27" t="str">
        <f t="shared" si="218"/>
        <v/>
      </c>
      <c r="BD987" s="30">
        <f>INDEX('Seasonal Index'!$H$2:$H$53,AI987)</f>
        <v>0.89289929772275245</v>
      </c>
      <c r="BE987" s="34" t="str">
        <f t="shared" si="219"/>
        <v/>
      </c>
      <c r="BF987" s="38" t="str">
        <f t="shared" si="220"/>
        <v/>
      </c>
      <c r="BG987" s="34">
        <f t="shared" si="221"/>
        <v>9074</v>
      </c>
      <c r="BH987" s="13">
        <f t="shared" si="222"/>
        <v>0</v>
      </c>
      <c r="BI987" s="13">
        <f t="shared" si="223"/>
        <v>0</v>
      </c>
    </row>
    <row r="988" spans="1:61" x14ac:dyDescent="0.2">
      <c r="A988" s="15">
        <v>987</v>
      </c>
      <c r="B988" s="35">
        <v>40179</v>
      </c>
      <c r="C988" s="36">
        <v>8741</v>
      </c>
      <c r="D988" s="37"/>
      <c r="F988" s="15">
        <v>468000</v>
      </c>
      <c r="H988" s="15">
        <v>79.069999999999993</v>
      </c>
      <c r="I988" s="15">
        <v>77.192499999999995</v>
      </c>
      <c r="J988" s="15">
        <v>2.6070000000000002</v>
      </c>
      <c r="K988" s="15">
        <v>14448.882</v>
      </c>
      <c r="L988" s="15">
        <v>830487</v>
      </c>
      <c r="M988" s="15">
        <v>1044</v>
      </c>
      <c r="N988" s="15">
        <v>11.041</v>
      </c>
      <c r="O988" s="15">
        <v>252209</v>
      </c>
      <c r="P988" s="15">
        <v>9976.7000000000007</v>
      </c>
      <c r="Q988" s="15">
        <v>2576593</v>
      </c>
      <c r="S988" s="15">
        <v>15156</v>
      </c>
      <c r="T988" s="15">
        <v>12.279</v>
      </c>
      <c r="U988" s="15">
        <v>110.7</v>
      </c>
      <c r="V988" s="15">
        <v>20</v>
      </c>
      <c r="W988" s="15">
        <v>84.9</v>
      </c>
      <c r="X988" s="15">
        <v>93.029733333333297</v>
      </c>
      <c r="AB988" s="15">
        <v>304543</v>
      </c>
      <c r="AD988" s="15">
        <v>1</v>
      </c>
      <c r="AE988" s="15">
        <v>191.1</v>
      </c>
      <c r="AF988" s="15">
        <v>0</v>
      </c>
      <c r="AH988" s="13">
        <f t="shared" si="210"/>
        <v>2010</v>
      </c>
      <c r="AI988" s="13">
        <f t="shared" si="211"/>
        <v>1</v>
      </c>
      <c r="AJ988" s="13">
        <f>IF(AND(ISNUMBER(C988),ISNUMBER(AK988),ISNUMBER(AL988),AH988&gt;=Inputs!$B$5,AH988&lt;=Inputs!$B$6,AH988&lt;&gt;Inputs!$B$7,AH988&lt;&gt;Inputs!$B$8),1,0)</f>
        <v>0</v>
      </c>
      <c r="AK988" s="13">
        <f>IF(INDEX($E988:$AF988,Inputs!$C$10)="","",INDEX($E988:$AF988,Inputs!$C$10))</f>
        <v>252209</v>
      </c>
      <c r="AL988" s="13">
        <f>IF(INDEX($E988:$AF988,Inputs!$C$11)="","",INDEX($E988:$AF988,Inputs!$C$11))</f>
        <v>468000</v>
      </c>
      <c r="AM988" s="19">
        <f>Regression!$C$5+Regression!$C$6*A988</f>
        <v>9689.1198350156537</v>
      </c>
      <c r="AN988" s="27" t="str">
        <f t="shared" si="212"/>
        <v/>
      </c>
      <c r="AO988" s="30">
        <f>INDEX('Seasonal Index'!$E$2:$E$53,AI988)</f>
        <v>0.91465818912124619</v>
      </c>
      <c r="AP988" s="34" t="str">
        <f t="shared" si="213"/>
        <v/>
      </c>
      <c r="AQ988" s="16">
        <f>IF(AJ988=1,A988-Regression!$C$15,0)</f>
        <v>0</v>
      </c>
      <c r="AR988" s="16">
        <f>IF(AJ988=1,AK988-Regression!$D$15,0)</f>
        <v>0</v>
      </c>
      <c r="AS988" s="16">
        <f>IF(AJ988=1,AL988-Regression!$E$15,0)</f>
        <v>0</v>
      </c>
      <c r="AT988" s="16">
        <f>IF(AJ988=1,AP988-Regression!$F$15,0)</f>
        <v>0</v>
      </c>
      <c r="AU988" s="19">
        <f>IF(AND(ISNUMBER(AK988),ISNUMBER(AL988)),Regression!$C$38+Regression!$D$38*A988+Regression!$E$38*AK988+Regression!$F$38*AL988,"")</f>
        <v>9243.0942236694282</v>
      </c>
      <c r="AV988" s="34">
        <f t="shared" si="214"/>
        <v>8454.2718244985299</v>
      </c>
      <c r="AW988" s="13" t="str">
        <f>IF(AJ988=1,"Train",IF(AH988=Inputs!$B$6+1,"Validation",IF(AH988&gt;Inputs!$B$6+1,"Forecast","Not used")))</f>
        <v>Not used</v>
      </c>
      <c r="AX988" s="34">
        <f t="shared" si="215"/>
        <v>8741</v>
      </c>
      <c r="AY988" s="38" t="str">
        <f t="shared" si="216"/>
        <v/>
      </c>
      <c r="AZ988" s="13">
        <f t="shared" si="217"/>
        <v>0</v>
      </c>
      <c r="BB988" s="19">
        <f>Regression!$C$45+Regression!$C$46*A988</f>
        <v>7683.5055997218315</v>
      </c>
      <c r="BC988" s="27" t="str">
        <f t="shared" si="218"/>
        <v/>
      </c>
      <c r="BD988" s="30">
        <f>INDEX('Seasonal Index'!$H$2:$H$53,AI988)</f>
        <v>0.90693988880451892</v>
      </c>
      <c r="BE988" s="34" t="str">
        <f t="shared" si="219"/>
        <v/>
      </c>
      <c r="BF988" s="38" t="str">
        <f t="shared" si="220"/>
        <v/>
      </c>
      <c r="BG988" s="34">
        <f t="shared" si="221"/>
        <v>8741</v>
      </c>
      <c r="BH988" s="13">
        <f t="shared" si="222"/>
        <v>0</v>
      </c>
      <c r="BI988" s="13">
        <f t="shared" si="223"/>
        <v>0</v>
      </c>
    </row>
    <row r="989" spans="1:61" x14ac:dyDescent="0.2">
      <c r="A989" s="15">
        <v>988</v>
      </c>
      <c r="B989" s="35">
        <v>40186</v>
      </c>
      <c r="C989" s="36">
        <v>8740</v>
      </c>
      <c r="D989" s="37"/>
      <c r="F989" s="15">
        <v>456000</v>
      </c>
      <c r="H989" s="15">
        <v>82.343999999999994</v>
      </c>
      <c r="I989" s="15">
        <v>79.817999999999998</v>
      </c>
      <c r="J989" s="15">
        <v>2.665</v>
      </c>
      <c r="K989" s="15">
        <v>14448.882</v>
      </c>
      <c r="L989" s="15">
        <v>830487</v>
      </c>
      <c r="M989" s="15">
        <v>1107</v>
      </c>
      <c r="N989" s="15">
        <v>11.041</v>
      </c>
      <c r="O989" s="15">
        <v>252209</v>
      </c>
      <c r="P989" s="15">
        <v>9985.7000000000007</v>
      </c>
      <c r="Q989" s="15">
        <v>2576593</v>
      </c>
      <c r="S989" s="15">
        <v>15156</v>
      </c>
      <c r="T989" s="15">
        <v>12.279</v>
      </c>
      <c r="U989" s="15">
        <v>110.7</v>
      </c>
      <c r="V989" s="15">
        <v>20</v>
      </c>
      <c r="W989" s="15">
        <v>81.5</v>
      </c>
      <c r="X989" s="15">
        <v>92.895674999999997</v>
      </c>
      <c r="AB989" s="15">
        <v>304543</v>
      </c>
      <c r="AD989" s="15">
        <v>0</v>
      </c>
      <c r="AE989" s="15">
        <v>222.9</v>
      </c>
      <c r="AF989" s="15">
        <v>0</v>
      </c>
      <c r="AH989" s="13">
        <f t="shared" si="210"/>
        <v>2010</v>
      </c>
      <c r="AI989" s="13">
        <f t="shared" si="211"/>
        <v>2</v>
      </c>
      <c r="AJ989" s="13">
        <f>IF(AND(ISNUMBER(C989),ISNUMBER(AK989),ISNUMBER(AL989),AH989&gt;=Inputs!$B$5,AH989&lt;=Inputs!$B$6,AH989&lt;&gt;Inputs!$B$7,AH989&lt;&gt;Inputs!$B$8),1,0)</f>
        <v>0</v>
      </c>
      <c r="AK989" s="13">
        <f>IF(INDEX($E989:$AF989,Inputs!$C$10)="","",INDEX($E989:$AF989,Inputs!$C$10))</f>
        <v>252209</v>
      </c>
      <c r="AL989" s="13">
        <f>IF(INDEX($E989:$AF989,Inputs!$C$11)="","",INDEX($E989:$AF989,Inputs!$C$11))</f>
        <v>456000</v>
      </c>
      <c r="AM989" s="19">
        <f>Regression!$C$5+Regression!$C$6*A989</f>
        <v>9687.947160077334</v>
      </c>
      <c r="AN989" s="27" t="str">
        <f t="shared" si="212"/>
        <v/>
      </c>
      <c r="AO989" s="30">
        <f>INDEX('Seasonal Index'!$E$2:$E$53,AI989)</f>
        <v>0.92112372079680493</v>
      </c>
      <c r="AP989" s="34" t="str">
        <f t="shared" si="213"/>
        <v/>
      </c>
      <c r="AQ989" s="16">
        <f>IF(AJ989=1,A989-Regression!$C$15,0)</f>
        <v>0</v>
      </c>
      <c r="AR989" s="16">
        <f>IF(AJ989=1,AK989-Regression!$D$15,0)</f>
        <v>0</v>
      </c>
      <c r="AS989" s="16">
        <f>IF(AJ989=1,AL989-Regression!$E$15,0)</f>
        <v>0</v>
      </c>
      <c r="AT989" s="16">
        <f>IF(AJ989=1,AP989-Regression!$F$15,0)</f>
        <v>0</v>
      </c>
      <c r="AU989" s="19">
        <f>IF(AND(ISNUMBER(AK989),ISNUMBER(AL989)),Regression!$C$38+Regression!$D$38*A989+Regression!$E$38*AK989+Regression!$F$38*AL989,"")</f>
        <v>9273.3924069725781</v>
      </c>
      <c r="AV989" s="34">
        <f t="shared" si="214"/>
        <v>8541.94171831942</v>
      </c>
      <c r="AW989" s="13" t="str">
        <f>IF(AJ989=1,"Train",IF(AH989=Inputs!$B$6+1,"Validation",IF(AH989&gt;Inputs!$B$6+1,"Forecast","Not used")))</f>
        <v>Not used</v>
      </c>
      <c r="AX989" s="34">
        <f t="shared" si="215"/>
        <v>8740</v>
      </c>
      <c r="AY989" s="38" t="str">
        <f t="shared" si="216"/>
        <v/>
      </c>
      <c r="AZ989" s="13">
        <f t="shared" si="217"/>
        <v>0</v>
      </c>
      <c r="BB989" s="19">
        <f>Regression!$C$45+Regression!$C$46*A989</f>
        <v>7685.065099334608</v>
      </c>
      <c r="BC989" s="27" t="str">
        <f t="shared" si="218"/>
        <v/>
      </c>
      <c r="BD989" s="30">
        <f>INDEX('Seasonal Index'!$H$2:$H$53,AI989)</f>
        <v>0.93580735968008499</v>
      </c>
      <c r="BE989" s="34" t="str">
        <f t="shared" si="219"/>
        <v/>
      </c>
      <c r="BF989" s="38" t="str">
        <f t="shared" si="220"/>
        <v/>
      </c>
      <c r="BG989" s="34">
        <f t="shared" si="221"/>
        <v>8740</v>
      </c>
      <c r="BH989" s="13">
        <f t="shared" si="222"/>
        <v>0</v>
      </c>
      <c r="BI989" s="13">
        <f t="shared" si="223"/>
        <v>0</v>
      </c>
    </row>
    <row r="990" spans="1:61" x14ac:dyDescent="0.2">
      <c r="A990" s="15">
        <v>989</v>
      </c>
      <c r="B990" s="35">
        <v>40193</v>
      </c>
      <c r="C990" s="36">
        <v>8602</v>
      </c>
      <c r="D990" s="37"/>
      <c r="F990" s="15">
        <v>469000</v>
      </c>
      <c r="H990" s="15">
        <v>80.06</v>
      </c>
      <c r="I990" s="15">
        <v>78.31</v>
      </c>
      <c r="J990" s="15">
        <v>2.7509999999999999</v>
      </c>
      <c r="K990" s="15">
        <v>14448.882</v>
      </c>
      <c r="L990" s="15">
        <v>865917</v>
      </c>
      <c r="M990" s="15">
        <v>1107</v>
      </c>
      <c r="N990" s="15">
        <v>11.041</v>
      </c>
      <c r="O990" s="15">
        <v>237264</v>
      </c>
      <c r="P990" s="15">
        <v>9985.7000000000007</v>
      </c>
      <c r="Q990" s="15">
        <v>2576593</v>
      </c>
      <c r="S990" s="15">
        <v>15156</v>
      </c>
      <c r="T990" s="15">
        <v>12.279</v>
      </c>
      <c r="U990" s="15">
        <v>110.7</v>
      </c>
      <c r="V990" s="15">
        <v>20</v>
      </c>
      <c r="W990" s="15">
        <v>81.5</v>
      </c>
      <c r="X990" s="15">
        <v>92.238240000000005</v>
      </c>
      <c r="AB990" s="15">
        <v>304543</v>
      </c>
      <c r="AD990" s="15">
        <v>0</v>
      </c>
      <c r="AE990" s="15">
        <v>206.4</v>
      </c>
      <c r="AF990" s="15">
        <v>0</v>
      </c>
      <c r="AH990" s="13">
        <f t="shared" si="210"/>
        <v>2010</v>
      </c>
      <c r="AI990" s="13">
        <f t="shared" si="211"/>
        <v>3</v>
      </c>
      <c r="AJ990" s="13">
        <f>IF(AND(ISNUMBER(C990),ISNUMBER(AK990),ISNUMBER(AL990),AH990&gt;=Inputs!$B$5,AH990&lt;=Inputs!$B$6,AH990&lt;&gt;Inputs!$B$7,AH990&lt;&gt;Inputs!$B$8),1,0)</f>
        <v>0</v>
      </c>
      <c r="AK990" s="13">
        <f>IF(INDEX($E990:$AF990,Inputs!$C$10)="","",INDEX($E990:$AF990,Inputs!$C$10))</f>
        <v>237264</v>
      </c>
      <c r="AL990" s="13">
        <f>IF(INDEX($E990:$AF990,Inputs!$C$11)="","",INDEX($E990:$AF990,Inputs!$C$11))</f>
        <v>469000</v>
      </c>
      <c r="AM990" s="19">
        <f>Regression!$C$5+Regression!$C$6*A990</f>
        <v>9686.7744851390144</v>
      </c>
      <c r="AN990" s="27" t="str">
        <f t="shared" si="212"/>
        <v/>
      </c>
      <c r="AO990" s="30">
        <f>INDEX('Seasonal Index'!$E$2:$E$53,AI990)</f>
        <v>0.93247570989249473</v>
      </c>
      <c r="AP990" s="34" t="str">
        <f t="shared" si="213"/>
        <v/>
      </c>
      <c r="AQ990" s="16">
        <f>IF(AJ990=1,A990-Regression!$C$15,0)</f>
        <v>0</v>
      </c>
      <c r="AR990" s="16">
        <f>IF(AJ990=1,AK990-Regression!$D$15,0)</f>
        <v>0</v>
      </c>
      <c r="AS990" s="16">
        <f>IF(AJ990=1,AL990-Regression!$E$15,0)</f>
        <v>0</v>
      </c>
      <c r="AT990" s="16">
        <f>IF(AJ990=1,AP990-Regression!$F$15,0)</f>
        <v>0</v>
      </c>
      <c r="AU990" s="19">
        <f>IF(AND(ISNUMBER(AK990),ISNUMBER(AL990)),Regression!$C$38+Regression!$D$38*A990+Regression!$E$38*AK990+Regression!$F$38*AL990,"")</f>
        <v>9210.0448459352374</v>
      </c>
      <c r="AV990" s="34">
        <f t="shared" si="214"/>
        <v>8588.1431058551734</v>
      </c>
      <c r="AW990" s="13" t="str">
        <f>IF(AJ990=1,"Train",IF(AH990=Inputs!$B$6+1,"Validation",IF(AH990&gt;Inputs!$B$6+1,"Forecast","Not used")))</f>
        <v>Not used</v>
      </c>
      <c r="AX990" s="34">
        <f t="shared" si="215"/>
        <v>8602</v>
      </c>
      <c r="AY990" s="38" t="str">
        <f t="shared" si="216"/>
        <v/>
      </c>
      <c r="AZ990" s="13">
        <f t="shared" si="217"/>
        <v>0</v>
      </c>
      <c r="BB990" s="19">
        <f>Regression!$C$45+Regression!$C$46*A990</f>
        <v>7686.6245989473846</v>
      </c>
      <c r="BC990" s="27" t="str">
        <f t="shared" si="218"/>
        <v/>
      </c>
      <c r="BD990" s="30">
        <f>INDEX('Seasonal Index'!$H$2:$H$53,AI990)</f>
        <v>0.93511463592432087</v>
      </c>
      <c r="BE990" s="34" t="str">
        <f t="shared" si="219"/>
        <v/>
      </c>
      <c r="BF990" s="38" t="str">
        <f t="shared" si="220"/>
        <v/>
      </c>
      <c r="BG990" s="34">
        <f t="shared" si="221"/>
        <v>8602</v>
      </c>
      <c r="BH990" s="13">
        <f t="shared" si="222"/>
        <v>0</v>
      </c>
      <c r="BI990" s="13">
        <f t="shared" si="223"/>
        <v>0</v>
      </c>
    </row>
    <row r="991" spans="1:61" x14ac:dyDescent="0.2">
      <c r="A991" s="15">
        <v>990</v>
      </c>
      <c r="B991" s="35">
        <v>40200</v>
      </c>
      <c r="C991" s="36">
        <v>8619</v>
      </c>
      <c r="D991" s="37"/>
      <c r="F991" s="15">
        <v>507000</v>
      </c>
      <c r="H991" s="15">
        <v>76.622500000000002</v>
      </c>
      <c r="I991" s="15">
        <v>74.282499999999999</v>
      </c>
      <c r="J991" s="15">
        <v>2.7389999999999999</v>
      </c>
      <c r="K991" s="15">
        <v>14448.882</v>
      </c>
      <c r="L991" s="15">
        <v>865917</v>
      </c>
      <c r="M991" s="15">
        <v>1107</v>
      </c>
      <c r="N991" s="15">
        <v>11.284000000000001</v>
      </c>
      <c r="O991" s="15">
        <v>237264</v>
      </c>
      <c r="P991" s="15">
        <v>9985.7000000000007</v>
      </c>
      <c r="Q991" s="15">
        <v>2576593</v>
      </c>
      <c r="S991" s="15">
        <v>15156</v>
      </c>
      <c r="T991" s="15">
        <v>12.279</v>
      </c>
      <c r="U991" s="15">
        <v>110.7</v>
      </c>
      <c r="V991" s="15">
        <v>20</v>
      </c>
      <c r="W991" s="15">
        <v>81.5</v>
      </c>
      <c r="X991" s="15">
        <v>91.676119999999997</v>
      </c>
      <c r="AB991" s="15">
        <v>304543</v>
      </c>
      <c r="AD991" s="15">
        <v>0</v>
      </c>
      <c r="AE991" s="15">
        <v>150.80000000000001</v>
      </c>
      <c r="AF991" s="15">
        <v>0.6</v>
      </c>
      <c r="AH991" s="13">
        <f t="shared" si="210"/>
        <v>2010</v>
      </c>
      <c r="AI991" s="13">
        <f t="shared" si="211"/>
        <v>4</v>
      </c>
      <c r="AJ991" s="13">
        <f>IF(AND(ISNUMBER(C991),ISNUMBER(AK991),ISNUMBER(AL991),AH991&gt;=Inputs!$B$5,AH991&lt;=Inputs!$B$6,AH991&lt;&gt;Inputs!$B$7,AH991&lt;&gt;Inputs!$B$8),1,0)</f>
        <v>0</v>
      </c>
      <c r="AK991" s="13">
        <f>IF(INDEX($E991:$AF991,Inputs!$C$10)="","",INDEX($E991:$AF991,Inputs!$C$10))</f>
        <v>237264</v>
      </c>
      <c r="AL991" s="13">
        <f>IF(INDEX($E991:$AF991,Inputs!$C$11)="","",INDEX($E991:$AF991,Inputs!$C$11))</f>
        <v>507000</v>
      </c>
      <c r="AM991" s="19">
        <f>Regression!$C$5+Regression!$C$6*A991</f>
        <v>9685.6018102006965</v>
      </c>
      <c r="AN991" s="27" t="str">
        <f t="shared" si="212"/>
        <v/>
      </c>
      <c r="AO991" s="30">
        <f>INDEX('Seasonal Index'!$E$2:$E$53,AI991)</f>
        <v>0.95567024426301994</v>
      </c>
      <c r="AP991" s="34" t="str">
        <f t="shared" si="213"/>
        <v/>
      </c>
      <c r="AQ991" s="16">
        <f>IF(AJ991=1,A991-Regression!$C$15,0)</f>
        <v>0</v>
      </c>
      <c r="AR991" s="16">
        <f>IF(AJ991=1,AK991-Regression!$D$15,0)</f>
        <v>0</v>
      </c>
      <c r="AS991" s="16">
        <f>IF(AJ991=1,AL991-Regression!$E$15,0)</f>
        <v>0</v>
      </c>
      <c r="AT991" s="16">
        <f>IF(AJ991=1,AP991-Regression!$F$15,0)</f>
        <v>0</v>
      </c>
      <c r="AU991" s="19">
        <f>IF(AND(ISNUMBER(AK991),ISNUMBER(AL991)),Regression!$C$38+Regression!$D$38*A991+Regression!$E$38*AK991+Regression!$F$38*AL991,"")</f>
        <v>9107.5909604005283</v>
      </c>
      <c r="AV991" s="34">
        <f t="shared" si="214"/>
        <v>8703.8536777736444</v>
      </c>
      <c r="AW991" s="13" t="str">
        <f>IF(AJ991=1,"Train",IF(AH991=Inputs!$B$6+1,"Validation",IF(AH991&gt;Inputs!$B$6+1,"Forecast","Not used")))</f>
        <v>Not used</v>
      </c>
      <c r="AX991" s="34">
        <f t="shared" si="215"/>
        <v>8619</v>
      </c>
      <c r="AY991" s="38" t="str">
        <f t="shared" si="216"/>
        <v/>
      </c>
      <c r="AZ991" s="13">
        <f t="shared" si="217"/>
        <v>0</v>
      </c>
      <c r="BB991" s="19">
        <f>Regression!$C$45+Regression!$C$46*A991</f>
        <v>7688.1840985601621</v>
      </c>
      <c r="BC991" s="27" t="str">
        <f t="shared" si="218"/>
        <v/>
      </c>
      <c r="BD991" s="30">
        <f>INDEX('Seasonal Index'!$H$2:$H$53,AI991)</f>
        <v>0.94748400224267371</v>
      </c>
      <c r="BE991" s="34" t="str">
        <f t="shared" si="219"/>
        <v/>
      </c>
      <c r="BF991" s="38" t="str">
        <f t="shared" si="220"/>
        <v/>
      </c>
      <c r="BG991" s="34">
        <f t="shared" si="221"/>
        <v>8619</v>
      </c>
      <c r="BH991" s="13">
        <f t="shared" si="222"/>
        <v>0</v>
      </c>
      <c r="BI991" s="13">
        <f t="shared" si="223"/>
        <v>0</v>
      </c>
    </row>
    <row r="992" spans="1:61" x14ac:dyDescent="0.2">
      <c r="A992" s="15">
        <v>991</v>
      </c>
      <c r="B992" s="35">
        <v>40207</v>
      </c>
      <c r="C992" s="36">
        <v>8613</v>
      </c>
      <c r="D992" s="37"/>
      <c r="F992" s="15">
        <v>471000</v>
      </c>
      <c r="H992" s="15">
        <v>73.936000000000007</v>
      </c>
      <c r="I992" s="15">
        <v>71.882000000000005</v>
      </c>
      <c r="J992" s="15">
        <v>2.7050000000000001</v>
      </c>
      <c r="K992" s="15">
        <v>14448.882</v>
      </c>
      <c r="L992" s="15">
        <v>865917</v>
      </c>
      <c r="M992" s="15">
        <v>1107</v>
      </c>
      <c r="N992" s="15">
        <v>11.284000000000001</v>
      </c>
      <c r="O992" s="15">
        <v>237264</v>
      </c>
      <c r="P992" s="15">
        <v>9985.7000000000007</v>
      </c>
      <c r="Q992" s="15">
        <v>2576593</v>
      </c>
      <c r="S992" s="15">
        <v>15156</v>
      </c>
      <c r="T992" s="15">
        <v>12.279</v>
      </c>
      <c r="U992" s="15">
        <v>110.7</v>
      </c>
      <c r="V992" s="15">
        <v>20</v>
      </c>
      <c r="W992" s="15">
        <v>81.5</v>
      </c>
      <c r="X992" s="15">
        <v>92.560850000000002</v>
      </c>
      <c r="AB992" s="15">
        <v>304543</v>
      </c>
      <c r="AD992" s="15">
        <v>0</v>
      </c>
      <c r="AE992" s="15">
        <v>166.5</v>
      </c>
      <c r="AF992" s="15">
        <v>0.3</v>
      </c>
      <c r="AH992" s="13">
        <f t="shared" si="210"/>
        <v>2010</v>
      </c>
      <c r="AI992" s="13">
        <f t="shared" si="211"/>
        <v>5</v>
      </c>
      <c r="AJ992" s="13">
        <f>IF(AND(ISNUMBER(C992),ISNUMBER(AK992),ISNUMBER(AL992),AH992&gt;=Inputs!$B$5,AH992&lt;=Inputs!$B$6,AH992&lt;&gt;Inputs!$B$7,AH992&lt;&gt;Inputs!$B$8),1,0)</f>
        <v>0</v>
      </c>
      <c r="AK992" s="13">
        <f>IF(INDEX($E992:$AF992,Inputs!$C$10)="","",INDEX($E992:$AF992,Inputs!$C$10))</f>
        <v>237264</v>
      </c>
      <c r="AL992" s="13">
        <f>IF(INDEX($E992:$AF992,Inputs!$C$11)="","",INDEX($E992:$AF992,Inputs!$C$11))</f>
        <v>471000</v>
      </c>
      <c r="AM992" s="19">
        <f>Regression!$C$5+Regression!$C$6*A992</f>
        <v>9684.4291352623768</v>
      </c>
      <c r="AN992" s="27" t="str">
        <f t="shared" si="212"/>
        <v/>
      </c>
      <c r="AO992" s="30">
        <f>INDEX('Seasonal Index'!$E$2:$E$53,AI992)</f>
        <v>0.96378521109549831</v>
      </c>
      <c r="AP992" s="34" t="str">
        <f t="shared" si="213"/>
        <v/>
      </c>
      <c r="AQ992" s="16">
        <f>IF(AJ992=1,A992-Regression!$C$15,0)</f>
        <v>0</v>
      </c>
      <c r="AR992" s="16">
        <f>IF(AJ992=1,AK992-Regression!$D$15,0)</f>
        <v>0</v>
      </c>
      <c r="AS992" s="16">
        <f>IF(AJ992=1,AL992-Regression!$E$15,0)</f>
        <v>0</v>
      </c>
      <c r="AT992" s="16">
        <f>IF(AJ992=1,AP992-Regression!$F$15,0)</f>
        <v>0</v>
      </c>
      <c r="AU992" s="19">
        <f>IF(AND(ISNUMBER(AK992),ISNUMBER(AL992)),Regression!$C$38+Regression!$D$38*A992+Regression!$E$38*AK992+Regression!$F$38*AL992,"")</f>
        <v>9201.6101367458541</v>
      </c>
      <c r="AV992" s="34">
        <f t="shared" si="214"/>
        <v>8868.3757680620802</v>
      </c>
      <c r="AW992" s="13" t="str">
        <f>IF(AJ992=1,"Train",IF(AH992=Inputs!$B$6+1,"Validation",IF(AH992&gt;Inputs!$B$6+1,"Forecast","Not used")))</f>
        <v>Not used</v>
      </c>
      <c r="AX992" s="34">
        <f t="shared" si="215"/>
        <v>8613</v>
      </c>
      <c r="AY992" s="38" t="str">
        <f t="shared" si="216"/>
        <v/>
      </c>
      <c r="AZ992" s="13">
        <f t="shared" si="217"/>
        <v>0</v>
      </c>
      <c r="BB992" s="19">
        <f>Regression!$C$45+Regression!$C$46*A992</f>
        <v>7689.7435981729386</v>
      </c>
      <c r="BC992" s="27" t="str">
        <f t="shared" si="218"/>
        <v/>
      </c>
      <c r="BD992" s="30">
        <f>INDEX('Seasonal Index'!$H$2:$H$53,AI992)</f>
        <v>1.0045556242669631</v>
      </c>
      <c r="BE992" s="34" t="str">
        <f t="shared" si="219"/>
        <v/>
      </c>
      <c r="BF992" s="38" t="str">
        <f t="shared" si="220"/>
        <v/>
      </c>
      <c r="BG992" s="34">
        <f t="shared" si="221"/>
        <v>8613</v>
      </c>
      <c r="BH992" s="13">
        <f t="shared" si="222"/>
        <v>0</v>
      </c>
      <c r="BI992" s="13">
        <f t="shared" si="223"/>
        <v>0</v>
      </c>
    </row>
    <row r="993" spans="1:61" x14ac:dyDescent="0.2">
      <c r="A993" s="15">
        <v>992</v>
      </c>
      <c r="B993" s="35">
        <v>40214</v>
      </c>
      <c r="C993" s="36">
        <v>8766</v>
      </c>
      <c r="D993" s="37"/>
      <c r="F993" s="15">
        <v>496000</v>
      </c>
      <c r="H993" s="15">
        <v>74.572000000000003</v>
      </c>
      <c r="I993" s="15">
        <v>72.540000000000006</v>
      </c>
      <c r="J993" s="15">
        <v>2.661</v>
      </c>
      <c r="K993" s="15">
        <v>14651.249</v>
      </c>
      <c r="L993" s="15">
        <v>865917</v>
      </c>
      <c r="M993" s="15">
        <v>1172</v>
      </c>
      <c r="N993" s="15">
        <v>11.284000000000001</v>
      </c>
      <c r="O993" s="15">
        <v>237264</v>
      </c>
      <c r="P993" s="15">
        <v>10052.6</v>
      </c>
      <c r="Q993" s="15">
        <v>2576593</v>
      </c>
      <c r="S993" s="15">
        <v>15156</v>
      </c>
      <c r="T993" s="15">
        <v>12.279</v>
      </c>
      <c r="U993" s="15">
        <v>111.1</v>
      </c>
      <c r="V993" s="15">
        <v>20</v>
      </c>
      <c r="W993" s="15">
        <v>81.099999999999994</v>
      </c>
      <c r="X993" s="15">
        <v>93.310100000000006</v>
      </c>
      <c r="AB993" s="15">
        <v>304543</v>
      </c>
      <c r="AD993" s="15">
        <v>0</v>
      </c>
      <c r="AE993" s="15">
        <v>194.9</v>
      </c>
      <c r="AF993" s="15">
        <v>0</v>
      </c>
      <c r="AH993" s="13">
        <f t="shared" si="210"/>
        <v>2010</v>
      </c>
      <c r="AI993" s="13">
        <f t="shared" si="211"/>
        <v>6</v>
      </c>
      <c r="AJ993" s="13">
        <f>IF(AND(ISNUMBER(C993),ISNUMBER(AK993),ISNUMBER(AL993),AH993&gt;=Inputs!$B$5,AH993&lt;=Inputs!$B$6,AH993&lt;&gt;Inputs!$B$7,AH993&lt;&gt;Inputs!$B$8),1,0)</f>
        <v>0</v>
      </c>
      <c r="AK993" s="13">
        <f>IF(INDEX($E993:$AF993,Inputs!$C$10)="","",INDEX($E993:$AF993,Inputs!$C$10))</f>
        <v>237264</v>
      </c>
      <c r="AL993" s="13">
        <f>IF(INDEX($E993:$AF993,Inputs!$C$11)="","",INDEX($E993:$AF993,Inputs!$C$11))</f>
        <v>496000</v>
      </c>
      <c r="AM993" s="19">
        <f>Regression!$C$5+Regression!$C$6*A993</f>
        <v>9683.2564603240571</v>
      </c>
      <c r="AN993" s="27" t="str">
        <f t="shared" si="212"/>
        <v/>
      </c>
      <c r="AO993" s="30">
        <f>INDEX('Seasonal Index'!$E$2:$E$53,AI993)</f>
        <v>0.93990301851114999</v>
      </c>
      <c r="AP993" s="34" t="str">
        <f t="shared" si="213"/>
        <v/>
      </c>
      <c r="AQ993" s="16">
        <f>IF(AJ993=1,A993-Regression!$C$15,0)</f>
        <v>0</v>
      </c>
      <c r="AR993" s="16">
        <f>IF(AJ993=1,AK993-Regression!$D$15,0)</f>
        <v>0</v>
      </c>
      <c r="AS993" s="16">
        <f>IF(AJ993=1,AL993-Regression!$E$15,0)</f>
        <v>0</v>
      </c>
      <c r="AT993" s="16">
        <f>IF(AJ993=1,AP993-Regression!$F$15,0)</f>
        <v>0</v>
      </c>
      <c r="AU993" s="19">
        <f>IF(AND(ISNUMBER(AK993),ISNUMBER(AL993)),Regression!$C$38+Regression!$D$38*A993+Regression!$E$38*AK993+Regression!$F$38*AL993,"")</f>
        <v>9133.6717891089902</v>
      </c>
      <c r="AV993" s="34">
        <f t="shared" si="214"/>
        <v>8584.7656846736754</v>
      </c>
      <c r="AW993" s="13" t="str">
        <f>IF(AJ993=1,"Train",IF(AH993=Inputs!$B$6+1,"Validation",IF(AH993&gt;Inputs!$B$6+1,"Forecast","Not used")))</f>
        <v>Not used</v>
      </c>
      <c r="AX993" s="34">
        <f t="shared" si="215"/>
        <v>8766</v>
      </c>
      <c r="AY993" s="38" t="str">
        <f t="shared" si="216"/>
        <v/>
      </c>
      <c r="AZ993" s="13">
        <f t="shared" si="217"/>
        <v>0</v>
      </c>
      <c r="BB993" s="19">
        <f>Regression!$C$45+Regression!$C$46*A993</f>
        <v>7691.3030977857152</v>
      </c>
      <c r="BC993" s="27" t="str">
        <f t="shared" si="218"/>
        <v/>
      </c>
      <c r="BD993" s="30">
        <f>INDEX('Seasonal Index'!$H$2:$H$53,AI993)</f>
        <v>0.95301266001084362</v>
      </c>
      <c r="BE993" s="34" t="str">
        <f t="shared" si="219"/>
        <v/>
      </c>
      <c r="BF993" s="38" t="str">
        <f t="shared" si="220"/>
        <v/>
      </c>
      <c r="BG993" s="34">
        <f t="shared" si="221"/>
        <v>8766</v>
      </c>
      <c r="BH993" s="13">
        <f t="shared" si="222"/>
        <v>0</v>
      </c>
      <c r="BI993" s="13">
        <f t="shared" si="223"/>
        <v>0</v>
      </c>
    </row>
    <row r="994" spans="1:61" x14ac:dyDescent="0.2">
      <c r="A994" s="15">
        <v>993</v>
      </c>
      <c r="B994" s="35">
        <v>40221</v>
      </c>
      <c r="C994" s="36">
        <v>8521</v>
      </c>
      <c r="D994" s="37"/>
      <c r="F994" s="15">
        <v>466000</v>
      </c>
      <c r="H994" s="15">
        <v>73.88</v>
      </c>
      <c r="I994" s="15">
        <v>70.852000000000004</v>
      </c>
      <c r="J994" s="15">
        <v>2.6520000000000001</v>
      </c>
      <c r="K994" s="15">
        <v>14651.249</v>
      </c>
      <c r="L994" s="15">
        <v>904060</v>
      </c>
      <c r="M994" s="15">
        <v>1172</v>
      </c>
      <c r="N994" s="15">
        <v>11.284000000000001</v>
      </c>
      <c r="O994" s="15">
        <v>237264</v>
      </c>
      <c r="P994" s="15">
        <v>10052.6</v>
      </c>
      <c r="Q994" s="15">
        <v>2576593</v>
      </c>
      <c r="S994" s="15">
        <v>15156</v>
      </c>
      <c r="T994" s="15">
        <v>12.279</v>
      </c>
      <c r="U994" s="15">
        <v>111.1</v>
      </c>
      <c r="V994" s="15">
        <v>20</v>
      </c>
      <c r="W994" s="15">
        <v>81.099999999999994</v>
      </c>
      <c r="X994" s="15">
        <v>93.906880000000001</v>
      </c>
      <c r="AB994" s="15">
        <v>304543</v>
      </c>
      <c r="AD994" s="15">
        <v>0</v>
      </c>
      <c r="AE994" s="15">
        <v>210.2</v>
      </c>
      <c r="AF994" s="15">
        <v>0</v>
      </c>
      <c r="AH994" s="13">
        <f t="shared" si="210"/>
        <v>2010</v>
      </c>
      <c r="AI994" s="13">
        <f t="shared" si="211"/>
        <v>7</v>
      </c>
      <c r="AJ994" s="13">
        <f>IF(AND(ISNUMBER(C994),ISNUMBER(AK994),ISNUMBER(AL994),AH994&gt;=Inputs!$B$5,AH994&lt;=Inputs!$B$6,AH994&lt;&gt;Inputs!$B$7,AH994&lt;&gt;Inputs!$B$8),1,0)</f>
        <v>0</v>
      </c>
      <c r="AK994" s="13">
        <f>IF(INDEX($E994:$AF994,Inputs!$C$10)="","",INDEX($E994:$AF994,Inputs!$C$10))</f>
        <v>237264</v>
      </c>
      <c r="AL994" s="13">
        <f>IF(INDEX($E994:$AF994,Inputs!$C$11)="","",INDEX($E994:$AF994,Inputs!$C$11))</f>
        <v>466000</v>
      </c>
      <c r="AM994" s="19">
        <f>Regression!$C$5+Regression!$C$6*A994</f>
        <v>9682.0837853857392</v>
      </c>
      <c r="AN994" s="27" t="str">
        <f t="shared" si="212"/>
        <v/>
      </c>
      <c r="AO994" s="30">
        <f>INDEX('Seasonal Index'!$E$2:$E$53,AI994)</f>
        <v>0.9631620939890071</v>
      </c>
      <c r="AP994" s="34" t="str">
        <f t="shared" si="213"/>
        <v/>
      </c>
      <c r="AQ994" s="16">
        <f>IF(AJ994=1,A994-Regression!$C$15,0)</f>
        <v>0</v>
      </c>
      <c r="AR994" s="16">
        <f>IF(AJ994=1,AK994-Regression!$D$15,0)</f>
        <v>0</v>
      </c>
      <c r="AS994" s="16">
        <f>IF(AJ994=1,AL994-Regression!$E$15,0)</f>
        <v>0</v>
      </c>
      <c r="AT994" s="16">
        <f>IF(AJ994=1,AP994-Regression!$F$15,0)</f>
        <v>0</v>
      </c>
      <c r="AU994" s="19">
        <f>IF(AND(ISNUMBER(AK994),ISNUMBER(AL994)),Regression!$C$38+Regression!$D$38*A994+Regression!$E$38*AK994+Regression!$F$38*AL994,"")</f>
        <v>9211.7607171937725</v>
      </c>
      <c r="AV994" s="34">
        <f t="shared" si="214"/>
        <v>8872.4187416980312</v>
      </c>
      <c r="AW994" s="13" t="str">
        <f>IF(AJ994=1,"Train",IF(AH994=Inputs!$B$6+1,"Validation",IF(AH994&gt;Inputs!$B$6+1,"Forecast","Not used")))</f>
        <v>Not used</v>
      </c>
      <c r="AX994" s="34">
        <f t="shared" si="215"/>
        <v>8521</v>
      </c>
      <c r="AY994" s="38" t="str">
        <f t="shared" si="216"/>
        <v/>
      </c>
      <c r="AZ994" s="13">
        <f t="shared" si="217"/>
        <v>0</v>
      </c>
      <c r="BB994" s="19">
        <f>Regression!$C$45+Regression!$C$46*A994</f>
        <v>7692.8625973984927</v>
      </c>
      <c r="BC994" s="27" t="str">
        <f t="shared" si="218"/>
        <v/>
      </c>
      <c r="BD994" s="30">
        <f>INDEX('Seasonal Index'!$H$2:$H$53,AI994)</f>
        <v>0.98161870818373353</v>
      </c>
      <c r="BE994" s="34" t="str">
        <f t="shared" si="219"/>
        <v/>
      </c>
      <c r="BF994" s="38" t="str">
        <f t="shared" si="220"/>
        <v/>
      </c>
      <c r="BG994" s="34">
        <f t="shared" si="221"/>
        <v>8521</v>
      </c>
      <c r="BH994" s="13">
        <f t="shared" si="222"/>
        <v>0</v>
      </c>
      <c r="BI994" s="13">
        <f t="shared" si="223"/>
        <v>0</v>
      </c>
    </row>
    <row r="995" spans="1:61" x14ac:dyDescent="0.2">
      <c r="A995" s="15">
        <v>994</v>
      </c>
      <c r="B995" s="35">
        <v>40228</v>
      </c>
      <c r="C995" s="36">
        <v>9064</v>
      </c>
      <c r="D995" s="37"/>
      <c r="F995" s="15">
        <v>489000</v>
      </c>
      <c r="H995" s="15">
        <v>78.247500000000002</v>
      </c>
      <c r="I995" s="15">
        <v>75.8</v>
      </c>
      <c r="J995" s="15">
        <v>2.6080000000000001</v>
      </c>
      <c r="K995" s="15">
        <v>14651.249</v>
      </c>
      <c r="L995" s="15">
        <v>904060</v>
      </c>
      <c r="M995" s="15">
        <v>1172</v>
      </c>
      <c r="N995" s="15">
        <v>10.893000000000001</v>
      </c>
      <c r="O995" s="15">
        <v>239593</v>
      </c>
      <c r="P995" s="15">
        <v>10052.6</v>
      </c>
      <c r="Q995" s="15">
        <v>2576593</v>
      </c>
      <c r="S995" s="15">
        <v>15156</v>
      </c>
      <c r="T995" s="15">
        <v>12.279</v>
      </c>
      <c r="U995" s="15">
        <v>111.1</v>
      </c>
      <c r="V995" s="15">
        <v>20</v>
      </c>
      <c r="W995" s="15">
        <v>81.099999999999994</v>
      </c>
      <c r="X995" s="15">
        <v>93.997600000000006</v>
      </c>
      <c r="AB995" s="15">
        <v>304543</v>
      </c>
      <c r="AD995" s="15">
        <v>0</v>
      </c>
      <c r="AE995" s="15">
        <v>196.1</v>
      </c>
      <c r="AF995" s="15">
        <v>0</v>
      </c>
      <c r="AH995" s="13">
        <f t="shared" si="210"/>
        <v>2010</v>
      </c>
      <c r="AI995" s="13">
        <f t="shared" si="211"/>
        <v>8</v>
      </c>
      <c r="AJ995" s="13">
        <f>IF(AND(ISNUMBER(C995),ISNUMBER(AK995),ISNUMBER(AL995),AH995&gt;=Inputs!$B$5,AH995&lt;=Inputs!$B$6,AH995&lt;&gt;Inputs!$B$7,AH995&lt;&gt;Inputs!$B$8),1,0)</f>
        <v>0</v>
      </c>
      <c r="AK995" s="13">
        <f>IF(INDEX($E995:$AF995,Inputs!$C$10)="","",INDEX($E995:$AF995,Inputs!$C$10))</f>
        <v>239593</v>
      </c>
      <c r="AL995" s="13">
        <f>IF(INDEX($E995:$AF995,Inputs!$C$11)="","",INDEX($E995:$AF995,Inputs!$C$11))</f>
        <v>489000</v>
      </c>
      <c r="AM995" s="19">
        <f>Regression!$C$5+Regression!$C$6*A995</f>
        <v>9680.9111104474196</v>
      </c>
      <c r="AN995" s="27" t="str">
        <f t="shared" si="212"/>
        <v/>
      </c>
      <c r="AO995" s="30">
        <f>INDEX('Seasonal Index'!$E$2:$E$53,AI995)</f>
        <v>0.97838705647303814</v>
      </c>
      <c r="AP995" s="34" t="str">
        <f t="shared" si="213"/>
        <v/>
      </c>
      <c r="AQ995" s="16">
        <f>IF(AJ995=1,A995-Regression!$C$15,0)</f>
        <v>0</v>
      </c>
      <c r="AR995" s="16">
        <f>IF(AJ995=1,AK995-Regression!$D$15,0)</f>
        <v>0</v>
      </c>
      <c r="AS995" s="16">
        <f>IF(AJ995=1,AL995-Regression!$E$15,0)</f>
        <v>0</v>
      </c>
      <c r="AT995" s="16">
        <f>IF(AJ995=1,AP995-Regression!$F$15,0)</f>
        <v>0</v>
      </c>
      <c r="AU995" s="19">
        <f>IF(AND(ISNUMBER(AK995),ISNUMBER(AL995)),Regression!$C$38+Regression!$D$38*A995+Regression!$E$38*AK995+Regression!$F$38*AL995,"")</f>
        <v>9153.3821113540707</v>
      </c>
      <c r="AV995" s="34">
        <f t="shared" si="214"/>
        <v>8955.5505807006721</v>
      </c>
      <c r="AW995" s="13" t="str">
        <f>IF(AJ995=1,"Train",IF(AH995=Inputs!$B$6+1,"Validation",IF(AH995&gt;Inputs!$B$6+1,"Forecast","Not used")))</f>
        <v>Not used</v>
      </c>
      <c r="AX995" s="34">
        <f t="shared" si="215"/>
        <v>9064</v>
      </c>
      <c r="AY995" s="38" t="str">
        <f t="shared" si="216"/>
        <v/>
      </c>
      <c r="AZ995" s="13">
        <f t="shared" si="217"/>
        <v>0</v>
      </c>
      <c r="BB995" s="19">
        <f>Regression!$C$45+Regression!$C$46*A995</f>
        <v>7694.4220970112692</v>
      </c>
      <c r="BC995" s="27" t="str">
        <f t="shared" si="218"/>
        <v/>
      </c>
      <c r="BD995" s="30">
        <f>INDEX('Seasonal Index'!$H$2:$H$53,AI995)</f>
        <v>1.0025158987054763</v>
      </c>
      <c r="BE995" s="34" t="str">
        <f t="shared" si="219"/>
        <v/>
      </c>
      <c r="BF995" s="38" t="str">
        <f t="shared" si="220"/>
        <v/>
      </c>
      <c r="BG995" s="34">
        <f t="shared" si="221"/>
        <v>9064</v>
      </c>
      <c r="BH995" s="13">
        <f t="shared" si="222"/>
        <v>0</v>
      </c>
      <c r="BI995" s="13">
        <f t="shared" si="223"/>
        <v>0</v>
      </c>
    </row>
    <row r="996" spans="1:61" x14ac:dyDescent="0.2">
      <c r="A996" s="15">
        <v>995</v>
      </c>
      <c r="B996" s="35">
        <v>40235</v>
      </c>
      <c r="C996" s="36">
        <v>8882</v>
      </c>
      <c r="D996" s="37"/>
      <c r="F996" s="15">
        <v>500000</v>
      </c>
      <c r="H996" s="15">
        <v>79.221999999999994</v>
      </c>
      <c r="I996" s="15">
        <v>76.225999999999999</v>
      </c>
      <c r="J996" s="15">
        <v>2.6549999999999998</v>
      </c>
      <c r="K996" s="15">
        <v>14651.249</v>
      </c>
      <c r="L996" s="15">
        <v>904060</v>
      </c>
      <c r="M996" s="15">
        <v>1172</v>
      </c>
      <c r="N996" s="15">
        <v>10.893000000000001</v>
      </c>
      <c r="O996" s="15">
        <v>239593</v>
      </c>
      <c r="P996" s="15">
        <v>10052.6</v>
      </c>
      <c r="Q996" s="15">
        <v>2576593</v>
      </c>
      <c r="S996" s="15">
        <v>15156</v>
      </c>
      <c r="T996" s="15">
        <v>12.1661</v>
      </c>
      <c r="U996" s="15">
        <v>111.1</v>
      </c>
      <c r="V996" s="15">
        <v>20</v>
      </c>
      <c r="W996" s="15">
        <v>81.099999999999994</v>
      </c>
      <c r="X996" s="15">
        <v>93.757800000000003</v>
      </c>
      <c r="AB996" s="15">
        <v>304543</v>
      </c>
      <c r="AD996" s="15">
        <v>0</v>
      </c>
      <c r="AE996" s="15">
        <v>170.7</v>
      </c>
      <c r="AF996" s="15">
        <v>0</v>
      </c>
      <c r="AH996" s="13">
        <f t="shared" si="210"/>
        <v>2010</v>
      </c>
      <c r="AI996" s="13">
        <f t="shared" si="211"/>
        <v>9</v>
      </c>
      <c r="AJ996" s="13">
        <f>IF(AND(ISNUMBER(C996),ISNUMBER(AK996),ISNUMBER(AL996),AH996&gt;=Inputs!$B$5,AH996&lt;=Inputs!$B$6,AH996&lt;&gt;Inputs!$B$7,AH996&lt;&gt;Inputs!$B$8),1,0)</f>
        <v>0</v>
      </c>
      <c r="AK996" s="13">
        <f>IF(INDEX($E996:$AF996,Inputs!$C$10)="","",INDEX($E996:$AF996,Inputs!$C$10))</f>
        <v>239593</v>
      </c>
      <c r="AL996" s="13">
        <f>IF(INDEX($E996:$AF996,Inputs!$C$11)="","",INDEX($E996:$AF996,Inputs!$C$11))</f>
        <v>500000</v>
      </c>
      <c r="AM996" s="19">
        <f>Regression!$C$5+Regression!$C$6*A996</f>
        <v>9679.7384355091017</v>
      </c>
      <c r="AN996" s="27" t="str">
        <f t="shared" si="212"/>
        <v/>
      </c>
      <c r="AO996" s="30">
        <f>INDEX('Seasonal Index'!$E$2:$E$53,AI996)</f>
        <v>0.98629367627517528</v>
      </c>
      <c r="AP996" s="34" t="str">
        <f t="shared" si="213"/>
        <v/>
      </c>
      <c r="AQ996" s="16">
        <f>IF(AJ996=1,A996-Regression!$C$15,0)</f>
        <v>0</v>
      </c>
      <c r="AR996" s="16">
        <f>IF(AJ996=1,AK996-Regression!$D$15,0)</f>
        <v>0</v>
      </c>
      <c r="AS996" s="16">
        <f>IF(AJ996=1,AL996-Regression!$E$15,0)</f>
        <v>0</v>
      </c>
      <c r="AT996" s="16">
        <f>IF(AJ996=1,AP996-Regression!$F$15,0)</f>
        <v>0</v>
      </c>
      <c r="AU996" s="19">
        <f>IF(AND(ISNUMBER(AK996),ISNUMBER(AL996)),Regression!$C$38+Regression!$D$38*A996+Regression!$E$38*AK996+Regression!$F$38*AL996,"")</f>
        <v>9122.6143429918084</v>
      </c>
      <c r="AV996" s="34">
        <f t="shared" si="214"/>
        <v>8997.5768375900334</v>
      </c>
      <c r="AW996" s="13" t="str">
        <f>IF(AJ996=1,"Train",IF(AH996=Inputs!$B$6+1,"Validation",IF(AH996&gt;Inputs!$B$6+1,"Forecast","Not used")))</f>
        <v>Not used</v>
      </c>
      <c r="AX996" s="34">
        <f t="shared" si="215"/>
        <v>8882</v>
      </c>
      <c r="AY996" s="38" t="str">
        <f t="shared" si="216"/>
        <v/>
      </c>
      <c r="AZ996" s="13">
        <f t="shared" si="217"/>
        <v>0</v>
      </c>
      <c r="BB996" s="19">
        <f>Regression!$C$45+Regression!$C$46*A996</f>
        <v>7695.9815966240458</v>
      </c>
      <c r="BC996" s="27" t="str">
        <f t="shared" si="218"/>
        <v/>
      </c>
      <c r="BD996" s="30">
        <f>INDEX('Seasonal Index'!$H$2:$H$53,AI996)</f>
        <v>1.0104103597905623</v>
      </c>
      <c r="BE996" s="34" t="str">
        <f t="shared" si="219"/>
        <v/>
      </c>
      <c r="BF996" s="38" t="str">
        <f t="shared" si="220"/>
        <v/>
      </c>
      <c r="BG996" s="34">
        <f t="shared" si="221"/>
        <v>8882</v>
      </c>
      <c r="BH996" s="13">
        <f t="shared" si="222"/>
        <v>0</v>
      </c>
      <c r="BI996" s="13">
        <f t="shared" si="223"/>
        <v>0</v>
      </c>
    </row>
    <row r="997" spans="1:61" x14ac:dyDescent="0.2">
      <c r="A997" s="15">
        <v>996</v>
      </c>
      <c r="B997" s="35">
        <v>40242</v>
      </c>
      <c r="C997" s="36">
        <v>8992</v>
      </c>
      <c r="D997" s="37"/>
      <c r="F997" s="15">
        <v>488000</v>
      </c>
      <c r="H997" s="15">
        <v>80.19</v>
      </c>
      <c r="I997" s="15">
        <v>77.861999999999995</v>
      </c>
      <c r="J997" s="15">
        <v>2.702</v>
      </c>
      <c r="K997" s="15">
        <v>14651.249</v>
      </c>
      <c r="L997" s="15">
        <v>904060</v>
      </c>
      <c r="M997" s="15">
        <v>1172</v>
      </c>
      <c r="N997" s="15">
        <v>10.893000000000001</v>
      </c>
      <c r="O997" s="15">
        <v>239593</v>
      </c>
      <c r="P997" s="15">
        <v>10052.6</v>
      </c>
      <c r="Q997" s="15">
        <v>2576593</v>
      </c>
      <c r="S997" s="15">
        <v>21233</v>
      </c>
      <c r="T997" s="15">
        <v>12.1661</v>
      </c>
      <c r="U997" s="15">
        <v>111.1</v>
      </c>
      <c r="V997" s="15">
        <v>20</v>
      </c>
      <c r="W997" s="15">
        <v>81.099999999999994</v>
      </c>
      <c r="X997" s="15">
        <v>93.947400000000002</v>
      </c>
      <c r="AB997" s="15">
        <v>307240</v>
      </c>
      <c r="AD997" s="15">
        <v>0</v>
      </c>
      <c r="AE997" s="15">
        <v>175.9</v>
      </c>
      <c r="AF997" s="15">
        <v>0</v>
      </c>
      <c r="AH997" s="13">
        <f t="shared" si="210"/>
        <v>2010</v>
      </c>
      <c r="AI997" s="13">
        <f t="shared" si="211"/>
        <v>10</v>
      </c>
      <c r="AJ997" s="13">
        <f>IF(AND(ISNUMBER(C997),ISNUMBER(AK997),ISNUMBER(AL997),AH997&gt;=Inputs!$B$5,AH997&lt;=Inputs!$B$6,AH997&lt;&gt;Inputs!$B$7,AH997&lt;&gt;Inputs!$B$8),1,0)</f>
        <v>0</v>
      </c>
      <c r="AK997" s="13">
        <f>IF(INDEX($E997:$AF997,Inputs!$C$10)="","",INDEX($E997:$AF997,Inputs!$C$10))</f>
        <v>239593</v>
      </c>
      <c r="AL997" s="13">
        <f>IF(INDEX($E997:$AF997,Inputs!$C$11)="","",INDEX($E997:$AF997,Inputs!$C$11))</f>
        <v>488000</v>
      </c>
      <c r="AM997" s="19">
        <f>Regression!$C$5+Regression!$C$6*A997</f>
        <v>9678.565760570782</v>
      </c>
      <c r="AN997" s="27" t="str">
        <f t="shared" si="212"/>
        <v/>
      </c>
      <c r="AO997" s="30">
        <f>INDEX('Seasonal Index'!$E$2:$E$53,AI997)</f>
        <v>0.99527490721887679</v>
      </c>
      <c r="AP997" s="34" t="str">
        <f t="shared" si="213"/>
        <v/>
      </c>
      <c r="AQ997" s="16">
        <f>IF(AJ997=1,A997-Regression!$C$15,0)</f>
        <v>0</v>
      </c>
      <c r="AR997" s="16">
        <f>IF(AJ997=1,AK997-Regression!$D$15,0)</f>
        <v>0</v>
      </c>
      <c r="AS997" s="16">
        <f>IF(AJ997=1,AL997-Regression!$E$15,0)</f>
        <v>0</v>
      </c>
      <c r="AT997" s="16">
        <f>IF(AJ997=1,AP997-Regression!$F$15,0)</f>
        <v>0</v>
      </c>
      <c r="AU997" s="19">
        <f>IF(AND(ISNUMBER(AK997),ISNUMBER(AL997)),Regression!$C$38+Regression!$D$38*A997+Regression!$E$38*AK997+Regression!$F$38*AL997,"")</f>
        <v>9152.9125262949583</v>
      </c>
      <c r="AV997" s="34">
        <f t="shared" si="214"/>
        <v>9109.66416539071</v>
      </c>
      <c r="AW997" s="13" t="str">
        <f>IF(AJ997=1,"Train",IF(AH997=Inputs!$B$6+1,"Validation",IF(AH997&gt;Inputs!$B$6+1,"Forecast","Not used")))</f>
        <v>Not used</v>
      </c>
      <c r="AX997" s="34">
        <f t="shared" si="215"/>
        <v>8992</v>
      </c>
      <c r="AY997" s="38" t="str">
        <f t="shared" si="216"/>
        <v/>
      </c>
      <c r="AZ997" s="13">
        <f t="shared" si="217"/>
        <v>0</v>
      </c>
      <c r="BB997" s="19">
        <f>Regression!$C$45+Regression!$C$46*A997</f>
        <v>7697.5410962368223</v>
      </c>
      <c r="BC997" s="27" t="str">
        <f t="shared" si="218"/>
        <v/>
      </c>
      <c r="BD997" s="30">
        <f>INDEX('Seasonal Index'!$H$2:$H$53,AI997)</f>
        <v>1.0119261816291902</v>
      </c>
      <c r="BE997" s="34" t="str">
        <f t="shared" si="219"/>
        <v/>
      </c>
      <c r="BF997" s="38" t="str">
        <f t="shared" si="220"/>
        <v/>
      </c>
      <c r="BG997" s="34">
        <f t="shared" si="221"/>
        <v>8992</v>
      </c>
      <c r="BH997" s="13">
        <f t="shared" si="222"/>
        <v>0</v>
      </c>
      <c r="BI997" s="13">
        <f t="shared" si="223"/>
        <v>0</v>
      </c>
    </row>
    <row r="998" spans="1:61" x14ac:dyDescent="0.2">
      <c r="A998" s="15">
        <v>997</v>
      </c>
      <c r="B998" s="35">
        <v>40249</v>
      </c>
      <c r="C998" s="36">
        <v>8849</v>
      </c>
      <c r="D998" s="37"/>
      <c r="F998" s="15">
        <v>472000</v>
      </c>
      <c r="H998" s="15">
        <v>81.756</v>
      </c>
      <c r="I998" s="15">
        <v>79.364000000000004</v>
      </c>
      <c r="J998" s="15">
        <v>2.7509999999999999</v>
      </c>
      <c r="K998" s="15">
        <v>14651.249</v>
      </c>
      <c r="L998" s="15">
        <v>804750</v>
      </c>
      <c r="M998" s="15">
        <v>1267</v>
      </c>
      <c r="N998" s="15">
        <v>10.893000000000001</v>
      </c>
      <c r="O998" s="15">
        <v>239593</v>
      </c>
      <c r="P998" s="15">
        <v>10056.1</v>
      </c>
      <c r="Q998" s="15">
        <v>2576593</v>
      </c>
      <c r="S998" s="15">
        <v>21233</v>
      </c>
      <c r="T998" s="15">
        <v>12.1661</v>
      </c>
      <c r="U998" s="15">
        <v>111.1</v>
      </c>
      <c r="V998" s="15">
        <v>20</v>
      </c>
      <c r="W998" s="15">
        <v>81.3</v>
      </c>
      <c r="X998" s="15">
        <v>93.388440000000003</v>
      </c>
      <c r="AB998" s="15">
        <v>307240</v>
      </c>
      <c r="AD998" s="15">
        <v>0</v>
      </c>
      <c r="AE998" s="15">
        <v>126.1</v>
      </c>
      <c r="AF998" s="15">
        <v>0.7</v>
      </c>
      <c r="AH998" s="13">
        <f t="shared" si="210"/>
        <v>2010</v>
      </c>
      <c r="AI998" s="13">
        <f t="shared" si="211"/>
        <v>11</v>
      </c>
      <c r="AJ998" s="13">
        <f>IF(AND(ISNUMBER(C998),ISNUMBER(AK998),ISNUMBER(AL998),AH998&gt;=Inputs!$B$5,AH998&lt;=Inputs!$B$6,AH998&lt;&gt;Inputs!$B$7,AH998&lt;&gt;Inputs!$B$8),1,0)</f>
        <v>0</v>
      </c>
      <c r="AK998" s="13">
        <f>IF(INDEX($E998:$AF998,Inputs!$C$10)="","",INDEX($E998:$AF998,Inputs!$C$10))</f>
        <v>239593</v>
      </c>
      <c r="AL998" s="13">
        <f>IF(INDEX($E998:$AF998,Inputs!$C$11)="","",INDEX($E998:$AF998,Inputs!$C$11))</f>
        <v>472000</v>
      </c>
      <c r="AM998" s="19">
        <f>Regression!$C$5+Regression!$C$6*A998</f>
        <v>9677.3930856324623</v>
      </c>
      <c r="AN998" s="27" t="str">
        <f t="shared" si="212"/>
        <v/>
      </c>
      <c r="AO998" s="30">
        <f>INDEX('Seasonal Index'!$E$2:$E$53,AI998)</f>
        <v>1.0021277529608945</v>
      </c>
      <c r="AP998" s="34" t="str">
        <f t="shared" si="213"/>
        <v/>
      </c>
      <c r="AQ998" s="16">
        <f>IF(AJ998=1,A998-Regression!$C$15,0)</f>
        <v>0</v>
      </c>
      <c r="AR998" s="16">
        <f>IF(AJ998=1,AK998-Regression!$D$15,0)</f>
        <v>0</v>
      </c>
      <c r="AS998" s="16">
        <f>IF(AJ998=1,AL998-Regression!$E$15,0)</f>
        <v>0</v>
      </c>
      <c r="AT998" s="16">
        <f>IF(AJ998=1,AP998-Regression!$F$15,0)</f>
        <v>0</v>
      </c>
      <c r="AU998" s="19">
        <f>IF(AND(ISNUMBER(AK998),ISNUMBER(AL998)),Regression!$C$38+Regression!$D$38*A998+Regression!$E$38*AK998+Regression!$F$38*AL998,"")</f>
        <v>9193.8308751051391</v>
      </c>
      <c r="AV998" s="34">
        <f t="shared" si="214"/>
        <v>9213.3930759716077</v>
      </c>
      <c r="AW998" s="13" t="str">
        <f>IF(AJ998=1,"Train",IF(AH998=Inputs!$B$6+1,"Validation",IF(AH998&gt;Inputs!$B$6+1,"Forecast","Not used")))</f>
        <v>Not used</v>
      </c>
      <c r="AX998" s="34">
        <f t="shared" si="215"/>
        <v>8849</v>
      </c>
      <c r="AY998" s="38" t="str">
        <f t="shared" si="216"/>
        <v/>
      </c>
      <c r="AZ998" s="13">
        <f t="shared" si="217"/>
        <v>0</v>
      </c>
      <c r="BB998" s="19">
        <f>Regression!$C$45+Regression!$C$46*A998</f>
        <v>7699.1005958495989</v>
      </c>
      <c r="BC998" s="27" t="str">
        <f t="shared" si="218"/>
        <v/>
      </c>
      <c r="BD998" s="30">
        <f>INDEX('Seasonal Index'!$H$2:$H$53,AI998)</f>
        <v>1.0050201958166503</v>
      </c>
      <c r="BE998" s="34" t="str">
        <f t="shared" si="219"/>
        <v/>
      </c>
      <c r="BF998" s="38" t="str">
        <f t="shared" si="220"/>
        <v/>
      </c>
      <c r="BG998" s="34">
        <f t="shared" si="221"/>
        <v>8849</v>
      </c>
      <c r="BH998" s="13">
        <f t="shared" si="222"/>
        <v>0</v>
      </c>
      <c r="BI998" s="13">
        <f t="shared" si="223"/>
        <v>0</v>
      </c>
    </row>
    <row r="999" spans="1:61" x14ac:dyDescent="0.2">
      <c r="A999" s="15">
        <v>998</v>
      </c>
      <c r="B999" s="35">
        <v>40256</v>
      </c>
      <c r="C999" s="36">
        <v>9087</v>
      </c>
      <c r="D999" s="37"/>
      <c r="F999" s="15">
        <v>478000</v>
      </c>
      <c r="H999" s="15">
        <v>81.441999999999993</v>
      </c>
      <c r="I999" s="15">
        <v>79.054000000000002</v>
      </c>
      <c r="J999" s="15">
        <v>2.7879999999999998</v>
      </c>
      <c r="K999" s="15">
        <v>14651.249</v>
      </c>
      <c r="L999" s="15">
        <v>804750</v>
      </c>
      <c r="M999" s="15">
        <v>1267</v>
      </c>
      <c r="N999" s="15">
        <v>10.315</v>
      </c>
      <c r="O999" s="15">
        <v>220839</v>
      </c>
      <c r="P999" s="15">
        <v>10056.1</v>
      </c>
      <c r="Q999" s="15">
        <v>2555017</v>
      </c>
      <c r="S999" s="15">
        <v>21233</v>
      </c>
      <c r="T999" s="15">
        <v>12.1661</v>
      </c>
      <c r="U999" s="15">
        <v>111.1</v>
      </c>
      <c r="V999" s="15">
        <v>20</v>
      </c>
      <c r="W999" s="15">
        <v>81.3</v>
      </c>
      <c r="X999" s="15">
        <v>93.039240000000007</v>
      </c>
      <c r="AB999" s="15">
        <v>307240</v>
      </c>
      <c r="AD999" s="15">
        <v>0</v>
      </c>
      <c r="AE999" s="15">
        <v>102.1</v>
      </c>
      <c r="AF999" s="15">
        <v>0.1</v>
      </c>
      <c r="AH999" s="13">
        <f t="shared" si="210"/>
        <v>2010</v>
      </c>
      <c r="AI999" s="13">
        <f t="shared" si="211"/>
        <v>12</v>
      </c>
      <c r="AJ999" s="13">
        <f>IF(AND(ISNUMBER(C999),ISNUMBER(AK999),ISNUMBER(AL999),AH999&gt;=Inputs!$B$5,AH999&lt;=Inputs!$B$6,AH999&lt;&gt;Inputs!$B$7,AH999&lt;&gt;Inputs!$B$8),1,0)</f>
        <v>0</v>
      </c>
      <c r="AK999" s="13">
        <f>IF(INDEX($E999:$AF999,Inputs!$C$10)="","",INDEX($E999:$AF999,Inputs!$C$10))</f>
        <v>220839</v>
      </c>
      <c r="AL999" s="13">
        <f>IF(INDEX($E999:$AF999,Inputs!$C$11)="","",INDEX($E999:$AF999,Inputs!$C$11))</f>
        <v>478000</v>
      </c>
      <c r="AM999" s="19">
        <f>Regression!$C$5+Regression!$C$6*A999</f>
        <v>9676.2204106941444</v>
      </c>
      <c r="AN999" s="27" t="str">
        <f t="shared" si="212"/>
        <v/>
      </c>
      <c r="AO999" s="30">
        <f>INDEX('Seasonal Index'!$E$2:$E$53,AI999)</f>
        <v>0.99255102448152055</v>
      </c>
      <c r="AP999" s="34" t="str">
        <f t="shared" si="213"/>
        <v/>
      </c>
      <c r="AQ999" s="16">
        <f>IF(AJ999=1,A999-Regression!$C$15,0)</f>
        <v>0</v>
      </c>
      <c r="AR999" s="16">
        <f>IF(AJ999=1,AK999-Regression!$D$15,0)</f>
        <v>0</v>
      </c>
      <c r="AS999" s="16">
        <f>IF(AJ999=1,AL999-Regression!$E$15,0)</f>
        <v>0</v>
      </c>
      <c r="AT999" s="16">
        <f>IF(AJ999=1,AP999-Regression!$F$15,0)</f>
        <v>0</v>
      </c>
      <c r="AU999" s="19">
        <f>IF(AND(ISNUMBER(AK999),ISNUMBER(AL999)),Regression!$C$38+Regression!$D$38*A999+Regression!$E$38*AK999+Regression!$F$38*AL999,"")</f>
        <v>9142.1184314005659</v>
      </c>
      <c r="AV999" s="34">
        <f t="shared" si="214"/>
        <v>9074.0190150180242</v>
      </c>
      <c r="AW999" s="13" t="str">
        <f>IF(AJ999=1,"Train",IF(AH999=Inputs!$B$6+1,"Validation",IF(AH999&gt;Inputs!$B$6+1,"Forecast","Not used")))</f>
        <v>Not used</v>
      </c>
      <c r="AX999" s="34">
        <f t="shared" si="215"/>
        <v>9087</v>
      </c>
      <c r="AY999" s="38" t="str">
        <f t="shared" si="216"/>
        <v/>
      </c>
      <c r="AZ999" s="13">
        <f t="shared" si="217"/>
        <v>0</v>
      </c>
      <c r="BB999" s="19">
        <f>Regression!$C$45+Regression!$C$46*A999</f>
        <v>7700.6600954623764</v>
      </c>
      <c r="BC999" s="27" t="str">
        <f t="shared" si="218"/>
        <v/>
      </c>
      <c r="BD999" s="30">
        <f>INDEX('Seasonal Index'!$H$2:$H$53,AI999)</f>
        <v>1.0030364776411875</v>
      </c>
      <c r="BE999" s="34" t="str">
        <f t="shared" si="219"/>
        <v/>
      </c>
      <c r="BF999" s="38" t="str">
        <f t="shared" si="220"/>
        <v/>
      </c>
      <c r="BG999" s="34">
        <f t="shared" si="221"/>
        <v>9087</v>
      </c>
      <c r="BH999" s="13">
        <f t="shared" si="222"/>
        <v>0</v>
      </c>
      <c r="BI999" s="13">
        <f t="shared" si="223"/>
        <v>0</v>
      </c>
    </row>
    <row r="1000" spans="1:61" x14ac:dyDescent="0.2">
      <c r="A1000" s="15">
        <v>999</v>
      </c>
      <c r="B1000" s="35">
        <v>40263</v>
      </c>
      <c r="C1000" s="36">
        <v>9060</v>
      </c>
      <c r="D1000" s="37"/>
      <c r="F1000" s="15">
        <v>472000</v>
      </c>
      <c r="H1000" s="15">
        <v>80.646000000000001</v>
      </c>
      <c r="I1000" s="15">
        <v>78.382000000000005</v>
      </c>
      <c r="J1000" s="15">
        <v>2.819</v>
      </c>
      <c r="K1000" s="15">
        <v>14651.249</v>
      </c>
      <c r="L1000" s="15">
        <v>804750</v>
      </c>
      <c r="M1000" s="15">
        <v>1267</v>
      </c>
      <c r="N1000" s="15">
        <v>10.315</v>
      </c>
      <c r="O1000" s="15">
        <v>220839</v>
      </c>
      <c r="P1000" s="15">
        <v>10056.1</v>
      </c>
      <c r="Q1000" s="15">
        <v>2555017</v>
      </c>
      <c r="S1000" s="15">
        <v>21233</v>
      </c>
      <c r="T1000" s="15">
        <v>12.1661</v>
      </c>
      <c r="U1000" s="15">
        <v>111.1</v>
      </c>
      <c r="V1000" s="15">
        <v>20</v>
      </c>
      <c r="W1000" s="15">
        <v>81.3</v>
      </c>
      <c r="X1000" s="15">
        <v>92.757919999999999</v>
      </c>
      <c r="AB1000" s="15">
        <v>307240</v>
      </c>
      <c r="AD1000" s="15">
        <v>0</v>
      </c>
      <c r="AE1000" s="15">
        <v>105.4</v>
      </c>
      <c r="AF1000" s="15">
        <v>0</v>
      </c>
      <c r="AH1000" s="13">
        <f t="shared" si="210"/>
        <v>2010</v>
      </c>
      <c r="AI1000" s="13">
        <f t="shared" si="211"/>
        <v>13</v>
      </c>
      <c r="AJ1000" s="13">
        <f>IF(AND(ISNUMBER(C1000),ISNUMBER(AK1000),ISNUMBER(AL1000),AH1000&gt;=Inputs!$B$5,AH1000&lt;=Inputs!$B$6,AH1000&lt;&gt;Inputs!$B$7,AH1000&lt;&gt;Inputs!$B$8),1,0)</f>
        <v>0</v>
      </c>
      <c r="AK1000" s="13">
        <f>IF(INDEX($E1000:$AF1000,Inputs!$C$10)="","",INDEX($E1000:$AF1000,Inputs!$C$10))</f>
        <v>220839</v>
      </c>
      <c r="AL1000" s="13">
        <f>IF(INDEX($E1000:$AF1000,Inputs!$C$11)="","",INDEX($E1000:$AF1000,Inputs!$C$11))</f>
        <v>472000</v>
      </c>
      <c r="AM1000" s="19">
        <f>Regression!$C$5+Regression!$C$6*A1000</f>
        <v>9675.0477357558248</v>
      </c>
      <c r="AN1000" s="27" t="str">
        <f t="shared" si="212"/>
        <v/>
      </c>
      <c r="AO1000" s="30">
        <f>INDEX('Seasonal Index'!$E$2:$E$53,AI1000)</f>
        <v>1.0067199075539344</v>
      </c>
      <c r="AP1000" s="34" t="str">
        <f t="shared" si="213"/>
        <v/>
      </c>
      <c r="AQ1000" s="16">
        <f>IF(AJ1000=1,A1000-Regression!$C$15,0)</f>
        <v>0</v>
      </c>
      <c r="AR1000" s="16">
        <f>IF(AJ1000=1,AK1000-Regression!$D$15,0)</f>
        <v>0</v>
      </c>
      <c r="AS1000" s="16">
        <f>IF(AJ1000=1,AL1000-Regression!$E$15,0)</f>
        <v>0</v>
      </c>
      <c r="AT1000" s="16">
        <f>IF(AJ1000=1,AP1000-Regression!$F$15,0)</f>
        <v>0</v>
      </c>
      <c r="AU1000" s="19">
        <f>IF(AND(ISNUMBER(AK1000),ISNUMBER(AL1000)),Regression!$C$38+Regression!$D$38*A1000+Regression!$E$38*AK1000+Regression!$F$38*AL1000,"")</f>
        <v>9156.4863664431741</v>
      </c>
      <c r="AV1000" s="34">
        <f t="shared" si="214"/>
        <v>9218.017108344533</v>
      </c>
      <c r="AW1000" s="13" t="str">
        <f>IF(AJ1000=1,"Train",IF(AH1000=Inputs!$B$6+1,"Validation",IF(AH1000&gt;Inputs!$B$6+1,"Forecast","Not used")))</f>
        <v>Not used</v>
      </c>
      <c r="AX1000" s="34">
        <f t="shared" si="215"/>
        <v>9060</v>
      </c>
      <c r="AY1000" s="38" t="str">
        <f t="shared" si="216"/>
        <v/>
      </c>
      <c r="AZ1000" s="13">
        <f t="shared" si="217"/>
        <v>0</v>
      </c>
      <c r="BB1000" s="19">
        <f>Regression!$C$45+Regression!$C$46*A1000</f>
        <v>7702.2195950751529</v>
      </c>
      <c r="BC1000" s="27" t="str">
        <f t="shared" si="218"/>
        <v/>
      </c>
      <c r="BD1000" s="30">
        <f>INDEX('Seasonal Index'!$H$2:$H$53,AI1000)</f>
        <v>1.0306249409207193</v>
      </c>
      <c r="BE1000" s="34" t="str">
        <f t="shared" si="219"/>
        <v/>
      </c>
      <c r="BF1000" s="38" t="str">
        <f t="shared" si="220"/>
        <v/>
      </c>
      <c r="BG1000" s="34">
        <f t="shared" si="221"/>
        <v>9060</v>
      </c>
      <c r="BH1000" s="13">
        <f t="shared" si="222"/>
        <v>0</v>
      </c>
      <c r="BI1000" s="13">
        <f t="shared" si="223"/>
        <v>0</v>
      </c>
    </row>
    <row r="1001" spans="1:61" x14ac:dyDescent="0.2">
      <c r="A1001" s="15">
        <v>1000</v>
      </c>
      <c r="B1001" s="35">
        <v>40270</v>
      </c>
      <c r="C1001" s="36">
        <v>9076</v>
      </c>
      <c r="D1001" s="37"/>
      <c r="F1001" s="15">
        <v>459000</v>
      </c>
      <c r="H1001" s="15">
        <v>83.01</v>
      </c>
      <c r="I1001" s="15">
        <v>80.587500000000006</v>
      </c>
      <c r="J1001" s="15">
        <v>2.798</v>
      </c>
      <c r="K1001" s="15">
        <v>14651.249</v>
      </c>
      <c r="L1001" s="15">
        <v>804750</v>
      </c>
      <c r="M1001" s="15">
        <v>1267</v>
      </c>
      <c r="N1001" s="15">
        <v>10.315</v>
      </c>
      <c r="O1001" s="15">
        <v>220839</v>
      </c>
      <c r="P1001" s="15">
        <v>10056.1</v>
      </c>
      <c r="Q1001" s="15">
        <v>2555017</v>
      </c>
      <c r="S1001" s="15">
        <v>21233</v>
      </c>
      <c r="T1001" s="15">
        <v>12.1661</v>
      </c>
      <c r="U1001" s="15">
        <v>111.1</v>
      </c>
      <c r="V1001" s="15">
        <v>20</v>
      </c>
      <c r="W1001" s="15">
        <v>81.3</v>
      </c>
      <c r="X1001" s="15">
        <v>93.412379999999999</v>
      </c>
      <c r="AB1001" s="15">
        <v>307240</v>
      </c>
      <c r="AD1001" s="15">
        <v>0</v>
      </c>
      <c r="AE1001" s="15">
        <v>80.8</v>
      </c>
      <c r="AF1001" s="15">
        <v>1.1000000000000001</v>
      </c>
      <c r="AH1001" s="13">
        <f t="shared" si="210"/>
        <v>2010</v>
      </c>
      <c r="AI1001" s="13">
        <f t="shared" si="211"/>
        <v>14</v>
      </c>
      <c r="AJ1001" s="13">
        <f>IF(AND(ISNUMBER(C1001),ISNUMBER(AK1001),ISNUMBER(AL1001),AH1001&gt;=Inputs!$B$5,AH1001&lt;=Inputs!$B$6,AH1001&lt;&gt;Inputs!$B$7,AH1001&lt;&gt;Inputs!$B$8),1,0)</f>
        <v>0</v>
      </c>
      <c r="AK1001" s="13">
        <f>IF(INDEX($E1001:$AF1001,Inputs!$C$10)="","",INDEX($E1001:$AF1001,Inputs!$C$10))</f>
        <v>220839</v>
      </c>
      <c r="AL1001" s="13">
        <f>IF(INDEX($E1001:$AF1001,Inputs!$C$11)="","",INDEX($E1001:$AF1001,Inputs!$C$11))</f>
        <v>459000</v>
      </c>
      <c r="AM1001" s="19">
        <f>Regression!$C$5+Regression!$C$6*A1001</f>
        <v>9673.8750608175069</v>
      </c>
      <c r="AN1001" s="27" t="str">
        <f t="shared" si="212"/>
        <v/>
      </c>
      <c r="AO1001" s="30">
        <f>INDEX('Seasonal Index'!$E$2:$E$53,AI1001)</f>
        <v>0.99471306505019241</v>
      </c>
      <c r="AP1001" s="34" t="str">
        <f t="shared" si="213"/>
        <v/>
      </c>
      <c r="AQ1001" s="16">
        <f>IF(AJ1001=1,A1001-Regression!$C$15,0)</f>
        <v>0</v>
      </c>
      <c r="AR1001" s="16">
        <f>IF(AJ1001=1,AK1001-Regression!$D$15,0)</f>
        <v>0</v>
      </c>
      <c r="AS1001" s="16">
        <f>IF(AJ1001=1,AL1001-Regression!$E$15,0)</f>
        <v>0</v>
      </c>
      <c r="AT1001" s="16">
        <f>IF(AJ1001=1,AP1001-Regression!$F$15,0)</f>
        <v>0</v>
      </c>
      <c r="AU1001" s="19">
        <f>IF(AND(ISNUMBER(AK1001),ISNUMBER(AL1001)),Regression!$C$38+Regression!$D$38*A1001+Regression!$E$38*AK1001+Regression!$F$38*AL1001,"")</f>
        <v>9189.439591123084</v>
      </c>
      <c r="AV1001" s="34">
        <f t="shared" si="214"/>
        <v>9140.8556217796304</v>
      </c>
      <c r="AW1001" s="13" t="str">
        <f>IF(AJ1001=1,"Train",IF(AH1001=Inputs!$B$6+1,"Validation",IF(AH1001&gt;Inputs!$B$6+1,"Forecast","Not used")))</f>
        <v>Not used</v>
      </c>
      <c r="AX1001" s="34">
        <f t="shared" si="215"/>
        <v>9076</v>
      </c>
      <c r="AY1001" s="38" t="str">
        <f t="shared" si="216"/>
        <v/>
      </c>
      <c r="AZ1001" s="13">
        <f t="shared" si="217"/>
        <v>0</v>
      </c>
      <c r="BB1001" s="19">
        <f>Regression!$C$45+Regression!$C$46*A1001</f>
        <v>7703.7790946879295</v>
      </c>
      <c r="BC1001" s="27" t="str">
        <f t="shared" si="218"/>
        <v/>
      </c>
      <c r="BD1001" s="30">
        <f>INDEX('Seasonal Index'!$H$2:$H$53,AI1001)</f>
        <v>0.9999465749058718</v>
      </c>
      <c r="BE1001" s="34" t="str">
        <f t="shared" si="219"/>
        <v/>
      </c>
      <c r="BF1001" s="38" t="str">
        <f t="shared" si="220"/>
        <v/>
      </c>
      <c r="BG1001" s="34">
        <f t="shared" si="221"/>
        <v>9076</v>
      </c>
      <c r="BH1001" s="13">
        <f t="shared" si="222"/>
        <v>0</v>
      </c>
      <c r="BI1001" s="13">
        <f t="shared" si="223"/>
        <v>0</v>
      </c>
    </row>
    <row r="1002" spans="1:61" x14ac:dyDescent="0.2">
      <c r="A1002" s="15">
        <v>1001</v>
      </c>
      <c r="B1002" s="35">
        <v>40277</v>
      </c>
      <c r="C1002" s="36">
        <v>9325</v>
      </c>
      <c r="D1002" s="37"/>
      <c r="F1002" s="15">
        <v>479000</v>
      </c>
      <c r="H1002" s="15">
        <v>85.662000000000006</v>
      </c>
      <c r="I1002" s="15">
        <v>83.884</v>
      </c>
      <c r="J1002" s="15">
        <v>2.8260000000000001</v>
      </c>
      <c r="K1002" s="15">
        <v>14651.249</v>
      </c>
      <c r="L1002" s="15">
        <v>804750</v>
      </c>
      <c r="M1002" s="15">
        <v>1350</v>
      </c>
      <c r="N1002" s="15">
        <v>10.315</v>
      </c>
      <c r="O1002" s="15">
        <v>220839</v>
      </c>
      <c r="P1002" s="15">
        <v>10093.4</v>
      </c>
      <c r="Q1002" s="15">
        <v>2555017</v>
      </c>
      <c r="S1002" s="15">
        <v>21233</v>
      </c>
      <c r="T1002" s="15">
        <v>12.1661</v>
      </c>
      <c r="U1002" s="15">
        <v>111.1</v>
      </c>
      <c r="V1002" s="15">
        <v>20</v>
      </c>
      <c r="W1002" s="15">
        <v>79.900000000000006</v>
      </c>
      <c r="X1002" s="15">
        <v>93.00582</v>
      </c>
      <c r="AB1002" s="15">
        <v>307240</v>
      </c>
      <c r="AD1002" s="15">
        <v>0</v>
      </c>
      <c r="AE1002" s="15">
        <v>47.5</v>
      </c>
      <c r="AF1002" s="15">
        <v>10.7</v>
      </c>
      <c r="AH1002" s="13">
        <f t="shared" si="210"/>
        <v>2010</v>
      </c>
      <c r="AI1002" s="13">
        <f t="shared" si="211"/>
        <v>15</v>
      </c>
      <c r="AJ1002" s="13">
        <f>IF(AND(ISNUMBER(C1002),ISNUMBER(AK1002),ISNUMBER(AL1002),AH1002&gt;=Inputs!$B$5,AH1002&lt;=Inputs!$B$6,AH1002&lt;&gt;Inputs!$B$7,AH1002&lt;&gt;Inputs!$B$8),1,0)</f>
        <v>0</v>
      </c>
      <c r="AK1002" s="13">
        <f>IF(INDEX($E1002:$AF1002,Inputs!$C$10)="","",INDEX($E1002:$AF1002,Inputs!$C$10))</f>
        <v>220839</v>
      </c>
      <c r="AL1002" s="13">
        <f>IF(INDEX($E1002:$AF1002,Inputs!$C$11)="","",INDEX($E1002:$AF1002,Inputs!$C$11))</f>
        <v>479000</v>
      </c>
      <c r="AM1002" s="19">
        <f>Regression!$C$5+Regression!$C$6*A1002</f>
        <v>9672.7023858791872</v>
      </c>
      <c r="AN1002" s="27" t="str">
        <f t="shared" si="212"/>
        <v/>
      </c>
      <c r="AO1002" s="30">
        <f>INDEX('Seasonal Index'!$E$2:$E$53,AI1002)</f>
        <v>1.0030309157157118</v>
      </c>
      <c r="AP1002" s="34" t="str">
        <f t="shared" si="213"/>
        <v/>
      </c>
      <c r="AQ1002" s="16">
        <f>IF(AJ1002=1,A1002-Regression!$C$15,0)</f>
        <v>0</v>
      </c>
      <c r="AR1002" s="16">
        <f>IF(AJ1002=1,AK1002-Regression!$D$15,0)</f>
        <v>0</v>
      </c>
      <c r="AS1002" s="16">
        <f>IF(AJ1002=1,AL1002-Regression!$E$15,0)</f>
        <v>0</v>
      </c>
      <c r="AT1002" s="16">
        <f>IF(AJ1002=1,AP1002-Regression!$F$15,0)</f>
        <v>0</v>
      </c>
      <c r="AU1002" s="19">
        <f>IF(AND(ISNUMBER(AK1002),ISNUMBER(AL1002)),Regression!$C$38+Regression!$D$38*A1002+Regression!$E$38*AK1002+Regression!$F$38*AL1002,"")</f>
        <v>9134.7764503700055</v>
      </c>
      <c r="AV1002" s="34">
        <f t="shared" si="214"/>
        <v>9162.4631878729451</v>
      </c>
      <c r="AW1002" s="13" t="str">
        <f>IF(AJ1002=1,"Train",IF(AH1002=Inputs!$B$6+1,"Validation",IF(AH1002&gt;Inputs!$B$6+1,"Forecast","Not used")))</f>
        <v>Not used</v>
      </c>
      <c r="AX1002" s="34">
        <f t="shared" si="215"/>
        <v>9325</v>
      </c>
      <c r="AY1002" s="38" t="str">
        <f t="shared" si="216"/>
        <v/>
      </c>
      <c r="AZ1002" s="13">
        <f t="shared" si="217"/>
        <v>0</v>
      </c>
      <c r="BB1002" s="19">
        <f>Regression!$C$45+Regression!$C$46*A1002</f>
        <v>7705.3385943007061</v>
      </c>
      <c r="BC1002" s="27" t="str">
        <f t="shared" si="218"/>
        <v/>
      </c>
      <c r="BD1002" s="30">
        <f>INDEX('Seasonal Index'!$H$2:$H$53,AI1002)</f>
        <v>0.99086023336954587</v>
      </c>
      <c r="BE1002" s="34" t="str">
        <f t="shared" si="219"/>
        <v/>
      </c>
      <c r="BF1002" s="38" t="str">
        <f t="shared" si="220"/>
        <v/>
      </c>
      <c r="BG1002" s="34">
        <f t="shared" si="221"/>
        <v>9325</v>
      </c>
      <c r="BH1002" s="13">
        <f t="shared" si="222"/>
        <v>0</v>
      </c>
      <c r="BI1002" s="13">
        <f t="shared" si="223"/>
        <v>0</v>
      </c>
    </row>
    <row r="1003" spans="1:61" x14ac:dyDescent="0.2">
      <c r="A1003" s="15">
        <v>1002</v>
      </c>
      <c r="B1003" s="35">
        <v>40284</v>
      </c>
      <c r="C1003" s="36">
        <v>9152</v>
      </c>
      <c r="D1003" s="37"/>
      <c r="F1003" s="15">
        <v>479000</v>
      </c>
      <c r="H1003" s="15">
        <v>84.341999999999999</v>
      </c>
      <c r="I1003" s="15">
        <v>85.233999999999995</v>
      </c>
      <c r="J1003" s="15">
        <v>2.8580000000000001</v>
      </c>
      <c r="K1003" s="15">
        <v>14651.249</v>
      </c>
      <c r="L1003" s="15">
        <v>807889</v>
      </c>
      <c r="M1003" s="15">
        <v>1350</v>
      </c>
      <c r="N1003" s="15">
        <v>11.772</v>
      </c>
      <c r="O1003" s="15">
        <v>210635</v>
      </c>
      <c r="P1003" s="15">
        <v>10093.4</v>
      </c>
      <c r="Q1003" s="15">
        <v>2555017</v>
      </c>
      <c r="S1003" s="15">
        <v>21233</v>
      </c>
      <c r="T1003" s="15">
        <v>12.1661</v>
      </c>
      <c r="U1003" s="15">
        <v>111.1</v>
      </c>
      <c r="V1003" s="15">
        <v>20</v>
      </c>
      <c r="W1003" s="15">
        <v>79.900000000000006</v>
      </c>
      <c r="X1003" s="15">
        <v>92.669039999999995</v>
      </c>
      <c r="AB1003" s="15">
        <v>307240</v>
      </c>
      <c r="AD1003" s="15">
        <v>0</v>
      </c>
      <c r="AE1003" s="15">
        <v>50.2</v>
      </c>
      <c r="AF1003" s="15">
        <v>5.3</v>
      </c>
      <c r="AH1003" s="13">
        <f t="shared" si="210"/>
        <v>2010</v>
      </c>
      <c r="AI1003" s="13">
        <f t="shared" si="211"/>
        <v>16</v>
      </c>
      <c r="AJ1003" s="13">
        <f>IF(AND(ISNUMBER(C1003),ISNUMBER(AK1003),ISNUMBER(AL1003),AH1003&gt;=Inputs!$B$5,AH1003&lt;=Inputs!$B$6,AH1003&lt;&gt;Inputs!$B$7,AH1003&lt;&gt;Inputs!$B$8),1,0)</f>
        <v>0</v>
      </c>
      <c r="AK1003" s="13">
        <f>IF(INDEX($E1003:$AF1003,Inputs!$C$10)="","",INDEX($E1003:$AF1003,Inputs!$C$10))</f>
        <v>210635</v>
      </c>
      <c r="AL1003" s="13">
        <f>IF(INDEX($E1003:$AF1003,Inputs!$C$11)="","",INDEX($E1003:$AF1003,Inputs!$C$11))</f>
        <v>479000</v>
      </c>
      <c r="AM1003" s="19">
        <f>Regression!$C$5+Regression!$C$6*A1003</f>
        <v>9671.5297109408675</v>
      </c>
      <c r="AN1003" s="27" t="str">
        <f t="shared" si="212"/>
        <v/>
      </c>
      <c r="AO1003" s="30">
        <f>INDEX('Seasonal Index'!$E$2:$E$53,AI1003)</f>
        <v>1.002097408025427</v>
      </c>
      <c r="AP1003" s="34" t="str">
        <f t="shared" si="213"/>
        <v/>
      </c>
      <c r="AQ1003" s="16">
        <f>IF(AJ1003=1,A1003-Regression!$C$15,0)</f>
        <v>0</v>
      </c>
      <c r="AR1003" s="16">
        <f>IF(AJ1003=1,AK1003-Regression!$D$15,0)</f>
        <v>0</v>
      </c>
      <c r="AS1003" s="16">
        <f>IF(AJ1003=1,AL1003-Regression!$E$15,0)</f>
        <v>0</v>
      </c>
      <c r="AT1003" s="16">
        <f>IF(AJ1003=1,AP1003-Regression!$F$15,0)</f>
        <v>0</v>
      </c>
      <c r="AU1003" s="19">
        <f>IF(AND(ISNUMBER(AK1003),ISNUMBER(AL1003)),Regression!$C$38+Regression!$D$38*A1003+Regression!$E$38*AK1003+Regression!$F$38*AL1003,"")</f>
        <v>9114.5951930209449</v>
      </c>
      <c r="AV1003" s="34">
        <f t="shared" si="214"/>
        <v>9133.7122181273062</v>
      </c>
      <c r="AW1003" s="13" t="str">
        <f>IF(AJ1003=1,"Train",IF(AH1003=Inputs!$B$6+1,"Validation",IF(AH1003&gt;Inputs!$B$6+1,"Forecast","Not used")))</f>
        <v>Not used</v>
      </c>
      <c r="AX1003" s="34">
        <f t="shared" si="215"/>
        <v>9152</v>
      </c>
      <c r="AY1003" s="38" t="str">
        <f t="shared" si="216"/>
        <v/>
      </c>
      <c r="AZ1003" s="13">
        <f t="shared" si="217"/>
        <v>0</v>
      </c>
      <c r="BB1003" s="19">
        <f>Regression!$C$45+Regression!$C$46*A1003</f>
        <v>7706.8980939134835</v>
      </c>
      <c r="BC1003" s="27" t="str">
        <f t="shared" si="218"/>
        <v/>
      </c>
      <c r="BD1003" s="30">
        <f>INDEX('Seasonal Index'!$H$2:$H$53,AI1003)</f>
        <v>1.0144500074765384</v>
      </c>
      <c r="BE1003" s="34" t="str">
        <f t="shared" si="219"/>
        <v/>
      </c>
      <c r="BF1003" s="38" t="str">
        <f t="shared" si="220"/>
        <v/>
      </c>
      <c r="BG1003" s="34">
        <f t="shared" si="221"/>
        <v>9152</v>
      </c>
      <c r="BH1003" s="13">
        <f t="shared" si="222"/>
        <v>0</v>
      </c>
      <c r="BI1003" s="13">
        <f t="shared" si="223"/>
        <v>0</v>
      </c>
    </row>
    <row r="1004" spans="1:61" x14ac:dyDescent="0.2">
      <c r="A1004" s="15">
        <v>1003</v>
      </c>
      <c r="B1004" s="35">
        <v>40291</v>
      </c>
      <c r="C1004" s="36">
        <v>9290</v>
      </c>
      <c r="D1004" s="37"/>
      <c r="F1004" s="15">
        <v>469000</v>
      </c>
      <c r="H1004" s="15">
        <v>82.902000000000001</v>
      </c>
      <c r="I1004" s="15">
        <v>84.608000000000004</v>
      </c>
      <c r="J1004" s="15">
        <v>2.86</v>
      </c>
      <c r="K1004" s="15">
        <v>14651.249</v>
      </c>
      <c r="L1004" s="15">
        <v>807889</v>
      </c>
      <c r="M1004" s="15">
        <v>1350</v>
      </c>
      <c r="N1004" s="15">
        <v>11.772</v>
      </c>
      <c r="O1004" s="15">
        <v>210635</v>
      </c>
      <c r="P1004" s="15">
        <v>10093.4</v>
      </c>
      <c r="Q1004" s="15">
        <v>2555017</v>
      </c>
      <c r="S1004" s="15">
        <v>21233</v>
      </c>
      <c r="T1004" s="15">
        <v>12.1661</v>
      </c>
      <c r="U1004" s="15">
        <v>111.1</v>
      </c>
      <c r="V1004" s="15">
        <v>20</v>
      </c>
      <c r="W1004" s="15">
        <v>79.900000000000006</v>
      </c>
      <c r="X1004" s="15">
        <v>92.233959999999996</v>
      </c>
      <c r="AB1004" s="15">
        <v>307240</v>
      </c>
      <c r="AD1004" s="15">
        <v>0</v>
      </c>
      <c r="AE1004" s="15">
        <v>62.4</v>
      </c>
      <c r="AF1004" s="15">
        <v>6.5</v>
      </c>
      <c r="AH1004" s="13">
        <f t="shared" si="210"/>
        <v>2010</v>
      </c>
      <c r="AI1004" s="13">
        <f t="shared" si="211"/>
        <v>17</v>
      </c>
      <c r="AJ1004" s="13">
        <f>IF(AND(ISNUMBER(C1004),ISNUMBER(AK1004),ISNUMBER(AL1004),AH1004&gt;=Inputs!$B$5,AH1004&lt;=Inputs!$B$6,AH1004&lt;&gt;Inputs!$B$7,AH1004&lt;&gt;Inputs!$B$8),1,0)</f>
        <v>0</v>
      </c>
      <c r="AK1004" s="13">
        <f>IF(INDEX($E1004:$AF1004,Inputs!$C$10)="","",INDEX($E1004:$AF1004,Inputs!$C$10))</f>
        <v>210635</v>
      </c>
      <c r="AL1004" s="13">
        <f>IF(INDEX($E1004:$AF1004,Inputs!$C$11)="","",INDEX($E1004:$AF1004,Inputs!$C$11))</f>
        <v>469000</v>
      </c>
      <c r="AM1004" s="19">
        <f>Regression!$C$5+Regression!$C$6*A1004</f>
        <v>9670.3570360025496</v>
      </c>
      <c r="AN1004" s="27" t="str">
        <f t="shared" si="212"/>
        <v/>
      </c>
      <c r="AO1004" s="30">
        <f>INDEX('Seasonal Index'!$E$2:$E$53,AI1004)</f>
        <v>0.98572000908513657</v>
      </c>
      <c r="AP1004" s="34" t="str">
        <f t="shared" si="213"/>
        <v/>
      </c>
      <c r="AQ1004" s="16">
        <f>IF(AJ1004=1,A1004-Regression!$C$15,0)</f>
        <v>0</v>
      </c>
      <c r="AR1004" s="16">
        <f>IF(AJ1004=1,AK1004-Regression!$D$15,0)</f>
        <v>0</v>
      </c>
      <c r="AS1004" s="16">
        <f>IF(AJ1004=1,AL1004-Regression!$E$15,0)</f>
        <v>0</v>
      </c>
      <c r="AT1004" s="16">
        <f>IF(AJ1004=1,AP1004-Regression!$F$15,0)</f>
        <v>0</v>
      </c>
      <c r="AU1004" s="19">
        <f>IF(AND(ISNUMBER(AK1004),ISNUMBER(AL1004)),Regression!$C$38+Regression!$D$38*A1004+Regression!$E$38*AK1004+Regression!$F$38*AL1004,"")</f>
        <v>9139.5832935705839</v>
      </c>
      <c r="AV1004" s="34">
        <f t="shared" si="214"/>
        <v>9009.0701271727576</v>
      </c>
      <c r="AW1004" s="13" t="str">
        <f>IF(AJ1004=1,"Train",IF(AH1004=Inputs!$B$6+1,"Validation",IF(AH1004&gt;Inputs!$B$6+1,"Forecast","Not used")))</f>
        <v>Not used</v>
      </c>
      <c r="AX1004" s="34">
        <f t="shared" si="215"/>
        <v>9290</v>
      </c>
      <c r="AY1004" s="38" t="str">
        <f t="shared" si="216"/>
        <v/>
      </c>
      <c r="AZ1004" s="13">
        <f t="shared" si="217"/>
        <v>0</v>
      </c>
      <c r="BB1004" s="19">
        <f>Regression!$C$45+Regression!$C$46*A1004</f>
        <v>7708.4575935262601</v>
      </c>
      <c r="BC1004" s="27" t="str">
        <f t="shared" si="218"/>
        <v/>
      </c>
      <c r="BD1004" s="30">
        <f>INDEX('Seasonal Index'!$H$2:$H$53,AI1004)</f>
        <v>0.9921535913252727</v>
      </c>
      <c r="BE1004" s="34" t="str">
        <f t="shared" si="219"/>
        <v/>
      </c>
      <c r="BF1004" s="38" t="str">
        <f t="shared" si="220"/>
        <v/>
      </c>
      <c r="BG1004" s="34">
        <f t="shared" si="221"/>
        <v>9290</v>
      </c>
      <c r="BH1004" s="13">
        <f t="shared" si="222"/>
        <v>0</v>
      </c>
      <c r="BI1004" s="13">
        <f t="shared" si="223"/>
        <v>0</v>
      </c>
    </row>
    <row r="1005" spans="1:61" x14ac:dyDescent="0.2">
      <c r="A1005" s="15">
        <v>1004</v>
      </c>
      <c r="B1005" s="35">
        <v>40298</v>
      </c>
      <c r="C1005" s="36">
        <v>9282</v>
      </c>
      <c r="D1005" s="37"/>
      <c r="F1005" s="15">
        <v>449000</v>
      </c>
      <c r="H1005" s="15">
        <v>84.218000000000004</v>
      </c>
      <c r="I1005" s="15">
        <v>85.981999999999999</v>
      </c>
      <c r="J1005" s="15">
        <v>2.8490000000000002</v>
      </c>
      <c r="K1005" s="15">
        <v>14651.249</v>
      </c>
      <c r="L1005" s="15">
        <v>807889</v>
      </c>
      <c r="M1005" s="15">
        <v>1350</v>
      </c>
      <c r="N1005" s="15">
        <v>11.772</v>
      </c>
      <c r="O1005" s="15">
        <v>210635</v>
      </c>
      <c r="P1005" s="15">
        <v>10093.4</v>
      </c>
      <c r="Q1005" s="15">
        <v>2555017</v>
      </c>
      <c r="S1005" s="15">
        <v>21233</v>
      </c>
      <c r="T1005" s="15">
        <v>12.1661</v>
      </c>
      <c r="U1005" s="15">
        <v>111.1</v>
      </c>
      <c r="V1005" s="15">
        <v>20</v>
      </c>
      <c r="W1005" s="15">
        <v>79.900000000000006</v>
      </c>
      <c r="X1005" s="15">
        <v>92.625919999999994</v>
      </c>
      <c r="AB1005" s="15">
        <v>307240</v>
      </c>
      <c r="AD1005" s="15">
        <v>0</v>
      </c>
      <c r="AE1005" s="15">
        <v>49</v>
      </c>
      <c r="AF1005" s="15">
        <v>10.199999999999999</v>
      </c>
      <c r="AH1005" s="13">
        <f t="shared" si="210"/>
        <v>2010</v>
      </c>
      <c r="AI1005" s="13">
        <f t="shared" si="211"/>
        <v>18</v>
      </c>
      <c r="AJ1005" s="13">
        <f>IF(AND(ISNUMBER(C1005),ISNUMBER(AK1005),ISNUMBER(AL1005),AH1005&gt;=Inputs!$B$5,AH1005&lt;=Inputs!$B$6,AH1005&lt;&gt;Inputs!$B$7,AH1005&lt;&gt;Inputs!$B$8),1,0)</f>
        <v>0</v>
      </c>
      <c r="AK1005" s="13">
        <f>IF(INDEX($E1005:$AF1005,Inputs!$C$10)="","",INDEX($E1005:$AF1005,Inputs!$C$10))</f>
        <v>210635</v>
      </c>
      <c r="AL1005" s="13">
        <f>IF(INDEX($E1005:$AF1005,Inputs!$C$11)="","",INDEX($E1005:$AF1005,Inputs!$C$11))</f>
        <v>449000</v>
      </c>
      <c r="AM1005" s="19">
        <f>Regression!$C$5+Regression!$C$6*A1005</f>
        <v>9669.18436106423</v>
      </c>
      <c r="AN1005" s="27" t="str">
        <f t="shared" si="212"/>
        <v/>
      </c>
      <c r="AO1005" s="30">
        <f>INDEX('Seasonal Index'!$E$2:$E$53,AI1005)</f>
        <v>1.0181401500092944</v>
      </c>
      <c r="AP1005" s="34" t="str">
        <f t="shared" si="213"/>
        <v/>
      </c>
      <c r="AQ1005" s="16">
        <f>IF(AJ1005=1,A1005-Regression!$C$15,0)</f>
        <v>0</v>
      </c>
      <c r="AR1005" s="16">
        <f>IF(AJ1005=1,AK1005-Regression!$D$15,0)</f>
        <v>0</v>
      </c>
      <c r="AS1005" s="16">
        <f>IF(AJ1005=1,AL1005-Regression!$E$15,0)</f>
        <v>0</v>
      </c>
      <c r="AT1005" s="16">
        <f>IF(AJ1005=1,AP1005-Regression!$F$15,0)</f>
        <v>0</v>
      </c>
      <c r="AU1005" s="19">
        <f>IF(AND(ISNUMBER(AK1005),ISNUMBER(AL1005)),Regression!$C$38+Regression!$D$38*A1005+Regression!$E$38*AK1005+Regression!$F$38*AL1005,"")</f>
        <v>9191.1218078877937</v>
      </c>
      <c r="AV1005" s="34">
        <f t="shared" si="214"/>
        <v>9357.8501362365751</v>
      </c>
      <c r="AW1005" s="13" t="str">
        <f>IF(AJ1005=1,"Train",IF(AH1005=Inputs!$B$6+1,"Validation",IF(AH1005&gt;Inputs!$B$6+1,"Forecast","Not used")))</f>
        <v>Not used</v>
      </c>
      <c r="AX1005" s="34">
        <f t="shared" si="215"/>
        <v>9282</v>
      </c>
      <c r="AY1005" s="38" t="str">
        <f t="shared" si="216"/>
        <v/>
      </c>
      <c r="AZ1005" s="13">
        <f t="shared" si="217"/>
        <v>0</v>
      </c>
      <c r="BB1005" s="19">
        <f>Regression!$C$45+Regression!$C$46*A1005</f>
        <v>7710.0170931390367</v>
      </c>
      <c r="BC1005" s="27" t="str">
        <f t="shared" si="218"/>
        <v/>
      </c>
      <c r="BD1005" s="30">
        <f>INDEX('Seasonal Index'!$H$2:$H$53,AI1005)</f>
        <v>1.0188493846734186</v>
      </c>
      <c r="BE1005" s="34" t="str">
        <f t="shared" si="219"/>
        <v/>
      </c>
      <c r="BF1005" s="38" t="str">
        <f t="shared" si="220"/>
        <v/>
      </c>
      <c r="BG1005" s="34">
        <f t="shared" si="221"/>
        <v>9282</v>
      </c>
      <c r="BH1005" s="13">
        <f t="shared" si="222"/>
        <v>0</v>
      </c>
      <c r="BI1005" s="13">
        <f t="shared" si="223"/>
        <v>0</v>
      </c>
    </row>
    <row r="1006" spans="1:61" x14ac:dyDescent="0.2">
      <c r="A1006" s="15">
        <v>1005</v>
      </c>
      <c r="B1006" s="35">
        <v>40305</v>
      </c>
      <c r="C1006" s="36">
        <v>9140</v>
      </c>
      <c r="D1006" s="37"/>
      <c r="F1006" s="15">
        <v>451000</v>
      </c>
      <c r="H1006" s="15">
        <v>80.239999999999995</v>
      </c>
      <c r="I1006" s="15">
        <v>82.495999999999995</v>
      </c>
      <c r="J1006" s="15">
        <v>2.8980000000000001</v>
      </c>
      <c r="K1006" s="15">
        <v>14764.61</v>
      </c>
      <c r="L1006" s="15">
        <v>807889</v>
      </c>
      <c r="M1006" s="15">
        <v>1419</v>
      </c>
      <c r="N1006" s="15">
        <v>11.772</v>
      </c>
      <c r="O1006" s="15">
        <v>210635</v>
      </c>
      <c r="P1006" s="15">
        <v>10156</v>
      </c>
      <c r="Q1006" s="15">
        <v>2555017</v>
      </c>
      <c r="S1006" s="15">
        <v>21233</v>
      </c>
      <c r="T1006" s="15">
        <v>12.1661</v>
      </c>
      <c r="U1006" s="15">
        <v>111.8</v>
      </c>
      <c r="V1006" s="15">
        <v>20</v>
      </c>
      <c r="W1006" s="15">
        <v>81.099999999999994</v>
      </c>
      <c r="X1006" s="15">
        <v>92.968699999999998</v>
      </c>
      <c r="AB1006" s="15">
        <v>307240</v>
      </c>
      <c r="AD1006" s="15">
        <v>0</v>
      </c>
      <c r="AE1006" s="15">
        <v>10.9</v>
      </c>
      <c r="AF1006" s="15">
        <v>31.8</v>
      </c>
      <c r="AH1006" s="13">
        <f t="shared" si="210"/>
        <v>2010</v>
      </c>
      <c r="AI1006" s="13">
        <f t="shared" si="211"/>
        <v>19</v>
      </c>
      <c r="AJ1006" s="13">
        <f>IF(AND(ISNUMBER(C1006),ISNUMBER(AK1006),ISNUMBER(AL1006),AH1006&gt;=Inputs!$B$5,AH1006&lt;=Inputs!$B$6,AH1006&lt;&gt;Inputs!$B$7,AH1006&lt;&gt;Inputs!$B$8),1,0)</f>
        <v>0</v>
      </c>
      <c r="AK1006" s="13">
        <f>IF(INDEX($E1006:$AF1006,Inputs!$C$10)="","",INDEX($E1006:$AF1006,Inputs!$C$10))</f>
        <v>210635</v>
      </c>
      <c r="AL1006" s="13">
        <f>IF(INDEX($E1006:$AF1006,Inputs!$C$11)="","",INDEX($E1006:$AF1006,Inputs!$C$11))</f>
        <v>451000</v>
      </c>
      <c r="AM1006" s="19">
        <f>Regression!$C$5+Regression!$C$6*A1006</f>
        <v>9668.0116861259103</v>
      </c>
      <c r="AN1006" s="27" t="str">
        <f t="shared" si="212"/>
        <v/>
      </c>
      <c r="AO1006" s="30">
        <f>INDEX('Seasonal Index'!$E$2:$E$53,AI1006)</f>
        <v>1.0133712391889671</v>
      </c>
      <c r="AP1006" s="34" t="str">
        <f t="shared" si="213"/>
        <v/>
      </c>
      <c r="AQ1006" s="16">
        <f>IF(AJ1006=1,A1006-Regression!$C$15,0)</f>
        <v>0</v>
      </c>
      <c r="AR1006" s="16">
        <f>IF(AJ1006=1,AK1006-Regression!$D$15,0)</f>
        <v>0</v>
      </c>
      <c r="AS1006" s="16">
        <f>IF(AJ1006=1,AL1006-Regression!$E$15,0)</f>
        <v>0</v>
      </c>
      <c r="AT1006" s="16">
        <f>IF(AJ1006=1,AP1006-Regression!$F$15,0)</f>
        <v>0</v>
      </c>
      <c r="AU1006" s="19">
        <f>IF(AND(ISNUMBER(AK1006),ISNUMBER(AL1006)),Regression!$C$38+Regression!$D$38*A1006+Regression!$E$38*AK1006+Regression!$F$38*AL1006,"")</f>
        <v>9184.2494119163457</v>
      </c>
      <c r="AV1006" s="34">
        <f t="shared" si="214"/>
        <v>9307.0542075742087</v>
      </c>
      <c r="AW1006" s="13" t="str">
        <f>IF(AJ1006=1,"Train",IF(AH1006=Inputs!$B$6+1,"Validation",IF(AH1006&gt;Inputs!$B$6+1,"Forecast","Not used")))</f>
        <v>Not used</v>
      </c>
      <c r="AX1006" s="34">
        <f t="shared" si="215"/>
        <v>9140</v>
      </c>
      <c r="AY1006" s="38" t="str">
        <f t="shared" si="216"/>
        <v/>
      </c>
      <c r="AZ1006" s="13">
        <f t="shared" si="217"/>
        <v>0</v>
      </c>
      <c r="BB1006" s="19">
        <f>Regression!$C$45+Regression!$C$46*A1006</f>
        <v>7711.5765927518132</v>
      </c>
      <c r="BC1006" s="27" t="str">
        <f t="shared" si="218"/>
        <v/>
      </c>
      <c r="BD1006" s="30">
        <f>INDEX('Seasonal Index'!$H$2:$H$53,AI1006)</f>
        <v>1.0190603733092338</v>
      </c>
      <c r="BE1006" s="34" t="str">
        <f t="shared" si="219"/>
        <v/>
      </c>
      <c r="BF1006" s="38" t="str">
        <f t="shared" si="220"/>
        <v/>
      </c>
      <c r="BG1006" s="34">
        <f t="shared" si="221"/>
        <v>9140</v>
      </c>
      <c r="BH1006" s="13">
        <f t="shared" si="222"/>
        <v>0</v>
      </c>
      <c r="BI1006" s="13">
        <f t="shared" si="223"/>
        <v>0</v>
      </c>
    </row>
    <row r="1007" spans="1:61" x14ac:dyDescent="0.2">
      <c r="A1007" s="15">
        <v>1006</v>
      </c>
      <c r="B1007" s="35">
        <v>40312</v>
      </c>
      <c r="C1007" s="36">
        <v>9092</v>
      </c>
      <c r="D1007" s="37"/>
      <c r="F1007" s="15">
        <v>451000</v>
      </c>
      <c r="H1007" s="15">
        <v>74.98</v>
      </c>
      <c r="I1007" s="15">
        <v>78.323999999999998</v>
      </c>
      <c r="J1007" s="15">
        <v>2.9049999999999998</v>
      </c>
      <c r="K1007" s="15">
        <v>14764.61</v>
      </c>
      <c r="L1007" s="15">
        <v>791522</v>
      </c>
      <c r="M1007" s="15">
        <v>1419</v>
      </c>
      <c r="N1007" s="15">
        <v>11.772</v>
      </c>
      <c r="O1007" s="15">
        <v>210635</v>
      </c>
      <c r="P1007" s="15">
        <v>10156</v>
      </c>
      <c r="Q1007" s="15">
        <v>2555017</v>
      </c>
      <c r="S1007" s="15">
        <v>21233</v>
      </c>
      <c r="T1007" s="15">
        <v>12.1661</v>
      </c>
      <c r="U1007" s="15">
        <v>111.8</v>
      </c>
      <c r="V1007" s="15">
        <v>20</v>
      </c>
      <c r="W1007" s="15">
        <v>81.099999999999994</v>
      </c>
      <c r="X1007" s="15">
        <v>94.408779999999993</v>
      </c>
      <c r="AB1007" s="15">
        <v>307240</v>
      </c>
      <c r="AD1007" s="15">
        <v>0</v>
      </c>
      <c r="AE1007" s="15">
        <v>41.1</v>
      </c>
      <c r="AF1007" s="15">
        <v>25.1</v>
      </c>
      <c r="AH1007" s="13">
        <f t="shared" si="210"/>
        <v>2010</v>
      </c>
      <c r="AI1007" s="13">
        <f t="shared" si="211"/>
        <v>20</v>
      </c>
      <c r="AJ1007" s="13">
        <f>IF(AND(ISNUMBER(C1007),ISNUMBER(AK1007),ISNUMBER(AL1007),AH1007&gt;=Inputs!$B$5,AH1007&lt;=Inputs!$B$6,AH1007&lt;&gt;Inputs!$B$7,AH1007&lt;&gt;Inputs!$B$8),1,0)</f>
        <v>0</v>
      </c>
      <c r="AK1007" s="13">
        <f>IF(INDEX($E1007:$AF1007,Inputs!$C$10)="","",INDEX($E1007:$AF1007,Inputs!$C$10))</f>
        <v>210635</v>
      </c>
      <c r="AL1007" s="13">
        <f>IF(INDEX($E1007:$AF1007,Inputs!$C$11)="","",INDEX($E1007:$AF1007,Inputs!$C$11))</f>
        <v>451000</v>
      </c>
      <c r="AM1007" s="19">
        <f>Regression!$C$5+Regression!$C$6*A1007</f>
        <v>9666.8390111875924</v>
      </c>
      <c r="AN1007" s="27" t="str">
        <f t="shared" si="212"/>
        <v/>
      </c>
      <c r="AO1007" s="30">
        <f>INDEX('Seasonal Index'!$E$2:$E$53,AI1007)</f>
        <v>1.0355119111831677</v>
      </c>
      <c r="AP1007" s="34" t="str">
        <f t="shared" si="213"/>
        <v/>
      </c>
      <c r="AQ1007" s="16">
        <f>IF(AJ1007=1,A1007-Regression!$C$15,0)</f>
        <v>0</v>
      </c>
      <c r="AR1007" s="16">
        <f>IF(AJ1007=1,AK1007-Regression!$D$15,0)</f>
        <v>0</v>
      </c>
      <c r="AS1007" s="16">
        <f>IF(AJ1007=1,AL1007-Regression!$E$15,0)</f>
        <v>0</v>
      </c>
      <c r="AT1007" s="16">
        <f>IF(AJ1007=1,AP1007-Regression!$F$15,0)</f>
        <v>0</v>
      </c>
      <c r="AU1007" s="19">
        <f>IF(AND(ISNUMBER(AK1007),ISNUMBER(AL1007)),Regression!$C$38+Regression!$D$38*A1007+Regression!$E$38*AK1007+Regression!$F$38*AL1007,"")</f>
        <v>9182.6870986984104</v>
      </c>
      <c r="AV1007" s="34">
        <f t="shared" si="214"/>
        <v>9508.7818673702077</v>
      </c>
      <c r="AW1007" s="13" t="str">
        <f>IF(AJ1007=1,"Train",IF(AH1007=Inputs!$B$6+1,"Validation",IF(AH1007&gt;Inputs!$B$6+1,"Forecast","Not used")))</f>
        <v>Not used</v>
      </c>
      <c r="AX1007" s="34">
        <f t="shared" si="215"/>
        <v>9092</v>
      </c>
      <c r="AY1007" s="38" t="str">
        <f t="shared" si="216"/>
        <v/>
      </c>
      <c r="AZ1007" s="13">
        <f t="shared" si="217"/>
        <v>0</v>
      </c>
      <c r="BB1007" s="19">
        <f>Regression!$C$45+Regression!$C$46*A1007</f>
        <v>7713.1360923645898</v>
      </c>
      <c r="BC1007" s="27" t="str">
        <f t="shared" si="218"/>
        <v/>
      </c>
      <c r="BD1007" s="30">
        <f>INDEX('Seasonal Index'!$H$2:$H$53,AI1007)</f>
        <v>1.0467644841480233</v>
      </c>
      <c r="BE1007" s="34" t="str">
        <f t="shared" si="219"/>
        <v/>
      </c>
      <c r="BF1007" s="38" t="str">
        <f t="shared" si="220"/>
        <v/>
      </c>
      <c r="BG1007" s="34">
        <f t="shared" si="221"/>
        <v>9092</v>
      </c>
      <c r="BH1007" s="13">
        <f t="shared" si="222"/>
        <v>0</v>
      </c>
      <c r="BI1007" s="13">
        <f t="shared" si="223"/>
        <v>0</v>
      </c>
    </row>
    <row r="1008" spans="1:61" x14ac:dyDescent="0.2">
      <c r="A1008" s="15">
        <v>1007</v>
      </c>
      <c r="B1008" s="35">
        <v>40319</v>
      </c>
      <c r="C1008" s="36">
        <v>9099</v>
      </c>
      <c r="D1008" s="37"/>
      <c r="F1008" s="15">
        <v>474000</v>
      </c>
      <c r="H1008" s="15">
        <v>69.135999999999996</v>
      </c>
      <c r="I1008" s="15">
        <v>72.171999999999997</v>
      </c>
      <c r="J1008" s="15">
        <v>2.8639999999999999</v>
      </c>
      <c r="K1008" s="15">
        <v>14764.61</v>
      </c>
      <c r="L1008" s="15">
        <v>791522</v>
      </c>
      <c r="M1008" s="15">
        <v>1419</v>
      </c>
      <c r="N1008" s="15">
        <v>11.454000000000001</v>
      </c>
      <c r="O1008" s="15">
        <v>254238</v>
      </c>
      <c r="P1008" s="15">
        <v>10156</v>
      </c>
      <c r="Q1008" s="15">
        <v>2555017</v>
      </c>
      <c r="S1008" s="15">
        <v>21233</v>
      </c>
      <c r="T1008" s="15">
        <v>12.116899999999999</v>
      </c>
      <c r="U1008" s="15">
        <v>111.8</v>
      </c>
      <c r="V1008" s="15">
        <v>20</v>
      </c>
      <c r="W1008" s="15">
        <v>81.099999999999994</v>
      </c>
      <c r="X1008" s="15">
        <v>94.634659999999997</v>
      </c>
      <c r="AB1008" s="15">
        <v>307240</v>
      </c>
      <c r="AD1008" s="15">
        <v>0</v>
      </c>
      <c r="AE1008" s="15">
        <v>19.8</v>
      </c>
      <c r="AF1008" s="15">
        <v>26.8</v>
      </c>
      <c r="AH1008" s="13">
        <f t="shared" si="210"/>
        <v>2010</v>
      </c>
      <c r="AI1008" s="13">
        <f t="shared" si="211"/>
        <v>21</v>
      </c>
      <c r="AJ1008" s="13">
        <f>IF(AND(ISNUMBER(C1008),ISNUMBER(AK1008),ISNUMBER(AL1008),AH1008&gt;=Inputs!$B$5,AH1008&lt;=Inputs!$B$6,AH1008&lt;&gt;Inputs!$B$7,AH1008&lt;&gt;Inputs!$B$8),1,0)</f>
        <v>0</v>
      </c>
      <c r="AK1008" s="13">
        <f>IF(INDEX($E1008:$AF1008,Inputs!$C$10)="","",INDEX($E1008:$AF1008,Inputs!$C$10))</f>
        <v>254238</v>
      </c>
      <c r="AL1008" s="13">
        <f>IF(INDEX($E1008:$AF1008,Inputs!$C$11)="","",INDEX($E1008:$AF1008,Inputs!$C$11))</f>
        <v>474000</v>
      </c>
      <c r="AM1008" s="19">
        <f>Regression!$C$5+Regression!$C$6*A1008</f>
        <v>9665.6663362492727</v>
      </c>
      <c r="AN1008" s="27" t="str">
        <f t="shared" si="212"/>
        <v/>
      </c>
      <c r="AO1008" s="30">
        <f>INDEX('Seasonal Index'!$E$2:$E$53,AI1008)</f>
        <v>1.0352245807811005</v>
      </c>
      <c r="AP1008" s="34" t="str">
        <f t="shared" si="213"/>
        <v/>
      </c>
      <c r="AQ1008" s="16">
        <f>IF(AJ1008=1,A1008-Regression!$C$15,0)</f>
        <v>0</v>
      </c>
      <c r="AR1008" s="16">
        <f>IF(AJ1008=1,AK1008-Regression!$D$15,0)</f>
        <v>0</v>
      </c>
      <c r="AS1008" s="16">
        <f>IF(AJ1008=1,AL1008-Regression!$E$15,0)</f>
        <v>0</v>
      </c>
      <c r="AT1008" s="16">
        <f>IF(AJ1008=1,AP1008-Regression!$F$15,0)</f>
        <v>0</v>
      </c>
      <c r="AU1008" s="19">
        <f>IF(AND(ISNUMBER(AK1008),ISNUMBER(AL1008)),Regression!$C$38+Regression!$D$38*A1008+Regression!$E$38*AK1008+Regression!$F$38*AL1008,"")</f>
        <v>9199.619968757177</v>
      </c>
      <c r="AV1008" s="34">
        <f t="shared" si="214"/>
        <v>9523.6727255020887</v>
      </c>
      <c r="AW1008" s="13" t="str">
        <f>IF(AJ1008=1,"Train",IF(AH1008=Inputs!$B$6+1,"Validation",IF(AH1008&gt;Inputs!$B$6+1,"Forecast","Not used")))</f>
        <v>Not used</v>
      </c>
      <c r="AX1008" s="34">
        <f t="shared" si="215"/>
        <v>9099</v>
      </c>
      <c r="AY1008" s="38" t="str">
        <f t="shared" si="216"/>
        <v/>
      </c>
      <c r="AZ1008" s="13">
        <f t="shared" si="217"/>
        <v>0</v>
      </c>
      <c r="BB1008" s="19">
        <f>Regression!$C$45+Regression!$C$46*A1008</f>
        <v>7714.6955919773673</v>
      </c>
      <c r="BC1008" s="27" t="str">
        <f t="shared" si="218"/>
        <v/>
      </c>
      <c r="BD1008" s="30">
        <f>INDEX('Seasonal Index'!$H$2:$H$53,AI1008)</f>
        <v>1.0342763462036404</v>
      </c>
      <c r="BE1008" s="34" t="str">
        <f t="shared" si="219"/>
        <v/>
      </c>
      <c r="BF1008" s="38" t="str">
        <f t="shared" si="220"/>
        <v/>
      </c>
      <c r="BG1008" s="34">
        <f t="shared" si="221"/>
        <v>9099</v>
      </c>
      <c r="BH1008" s="13">
        <f t="shared" si="222"/>
        <v>0</v>
      </c>
      <c r="BI1008" s="13">
        <f t="shared" si="223"/>
        <v>0</v>
      </c>
    </row>
    <row r="1009" spans="1:61" x14ac:dyDescent="0.2">
      <c r="A1009" s="15">
        <v>1008</v>
      </c>
      <c r="B1009" s="35">
        <v>40326</v>
      </c>
      <c r="C1009" s="36">
        <v>9174</v>
      </c>
      <c r="D1009" s="37"/>
      <c r="F1009" s="15">
        <v>463000</v>
      </c>
      <c r="H1009" s="15">
        <v>70.617999999999995</v>
      </c>
      <c r="I1009" s="15">
        <v>70.790000000000006</v>
      </c>
      <c r="J1009" s="15">
        <v>2.786</v>
      </c>
      <c r="K1009" s="15">
        <v>14764.61</v>
      </c>
      <c r="L1009" s="15">
        <v>791522</v>
      </c>
      <c r="M1009" s="15">
        <v>1419</v>
      </c>
      <c r="N1009" s="15">
        <v>11.454000000000001</v>
      </c>
      <c r="O1009" s="15">
        <v>254238</v>
      </c>
      <c r="P1009" s="15">
        <v>10156</v>
      </c>
      <c r="Q1009" s="15">
        <v>2555017</v>
      </c>
      <c r="S1009" s="15">
        <v>21233</v>
      </c>
      <c r="T1009" s="15">
        <v>12.116899999999999</v>
      </c>
      <c r="U1009" s="15">
        <v>111.8</v>
      </c>
      <c r="V1009" s="15">
        <v>20</v>
      </c>
      <c r="W1009" s="15">
        <v>81.099999999999994</v>
      </c>
      <c r="X1009" s="15">
        <v>96.269679999999994</v>
      </c>
      <c r="AB1009" s="15">
        <v>307240</v>
      </c>
      <c r="AD1009" s="15">
        <v>0</v>
      </c>
      <c r="AE1009" s="15">
        <v>7.1</v>
      </c>
      <c r="AF1009" s="15">
        <v>47.4</v>
      </c>
      <c r="AH1009" s="13">
        <f t="shared" si="210"/>
        <v>2010</v>
      </c>
      <c r="AI1009" s="13">
        <f t="shared" si="211"/>
        <v>22</v>
      </c>
      <c r="AJ1009" s="13">
        <f>IF(AND(ISNUMBER(C1009),ISNUMBER(AK1009),ISNUMBER(AL1009),AH1009&gt;=Inputs!$B$5,AH1009&lt;=Inputs!$B$6,AH1009&lt;&gt;Inputs!$B$7,AH1009&lt;&gt;Inputs!$B$8),1,0)</f>
        <v>0</v>
      </c>
      <c r="AK1009" s="13">
        <f>IF(INDEX($E1009:$AF1009,Inputs!$C$10)="","",INDEX($E1009:$AF1009,Inputs!$C$10))</f>
        <v>254238</v>
      </c>
      <c r="AL1009" s="13">
        <f>IF(INDEX($E1009:$AF1009,Inputs!$C$11)="","",INDEX($E1009:$AF1009,Inputs!$C$11))</f>
        <v>463000</v>
      </c>
      <c r="AM1009" s="19">
        <f>Regression!$C$5+Regression!$C$6*A1009</f>
        <v>9664.493661310953</v>
      </c>
      <c r="AN1009" s="27" t="str">
        <f t="shared" si="212"/>
        <v/>
      </c>
      <c r="AO1009" s="30">
        <f>INDEX('Seasonal Index'!$E$2:$E$53,AI1009)</f>
        <v>1.0139791701706116</v>
      </c>
      <c r="AP1009" s="34" t="str">
        <f t="shared" si="213"/>
        <v/>
      </c>
      <c r="AQ1009" s="16">
        <f>IF(AJ1009=1,A1009-Regression!$C$15,0)</f>
        <v>0</v>
      </c>
      <c r="AR1009" s="16">
        <f>IF(AJ1009=1,AK1009-Regression!$D$15,0)</f>
        <v>0</v>
      </c>
      <c r="AS1009" s="16">
        <f>IF(AJ1009=1,AL1009-Regression!$E$15,0)</f>
        <v>0</v>
      </c>
      <c r="AT1009" s="16">
        <f>IF(AJ1009=1,AP1009-Regression!$F$15,0)</f>
        <v>0</v>
      </c>
      <c r="AU1009" s="19">
        <f>IF(AND(ISNUMBER(AK1009),ISNUMBER(AL1009)),Regression!$C$38+Regression!$D$38*A1009+Regression!$E$38*AK1009+Regression!$F$38*AL1009,"")</f>
        <v>9227.2631106835706</v>
      </c>
      <c r="AV1009" s="34">
        <f t="shared" si="214"/>
        <v>9356.252591916822</v>
      </c>
      <c r="AW1009" s="13" t="str">
        <f>IF(AJ1009=1,"Train",IF(AH1009=Inputs!$B$6+1,"Validation",IF(AH1009&gt;Inputs!$B$6+1,"Forecast","Not used")))</f>
        <v>Not used</v>
      </c>
      <c r="AX1009" s="34">
        <f t="shared" si="215"/>
        <v>9174</v>
      </c>
      <c r="AY1009" s="38" t="str">
        <f t="shared" si="216"/>
        <v/>
      </c>
      <c r="AZ1009" s="13">
        <f t="shared" si="217"/>
        <v>0</v>
      </c>
      <c r="BB1009" s="19">
        <f>Regression!$C$45+Regression!$C$46*A1009</f>
        <v>7716.2550915901438</v>
      </c>
      <c r="BC1009" s="27" t="str">
        <f t="shared" si="218"/>
        <v/>
      </c>
      <c r="BD1009" s="30">
        <f>INDEX('Seasonal Index'!$H$2:$H$53,AI1009)</f>
        <v>1.0395594903117378</v>
      </c>
      <c r="BE1009" s="34" t="str">
        <f t="shared" si="219"/>
        <v/>
      </c>
      <c r="BF1009" s="38" t="str">
        <f t="shared" si="220"/>
        <v/>
      </c>
      <c r="BG1009" s="34">
        <f t="shared" si="221"/>
        <v>9174</v>
      </c>
      <c r="BH1009" s="13">
        <f t="shared" si="222"/>
        <v>0</v>
      </c>
      <c r="BI1009" s="13">
        <f t="shared" si="223"/>
        <v>0</v>
      </c>
    </row>
    <row r="1010" spans="1:61" x14ac:dyDescent="0.2">
      <c r="A1010" s="15">
        <v>1009</v>
      </c>
      <c r="B1010" s="35">
        <v>40333</v>
      </c>
      <c r="C1010" s="36">
        <v>9194</v>
      </c>
      <c r="D1010" s="37"/>
      <c r="F1010" s="15">
        <v>458000</v>
      </c>
      <c r="H1010" s="15">
        <v>72.907499999999999</v>
      </c>
      <c r="I1010" s="15">
        <v>72.704999999999998</v>
      </c>
      <c r="J1010" s="15">
        <v>2.7280000000000002</v>
      </c>
      <c r="K1010" s="15">
        <v>14764.61</v>
      </c>
      <c r="L1010" s="15">
        <v>791522</v>
      </c>
      <c r="M1010" s="15">
        <v>1419</v>
      </c>
      <c r="N1010" s="15">
        <v>11.454000000000001</v>
      </c>
      <c r="O1010" s="15">
        <v>254238</v>
      </c>
      <c r="P1010" s="15">
        <v>10156</v>
      </c>
      <c r="Q1010" s="15">
        <v>2555017</v>
      </c>
      <c r="S1010" s="15">
        <v>21233</v>
      </c>
      <c r="T1010" s="15">
        <v>12.116899999999999</v>
      </c>
      <c r="U1010" s="15">
        <v>111.8</v>
      </c>
      <c r="V1010" s="15">
        <v>20</v>
      </c>
      <c r="W1010" s="15">
        <v>81.099999999999994</v>
      </c>
      <c r="X1010" s="15">
        <v>96.809439999999995</v>
      </c>
      <c r="AB1010" s="15">
        <v>307240</v>
      </c>
      <c r="AD1010" s="15">
        <v>1</v>
      </c>
      <c r="AE1010" s="15">
        <v>0.5</v>
      </c>
      <c r="AF1010" s="15">
        <v>61.3</v>
      </c>
      <c r="AH1010" s="13">
        <f t="shared" si="210"/>
        <v>2010</v>
      </c>
      <c r="AI1010" s="13">
        <f t="shared" si="211"/>
        <v>23</v>
      </c>
      <c r="AJ1010" s="13">
        <f>IF(AND(ISNUMBER(C1010),ISNUMBER(AK1010),ISNUMBER(AL1010),AH1010&gt;=Inputs!$B$5,AH1010&lt;=Inputs!$B$6,AH1010&lt;&gt;Inputs!$B$7,AH1010&lt;&gt;Inputs!$B$8),1,0)</f>
        <v>0</v>
      </c>
      <c r="AK1010" s="13">
        <f>IF(INDEX($E1010:$AF1010,Inputs!$C$10)="","",INDEX($E1010:$AF1010,Inputs!$C$10))</f>
        <v>254238</v>
      </c>
      <c r="AL1010" s="13">
        <f>IF(INDEX($E1010:$AF1010,Inputs!$C$11)="","",INDEX($E1010:$AF1010,Inputs!$C$11))</f>
        <v>458000</v>
      </c>
      <c r="AM1010" s="19">
        <f>Regression!$C$5+Regression!$C$6*A1010</f>
        <v>9663.3209863726352</v>
      </c>
      <c r="AN1010" s="27" t="str">
        <f t="shared" si="212"/>
        <v/>
      </c>
      <c r="AO1010" s="30">
        <f>INDEX('Seasonal Index'!$E$2:$E$53,AI1010)</f>
        <v>1.0375597367919589</v>
      </c>
      <c r="AP1010" s="34" t="str">
        <f t="shared" si="213"/>
        <v/>
      </c>
      <c r="AQ1010" s="16">
        <f>IF(AJ1010=1,A1010-Regression!$C$15,0)</f>
        <v>0</v>
      </c>
      <c r="AR1010" s="16">
        <f>IF(AJ1010=1,AK1010-Regression!$D$15,0)</f>
        <v>0</v>
      </c>
      <c r="AS1010" s="16">
        <f>IF(AJ1010=1,AL1010-Regression!$E$15,0)</f>
        <v>0</v>
      </c>
      <c r="AT1010" s="16">
        <f>IF(AJ1010=1,AP1010-Regression!$F$15,0)</f>
        <v>0</v>
      </c>
      <c r="AU1010" s="19">
        <f>IF(AND(ISNUMBER(AK1010),ISNUMBER(AL1010)),Regression!$C$38+Regression!$D$38*A1010+Regression!$E$38*AK1010+Regression!$F$38*AL1010,"")</f>
        <v>9238.9760043494225</v>
      </c>
      <c r="AV1010" s="34">
        <f t="shared" si="214"/>
        <v>9585.9895113000111</v>
      </c>
      <c r="AW1010" s="13" t="str">
        <f>IF(AJ1010=1,"Train",IF(AH1010=Inputs!$B$6+1,"Validation",IF(AH1010&gt;Inputs!$B$6+1,"Forecast","Not used")))</f>
        <v>Not used</v>
      </c>
      <c r="AX1010" s="34">
        <f t="shared" si="215"/>
        <v>9194</v>
      </c>
      <c r="AY1010" s="38" t="str">
        <f t="shared" si="216"/>
        <v/>
      </c>
      <c r="AZ1010" s="13">
        <f t="shared" si="217"/>
        <v>0</v>
      </c>
      <c r="BB1010" s="19">
        <f>Regression!$C$45+Regression!$C$46*A1010</f>
        <v>7717.8145912029204</v>
      </c>
      <c r="BC1010" s="27" t="str">
        <f t="shared" si="218"/>
        <v/>
      </c>
      <c r="BD1010" s="30">
        <f>INDEX('Seasonal Index'!$H$2:$H$53,AI1010)</f>
        <v>1.0378992768174384</v>
      </c>
      <c r="BE1010" s="34" t="str">
        <f t="shared" si="219"/>
        <v/>
      </c>
      <c r="BF1010" s="38" t="str">
        <f t="shared" si="220"/>
        <v/>
      </c>
      <c r="BG1010" s="34">
        <f t="shared" si="221"/>
        <v>9194</v>
      </c>
      <c r="BH1010" s="13">
        <f t="shared" si="222"/>
        <v>0</v>
      </c>
      <c r="BI1010" s="13">
        <f t="shared" si="223"/>
        <v>0</v>
      </c>
    </row>
    <row r="1011" spans="1:61" x14ac:dyDescent="0.2">
      <c r="A1011" s="15">
        <v>1010</v>
      </c>
      <c r="B1011" s="35">
        <v>40340</v>
      </c>
      <c r="C1011" s="36">
        <v>9338</v>
      </c>
      <c r="D1011" s="37"/>
      <c r="F1011" s="15">
        <v>459000</v>
      </c>
      <c r="H1011" s="15">
        <v>73.436000000000007</v>
      </c>
      <c r="I1011" s="15">
        <v>72.762</v>
      </c>
      <c r="J1011" s="15">
        <v>2.7250000000000001</v>
      </c>
      <c r="K1011" s="15">
        <v>14764.61</v>
      </c>
      <c r="L1011" s="15">
        <v>748796</v>
      </c>
      <c r="M1011" s="15">
        <v>1479</v>
      </c>
      <c r="N1011" s="15">
        <v>11.454000000000001</v>
      </c>
      <c r="O1011" s="15">
        <v>254238</v>
      </c>
      <c r="P1011" s="15">
        <v>10182.299999999999</v>
      </c>
      <c r="Q1011" s="15">
        <v>2555017</v>
      </c>
      <c r="S1011" s="15">
        <v>21233</v>
      </c>
      <c r="T1011" s="15">
        <v>12.116899999999999</v>
      </c>
      <c r="U1011" s="15">
        <v>111.8</v>
      </c>
      <c r="V1011" s="15">
        <v>20</v>
      </c>
      <c r="W1011" s="15">
        <v>83.2</v>
      </c>
      <c r="X1011" s="15">
        <v>96.714275000000001</v>
      </c>
      <c r="AB1011" s="15">
        <v>307240</v>
      </c>
      <c r="AD1011" s="15">
        <v>0</v>
      </c>
      <c r="AE1011" s="15">
        <v>1.7</v>
      </c>
      <c r="AF1011" s="15">
        <v>56.5</v>
      </c>
      <c r="AH1011" s="13">
        <f t="shared" si="210"/>
        <v>2010</v>
      </c>
      <c r="AI1011" s="13">
        <f t="shared" si="211"/>
        <v>24</v>
      </c>
      <c r="AJ1011" s="13">
        <f>IF(AND(ISNUMBER(C1011),ISNUMBER(AK1011),ISNUMBER(AL1011),AH1011&gt;=Inputs!$B$5,AH1011&lt;=Inputs!$B$6,AH1011&lt;&gt;Inputs!$B$7,AH1011&lt;&gt;Inputs!$B$8),1,0)</f>
        <v>0</v>
      </c>
      <c r="AK1011" s="13">
        <f>IF(INDEX($E1011:$AF1011,Inputs!$C$10)="","",INDEX($E1011:$AF1011,Inputs!$C$10))</f>
        <v>254238</v>
      </c>
      <c r="AL1011" s="13">
        <f>IF(INDEX($E1011:$AF1011,Inputs!$C$11)="","",INDEX($E1011:$AF1011,Inputs!$C$11))</f>
        <v>459000</v>
      </c>
      <c r="AM1011" s="19">
        <f>Regression!$C$5+Regression!$C$6*A1011</f>
        <v>9662.1483114343155</v>
      </c>
      <c r="AN1011" s="27" t="str">
        <f t="shared" si="212"/>
        <v/>
      </c>
      <c r="AO1011" s="30">
        <f>INDEX('Seasonal Index'!$E$2:$E$53,AI1011)</f>
        <v>1.0344513246808191</v>
      </c>
      <c r="AP1011" s="34" t="str">
        <f t="shared" si="213"/>
        <v/>
      </c>
      <c r="AQ1011" s="16">
        <f>IF(AJ1011=1,A1011-Regression!$C$15,0)</f>
        <v>0</v>
      </c>
      <c r="AR1011" s="16">
        <f>IF(AJ1011=1,AK1011-Regression!$D$15,0)</f>
        <v>0</v>
      </c>
      <c r="AS1011" s="16">
        <f>IF(AJ1011=1,AL1011-Regression!$E$15,0)</f>
        <v>0</v>
      </c>
      <c r="AT1011" s="16">
        <f>IF(AJ1011=1,AP1011-Regression!$F$15,0)</f>
        <v>0</v>
      </c>
      <c r="AU1011" s="19">
        <f>IF(AND(ISNUMBER(AK1011),ISNUMBER(AL1011)),Regression!$C$38+Regression!$D$38*A1011+Regression!$E$38*AK1011+Regression!$F$38*AL1011,"")</f>
        <v>9234.7586497547309</v>
      </c>
      <c r="AV1011" s="34">
        <f t="shared" si="214"/>
        <v>9552.9083183464336</v>
      </c>
      <c r="AW1011" s="13" t="str">
        <f>IF(AJ1011=1,"Train",IF(AH1011=Inputs!$B$6+1,"Validation",IF(AH1011&gt;Inputs!$B$6+1,"Forecast","Not used")))</f>
        <v>Not used</v>
      </c>
      <c r="AX1011" s="34">
        <f t="shared" si="215"/>
        <v>9338</v>
      </c>
      <c r="AY1011" s="38" t="str">
        <f t="shared" si="216"/>
        <v/>
      </c>
      <c r="AZ1011" s="13">
        <f t="shared" si="217"/>
        <v>0</v>
      </c>
      <c r="BB1011" s="19">
        <f>Regression!$C$45+Regression!$C$46*A1011</f>
        <v>7719.3740908156979</v>
      </c>
      <c r="BC1011" s="27" t="str">
        <f t="shared" si="218"/>
        <v/>
      </c>
      <c r="BD1011" s="30">
        <f>INDEX('Seasonal Index'!$H$2:$H$53,AI1011)</f>
        <v>1.0351080615346946</v>
      </c>
      <c r="BE1011" s="34" t="str">
        <f t="shared" si="219"/>
        <v/>
      </c>
      <c r="BF1011" s="38" t="str">
        <f t="shared" si="220"/>
        <v/>
      </c>
      <c r="BG1011" s="34">
        <f t="shared" si="221"/>
        <v>9338</v>
      </c>
      <c r="BH1011" s="13">
        <f t="shared" si="222"/>
        <v>0</v>
      </c>
      <c r="BI1011" s="13">
        <f t="shared" si="223"/>
        <v>0</v>
      </c>
    </row>
    <row r="1012" spans="1:61" x14ac:dyDescent="0.2">
      <c r="A1012" s="15">
        <v>1011</v>
      </c>
      <c r="B1012" s="35">
        <v>40347</v>
      </c>
      <c r="C1012" s="36">
        <v>9241</v>
      </c>
      <c r="D1012" s="37"/>
      <c r="F1012" s="15">
        <v>467000</v>
      </c>
      <c r="H1012" s="15">
        <v>76.7</v>
      </c>
      <c r="I1012" s="15">
        <v>76.218000000000004</v>
      </c>
      <c r="J1012" s="15">
        <v>2.7010000000000001</v>
      </c>
      <c r="K1012" s="15">
        <v>14764.61</v>
      </c>
      <c r="L1012" s="15">
        <v>748796</v>
      </c>
      <c r="M1012" s="15">
        <v>1479</v>
      </c>
      <c r="N1012" s="15">
        <v>12.03</v>
      </c>
      <c r="O1012" s="15">
        <v>253936</v>
      </c>
      <c r="P1012" s="15">
        <v>10182.299999999999</v>
      </c>
      <c r="Q1012" s="15">
        <v>2536551</v>
      </c>
      <c r="S1012" s="15">
        <v>21233</v>
      </c>
      <c r="T1012" s="15">
        <v>12.116899999999999</v>
      </c>
      <c r="U1012" s="15">
        <v>111.8</v>
      </c>
      <c r="V1012" s="15">
        <v>20</v>
      </c>
      <c r="W1012" s="15">
        <v>83.2</v>
      </c>
      <c r="X1012" s="15">
        <v>96.957719999999995</v>
      </c>
      <c r="AB1012" s="15">
        <v>307240</v>
      </c>
      <c r="AD1012" s="15">
        <v>0</v>
      </c>
      <c r="AE1012" s="15">
        <v>0.1</v>
      </c>
      <c r="AF1012" s="15">
        <v>72.2</v>
      </c>
      <c r="AH1012" s="13">
        <f t="shared" si="210"/>
        <v>2010</v>
      </c>
      <c r="AI1012" s="13">
        <f t="shared" si="211"/>
        <v>25</v>
      </c>
      <c r="AJ1012" s="13">
        <f>IF(AND(ISNUMBER(C1012),ISNUMBER(AK1012),ISNUMBER(AL1012),AH1012&gt;=Inputs!$B$5,AH1012&lt;=Inputs!$B$6,AH1012&lt;&gt;Inputs!$B$7,AH1012&lt;&gt;Inputs!$B$8),1,0)</f>
        <v>0</v>
      </c>
      <c r="AK1012" s="13">
        <f>IF(INDEX($E1012:$AF1012,Inputs!$C$10)="","",INDEX($E1012:$AF1012,Inputs!$C$10))</f>
        <v>253936</v>
      </c>
      <c r="AL1012" s="13">
        <f>IF(INDEX($E1012:$AF1012,Inputs!$C$11)="","",INDEX($E1012:$AF1012,Inputs!$C$11))</f>
        <v>467000</v>
      </c>
      <c r="AM1012" s="19">
        <f>Regression!$C$5+Regression!$C$6*A1012</f>
        <v>9660.9756364959976</v>
      </c>
      <c r="AN1012" s="27" t="str">
        <f t="shared" si="212"/>
        <v/>
      </c>
      <c r="AO1012" s="30">
        <f>INDEX('Seasonal Index'!$E$2:$E$53,AI1012)</f>
        <v>1.0360606930993077</v>
      </c>
      <c r="AP1012" s="34" t="str">
        <f t="shared" si="213"/>
        <v/>
      </c>
      <c r="AQ1012" s="16">
        <f>IF(AJ1012=1,A1012-Regression!$C$15,0)</f>
        <v>0</v>
      </c>
      <c r="AR1012" s="16">
        <f>IF(AJ1012=1,AK1012-Regression!$D$15,0)</f>
        <v>0</v>
      </c>
      <c r="AS1012" s="16">
        <f>IF(AJ1012=1,AL1012-Regression!$E$15,0)</f>
        <v>0</v>
      </c>
      <c r="AT1012" s="16">
        <f>IF(AJ1012=1,AP1012-Regression!$F$15,0)</f>
        <v>0</v>
      </c>
      <c r="AU1012" s="19">
        <f>IF(AND(ISNUMBER(AK1012),ISNUMBER(AL1012)),Regression!$C$38+Regression!$D$38*A1012+Regression!$E$38*AK1012+Regression!$F$38*AL1012,"")</f>
        <v>9211.4049548438288</v>
      </c>
      <c r="AV1012" s="34">
        <f t="shared" si="214"/>
        <v>9543.5746019338949</v>
      </c>
      <c r="AW1012" s="13" t="str">
        <f>IF(AJ1012=1,"Train",IF(AH1012=Inputs!$B$6+1,"Validation",IF(AH1012&gt;Inputs!$B$6+1,"Forecast","Not used")))</f>
        <v>Not used</v>
      </c>
      <c r="AX1012" s="34">
        <f t="shared" si="215"/>
        <v>9241</v>
      </c>
      <c r="AY1012" s="38" t="str">
        <f t="shared" si="216"/>
        <v/>
      </c>
      <c r="AZ1012" s="13">
        <f t="shared" si="217"/>
        <v>0</v>
      </c>
      <c r="BB1012" s="19">
        <f>Regression!$C$45+Regression!$C$46*A1012</f>
        <v>7720.9335904284744</v>
      </c>
      <c r="BC1012" s="27" t="str">
        <f t="shared" si="218"/>
        <v/>
      </c>
      <c r="BD1012" s="30">
        <f>INDEX('Seasonal Index'!$H$2:$H$53,AI1012)</f>
        <v>1.0325970785197598</v>
      </c>
      <c r="BE1012" s="34" t="str">
        <f t="shared" si="219"/>
        <v/>
      </c>
      <c r="BF1012" s="38" t="str">
        <f t="shared" si="220"/>
        <v/>
      </c>
      <c r="BG1012" s="34">
        <f t="shared" si="221"/>
        <v>9241</v>
      </c>
      <c r="BH1012" s="13">
        <f t="shared" si="222"/>
        <v>0</v>
      </c>
      <c r="BI1012" s="13">
        <f t="shared" si="223"/>
        <v>0</v>
      </c>
    </row>
    <row r="1013" spans="1:61" x14ac:dyDescent="0.2">
      <c r="A1013" s="15">
        <v>1012</v>
      </c>
      <c r="B1013" s="35">
        <v>40354</v>
      </c>
      <c r="C1013" s="36">
        <v>9462</v>
      </c>
      <c r="D1013" s="37"/>
      <c r="F1013" s="15">
        <v>452000</v>
      </c>
      <c r="H1013" s="15">
        <v>77.06</v>
      </c>
      <c r="I1013" s="15">
        <v>76.641999999999996</v>
      </c>
      <c r="J1013" s="15">
        <v>2.7429999999999999</v>
      </c>
      <c r="K1013" s="15">
        <v>14764.61</v>
      </c>
      <c r="L1013" s="15">
        <v>748796</v>
      </c>
      <c r="M1013" s="15">
        <v>1479</v>
      </c>
      <c r="N1013" s="15">
        <v>12.03</v>
      </c>
      <c r="O1013" s="15">
        <v>253936</v>
      </c>
      <c r="P1013" s="15">
        <v>10182.299999999999</v>
      </c>
      <c r="Q1013" s="15">
        <v>2536551</v>
      </c>
      <c r="S1013" s="15">
        <v>21233</v>
      </c>
      <c r="T1013" s="15">
        <v>12.116899999999999</v>
      </c>
      <c r="U1013" s="15">
        <v>111.8</v>
      </c>
      <c r="V1013" s="15">
        <v>20</v>
      </c>
      <c r="W1013" s="15">
        <v>83.2</v>
      </c>
      <c r="X1013" s="15">
        <v>95.575059999999993</v>
      </c>
      <c r="AB1013" s="15">
        <v>307240</v>
      </c>
      <c r="AD1013" s="15">
        <v>0</v>
      </c>
      <c r="AE1013" s="15">
        <v>0</v>
      </c>
      <c r="AF1013" s="15">
        <v>92.9</v>
      </c>
      <c r="AH1013" s="13">
        <f t="shared" si="210"/>
        <v>2010</v>
      </c>
      <c r="AI1013" s="13">
        <f t="shared" si="211"/>
        <v>26</v>
      </c>
      <c r="AJ1013" s="13">
        <f>IF(AND(ISNUMBER(C1013),ISNUMBER(AK1013),ISNUMBER(AL1013),AH1013&gt;=Inputs!$B$5,AH1013&lt;=Inputs!$B$6,AH1013&lt;&gt;Inputs!$B$7,AH1013&lt;&gt;Inputs!$B$8),1,0)</f>
        <v>0</v>
      </c>
      <c r="AK1013" s="13">
        <f>IF(INDEX($E1013:$AF1013,Inputs!$C$10)="","",INDEX($E1013:$AF1013,Inputs!$C$10))</f>
        <v>253936</v>
      </c>
      <c r="AL1013" s="13">
        <f>IF(INDEX($E1013:$AF1013,Inputs!$C$11)="","",INDEX($E1013:$AF1013,Inputs!$C$11))</f>
        <v>452000</v>
      </c>
      <c r="AM1013" s="19">
        <f>Regression!$C$5+Regression!$C$6*A1013</f>
        <v>9659.8029615576779</v>
      </c>
      <c r="AN1013" s="27" t="str">
        <f t="shared" si="212"/>
        <v/>
      </c>
      <c r="AO1013" s="30">
        <f>INDEX('Seasonal Index'!$E$2:$E$53,AI1013)</f>
        <v>1.057751041708793</v>
      </c>
      <c r="AP1013" s="34" t="str">
        <f t="shared" si="213"/>
        <v/>
      </c>
      <c r="AQ1013" s="16">
        <f>IF(AJ1013=1,A1013-Regression!$C$15,0)</f>
        <v>0</v>
      </c>
      <c r="AR1013" s="16">
        <f>IF(AJ1013=1,AK1013-Regression!$D$15,0)</f>
        <v>0</v>
      </c>
      <c r="AS1013" s="16">
        <f>IF(AJ1013=1,AL1013-Regression!$E$15,0)</f>
        <v>0</v>
      </c>
      <c r="AT1013" s="16">
        <f>IF(AJ1013=1,AP1013-Regression!$F$15,0)</f>
        <v>0</v>
      </c>
      <c r="AU1013" s="19">
        <f>IF(AND(ISNUMBER(AK1013),ISNUMBER(AL1013)),Regression!$C$38+Regression!$D$38*A1013+Regression!$E$38*AK1013+Regression!$F$38*AL1013,"")</f>
        <v>9249.6682622772532</v>
      </c>
      <c r="AV1013" s="34">
        <f t="shared" si="214"/>
        <v>9783.8462398845259</v>
      </c>
      <c r="AW1013" s="13" t="str">
        <f>IF(AJ1013=1,"Train",IF(AH1013=Inputs!$B$6+1,"Validation",IF(AH1013&gt;Inputs!$B$6+1,"Forecast","Not used")))</f>
        <v>Not used</v>
      </c>
      <c r="AX1013" s="34">
        <f t="shared" si="215"/>
        <v>9462</v>
      </c>
      <c r="AY1013" s="38" t="str">
        <f t="shared" si="216"/>
        <v/>
      </c>
      <c r="AZ1013" s="13">
        <f t="shared" si="217"/>
        <v>0</v>
      </c>
      <c r="BB1013" s="19">
        <f>Regression!$C$45+Regression!$C$46*A1013</f>
        <v>7722.493090041251</v>
      </c>
      <c r="BC1013" s="27" t="str">
        <f t="shared" si="218"/>
        <v/>
      </c>
      <c r="BD1013" s="30">
        <f>INDEX('Seasonal Index'!$H$2:$H$53,AI1013)</f>
        <v>1.0794606245983969</v>
      </c>
      <c r="BE1013" s="34" t="str">
        <f t="shared" si="219"/>
        <v/>
      </c>
      <c r="BF1013" s="38" t="str">
        <f t="shared" si="220"/>
        <v/>
      </c>
      <c r="BG1013" s="34">
        <f t="shared" si="221"/>
        <v>9462</v>
      </c>
      <c r="BH1013" s="13">
        <f t="shared" si="222"/>
        <v>0</v>
      </c>
      <c r="BI1013" s="13">
        <f t="shared" si="223"/>
        <v>0</v>
      </c>
    </row>
    <row r="1014" spans="1:61" x14ac:dyDescent="0.2">
      <c r="A1014" s="15">
        <v>1013</v>
      </c>
      <c r="B1014" s="35">
        <v>40361</v>
      </c>
      <c r="C1014" s="36">
        <v>9449</v>
      </c>
      <c r="D1014" s="37"/>
      <c r="F1014" s="15">
        <v>464000</v>
      </c>
      <c r="H1014" s="15">
        <v>74.957999999999998</v>
      </c>
      <c r="I1014" s="15">
        <v>73.858000000000004</v>
      </c>
      <c r="J1014" s="15">
        <v>2.7570000000000001</v>
      </c>
      <c r="K1014" s="15">
        <v>14764.61</v>
      </c>
      <c r="L1014" s="15">
        <v>748796</v>
      </c>
      <c r="M1014" s="15">
        <v>1479</v>
      </c>
      <c r="N1014" s="15">
        <v>12.03</v>
      </c>
      <c r="O1014" s="15">
        <v>253936</v>
      </c>
      <c r="P1014" s="15">
        <v>10182.299999999999</v>
      </c>
      <c r="Q1014" s="15">
        <v>2536551</v>
      </c>
      <c r="S1014" s="15">
        <v>21233</v>
      </c>
      <c r="T1014" s="15">
        <v>12.116899999999999</v>
      </c>
      <c r="U1014" s="15">
        <v>111.8</v>
      </c>
      <c r="V1014" s="15">
        <v>20</v>
      </c>
      <c r="W1014" s="15">
        <v>83.2</v>
      </c>
      <c r="X1014" s="15">
        <v>95.305980000000005</v>
      </c>
      <c r="AB1014" s="15">
        <v>307240</v>
      </c>
      <c r="AD1014" s="15">
        <v>0</v>
      </c>
      <c r="AE1014" s="15">
        <v>0</v>
      </c>
      <c r="AF1014" s="15">
        <v>79.2</v>
      </c>
      <c r="AH1014" s="13">
        <f t="shared" si="210"/>
        <v>2010</v>
      </c>
      <c r="AI1014" s="13">
        <f t="shared" si="211"/>
        <v>27</v>
      </c>
      <c r="AJ1014" s="13">
        <f>IF(AND(ISNUMBER(C1014),ISNUMBER(AK1014),ISNUMBER(AL1014),AH1014&gt;=Inputs!$B$5,AH1014&lt;=Inputs!$B$6,AH1014&lt;&gt;Inputs!$B$7,AH1014&lt;&gt;Inputs!$B$8),1,0)</f>
        <v>0</v>
      </c>
      <c r="AK1014" s="13">
        <f>IF(INDEX($E1014:$AF1014,Inputs!$C$10)="","",INDEX($E1014:$AF1014,Inputs!$C$10))</f>
        <v>253936</v>
      </c>
      <c r="AL1014" s="13">
        <f>IF(INDEX($E1014:$AF1014,Inputs!$C$11)="","",INDEX($E1014:$AF1014,Inputs!$C$11))</f>
        <v>464000</v>
      </c>
      <c r="AM1014" s="19">
        <f>Regression!$C$5+Regression!$C$6*A1014</f>
        <v>9658.6302866193582</v>
      </c>
      <c r="AN1014" s="27" t="str">
        <f t="shared" si="212"/>
        <v/>
      </c>
      <c r="AO1014" s="30">
        <f>INDEX('Seasonal Index'!$E$2:$E$53,AI1014)</f>
        <v>1.0212618850338866</v>
      </c>
      <c r="AP1014" s="34" t="str">
        <f t="shared" si="213"/>
        <v/>
      </c>
      <c r="AQ1014" s="16">
        <f>IF(AJ1014=1,A1014-Regression!$C$15,0)</f>
        <v>0</v>
      </c>
      <c r="AR1014" s="16">
        <f>IF(AJ1014=1,AK1014-Regression!$D$15,0)</f>
        <v>0</v>
      </c>
      <c r="AS1014" s="16">
        <f>IF(AJ1014=1,AL1014-Regression!$E$15,0)</f>
        <v>0</v>
      </c>
      <c r="AT1014" s="16">
        <f>IF(AJ1014=1,AP1014-Regression!$F$15,0)</f>
        <v>0</v>
      </c>
      <c r="AU1014" s="19">
        <f>IF(AND(ISNUMBER(AK1014),ISNUMBER(AL1014)),Regression!$C$38+Regression!$D$38*A1014+Regression!$E$38*AK1014+Regression!$F$38*AL1014,"")</f>
        <v>9216.2454525382309</v>
      </c>
      <c r="AV1014" s="34">
        <f t="shared" si="214"/>
        <v>9412.2002037941784</v>
      </c>
      <c r="AW1014" s="13" t="str">
        <f>IF(AJ1014=1,"Train",IF(AH1014=Inputs!$B$6+1,"Validation",IF(AH1014&gt;Inputs!$B$6+1,"Forecast","Not used")))</f>
        <v>Not used</v>
      </c>
      <c r="AX1014" s="34">
        <f t="shared" si="215"/>
        <v>9449</v>
      </c>
      <c r="AY1014" s="38" t="str">
        <f t="shared" si="216"/>
        <v/>
      </c>
      <c r="AZ1014" s="13">
        <f t="shared" si="217"/>
        <v>0</v>
      </c>
      <c r="BB1014" s="19">
        <f>Regression!$C$45+Regression!$C$46*A1014</f>
        <v>7724.0525896540275</v>
      </c>
      <c r="BC1014" s="27" t="str">
        <f t="shared" si="218"/>
        <v/>
      </c>
      <c r="BD1014" s="30">
        <f>INDEX('Seasonal Index'!$H$2:$H$53,AI1014)</f>
        <v>0.99454601152310251</v>
      </c>
      <c r="BE1014" s="34" t="str">
        <f t="shared" si="219"/>
        <v/>
      </c>
      <c r="BF1014" s="38" t="str">
        <f t="shared" si="220"/>
        <v/>
      </c>
      <c r="BG1014" s="34">
        <f t="shared" si="221"/>
        <v>9449</v>
      </c>
      <c r="BH1014" s="13">
        <f t="shared" si="222"/>
        <v>0</v>
      </c>
      <c r="BI1014" s="13">
        <f t="shared" si="223"/>
        <v>0</v>
      </c>
    </row>
    <row r="1015" spans="1:61" x14ac:dyDescent="0.2">
      <c r="A1015" s="15">
        <v>1014</v>
      </c>
      <c r="B1015" s="35">
        <v>40368</v>
      </c>
      <c r="C1015" s="36">
        <v>9080</v>
      </c>
      <c r="D1015" s="37"/>
      <c r="F1015" s="15">
        <v>454000</v>
      </c>
      <c r="H1015" s="15">
        <v>74.387500000000003</v>
      </c>
      <c r="I1015" s="15">
        <v>73.952500000000001</v>
      </c>
      <c r="J1015" s="15">
        <v>2.726</v>
      </c>
      <c r="K1015" s="15">
        <v>14764.61</v>
      </c>
      <c r="L1015" s="15">
        <v>748796</v>
      </c>
      <c r="M1015" s="15">
        <v>1513</v>
      </c>
      <c r="N1015" s="15">
        <v>12.03</v>
      </c>
      <c r="O1015" s="15">
        <v>253936</v>
      </c>
      <c r="P1015" s="15">
        <v>10210.799999999999</v>
      </c>
      <c r="Q1015" s="15">
        <v>2536551</v>
      </c>
      <c r="S1015" s="15">
        <v>21233</v>
      </c>
      <c r="T1015" s="15">
        <v>12.116899999999999</v>
      </c>
      <c r="U1015" s="15">
        <v>111.8</v>
      </c>
      <c r="V1015" s="15">
        <v>20</v>
      </c>
      <c r="W1015" s="15">
        <v>88.7</v>
      </c>
      <c r="X1015" s="15">
        <v>95.743840000000006</v>
      </c>
      <c r="AB1015" s="15">
        <v>307240</v>
      </c>
      <c r="AD1015" s="15">
        <v>1</v>
      </c>
      <c r="AE1015" s="15">
        <v>0</v>
      </c>
      <c r="AF1015" s="15">
        <v>93.7</v>
      </c>
      <c r="AH1015" s="13">
        <f t="shared" si="210"/>
        <v>2010</v>
      </c>
      <c r="AI1015" s="13">
        <f t="shared" si="211"/>
        <v>28</v>
      </c>
      <c r="AJ1015" s="13">
        <f>IF(AND(ISNUMBER(C1015),ISNUMBER(AK1015),ISNUMBER(AL1015),AH1015&gt;=Inputs!$B$5,AH1015&lt;=Inputs!$B$6,AH1015&lt;&gt;Inputs!$B$7,AH1015&lt;&gt;Inputs!$B$8),1,0)</f>
        <v>0</v>
      </c>
      <c r="AK1015" s="13">
        <f>IF(INDEX($E1015:$AF1015,Inputs!$C$10)="","",INDEX($E1015:$AF1015,Inputs!$C$10))</f>
        <v>253936</v>
      </c>
      <c r="AL1015" s="13">
        <f>IF(INDEX($E1015:$AF1015,Inputs!$C$11)="","",INDEX($E1015:$AF1015,Inputs!$C$11))</f>
        <v>454000</v>
      </c>
      <c r="AM1015" s="19">
        <f>Regression!$C$5+Regression!$C$6*A1015</f>
        <v>9657.4576116810404</v>
      </c>
      <c r="AN1015" s="27" t="str">
        <f t="shared" si="212"/>
        <v/>
      </c>
      <c r="AO1015" s="30">
        <f>INDEX('Seasonal Index'!$E$2:$E$53,AI1015)</f>
        <v>1.0135090248159799</v>
      </c>
      <c r="AP1015" s="34" t="str">
        <f t="shared" si="213"/>
        <v/>
      </c>
      <c r="AQ1015" s="16">
        <f>IF(AJ1015=1,A1015-Regression!$C$15,0)</f>
        <v>0</v>
      </c>
      <c r="AR1015" s="16">
        <f>IF(AJ1015=1,AK1015-Regression!$D$15,0)</f>
        <v>0</v>
      </c>
      <c r="AS1015" s="16">
        <f>IF(AJ1015=1,AL1015-Regression!$E$15,0)</f>
        <v>0</v>
      </c>
      <c r="AT1015" s="16">
        <f>IF(AJ1015=1,AP1015-Regression!$F$15,0)</f>
        <v>0</v>
      </c>
      <c r="AU1015" s="19">
        <f>IF(AND(ISNUMBER(AK1015),ISNUMBER(AL1015)),Regression!$C$38+Regression!$D$38*A1015+Regression!$E$38*AK1015+Regression!$F$38*AL1015,"")</f>
        <v>9241.23355308787</v>
      </c>
      <c r="AV1015" s="34">
        <f t="shared" si="214"/>
        <v>9366.0736064867997</v>
      </c>
      <c r="AW1015" s="13" t="str">
        <f>IF(AJ1015=1,"Train",IF(AH1015=Inputs!$B$6+1,"Validation",IF(AH1015&gt;Inputs!$B$6+1,"Forecast","Not used")))</f>
        <v>Not used</v>
      </c>
      <c r="AX1015" s="34">
        <f t="shared" si="215"/>
        <v>9080</v>
      </c>
      <c r="AY1015" s="38" t="str">
        <f t="shared" si="216"/>
        <v/>
      </c>
      <c r="AZ1015" s="13">
        <f t="shared" si="217"/>
        <v>0</v>
      </c>
      <c r="BB1015" s="19">
        <f>Regression!$C$45+Regression!$C$46*A1015</f>
        <v>7725.6120892668041</v>
      </c>
      <c r="BC1015" s="27" t="str">
        <f t="shared" si="218"/>
        <v/>
      </c>
      <c r="BD1015" s="30">
        <f>INDEX('Seasonal Index'!$H$2:$H$53,AI1015)</f>
        <v>0.99258235973728948</v>
      </c>
      <c r="BE1015" s="34" t="str">
        <f t="shared" si="219"/>
        <v/>
      </c>
      <c r="BF1015" s="38" t="str">
        <f t="shared" si="220"/>
        <v/>
      </c>
      <c r="BG1015" s="34">
        <f t="shared" si="221"/>
        <v>9080</v>
      </c>
      <c r="BH1015" s="13">
        <f t="shared" si="222"/>
        <v>0</v>
      </c>
      <c r="BI1015" s="13">
        <f t="shared" si="223"/>
        <v>0</v>
      </c>
    </row>
    <row r="1016" spans="1:61" x14ac:dyDescent="0.2">
      <c r="A1016" s="15">
        <v>1015</v>
      </c>
      <c r="B1016" s="35">
        <v>40375</v>
      </c>
      <c r="C1016" s="36">
        <v>9435</v>
      </c>
      <c r="D1016" s="37"/>
      <c r="F1016" s="15">
        <v>439000</v>
      </c>
      <c r="H1016" s="15">
        <v>76.347999999999999</v>
      </c>
      <c r="I1016" s="15">
        <v>75.7</v>
      </c>
      <c r="J1016" s="15">
        <v>2.718</v>
      </c>
      <c r="K1016" s="15">
        <v>14764.61</v>
      </c>
      <c r="L1016" s="15">
        <v>896922</v>
      </c>
      <c r="M1016" s="15">
        <v>1513</v>
      </c>
      <c r="N1016" s="15">
        <v>11.598000000000001</v>
      </c>
      <c r="O1016" s="15">
        <v>256927</v>
      </c>
      <c r="P1016" s="15">
        <v>10210.799999999999</v>
      </c>
      <c r="Q1016" s="15">
        <v>2536551</v>
      </c>
      <c r="S1016" s="15">
        <v>21233</v>
      </c>
      <c r="T1016" s="15">
        <v>12.116899999999999</v>
      </c>
      <c r="U1016" s="15">
        <v>111.8</v>
      </c>
      <c r="V1016" s="15">
        <v>20</v>
      </c>
      <c r="W1016" s="15">
        <v>88.7</v>
      </c>
      <c r="X1016" s="15">
        <v>94.935699999999997</v>
      </c>
      <c r="AB1016" s="15">
        <v>307240</v>
      </c>
      <c r="AD1016" s="15">
        <v>0</v>
      </c>
      <c r="AE1016" s="15">
        <v>0</v>
      </c>
      <c r="AF1016" s="15">
        <v>104.1</v>
      </c>
      <c r="AH1016" s="13">
        <f t="shared" si="210"/>
        <v>2010</v>
      </c>
      <c r="AI1016" s="13">
        <f t="shared" si="211"/>
        <v>29</v>
      </c>
      <c r="AJ1016" s="13">
        <f>IF(AND(ISNUMBER(C1016),ISNUMBER(AK1016),ISNUMBER(AL1016),AH1016&gt;=Inputs!$B$5,AH1016&lt;=Inputs!$B$6,AH1016&lt;&gt;Inputs!$B$7,AH1016&lt;&gt;Inputs!$B$8),1,0)</f>
        <v>0</v>
      </c>
      <c r="AK1016" s="13">
        <f>IF(INDEX($E1016:$AF1016,Inputs!$C$10)="","",INDEX($E1016:$AF1016,Inputs!$C$10))</f>
        <v>256927</v>
      </c>
      <c r="AL1016" s="13">
        <f>IF(INDEX($E1016:$AF1016,Inputs!$C$11)="","",INDEX($E1016:$AF1016,Inputs!$C$11))</f>
        <v>439000</v>
      </c>
      <c r="AM1016" s="19">
        <f>Regression!$C$5+Regression!$C$6*A1016</f>
        <v>9656.2849367427207</v>
      </c>
      <c r="AN1016" s="27" t="str">
        <f t="shared" si="212"/>
        <v/>
      </c>
      <c r="AO1016" s="30">
        <f>INDEX('Seasonal Index'!$E$2:$E$53,AI1016)</f>
        <v>1.0519566788647539</v>
      </c>
      <c r="AP1016" s="34" t="str">
        <f t="shared" si="213"/>
        <v/>
      </c>
      <c r="AQ1016" s="16">
        <f>IF(AJ1016=1,A1016-Regression!$C$15,0)</f>
        <v>0</v>
      </c>
      <c r="AR1016" s="16">
        <f>IF(AJ1016=1,AK1016-Regression!$D$15,0)</f>
        <v>0</v>
      </c>
      <c r="AS1016" s="16">
        <f>IF(AJ1016=1,AL1016-Regression!$E$15,0)</f>
        <v>0</v>
      </c>
      <c r="AT1016" s="16">
        <f>IF(AJ1016=1,AP1016-Regression!$F$15,0)</f>
        <v>0</v>
      </c>
      <c r="AU1016" s="19">
        <f>IF(AND(ISNUMBER(AK1016),ISNUMBER(AL1016)),Regression!$C$38+Regression!$D$38*A1016+Regression!$E$38*AK1016+Regression!$F$38*AL1016,"")</f>
        <v>9284.9544518478488</v>
      </c>
      <c r="AV1016" s="34">
        <f t="shared" si="214"/>
        <v>9767.3698485763744</v>
      </c>
      <c r="AW1016" s="13" t="str">
        <f>IF(AJ1016=1,"Train",IF(AH1016=Inputs!$B$6+1,"Validation",IF(AH1016&gt;Inputs!$B$6+1,"Forecast","Not used")))</f>
        <v>Not used</v>
      </c>
      <c r="AX1016" s="34">
        <f t="shared" si="215"/>
        <v>9435</v>
      </c>
      <c r="AY1016" s="38" t="str">
        <f t="shared" si="216"/>
        <v/>
      </c>
      <c r="AZ1016" s="13">
        <f t="shared" si="217"/>
        <v>0</v>
      </c>
      <c r="BB1016" s="19">
        <f>Regression!$C$45+Regression!$C$46*A1016</f>
        <v>7727.1715888795816</v>
      </c>
      <c r="BC1016" s="27" t="str">
        <f t="shared" si="218"/>
        <v/>
      </c>
      <c r="BD1016" s="30">
        <f>INDEX('Seasonal Index'!$H$2:$H$53,AI1016)</f>
        <v>1.0486159669304305</v>
      </c>
      <c r="BE1016" s="34" t="str">
        <f t="shared" si="219"/>
        <v/>
      </c>
      <c r="BF1016" s="38" t="str">
        <f t="shared" si="220"/>
        <v/>
      </c>
      <c r="BG1016" s="34">
        <f t="shared" si="221"/>
        <v>9435</v>
      </c>
      <c r="BH1016" s="13">
        <f t="shared" si="222"/>
        <v>0</v>
      </c>
      <c r="BI1016" s="13">
        <f t="shared" si="223"/>
        <v>0</v>
      </c>
    </row>
    <row r="1017" spans="1:61" x14ac:dyDescent="0.2">
      <c r="A1017" s="15">
        <v>1016</v>
      </c>
      <c r="B1017" s="35">
        <v>40382</v>
      </c>
      <c r="C1017" s="36">
        <v>9632</v>
      </c>
      <c r="D1017" s="37"/>
      <c r="F1017" s="15">
        <v>462000</v>
      </c>
      <c r="H1017" s="15">
        <v>77.561999999999998</v>
      </c>
      <c r="I1017" s="15">
        <v>76.641999999999996</v>
      </c>
      <c r="J1017" s="15">
        <v>2.722</v>
      </c>
      <c r="K1017" s="15">
        <v>14764.61</v>
      </c>
      <c r="L1017" s="15">
        <v>896922</v>
      </c>
      <c r="M1017" s="15">
        <v>1513</v>
      </c>
      <c r="N1017" s="15">
        <v>11.598000000000001</v>
      </c>
      <c r="O1017" s="15">
        <v>256927</v>
      </c>
      <c r="P1017" s="15">
        <v>10210.799999999999</v>
      </c>
      <c r="Q1017" s="15">
        <v>2536551</v>
      </c>
      <c r="S1017" s="15">
        <v>21233</v>
      </c>
      <c r="T1017" s="15">
        <v>12.116899999999999</v>
      </c>
      <c r="U1017" s="15">
        <v>111.8</v>
      </c>
      <c r="V1017" s="15">
        <v>20</v>
      </c>
      <c r="W1017" s="15">
        <v>88.7</v>
      </c>
      <c r="X1017" s="15">
        <v>94.474999999999994</v>
      </c>
      <c r="AB1017" s="15">
        <v>307240</v>
      </c>
      <c r="AD1017" s="15">
        <v>0</v>
      </c>
      <c r="AE1017" s="15">
        <v>0</v>
      </c>
      <c r="AF1017" s="15">
        <v>107.7</v>
      </c>
      <c r="AH1017" s="13">
        <f t="shared" si="210"/>
        <v>2010</v>
      </c>
      <c r="AI1017" s="13">
        <f t="shared" si="211"/>
        <v>30</v>
      </c>
      <c r="AJ1017" s="13">
        <f>IF(AND(ISNUMBER(C1017),ISNUMBER(AK1017),ISNUMBER(AL1017),AH1017&gt;=Inputs!$B$5,AH1017&lt;=Inputs!$B$6,AH1017&lt;&gt;Inputs!$B$7,AH1017&lt;&gt;Inputs!$B$8),1,0)</f>
        <v>0</v>
      </c>
      <c r="AK1017" s="13">
        <f>IF(INDEX($E1017:$AF1017,Inputs!$C$10)="","",INDEX($E1017:$AF1017,Inputs!$C$10))</f>
        <v>256927</v>
      </c>
      <c r="AL1017" s="13">
        <f>IF(INDEX($E1017:$AF1017,Inputs!$C$11)="","",INDEX($E1017:$AF1017,Inputs!$C$11))</f>
        <v>462000</v>
      </c>
      <c r="AM1017" s="19">
        <f>Regression!$C$5+Regression!$C$6*A1017</f>
        <v>9655.1122618044028</v>
      </c>
      <c r="AN1017" s="27" t="str">
        <f t="shared" si="212"/>
        <v/>
      </c>
      <c r="AO1017" s="30">
        <f>INDEX('Seasonal Index'!$E$2:$E$53,AI1017)</f>
        <v>1.0317130415362794</v>
      </c>
      <c r="AP1017" s="34" t="str">
        <f t="shared" si="213"/>
        <v/>
      </c>
      <c r="AQ1017" s="16">
        <f>IF(AJ1017=1,A1017-Regression!$C$15,0)</f>
        <v>0</v>
      </c>
      <c r="AR1017" s="16">
        <f>IF(AJ1017=1,AK1017-Regression!$D$15,0)</f>
        <v>0</v>
      </c>
      <c r="AS1017" s="16">
        <f>IF(AJ1017=1,AL1017-Regression!$E$15,0)</f>
        <v>0</v>
      </c>
      <c r="AT1017" s="16">
        <f>IF(AJ1017=1,AP1017-Regression!$F$15,0)</f>
        <v>0</v>
      </c>
      <c r="AU1017" s="19">
        <f>IF(AND(ISNUMBER(AK1017),ISNUMBER(AL1017)),Regression!$C$38+Regression!$D$38*A1017+Regression!$E$38*AK1017+Regression!$F$38*AL1017,"")</f>
        <v>9222.3261869644994</v>
      </c>
      <c r="AV1017" s="34">
        <f t="shared" si="214"/>
        <v>9514.7942003928219</v>
      </c>
      <c r="AW1017" s="13" t="str">
        <f>IF(AJ1017=1,"Train",IF(AH1017=Inputs!$B$6+1,"Validation",IF(AH1017&gt;Inputs!$B$6+1,"Forecast","Not used")))</f>
        <v>Not used</v>
      </c>
      <c r="AX1017" s="34">
        <f t="shared" si="215"/>
        <v>9632</v>
      </c>
      <c r="AY1017" s="38" t="str">
        <f t="shared" si="216"/>
        <v/>
      </c>
      <c r="AZ1017" s="13">
        <f t="shared" si="217"/>
        <v>0</v>
      </c>
      <c r="BB1017" s="19">
        <f>Regression!$C$45+Regression!$C$46*A1017</f>
        <v>7728.7310884923581</v>
      </c>
      <c r="BC1017" s="27" t="str">
        <f t="shared" si="218"/>
        <v/>
      </c>
      <c r="BD1017" s="30">
        <f>INDEX('Seasonal Index'!$H$2:$H$53,AI1017)</f>
        <v>1.0099032328934463</v>
      </c>
      <c r="BE1017" s="34" t="str">
        <f t="shared" si="219"/>
        <v/>
      </c>
      <c r="BF1017" s="38" t="str">
        <f t="shared" si="220"/>
        <v/>
      </c>
      <c r="BG1017" s="34">
        <f t="shared" si="221"/>
        <v>9632</v>
      </c>
      <c r="BH1017" s="13">
        <f t="shared" si="222"/>
        <v>0</v>
      </c>
      <c r="BI1017" s="13">
        <f t="shared" si="223"/>
        <v>0</v>
      </c>
    </row>
    <row r="1018" spans="1:61" x14ac:dyDescent="0.2">
      <c r="A1018" s="15">
        <v>1017</v>
      </c>
      <c r="B1018" s="35">
        <v>40389</v>
      </c>
      <c r="C1018" s="36">
        <v>9477</v>
      </c>
      <c r="D1018" s="37"/>
      <c r="F1018" s="15">
        <v>465000</v>
      </c>
      <c r="H1018" s="15">
        <v>78.12</v>
      </c>
      <c r="I1018" s="15">
        <v>77.236000000000004</v>
      </c>
      <c r="J1018" s="15">
        <v>2.7490000000000001</v>
      </c>
      <c r="K1018" s="15">
        <v>14764.61</v>
      </c>
      <c r="L1018" s="15">
        <v>896922</v>
      </c>
      <c r="M1018" s="15">
        <v>1513</v>
      </c>
      <c r="N1018" s="15">
        <v>11.598000000000001</v>
      </c>
      <c r="O1018" s="15">
        <v>256927</v>
      </c>
      <c r="P1018" s="15">
        <v>10210.799999999999</v>
      </c>
      <c r="Q1018" s="15">
        <v>2536551</v>
      </c>
      <c r="S1018" s="15">
        <v>21233</v>
      </c>
      <c r="T1018" s="15">
        <v>12.116899999999999</v>
      </c>
      <c r="U1018" s="15">
        <v>111.8</v>
      </c>
      <c r="V1018" s="15">
        <v>20</v>
      </c>
      <c r="W1018" s="15">
        <v>88.7</v>
      </c>
      <c r="X1018" s="15">
        <v>94.370040000000003</v>
      </c>
      <c r="AB1018" s="15">
        <v>307240</v>
      </c>
      <c r="AD1018" s="15">
        <v>0</v>
      </c>
      <c r="AE1018" s="15">
        <v>0</v>
      </c>
      <c r="AF1018" s="15">
        <v>97.9</v>
      </c>
      <c r="AH1018" s="13">
        <f t="shared" si="210"/>
        <v>2010</v>
      </c>
      <c r="AI1018" s="13">
        <f t="shared" si="211"/>
        <v>31</v>
      </c>
      <c r="AJ1018" s="13">
        <f>IF(AND(ISNUMBER(C1018),ISNUMBER(AK1018),ISNUMBER(AL1018),AH1018&gt;=Inputs!$B$5,AH1018&lt;=Inputs!$B$6,AH1018&lt;&gt;Inputs!$B$7,AH1018&lt;&gt;Inputs!$B$8),1,0)</f>
        <v>0</v>
      </c>
      <c r="AK1018" s="13">
        <f>IF(INDEX($E1018:$AF1018,Inputs!$C$10)="","",INDEX($E1018:$AF1018,Inputs!$C$10))</f>
        <v>256927</v>
      </c>
      <c r="AL1018" s="13">
        <f>IF(INDEX($E1018:$AF1018,Inputs!$C$11)="","",INDEX($E1018:$AF1018,Inputs!$C$11))</f>
        <v>465000</v>
      </c>
      <c r="AM1018" s="19">
        <f>Regression!$C$5+Regression!$C$6*A1018</f>
        <v>9653.9395868660831</v>
      </c>
      <c r="AN1018" s="27" t="str">
        <f t="shared" si="212"/>
        <v/>
      </c>
      <c r="AO1018" s="30">
        <f>INDEX('Seasonal Index'!$E$2:$E$53,AI1018)</f>
        <v>1.0399732200612197</v>
      </c>
      <c r="AP1018" s="34" t="str">
        <f t="shared" si="213"/>
        <v/>
      </c>
      <c r="AQ1018" s="16">
        <f>IF(AJ1018=1,A1018-Regression!$C$15,0)</f>
        <v>0</v>
      </c>
      <c r="AR1018" s="16">
        <f>IF(AJ1018=1,AK1018-Regression!$D$15,0)</f>
        <v>0</v>
      </c>
      <c r="AS1018" s="16">
        <f>IF(AJ1018=1,AL1018-Regression!$E$15,0)</f>
        <v>0</v>
      </c>
      <c r="AT1018" s="16">
        <f>IF(AJ1018=1,AP1018-Regression!$F$15,0)</f>
        <v>0</v>
      </c>
      <c r="AU1018" s="19">
        <f>IF(AND(ISNUMBER(AK1018),ISNUMBER(AL1018)),Regression!$C$38+Regression!$D$38*A1018+Regression!$E$38*AK1018+Regression!$F$38*AL1018,"")</f>
        <v>9212.7987496162932</v>
      </c>
      <c r="AV1018" s="34">
        <f t="shared" si="214"/>
        <v>9581.0639814144361</v>
      </c>
      <c r="AW1018" s="13" t="str">
        <f>IF(AJ1018=1,"Train",IF(AH1018=Inputs!$B$6+1,"Validation",IF(AH1018&gt;Inputs!$B$6+1,"Forecast","Not used")))</f>
        <v>Not used</v>
      </c>
      <c r="AX1018" s="34">
        <f t="shared" si="215"/>
        <v>9477</v>
      </c>
      <c r="AY1018" s="38" t="str">
        <f t="shared" si="216"/>
        <v/>
      </c>
      <c r="AZ1018" s="13">
        <f t="shared" si="217"/>
        <v>0</v>
      </c>
      <c r="BB1018" s="19">
        <f>Regression!$C$45+Regression!$C$46*A1018</f>
        <v>7730.2905881051347</v>
      </c>
      <c r="BC1018" s="27" t="str">
        <f t="shared" si="218"/>
        <v/>
      </c>
      <c r="BD1018" s="30">
        <f>INDEX('Seasonal Index'!$H$2:$H$53,AI1018)</f>
        <v>1.0389647971011076</v>
      </c>
      <c r="BE1018" s="34" t="str">
        <f t="shared" si="219"/>
        <v/>
      </c>
      <c r="BF1018" s="38" t="str">
        <f t="shared" si="220"/>
        <v/>
      </c>
      <c r="BG1018" s="34">
        <f t="shared" si="221"/>
        <v>9477</v>
      </c>
      <c r="BH1018" s="13">
        <f t="shared" si="222"/>
        <v>0</v>
      </c>
      <c r="BI1018" s="13">
        <f t="shared" si="223"/>
        <v>0</v>
      </c>
    </row>
    <row r="1019" spans="1:61" x14ac:dyDescent="0.2">
      <c r="A1019" s="15">
        <v>1018</v>
      </c>
      <c r="B1019" s="35">
        <v>40396</v>
      </c>
      <c r="C1019" s="36">
        <v>9236</v>
      </c>
      <c r="D1019" s="37"/>
      <c r="F1019" s="15">
        <v>476000</v>
      </c>
      <c r="H1019" s="15">
        <v>81.786000000000001</v>
      </c>
      <c r="I1019" s="15">
        <v>82.694000000000003</v>
      </c>
      <c r="J1019" s="15">
        <v>2.7349999999999999</v>
      </c>
      <c r="K1019" s="15">
        <v>14980.192999999999</v>
      </c>
      <c r="L1019" s="15">
        <v>896922</v>
      </c>
      <c r="M1019" s="15">
        <v>1531</v>
      </c>
      <c r="N1019" s="15">
        <v>11.598000000000001</v>
      </c>
      <c r="O1019" s="15">
        <v>256927</v>
      </c>
      <c r="P1019" s="15">
        <v>10231.299999999999</v>
      </c>
      <c r="Q1019" s="15">
        <v>2536551</v>
      </c>
      <c r="S1019" s="15">
        <v>21233</v>
      </c>
      <c r="T1019" s="15">
        <v>12.116899999999999</v>
      </c>
      <c r="U1019" s="15">
        <v>112.3</v>
      </c>
      <c r="V1019" s="15">
        <v>20</v>
      </c>
      <c r="W1019" s="15">
        <v>88.2</v>
      </c>
      <c r="X1019" s="15">
        <v>93.628839999999997</v>
      </c>
      <c r="AB1019" s="15">
        <v>307240</v>
      </c>
      <c r="AD1019" s="15">
        <v>0</v>
      </c>
      <c r="AE1019" s="15">
        <v>0</v>
      </c>
      <c r="AF1019" s="15">
        <v>99</v>
      </c>
      <c r="AH1019" s="13">
        <f t="shared" si="210"/>
        <v>2010</v>
      </c>
      <c r="AI1019" s="13">
        <f t="shared" si="211"/>
        <v>32</v>
      </c>
      <c r="AJ1019" s="13">
        <f>IF(AND(ISNUMBER(C1019),ISNUMBER(AK1019),ISNUMBER(AL1019),AH1019&gt;=Inputs!$B$5,AH1019&lt;=Inputs!$B$6,AH1019&lt;&gt;Inputs!$B$7,AH1019&lt;&gt;Inputs!$B$8),1,0)</f>
        <v>0</v>
      </c>
      <c r="AK1019" s="13">
        <f>IF(INDEX($E1019:$AF1019,Inputs!$C$10)="","",INDEX($E1019:$AF1019,Inputs!$C$10))</f>
        <v>256927</v>
      </c>
      <c r="AL1019" s="13">
        <f>IF(INDEX($E1019:$AF1019,Inputs!$C$11)="","",INDEX($E1019:$AF1019,Inputs!$C$11))</f>
        <v>476000</v>
      </c>
      <c r="AM1019" s="19">
        <f>Regression!$C$5+Regression!$C$6*A1019</f>
        <v>9652.7669119277634</v>
      </c>
      <c r="AN1019" s="27" t="str">
        <f t="shared" si="212"/>
        <v/>
      </c>
      <c r="AO1019" s="30">
        <f>INDEX('Seasonal Index'!$E$2:$E$53,AI1019)</f>
        <v>1.040616931741758</v>
      </c>
      <c r="AP1019" s="34" t="str">
        <f t="shared" si="213"/>
        <v/>
      </c>
      <c r="AQ1019" s="16">
        <f>IF(AJ1019=1,A1019-Regression!$C$15,0)</f>
        <v>0</v>
      </c>
      <c r="AR1019" s="16">
        <f>IF(AJ1019=1,AK1019-Regression!$D$15,0)</f>
        <v>0</v>
      </c>
      <c r="AS1019" s="16">
        <f>IF(AJ1019=1,AL1019-Regression!$E$15,0)</f>
        <v>0</v>
      </c>
      <c r="AT1019" s="16">
        <f>IF(AJ1019=1,AP1019-Regression!$F$15,0)</f>
        <v>0</v>
      </c>
      <c r="AU1019" s="19">
        <f>IF(AND(ISNUMBER(AK1019),ISNUMBER(AL1019)),Regression!$C$38+Regression!$D$38*A1019+Regression!$E$38*AK1019+Regression!$F$38*AL1019,"")</f>
        <v>9182.030981254029</v>
      </c>
      <c r="AV1019" s="34">
        <f t="shared" si="214"/>
        <v>9554.9769068703299</v>
      </c>
      <c r="AW1019" s="13" t="str">
        <f>IF(AJ1019=1,"Train",IF(AH1019=Inputs!$B$6+1,"Validation",IF(AH1019&gt;Inputs!$B$6+1,"Forecast","Not used")))</f>
        <v>Not used</v>
      </c>
      <c r="AX1019" s="34">
        <f t="shared" si="215"/>
        <v>9236</v>
      </c>
      <c r="AY1019" s="38" t="str">
        <f t="shared" si="216"/>
        <v/>
      </c>
      <c r="AZ1019" s="13">
        <f t="shared" si="217"/>
        <v>0</v>
      </c>
      <c r="BB1019" s="19">
        <f>Regression!$C$45+Regression!$C$46*A1019</f>
        <v>7731.8500877179122</v>
      </c>
      <c r="BC1019" s="27" t="str">
        <f t="shared" si="218"/>
        <v/>
      </c>
      <c r="BD1019" s="30">
        <f>INDEX('Seasonal Index'!$H$2:$H$53,AI1019)</f>
        <v>1.0332208948643213</v>
      </c>
      <c r="BE1019" s="34" t="str">
        <f t="shared" si="219"/>
        <v/>
      </c>
      <c r="BF1019" s="38" t="str">
        <f t="shared" si="220"/>
        <v/>
      </c>
      <c r="BG1019" s="34">
        <f t="shared" si="221"/>
        <v>9236</v>
      </c>
      <c r="BH1019" s="13">
        <f t="shared" si="222"/>
        <v>0</v>
      </c>
      <c r="BI1019" s="13">
        <f t="shared" si="223"/>
        <v>0</v>
      </c>
    </row>
    <row r="1020" spans="1:61" x14ac:dyDescent="0.2">
      <c r="A1020" s="15">
        <v>1019</v>
      </c>
      <c r="B1020" s="35">
        <v>40403</v>
      </c>
      <c r="C1020" s="36">
        <v>9459</v>
      </c>
      <c r="D1020" s="37"/>
      <c r="F1020" s="15">
        <v>483000</v>
      </c>
      <c r="H1020" s="15">
        <v>78.171999999999997</v>
      </c>
      <c r="I1020" s="15">
        <v>78.206000000000003</v>
      </c>
      <c r="J1020" s="15">
        <v>2.7829999999999999</v>
      </c>
      <c r="K1020" s="15">
        <v>14980.192999999999</v>
      </c>
      <c r="L1020" s="15">
        <v>872882</v>
      </c>
      <c r="M1020" s="15">
        <v>1531</v>
      </c>
      <c r="N1020" s="15">
        <v>11.598000000000001</v>
      </c>
      <c r="O1020" s="15">
        <v>256927</v>
      </c>
      <c r="P1020" s="15">
        <v>10231.299999999999</v>
      </c>
      <c r="Q1020" s="15">
        <v>2536551</v>
      </c>
      <c r="S1020" s="15">
        <v>21233</v>
      </c>
      <c r="T1020" s="15">
        <v>12.116899999999999</v>
      </c>
      <c r="U1020" s="15">
        <v>112.3</v>
      </c>
      <c r="V1020" s="15">
        <v>20</v>
      </c>
      <c r="W1020" s="15">
        <v>88.2</v>
      </c>
      <c r="X1020" s="15">
        <v>92.676000000000002</v>
      </c>
      <c r="AB1020" s="15">
        <v>307240</v>
      </c>
      <c r="AD1020" s="15">
        <v>0</v>
      </c>
      <c r="AE1020" s="15">
        <v>0</v>
      </c>
      <c r="AF1020" s="15">
        <v>103.9</v>
      </c>
      <c r="AH1020" s="13">
        <f t="shared" si="210"/>
        <v>2010</v>
      </c>
      <c r="AI1020" s="13">
        <f t="shared" si="211"/>
        <v>33</v>
      </c>
      <c r="AJ1020" s="13">
        <f>IF(AND(ISNUMBER(C1020),ISNUMBER(AK1020),ISNUMBER(AL1020),AH1020&gt;=Inputs!$B$5,AH1020&lt;=Inputs!$B$6,AH1020&lt;&gt;Inputs!$B$7,AH1020&lt;&gt;Inputs!$B$8),1,0)</f>
        <v>0</v>
      </c>
      <c r="AK1020" s="13">
        <f>IF(INDEX($E1020:$AF1020,Inputs!$C$10)="","",INDEX($E1020:$AF1020,Inputs!$C$10))</f>
        <v>256927</v>
      </c>
      <c r="AL1020" s="13">
        <f>IF(INDEX($E1020:$AF1020,Inputs!$C$11)="","",INDEX($E1020:$AF1020,Inputs!$C$11))</f>
        <v>483000</v>
      </c>
      <c r="AM1020" s="19">
        <f>Regression!$C$5+Regression!$C$6*A1020</f>
        <v>9651.5942369894456</v>
      </c>
      <c r="AN1020" s="27" t="str">
        <f t="shared" si="212"/>
        <v/>
      </c>
      <c r="AO1020" s="30">
        <f>INDEX('Seasonal Index'!$E$2:$E$53,AI1020)</f>
        <v>1.027478065834379</v>
      </c>
      <c r="AP1020" s="34" t="str">
        <f t="shared" si="213"/>
        <v/>
      </c>
      <c r="AQ1020" s="16">
        <f>IF(AJ1020=1,A1020-Regression!$C$15,0)</f>
        <v>0</v>
      </c>
      <c r="AR1020" s="16">
        <f>IF(AJ1020=1,AK1020-Regression!$D$15,0)</f>
        <v>0</v>
      </c>
      <c r="AS1020" s="16">
        <f>IF(AJ1020=1,AL1020-Regression!$E$15,0)</f>
        <v>0</v>
      </c>
      <c r="AT1020" s="16">
        <f>IF(AJ1020=1,AP1020-Regression!$F$15,0)</f>
        <v>0</v>
      </c>
      <c r="AU1020" s="19">
        <f>IF(AND(ISNUMBER(AK1020),ISNUMBER(AL1020)),Regression!$C$38+Regression!$D$38*A1020+Regression!$E$38*AK1020+Regression!$F$38*AL1020,"")</f>
        <v>9161.8833783987957</v>
      </c>
      <c r="AV1020" s="34">
        <f t="shared" si="214"/>
        <v>9413.6342130373396</v>
      </c>
      <c r="AW1020" s="13" t="str">
        <f>IF(AJ1020=1,"Train",IF(AH1020=Inputs!$B$6+1,"Validation",IF(AH1020&gt;Inputs!$B$6+1,"Forecast","Not used")))</f>
        <v>Not used</v>
      </c>
      <c r="AX1020" s="34">
        <f t="shared" si="215"/>
        <v>9459</v>
      </c>
      <c r="AY1020" s="38" t="str">
        <f t="shared" si="216"/>
        <v/>
      </c>
      <c r="AZ1020" s="13">
        <f t="shared" si="217"/>
        <v>0</v>
      </c>
      <c r="BB1020" s="19">
        <f>Regression!$C$45+Regression!$C$46*A1020</f>
        <v>7733.4095873306887</v>
      </c>
      <c r="BC1020" s="27" t="str">
        <f t="shared" si="218"/>
        <v/>
      </c>
      <c r="BD1020" s="30">
        <f>INDEX('Seasonal Index'!$H$2:$H$53,AI1020)</f>
        <v>1.0058600109847937</v>
      </c>
      <c r="BE1020" s="34" t="str">
        <f t="shared" si="219"/>
        <v/>
      </c>
      <c r="BF1020" s="38" t="str">
        <f t="shared" si="220"/>
        <v/>
      </c>
      <c r="BG1020" s="34">
        <f t="shared" si="221"/>
        <v>9459</v>
      </c>
      <c r="BH1020" s="13">
        <f t="shared" si="222"/>
        <v>0</v>
      </c>
      <c r="BI1020" s="13">
        <f t="shared" si="223"/>
        <v>0</v>
      </c>
    </row>
    <row r="1021" spans="1:61" x14ac:dyDescent="0.2">
      <c r="A1021" s="15">
        <v>1020</v>
      </c>
      <c r="B1021" s="35">
        <v>40410</v>
      </c>
      <c r="C1021" s="36">
        <v>9375</v>
      </c>
      <c r="D1021" s="37"/>
      <c r="F1021" s="15">
        <v>486000</v>
      </c>
      <c r="H1021" s="15">
        <v>74.843999999999994</v>
      </c>
      <c r="I1021" s="15">
        <v>74.944000000000003</v>
      </c>
      <c r="J1021" s="15">
        <v>2.7450000000000001</v>
      </c>
      <c r="K1021" s="15">
        <v>14980.192999999999</v>
      </c>
      <c r="L1021" s="15">
        <v>872882</v>
      </c>
      <c r="M1021" s="15">
        <v>1531</v>
      </c>
      <c r="N1021" s="15">
        <v>11.948</v>
      </c>
      <c r="O1021" s="15">
        <v>260083</v>
      </c>
      <c r="P1021" s="15">
        <v>10231.299999999999</v>
      </c>
      <c r="Q1021" s="15">
        <v>2536551</v>
      </c>
      <c r="S1021" s="15">
        <v>21233</v>
      </c>
      <c r="T1021" s="15">
        <v>11.943</v>
      </c>
      <c r="U1021" s="15">
        <v>112.3</v>
      </c>
      <c r="V1021" s="15">
        <v>20</v>
      </c>
      <c r="W1021" s="15">
        <v>88.2</v>
      </c>
      <c r="X1021" s="15">
        <v>93.521259999999998</v>
      </c>
      <c r="AB1021" s="15">
        <v>307240</v>
      </c>
      <c r="AD1021" s="15">
        <v>0</v>
      </c>
      <c r="AE1021" s="15">
        <v>0</v>
      </c>
      <c r="AF1021" s="15">
        <v>100</v>
      </c>
      <c r="AH1021" s="13">
        <f t="shared" si="210"/>
        <v>2010</v>
      </c>
      <c r="AI1021" s="13">
        <f t="shared" si="211"/>
        <v>34</v>
      </c>
      <c r="AJ1021" s="13">
        <f>IF(AND(ISNUMBER(C1021),ISNUMBER(AK1021),ISNUMBER(AL1021),AH1021&gt;=Inputs!$B$5,AH1021&lt;=Inputs!$B$6,AH1021&lt;&gt;Inputs!$B$7,AH1021&lt;&gt;Inputs!$B$8),1,0)</f>
        <v>0</v>
      </c>
      <c r="AK1021" s="13">
        <f>IF(INDEX($E1021:$AF1021,Inputs!$C$10)="","",INDEX($E1021:$AF1021,Inputs!$C$10))</f>
        <v>260083</v>
      </c>
      <c r="AL1021" s="13">
        <f>IF(INDEX($E1021:$AF1021,Inputs!$C$11)="","",INDEX($E1021:$AF1021,Inputs!$C$11))</f>
        <v>486000</v>
      </c>
      <c r="AM1021" s="19">
        <f>Regression!$C$5+Regression!$C$6*A1021</f>
        <v>9650.4215620511259</v>
      </c>
      <c r="AN1021" s="27" t="str">
        <f t="shared" si="212"/>
        <v/>
      </c>
      <c r="AO1021" s="30">
        <f>INDEX('Seasonal Index'!$E$2:$E$53,AI1021)</f>
        <v>1.0381639846741464</v>
      </c>
      <c r="AP1021" s="34" t="str">
        <f t="shared" si="213"/>
        <v/>
      </c>
      <c r="AQ1021" s="16">
        <f>IF(AJ1021=1,A1021-Regression!$C$15,0)</f>
        <v>0</v>
      </c>
      <c r="AR1021" s="16">
        <f>IF(AJ1021=1,AK1021-Regression!$D$15,0)</f>
        <v>0</v>
      </c>
      <c r="AS1021" s="16">
        <f>IF(AJ1021=1,AL1021-Regression!$E$15,0)</f>
        <v>0</v>
      </c>
      <c r="AT1021" s="16">
        <f>IF(AJ1021=1,AP1021-Regression!$F$15,0)</f>
        <v>0</v>
      </c>
      <c r="AU1021" s="19">
        <f>IF(AND(ISNUMBER(AK1021),ISNUMBER(AL1021)),Regression!$C$38+Regression!$D$38*A1021+Regression!$E$38*AK1021+Regression!$F$38*AL1021,"")</f>
        <v>9158.1146031123117</v>
      </c>
      <c r="AV1021" s="34">
        <f t="shared" si="214"/>
        <v>9507.6247484695668</v>
      </c>
      <c r="AW1021" s="13" t="str">
        <f>IF(AJ1021=1,"Train",IF(AH1021=Inputs!$B$6+1,"Validation",IF(AH1021&gt;Inputs!$B$6+1,"Forecast","Not used")))</f>
        <v>Not used</v>
      </c>
      <c r="AX1021" s="34">
        <f t="shared" si="215"/>
        <v>9375</v>
      </c>
      <c r="AY1021" s="38" t="str">
        <f t="shared" si="216"/>
        <v/>
      </c>
      <c r="AZ1021" s="13">
        <f t="shared" si="217"/>
        <v>0</v>
      </c>
      <c r="BB1021" s="19">
        <f>Regression!$C$45+Regression!$C$46*A1021</f>
        <v>7734.9690869434653</v>
      </c>
      <c r="BC1021" s="27" t="str">
        <f t="shared" si="218"/>
        <v/>
      </c>
      <c r="BD1021" s="30">
        <f>INDEX('Seasonal Index'!$H$2:$H$53,AI1021)</f>
        <v>1.0219588934931323</v>
      </c>
      <c r="BE1021" s="34" t="str">
        <f t="shared" si="219"/>
        <v/>
      </c>
      <c r="BF1021" s="38" t="str">
        <f t="shared" si="220"/>
        <v/>
      </c>
      <c r="BG1021" s="34">
        <f t="shared" si="221"/>
        <v>9375</v>
      </c>
      <c r="BH1021" s="13">
        <f t="shared" si="222"/>
        <v>0</v>
      </c>
      <c r="BI1021" s="13">
        <f t="shared" si="223"/>
        <v>0</v>
      </c>
    </row>
    <row r="1022" spans="1:61" x14ac:dyDescent="0.2">
      <c r="A1022" s="15">
        <v>1021</v>
      </c>
      <c r="B1022" s="35">
        <v>40417</v>
      </c>
      <c r="C1022" s="36">
        <v>9386</v>
      </c>
      <c r="D1022" s="37"/>
      <c r="F1022" s="15">
        <v>464000</v>
      </c>
      <c r="H1022" s="15">
        <v>72.91</v>
      </c>
      <c r="I1022" s="15">
        <v>72.817999999999998</v>
      </c>
      <c r="J1022" s="15">
        <v>2.7040000000000002</v>
      </c>
      <c r="K1022" s="15">
        <v>14980.192999999999</v>
      </c>
      <c r="L1022" s="15">
        <v>872882</v>
      </c>
      <c r="M1022" s="15">
        <v>1531</v>
      </c>
      <c r="N1022" s="15">
        <v>11.948</v>
      </c>
      <c r="O1022" s="15">
        <v>260083</v>
      </c>
      <c r="P1022" s="15">
        <v>10231.299999999999</v>
      </c>
      <c r="Q1022" s="15">
        <v>2536551</v>
      </c>
      <c r="S1022" s="15">
        <v>21233</v>
      </c>
      <c r="T1022" s="15">
        <v>11.943</v>
      </c>
      <c r="U1022" s="15">
        <v>112.3</v>
      </c>
      <c r="V1022" s="15">
        <v>22</v>
      </c>
      <c r="W1022" s="15">
        <v>88.2</v>
      </c>
      <c r="X1022" s="15">
        <v>93.701759999999993</v>
      </c>
      <c r="AB1022" s="15">
        <v>307240</v>
      </c>
      <c r="AD1022" s="15">
        <v>0</v>
      </c>
      <c r="AE1022" s="15">
        <v>0</v>
      </c>
      <c r="AF1022" s="15">
        <v>91.9</v>
      </c>
      <c r="AH1022" s="13">
        <f t="shared" si="210"/>
        <v>2010</v>
      </c>
      <c r="AI1022" s="13">
        <f t="shared" si="211"/>
        <v>35</v>
      </c>
      <c r="AJ1022" s="13">
        <f>IF(AND(ISNUMBER(C1022),ISNUMBER(AK1022),ISNUMBER(AL1022),AH1022&gt;=Inputs!$B$5,AH1022&lt;=Inputs!$B$6,AH1022&lt;&gt;Inputs!$B$7,AH1022&lt;&gt;Inputs!$B$8),1,0)</f>
        <v>0</v>
      </c>
      <c r="AK1022" s="13">
        <f>IF(INDEX($E1022:$AF1022,Inputs!$C$10)="","",INDEX($E1022:$AF1022,Inputs!$C$10))</f>
        <v>260083</v>
      </c>
      <c r="AL1022" s="13">
        <f>IF(INDEX($E1022:$AF1022,Inputs!$C$11)="","",INDEX($E1022:$AF1022,Inputs!$C$11))</f>
        <v>464000</v>
      </c>
      <c r="AM1022" s="19">
        <f>Regression!$C$5+Regression!$C$6*A1022</f>
        <v>9649.2488871128062</v>
      </c>
      <c r="AN1022" s="27" t="str">
        <f t="shared" si="212"/>
        <v/>
      </c>
      <c r="AO1022" s="30">
        <f>INDEX('Seasonal Index'!$E$2:$E$53,AI1022)</f>
        <v>1.0224659586681397</v>
      </c>
      <c r="AP1022" s="34" t="str">
        <f t="shared" si="213"/>
        <v/>
      </c>
      <c r="AQ1022" s="16">
        <f>IF(AJ1022=1,A1022-Regression!$C$15,0)</f>
        <v>0</v>
      </c>
      <c r="AR1022" s="16">
        <f>IF(AJ1022=1,AK1022-Regression!$D$15,0)</f>
        <v>0</v>
      </c>
      <c r="AS1022" s="16">
        <f>IF(AJ1022=1,AL1022-Regression!$E$15,0)</f>
        <v>0</v>
      </c>
      <c r="AT1022" s="16">
        <f>IF(AJ1022=1,AP1022-Regression!$F$15,0)</f>
        <v>0</v>
      </c>
      <c r="AU1022" s="19">
        <f>IF(AND(ISNUMBER(AK1022),ISNUMBER(AL1022)),Regression!$C$38+Regression!$D$38*A1022+Regression!$E$38*AK1022+Regression!$F$38*AL1022,"")</f>
        <v>9214.963200183036</v>
      </c>
      <c r="AV1022" s="34">
        <f t="shared" si="214"/>
        <v>9421.9861825667758</v>
      </c>
      <c r="AW1022" s="13" t="str">
        <f>IF(AJ1022=1,"Train",IF(AH1022=Inputs!$B$6+1,"Validation",IF(AH1022&gt;Inputs!$B$6+1,"Forecast","Not used")))</f>
        <v>Not used</v>
      </c>
      <c r="AX1022" s="34">
        <f t="shared" si="215"/>
        <v>9386</v>
      </c>
      <c r="AY1022" s="38" t="str">
        <f t="shared" si="216"/>
        <v/>
      </c>
      <c r="AZ1022" s="13">
        <f t="shared" si="217"/>
        <v>0</v>
      </c>
      <c r="BB1022" s="19">
        <f>Regression!$C$45+Regression!$C$46*A1022</f>
        <v>7736.5285865562419</v>
      </c>
      <c r="BC1022" s="27" t="str">
        <f t="shared" si="218"/>
        <v/>
      </c>
      <c r="BD1022" s="30">
        <f>INDEX('Seasonal Index'!$H$2:$H$53,AI1022)</f>
        <v>1.0227114090901652</v>
      </c>
      <c r="BE1022" s="34" t="str">
        <f t="shared" si="219"/>
        <v/>
      </c>
      <c r="BF1022" s="38" t="str">
        <f t="shared" si="220"/>
        <v/>
      </c>
      <c r="BG1022" s="34">
        <f t="shared" si="221"/>
        <v>9386</v>
      </c>
      <c r="BH1022" s="13">
        <f t="shared" si="222"/>
        <v>0</v>
      </c>
      <c r="BI1022" s="13">
        <f t="shared" si="223"/>
        <v>0</v>
      </c>
    </row>
    <row r="1023" spans="1:61" x14ac:dyDescent="0.2">
      <c r="A1023" s="15">
        <v>1022</v>
      </c>
      <c r="B1023" s="35">
        <v>40424</v>
      </c>
      <c r="C1023" s="36">
        <v>9263</v>
      </c>
      <c r="D1023" s="37"/>
      <c r="F1023" s="15">
        <v>467000</v>
      </c>
      <c r="H1023" s="15">
        <v>74.02</v>
      </c>
      <c r="I1023" s="15">
        <v>75.41</v>
      </c>
      <c r="J1023" s="15">
        <v>2.6819999999999999</v>
      </c>
      <c r="K1023" s="15">
        <v>14980.192999999999</v>
      </c>
      <c r="L1023" s="15">
        <v>872882</v>
      </c>
      <c r="M1023" s="15">
        <v>1531</v>
      </c>
      <c r="N1023" s="15">
        <v>11.948</v>
      </c>
      <c r="O1023" s="15">
        <v>260083</v>
      </c>
      <c r="P1023" s="15">
        <v>10231.299999999999</v>
      </c>
      <c r="Q1023" s="15">
        <v>2536551</v>
      </c>
      <c r="S1023" s="15">
        <v>21233</v>
      </c>
      <c r="T1023" s="15">
        <v>11.943</v>
      </c>
      <c r="U1023" s="15">
        <v>112.3</v>
      </c>
      <c r="V1023" s="15">
        <v>22</v>
      </c>
      <c r="W1023" s="15">
        <v>88.2</v>
      </c>
      <c r="X1023" s="15">
        <v>94.440280000000001</v>
      </c>
      <c r="AB1023" s="15">
        <v>307240</v>
      </c>
      <c r="AD1023" s="15">
        <v>0</v>
      </c>
      <c r="AE1023" s="15">
        <v>0.1</v>
      </c>
      <c r="AF1023" s="15">
        <v>86.3</v>
      </c>
      <c r="AH1023" s="13">
        <f t="shared" si="210"/>
        <v>2010</v>
      </c>
      <c r="AI1023" s="13">
        <f t="shared" si="211"/>
        <v>36</v>
      </c>
      <c r="AJ1023" s="13">
        <f>IF(AND(ISNUMBER(C1023),ISNUMBER(AK1023),ISNUMBER(AL1023),AH1023&gt;=Inputs!$B$5,AH1023&lt;=Inputs!$B$6,AH1023&lt;&gt;Inputs!$B$7,AH1023&lt;&gt;Inputs!$B$8),1,0)</f>
        <v>0</v>
      </c>
      <c r="AK1023" s="13">
        <f>IF(INDEX($E1023:$AF1023,Inputs!$C$10)="","",INDEX($E1023:$AF1023,Inputs!$C$10))</f>
        <v>260083</v>
      </c>
      <c r="AL1023" s="13">
        <f>IF(INDEX($E1023:$AF1023,Inputs!$C$11)="","",INDEX($E1023:$AF1023,Inputs!$C$11))</f>
        <v>467000</v>
      </c>
      <c r="AM1023" s="19">
        <f>Regression!$C$5+Regression!$C$6*A1023</f>
        <v>9648.0762121744883</v>
      </c>
      <c r="AN1023" s="27" t="str">
        <f t="shared" si="212"/>
        <v/>
      </c>
      <c r="AO1023" s="30">
        <f>INDEX('Seasonal Index'!$E$2:$E$53,AI1023)</f>
        <v>1.0036108382806754</v>
      </c>
      <c r="AP1023" s="34" t="str">
        <f t="shared" si="213"/>
        <v/>
      </c>
      <c r="AQ1023" s="16">
        <f>IF(AJ1023=1,A1023-Regression!$C$15,0)</f>
        <v>0</v>
      </c>
      <c r="AR1023" s="16">
        <f>IF(AJ1023=1,AK1023-Regression!$D$15,0)</f>
        <v>0</v>
      </c>
      <c r="AS1023" s="16">
        <f>IF(AJ1023=1,AL1023-Regression!$E$15,0)</f>
        <v>0</v>
      </c>
      <c r="AT1023" s="16">
        <f>IF(AJ1023=1,AP1023-Regression!$F$15,0)</f>
        <v>0</v>
      </c>
      <c r="AU1023" s="19">
        <f>IF(AND(ISNUMBER(AK1023),ISNUMBER(AL1023)),Regression!$C$38+Regression!$D$38*A1023+Regression!$E$38*AK1023+Regression!$F$38*AL1023,"")</f>
        <v>9205.4357628348298</v>
      </c>
      <c r="AV1023" s="34">
        <f t="shared" si="214"/>
        <v>9238.6751026775728</v>
      </c>
      <c r="AW1023" s="13" t="str">
        <f>IF(AJ1023=1,"Train",IF(AH1023=Inputs!$B$6+1,"Validation",IF(AH1023&gt;Inputs!$B$6+1,"Forecast","Not used")))</f>
        <v>Not used</v>
      </c>
      <c r="AX1023" s="34">
        <f t="shared" si="215"/>
        <v>9263</v>
      </c>
      <c r="AY1023" s="38" t="str">
        <f t="shared" si="216"/>
        <v/>
      </c>
      <c r="AZ1023" s="13">
        <f t="shared" si="217"/>
        <v>0</v>
      </c>
      <c r="BB1023" s="19">
        <f>Regression!$C$45+Regression!$C$46*A1023</f>
        <v>7738.0880861690184</v>
      </c>
      <c r="BC1023" s="27" t="str">
        <f t="shared" si="218"/>
        <v/>
      </c>
      <c r="BD1023" s="30">
        <f>INDEX('Seasonal Index'!$H$2:$H$53,AI1023)</f>
        <v>0.95792593843145868</v>
      </c>
      <c r="BE1023" s="34" t="str">
        <f t="shared" si="219"/>
        <v/>
      </c>
      <c r="BF1023" s="38" t="str">
        <f t="shared" si="220"/>
        <v/>
      </c>
      <c r="BG1023" s="34">
        <f t="shared" si="221"/>
        <v>9263</v>
      </c>
      <c r="BH1023" s="13">
        <f t="shared" si="222"/>
        <v>0</v>
      </c>
      <c r="BI1023" s="13">
        <f t="shared" si="223"/>
        <v>0</v>
      </c>
    </row>
    <row r="1024" spans="1:61" x14ac:dyDescent="0.2">
      <c r="A1024" s="15">
        <v>1023</v>
      </c>
      <c r="B1024" s="35">
        <v>40431</v>
      </c>
      <c r="C1024" s="36">
        <v>9019</v>
      </c>
      <c r="D1024" s="37"/>
      <c r="F1024" s="15">
        <v>452000</v>
      </c>
      <c r="H1024" s="15">
        <v>74.819999999999993</v>
      </c>
      <c r="I1024" s="15">
        <v>77.167500000000004</v>
      </c>
      <c r="J1024" s="15">
        <v>2.6819999999999999</v>
      </c>
      <c r="K1024" s="15">
        <v>14980.192999999999</v>
      </c>
      <c r="L1024" s="15">
        <v>855932</v>
      </c>
      <c r="M1024" s="15">
        <v>1573</v>
      </c>
      <c r="N1024" s="15">
        <v>11.948</v>
      </c>
      <c r="O1024" s="15">
        <v>260083</v>
      </c>
      <c r="P1024" s="15">
        <v>10268.1</v>
      </c>
      <c r="Q1024" s="15">
        <v>2536551</v>
      </c>
      <c r="S1024" s="15">
        <v>21233</v>
      </c>
      <c r="T1024" s="15">
        <v>11.943</v>
      </c>
      <c r="U1024" s="15">
        <v>112.3</v>
      </c>
      <c r="V1024" s="15">
        <v>22</v>
      </c>
      <c r="W1024" s="15">
        <v>90.7</v>
      </c>
      <c r="X1024" s="15">
        <v>94.241560000000007</v>
      </c>
      <c r="AB1024" s="15">
        <v>307240</v>
      </c>
      <c r="AD1024" s="15">
        <v>1</v>
      </c>
      <c r="AE1024" s="15">
        <v>2.2999999999999998</v>
      </c>
      <c r="AF1024" s="15">
        <v>60.2</v>
      </c>
      <c r="AH1024" s="13">
        <f t="shared" si="210"/>
        <v>2010</v>
      </c>
      <c r="AI1024" s="13">
        <f t="shared" si="211"/>
        <v>37</v>
      </c>
      <c r="AJ1024" s="13">
        <f>IF(AND(ISNUMBER(C1024),ISNUMBER(AK1024),ISNUMBER(AL1024),AH1024&gt;=Inputs!$B$5,AH1024&lt;=Inputs!$B$6,AH1024&lt;&gt;Inputs!$B$7,AH1024&lt;&gt;Inputs!$B$8),1,0)</f>
        <v>0</v>
      </c>
      <c r="AK1024" s="13">
        <f>IF(INDEX($E1024:$AF1024,Inputs!$C$10)="","",INDEX($E1024:$AF1024,Inputs!$C$10))</f>
        <v>260083</v>
      </c>
      <c r="AL1024" s="13">
        <f>IF(INDEX($E1024:$AF1024,Inputs!$C$11)="","",INDEX($E1024:$AF1024,Inputs!$C$11))</f>
        <v>452000</v>
      </c>
      <c r="AM1024" s="19">
        <f>Regression!$C$5+Regression!$C$6*A1024</f>
        <v>9646.9035372361686</v>
      </c>
      <c r="AN1024" s="27" t="str">
        <f t="shared" si="212"/>
        <v/>
      </c>
      <c r="AO1024" s="30">
        <f>INDEX('Seasonal Index'!$E$2:$E$53,AI1024)</f>
        <v>0.98810944012120361</v>
      </c>
      <c r="AP1024" s="34" t="str">
        <f t="shared" si="213"/>
        <v/>
      </c>
      <c r="AQ1024" s="16">
        <f>IF(AJ1024=1,A1024-Regression!$C$15,0)</f>
        <v>0</v>
      </c>
      <c r="AR1024" s="16">
        <f>IF(AJ1024=1,AK1024-Regression!$D$15,0)</f>
        <v>0</v>
      </c>
      <c r="AS1024" s="16">
        <f>IF(AJ1024=1,AL1024-Regression!$E$15,0)</f>
        <v>0</v>
      </c>
      <c r="AT1024" s="16">
        <f>IF(AJ1024=1,AP1024-Regression!$F$15,0)</f>
        <v>0</v>
      </c>
      <c r="AU1024" s="19">
        <f>IF(AND(ISNUMBER(AK1024),ISNUMBER(AL1024)),Regression!$C$38+Regression!$D$38*A1024+Regression!$E$38*AK1024+Regression!$F$38*AL1024,"")</f>
        <v>9243.6990702682542</v>
      </c>
      <c r="AV1024" s="34">
        <f t="shared" si="214"/>
        <v>9133.7863129716552</v>
      </c>
      <c r="AW1024" s="13" t="str">
        <f>IF(AJ1024=1,"Train",IF(AH1024=Inputs!$B$6+1,"Validation",IF(AH1024&gt;Inputs!$B$6+1,"Forecast","Not used")))</f>
        <v>Not used</v>
      </c>
      <c r="AX1024" s="34">
        <f t="shared" si="215"/>
        <v>9019</v>
      </c>
      <c r="AY1024" s="38" t="str">
        <f t="shared" si="216"/>
        <v/>
      </c>
      <c r="AZ1024" s="13">
        <f t="shared" si="217"/>
        <v>0</v>
      </c>
      <c r="BB1024" s="19">
        <f>Regression!$C$45+Regression!$C$46*A1024</f>
        <v>7739.6475857817959</v>
      </c>
      <c r="BC1024" s="27" t="str">
        <f t="shared" si="218"/>
        <v/>
      </c>
      <c r="BD1024" s="30">
        <f>INDEX('Seasonal Index'!$H$2:$H$53,AI1024)</f>
        <v>0.96626808296825473</v>
      </c>
      <c r="BE1024" s="34" t="str">
        <f t="shared" si="219"/>
        <v/>
      </c>
      <c r="BF1024" s="38" t="str">
        <f t="shared" si="220"/>
        <v/>
      </c>
      <c r="BG1024" s="34">
        <f t="shared" si="221"/>
        <v>9019</v>
      </c>
      <c r="BH1024" s="13">
        <f t="shared" si="222"/>
        <v>0</v>
      </c>
      <c r="BI1024" s="13">
        <f t="shared" si="223"/>
        <v>0</v>
      </c>
    </row>
    <row r="1025" spans="1:61" x14ac:dyDescent="0.2">
      <c r="A1025" s="15">
        <v>1024</v>
      </c>
      <c r="B1025" s="35">
        <v>40438</v>
      </c>
      <c r="C1025" s="36">
        <v>8847</v>
      </c>
      <c r="D1025" s="37"/>
      <c r="F1025" s="15">
        <v>444000</v>
      </c>
      <c r="H1025" s="15">
        <v>75.616</v>
      </c>
      <c r="I1025" s="15">
        <v>78.438000000000002</v>
      </c>
      <c r="J1025" s="15">
        <v>2.7210000000000001</v>
      </c>
      <c r="K1025" s="15">
        <v>14980.192999999999</v>
      </c>
      <c r="L1025" s="15">
        <v>855932</v>
      </c>
      <c r="M1025" s="15">
        <v>1573</v>
      </c>
      <c r="N1025" s="15">
        <v>12.013999999999999</v>
      </c>
      <c r="O1025" s="15">
        <v>265315</v>
      </c>
      <c r="P1025" s="15">
        <v>10268.1</v>
      </c>
      <c r="Q1025" s="15">
        <v>2518416</v>
      </c>
      <c r="S1025" s="15">
        <v>21233</v>
      </c>
      <c r="T1025" s="15">
        <v>11.943</v>
      </c>
      <c r="U1025" s="15">
        <v>112.3</v>
      </c>
      <c r="V1025" s="15">
        <v>22</v>
      </c>
      <c r="W1025" s="15">
        <v>90.7</v>
      </c>
      <c r="X1025" s="15">
        <v>93.800150000000002</v>
      </c>
      <c r="AB1025" s="15">
        <v>307240</v>
      </c>
      <c r="AD1025" s="15">
        <v>0</v>
      </c>
      <c r="AE1025" s="15">
        <v>0.5</v>
      </c>
      <c r="AF1025" s="15">
        <v>57.9</v>
      </c>
      <c r="AH1025" s="13">
        <f t="shared" si="210"/>
        <v>2010</v>
      </c>
      <c r="AI1025" s="13">
        <f t="shared" si="211"/>
        <v>38</v>
      </c>
      <c r="AJ1025" s="13">
        <f>IF(AND(ISNUMBER(C1025),ISNUMBER(AK1025),ISNUMBER(AL1025),AH1025&gt;=Inputs!$B$5,AH1025&lt;=Inputs!$B$6,AH1025&lt;&gt;Inputs!$B$7,AH1025&lt;&gt;Inputs!$B$8),1,0)</f>
        <v>0</v>
      </c>
      <c r="AK1025" s="13">
        <f>IF(INDEX($E1025:$AF1025,Inputs!$C$10)="","",INDEX($E1025:$AF1025,Inputs!$C$10))</f>
        <v>265315</v>
      </c>
      <c r="AL1025" s="13">
        <f>IF(INDEX($E1025:$AF1025,Inputs!$C$11)="","",INDEX($E1025:$AF1025,Inputs!$C$11))</f>
        <v>444000</v>
      </c>
      <c r="AM1025" s="19">
        <f>Regression!$C$5+Regression!$C$6*A1025</f>
        <v>9645.7308622978489</v>
      </c>
      <c r="AN1025" s="27" t="str">
        <f t="shared" si="212"/>
        <v/>
      </c>
      <c r="AO1025" s="30">
        <f>INDEX('Seasonal Index'!$E$2:$E$53,AI1025)</f>
        <v>1.0099608185275364</v>
      </c>
      <c r="AP1025" s="34" t="str">
        <f t="shared" si="213"/>
        <v/>
      </c>
      <c r="AQ1025" s="16">
        <f>IF(AJ1025=1,A1025-Regression!$C$15,0)</f>
        <v>0</v>
      </c>
      <c r="AR1025" s="16">
        <f>IF(AJ1025=1,AK1025-Regression!$D$15,0)</f>
        <v>0</v>
      </c>
      <c r="AS1025" s="16">
        <f>IF(AJ1025=1,AL1025-Regression!$E$15,0)</f>
        <v>0</v>
      </c>
      <c r="AT1025" s="16">
        <f>IF(AJ1025=1,AP1025-Regression!$F$15,0)</f>
        <v>0</v>
      </c>
      <c r="AU1025" s="19">
        <f>IF(AND(ISNUMBER(AK1025),ISNUMBER(AL1025)),Regression!$C$38+Regression!$D$38*A1025+Regression!$E$38*AK1025+Regression!$F$38*AL1025,"")</f>
        <v>9272.9237673758271</v>
      </c>
      <c r="AV1025" s="34">
        <f t="shared" si="214"/>
        <v>9365.2896782423359</v>
      </c>
      <c r="AW1025" s="13" t="str">
        <f>IF(AJ1025=1,"Train",IF(AH1025=Inputs!$B$6+1,"Validation",IF(AH1025&gt;Inputs!$B$6+1,"Forecast","Not used")))</f>
        <v>Not used</v>
      </c>
      <c r="AX1025" s="34">
        <f t="shared" si="215"/>
        <v>8847</v>
      </c>
      <c r="AY1025" s="38" t="str">
        <f t="shared" si="216"/>
        <v/>
      </c>
      <c r="AZ1025" s="13">
        <f t="shared" si="217"/>
        <v>0</v>
      </c>
      <c r="BB1025" s="19">
        <f>Regression!$C$45+Regression!$C$46*A1025</f>
        <v>7741.2070853945725</v>
      </c>
      <c r="BC1025" s="27" t="str">
        <f t="shared" si="218"/>
        <v/>
      </c>
      <c r="BD1025" s="30">
        <f>INDEX('Seasonal Index'!$H$2:$H$53,AI1025)</f>
        <v>1.0093448557066802</v>
      </c>
      <c r="BE1025" s="34" t="str">
        <f t="shared" si="219"/>
        <v/>
      </c>
      <c r="BF1025" s="38" t="str">
        <f t="shared" si="220"/>
        <v/>
      </c>
      <c r="BG1025" s="34">
        <f t="shared" si="221"/>
        <v>8847</v>
      </c>
      <c r="BH1025" s="13">
        <f t="shared" si="222"/>
        <v>0</v>
      </c>
      <c r="BI1025" s="13">
        <f t="shared" si="223"/>
        <v>0</v>
      </c>
    </row>
    <row r="1026" spans="1:61" x14ac:dyDescent="0.2">
      <c r="A1026" s="15">
        <v>1025</v>
      </c>
      <c r="B1026" s="35">
        <v>40445</v>
      </c>
      <c r="C1026" s="36">
        <v>9383</v>
      </c>
      <c r="D1026" s="37"/>
      <c r="F1026" s="15">
        <v>459000</v>
      </c>
      <c r="H1026" s="15">
        <v>73.756</v>
      </c>
      <c r="I1026" s="15">
        <v>78.378</v>
      </c>
      <c r="J1026" s="15">
        <v>2.7229999999999999</v>
      </c>
      <c r="K1026" s="15">
        <v>14980.192999999999</v>
      </c>
      <c r="L1026" s="15">
        <v>855932</v>
      </c>
      <c r="M1026" s="15">
        <v>1573</v>
      </c>
      <c r="N1026" s="15">
        <v>12.013999999999999</v>
      </c>
      <c r="O1026" s="15">
        <v>265315</v>
      </c>
      <c r="P1026" s="15">
        <v>10268.1</v>
      </c>
      <c r="Q1026" s="15">
        <v>2518416</v>
      </c>
      <c r="S1026" s="15">
        <v>21233</v>
      </c>
      <c r="T1026" s="15">
        <v>11.943</v>
      </c>
      <c r="U1026" s="15">
        <v>112.3</v>
      </c>
      <c r="V1026" s="15">
        <v>22</v>
      </c>
      <c r="W1026" s="15">
        <v>90.7</v>
      </c>
      <c r="X1026" s="15">
        <v>92.895759999999996</v>
      </c>
      <c r="AB1026" s="15">
        <v>307240</v>
      </c>
      <c r="AD1026" s="15">
        <v>0</v>
      </c>
      <c r="AE1026" s="15">
        <v>1.8</v>
      </c>
      <c r="AF1026" s="15">
        <v>59.3</v>
      </c>
      <c r="AH1026" s="13">
        <f t="shared" ref="AH1026:AH1089" si="224">YEAR(B1026)</f>
        <v>2010</v>
      </c>
      <c r="AI1026" s="13">
        <f t="shared" ref="AI1026:AI1089" si="225">MIN(52,INT((B1026-DATE(AH1026,1,1))/7)+1)</f>
        <v>39</v>
      </c>
      <c r="AJ1026" s="13">
        <f>IF(AND(ISNUMBER(C1026),ISNUMBER(AK1026),ISNUMBER(AL1026),AH1026&gt;=Inputs!$B$5,AH1026&lt;=Inputs!$B$6,AH1026&lt;&gt;Inputs!$B$7,AH1026&lt;&gt;Inputs!$B$8),1,0)</f>
        <v>0</v>
      </c>
      <c r="AK1026" s="13">
        <f>IF(INDEX($E1026:$AF1026,Inputs!$C$10)="","",INDEX($E1026:$AF1026,Inputs!$C$10))</f>
        <v>265315</v>
      </c>
      <c r="AL1026" s="13">
        <f>IF(INDEX($E1026:$AF1026,Inputs!$C$11)="","",INDEX($E1026:$AF1026,Inputs!$C$11))</f>
        <v>459000</v>
      </c>
      <c r="AM1026" s="19">
        <f>Regression!$C$5+Regression!$C$6*A1026</f>
        <v>9644.5581873595311</v>
      </c>
      <c r="AN1026" s="27" t="str">
        <f t="shared" ref="AN1026:AN1089" si="226">IF(AJ1026=1,C1026/AM1026,"")</f>
        <v/>
      </c>
      <c r="AO1026" s="30">
        <f>INDEX('Seasonal Index'!$E$2:$E$53,AI1026)</f>
        <v>0.98271219728161308</v>
      </c>
      <c r="AP1026" s="34" t="str">
        <f t="shared" ref="AP1026:AP1089" si="227">IF(AJ1026=1,C1026/AO1026,"")</f>
        <v/>
      </c>
      <c r="AQ1026" s="16">
        <f>IF(AJ1026=1,A1026-Regression!$C$15,0)</f>
        <v>0</v>
      </c>
      <c r="AR1026" s="16">
        <f>IF(AJ1026=1,AK1026-Regression!$D$15,0)</f>
        <v>0</v>
      </c>
      <c r="AS1026" s="16">
        <f>IF(AJ1026=1,AL1026-Regression!$E$15,0)</f>
        <v>0</v>
      </c>
      <c r="AT1026" s="16">
        <f>IF(AJ1026=1,AP1026-Regression!$F$15,0)</f>
        <v>0</v>
      </c>
      <c r="AU1026" s="19">
        <f>IF(AND(ISNUMBER(AK1026),ISNUMBER(AL1026)),Regression!$C$38+Regression!$D$38*A1026+Regression!$E$38*AK1026+Regression!$F$38*AL1026,"")</f>
        <v>9231.5358335065339</v>
      </c>
      <c r="AV1026" s="34">
        <f t="shared" ref="AV1026:AV1089" si="228">IF(ISNUMBER(AU1026),AU1026*AO1026,"")</f>
        <v>9071.9428632291529</v>
      </c>
      <c r="AW1026" s="13" t="str">
        <f>IF(AJ1026=1,"Train",IF(AH1026=Inputs!$B$6+1,"Validation",IF(AH1026&gt;Inputs!$B$6+1,"Forecast","Not used")))</f>
        <v>Not used</v>
      </c>
      <c r="AX1026" s="34">
        <f t="shared" ref="AX1026:AX1089" si="229">IF(ISNUMBER(C1026),C1026,IF(ISNUMBER(D1026),D1026,""))</f>
        <v>9383</v>
      </c>
      <c r="AY1026" s="38" t="str">
        <f t="shared" ref="AY1026:AY1089" si="230">IF(AND(AW1026="Validation",ISNUMBER(AX1026),ISNUMBER(AV1026)),ABS(AX1026-AV1026)/AX1026,"")</f>
        <v/>
      </c>
      <c r="AZ1026" s="13">
        <f t="shared" ref="AZ1026:AZ1089" si="231">IF(AJ1026=1,AP1026-AU1026,0)</f>
        <v>0</v>
      </c>
      <c r="BB1026" s="19">
        <f>Regression!$C$45+Regression!$C$46*A1026</f>
        <v>7742.766585007349</v>
      </c>
      <c r="BC1026" s="27" t="str">
        <f t="shared" ref="BC1026:BC1089" si="232">IF(AND(AH1026&gt;=2022,AH1026&lt;=2024),C1026/BB1026,"")</f>
        <v/>
      </c>
      <c r="BD1026" s="30">
        <f>INDEX('Seasonal Index'!$H$2:$H$53,AI1026)</f>
        <v>0.98504922299012809</v>
      </c>
      <c r="BE1026" s="34" t="str">
        <f t="shared" ref="BE1026:BE1089" si="233">IF(AH1026&gt;=2022,BB1026*BD1026,"")</f>
        <v/>
      </c>
      <c r="BF1026" s="38" t="str">
        <f t="shared" ref="BF1026:BF1089" si="234">IF(AND(AW1026="Validation",ISNUMBER(AX1026),ISNUMBER(BE1026)),ABS(AX1026-BE1026)/AX1026,"")</f>
        <v/>
      </c>
      <c r="BG1026" s="34">
        <f t="shared" ref="BG1026:BG1089" si="235">IF(ISNUMBER(C1026),C1026,0)</f>
        <v>9383</v>
      </c>
      <c r="BH1026" s="13">
        <f t="shared" ref="BH1026:BH1089" si="236">IF(ISNUMBER(AY1026),AV1026-AX1026,0)</f>
        <v>0</v>
      </c>
      <c r="BI1026" s="13">
        <f t="shared" ref="BI1026:BI1089" si="237">IF(ISNUMBER(AY1026),BE1026-AX1026,0)</f>
        <v>0</v>
      </c>
    </row>
    <row r="1027" spans="1:61" x14ac:dyDescent="0.2">
      <c r="A1027" s="15">
        <v>1026</v>
      </c>
      <c r="B1027" s="35">
        <v>40452</v>
      </c>
      <c r="C1027" s="36">
        <v>8989</v>
      </c>
      <c r="D1027" s="37"/>
      <c r="F1027" s="15">
        <v>459000</v>
      </c>
      <c r="H1027" s="15">
        <v>78.406000000000006</v>
      </c>
      <c r="I1027" s="15">
        <v>79.819999999999993</v>
      </c>
      <c r="J1027" s="15">
        <v>2.694</v>
      </c>
      <c r="K1027" s="15">
        <v>14980.192999999999</v>
      </c>
      <c r="L1027" s="15">
        <v>855932</v>
      </c>
      <c r="M1027" s="15">
        <v>1573</v>
      </c>
      <c r="N1027" s="15">
        <v>12.013999999999999</v>
      </c>
      <c r="O1027" s="15">
        <v>265315</v>
      </c>
      <c r="P1027" s="15">
        <v>10268.1</v>
      </c>
      <c r="Q1027" s="15">
        <v>2518416</v>
      </c>
      <c r="S1027" s="15">
        <v>21233</v>
      </c>
      <c r="T1027" s="15">
        <v>11.943</v>
      </c>
      <c r="U1027" s="15">
        <v>112.3</v>
      </c>
      <c r="V1027" s="15">
        <v>22</v>
      </c>
      <c r="W1027" s="15">
        <v>90.7</v>
      </c>
      <c r="X1027" s="15">
        <v>92.221119999999999</v>
      </c>
      <c r="AB1027" s="15">
        <v>307240</v>
      </c>
      <c r="AD1027" s="15">
        <v>0</v>
      </c>
      <c r="AE1027" s="15">
        <v>7.3</v>
      </c>
      <c r="AF1027" s="15">
        <v>49.8</v>
      </c>
      <c r="AH1027" s="13">
        <f t="shared" si="224"/>
        <v>2010</v>
      </c>
      <c r="AI1027" s="13">
        <f t="shared" si="225"/>
        <v>40</v>
      </c>
      <c r="AJ1027" s="13">
        <f>IF(AND(ISNUMBER(C1027),ISNUMBER(AK1027),ISNUMBER(AL1027),AH1027&gt;=Inputs!$B$5,AH1027&lt;=Inputs!$B$6,AH1027&lt;&gt;Inputs!$B$7,AH1027&lt;&gt;Inputs!$B$8),1,0)</f>
        <v>0</v>
      </c>
      <c r="AK1027" s="13">
        <f>IF(INDEX($E1027:$AF1027,Inputs!$C$10)="","",INDEX($E1027:$AF1027,Inputs!$C$10))</f>
        <v>265315</v>
      </c>
      <c r="AL1027" s="13">
        <f>IF(INDEX($E1027:$AF1027,Inputs!$C$11)="","",INDEX($E1027:$AF1027,Inputs!$C$11))</f>
        <v>459000</v>
      </c>
      <c r="AM1027" s="19">
        <f>Regression!$C$5+Regression!$C$6*A1027</f>
        <v>9643.3855124212114</v>
      </c>
      <c r="AN1027" s="27" t="str">
        <f t="shared" si="226"/>
        <v/>
      </c>
      <c r="AO1027" s="30">
        <f>INDEX('Seasonal Index'!$E$2:$E$53,AI1027)</f>
        <v>1.0036663428040973</v>
      </c>
      <c r="AP1027" s="34" t="str">
        <f t="shared" si="227"/>
        <v/>
      </c>
      <c r="AQ1027" s="16">
        <f>IF(AJ1027=1,A1027-Regression!$C$15,0)</f>
        <v>0</v>
      </c>
      <c r="AR1027" s="16">
        <f>IF(AJ1027=1,AK1027-Regression!$D$15,0)</f>
        <v>0</v>
      </c>
      <c r="AS1027" s="16">
        <f>IF(AJ1027=1,AL1027-Regression!$E$15,0)</f>
        <v>0</v>
      </c>
      <c r="AT1027" s="16">
        <f>IF(AJ1027=1,AP1027-Regression!$F$15,0)</f>
        <v>0</v>
      </c>
      <c r="AU1027" s="19">
        <f>IF(AND(ISNUMBER(AK1027),ISNUMBER(AL1027)),Regression!$C$38+Regression!$D$38*A1027+Regression!$E$38*AK1027+Regression!$F$38*AL1027,"")</f>
        <v>9229.9735202885986</v>
      </c>
      <c r="AV1027" s="34">
        <f t="shared" si="228"/>
        <v>9263.8137672867178</v>
      </c>
      <c r="AW1027" s="13" t="str">
        <f>IF(AJ1027=1,"Train",IF(AH1027=Inputs!$B$6+1,"Validation",IF(AH1027&gt;Inputs!$B$6+1,"Forecast","Not used")))</f>
        <v>Not used</v>
      </c>
      <c r="AX1027" s="34">
        <f t="shared" si="229"/>
        <v>8989</v>
      </c>
      <c r="AY1027" s="38" t="str">
        <f t="shared" si="230"/>
        <v/>
      </c>
      <c r="AZ1027" s="13">
        <f t="shared" si="231"/>
        <v>0</v>
      </c>
      <c r="BB1027" s="19">
        <f>Regression!$C$45+Regression!$C$46*A1027</f>
        <v>7744.3260846201265</v>
      </c>
      <c r="BC1027" s="27" t="str">
        <f t="shared" si="232"/>
        <v/>
      </c>
      <c r="BD1027" s="30">
        <f>INDEX('Seasonal Index'!$H$2:$H$53,AI1027)</f>
        <v>1.0034134329008386</v>
      </c>
      <c r="BE1027" s="34" t="str">
        <f t="shared" si="233"/>
        <v/>
      </c>
      <c r="BF1027" s="38" t="str">
        <f t="shared" si="234"/>
        <v/>
      </c>
      <c r="BG1027" s="34">
        <f t="shared" si="235"/>
        <v>8989</v>
      </c>
      <c r="BH1027" s="13">
        <f t="shared" si="236"/>
        <v>0</v>
      </c>
      <c r="BI1027" s="13">
        <f t="shared" si="237"/>
        <v>0</v>
      </c>
    </row>
    <row r="1028" spans="1:61" x14ac:dyDescent="0.2">
      <c r="A1028" s="15">
        <v>1027</v>
      </c>
      <c r="B1028" s="35">
        <v>40459</v>
      </c>
      <c r="C1028" s="36">
        <v>8812</v>
      </c>
      <c r="D1028" s="37"/>
      <c r="F1028" s="15">
        <v>446000</v>
      </c>
      <c r="H1028" s="15">
        <v>82.293999999999997</v>
      </c>
      <c r="I1028" s="15">
        <v>83.866</v>
      </c>
      <c r="J1028" s="15">
        <v>2.7320000000000002</v>
      </c>
      <c r="K1028" s="15">
        <v>14980.192999999999</v>
      </c>
      <c r="L1028" s="15">
        <v>855932</v>
      </c>
      <c r="M1028" s="15">
        <v>1638</v>
      </c>
      <c r="N1028" s="15">
        <v>12.013999999999999</v>
      </c>
      <c r="O1028" s="15">
        <v>265315</v>
      </c>
      <c r="P1028" s="15">
        <v>10307.1</v>
      </c>
      <c r="Q1028" s="15">
        <v>2518416</v>
      </c>
      <c r="S1028" s="15">
        <v>21233</v>
      </c>
      <c r="T1028" s="15">
        <v>11.943</v>
      </c>
      <c r="U1028" s="15">
        <v>112.3</v>
      </c>
      <c r="V1028" s="15">
        <v>22</v>
      </c>
      <c r="W1028" s="15">
        <v>91.2</v>
      </c>
      <c r="X1028" s="15">
        <v>91.234059999999999</v>
      </c>
      <c r="AB1028" s="15">
        <v>307240</v>
      </c>
      <c r="AD1028" s="15">
        <v>0</v>
      </c>
      <c r="AE1028" s="15">
        <v>32.200000000000003</v>
      </c>
      <c r="AF1028" s="15">
        <v>9.5</v>
      </c>
      <c r="AH1028" s="13">
        <f t="shared" si="224"/>
        <v>2010</v>
      </c>
      <c r="AI1028" s="13">
        <f t="shared" si="225"/>
        <v>41</v>
      </c>
      <c r="AJ1028" s="13">
        <f>IF(AND(ISNUMBER(C1028),ISNUMBER(AK1028),ISNUMBER(AL1028),AH1028&gt;=Inputs!$B$5,AH1028&lt;=Inputs!$B$6,AH1028&lt;&gt;Inputs!$B$7,AH1028&lt;&gt;Inputs!$B$8),1,0)</f>
        <v>0</v>
      </c>
      <c r="AK1028" s="13">
        <f>IF(INDEX($E1028:$AF1028,Inputs!$C$10)="","",INDEX($E1028:$AF1028,Inputs!$C$10))</f>
        <v>265315</v>
      </c>
      <c r="AL1028" s="13">
        <f>IF(INDEX($E1028:$AF1028,Inputs!$C$11)="","",INDEX($E1028:$AF1028,Inputs!$C$11))</f>
        <v>446000</v>
      </c>
      <c r="AM1028" s="19">
        <f>Regression!$C$5+Regression!$C$6*A1028</f>
        <v>9642.2128374828935</v>
      </c>
      <c r="AN1028" s="27" t="str">
        <f t="shared" si="226"/>
        <v/>
      </c>
      <c r="AO1028" s="30">
        <f>INDEX('Seasonal Index'!$E$2:$E$53,AI1028)</f>
        <v>0.99583578255044536</v>
      </c>
      <c r="AP1028" s="34" t="str">
        <f t="shared" si="227"/>
        <v/>
      </c>
      <c r="AQ1028" s="16">
        <f>IF(AJ1028=1,A1028-Regression!$C$15,0)</f>
        <v>0</v>
      </c>
      <c r="AR1028" s="16">
        <f>IF(AJ1028=1,AK1028-Regression!$D$15,0)</f>
        <v>0</v>
      </c>
      <c r="AS1028" s="16">
        <f>IF(AJ1028=1,AL1028-Regression!$E$15,0)</f>
        <v>0</v>
      </c>
      <c r="AT1028" s="16">
        <f>IF(AJ1028=1,AP1028-Regression!$F$15,0)</f>
        <v>0</v>
      </c>
      <c r="AU1028" s="19">
        <f>IF(AND(ISNUMBER(AK1028),ISNUMBER(AL1028)),Regression!$C$38+Regression!$D$38*A1028+Regression!$E$38*AK1028+Regression!$F$38*AL1028,"")</f>
        <v>9262.9267449685067</v>
      </c>
      <c r="AV1028" s="34">
        <f t="shared" si="228"/>
        <v>9224.3539037831633</v>
      </c>
      <c r="AW1028" s="13" t="str">
        <f>IF(AJ1028=1,"Train",IF(AH1028=Inputs!$B$6+1,"Validation",IF(AH1028&gt;Inputs!$B$6+1,"Forecast","Not used")))</f>
        <v>Not used</v>
      </c>
      <c r="AX1028" s="34">
        <f t="shared" si="229"/>
        <v>8812</v>
      </c>
      <c r="AY1028" s="38" t="str">
        <f t="shared" si="230"/>
        <v/>
      </c>
      <c r="AZ1028" s="13">
        <f t="shared" si="231"/>
        <v>0</v>
      </c>
      <c r="BB1028" s="19">
        <f>Regression!$C$45+Regression!$C$46*A1028</f>
        <v>7745.8855842329031</v>
      </c>
      <c r="BC1028" s="27" t="str">
        <f t="shared" si="232"/>
        <v/>
      </c>
      <c r="BD1028" s="30">
        <f>INDEX('Seasonal Index'!$H$2:$H$53,AI1028)</f>
        <v>0.99351278009710298</v>
      </c>
      <c r="BE1028" s="34" t="str">
        <f t="shared" si="233"/>
        <v/>
      </c>
      <c r="BF1028" s="38" t="str">
        <f t="shared" si="234"/>
        <v/>
      </c>
      <c r="BG1028" s="34">
        <f t="shared" si="235"/>
        <v>8812</v>
      </c>
      <c r="BH1028" s="13">
        <f t="shared" si="236"/>
        <v>0</v>
      </c>
      <c r="BI1028" s="13">
        <f t="shared" si="237"/>
        <v>0</v>
      </c>
    </row>
    <row r="1029" spans="1:61" x14ac:dyDescent="0.2">
      <c r="A1029" s="15">
        <v>1028</v>
      </c>
      <c r="B1029" s="35">
        <v>40466</v>
      </c>
      <c r="C1029" s="36">
        <v>8891</v>
      </c>
      <c r="D1029" s="37"/>
      <c r="F1029" s="15">
        <v>459000</v>
      </c>
      <c r="H1029" s="15">
        <v>82.164000000000001</v>
      </c>
      <c r="I1029" s="15">
        <v>83.114000000000004</v>
      </c>
      <c r="J1029" s="15">
        <v>2.819</v>
      </c>
      <c r="K1029" s="15">
        <v>14980.192999999999</v>
      </c>
      <c r="L1029" s="15">
        <v>845468</v>
      </c>
      <c r="M1029" s="15">
        <v>1638</v>
      </c>
      <c r="N1029" s="15">
        <v>12.013999999999999</v>
      </c>
      <c r="O1029" s="15">
        <v>265315</v>
      </c>
      <c r="P1029" s="15">
        <v>10307.1</v>
      </c>
      <c r="Q1029" s="15">
        <v>2518416</v>
      </c>
      <c r="S1029" s="15">
        <v>21233</v>
      </c>
      <c r="T1029" s="15">
        <v>11.943</v>
      </c>
      <c r="U1029" s="15">
        <v>112.3</v>
      </c>
      <c r="V1029" s="15">
        <v>22</v>
      </c>
      <c r="W1029" s="15">
        <v>91.2</v>
      </c>
      <c r="X1029" s="15">
        <v>90.420820000000006</v>
      </c>
      <c r="AB1029" s="15">
        <v>307240</v>
      </c>
      <c r="AD1029" s="15">
        <v>0</v>
      </c>
      <c r="AE1029" s="15">
        <v>16.600000000000001</v>
      </c>
      <c r="AF1029" s="15">
        <v>26.2</v>
      </c>
      <c r="AH1029" s="13">
        <f t="shared" si="224"/>
        <v>2010</v>
      </c>
      <c r="AI1029" s="13">
        <f t="shared" si="225"/>
        <v>42</v>
      </c>
      <c r="AJ1029" s="13">
        <f>IF(AND(ISNUMBER(C1029),ISNUMBER(AK1029),ISNUMBER(AL1029),AH1029&gt;=Inputs!$B$5,AH1029&lt;=Inputs!$B$6,AH1029&lt;&gt;Inputs!$B$7,AH1029&lt;&gt;Inputs!$B$8),1,0)</f>
        <v>0</v>
      </c>
      <c r="AK1029" s="13">
        <f>IF(INDEX($E1029:$AF1029,Inputs!$C$10)="","",INDEX($E1029:$AF1029,Inputs!$C$10))</f>
        <v>265315</v>
      </c>
      <c r="AL1029" s="13">
        <f>IF(INDEX($E1029:$AF1029,Inputs!$C$11)="","",INDEX($E1029:$AF1029,Inputs!$C$11))</f>
        <v>459000</v>
      </c>
      <c r="AM1029" s="19">
        <f>Regression!$C$5+Regression!$C$6*A1029</f>
        <v>9641.0401625445738</v>
      </c>
      <c r="AN1029" s="27" t="str">
        <f t="shared" si="226"/>
        <v/>
      </c>
      <c r="AO1029" s="30">
        <f>INDEX('Seasonal Index'!$E$2:$E$53,AI1029)</f>
        <v>1.0030736455714442</v>
      </c>
      <c r="AP1029" s="34" t="str">
        <f t="shared" si="227"/>
        <v/>
      </c>
      <c r="AQ1029" s="16">
        <f>IF(AJ1029=1,A1029-Regression!$C$15,0)</f>
        <v>0</v>
      </c>
      <c r="AR1029" s="16">
        <f>IF(AJ1029=1,AK1029-Regression!$D$15,0)</f>
        <v>0</v>
      </c>
      <c r="AS1029" s="16">
        <f>IF(AJ1029=1,AL1029-Regression!$E$15,0)</f>
        <v>0</v>
      </c>
      <c r="AT1029" s="16">
        <f>IF(AJ1029=1,AP1029-Regression!$F$15,0)</f>
        <v>0</v>
      </c>
      <c r="AU1029" s="19">
        <f>IF(AND(ISNUMBER(AK1029),ISNUMBER(AL1029)),Regression!$C$38+Regression!$D$38*A1029+Regression!$E$38*AK1029+Regression!$F$38*AL1029,"")</f>
        <v>9226.8488938527316</v>
      </c>
      <c r="AV1029" s="34">
        <f t="shared" si="228"/>
        <v>9255.208957093706</v>
      </c>
      <c r="AW1029" s="13" t="str">
        <f>IF(AJ1029=1,"Train",IF(AH1029=Inputs!$B$6+1,"Validation",IF(AH1029&gt;Inputs!$B$6+1,"Forecast","Not used")))</f>
        <v>Not used</v>
      </c>
      <c r="AX1029" s="34">
        <f t="shared" si="229"/>
        <v>8891</v>
      </c>
      <c r="AY1029" s="38" t="str">
        <f t="shared" si="230"/>
        <v/>
      </c>
      <c r="AZ1029" s="13">
        <f t="shared" si="231"/>
        <v>0</v>
      </c>
      <c r="BB1029" s="19">
        <f>Regression!$C$45+Regression!$C$46*A1029</f>
        <v>7747.4450838456796</v>
      </c>
      <c r="BC1029" s="27" t="str">
        <f t="shared" si="232"/>
        <v/>
      </c>
      <c r="BD1029" s="30">
        <f>INDEX('Seasonal Index'!$H$2:$H$53,AI1029)</f>
        <v>1.0081501126133556</v>
      </c>
      <c r="BE1029" s="34" t="str">
        <f t="shared" si="233"/>
        <v/>
      </c>
      <c r="BF1029" s="38" t="str">
        <f t="shared" si="234"/>
        <v/>
      </c>
      <c r="BG1029" s="34">
        <f t="shared" si="235"/>
        <v>8891</v>
      </c>
      <c r="BH1029" s="13">
        <f t="shared" si="236"/>
        <v>0</v>
      </c>
      <c r="BI1029" s="13">
        <f t="shared" si="237"/>
        <v>0</v>
      </c>
    </row>
    <row r="1030" spans="1:61" x14ac:dyDescent="0.2">
      <c r="A1030" s="15">
        <v>1029</v>
      </c>
      <c r="B1030" s="35">
        <v>40473</v>
      </c>
      <c r="C1030" s="36">
        <v>9358</v>
      </c>
      <c r="D1030" s="37"/>
      <c r="F1030" s="15">
        <v>444000</v>
      </c>
      <c r="H1030" s="15">
        <v>81.147999999999996</v>
      </c>
      <c r="I1030" s="15">
        <v>81.426000000000002</v>
      </c>
      <c r="J1030" s="15">
        <v>2.8340000000000001</v>
      </c>
      <c r="K1030" s="15">
        <v>14980.192999999999</v>
      </c>
      <c r="L1030" s="15">
        <v>845468</v>
      </c>
      <c r="M1030" s="15">
        <v>1638</v>
      </c>
      <c r="N1030" s="15">
        <v>11.922000000000001</v>
      </c>
      <c r="O1030" s="15">
        <v>263837</v>
      </c>
      <c r="P1030" s="15">
        <v>10307.1</v>
      </c>
      <c r="Q1030" s="15">
        <v>2518416</v>
      </c>
      <c r="S1030" s="15">
        <v>21233</v>
      </c>
      <c r="T1030" s="15">
        <v>11.943</v>
      </c>
      <c r="U1030" s="15">
        <v>112.3</v>
      </c>
      <c r="V1030" s="15">
        <v>22</v>
      </c>
      <c r="W1030" s="15">
        <v>91.2</v>
      </c>
      <c r="X1030" s="15">
        <v>89.800624999999997</v>
      </c>
      <c r="AB1030" s="15">
        <v>307240</v>
      </c>
      <c r="AD1030" s="15">
        <v>0</v>
      </c>
      <c r="AE1030" s="15">
        <v>43.7</v>
      </c>
      <c r="AF1030" s="15">
        <v>13.1</v>
      </c>
      <c r="AH1030" s="13">
        <f t="shared" si="224"/>
        <v>2010</v>
      </c>
      <c r="AI1030" s="13">
        <f t="shared" si="225"/>
        <v>43</v>
      </c>
      <c r="AJ1030" s="13">
        <f>IF(AND(ISNUMBER(C1030),ISNUMBER(AK1030),ISNUMBER(AL1030),AH1030&gt;=Inputs!$B$5,AH1030&lt;=Inputs!$B$6,AH1030&lt;&gt;Inputs!$B$7,AH1030&lt;&gt;Inputs!$B$8),1,0)</f>
        <v>0</v>
      </c>
      <c r="AK1030" s="13">
        <f>IF(INDEX($E1030:$AF1030,Inputs!$C$10)="","",INDEX($E1030:$AF1030,Inputs!$C$10))</f>
        <v>263837</v>
      </c>
      <c r="AL1030" s="13">
        <f>IF(INDEX($E1030:$AF1030,Inputs!$C$11)="","",INDEX($E1030:$AF1030,Inputs!$C$11))</f>
        <v>444000</v>
      </c>
      <c r="AM1030" s="19">
        <f>Regression!$C$5+Regression!$C$6*A1030</f>
        <v>9639.8674876062541</v>
      </c>
      <c r="AN1030" s="27" t="str">
        <f t="shared" si="226"/>
        <v/>
      </c>
      <c r="AO1030" s="30">
        <f>INDEX('Seasonal Index'!$E$2:$E$53,AI1030)</f>
        <v>1.0122408775529341</v>
      </c>
      <c r="AP1030" s="34" t="str">
        <f t="shared" si="227"/>
        <v/>
      </c>
      <c r="AQ1030" s="16">
        <f>IF(AJ1030=1,A1030-Regression!$C$15,0)</f>
        <v>0</v>
      </c>
      <c r="AR1030" s="16">
        <f>IF(AJ1030=1,AK1030-Regression!$D$15,0)</f>
        <v>0</v>
      </c>
      <c r="AS1030" s="16">
        <f>IF(AJ1030=1,AL1030-Regression!$E$15,0)</f>
        <v>0</v>
      </c>
      <c r="AT1030" s="16">
        <f>IF(AJ1030=1,AP1030-Regression!$F$15,0)</f>
        <v>0</v>
      </c>
      <c r="AU1030" s="19">
        <f>IF(AND(ISNUMBER(AK1030),ISNUMBER(AL1030)),Regression!$C$38+Regression!$D$38*A1030+Regression!$E$38*AK1030+Regression!$F$38*AL1030,"")</f>
        <v>9262.4153373675144</v>
      </c>
      <c r="AV1030" s="34">
        <f t="shared" si="228"/>
        <v>9375.795429356649</v>
      </c>
      <c r="AW1030" s="13" t="str">
        <f>IF(AJ1030=1,"Train",IF(AH1030=Inputs!$B$6+1,"Validation",IF(AH1030&gt;Inputs!$B$6+1,"Forecast","Not used")))</f>
        <v>Not used</v>
      </c>
      <c r="AX1030" s="34">
        <f t="shared" si="229"/>
        <v>9358</v>
      </c>
      <c r="AY1030" s="38" t="str">
        <f t="shared" si="230"/>
        <v/>
      </c>
      <c r="AZ1030" s="13">
        <f t="shared" si="231"/>
        <v>0</v>
      </c>
      <c r="BB1030" s="19">
        <f>Regression!$C$45+Regression!$C$46*A1030</f>
        <v>7749.0045834584562</v>
      </c>
      <c r="BC1030" s="27" t="str">
        <f t="shared" si="232"/>
        <v/>
      </c>
      <c r="BD1030" s="30">
        <f>INDEX('Seasonal Index'!$H$2:$H$53,AI1030)</f>
        <v>1.0033758118290406</v>
      </c>
      <c r="BE1030" s="34" t="str">
        <f t="shared" si="233"/>
        <v/>
      </c>
      <c r="BF1030" s="38" t="str">
        <f t="shared" si="234"/>
        <v/>
      </c>
      <c r="BG1030" s="34">
        <f t="shared" si="235"/>
        <v>9358</v>
      </c>
      <c r="BH1030" s="13">
        <f t="shared" si="236"/>
        <v>0</v>
      </c>
      <c r="BI1030" s="13">
        <f t="shared" si="237"/>
        <v>0</v>
      </c>
    </row>
    <row r="1031" spans="1:61" x14ac:dyDescent="0.2">
      <c r="A1031" s="15">
        <v>1030</v>
      </c>
      <c r="B1031" s="35">
        <v>40480</v>
      </c>
      <c r="C1031" s="36">
        <v>9015</v>
      </c>
      <c r="D1031" s="37"/>
      <c r="F1031" s="15">
        <v>432000</v>
      </c>
      <c r="H1031" s="15">
        <v>82.03</v>
      </c>
      <c r="I1031" s="15">
        <v>82.248000000000005</v>
      </c>
      <c r="J1031" s="15">
        <v>2.8170000000000002</v>
      </c>
      <c r="K1031" s="15">
        <v>14980.192999999999</v>
      </c>
      <c r="L1031" s="15">
        <v>845468</v>
      </c>
      <c r="M1031" s="15">
        <v>1638</v>
      </c>
      <c r="N1031" s="15">
        <v>11.922000000000001</v>
      </c>
      <c r="O1031" s="15">
        <v>263837</v>
      </c>
      <c r="P1031" s="15">
        <v>10307.1</v>
      </c>
      <c r="Q1031" s="15">
        <v>2518416</v>
      </c>
      <c r="S1031" s="15">
        <v>21233</v>
      </c>
      <c r="T1031" s="15">
        <v>11.943</v>
      </c>
      <c r="U1031" s="15">
        <v>112.3</v>
      </c>
      <c r="V1031" s="15">
        <v>22</v>
      </c>
      <c r="W1031" s="15">
        <v>91.2</v>
      </c>
      <c r="X1031" s="15">
        <v>90.217439999999996</v>
      </c>
      <c r="AB1031" s="15">
        <v>307240</v>
      </c>
      <c r="AD1031" s="15">
        <v>0</v>
      </c>
      <c r="AE1031" s="15">
        <v>30.1</v>
      </c>
      <c r="AF1031" s="15">
        <v>22.1</v>
      </c>
      <c r="AH1031" s="13">
        <f t="shared" si="224"/>
        <v>2010</v>
      </c>
      <c r="AI1031" s="13">
        <f t="shared" si="225"/>
        <v>44</v>
      </c>
      <c r="AJ1031" s="13">
        <f>IF(AND(ISNUMBER(C1031),ISNUMBER(AK1031),ISNUMBER(AL1031),AH1031&gt;=Inputs!$B$5,AH1031&lt;=Inputs!$B$6,AH1031&lt;&gt;Inputs!$B$7,AH1031&lt;&gt;Inputs!$B$8),1,0)</f>
        <v>0</v>
      </c>
      <c r="AK1031" s="13">
        <f>IF(INDEX($E1031:$AF1031,Inputs!$C$10)="","",INDEX($E1031:$AF1031,Inputs!$C$10))</f>
        <v>263837</v>
      </c>
      <c r="AL1031" s="13">
        <f>IF(INDEX($E1031:$AF1031,Inputs!$C$11)="","",INDEX($E1031:$AF1031,Inputs!$C$11))</f>
        <v>432000</v>
      </c>
      <c r="AM1031" s="19">
        <f>Regression!$C$5+Regression!$C$6*A1031</f>
        <v>9638.6948126679363</v>
      </c>
      <c r="AN1031" s="27" t="str">
        <f t="shared" si="226"/>
        <v/>
      </c>
      <c r="AO1031" s="30">
        <f>INDEX('Seasonal Index'!$E$2:$E$53,AI1031)</f>
        <v>1.012031592209933</v>
      </c>
      <c r="AP1031" s="34" t="str">
        <f t="shared" si="227"/>
        <v/>
      </c>
      <c r="AQ1031" s="16">
        <f>IF(AJ1031=1,A1031-Regression!$C$15,0)</f>
        <v>0</v>
      </c>
      <c r="AR1031" s="16">
        <f>IF(AJ1031=1,AK1031-Regression!$D$15,0)</f>
        <v>0</v>
      </c>
      <c r="AS1031" s="16">
        <f>IF(AJ1031=1,AL1031-Regression!$E$15,0)</f>
        <v>0</v>
      </c>
      <c r="AT1031" s="16">
        <f>IF(AJ1031=1,AP1031-Regression!$F$15,0)</f>
        <v>0</v>
      </c>
      <c r="AU1031" s="19">
        <f>IF(AND(ISNUMBER(AK1031),ISNUMBER(AL1031)),Regression!$C$38+Regression!$D$38*A1031+Regression!$E$38*AK1031+Regression!$F$38*AL1031,"")</f>
        <v>9292.7135206706662</v>
      </c>
      <c r="AV1031" s="34">
        <f t="shared" si="228"/>
        <v>9404.5196602751057</v>
      </c>
      <c r="AW1031" s="13" t="str">
        <f>IF(AJ1031=1,"Train",IF(AH1031=Inputs!$B$6+1,"Validation",IF(AH1031&gt;Inputs!$B$6+1,"Forecast","Not used")))</f>
        <v>Not used</v>
      </c>
      <c r="AX1031" s="34">
        <f t="shared" si="229"/>
        <v>9015</v>
      </c>
      <c r="AY1031" s="38" t="str">
        <f t="shared" si="230"/>
        <v/>
      </c>
      <c r="AZ1031" s="13">
        <f t="shared" si="231"/>
        <v>0</v>
      </c>
      <c r="BB1031" s="19">
        <f>Regression!$C$45+Regression!$C$46*A1031</f>
        <v>7750.5640830712327</v>
      </c>
      <c r="BC1031" s="27" t="str">
        <f t="shared" si="232"/>
        <v/>
      </c>
      <c r="BD1031" s="30">
        <f>INDEX('Seasonal Index'!$H$2:$H$53,AI1031)</f>
        <v>1.0342738783797232</v>
      </c>
      <c r="BE1031" s="34" t="str">
        <f t="shared" si="233"/>
        <v/>
      </c>
      <c r="BF1031" s="38" t="str">
        <f t="shared" si="234"/>
        <v/>
      </c>
      <c r="BG1031" s="34">
        <f t="shared" si="235"/>
        <v>9015</v>
      </c>
      <c r="BH1031" s="13">
        <f t="shared" si="236"/>
        <v>0</v>
      </c>
      <c r="BI1031" s="13">
        <f t="shared" si="237"/>
        <v>0</v>
      </c>
    </row>
    <row r="1032" spans="1:61" x14ac:dyDescent="0.2">
      <c r="A1032" s="15">
        <v>1031</v>
      </c>
      <c r="B1032" s="35">
        <v>40487</v>
      </c>
      <c r="C1032" s="36">
        <v>9056</v>
      </c>
      <c r="D1032" s="37"/>
      <c r="F1032" s="15">
        <v>453000</v>
      </c>
      <c r="H1032" s="15">
        <v>84.927999999999997</v>
      </c>
      <c r="I1032" s="15">
        <v>85.596000000000004</v>
      </c>
      <c r="J1032" s="15">
        <v>2.806</v>
      </c>
      <c r="K1032" s="15">
        <v>15141.607</v>
      </c>
      <c r="L1032" s="15">
        <v>845468</v>
      </c>
      <c r="M1032" s="15">
        <v>1655</v>
      </c>
      <c r="N1032" s="15">
        <v>11.922000000000001</v>
      </c>
      <c r="O1032" s="15">
        <v>263837</v>
      </c>
      <c r="P1032" s="15">
        <v>10327.1</v>
      </c>
      <c r="Q1032" s="15">
        <v>2518416</v>
      </c>
      <c r="S1032" s="15">
        <v>21233</v>
      </c>
      <c r="T1032" s="15">
        <v>11.943</v>
      </c>
      <c r="U1032" s="15">
        <v>112.8</v>
      </c>
      <c r="V1032" s="15">
        <v>22</v>
      </c>
      <c r="W1032" s="15">
        <v>89.1</v>
      </c>
      <c r="X1032" s="15">
        <v>90.270520000000005</v>
      </c>
      <c r="AB1032" s="15">
        <v>307240</v>
      </c>
      <c r="AD1032" s="15">
        <v>0</v>
      </c>
      <c r="AE1032" s="15">
        <v>79.599999999999994</v>
      </c>
      <c r="AF1032" s="15">
        <v>9.1</v>
      </c>
      <c r="AH1032" s="13">
        <f t="shared" si="224"/>
        <v>2010</v>
      </c>
      <c r="AI1032" s="13">
        <f t="shared" si="225"/>
        <v>45</v>
      </c>
      <c r="AJ1032" s="13">
        <f>IF(AND(ISNUMBER(C1032),ISNUMBER(AK1032),ISNUMBER(AL1032),AH1032&gt;=Inputs!$B$5,AH1032&lt;=Inputs!$B$6,AH1032&lt;&gt;Inputs!$B$7,AH1032&lt;&gt;Inputs!$B$8),1,0)</f>
        <v>0</v>
      </c>
      <c r="AK1032" s="13">
        <f>IF(INDEX($E1032:$AF1032,Inputs!$C$10)="","",INDEX($E1032:$AF1032,Inputs!$C$10))</f>
        <v>263837</v>
      </c>
      <c r="AL1032" s="13">
        <f>IF(INDEX($E1032:$AF1032,Inputs!$C$11)="","",INDEX($E1032:$AF1032,Inputs!$C$11))</f>
        <v>453000</v>
      </c>
      <c r="AM1032" s="19">
        <f>Regression!$C$5+Regression!$C$6*A1032</f>
        <v>9637.5221377296166</v>
      </c>
      <c r="AN1032" s="27" t="str">
        <f t="shared" si="226"/>
        <v/>
      </c>
      <c r="AO1032" s="30">
        <f>INDEX('Seasonal Index'!$E$2:$E$53,AI1032)</f>
        <v>1.0110407808389756</v>
      </c>
      <c r="AP1032" s="34" t="str">
        <f t="shared" si="227"/>
        <v/>
      </c>
      <c r="AQ1032" s="16">
        <f>IF(AJ1032=1,A1032-Regression!$C$15,0)</f>
        <v>0</v>
      </c>
      <c r="AR1032" s="16">
        <f>IF(AJ1032=1,AK1032-Regression!$D$15,0)</f>
        <v>0</v>
      </c>
      <c r="AS1032" s="16">
        <f>IF(AJ1032=1,AL1032-Regression!$E$15,0)</f>
        <v>0</v>
      </c>
      <c r="AT1032" s="16">
        <f>IF(AJ1032=1,AP1032-Regression!$F$15,0)</f>
        <v>0</v>
      </c>
      <c r="AU1032" s="19">
        <f>IF(AND(ISNUMBER(AK1032),ISNUMBER(AL1032)),Regression!$C$38+Regression!$D$38*A1032+Regression!$E$38*AK1032+Regression!$F$38*AL1032,"")</f>
        <v>9235.3953385408313</v>
      </c>
      <c r="AV1032" s="34">
        <f t="shared" si="228"/>
        <v>9337.3613144349583</v>
      </c>
      <c r="AW1032" s="13" t="str">
        <f>IF(AJ1032=1,"Train",IF(AH1032=Inputs!$B$6+1,"Validation",IF(AH1032&gt;Inputs!$B$6+1,"Forecast","Not used")))</f>
        <v>Not used</v>
      </c>
      <c r="AX1032" s="34">
        <f t="shared" si="229"/>
        <v>9056</v>
      </c>
      <c r="AY1032" s="38" t="str">
        <f t="shared" si="230"/>
        <v/>
      </c>
      <c r="AZ1032" s="13">
        <f t="shared" si="231"/>
        <v>0</v>
      </c>
      <c r="BB1032" s="19">
        <f>Regression!$C$45+Regression!$C$46*A1032</f>
        <v>7752.1235826840102</v>
      </c>
      <c r="BC1032" s="27" t="str">
        <f t="shared" si="232"/>
        <v/>
      </c>
      <c r="BD1032" s="30">
        <f>INDEX('Seasonal Index'!$H$2:$H$53,AI1032)</f>
        <v>1.024082102448103</v>
      </c>
      <c r="BE1032" s="34" t="str">
        <f t="shared" si="233"/>
        <v/>
      </c>
      <c r="BF1032" s="38" t="str">
        <f t="shared" si="234"/>
        <v/>
      </c>
      <c r="BG1032" s="34">
        <f t="shared" si="235"/>
        <v>9056</v>
      </c>
      <c r="BH1032" s="13">
        <f t="shared" si="236"/>
        <v>0</v>
      </c>
      <c r="BI1032" s="13">
        <f t="shared" si="237"/>
        <v>0</v>
      </c>
    </row>
    <row r="1033" spans="1:61" x14ac:dyDescent="0.2">
      <c r="A1033" s="15">
        <v>1032</v>
      </c>
      <c r="B1033" s="35">
        <v>40494</v>
      </c>
      <c r="C1033" s="36">
        <v>8952</v>
      </c>
      <c r="D1033" s="37"/>
      <c r="F1033" s="15">
        <v>434000</v>
      </c>
      <c r="H1033" s="15">
        <v>86.908000000000001</v>
      </c>
      <c r="I1033" s="15">
        <v>87.43</v>
      </c>
      <c r="J1033" s="15">
        <v>2.8650000000000002</v>
      </c>
      <c r="K1033" s="15">
        <v>15141.607</v>
      </c>
      <c r="L1033" s="15">
        <v>821929</v>
      </c>
      <c r="M1033" s="15">
        <v>1655</v>
      </c>
      <c r="N1033" s="15">
        <v>11.922000000000001</v>
      </c>
      <c r="O1033" s="15">
        <v>263837</v>
      </c>
      <c r="P1033" s="15">
        <v>10327.1</v>
      </c>
      <c r="Q1033" s="15">
        <v>2518416</v>
      </c>
      <c r="S1033" s="15">
        <v>21233</v>
      </c>
      <c r="T1033" s="15">
        <v>11.943</v>
      </c>
      <c r="U1033" s="15">
        <v>112.8</v>
      </c>
      <c r="V1033" s="15">
        <v>22</v>
      </c>
      <c r="W1033" s="15">
        <v>89.1</v>
      </c>
      <c r="X1033" s="15">
        <v>89.530100000000004</v>
      </c>
      <c r="AB1033" s="15">
        <v>307240</v>
      </c>
      <c r="AD1033" s="15">
        <v>0</v>
      </c>
      <c r="AE1033" s="15">
        <v>85</v>
      </c>
      <c r="AF1033" s="15">
        <v>3</v>
      </c>
      <c r="AH1033" s="13">
        <f t="shared" si="224"/>
        <v>2010</v>
      </c>
      <c r="AI1033" s="13">
        <f t="shared" si="225"/>
        <v>46</v>
      </c>
      <c r="AJ1033" s="13">
        <f>IF(AND(ISNUMBER(C1033),ISNUMBER(AK1033),ISNUMBER(AL1033),AH1033&gt;=Inputs!$B$5,AH1033&lt;=Inputs!$B$6,AH1033&lt;&gt;Inputs!$B$7,AH1033&lt;&gt;Inputs!$B$8),1,0)</f>
        <v>0</v>
      </c>
      <c r="AK1033" s="13">
        <f>IF(INDEX($E1033:$AF1033,Inputs!$C$10)="","",INDEX($E1033:$AF1033,Inputs!$C$10))</f>
        <v>263837</v>
      </c>
      <c r="AL1033" s="13">
        <f>IF(INDEX($E1033:$AF1033,Inputs!$C$11)="","",INDEX($E1033:$AF1033,Inputs!$C$11))</f>
        <v>434000</v>
      </c>
      <c r="AM1033" s="19">
        <f>Regression!$C$5+Regression!$C$6*A1033</f>
        <v>9636.3494627912987</v>
      </c>
      <c r="AN1033" s="27" t="str">
        <f t="shared" si="226"/>
        <v/>
      </c>
      <c r="AO1033" s="30">
        <f>INDEX('Seasonal Index'!$E$2:$E$53,AI1033)</f>
        <v>0.98635610609281399</v>
      </c>
      <c r="AP1033" s="34" t="str">
        <f t="shared" si="227"/>
        <v/>
      </c>
      <c r="AQ1033" s="16">
        <f>IF(AJ1033=1,A1033-Regression!$C$15,0)</f>
        <v>0</v>
      </c>
      <c r="AR1033" s="16">
        <f>IF(AJ1033=1,AK1033-Regression!$D$15,0)</f>
        <v>0</v>
      </c>
      <c r="AS1033" s="16">
        <f>IF(AJ1033=1,AL1033-Regression!$E$15,0)</f>
        <v>0</v>
      </c>
      <c r="AT1033" s="16">
        <f>IF(AJ1033=1,AP1033-Regression!$F$15,0)</f>
        <v>0</v>
      </c>
      <c r="AU1033" s="19">
        <f>IF(AND(ISNUMBER(AK1033),ISNUMBER(AL1033)),Regression!$C$38+Regression!$D$38*A1033+Regression!$E$38*AK1033+Regression!$F$38*AL1033,"")</f>
        <v>9284.2788114812829</v>
      </c>
      <c r="AV1033" s="34">
        <f t="shared" si="228"/>
        <v>9157.6050963726975</v>
      </c>
      <c r="AW1033" s="13" t="str">
        <f>IF(AJ1033=1,"Train",IF(AH1033=Inputs!$B$6+1,"Validation",IF(AH1033&gt;Inputs!$B$6+1,"Forecast","Not used")))</f>
        <v>Not used</v>
      </c>
      <c r="AX1033" s="34">
        <f t="shared" si="229"/>
        <v>8952</v>
      </c>
      <c r="AY1033" s="38" t="str">
        <f t="shared" si="230"/>
        <v/>
      </c>
      <c r="AZ1033" s="13">
        <f t="shared" si="231"/>
        <v>0</v>
      </c>
      <c r="BB1033" s="19">
        <f>Regression!$C$45+Regression!$C$46*A1033</f>
        <v>7753.6830822967868</v>
      </c>
      <c r="BC1033" s="27" t="str">
        <f t="shared" si="232"/>
        <v/>
      </c>
      <c r="BD1033" s="30">
        <f>INDEX('Seasonal Index'!$H$2:$H$53,AI1033)</f>
        <v>0.95418753549545088</v>
      </c>
      <c r="BE1033" s="34" t="str">
        <f t="shared" si="233"/>
        <v/>
      </c>
      <c r="BF1033" s="38" t="str">
        <f t="shared" si="234"/>
        <v/>
      </c>
      <c r="BG1033" s="34">
        <f t="shared" si="235"/>
        <v>8952</v>
      </c>
      <c r="BH1033" s="13">
        <f t="shared" si="236"/>
        <v>0</v>
      </c>
      <c r="BI1033" s="13">
        <f t="shared" si="237"/>
        <v>0</v>
      </c>
    </row>
    <row r="1034" spans="1:61" x14ac:dyDescent="0.2">
      <c r="A1034" s="15">
        <v>1033</v>
      </c>
      <c r="B1034" s="35">
        <v>40501</v>
      </c>
      <c r="C1034" s="36">
        <v>8829</v>
      </c>
      <c r="D1034" s="37"/>
      <c r="F1034" s="15">
        <v>432000</v>
      </c>
      <c r="H1034" s="15">
        <v>82.233999999999995</v>
      </c>
      <c r="I1034" s="15">
        <v>83.94</v>
      </c>
      <c r="J1034" s="15">
        <v>2.8919999999999999</v>
      </c>
      <c r="K1034" s="15">
        <v>15141.607</v>
      </c>
      <c r="L1034" s="15">
        <v>821929</v>
      </c>
      <c r="M1034" s="15">
        <v>1655</v>
      </c>
      <c r="N1034" s="15">
        <v>12.414</v>
      </c>
      <c r="O1034" s="15">
        <v>244682</v>
      </c>
      <c r="P1034" s="15">
        <v>10327.1</v>
      </c>
      <c r="Q1034" s="15">
        <v>2518416</v>
      </c>
      <c r="S1034" s="15">
        <v>21233</v>
      </c>
      <c r="T1034" s="15">
        <v>11.943</v>
      </c>
      <c r="U1034" s="15">
        <v>112.8</v>
      </c>
      <c r="V1034" s="15">
        <v>22</v>
      </c>
      <c r="W1034" s="15">
        <v>89.1</v>
      </c>
      <c r="X1034" s="15">
        <v>89.801199999999994</v>
      </c>
      <c r="AB1034" s="15">
        <v>307240</v>
      </c>
      <c r="AD1034" s="15">
        <v>0</v>
      </c>
      <c r="AE1034" s="15">
        <v>88.5</v>
      </c>
      <c r="AF1034" s="15">
        <v>0</v>
      </c>
      <c r="AH1034" s="13">
        <f t="shared" si="224"/>
        <v>2010</v>
      </c>
      <c r="AI1034" s="13">
        <f t="shared" si="225"/>
        <v>47</v>
      </c>
      <c r="AJ1034" s="13">
        <f>IF(AND(ISNUMBER(C1034),ISNUMBER(AK1034),ISNUMBER(AL1034),AH1034&gt;=Inputs!$B$5,AH1034&lt;=Inputs!$B$6,AH1034&lt;&gt;Inputs!$B$7,AH1034&lt;&gt;Inputs!$B$8),1,0)</f>
        <v>0</v>
      </c>
      <c r="AK1034" s="13">
        <f>IF(INDEX($E1034:$AF1034,Inputs!$C$10)="","",INDEX($E1034:$AF1034,Inputs!$C$10))</f>
        <v>244682</v>
      </c>
      <c r="AL1034" s="13">
        <f>IF(INDEX($E1034:$AF1034,Inputs!$C$11)="","",INDEX($E1034:$AF1034,Inputs!$C$11))</f>
        <v>432000</v>
      </c>
      <c r="AM1034" s="19">
        <f>Regression!$C$5+Regression!$C$6*A1034</f>
        <v>9635.176787852979</v>
      </c>
      <c r="AN1034" s="27" t="str">
        <f t="shared" si="226"/>
        <v/>
      </c>
      <c r="AO1034" s="30">
        <f>INDEX('Seasonal Index'!$E$2:$E$53,AI1034)</f>
        <v>0.96578940872914776</v>
      </c>
      <c r="AP1034" s="34" t="str">
        <f t="shared" si="227"/>
        <v/>
      </c>
      <c r="AQ1034" s="16">
        <f>IF(AJ1034=1,A1034-Regression!$C$15,0)</f>
        <v>0</v>
      </c>
      <c r="AR1034" s="16">
        <f>IF(AJ1034=1,AK1034-Regression!$D$15,0)</f>
        <v>0</v>
      </c>
      <c r="AS1034" s="16">
        <f>IF(AJ1034=1,AL1034-Regression!$E$15,0)</f>
        <v>0</v>
      </c>
      <c r="AT1034" s="16">
        <f>IF(AJ1034=1,AP1034-Regression!$F$15,0)</f>
        <v>0</v>
      </c>
      <c r="AU1034" s="19">
        <f>IF(AND(ISNUMBER(AK1034),ISNUMBER(AL1034)),Regression!$C$38+Regression!$D$38*A1034+Regression!$E$38*AK1034+Regression!$F$38*AL1034,"")</f>
        <v>9253.0750056707584</v>
      </c>
      <c r="AV1034" s="34">
        <f t="shared" si="228"/>
        <v>8936.5218386532179</v>
      </c>
      <c r="AW1034" s="13" t="str">
        <f>IF(AJ1034=1,"Train",IF(AH1034=Inputs!$B$6+1,"Validation",IF(AH1034&gt;Inputs!$B$6+1,"Forecast","Not used")))</f>
        <v>Not used</v>
      </c>
      <c r="AX1034" s="34">
        <f t="shared" si="229"/>
        <v>8829</v>
      </c>
      <c r="AY1034" s="38" t="str">
        <f t="shared" si="230"/>
        <v/>
      </c>
      <c r="AZ1034" s="13">
        <f t="shared" si="231"/>
        <v>0</v>
      </c>
      <c r="BB1034" s="19">
        <f>Regression!$C$45+Regression!$C$46*A1034</f>
        <v>7755.2425819095633</v>
      </c>
      <c r="BC1034" s="27" t="str">
        <f t="shared" si="232"/>
        <v/>
      </c>
      <c r="BD1034" s="30">
        <f>INDEX('Seasonal Index'!$H$2:$H$53,AI1034)</f>
        <v>0.94653504180541337</v>
      </c>
      <c r="BE1034" s="34" t="str">
        <f t="shared" si="233"/>
        <v/>
      </c>
      <c r="BF1034" s="38" t="str">
        <f t="shared" si="234"/>
        <v/>
      </c>
      <c r="BG1034" s="34">
        <f t="shared" si="235"/>
        <v>8829</v>
      </c>
      <c r="BH1034" s="13">
        <f t="shared" si="236"/>
        <v>0</v>
      </c>
      <c r="BI1034" s="13">
        <f t="shared" si="237"/>
        <v>0</v>
      </c>
    </row>
    <row r="1035" spans="1:61" x14ac:dyDescent="0.2">
      <c r="A1035" s="15">
        <v>1034</v>
      </c>
      <c r="B1035" s="35">
        <v>40508</v>
      </c>
      <c r="C1035" s="36">
        <v>8867</v>
      </c>
      <c r="D1035" s="37"/>
      <c r="F1035" s="15">
        <v>407000</v>
      </c>
      <c r="H1035" s="15">
        <v>82.277500000000003</v>
      </c>
      <c r="I1035" s="15">
        <v>83.504999999999995</v>
      </c>
      <c r="J1035" s="15">
        <v>2.8759999999999999</v>
      </c>
      <c r="K1035" s="15">
        <v>15141.607</v>
      </c>
      <c r="L1035" s="15">
        <v>821929</v>
      </c>
      <c r="M1035" s="15">
        <v>1655</v>
      </c>
      <c r="N1035" s="15">
        <v>12.414</v>
      </c>
      <c r="O1035" s="15">
        <v>244682</v>
      </c>
      <c r="P1035" s="15">
        <v>10327.1</v>
      </c>
      <c r="Q1035" s="15">
        <v>2518416</v>
      </c>
      <c r="S1035" s="15">
        <v>21233</v>
      </c>
      <c r="T1035" s="15">
        <v>11.8444</v>
      </c>
      <c r="U1035" s="15">
        <v>112.8</v>
      </c>
      <c r="V1035" s="15">
        <v>22</v>
      </c>
      <c r="W1035" s="15">
        <v>89.1</v>
      </c>
      <c r="X1035" s="15">
        <v>90.763819999999996</v>
      </c>
      <c r="AB1035" s="15">
        <v>307240</v>
      </c>
      <c r="AD1035" s="15">
        <v>1</v>
      </c>
      <c r="AE1035" s="15">
        <v>98.9</v>
      </c>
      <c r="AF1035" s="15">
        <v>7.7</v>
      </c>
      <c r="AH1035" s="13">
        <f t="shared" si="224"/>
        <v>2010</v>
      </c>
      <c r="AI1035" s="13">
        <f t="shared" si="225"/>
        <v>48</v>
      </c>
      <c r="AJ1035" s="13">
        <f>IF(AND(ISNUMBER(C1035),ISNUMBER(AK1035),ISNUMBER(AL1035),AH1035&gt;=Inputs!$B$5,AH1035&lt;=Inputs!$B$6,AH1035&lt;&gt;Inputs!$B$7,AH1035&lt;&gt;Inputs!$B$8),1,0)</f>
        <v>0</v>
      </c>
      <c r="AK1035" s="13">
        <f>IF(INDEX($E1035:$AF1035,Inputs!$C$10)="","",INDEX($E1035:$AF1035,Inputs!$C$10))</f>
        <v>244682</v>
      </c>
      <c r="AL1035" s="13">
        <f>IF(INDEX($E1035:$AF1035,Inputs!$C$11)="","",INDEX($E1035:$AF1035,Inputs!$C$11))</f>
        <v>407000</v>
      </c>
      <c r="AM1035" s="19">
        <f>Regression!$C$5+Regression!$C$6*A1035</f>
        <v>9634.0041129146593</v>
      </c>
      <c r="AN1035" s="27" t="str">
        <f t="shared" si="226"/>
        <v/>
      </c>
      <c r="AO1035" s="30">
        <f>INDEX('Seasonal Index'!$E$2:$E$53,AI1035)</f>
        <v>0.97475376861810648</v>
      </c>
      <c r="AP1035" s="34" t="str">
        <f t="shared" si="227"/>
        <v/>
      </c>
      <c r="AQ1035" s="16">
        <f>IF(AJ1035=1,A1035-Regression!$C$15,0)</f>
        <v>0</v>
      </c>
      <c r="AR1035" s="16">
        <f>IF(AJ1035=1,AK1035-Regression!$D$15,0)</f>
        <v>0</v>
      </c>
      <c r="AS1035" s="16">
        <f>IF(AJ1035=1,AL1035-Regression!$E$15,0)</f>
        <v>0</v>
      </c>
      <c r="AT1035" s="16">
        <f>IF(AJ1035=1,AP1035-Regression!$F$15,0)</f>
        <v>0</v>
      </c>
      <c r="AU1035" s="19">
        <f>IF(AND(ISNUMBER(AK1035),ISNUMBER(AL1035)),Regression!$C$38+Regression!$D$38*A1035+Regression!$E$38*AK1035+Regression!$F$38*AL1035,"")</f>
        <v>9317.8887268717517</v>
      </c>
      <c r="AV1035" s="34">
        <f t="shared" si="228"/>
        <v>9082.6471520824107</v>
      </c>
      <c r="AW1035" s="13" t="str">
        <f>IF(AJ1035=1,"Train",IF(AH1035=Inputs!$B$6+1,"Validation",IF(AH1035&gt;Inputs!$B$6+1,"Forecast","Not used")))</f>
        <v>Not used</v>
      </c>
      <c r="AX1035" s="34">
        <f t="shared" si="229"/>
        <v>8867</v>
      </c>
      <c r="AY1035" s="38" t="str">
        <f t="shared" si="230"/>
        <v/>
      </c>
      <c r="AZ1035" s="13">
        <f t="shared" si="231"/>
        <v>0</v>
      </c>
      <c r="BB1035" s="19">
        <f>Regression!$C$45+Regression!$C$46*A1035</f>
        <v>7756.8020815223408</v>
      </c>
      <c r="BC1035" s="27" t="str">
        <f t="shared" si="232"/>
        <v/>
      </c>
      <c r="BD1035" s="30">
        <f>INDEX('Seasonal Index'!$H$2:$H$53,AI1035)</f>
        <v>0.96645545966881496</v>
      </c>
      <c r="BE1035" s="34" t="str">
        <f t="shared" si="233"/>
        <v/>
      </c>
      <c r="BF1035" s="38" t="str">
        <f t="shared" si="234"/>
        <v/>
      </c>
      <c r="BG1035" s="34">
        <f t="shared" si="235"/>
        <v>8867</v>
      </c>
      <c r="BH1035" s="13">
        <f t="shared" si="236"/>
        <v>0</v>
      </c>
      <c r="BI1035" s="13">
        <f t="shared" si="237"/>
        <v>0</v>
      </c>
    </row>
    <row r="1036" spans="1:61" x14ac:dyDescent="0.2">
      <c r="A1036" s="15">
        <v>1035</v>
      </c>
      <c r="B1036" s="35">
        <v>40515</v>
      </c>
      <c r="C1036" s="36">
        <v>9171</v>
      </c>
      <c r="D1036" s="37"/>
      <c r="F1036" s="15">
        <v>432000</v>
      </c>
      <c r="H1036" s="15">
        <v>86.751999999999995</v>
      </c>
      <c r="I1036" s="15">
        <v>88.1</v>
      </c>
      <c r="J1036" s="15">
        <v>2.8559999999999999</v>
      </c>
      <c r="K1036" s="15">
        <v>15141.607</v>
      </c>
      <c r="L1036" s="15">
        <v>821929</v>
      </c>
      <c r="M1036" s="15">
        <v>1655</v>
      </c>
      <c r="N1036" s="15">
        <v>12.414</v>
      </c>
      <c r="O1036" s="15">
        <v>244682</v>
      </c>
      <c r="P1036" s="15">
        <v>10327.1</v>
      </c>
      <c r="Q1036" s="15">
        <v>2518416</v>
      </c>
      <c r="S1036" s="15">
        <v>21233</v>
      </c>
      <c r="T1036" s="15">
        <v>11.8444</v>
      </c>
      <c r="U1036" s="15">
        <v>112.8</v>
      </c>
      <c r="V1036" s="15">
        <v>22</v>
      </c>
      <c r="W1036" s="15">
        <v>89.1</v>
      </c>
      <c r="X1036" s="15">
        <v>91.291799999999995</v>
      </c>
      <c r="AB1036" s="15">
        <v>307240</v>
      </c>
      <c r="AD1036" s="15">
        <v>0</v>
      </c>
      <c r="AE1036" s="15">
        <v>146.5</v>
      </c>
      <c r="AF1036" s="15">
        <v>1.1000000000000001</v>
      </c>
      <c r="AH1036" s="13">
        <f t="shared" si="224"/>
        <v>2010</v>
      </c>
      <c r="AI1036" s="13">
        <f t="shared" si="225"/>
        <v>49</v>
      </c>
      <c r="AJ1036" s="13">
        <f>IF(AND(ISNUMBER(C1036),ISNUMBER(AK1036),ISNUMBER(AL1036),AH1036&gt;=Inputs!$B$5,AH1036&lt;=Inputs!$B$6,AH1036&lt;&gt;Inputs!$B$7,AH1036&lt;&gt;Inputs!$B$8),1,0)</f>
        <v>0</v>
      </c>
      <c r="AK1036" s="13">
        <f>IF(INDEX($E1036:$AF1036,Inputs!$C$10)="","",INDEX($E1036:$AF1036,Inputs!$C$10))</f>
        <v>244682</v>
      </c>
      <c r="AL1036" s="13">
        <f>IF(INDEX($E1036:$AF1036,Inputs!$C$11)="","",INDEX($E1036:$AF1036,Inputs!$C$11))</f>
        <v>432000</v>
      </c>
      <c r="AM1036" s="19">
        <f>Regression!$C$5+Regression!$C$6*A1036</f>
        <v>9632.8314379763415</v>
      </c>
      <c r="AN1036" s="27" t="str">
        <f t="shared" si="226"/>
        <v/>
      </c>
      <c r="AO1036" s="30">
        <f>INDEX('Seasonal Index'!$E$2:$E$53,AI1036)</f>
        <v>0.98029372066923559</v>
      </c>
      <c r="AP1036" s="34" t="str">
        <f t="shared" si="227"/>
        <v/>
      </c>
      <c r="AQ1036" s="16">
        <f>IF(AJ1036=1,A1036-Regression!$C$15,0)</f>
        <v>0</v>
      </c>
      <c r="AR1036" s="16">
        <f>IF(AJ1036=1,AK1036-Regression!$D$15,0)</f>
        <v>0</v>
      </c>
      <c r="AS1036" s="16">
        <f>IF(AJ1036=1,AL1036-Regression!$E$15,0)</f>
        <v>0</v>
      </c>
      <c r="AT1036" s="16">
        <f>IF(AJ1036=1,AP1036-Regression!$F$15,0)</f>
        <v>0</v>
      </c>
      <c r="AU1036" s="19">
        <f>IF(AND(ISNUMBER(AK1036),ISNUMBER(AL1036)),Regression!$C$38+Regression!$D$38*A1036+Regression!$E$38*AK1036+Regression!$F$38*AL1036,"")</f>
        <v>9249.9503792348878</v>
      </c>
      <c r="AV1036" s="34">
        <f t="shared" si="228"/>
        <v>9067.6682732659756</v>
      </c>
      <c r="AW1036" s="13" t="str">
        <f>IF(AJ1036=1,"Train",IF(AH1036=Inputs!$B$6+1,"Validation",IF(AH1036&gt;Inputs!$B$6+1,"Forecast","Not used")))</f>
        <v>Not used</v>
      </c>
      <c r="AX1036" s="34">
        <f t="shared" si="229"/>
        <v>9171</v>
      </c>
      <c r="AY1036" s="38" t="str">
        <f t="shared" si="230"/>
        <v/>
      </c>
      <c r="AZ1036" s="13">
        <f t="shared" si="231"/>
        <v>0</v>
      </c>
      <c r="BB1036" s="19">
        <f>Regression!$C$45+Regression!$C$46*A1036</f>
        <v>7758.3615811351174</v>
      </c>
      <c r="BC1036" s="27" t="str">
        <f t="shared" si="232"/>
        <v/>
      </c>
      <c r="BD1036" s="30">
        <f>INDEX('Seasonal Index'!$H$2:$H$53,AI1036)</f>
        <v>0.97990885322830168</v>
      </c>
      <c r="BE1036" s="34" t="str">
        <f t="shared" si="233"/>
        <v/>
      </c>
      <c r="BF1036" s="38" t="str">
        <f t="shared" si="234"/>
        <v/>
      </c>
      <c r="BG1036" s="34">
        <f t="shared" si="235"/>
        <v>9171</v>
      </c>
      <c r="BH1036" s="13">
        <f t="shared" si="236"/>
        <v>0</v>
      </c>
      <c r="BI1036" s="13">
        <f t="shared" si="237"/>
        <v>0</v>
      </c>
    </row>
    <row r="1037" spans="1:61" x14ac:dyDescent="0.2">
      <c r="A1037" s="15">
        <v>1036</v>
      </c>
      <c r="B1037" s="35">
        <v>40522</v>
      </c>
      <c r="C1037" s="36">
        <v>9349</v>
      </c>
      <c r="D1037" s="37"/>
      <c r="F1037" s="15">
        <v>428000</v>
      </c>
      <c r="H1037" s="15">
        <v>88.495999999999995</v>
      </c>
      <c r="I1037" s="15">
        <v>90.248000000000005</v>
      </c>
      <c r="J1037" s="15">
        <v>2.9580000000000002</v>
      </c>
      <c r="K1037" s="15">
        <v>15141.607</v>
      </c>
      <c r="L1037" s="15">
        <v>847812</v>
      </c>
      <c r="M1037" s="15">
        <v>1668</v>
      </c>
      <c r="N1037" s="15">
        <v>12.414</v>
      </c>
      <c r="O1037" s="15">
        <v>244682</v>
      </c>
      <c r="P1037" s="15">
        <v>10386.4</v>
      </c>
      <c r="Q1037" s="15">
        <v>2518416</v>
      </c>
      <c r="S1037" s="15">
        <v>21233</v>
      </c>
      <c r="T1037" s="15">
        <v>11.8444</v>
      </c>
      <c r="U1037" s="15">
        <v>112.8</v>
      </c>
      <c r="V1037" s="15">
        <v>22</v>
      </c>
      <c r="W1037" s="15">
        <v>86.5</v>
      </c>
      <c r="X1037" s="15">
        <v>91.63458</v>
      </c>
      <c r="AB1037" s="15">
        <v>307240</v>
      </c>
      <c r="AD1037" s="15">
        <v>0</v>
      </c>
      <c r="AE1037" s="15">
        <v>182.3</v>
      </c>
      <c r="AF1037" s="15">
        <v>0.3</v>
      </c>
      <c r="AH1037" s="13">
        <f t="shared" si="224"/>
        <v>2010</v>
      </c>
      <c r="AI1037" s="13">
        <f t="shared" si="225"/>
        <v>50</v>
      </c>
      <c r="AJ1037" s="13">
        <f>IF(AND(ISNUMBER(C1037),ISNUMBER(AK1037),ISNUMBER(AL1037),AH1037&gt;=Inputs!$B$5,AH1037&lt;=Inputs!$B$6,AH1037&lt;&gt;Inputs!$B$7,AH1037&lt;&gt;Inputs!$B$8),1,0)</f>
        <v>0</v>
      </c>
      <c r="AK1037" s="13">
        <f>IF(INDEX($E1037:$AF1037,Inputs!$C$10)="","",INDEX($E1037:$AF1037,Inputs!$C$10))</f>
        <v>244682</v>
      </c>
      <c r="AL1037" s="13">
        <f>IF(INDEX($E1037:$AF1037,Inputs!$C$11)="","",INDEX($E1037:$AF1037,Inputs!$C$11))</f>
        <v>428000</v>
      </c>
      <c r="AM1037" s="19">
        <f>Regression!$C$5+Regression!$C$6*A1037</f>
        <v>9631.6587630380218</v>
      </c>
      <c r="AN1037" s="27" t="str">
        <f t="shared" si="226"/>
        <v/>
      </c>
      <c r="AO1037" s="30">
        <f>INDEX('Seasonal Index'!$E$2:$E$53,AI1037)</f>
        <v>1.00060911532618</v>
      </c>
      <c r="AP1037" s="34" t="str">
        <f t="shared" si="227"/>
        <v/>
      </c>
      <c r="AQ1037" s="16">
        <f>IF(AJ1037=1,A1037-Regression!$C$15,0)</f>
        <v>0</v>
      </c>
      <c r="AR1037" s="16">
        <f>IF(AJ1037=1,AK1037-Regression!$D$15,0)</f>
        <v>0</v>
      </c>
      <c r="AS1037" s="16">
        <f>IF(AJ1037=1,AL1037-Regression!$E$15,0)</f>
        <v>0</v>
      </c>
      <c r="AT1037" s="16">
        <f>IF(AJ1037=1,AP1037-Regression!$F$15,0)</f>
        <v>0</v>
      </c>
      <c r="AU1037" s="19">
        <f>IF(AND(ISNUMBER(AK1037),ISNUMBER(AL1037)),Regression!$C$38+Regression!$D$38*A1037+Regression!$E$38*AK1037+Regression!$F$38*AL1037,"")</f>
        <v>9259.0082315239815</v>
      </c>
      <c r="AV1037" s="34">
        <f t="shared" si="228"/>
        <v>9264.6480353430306</v>
      </c>
      <c r="AW1037" s="13" t="str">
        <f>IF(AJ1037=1,"Train",IF(AH1037=Inputs!$B$6+1,"Validation",IF(AH1037&gt;Inputs!$B$6+1,"Forecast","Not used")))</f>
        <v>Not used</v>
      </c>
      <c r="AX1037" s="34">
        <f t="shared" si="229"/>
        <v>9349</v>
      </c>
      <c r="AY1037" s="38" t="str">
        <f t="shared" si="230"/>
        <v/>
      </c>
      <c r="AZ1037" s="13">
        <f t="shared" si="231"/>
        <v>0</v>
      </c>
      <c r="BB1037" s="19">
        <f>Regression!$C$45+Regression!$C$46*A1037</f>
        <v>7759.9210807478939</v>
      </c>
      <c r="BC1037" s="27" t="str">
        <f t="shared" si="232"/>
        <v/>
      </c>
      <c r="BD1037" s="30">
        <f>INDEX('Seasonal Index'!$H$2:$H$53,AI1037)</f>
        <v>0.99765913713107945</v>
      </c>
      <c r="BE1037" s="34" t="str">
        <f t="shared" si="233"/>
        <v/>
      </c>
      <c r="BF1037" s="38" t="str">
        <f t="shared" si="234"/>
        <v/>
      </c>
      <c r="BG1037" s="34">
        <f t="shared" si="235"/>
        <v>9349</v>
      </c>
      <c r="BH1037" s="13">
        <f t="shared" si="236"/>
        <v>0</v>
      </c>
      <c r="BI1037" s="13">
        <f t="shared" si="237"/>
        <v>0</v>
      </c>
    </row>
    <row r="1038" spans="1:61" x14ac:dyDescent="0.2">
      <c r="A1038" s="15">
        <v>1037</v>
      </c>
      <c r="B1038" s="35">
        <v>40529</v>
      </c>
      <c r="C1038" s="36">
        <v>9213</v>
      </c>
      <c r="D1038" s="37"/>
      <c r="F1038" s="15">
        <v>425000</v>
      </c>
      <c r="H1038" s="15">
        <v>88.268000000000001</v>
      </c>
      <c r="I1038" s="15">
        <v>90.912000000000006</v>
      </c>
      <c r="J1038" s="15">
        <v>2.98</v>
      </c>
      <c r="K1038" s="15">
        <v>15141.607</v>
      </c>
      <c r="L1038" s="15">
        <v>847812</v>
      </c>
      <c r="M1038" s="15">
        <v>1668</v>
      </c>
      <c r="N1038" s="15">
        <v>12.3</v>
      </c>
      <c r="O1038" s="15">
        <v>256395</v>
      </c>
      <c r="P1038" s="15">
        <v>10386.4</v>
      </c>
      <c r="Q1038" s="15">
        <v>2522094</v>
      </c>
      <c r="S1038" s="15">
        <v>21233</v>
      </c>
      <c r="T1038" s="15">
        <v>11.8444</v>
      </c>
      <c r="U1038" s="15">
        <v>112.8</v>
      </c>
      <c r="V1038" s="15">
        <v>22</v>
      </c>
      <c r="W1038" s="15">
        <v>86.5</v>
      </c>
      <c r="X1038" s="15">
        <v>91.200580000000002</v>
      </c>
      <c r="AB1038" s="15">
        <v>307240</v>
      </c>
      <c r="AD1038" s="15">
        <v>0</v>
      </c>
      <c r="AE1038" s="15">
        <v>178.3</v>
      </c>
      <c r="AF1038" s="15">
        <v>0.1</v>
      </c>
      <c r="AH1038" s="13">
        <f t="shared" si="224"/>
        <v>2010</v>
      </c>
      <c r="AI1038" s="13">
        <f t="shared" si="225"/>
        <v>51</v>
      </c>
      <c r="AJ1038" s="13">
        <f>IF(AND(ISNUMBER(C1038),ISNUMBER(AK1038),ISNUMBER(AL1038),AH1038&gt;=Inputs!$B$5,AH1038&lt;=Inputs!$B$6,AH1038&lt;&gt;Inputs!$B$7,AH1038&lt;&gt;Inputs!$B$8),1,0)</f>
        <v>0</v>
      </c>
      <c r="AK1038" s="13">
        <f>IF(INDEX($E1038:$AF1038,Inputs!$C$10)="","",INDEX($E1038:$AF1038,Inputs!$C$10))</f>
        <v>256395</v>
      </c>
      <c r="AL1038" s="13">
        <f>IF(INDEX($E1038:$AF1038,Inputs!$C$11)="","",INDEX($E1038:$AF1038,Inputs!$C$11))</f>
        <v>425000</v>
      </c>
      <c r="AM1038" s="19">
        <f>Regression!$C$5+Regression!$C$6*A1038</f>
        <v>9630.4860880997021</v>
      </c>
      <c r="AN1038" s="27" t="str">
        <f t="shared" si="226"/>
        <v/>
      </c>
      <c r="AO1038" s="30">
        <f>INDEX('Seasonal Index'!$E$2:$E$53,AI1038)</f>
        <v>1.0219733137822757</v>
      </c>
      <c r="AP1038" s="34" t="str">
        <f t="shared" si="227"/>
        <v/>
      </c>
      <c r="AQ1038" s="16">
        <f>IF(AJ1038=1,A1038-Regression!$C$15,0)</f>
        <v>0</v>
      </c>
      <c r="AR1038" s="16">
        <f>IF(AJ1038=1,AK1038-Regression!$D$15,0)</f>
        <v>0</v>
      </c>
      <c r="AS1038" s="16">
        <f>IF(AJ1038=1,AL1038-Regression!$E$15,0)</f>
        <v>0</v>
      </c>
      <c r="AT1038" s="16">
        <f>IF(AJ1038=1,AP1038-Regression!$F$15,0)</f>
        <v>0</v>
      </c>
      <c r="AU1038" s="19">
        <f>IF(AND(ISNUMBER(AK1038),ISNUMBER(AL1038)),Regression!$C$38+Regression!$D$38*A1038+Regression!$E$38*AK1038+Regression!$F$38*AL1038,"")</f>
        <v>9286.7834152908708</v>
      </c>
      <c r="AV1038" s="34">
        <f t="shared" si="228"/>
        <v>9490.8448213030915</v>
      </c>
      <c r="AW1038" s="13" t="str">
        <f>IF(AJ1038=1,"Train",IF(AH1038=Inputs!$B$6+1,"Validation",IF(AH1038&gt;Inputs!$B$6+1,"Forecast","Not used")))</f>
        <v>Not used</v>
      </c>
      <c r="AX1038" s="34">
        <f t="shared" si="229"/>
        <v>9213</v>
      </c>
      <c r="AY1038" s="38" t="str">
        <f t="shared" si="230"/>
        <v/>
      </c>
      <c r="AZ1038" s="13">
        <f t="shared" si="231"/>
        <v>0</v>
      </c>
      <c r="BB1038" s="19">
        <f>Regression!$C$45+Regression!$C$46*A1038</f>
        <v>7761.4805803606705</v>
      </c>
      <c r="BC1038" s="27" t="str">
        <f t="shared" si="232"/>
        <v/>
      </c>
      <c r="BD1038" s="30">
        <f>INDEX('Seasonal Index'!$H$2:$H$53,AI1038)</f>
        <v>1.0395425337611444</v>
      </c>
      <c r="BE1038" s="34" t="str">
        <f t="shared" si="233"/>
        <v/>
      </c>
      <c r="BF1038" s="38" t="str">
        <f t="shared" si="234"/>
        <v/>
      </c>
      <c r="BG1038" s="34">
        <f t="shared" si="235"/>
        <v>9213</v>
      </c>
      <c r="BH1038" s="13">
        <f t="shared" si="236"/>
        <v>0</v>
      </c>
      <c r="BI1038" s="13">
        <f t="shared" si="237"/>
        <v>0</v>
      </c>
    </row>
    <row r="1039" spans="1:61" x14ac:dyDescent="0.2">
      <c r="A1039" s="15">
        <v>1038</v>
      </c>
      <c r="B1039" s="35">
        <v>40536</v>
      </c>
      <c r="C1039" s="36">
        <v>9399</v>
      </c>
      <c r="D1039" s="37"/>
      <c r="F1039" s="15">
        <v>424000</v>
      </c>
      <c r="H1039" s="15">
        <v>89.662499999999994</v>
      </c>
      <c r="I1039" s="15">
        <v>92.9</v>
      </c>
      <c r="J1039" s="15">
        <v>2.9820000000000002</v>
      </c>
      <c r="K1039" s="15">
        <v>15141.607</v>
      </c>
      <c r="L1039" s="15">
        <v>847812</v>
      </c>
      <c r="M1039" s="15">
        <v>1668</v>
      </c>
      <c r="N1039" s="15">
        <v>12.3</v>
      </c>
      <c r="O1039" s="15">
        <v>256395</v>
      </c>
      <c r="P1039" s="15">
        <v>10386.4</v>
      </c>
      <c r="Q1039" s="15">
        <v>2522094</v>
      </c>
      <c r="S1039" s="15">
        <v>21233</v>
      </c>
      <c r="T1039" s="15">
        <v>11.8444</v>
      </c>
      <c r="U1039" s="15">
        <v>112.8</v>
      </c>
      <c r="V1039" s="15">
        <v>22</v>
      </c>
      <c r="W1039" s="15">
        <v>86.5</v>
      </c>
      <c r="X1039" s="15">
        <v>91.134900000000002</v>
      </c>
      <c r="AB1039" s="15">
        <v>307240</v>
      </c>
      <c r="AD1039" s="15">
        <v>1</v>
      </c>
      <c r="AE1039" s="15">
        <v>169.5</v>
      </c>
      <c r="AF1039" s="15">
        <v>1.5</v>
      </c>
      <c r="AH1039" s="13">
        <f t="shared" si="224"/>
        <v>2010</v>
      </c>
      <c r="AI1039" s="13">
        <f t="shared" si="225"/>
        <v>52</v>
      </c>
      <c r="AJ1039" s="13">
        <f>IF(AND(ISNUMBER(C1039),ISNUMBER(AK1039),ISNUMBER(AL1039),AH1039&gt;=Inputs!$B$5,AH1039&lt;=Inputs!$B$6,AH1039&lt;&gt;Inputs!$B$7,AH1039&lt;&gt;Inputs!$B$8),1,0)</f>
        <v>0</v>
      </c>
      <c r="AK1039" s="13">
        <f>IF(INDEX($E1039:$AF1039,Inputs!$C$10)="","",INDEX($E1039:$AF1039,Inputs!$C$10))</f>
        <v>256395</v>
      </c>
      <c r="AL1039" s="13">
        <f>IF(INDEX($E1039:$AF1039,Inputs!$C$11)="","",INDEX($E1039:$AF1039,Inputs!$C$11))</f>
        <v>424000</v>
      </c>
      <c r="AM1039" s="19">
        <f>Regression!$C$5+Regression!$C$6*A1039</f>
        <v>9629.3134131613842</v>
      </c>
      <c r="AN1039" s="27" t="str">
        <f t="shared" si="226"/>
        <v/>
      </c>
      <c r="AO1039" s="30">
        <f>INDEX('Seasonal Index'!$E$2:$E$53,AI1039)</f>
        <v>0.94105970168970154</v>
      </c>
      <c r="AP1039" s="34" t="str">
        <f t="shared" si="227"/>
        <v/>
      </c>
      <c r="AQ1039" s="16">
        <f>IF(AJ1039=1,A1039-Regression!$C$15,0)</f>
        <v>0</v>
      </c>
      <c r="AR1039" s="16">
        <f>IF(AJ1039=1,AK1039-Regression!$D$15,0)</f>
        <v>0</v>
      </c>
      <c r="AS1039" s="16">
        <f>IF(AJ1039=1,AL1039-Regression!$E$15,0)</f>
        <v>0</v>
      </c>
      <c r="AT1039" s="16">
        <f>IF(AJ1039=1,AP1039-Regression!$F$15,0)</f>
        <v>0</v>
      </c>
      <c r="AU1039" s="19">
        <f>IF(AND(ISNUMBER(AK1039),ISNUMBER(AL1039)),Regression!$C$38+Regression!$D$38*A1039+Regression!$E$38*AK1039+Regression!$F$38*AL1039,"")</f>
        <v>9287.8761434496919</v>
      </c>
      <c r="AV1039" s="34">
        <f t="shared" si="228"/>
        <v>8740.4459528856623</v>
      </c>
      <c r="AW1039" s="13" t="str">
        <f>IF(AJ1039=1,"Train",IF(AH1039=Inputs!$B$6+1,"Validation",IF(AH1039&gt;Inputs!$B$6+1,"Forecast","Not used")))</f>
        <v>Not used</v>
      </c>
      <c r="AX1039" s="34">
        <f t="shared" si="229"/>
        <v>9399</v>
      </c>
      <c r="AY1039" s="38" t="str">
        <f t="shared" si="230"/>
        <v/>
      </c>
      <c r="AZ1039" s="13">
        <f t="shared" si="231"/>
        <v>0</v>
      </c>
      <c r="BB1039" s="19">
        <f>Regression!$C$45+Regression!$C$46*A1039</f>
        <v>7763.0400799734471</v>
      </c>
      <c r="BC1039" s="27" t="str">
        <f t="shared" si="232"/>
        <v/>
      </c>
      <c r="BD1039" s="30">
        <f>INDEX('Seasonal Index'!$H$2:$H$53,AI1039)</f>
        <v>0.89289929772275245</v>
      </c>
      <c r="BE1039" s="34" t="str">
        <f t="shared" si="233"/>
        <v/>
      </c>
      <c r="BF1039" s="38" t="str">
        <f t="shared" si="234"/>
        <v/>
      </c>
      <c r="BG1039" s="34">
        <f t="shared" si="235"/>
        <v>9399</v>
      </c>
      <c r="BH1039" s="13">
        <f t="shared" si="236"/>
        <v>0</v>
      </c>
      <c r="BI1039" s="13">
        <f t="shared" si="237"/>
        <v>0</v>
      </c>
    </row>
    <row r="1040" spans="1:61" x14ac:dyDescent="0.2">
      <c r="A1040" s="15">
        <v>1039</v>
      </c>
      <c r="B1040" s="35">
        <v>40543</v>
      </c>
      <c r="C1040" s="36">
        <v>8853</v>
      </c>
      <c r="D1040" s="37"/>
      <c r="F1040" s="15">
        <v>404000</v>
      </c>
      <c r="H1040" s="15">
        <v>90.965999999999994</v>
      </c>
      <c r="I1040" s="15">
        <v>93.17</v>
      </c>
      <c r="J1040" s="15">
        <v>3.052</v>
      </c>
      <c r="K1040" s="15">
        <v>15141.607</v>
      </c>
      <c r="L1040" s="15">
        <v>847812</v>
      </c>
      <c r="M1040" s="15">
        <v>1668</v>
      </c>
      <c r="N1040" s="15">
        <v>12.3</v>
      </c>
      <c r="O1040" s="15">
        <v>256395</v>
      </c>
      <c r="P1040" s="15">
        <v>10386.4</v>
      </c>
      <c r="Q1040" s="15">
        <v>2522094</v>
      </c>
      <c r="S1040" s="15">
        <v>21233</v>
      </c>
      <c r="T1040" s="15">
        <v>11.8444</v>
      </c>
      <c r="U1040" s="15">
        <v>112.8</v>
      </c>
      <c r="V1040" s="15">
        <v>22</v>
      </c>
      <c r="W1040" s="15">
        <v>86.5</v>
      </c>
      <c r="X1040" s="15">
        <v>91.472274999999996</v>
      </c>
      <c r="AB1040" s="15">
        <v>307240</v>
      </c>
      <c r="AD1040" s="15">
        <v>1</v>
      </c>
      <c r="AE1040" s="15">
        <v>186.7</v>
      </c>
      <c r="AF1040" s="15">
        <v>1.2</v>
      </c>
      <c r="AH1040" s="13">
        <f t="shared" si="224"/>
        <v>2010</v>
      </c>
      <c r="AI1040" s="13">
        <f t="shared" si="225"/>
        <v>52</v>
      </c>
      <c r="AJ1040" s="13">
        <f>IF(AND(ISNUMBER(C1040),ISNUMBER(AK1040),ISNUMBER(AL1040),AH1040&gt;=Inputs!$B$5,AH1040&lt;=Inputs!$B$6,AH1040&lt;&gt;Inputs!$B$7,AH1040&lt;&gt;Inputs!$B$8),1,0)</f>
        <v>0</v>
      </c>
      <c r="AK1040" s="13">
        <f>IF(INDEX($E1040:$AF1040,Inputs!$C$10)="","",INDEX($E1040:$AF1040,Inputs!$C$10))</f>
        <v>256395</v>
      </c>
      <c r="AL1040" s="13">
        <f>IF(INDEX($E1040:$AF1040,Inputs!$C$11)="","",INDEX($E1040:$AF1040,Inputs!$C$11))</f>
        <v>404000</v>
      </c>
      <c r="AM1040" s="19">
        <f>Regression!$C$5+Regression!$C$6*A1040</f>
        <v>9628.1407382230645</v>
      </c>
      <c r="AN1040" s="27" t="str">
        <f t="shared" si="226"/>
        <v/>
      </c>
      <c r="AO1040" s="30">
        <f>INDEX('Seasonal Index'!$E$2:$E$53,AI1040)</f>
        <v>0.94105970168970154</v>
      </c>
      <c r="AP1040" s="34" t="str">
        <f t="shared" si="227"/>
        <v/>
      </c>
      <c r="AQ1040" s="16">
        <f>IF(AJ1040=1,A1040-Regression!$C$15,0)</f>
        <v>0</v>
      </c>
      <c r="AR1040" s="16">
        <f>IF(AJ1040=1,AK1040-Regression!$D$15,0)</f>
        <v>0</v>
      </c>
      <c r="AS1040" s="16">
        <f>IF(AJ1040=1,AL1040-Regression!$E$15,0)</f>
        <v>0</v>
      </c>
      <c r="AT1040" s="16">
        <f>IF(AJ1040=1,AP1040-Regression!$F$15,0)</f>
        <v>0</v>
      </c>
      <c r="AU1040" s="19">
        <f>IF(AND(ISNUMBER(AK1040),ISNUMBER(AL1040)),Regression!$C$38+Regression!$D$38*A1040+Regression!$E$38*AK1040+Regression!$F$38*AL1040,"")</f>
        <v>9339.4146577669017</v>
      </c>
      <c r="AV1040" s="34">
        <f t="shared" si="228"/>
        <v>8788.9467717945463</v>
      </c>
      <c r="AW1040" s="13" t="str">
        <f>IF(AJ1040=1,"Train",IF(AH1040=Inputs!$B$6+1,"Validation",IF(AH1040&gt;Inputs!$B$6+1,"Forecast","Not used")))</f>
        <v>Not used</v>
      </c>
      <c r="AX1040" s="34">
        <f t="shared" si="229"/>
        <v>8853</v>
      </c>
      <c r="AY1040" s="38" t="str">
        <f t="shared" si="230"/>
        <v/>
      </c>
      <c r="AZ1040" s="13">
        <f t="shared" si="231"/>
        <v>0</v>
      </c>
      <c r="BB1040" s="19">
        <f>Regression!$C$45+Regression!$C$46*A1040</f>
        <v>7764.5995795862245</v>
      </c>
      <c r="BC1040" s="27" t="str">
        <f t="shared" si="232"/>
        <v/>
      </c>
      <c r="BD1040" s="30">
        <f>INDEX('Seasonal Index'!$H$2:$H$53,AI1040)</f>
        <v>0.89289929772275245</v>
      </c>
      <c r="BE1040" s="34" t="str">
        <f t="shared" si="233"/>
        <v/>
      </c>
      <c r="BF1040" s="38" t="str">
        <f t="shared" si="234"/>
        <v/>
      </c>
      <c r="BG1040" s="34">
        <f t="shared" si="235"/>
        <v>8853</v>
      </c>
      <c r="BH1040" s="13">
        <f t="shared" si="236"/>
        <v>0</v>
      </c>
      <c r="BI1040" s="13">
        <f t="shared" si="237"/>
        <v>0</v>
      </c>
    </row>
    <row r="1041" spans="1:61" x14ac:dyDescent="0.2">
      <c r="A1041" s="15">
        <v>1040</v>
      </c>
      <c r="B1041" s="35">
        <v>40550</v>
      </c>
      <c r="C1041" s="36">
        <v>8819</v>
      </c>
      <c r="D1041" s="37"/>
      <c r="F1041" s="15">
        <v>413000</v>
      </c>
      <c r="H1041" s="15">
        <v>89.543999999999997</v>
      </c>
      <c r="I1041" s="15">
        <v>94.721999999999994</v>
      </c>
      <c r="J1041" s="15">
        <v>3.07</v>
      </c>
      <c r="K1041" s="15">
        <v>15141.607</v>
      </c>
      <c r="L1041" s="15">
        <v>847812</v>
      </c>
      <c r="M1041" s="15">
        <v>1683</v>
      </c>
      <c r="N1041" s="15">
        <v>12.3</v>
      </c>
      <c r="O1041" s="15">
        <v>256395</v>
      </c>
      <c r="P1041" s="15">
        <v>10433.6</v>
      </c>
      <c r="Q1041" s="15">
        <v>2522094</v>
      </c>
      <c r="S1041" s="15">
        <v>21233</v>
      </c>
      <c r="T1041" s="15">
        <v>11.8444</v>
      </c>
      <c r="U1041" s="15">
        <v>112.8</v>
      </c>
      <c r="V1041" s="15">
        <v>22</v>
      </c>
      <c r="W1041" s="15">
        <v>82.5</v>
      </c>
      <c r="X1041" s="15">
        <v>90.865650000000002</v>
      </c>
      <c r="AB1041" s="15">
        <v>307240</v>
      </c>
      <c r="AD1041" s="15">
        <v>1</v>
      </c>
      <c r="AE1041" s="15">
        <v>181</v>
      </c>
      <c r="AF1041" s="15">
        <v>0</v>
      </c>
      <c r="AH1041" s="13">
        <f t="shared" si="224"/>
        <v>2011</v>
      </c>
      <c r="AI1041" s="13">
        <f t="shared" si="225"/>
        <v>1</v>
      </c>
      <c r="AJ1041" s="13">
        <f>IF(AND(ISNUMBER(C1041),ISNUMBER(AK1041),ISNUMBER(AL1041),AH1041&gt;=Inputs!$B$5,AH1041&lt;=Inputs!$B$6,AH1041&lt;&gt;Inputs!$B$7,AH1041&lt;&gt;Inputs!$B$8),1,0)</f>
        <v>0</v>
      </c>
      <c r="AK1041" s="13">
        <f>IF(INDEX($E1041:$AF1041,Inputs!$C$10)="","",INDEX($E1041:$AF1041,Inputs!$C$10))</f>
        <v>256395</v>
      </c>
      <c r="AL1041" s="13">
        <f>IF(INDEX($E1041:$AF1041,Inputs!$C$11)="","",INDEX($E1041:$AF1041,Inputs!$C$11))</f>
        <v>413000</v>
      </c>
      <c r="AM1041" s="19">
        <f>Regression!$C$5+Regression!$C$6*A1041</f>
        <v>9626.9680632847449</v>
      </c>
      <c r="AN1041" s="27" t="str">
        <f t="shared" si="226"/>
        <v/>
      </c>
      <c r="AO1041" s="30">
        <f>INDEX('Seasonal Index'!$E$2:$E$53,AI1041)</f>
        <v>0.91465818912124619</v>
      </c>
      <c r="AP1041" s="34" t="str">
        <f t="shared" si="227"/>
        <v/>
      </c>
      <c r="AQ1041" s="16">
        <f>IF(AJ1041=1,A1041-Regression!$C$15,0)</f>
        <v>0</v>
      </c>
      <c r="AR1041" s="16">
        <f>IF(AJ1041=1,AK1041-Regression!$D$15,0)</f>
        <v>0</v>
      </c>
      <c r="AS1041" s="16">
        <f>IF(AJ1041=1,AL1041-Regression!$E$15,0)</f>
        <v>0</v>
      </c>
      <c r="AT1041" s="16">
        <f>IF(AJ1041=1,AP1041-Regression!$F$15,0)</f>
        <v>0</v>
      </c>
      <c r="AU1041" s="19">
        <f>IF(AND(ISNUMBER(AK1041),ISNUMBER(AL1041)),Regression!$C$38+Regression!$D$38*A1041+Regression!$E$38*AK1041+Regression!$F$38*AL1041,"")</f>
        <v>9313.956972158152</v>
      </c>
      <c r="AV1041" s="34">
        <f t="shared" si="228"/>
        <v>8519.0870177073812</v>
      </c>
      <c r="AW1041" s="13" t="str">
        <f>IF(AJ1041=1,"Train",IF(AH1041=Inputs!$B$6+1,"Validation",IF(AH1041&gt;Inputs!$B$6+1,"Forecast","Not used")))</f>
        <v>Not used</v>
      </c>
      <c r="AX1041" s="34">
        <f t="shared" si="229"/>
        <v>8819</v>
      </c>
      <c r="AY1041" s="38" t="str">
        <f t="shared" si="230"/>
        <v/>
      </c>
      <c r="AZ1041" s="13">
        <f t="shared" si="231"/>
        <v>0</v>
      </c>
      <c r="BB1041" s="19">
        <f>Regression!$C$45+Regression!$C$46*A1041</f>
        <v>7766.1590791990011</v>
      </c>
      <c r="BC1041" s="27" t="str">
        <f t="shared" si="232"/>
        <v/>
      </c>
      <c r="BD1041" s="30">
        <f>INDEX('Seasonal Index'!$H$2:$H$53,AI1041)</f>
        <v>0.90693988880451892</v>
      </c>
      <c r="BE1041" s="34" t="str">
        <f t="shared" si="233"/>
        <v/>
      </c>
      <c r="BF1041" s="38" t="str">
        <f t="shared" si="234"/>
        <v/>
      </c>
      <c r="BG1041" s="34">
        <f t="shared" si="235"/>
        <v>8819</v>
      </c>
      <c r="BH1041" s="13">
        <f t="shared" si="236"/>
        <v>0</v>
      </c>
      <c r="BI1041" s="13">
        <f t="shared" si="237"/>
        <v>0</v>
      </c>
    </row>
    <row r="1042" spans="1:61" x14ac:dyDescent="0.2">
      <c r="A1042" s="15">
        <v>1041</v>
      </c>
      <c r="B1042" s="35">
        <v>40557</v>
      </c>
      <c r="C1042" s="36">
        <v>8775</v>
      </c>
      <c r="D1042" s="37"/>
      <c r="F1042" s="15">
        <v>434000</v>
      </c>
      <c r="H1042" s="15">
        <v>91.024000000000001</v>
      </c>
      <c r="I1042" s="15">
        <v>97.085999999999999</v>
      </c>
      <c r="J1042" s="15">
        <v>3.089</v>
      </c>
      <c r="K1042" s="15">
        <v>15141.607</v>
      </c>
      <c r="L1042" s="15">
        <v>867660</v>
      </c>
      <c r="M1042" s="15">
        <v>1683</v>
      </c>
      <c r="N1042" s="15">
        <v>12.3</v>
      </c>
      <c r="O1042" s="15">
        <v>256395</v>
      </c>
      <c r="P1042" s="15">
        <v>10433.6</v>
      </c>
      <c r="Q1042" s="15">
        <v>2522094</v>
      </c>
      <c r="S1042" s="15">
        <v>21233</v>
      </c>
      <c r="T1042" s="15">
        <v>11.8444</v>
      </c>
      <c r="U1042" s="15">
        <v>112.8</v>
      </c>
      <c r="V1042" s="15">
        <v>22</v>
      </c>
      <c r="W1042" s="15">
        <v>82.5</v>
      </c>
      <c r="X1042" s="15">
        <v>90.552840000000003</v>
      </c>
      <c r="AB1042" s="15">
        <v>307240</v>
      </c>
      <c r="AD1042" s="15">
        <v>0</v>
      </c>
      <c r="AE1042" s="15">
        <v>225.7</v>
      </c>
      <c r="AF1042" s="15">
        <v>0</v>
      </c>
      <c r="AH1042" s="13">
        <f t="shared" si="224"/>
        <v>2011</v>
      </c>
      <c r="AI1042" s="13">
        <f t="shared" si="225"/>
        <v>2</v>
      </c>
      <c r="AJ1042" s="13">
        <f>IF(AND(ISNUMBER(C1042),ISNUMBER(AK1042),ISNUMBER(AL1042),AH1042&gt;=Inputs!$B$5,AH1042&lt;=Inputs!$B$6,AH1042&lt;&gt;Inputs!$B$7,AH1042&lt;&gt;Inputs!$B$8),1,0)</f>
        <v>0</v>
      </c>
      <c r="AK1042" s="13">
        <f>IF(INDEX($E1042:$AF1042,Inputs!$C$10)="","",INDEX($E1042:$AF1042,Inputs!$C$10))</f>
        <v>256395</v>
      </c>
      <c r="AL1042" s="13">
        <f>IF(INDEX($E1042:$AF1042,Inputs!$C$11)="","",INDEX($E1042:$AF1042,Inputs!$C$11))</f>
        <v>434000</v>
      </c>
      <c r="AM1042" s="19">
        <f>Regression!$C$5+Regression!$C$6*A1042</f>
        <v>9625.795388346427</v>
      </c>
      <c r="AN1042" s="27" t="str">
        <f t="shared" si="226"/>
        <v/>
      </c>
      <c r="AO1042" s="30">
        <f>INDEX('Seasonal Index'!$E$2:$E$53,AI1042)</f>
        <v>0.92112372079680493</v>
      </c>
      <c r="AP1042" s="34" t="str">
        <f t="shared" si="227"/>
        <v/>
      </c>
      <c r="AQ1042" s="16">
        <f>IF(AJ1042=1,A1042-Regression!$C$15,0)</f>
        <v>0</v>
      </c>
      <c r="AR1042" s="16">
        <f>IF(AJ1042=1,AK1042-Regression!$D$15,0)</f>
        <v>0</v>
      </c>
      <c r="AS1042" s="16">
        <f>IF(AJ1042=1,AL1042-Regression!$E$15,0)</f>
        <v>0</v>
      </c>
      <c r="AT1042" s="16">
        <f>IF(AJ1042=1,AP1042-Regression!$F$15,0)</f>
        <v>0</v>
      </c>
      <c r="AU1042" s="19">
        <f>IF(AND(ISNUMBER(AK1042),ISNUMBER(AL1042)),Regression!$C$38+Regression!$D$38*A1042+Regression!$E$38*AK1042+Regression!$F$38*AL1042,"")</f>
        <v>9256.6387900283153</v>
      </c>
      <c r="AV1042" s="34">
        <f t="shared" si="228"/>
        <v>8526.5095643429158</v>
      </c>
      <c r="AW1042" s="13" t="str">
        <f>IF(AJ1042=1,"Train",IF(AH1042=Inputs!$B$6+1,"Validation",IF(AH1042&gt;Inputs!$B$6+1,"Forecast","Not used")))</f>
        <v>Not used</v>
      </c>
      <c r="AX1042" s="34">
        <f t="shared" si="229"/>
        <v>8775</v>
      </c>
      <c r="AY1042" s="38" t="str">
        <f t="shared" si="230"/>
        <v/>
      </c>
      <c r="AZ1042" s="13">
        <f t="shared" si="231"/>
        <v>0</v>
      </c>
      <c r="BB1042" s="19">
        <f>Regression!$C$45+Regression!$C$46*A1042</f>
        <v>7767.7185788117777</v>
      </c>
      <c r="BC1042" s="27" t="str">
        <f t="shared" si="232"/>
        <v/>
      </c>
      <c r="BD1042" s="30">
        <f>INDEX('Seasonal Index'!$H$2:$H$53,AI1042)</f>
        <v>0.93580735968008499</v>
      </c>
      <c r="BE1042" s="34" t="str">
        <f t="shared" si="233"/>
        <v/>
      </c>
      <c r="BF1042" s="38" t="str">
        <f t="shared" si="234"/>
        <v/>
      </c>
      <c r="BG1042" s="34">
        <f t="shared" si="235"/>
        <v>8775</v>
      </c>
      <c r="BH1042" s="13">
        <f t="shared" si="236"/>
        <v>0</v>
      </c>
      <c r="BI1042" s="13">
        <f t="shared" si="237"/>
        <v>0</v>
      </c>
    </row>
    <row r="1043" spans="1:61" x14ac:dyDescent="0.2">
      <c r="A1043" s="15">
        <v>1042</v>
      </c>
      <c r="B1043" s="35">
        <v>40564</v>
      </c>
      <c r="C1043" s="36">
        <v>8632</v>
      </c>
      <c r="D1043" s="37"/>
      <c r="F1043" s="15">
        <v>421000</v>
      </c>
      <c r="H1043" s="15">
        <v>89.752499999999998</v>
      </c>
      <c r="I1043" s="15">
        <v>97.34</v>
      </c>
      <c r="J1043" s="15">
        <v>3.1040000000000001</v>
      </c>
      <c r="K1043" s="15">
        <v>15141.607</v>
      </c>
      <c r="L1043" s="15">
        <v>867660</v>
      </c>
      <c r="M1043" s="15">
        <v>1683</v>
      </c>
      <c r="N1043" s="15">
        <v>12.605</v>
      </c>
      <c r="O1043" s="15">
        <v>239579</v>
      </c>
      <c r="P1043" s="15">
        <v>10433.6</v>
      </c>
      <c r="Q1043" s="15">
        <v>2522094</v>
      </c>
      <c r="S1043" s="15">
        <v>21233</v>
      </c>
      <c r="T1043" s="15">
        <v>11.8444</v>
      </c>
      <c r="U1043" s="15">
        <v>112.8</v>
      </c>
      <c r="V1043" s="15">
        <v>22</v>
      </c>
      <c r="W1043" s="15">
        <v>82.5</v>
      </c>
      <c r="X1043" s="15">
        <v>90.446439999999996</v>
      </c>
      <c r="AB1043" s="15">
        <v>307240</v>
      </c>
      <c r="AD1043" s="15">
        <v>0</v>
      </c>
      <c r="AE1043" s="15">
        <v>183.4</v>
      </c>
      <c r="AF1043" s="15">
        <v>0</v>
      </c>
      <c r="AH1043" s="13">
        <f t="shared" si="224"/>
        <v>2011</v>
      </c>
      <c r="AI1043" s="13">
        <f t="shared" si="225"/>
        <v>3</v>
      </c>
      <c r="AJ1043" s="13">
        <f>IF(AND(ISNUMBER(C1043),ISNUMBER(AK1043),ISNUMBER(AL1043),AH1043&gt;=Inputs!$B$5,AH1043&lt;=Inputs!$B$6,AH1043&lt;&gt;Inputs!$B$7,AH1043&lt;&gt;Inputs!$B$8),1,0)</f>
        <v>0</v>
      </c>
      <c r="AK1043" s="13">
        <f>IF(INDEX($E1043:$AF1043,Inputs!$C$10)="","",INDEX($E1043:$AF1043,Inputs!$C$10))</f>
        <v>239579</v>
      </c>
      <c r="AL1043" s="13">
        <f>IF(INDEX($E1043:$AF1043,Inputs!$C$11)="","",INDEX($E1043:$AF1043,Inputs!$C$11))</f>
        <v>421000</v>
      </c>
      <c r="AM1043" s="19">
        <f>Regression!$C$5+Regression!$C$6*A1043</f>
        <v>9624.6227134081073</v>
      </c>
      <c r="AN1043" s="27" t="str">
        <f t="shared" si="226"/>
        <v/>
      </c>
      <c r="AO1043" s="30">
        <f>INDEX('Seasonal Index'!$E$2:$E$53,AI1043)</f>
        <v>0.93247570989249473</v>
      </c>
      <c r="AP1043" s="34" t="str">
        <f t="shared" si="227"/>
        <v/>
      </c>
      <c r="AQ1043" s="16">
        <f>IF(AJ1043=1,A1043-Regression!$C$15,0)</f>
        <v>0</v>
      </c>
      <c r="AR1043" s="16">
        <f>IF(AJ1043=1,AK1043-Regression!$D$15,0)</f>
        <v>0</v>
      </c>
      <c r="AS1043" s="16">
        <f>IF(AJ1043=1,AL1043-Regression!$E$15,0)</f>
        <v>0</v>
      </c>
      <c r="AT1043" s="16">
        <f>IF(AJ1043=1,AP1043-Regression!$F$15,0)</f>
        <v>0</v>
      </c>
      <c r="AU1043" s="19">
        <f>IF(AND(ISNUMBER(AK1043),ISNUMBER(AL1043)),Regression!$C$38+Regression!$D$38*A1043+Regression!$E$38*AK1043+Regression!$F$38*AL1043,"")</f>
        <v>9258.9083451169918</v>
      </c>
      <c r="AV1043" s="34">
        <f t="shared" si="228"/>
        <v>8633.7071319425104</v>
      </c>
      <c r="AW1043" s="13" t="str">
        <f>IF(AJ1043=1,"Train",IF(AH1043=Inputs!$B$6+1,"Validation",IF(AH1043&gt;Inputs!$B$6+1,"Forecast","Not used")))</f>
        <v>Not used</v>
      </c>
      <c r="AX1043" s="34">
        <f t="shared" si="229"/>
        <v>8632</v>
      </c>
      <c r="AY1043" s="38" t="str">
        <f t="shared" si="230"/>
        <v/>
      </c>
      <c r="AZ1043" s="13">
        <f t="shared" si="231"/>
        <v>0</v>
      </c>
      <c r="BB1043" s="19">
        <f>Regression!$C$45+Regression!$C$46*A1043</f>
        <v>7769.2780784245551</v>
      </c>
      <c r="BC1043" s="27" t="str">
        <f t="shared" si="232"/>
        <v/>
      </c>
      <c r="BD1043" s="30">
        <f>INDEX('Seasonal Index'!$H$2:$H$53,AI1043)</f>
        <v>0.93511463592432087</v>
      </c>
      <c r="BE1043" s="34" t="str">
        <f t="shared" si="233"/>
        <v/>
      </c>
      <c r="BF1043" s="38" t="str">
        <f t="shared" si="234"/>
        <v/>
      </c>
      <c r="BG1043" s="34">
        <f t="shared" si="235"/>
        <v>8632</v>
      </c>
      <c r="BH1043" s="13">
        <f t="shared" si="236"/>
        <v>0</v>
      </c>
      <c r="BI1043" s="13">
        <f t="shared" si="237"/>
        <v>0</v>
      </c>
    </row>
    <row r="1044" spans="1:61" x14ac:dyDescent="0.2">
      <c r="A1044" s="15">
        <v>1043</v>
      </c>
      <c r="B1044" s="35">
        <v>40571</v>
      </c>
      <c r="C1044" s="36">
        <v>8549</v>
      </c>
      <c r="D1044" s="37"/>
      <c r="F1044" s="15">
        <v>446000</v>
      </c>
      <c r="H1044" s="15">
        <v>86.114000000000004</v>
      </c>
      <c r="I1044" s="15">
        <v>96.62</v>
      </c>
      <c r="J1044" s="15">
        <v>3.11</v>
      </c>
      <c r="K1044" s="15">
        <v>15141.607</v>
      </c>
      <c r="L1044" s="15">
        <v>867660</v>
      </c>
      <c r="M1044" s="15">
        <v>1683</v>
      </c>
      <c r="N1044" s="15">
        <v>12.605</v>
      </c>
      <c r="O1044" s="15">
        <v>239579</v>
      </c>
      <c r="P1044" s="15">
        <v>10433.6</v>
      </c>
      <c r="Q1044" s="15">
        <v>2522094</v>
      </c>
      <c r="S1044" s="15">
        <v>21233</v>
      </c>
      <c r="T1044" s="15">
        <v>11.8444</v>
      </c>
      <c r="U1044" s="15">
        <v>112.8</v>
      </c>
      <c r="V1044" s="15">
        <v>22</v>
      </c>
      <c r="W1044" s="15">
        <v>82.5</v>
      </c>
      <c r="X1044" s="15">
        <v>89.841949999999997</v>
      </c>
      <c r="AB1044" s="15">
        <v>307240</v>
      </c>
      <c r="AD1044" s="15">
        <v>0</v>
      </c>
      <c r="AE1044" s="15">
        <v>204</v>
      </c>
      <c r="AF1044" s="15">
        <v>0</v>
      </c>
      <c r="AH1044" s="13">
        <f t="shared" si="224"/>
        <v>2011</v>
      </c>
      <c r="AI1044" s="13">
        <f t="shared" si="225"/>
        <v>4</v>
      </c>
      <c r="AJ1044" s="13">
        <f>IF(AND(ISNUMBER(C1044),ISNUMBER(AK1044),ISNUMBER(AL1044),AH1044&gt;=Inputs!$B$5,AH1044&lt;=Inputs!$B$6,AH1044&lt;&gt;Inputs!$B$7,AH1044&lt;&gt;Inputs!$B$8),1,0)</f>
        <v>0</v>
      </c>
      <c r="AK1044" s="13">
        <f>IF(INDEX($E1044:$AF1044,Inputs!$C$10)="","",INDEX($E1044:$AF1044,Inputs!$C$10))</f>
        <v>239579</v>
      </c>
      <c r="AL1044" s="13">
        <f>IF(INDEX($E1044:$AF1044,Inputs!$C$11)="","",INDEX($E1044:$AF1044,Inputs!$C$11))</f>
        <v>446000</v>
      </c>
      <c r="AM1044" s="19">
        <f>Regression!$C$5+Regression!$C$6*A1044</f>
        <v>9623.4500384697894</v>
      </c>
      <c r="AN1044" s="27" t="str">
        <f t="shared" si="226"/>
        <v/>
      </c>
      <c r="AO1044" s="30">
        <f>INDEX('Seasonal Index'!$E$2:$E$53,AI1044)</f>
        <v>0.95567024426301994</v>
      </c>
      <c r="AP1044" s="34" t="str">
        <f t="shared" si="227"/>
        <v/>
      </c>
      <c r="AQ1044" s="16">
        <f>IF(AJ1044=1,A1044-Regression!$C$15,0)</f>
        <v>0</v>
      </c>
      <c r="AR1044" s="16">
        <f>IF(AJ1044=1,AK1044-Regression!$D$15,0)</f>
        <v>0</v>
      </c>
      <c r="AS1044" s="16">
        <f>IF(AJ1044=1,AL1044-Regression!$E$15,0)</f>
        <v>0</v>
      </c>
      <c r="AT1044" s="16">
        <f>IF(AJ1044=1,AP1044-Regression!$F$15,0)</f>
        <v>0</v>
      </c>
      <c r="AU1044" s="19">
        <f>IF(AND(ISNUMBER(AK1044),ISNUMBER(AL1044)),Regression!$C$38+Regression!$D$38*A1044+Regression!$E$38*AK1044+Regression!$F$38*AL1044,"")</f>
        <v>9190.969997480126</v>
      </c>
      <c r="AV1044" s="34">
        <f t="shared" si="228"/>
        <v>8783.536542505919</v>
      </c>
      <c r="AW1044" s="13" t="str">
        <f>IF(AJ1044=1,"Train",IF(AH1044=Inputs!$B$6+1,"Validation",IF(AH1044&gt;Inputs!$B$6+1,"Forecast","Not used")))</f>
        <v>Not used</v>
      </c>
      <c r="AX1044" s="34">
        <f t="shared" si="229"/>
        <v>8549</v>
      </c>
      <c r="AY1044" s="38" t="str">
        <f t="shared" si="230"/>
        <v/>
      </c>
      <c r="AZ1044" s="13">
        <f t="shared" si="231"/>
        <v>0</v>
      </c>
      <c r="BB1044" s="19">
        <f>Regression!$C$45+Regression!$C$46*A1044</f>
        <v>7770.8375780373317</v>
      </c>
      <c r="BC1044" s="27" t="str">
        <f t="shared" si="232"/>
        <v/>
      </c>
      <c r="BD1044" s="30">
        <f>INDEX('Seasonal Index'!$H$2:$H$53,AI1044)</f>
        <v>0.94748400224267371</v>
      </c>
      <c r="BE1044" s="34" t="str">
        <f t="shared" si="233"/>
        <v/>
      </c>
      <c r="BF1044" s="38" t="str">
        <f t="shared" si="234"/>
        <v/>
      </c>
      <c r="BG1044" s="34">
        <f t="shared" si="235"/>
        <v>8549</v>
      </c>
      <c r="BH1044" s="13">
        <f t="shared" si="236"/>
        <v>0</v>
      </c>
      <c r="BI1044" s="13">
        <f t="shared" si="237"/>
        <v>0</v>
      </c>
    </row>
    <row r="1045" spans="1:61" x14ac:dyDescent="0.2">
      <c r="A1045" s="15">
        <v>1044</v>
      </c>
      <c r="B1045" s="35">
        <v>40578</v>
      </c>
      <c r="C1045" s="36">
        <v>8524</v>
      </c>
      <c r="D1045" s="37"/>
      <c r="F1045" s="15">
        <v>420000</v>
      </c>
      <c r="H1045" s="15">
        <v>89.52</v>
      </c>
      <c r="I1045" s="15">
        <v>100.358</v>
      </c>
      <c r="J1045" s="15">
        <v>3.101</v>
      </c>
      <c r="K1045" s="15">
        <v>15141.607</v>
      </c>
      <c r="L1045" s="15">
        <v>867660</v>
      </c>
      <c r="M1045" s="15">
        <v>1683</v>
      </c>
      <c r="N1045" s="15">
        <v>12.605</v>
      </c>
      <c r="O1045" s="15">
        <v>239579</v>
      </c>
      <c r="P1045" s="15">
        <v>10433.6</v>
      </c>
      <c r="Q1045" s="15">
        <v>2522094</v>
      </c>
      <c r="S1045" s="15">
        <v>21233</v>
      </c>
      <c r="T1045" s="15">
        <v>11.8444</v>
      </c>
      <c r="U1045" s="15">
        <v>112.8</v>
      </c>
      <c r="V1045" s="15">
        <v>22</v>
      </c>
      <c r="W1045" s="15">
        <v>86.5</v>
      </c>
      <c r="X1045" s="15">
        <v>89.633240000000001</v>
      </c>
      <c r="AB1045" s="15">
        <v>307240</v>
      </c>
      <c r="AD1045" s="15">
        <v>0</v>
      </c>
      <c r="AE1045" s="15">
        <v>203.6</v>
      </c>
      <c r="AF1045" s="15">
        <v>0</v>
      </c>
      <c r="AH1045" s="13">
        <f t="shared" si="224"/>
        <v>2011</v>
      </c>
      <c r="AI1045" s="13">
        <f t="shared" si="225"/>
        <v>5</v>
      </c>
      <c r="AJ1045" s="13">
        <f>IF(AND(ISNUMBER(C1045),ISNUMBER(AK1045),ISNUMBER(AL1045),AH1045&gt;=Inputs!$B$5,AH1045&lt;=Inputs!$B$6,AH1045&lt;&gt;Inputs!$B$7,AH1045&lt;&gt;Inputs!$B$8),1,0)</f>
        <v>0</v>
      </c>
      <c r="AK1045" s="13">
        <f>IF(INDEX($E1045:$AF1045,Inputs!$C$10)="","",INDEX($E1045:$AF1045,Inputs!$C$10))</f>
        <v>239579</v>
      </c>
      <c r="AL1045" s="13">
        <f>IF(INDEX($E1045:$AF1045,Inputs!$C$11)="","",INDEX($E1045:$AF1045,Inputs!$C$11))</f>
        <v>420000</v>
      </c>
      <c r="AM1045" s="19">
        <f>Regression!$C$5+Regression!$C$6*A1045</f>
        <v>9622.2773635314697</v>
      </c>
      <c r="AN1045" s="27" t="str">
        <f t="shared" si="226"/>
        <v/>
      </c>
      <c r="AO1045" s="30">
        <f>INDEX('Seasonal Index'!$E$2:$E$53,AI1045)</f>
        <v>0.96378521109549831</v>
      </c>
      <c r="AP1045" s="34" t="str">
        <f t="shared" si="227"/>
        <v/>
      </c>
      <c r="AQ1045" s="16">
        <f>IF(AJ1045=1,A1045-Regression!$C$15,0)</f>
        <v>0</v>
      </c>
      <c r="AR1045" s="16">
        <f>IF(AJ1045=1,AK1045-Regression!$D$15,0)</f>
        <v>0</v>
      </c>
      <c r="AS1045" s="16">
        <f>IF(AJ1045=1,AL1045-Regression!$E$15,0)</f>
        <v>0</v>
      </c>
      <c r="AT1045" s="16">
        <f>IF(AJ1045=1,AP1045-Regression!$F$15,0)</f>
        <v>0</v>
      </c>
      <c r="AU1045" s="19">
        <f>IF(AND(ISNUMBER(AK1045),ISNUMBER(AL1045)),Regression!$C$38+Regression!$D$38*A1045+Regression!$E$38*AK1045+Regression!$F$38*AL1045,"")</f>
        <v>9258.4387600578775</v>
      </c>
      <c r="AV1045" s="34">
        <f t="shared" si="228"/>
        <v>8923.1463547771255</v>
      </c>
      <c r="AW1045" s="13" t="str">
        <f>IF(AJ1045=1,"Train",IF(AH1045=Inputs!$B$6+1,"Validation",IF(AH1045&gt;Inputs!$B$6+1,"Forecast","Not used")))</f>
        <v>Not used</v>
      </c>
      <c r="AX1045" s="34">
        <f t="shared" si="229"/>
        <v>8524</v>
      </c>
      <c r="AY1045" s="38" t="str">
        <f t="shared" si="230"/>
        <v/>
      </c>
      <c r="AZ1045" s="13">
        <f t="shared" si="231"/>
        <v>0</v>
      </c>
      <c r="BB1045" s="19">
        <f>Regression!$C$45+Regression!$C$46*A1045</f>
        <v>7772.3970776501083</v>
      </c>
      <c r="BC1045" s="27" t="str">
        <f t="shared" si="232"/>
        <v/>
      </c>
      <c r="BD1045" s="30">
        <f>INDEX('Seasonal Index'!$H$2:$H$53,AI1045)</f>
        <v>1.0045556242669631</v>
      </c>
      <c r="BE1045" s="34" t="str">
        <f t="shared" si="233"/>
        <v/>
      </c>
      <c r="BF1045" s="38" t="str">
        <f t="shared" si="234"/>
        <v/>
      </c>
      <c r="BG1045" s="34">
        <f t="shared" si="235"/>
        <v>8524</v>
      </c>
      <c r="BH1045" s="13">
        <f t="shared" si="236"/>
        <v>0</v>
      </c>
      <c r="BI1045" s="13">
        <f t="shared" si="237"/>
        <v>0</v>
      </c>
    </row>
    <row r="1046" spans="1:61" x14ac:dyDescent="0.2">
      <c r="A1046" s="15">
        <v>1045</v>
      </c>
      <c r="B1046" s="35">
        <v>40585</v>
      </c>
      <c r="C1046" s="36">
        <v>8810</v>
      </c>
      <c r="D1046" s="37"/>
      <c r="F1046" s="15">
        <v>402000</v>
      </c>
      <c r="H1046" s="15">
        <v>85.513999999999996</v>
      </c>
      <c r="I1046" s="15">
        <v>99.903999999999996</v>
      </c>
      <c r="J1046" s="15">
        <v>3.1320000000000001</v>
      </c>
      <c r="K1046" s="15">
        <v>15309.474</v>
      </c>
      <c r="L1046" s="15">
        <v>891659</v>
      </c>
      <c r="M1046" s="15">
        <v>1711</v>
      </c>
      <c r="N1046" s="15">
        <v>12.605</v>
      </c>
      <c r="O1046" s="15">
        <v>239579</v>
      </c>
      <c r="P1046" s="15">
        <v>10471</v>
      </c>
      <c r="Q1046" s="15">
        <v>2522094</v>
      </c>
      <c r="S1046" s="15">
        <v>21233</v>
      </c>
      <c r="T1046" s="15">
        <v>11.8444</v>
      </c>
      <c r="U1046" s="15">
        <v>113.3</v>
      </c>
      <c r="V1046" s="15">
        <v>22</v>
      </c>
      <c r="W1046" s="15">
        <v>86.5</v>
      </c>
      <c r="X1046" s="15">
        <v>89.310900000000004</v>
      </c>
      <c r="AB1046" s="15">
        <v>307240</v>
      </c>
      <c r="AD1046" s="15">
        <v>0</v>
      </c>
      <c r="AE1046" s="15">
        <v>217.8</v>
      </c>
      <c r="AF1046" s="15">
        <v>0</v>
      </c>
      <c r="AH1046" s="13">
        <f t="shared" si="224"/>
        <v>2011</v>
      </c>
      <c r="AI1046" s="13">
        <f t="shared" si="225"/>
        <v>6</v>
      </c>
      <c r="AJ1046" s="13">
        <f>IF(AND(ISNUMBER(C1046),ISNUMBER(AK1046),ISNUMBER(AL1046),AH1046&gt;=Inputs!$B$5,AH1046&lt;=Inputs!$B$6,AH1046&lt;&gt;Inputs!$B$7,AH1046&lt;&gt;Inputs!$B$8),1,0)</f>
        <v>0</v>
      </c>
      <c r="AK1046" s="13">
        <f>IF(INDEX($E1046:$AF1046,Inputs!$C$10)="","",INDEX($E1046:$AF1046,Inputs!$C$10))</f>
        <v>239579</v>
      </c>
      <c r="AL1046" s="13">
        <f>IF(INDEX($E1046:$AF1046,Inputs!$C$11)="","",INDEX($E1046:$AF1046,Inputs!$C$11))</f>
        <v>402000</v>
      </c>
      <c r="AM1046" s="19">
        <f>Regression!$C$5+Regression!$C$6*A1046</f>
        <v>9621.1046885931501</v>
      </c>
      <c r="AN1046" s="27" t="str">
        <f t="shared" si="226"/>
        <v/>
      </c>
      <c r="AO1046" s="30">
        <f>INDEX('Seasonal Index'!$E$2:$E$53,AI1046)</f>
        <v>0.93990301851114999</v>
      </c>
      <c r="AP1046" s="34" t="str">
        <f t="shared" si="227"/>
        <v/>
      </c>
      <c r="AQ1046" s="16">
        <f>IF(AJ1046=1,A1046-Regression!$C$15,0)</f>
        <v>0</v>
      </c>
      <c r="AR1046" s="16">
        <f>IF(AJ1046=1,AK1046-Regression!$D$15,0)</f>
        <v>0</v>
      </c>
      <c r="AS1046" s="16">
        <f>IF(AJ1046=1,AL1046-Regression!$E$15,0)</f>
        <v>0</v>
      </c>
      <c r="AT1046" s="16">
        <f>IF(AJ1046=1,AP1046-Regression!$F$15,0)</f>
        <v>0</v>
      </c>
      <c r="AU1046" s="19">
        <f>IF(AND(ISNUMBER(AK1046),ISNUMBER(AL1046)),Regression!$C$38+Regression!$D$38*A1046+Regression!$E$38*AK1046+Regression!$F$38*AL1046,"")</f>
        <v>9304.6671916215746</v>
      </c>
      <c r="AV1046" s="34">
        <f t="shared" si="228"/>
        <v>8745.484779646782</v>
      </c>
      <c r="AW1046" s="13" t="str">
        <f>IF(AJ1046=1,"Train",IF(AH1046=Inputs!$B$6+1,"Validation",IF(AH1046&gt;Inputs!$B$6+1,"Forecast","Not used")))</f>
        <v>Not used</v>
      </c>
      <c r="AX1046" s="34">
        <f t="shared" si="229"/>
        <v>8810</v>
      </c>
      <c r="AY1046" s="38" t="str">
        <f t="shared" si="230"/>
        <v/>
      </c>
      <c r="AZ1046" s="13">
        <f t="shared" si="231"/>
        <v>0</v>
      </c>
      <c r="BB1046" s="19">
        <f>Regression!$C$45+Regression!$C$46*A1046</f>
        <v>7773.9565772628848</v>
      </c>
      <c r="BC1046" s="27" t="str">
        <f t="shared" si="232"/>
        <v/>
      </c>
      <c r="BD1046" s="30">
        <f>INDEX('Seasonal Index'!$H$2:$H$53,AI1046)</f>
        <v>0.95301266001084362</v>
      </c>
      <c r="BE1046" s="34" t="str">
        <f t="shared" si="233"/>
        <v/>
      </c>
      <c r="BF1046" s="38" t="str">
        <f t="shared" si="234"/>
        <v/>
      </c>
      <c r="BG1046" s="34">
        <f t="shared" si="235"/>
        <v>8810</v>
      </c>
      <c r="BH1046" s="13">
        <f t="shared" si="236"/>
        <v>0</v>
      </c>
      <c r="BI1046" s="13">
        <f t="shared" si="237"/>
        <v>0</v>
      </c>
    </row>
    <row r="1047" spans="1:61" x14ac:dyDescent="0.2">
      <c r="A1047" s="15">
        <v>1046</v>
      </c>
      <c r="B1047" s="35">
        <v>40592</v>
      </c>
      <c r="C1047" s="36">
        <v>9101</v>
      </c>
      <c r="D1047" s="37"/>
      <c r="F1047" s="15">
        <v>425000</v>
      </c>
      <c r="H1047" s="15">
        <v>84.134</v>
      </c>
      <c r="I1047" s="15">
        <v>102.806</v>
      </c>
      <c r="J1047" s="15">
        <v>3.14</v>
      </c>
      <c r="K1047" s="15">
        <v>15309.474</v>
      </c>
      <c r="L1047" s="15">
        <v>891659</v>
      </c>
      <c r="M1047" s="15">
        <v>1711</v>
      </c>
      <c r="N1047" s="15">
        <v>12.805999999999999</v>
      </c>
      <c r="O1047" s="15">
        <v>240800</v>
      </c>
      <c r="P1047" s="15">
        <v>10471</v>
      </c>
      <c r="Q1047" s="15">
        <v>2522094</v>
      </c>
      <c r="S1047" s="15">
        <v>21233</v>
      </c>
      <c r="T1047" s="15">
        <v>11.8444</v>
      </c>
      <c r="U1047" s="15">
        <v>113.3</v>
      </c>
      <c r="V1047" s="15">
        <v>22</v>
      </c>
      <c r="W1047" s="15">
        <v>86.5</v>
      </c>
      <c r="X1047" s="15">
        <v>89.480260000000001</v>
      </c>
      <c r="AB1047" s="15">
        <v>307240</v>
      </c>
      <c r="AD1047" s="15">
        <v>0</v>
      </c>
      <c r="AE1047" s="15">
        <v>133.9</v>
      </c>
      <c r="AF1047" s="15">
        <v>0.2</v>
      </c>
      <c r="AH1047" s="13">
        <f t="shared" si="224"/>
        <v>2011</v>
      </c>
      <c r="AI1047" s="13">
        <f t="shared" si="225"/>
        <v>7</v>
      </c>
      <c r="AJ1047" s="13">
        <f>IF(AND(ISNUMBER(C1047),ISNUMBER(AK1047),ISNUMBER(AL1047),AH1047&gt;=Inputs!$B$5,AH1047&lt;=Inputs!$B$6,AH1047&lt;&gt;Inputs!$B$7,AH1047&lt;&gt;Inputs!$B$8),1,0)</f>
        <v>0</v>
      </c>
      <c r="AK1047" s="13">
        <f>IF(INDEX($E1047:$AF1047,Inputs!$C$10)="","",INDEX($E1047:$AF1047,Inputs!$C$10))</f>
        <v>240800</v>
      </c>
      <c r="AL1047" s="13">
        <f>IF(INDEX($E1047:$AF1047,Inputs!$C$11)="","",INDEX($E1047:$AF1047,Inputs!$C$11))</f>
        <v>425000</v>
      </c>
      <c r="AM1047" s="19">
        <f>Regression!$C$5+Regression!$C$6*A1047</f>
        <v>9619.9320136548322</v>
      </c>
      <c r="AN1047" s="27" t="str">
        <f t="shared" si="226"/>
        <v/>
      </c>
      <c r="AO1047" s="30">
        <f>INDEX('Seasonal Index'!$E$2:$E$53,AI1047)</f>
        <v>0.9631620939890071</v>
      </c>
      <c r="AP1047" s="34" t="str">
        <f t="shared" si="227"/>
        <v/>
      </c>
      <c r="AQ1047" s="16">
        <f>IF(AJ1047=1,A1047-Regression!$C$15,0)</f>
        <v>0</v>
      </c>
      <c r="AR1047" s="16">
        <f>IF(AJ1047=1,AK1047-Regression!$D$15,0)</f>
        <v>0</v>
      </c>
      <c r="AS1047" s="16">
        <f>IF(AJ1047=1,AL1047-Regression!$E$15,0)</f>
        <v>0</v>
      </c>
      <c r="AT1047" s="16">
        <f>IF(AJ1047=1,AP1047-Regression!$F$15,0)</f>
        <v>0</v>
      </c>
      <c r="AU1047" s="19">
        <f>IF(AND(ISNUMBER(AK1047),ISNUMBER(AL1047)),Regression!$C$38+Regression!$D$38*A1047+Regression!$E$38*AK1047+Regression!$F$38*AL1047,"")</f>
        <v>9244.2668501784538</v>
      </c>
      <c r="AV1047" s="34">
        <f t="shared" si="228"/>
        <v>8903.7274168110416</v>
      </c>
      <c r="AW1047" s="13" t="str">
        <f>IF(AJ1047=1,"Train",IF(AH1047=Inputs!$B$6+1,"Validation",IF(AH1047&gt;Inputs!$B$6+1,"Forecast","Not used")))</f>
        <v>Not used</v>
      </c>
      <c r="AX1047" s="34">
        <f t="shared" si="229"/>
        <v>9101</v>
      </c>
      <c r="AY1047" s="38" t="str">
        <f t="shared" si="230"/>
        <v/>
      </c>
      <c r="AZ1047" s="13">
        <f t="shared" si="231"/>
        <v>0</v>
      </c>
      <c r="BB1047" s="19">
        <f>Regression!$C$45+Regression!$C$46*A1047</f>
        <v>7775.5160768756614</v>
      </c>
      <c r="BC1047" s="27" t="str">
        <f t="shared" si="232"/>
        <v/>
      </c>
      <c r="BD1047" s="30">
        <f>INDEX('Seasonal Index'!$H$2:$H$53,AI1047)</f>
        <v>0.98161870818373353</v>
      </c>
      <c r="BE1047" s="34" t="str">
        <f t="shared" si="233"/>
        <v/>
      </c>
      <c r="BF1047" s="38" t="str">
        <f t="shared" si="234"/>
        <v/>
      </c>
      <c r="BG1047" s="34">
        <f t="shared" si="235"/>
        <v>9101</v>
      </c>
      <c r="BH1047" s="13">
        <f t="shared" si="236"/>
        <v>0</v>
      </c>
      <c r="BI1047" s="13">
        <f t="shared" si="237"/>
        <v>0</v>
      </c>
    </row>
    <row r="1048" spans="1:61" x14ac:dyDescent="0.2">
      <c r="A1048" s="15">
        <v>1047</v>
      </c>
      <c r="B1048" s="35">
        <v>40599</v>
      </c>
      <c r="C1048" s="36">
        <v>9162</v>
      </c>
      <c r="D1048" s="37"/>
      <c r="F1048" s="15">
        <v>394000</v>
      </c>
      <c r="H1048" s="15">
        <v>95.26</v>
      </c>
      <c r="I1048" s="15">
        <v>110.49250000000001</v>
      </c>
      <c r="J1048" s="15">
        <v>3.1890000000000001</v>
      </c>
      <c r="K1048" s="15">
        <v>15309.474</v>
      </c>
      <c r="L1048" s="15">
        <v>891659</v>
      </c>
      <c r="M1048" s="15">
        <v>1711</v>
      </c>
      <c r="N1048" s="15">
        <v>12.805999999999999</v>
      </c>
      <c r="O1048" s="15">
        <v>240800</v>
      </c>
      <c r="P1048" s="15">
        <v>10471</v>
      </c>
      <c r="Q1048" s="15">
        <v>2522094</v>
      </c>
      <c r="S1048" s="15">
        <v>21233</v>
      </c>
      <c r="T1048" s="15">
        <v>11.713200000000001</v>
      </c>
      <c r="U1048" s="15">
        <v>113.3</v>
      </c>
      <c r="V1048" s="15">
        <v>22</v>
      </c>
      <c r="W1048" s="15">
        <v>86.5</v>
      </c>
      <c r="X1048" s="15">
        <v>89.610979999999998</v>
      </c>
      <c r="AB1048" s="15">
        <v>307240</v>
      </c>
      <c r="AD1048" s="15">
        <v>0</v>
      </c>
      <c r="AE1048" s="15">
        <v>140</v>
      </c>
      <c r="AF1048" s="15">
        <v>3.6</v>
      </c>
      <c r="AH1048" s="13">
        <f t="shared" si="224"/>
        <v>2011</v>
      </c>
      <c r="AI1048" s="13">
        <f t="shared" si="225"/>
        <v>8</v>
      </c>
      <c r="AJ1048" s="13">
        <f>IF(AND(ISNUMBER(C1048),ISNUMBER(AK1048),ISNUMBER(AL1048),AH1048&gt;=Inputs!$B$5,AH1048&lt;=Inputs!$B$6,AH1048&lt;&gt;Inputs!$B$7,AH1048&lt;&gt;Inputs!$B$8),1,0)</f>
        <v>0</v>
      </c>
      <c r="AK1048" s="13">
        <f>IF(INDEX($E1048:$AF1048,Inputs!$C$10)="","",INDEX($E1048:$AF1048,Inputs!$C$10))</f>
        <v>240800</v>
      </c>
      <c r="AL1048" s="13">
        <f>IF(INDEX($E1048:$AF1048,Inputs!$C$11)="","",INDEX($E1048:$AF1048,Inputs!$C$11))</f>
        <v>394000</v>
      </c>
      <c r="AM1048" s="19">
        <f>Regression!$C$5+Regression!$C$6*A1048</f>
        <v>9618.7593387165125</v>
      </c>
      <c r="AN1048" s="27" t="str">
        <f t="shared" si="226"/>
        <v/>
      </c>
      <c r="AO1048" s="30">
        <f>INDEX('Seasonal Index'!$E$2:$E$53,AI1048)</f>
        <v>0.97838705647303814</v>
      </c>
      <c r="AP1048" s="34" t="str">
        <f t="shared" si="227"/>
        <v/>
      </c>
      <c r="AQ1048" s="16">
        <f>IF(AJ1048=1,A1048-Regression!$C$15,0)</f>
        <v>0</v>
      </c>
      <c r="AR1048" s="16">
        <f>IF(AJ1048=1,AK1048-Regression!$D$15,0)</f>
        <v>0</v>
      </c>
      <c r="AS1048" s="16">
        <f>IF(AJ1048=1,AL1048-Regression!$E$15,0)</f>
        <v>0</v>
      </c>
      <c r="AT1048" s="16">
        <f>IF(AJ1048=1,AP1048-Regression!$F$15,0)</f>
        <v>0</v>
      </c>
      <c r="AU1048" s="19">
        <f>IF(AND(ISNUMBER(AK1048),ISNUMBER(AL1048)),Regression!$C$38+Regression!$D$38*A1048+Regression!$E$38*AK1048+Regression!$F$38*AL1048,"")</f>
        <v>9325.0108196399924</v>
      </c>
      <c r="AV1048" s="34">
        <f t="shared" si="228"/>
        <v>9123.4698874068054</v>
      </c>
      <c r="AW1048" s="13" t="str">
        <f>IF(AJ1048=1,"Train",IF(AH1048=Inputs!$B$6+1,"Validation",IF(AH1048&gt;Inputs!$B$6+1,"Forecast","Not used")))</f>
        <v>Not used</v>
      </c>
      <c r="AX1048" s="34">
        <f t="shared" si="229"/>
        <v>9162</v>
      </c>
      <c r="AY1048" s="38" t="str">
        <f t="shared" si="230"/>
        <v/>
      </c>
      <c r="AZ1048" s="13">
        <f t="shared" si="231"/>
        <v>0</v>
      </c>
      <c r="BB1048" s="19">
        <f>Regression!$C$45+Regression!$C$46*A1048</f>
        <v>7777.0755764884389</v>
      </c>
      <c r="BC1048" s="27" t="str">
        <f t="shared" si="232"/>
        <v/>
      </c>
      <c r="BD1048" s="30">
        <f>INDEX('Seasonal Index'!$H$2:$H$53,AI1048)</f>
        <v>1.0025158987054763</v>
      </c>
      <c r="BE1048" s="34" t="str">
        <f t="shared" si="233"/>
        <v/>
      </c>
      <c r="BF1048" s="38" t="str">
        <f t="shared" si="234"/>
        <v/>
      </c>
      <c r="BG1048" s="34">
        <f t="shared" si="235"/>
        <v>9162</v>
      </c>
      <c r="BH1048" s="13">
        <f t="shared" si="236"/>
        <v>0</v>
      </c>
      <c r="BI1048" s="13">
        <f t="shared" si="237"/>
        <v>0</v>
      </c>
    </row>
    <row r="1049" spans="1:61" x14ac:dyDescent="0.2">
      <c r="A1049" s="15">
        <v>1048</v>
      </c>
      <c r="B1049" s="35">
        <v>40606</v>
      </c>
      <c r="C1049" s="36">
        <v>9192</v>
      </c>
      <c r="D1049" s="37"/>
      <c r="F1049" s="15">
        <v>385000</v>
      </c>
      <c r="H1049" s="15">
        <v>101.05200000000001</v>
      </c>
      <c r="I1049" s="15">
        <v>114.526</v>
      </c>
      <c r="J1049" s="15">
        <v>3.383</v>
      </c>
      <c r="K1049" s="15">
        <v>15309.474</v>
      </c>
      <c r="L1049" s="15">
        <v>891659</v>
      </c>
      <c r="M1049" s="15">
        <v>1711</v>
      </c>
      <c r="N1049" s="15">
        <v>12.805999999999999</v>
      </c>
      <c r="O1049" s="15">
        <v>240800</v>
      </c>
      <c r="P1049" s="15">
        <v>10471</v>
      </c>
      <c r="Q1049" s="15">
        <v>2522094</v>
      </c>
      <c r="S1049" s="15">
        <v>11084</v>
      </c>
      <c r="T1049" s="15">
        <v>11.713200000000001</v>
      </c>
      <c r="U1049" s="15">
        <v>113.3</v>
      </c>
      <c r="V1049" s="15">
        <v>22</v>
      </c>
      <c r="W1049" s="15">
        <v>86.5</v>
      </c>
      <c r="X1049" s="15">
        <v>89.320324999999997</v>
      </c>
      <c r="AB1049" s="15">
        <v>309839</v>
      </c>
      <c r="AD1049" s="15">
        <v>0</v>
      </c>
      <c r="AE1049" s="15">
        <v>133.6</v>
      </c>
      <c r="AF1049" s="15">
        <v>2.9</v>
      </c>
      <c r="AH1049" s="13">
        <f t="shared" si="224"/>
        <v>2011</v>
      </c>
      <c r="AI1049" s="13">
        <f t="shared" si="225"/>
        <v>9</v>
      </c>
      <c r="AJ1049" s="13">
        <f>IF(AND(ISNUMBER(C1049),ISNUMBER(AK1049),ISNUMBER(AL1049),AH1049&gt;=Inputs!$B$5,AH1049&lt;=Inputs!$B$6,AH1049&lt;&gt;Inputs!$B$7,AH1049&lt;&gt;Inputs!$B$8),1,0)</f>
        <v>0</v>
      </c>
      <c r="AK1049" s="13">
        <f>IF(INDEX($E1049:$AF1049,Inputs!$C$10)="","",INDEX($E1049:$AF1049,Inputs!$C$10))</f>
        <v>240800</v>
      </c>
      <c r="AL1049" s="13">
        <f>IF(INDEX($E1049:$AF1049,Inputs!$C$11)="","",INDEX($E1049:$AF1049,Inputs!$C$11))</f>
        <v>385000</v>
      </c>
      <c r="AM1049" s="19">
        <f>Regression!$C$5+Regression!$C$6*A1049</f>
        <v>9617.5866637781946</v>
      </c>
      <c r="AN1049" s="27" t="str">
        <f t="shared" si="226"/>
        <v/>
      </c>
      <c r="AO1049" s="30">
        <f>INDEX('Seasonal Index'!$E$2:$E$53,AI1049)</f>
        <v>0.98629367627517528</v>
      </c>
      <c r="AP1049" s="34" t="str">
        <f t="shared" si="227"/>
        <v/>
      </c>
      <c r="AQ1049" s="16">
        <f>IF(AJ1049=1,A1049-Regression!$C$15,0)</f>
        <v>0</v>
      </c>
      <c r="AR1049" s="16">
        <f>IF(AJ1049=1,AK1049-Regression!$D$15,0)</f>
        <v>0</v>
      </c>
      <c r="AS1049" s="16">
        <f>IF(AJ1049=1,AL1049-Regression!$E$15,0)</f>
        <v>0</v>
      </c>
      <c r="AT1049" s="16">
        <f>IF(AJ1049=1,AP1049-Regression!$F$15,0)</f>
        <v>0</v>
      </c>
      <c r="AU1049" s="19">
        <f>IF(AND(ISNUMBER(AK1049),ISNUMBER(AL1049)),Regression!$C$38+Regression!$D$38*A1049+Regression!$E$38*AK1049+Regression!$F$38*AL1049,"")</f>
        <v>9347.3438788128715</v>
      </c>
      <c r="AV1049" s="34">
        <f t="shared" si="228"/>
        <v>9219.2261576426026</v>
      </c>
      <c r="AW1049" s="13" t="str">
        <f>IF(AJ1049=1,"Train",IF(AH1049=Inputs!$B$6+1,"Validation",IF(AH1049&gt;Inputs!$B$6+1,"Forecast","Not used")))</f>
        <v>Not used</v>
      </c>
      <c r="AX1049" s="34">
        <f t="shared" si="229"/>
        <v>9192</v>
      </c>
      <c r="AY1049" s="38" t="str">
        <f t="shared" si="230"/>
        <v/>
      </c>
      <c r="AZ1049" s="13">
        <f t="shared" si="231"/>
        <v>0</v>
      </c>
      <c r="BB1049" s="19">
        <f>Regression!$C$45+Regression!$C$46*A1049</f>
        <v>7778.6350761012154</v>
      </c>
      <c r="BC1049" s="27" t="str">
        <f t="shared" si="232"/>
        <v/>
      </c>
      <c r="BD1049" s="30">
        <f>INDEX('Seasonal Index'!$H$2:$H$53,AI1049)</f>
        <v>1.0104103597905623</v>
      </c>
      <c r="BE1049" s="34" t="str">
        <f t="shared" si="233"/>
        <v/>
      </c>
      <c r="BF1049" s="38" t="str">
        <f t="shared" si="234"/>
        <v/>
      </c>
      <c r="BG1049" s="34">
        <f t="shared" si="235"/>
        <v>9192</v>
      </c>
      <c r="BH1049" s="13">
        <f t="shared" si="236"/>
        <v>0</v>
      </c>
      <c r="BI1049" s="13">
        <f t="shared" si="237"/>
        <v>0</v>
      </c>
    </row>
    <row r="1050" spans="1:61" x14ac:dyDescent="0.2">
      <c r="A1050" s="15">
        <v>1049</v>
      </c>
      <c r="B1050" s="35">
        <v>40613</v>
      </c>
      <c r="C1050" s="36">
        <v>8830</v>
      </c>
      <c r="D1050" s="37"/>
      <c r="F1050" s="15">
        <v>414000</v>
      </c>
      <c r="H1050" s="15">
        <v>103.738</v>
      </c>
      <c r="I1050" s="15">
        <v>114.446</v>
      </c>
      <c r="J1050" s="15">
        <v>3.52</v>
      </c>
      <c r="K1050" s="15">
        <v>15309.474</v>
      </c>
      <c r="L1050" s="15">
        <v>840793</v>
      </c>
      <c r="M1050" s="15">
        <v>1711</v>
      </c>
      <c r="N1050" s="15">
        <v>12.805999999999999</v>
      </c>
      <c r="O1050" s="15">
        <v>240800</v>
      </c>
      <c r="P1050" s="15">
        <v>10514.3</v>
      </c>
      <c r="Q1050" s="15">
        <v>2522094</v>
      </c>
      <c r="S1050" s="15">
        <v>11084</v>
      </c>
      <c r="T1050" s="15">
        <v>11.713200000000001</v>
      </c>
      <c r="U1050" s="15">
        <v>113.3</v>
      </c>
      <c r="V1050" s="15">
        <v>22</v>
      </c>
      <c r="W1050" s="15">
        <v>88.4</v>
      </c>
      <c r="X1050" s="15">
        <v>88.725719999999995</v>
      </c>
      <c r="AB1050" s="15">
        <v>309839</v>
      </c>
      <c r="AD1050" s="15">
        <v>0</v>
      </c>
      <c r="AE1050" s="15">
        <v>122.2</v>
      </c>
      <c r="AF1050" s="15">
        <v>1.2</v>
      </c>
      <c r="AH1050" s="13">
        <f t="shared" si="224"/>
        <v>2011</v>
      </c>
      <c r="AI1050" s="13">
        <f t="shared" si="225"/>
        <v>10</v>
      </c>
      <c r="AJ1050" s="13">
        <f>IF(AND(ISNUMBER(C1050),ISNUMBER(AK1050),ISNUMBER(AL1050),AH1050&gt;=Inputs!$B$5,AH1050&lt;=Inputs!$B$6,AH1050&lt;&gt;Inputs!$B$7,AH1050&lt;&gt;Inputs!$B$8),1,0)</f>
        <v>0</v>
      </c>
      <c r="AK1050" s="13">
        <f>IF(INDEX($E1050:$AF1050,Inputs!$C$10)="","",INDEX($E1050:$AF1050,Inputs!$C$10))</f>
        <v>240800</v>
      </c>
      <c r="AL1050" s="13">
        <f>IF(INDEX($E1050:$AF1050,Inputs!$C$11)="","",INDEX($E1050:$AF1050,Inputs!$C$11))</f>
        <v>414000</v>
      </c>
      <c r="AM1050" s="19">
        <f>Regression!$C$5+Regression!$C$6*A1050</f>
        <v>9616.4139888398749</v>
      </c>
      <c r="AN1050" s="27" t="str">
        <f t="shared" si="226"/>
        <v/>
      </c>
      <c r="AO1050" s="30">
        <f>INDEX('Seasonal Index'!$E$2:$E$53,AI1050)</f>
        <v>0.99527490721887679</v>
      </c>
      <c r="AP1050" s="34" t="str">
        <f t="shared" si="227"/>
        <v/>
      </c>
      <c r="AQ1050" s="16">
        <f>IF(AJ1050=1,A1050-Regression!$C$15,0)</f>
        <v>0</v>
      </c>
      <c r="AR1050" s="16">
        <f>IF(AJ1050=1,AK1050-Regression!$D$15,0)</f>
        <v>0</v>
      </c>
      <c r="AS1050" s="16">
        <f>IF(AJ1050=1,AL1050-Regression!$E$15,0)</f>
        <v>0</v>
      </c>
      <c r="AT1050" s="16">
        <f>IF(AJ1050=1,AP1050-Regression!$F$15,0)</f>
        <v>0</v>
      </c>
      <c r="AU1050" s="19">
        <f>IF(AND(ISNUMBER(AK1050),ISNUMBER(AL1050)),Regression!$C$38+Regression!$D$38*A1050+Regression!$E$38*AK1050+Regression!$F$38*AL1050,"")</f>
        <v>9268.7853656689804</v>
      </c>
      <c r="AV1050" s="34">
        <f t="shared" si="228"/>
        <v>9224.9894948478777</v>
      </c>
      <c r="AW1050" s="13" t="str">
        <f>IF(AJ1050=1,"Train",IF(AH1050=Inputs!$B$6+1,"Validation",IF(AH1050&gt;Inputs!$B$6+1,"Forecast","Not used")))</f>
        <v>Not used</v>
      </c>
      <c r="AX1050" s="34">
        <f t="shared" si="229"/>
        <v>8830</v>
      </c>
      <c r="AY1050" s="38" t="str">
        <f t="shared" si="230"/>
        <v/>
      </c>
      <c r="AZ1050" s="13">
        <f t="shared" si="231"/>
        <v>0</v>
      </c>
      <c r="BB1050" s="19">
        <f>Regression!$C$45+Regression!$C$46*A1050</f>
        <v>7780.194575713992</v>
      </c>
      <c r="BC1050" s="27" t="str">
        <f t="shared" si="232"/>
        <v/>
      </c>
      <c r="BD1050" s="30">
        <f>INDEX('Seasonal Index'!$H$2:$H$53,AI1050)</f>
        <v>1.0119261816291902</v>
      </c>
      <c r="BE1050" s="34" t="str">
        <f t="shared" si="233"/>
        <v/>
      </c>
      <c r="BF1050" s="38" t="str">
        <f t="shared" si="234"/>
        <v/>
      </c>
      <c r="BG1050" s="34">
        <f t="shared" si="235"/>
        <v>8830</v>
      </c>
      <c r="BH1050" s="13">
        <f t="shared" si="236"/>
        <v>0</v>
      </c>
      <c r="BI1050" s="13">
        <f t="shared" si="237"/>
        <v>0</v>
      </c>
    </row>
    <row r="1051" spans="1:61" x14ac:dyDescent="0.2">
      <c r="A1051" s="15">
        <v>1050</v>
      </c>
      <c r="B1051" s="35">
        <v>40620</v>
      </c>
      <c r="C1051" s="36">
        <v>9074</v>
      </c>
      <c r="D1051" s="37"/>
      <c r="F1051" s="15">
        <v>404000</v>
      </c>
      <c r="H1051" s="15">
        <v>99.79</v>
      </c>
      <c r="I1051" s="15">
        <v>112.666</v>
      </c>
      <c r="J1051" s="15">
        <v>3.5670000000000002</v>
      </c>
      <c r="K1051" s="15">
        <v>15309.474</v>
      </c>
      <c r="L1051" s="15">
        <v>840793</v>
      </c>
      <c r="M1051" s="15">
        <v>1711</v>
      </c>
      <c r="N1051" s="15">
        <v>13.081</v>
      </c>
      <c r="O1051" s="15">
        <v>223790</v>
      </c>
      <c r="P1051" s="15">
        <v>10514.3</v>
      </c>
      <c r="Q1051" s="15">
        <v>2646811</v>
      </c>
      <c r="S1051" s="15">
        <v>11084</v>
      </c>
      <c r="T1051" s="15">
        <v>11.713200000000001</v>
      </c>
      <c r="U1051" s="15">
        <v>113.3</v>
      </c>
      <c r="V1051" s="15">
        <v>22</v>
      </c>
      <c r="W1051" s="15">
        <v>88.4</v>
      </c>
      <c r="X1051" s="15">
        <v>88.651939999999996</v>
      </c>
      <c r="AB1051" s="15">
        <v>309839</v>
      </c>
      <c r="AD1051" s="15">
        <v>0</v>
      </c>
      <c r="AE1051" s="15">
        <v>94.3</v>
      </c>
      <c r="AF1051" s="15">
        <v>2.5</v>
      </c>
      <c r="AH1051" s="13">
        <f t="shared" si="224"/>
        <v>2011</v>
      </c>
      <c r="AI1051" s="13">
        <f t="shared" si="225"/>
        <v>11</v>
      </c>
      <c r="AJ1051" s="13">
        <f>IF(AND(ISNUMBER(C1051),ISNUMBER(AK1051),ISNUMBER(AL1051),AH1051&gt;=Inputs!$B$5,AH1051&lt;=Inputs!$B$6,AH1051&lt;&gt;Inputs!$B$7,AH1051&lt;&gt;Inputs!$B$8),1,0)</f>
        <v>0</v>
      </c>
      <c r="AK1051" s="13">
        <f>IF(INDEX($E1051:$AF1051,Inputs!$C$10)="","",INDEX($E1051:$AF1051,Inputs!$C$10))</f>
        <v>223790</v>
      </c>
      <c r="AL1051" s="13">
        <f>IF(INDEX($E1051:$AF1051,Inputs!$C$11)="","",INDEX($E1051:$AF1051,Inputs!$C$11))</f>
        <v>404000</v>
      </c>
      <c r="AM1051" s="19">
        <f>Regression!$C$5+Regression!$C$6*A1051</f>
        <v>9615.2413139015553</v>
      </c>
      <c r="AN1051" s="27" t="str">
        <f t="shared" si="226"/>
        <v/>
      </c>
      <c r="AO1051" s="30">
        <f>INDEX('Seasonal Index'!$E$2:$E$53,AI1051)</f>
        <v>1.0021277529608945</v>
      </c>
      <c r="AP1051" s="34" t="str">
        <f t="shared" si="227"/>
        <v/>
      </c>
      <c r="AQ1051" s="16">
        <f>IF(AJ1051=1,A1051-Regression!$C$15,0)</f>
        <v>0</v>
      </c>
      <c r="AR1051" s="16">
        <f>IF(AJ1051=1,AK1051-Regression!$D$15,0)</f>
        <v>0</v>
      </c>
      <c r="AS1051" s="16">
        <f>IF(AJ1051=1,AL1051-Regression!$E$15,0)</f>
        <v>0</v>
      </c>
      <c r="AT1051" s="16">
        <f>IF(AJ1051=1,AP1051-Regression!$F$15,0)</f>
        <v>0</v>
      </c>
      <c r="AU1051" s="19">
        <f>IF(AND(ISNUMBER(AK1051),ISNUMBER(AL1051)),Regression!$C$38+Regression!$D$38*A1051+Regression!$E$38*AK1051+Regression!$F$38*AL1051,"")</f>
        <v>9262.7358104296727</v>
      </c>
      <c r="AV1051" s="34">
        <f t="shared" si="228"/>
        <v>9282.4446239762983</v>
      </c>
      <c r="AW1051" s="13" t="str">
        <f>IF(AJ1051=1,"Train",IF(AH1051=Inputs!$B$6+1,"Validation",IF(AH1051&gt;Inputs!$B$6+1,"Forecast","Not used")))</f>
        <v>Not used</v>
      </c>
      <c r="AX1051" s="34">
        <f t="shared" si="229"/>
        <v>9074</v>
      </c>
      <c r="AY1051" s="38" t="str">
        <f t="shared" si="230"/>
        <v/>
      </c>
      <c r="AZ1051" s="13">
        <f t="shared" si="231"/>
        <v>0</v>
      </c>
      <c r="BB1051" s="19">
        <f>Regression!$C$45+Regression!$C$46*A1051</f>
        <v>7781.7540753267685</v>
      </c>
      <c r="BC1051" s="27" t="str">
        <f t="shared" si="232"/>
        <v/>
      </c>
      <c r="BD1051" s="30">
        <f>INDEX('Seasonal Index'!$H$2:$H$53,AI1051)</f>
        <v>1.0050201958166503</v>
      </c>
      <c r="BE1051" s="34" t="str">
        <f t="shared" si="233"/>
        <v/>
      </c>
      <c r="BF1051" s="38" t="str">
        <f t="shared" si="234"/>
        <v/>
      </c>
      <c r="BG1051" s="34">
        <f t="shared" si="235"/>
        <v>9074</v>
      </c>
      <c r="BH1051" s="13">
        <f t="shared" si="236"/>
        <v>0</v>
      </c>
      <c r="BI1051" s="13">
        <f t="shared" si="237"/>
        <v>0</v>
      </c>
    </row>
    <row r="1052" spans="1:61" x14ac:dyDescent="0.2">
      <c r="A1052" s="15">
        <v>1051</v>
      </c>
      <c r="B1052" s="35">
        <v>40627</v>
      </c>
      <c r="C1052" s="36">
        <v>8866</v>
      </c>
      <c r="D1052" s="37"/>
      <c r="F1052" s="15">
        <v>407000</v>
      </c>
      <c r="H1052" s="15">
        <v>104.40600000000001</v>
      </c>
      <c r="I1052" s="15">
        <v>115.41200000000001</v>
      </c>
      <c r="J1052" s="15">
        <v>3.5619999999999998</v>
      </c>
      <c r="K1052" s="15">
        <v>15309.474</v>
      </c>
      <c r="L1052" s="15">
        <v>840793</v>
      </c>
      <c r="M1052" s="15">
        <v>1711</v>
      </c>
      <c r="N1052" s="15">
        <v>13.081</v>
      </c>
      <c r="O1052" s="15">
        <v>223790</v>
      </c>
      <c r="P1052" s="15">
        <v>10514.3</v>
      </c>
      <c r="Q1052" s="15">
        <v>2646811</v>
      </c>
      <c r="S1052" s="15">
        <v>11084</v>
      </c>
      <c r="T1052" s="15">
        <v>11.713200000000001</v>
      </c>
      <c r="U1052" s="15">
        <v>113.3</v>
      </c>
      <c r="V1052" s="15">
        <v>22</v>
      </c>
      <c r="W1052" s="15">
        <v>88.4</v>
      </c>
      <c r="X1052" s="15">
        <v>88.691820000000007</v>
      </c>
      <c r="AB1052" s="15">
        <v>309839</v>
      </c>
      <c r="AD1052" s="15">
        <v>0</v>
      </c>
      <c r="AE1052" s="15">
        <v>107.8</v>
      </c>
      <c r="AF1052" s="15">
        <v>9.1999999999999993</v>
      </c>
      <c r="AH1052" s="13">
        <f t="shared" si="224"/>
        <v>2011</v>
      </c>
      <c r="AI1052" s="13">
        <f t="shared" si="225"/>
        <v>12</v>
      </c>
      <c r="AJ1052" s="13">
        <f>IF(AND(ISNUMBER(C1052),ISNUMBER(AK1052),ISNUMBER(AL1052),AH1052&gt;=Inputs!$B$5,AH1052&lt;=Inputs!$B$6,AH1052&lt;&gt;Inputs!$B$7,AH1052&lt;&gt;Inputs!$B$8),1,0)</f>
        <v>0</v>
      </c>
      <c r="AK1052" s="13">
        <f>IF(INDEX($E1052:$AF1052,Inputs!$C$10)="","",INDEX($E1052:$AF1052,Inputs!$C$10))</f>
        <v>223790</v>
      </c>
      <c r="AL1052" s="13">
        <f>IF(INDEX($E1052:$AF1052,Inputs!$C$11)="","",INDEX($E1052:$AF1052,Inputs!$C$11))</f>
        <v>407000</v>
      </c>
      <c r="AM1052" s="19">
        <f>Regression!$C$5+Regression!$C$6*A1052</f>
        <v>9614.0686389632374</v>
      </c>
      <c r="AN1052" s="27" t="str">
        <f t="shared" si="226"/>
        <v/>
      </c>
      <c r="AO1052" s="30">
        <f>INDEX('Seasonal Index'!$E$2:$E$53,AI1052)</f>
        <v>0.99255102448152055</v>
      </c>
      <c r="AP1052" s="34" t="str">
        <f t="shared" si="227"/>
        <v/>
      </c>
      <c r="AQ1052" s="16">
        <f>IF(AJ1052=1,A1052-Regression!$C$15,0)</f>
        <v>0</v>
      </c>
      <c r="AR1052" s="16">
        <f>IF(AJ1052=1,AK1052-Regression!$D$15,0)</f>
        <v>0</v>
      </c>
      <c r="AS1052" s="16">
        <f>IF(AJ1052=1,AL1052-Regression!$E$15,0)</f>
        <v>0</v>
      </c>
      <c r="AT1052" s="16">
        <f>IF(AJ1052=1,AP1052-Regression!$F$15,0)</f>
        <v>0</v>
      </c>
      <c r="AU1052" s="19">
        <f>IF(AND(ISNUMBER(AK1052),ISNUMBER(AL1052)),Regression!$C$38+Regression!$D$38*A1052+Regression!$E$38*AK1052+Regression!$F$38*AL1052,"")</f>
        <v>9253.2083730814666</v>
      </c>
      <c r="AV1052" s="34">
        <f t="shared" si="228"/>
        <v>9184.2814504429934</v>
      </c>
      <c r="AW1052" s="13" t="str">
        <f>IF(AJ1052=1,"Train",IF(AH1052=Inputs!$B$6+1,"Validation",IF(AH1052&gt;Inputs!$B$6+1,"Forecast","Not used")))</f>
        <v>Not used</v>
      </c>
      <c r="AX1052" s="34">
        <f t="shared" si="229"/>
        <v>8866</v>
      </c>
      <c r="AY1052" s="38" t="str">
        <f t="shared" si="230"/>
        <v/>
      </c>
      <c r="AZ1052" s="13">
        <f t="shared" si="231"/>
        <v>0</v>
      </c>
      <c r="BB1052" s="19">
        <f>Regression!$C$45+Regression!$C$46*A1052</f>
        <v>7783.313574939546</v>
      </c>
      <c r="BC1052" s="27" t="str">
        <f t="shared" si="232"/>
        <v/>
      </c>
      <c r="BD1052" s="30">
        <f>INDEX('Seasonal Index'!$H$2:$H$53,AI1052)</f>
        <v>1.0030364776411875</v>
      </c>
      <c r="BE1052" s="34" t="str">
        <f t="shared" si="233"/>
        <v/>
      </c>
      <c r="BF1052" s="38" t="str">
        <f t="shared" si="234"/>
        <v/>
      </c>
      <c r="BG1052" s="34">
        <f t="shared" si="235"/>
        <v>8866</v>
      </c>
      <c r="BH1052" s="13">
        <f t="shared" si="236"/>
        <v>0</v>
      </c>
      <c r="BI1052" s="13">
        <f t="shared" si="237"/>
        <v>0</v>
      </c>
    </row>
    <row r="1053" spans="1:61" x14ac:dyDescent="0.2">
      <c r="A1053" s="15">
        <v>1052</v>
      </c>
      <c r="B1053" s="35">
        <v>40634</v>
      </c>
      <c r="C1053" s="36">
        <v>8853</v>
      </c>
      <c r="D1053" s="37"/>
      <c r="F1053" s="15">
        <v>399000</v>
      </c>
      <c r="H1053" s="15">
        <v>105.084</v>
      </c>
      <c r="I1053" s="15">
        <v>116.49</v>
      </c>
      <c r="J1053" s="15">
        <v>3.5960000000000001</v>
      </c>
      <c r="K1053" s="15">
        <v>15309.474</v>
      </c>
      <c r="L1053" s="15">
        <v>840793</v>
      </c>
      <c r="M1053" s="15">
        <v>1711</v>
      </c>
      <c r="N1053" s="15">
        <v>13.081</v>
      </c>
      <c r="O1053" s="15">
        <v>223790</v>
      </c>
      <c r="P1053" s="15">
        <v>10514.3</v>
      </c>
      <c r="Q1053" s="15">
        <v>2646811</v>
      </c>
      <c r="S1053" s="15">
        <v>11084</v>
      </c>
      <c r="T1053" s="15">
        <v>11.713200000000001</v>
      </c>
      <c r="U1053" s="15">
        <v>113.3</v>
      </c>
      <c r="V1053" s="15">
        <v>22</v>
      </c>
      <c r="W1053" s="15">
        <v>88.4</v>
      </c>
      <c r="X1053" s="15">
        <v>88.166659999999993</v>
      </c>
      <c r="AB1053" s="15">
        <v>309839</v>
      </c>
      <c r="AD1053" s="15">
        <v>0</v>
      </c>
      <c r="AE1053" s="15">
        <v>122.6</v>
      </c>
      <c r="AF1053" s="15">
        <v>9</v>
      </c>
      <c r="AH1053" s="13">
        <f t="shared" si="224"/>
        <v>2011</v>
      </c>
      <c r="AI1053" s="13">
        <f t="shared" si="225"/>
        <v>13</v>
      </c>
      <c r="AJ1053" s="13">
        <f>IF(AND(ISNUMBER(C1053),ISNUMBER(AK1053),ISNUMBER(AL1053),AH1053&gt;=Inputs!$B$5,AH1053&lt;=Inputs!$B$6,AH1053&lt;&gt;Inputs!$B$7,AH1053&lt;&gt;Inputs!$B$8),1,0)</f>
        <v>0</v>
      </c>
      <c r="AK1053" s="13">
        <f>IF(INDEX($E1053:$AF1053,Inputs!$C$10)="","",INDEX($E1053:$AF1053,Inputs!$C$10))</f>
        <v>223790</v>
      </c>
      <c r="AL1053" s="13">
        <f>IF(INDEX($E1053:$AF1053,Inputs!$C$11)="","",INDEX($E1053:$AF1053,Inputs!$C$11))</f>
        <v>399000</v>
      </c>
      <c r="AM1053" s="19">
        <f>Regression!$C$5+Regression!$C$6*A1053</f>
        <v>9612.8959640249177</v>
      </c>
      <c r="AN1053" s="27" t="str">
        <f t="shared" si="226"/>
        <v/>
      </c>
      <c r="AO1053" s="30">
        <f>INDEX('Seasonal Index'!$E$2:$E$53,AI1053)</f>
        <v>1.0067199075539344</v>
      </c>
      <c r="AP1053" s="34" t="str">
        <f t="shared" si="227"/>
        <v/>
      </c>
      <c r="AQ1053" s="16">
        <f>IF(AJ1053=1,A1053-Regression!$C$15,0)</f>
        <v>0</v>
      </c>
      <c r="AR1053" s="16">
        <f>IF(AJ1053=1,AK1053-Regression!$D$15,0)</f>
        <v>0</v>
      </c>
      <c r="AS1053" s="16">
        <f>IF(AJ1053=1,AL1053-Regression!$E$15,0)</f>
        <v>0</v>
      </c>
      <c r="AT1053" s="16">
        <f>IF(AJ1053=1,AP1053-Regression!$F$15,0)</f>
        <v>0</v>
      </c>
      <c r="AU1053" s="19">
        <f>IF(AND(ISNUMBER(AK1053),ISNUMBER(AL1053)),Regression!$C$38+Regression!$D$38*A1053+Regression!$E$38*AK1053+Regression!$F$38*AL1053,"")</f>
        <v>9272.8863908775893</v>
      </c>
      <c r="AV1053" s="34">
        <f t="shared" si="228"/>
        <v>9335.1993301824223</v>
      </c>
      <c r="AW1053" s="13" t="str">
        <f>IF(AJ1053=1,"Train",IF(AH1053=Inputs!$B$6+1,"Validation",IF(AH1053&gt;Inputs!$B$6+1,"Forecast","Not used")))</f>
        <v>Not used</v>
      </c>
      <c r="AX1053" s="34">
        <f t="shared" si="229"/>
        <v>8853</v>
      </c>
      <c r="AY1053" s="38" t="str">
        <f t="shared" si="230"/>
        <v/>
      </c>
      <c r="AZ1053" s="13">
        <f t="shared" si="231"/>
        <v>0</v>
      </c>
      <c r="BB1053" s="19">
        <f>Regression!$C$45+Regression!$C$46*A1053</f>
        <v>7784.8730745523226</v>
      </c>
      <c r="BC1053" s="27" t="str">
        <f t="shared" si="232"/>
        <v/>
      </c>
      <c r="BD1053" s="30">
        <f>INDEX('Seasonal Index'!$H$2:$H$53,AI1053)</f>
        <v>1.0306249409207193</v>
      </c>
      <c r="BE1053" s="34" t="str">
        <f t="shared" si="233"/>
        <v/>
      </c>
      <c r="BF1053" s="38" t="str">
        <f t="shared" si="234"/>
        <v/>
      </c>
      <c r="BG1053" s="34">
        <f t="shared" si="235"/>
        <v>8853</v>
      </c>
      <c r="BH1053" s="13">
        <f t="shared" si="236"/>
        <v>0</v>
      </c>
      <c r="BI1053" s="13">
        <f t="shared" si="237"/>
        <v>0</v>
      </c>
    </row>
    <row r="1054" spans="1:61" x14ac:dyDescent="0.2">
      <c r="A1054" s="15">
        <v>1053</v>
      </c>
      <c r="B1054" s="35">
        <v>40641</v>
      </c>
      <c r="C1054" s="36">
        <v>9181</v>
      </c>
      <c r="D1054" s="37"/>
      <c r="F1054" s="15">
        <v>395000</v>
      </c>
      <c r="H1054" s="15">
        <v>109.286</v>
      </c>
      <c r="I1054" s="15">
        <v>123.03</v>
      </c>
      <c r="J1054" s="15">
        <v>3.6840000000000002</v>
      </c>
      <c r="K1054" s="15">
        <v>15309.474</v>
      </c>
      <c r="L1054" s="15">
        <v>840793</v>
      </c>
      <c r="M1054" s="15">
        <v>1718</v>
      </c>
      <c r="N1054" s="15">
        <v>13.081</v>
      </c>
      <c r="O1054" s="15">
        <v>223790</v>
      </c>
      <c r="P1054" s="15">
        <v>10540.6</v>
      </c>
      <c r="Q1054" s="15">
        <v>2646811</v>
      </c>
      <c r="S1054" s="15">
        <v>11084</v>
      </c>
      <c r="T1054" s="15">
        <v>11.713200000000001</v>
      </c>
      <c r="U1054" s="15">
        <v>113.3</v>
      </c>
      <c r="V1054" s="15">
        <v>22</v>
      </c>
      <c r="W1054" s="15">
        <v>84.8</v>
      </c>
      <c r="X1054" s="15">
        <v>88.152780000000007</v>
      </c>
      <c r="AB1054" s="15">
        <v>309839</v>
      </c>
      <c r="AD1054" s="15">
        <v>0</v>
      </c>
      <c r="AE1054" s="15">
        <v>82.8</v>
      </c>
      <c r="AF1054" s="15">
        <v>9.1</v>
      </c>
      <c r="AH1054" s="13">
        <f t="shared" si="224"/>
        <v>2011</v>
      </c>
      <c r="AI1054" s="13">
        <f t="shared" si="225"/>
        <v>14</v>
      </c>
      <c r="AJ1054" s="13">
        <f>IF(AND(ISNUMBER(C1054),ISNUMBER(AK1054),ISNUMBER(AL1054),AH1054&gt;=Inputs!$B$5,AH1054&lt;=Inputs!$B$6,AH1054&lt;&gt;Inputs!$B$7,AH1054&lt;&gt;Inputs!$B$8),1,0)</f>
        <v>0</v>
      </c>
      <c r="AK1054" s="13">
        <f>IF(INDEX($E1054:$AF1054,Inputs!$C$10)="","",INDEX($E1054:$AF1054,Inputs!$C$10))</f>
        <v>223790</v>
      </c>
      <c r="AL1054" s="13">
        <f>IF(INDEX($E1054:$AF1054,Inputs!$C$11)="","",INDEX($E1054:$AF1054,Inputs!$C$11))</f>
        <v>395000</v>
      </c>
      <c r="AM1054" s="19">
        <f>Regression!$C$5+Regression!$C$6*A1054</f>
        <v>9611.723289086598</v>
      </c>
      <c r="AN1054" s="27" t="str">
        <f t="shared" si="226"/>
        <v/>
      </c>
      <c r="AO1054" s="30">
        <f>INDEX('Seasonal Index'!$E$2:$E$53,AI1054)</f>
        <v>0.99471306505019241</v>
      </c>
      <c r="AP1054" s="34" t="str">
        <f t="shared" si="227"/>
        <v/>
      </c>
      <c r="AQ1054" s="16">
        <f>IF(AJ1054=1,A1054-Regression!$C$15,0)</f>
        <v>0</v>
      </c>
      <c r="AR1054" s="16">
        <f>IF(AJ1054=1,AK1054-Regression!$D$15,0)</f>
        <v>0</v>
      </c>
      <c r="AS1054" s="16">
        <f>IF(AJ1054=1,AL1054-Regression!$E$15,0)</f>
        <v>0</v>
      </c>
      <c r="AT1054" s="16">
        <f>IF(AJ1054=1,AP1054-Regression!$F$15,0)</f>
        <v>0</v>
      </c>
      <c r="AU1054" s="19">
        <f>IF(AND(ISNUMBER(AK1054),ISNUMBER(AL1054)),Regression!$C$38+Regression!$D$38*A1054+Regression!$E$38*AK1054+Regression!$F$38*AL1054,"")</f>
        <v>9281.944243166683</v>
      </c>
      <c r="AV1054" s="34">
        <f t="shared" si="228"/>
        <v>9232.8712077453201</v>
      </c>
      <c r="AW1054" s="13" t="str">
        <f>IF(AJ1054=1,"Train",IF(AH1054=Inputs!$B$6+1,"Validation",IF(AH1054&gt;Inputs!$B$6+1,"Forecast","Not used")))</f>
        <v>Not used</v>
      </c>
      <c r="AX1054" s="34">
        <f t="shared" si="229"/>
        <v>9181</v>
      </c>
      <c r="AY1054" s="38" t="str">
        <f t="shared" si="230"/>
        <v/>
      </c>
      <c r="AZ1054" s="13">
        <f t="shared" si="231"/>
        <v>0</v>
      </c>
      <c r="BB1054" s="19">
        <f>Regression!$C$45+Regression!$C$46*A1054</f>
        <v>7786.4325741650991</v>
      </c>
      <c r="BC1054" s="27" t="str">
        <f t="shared" si="232"/>
        <v/>
      </c>
      <c r="BD1054" s="30">
        <f>INDEX('Seasonal Index'!$H$2:$H$53,AI1054)</f>
        <v>0.9999465749058718</v>
      </c>
      <c r="BE1054" s="34" t="str">
        <f t="shared" si="233"/>
        <v/>
      </c>
      <c r="BF1054" s="38" t="str">
        <f t="shared" si="234"/>
        <v/>
      </c>
      <c r="BG1054" s="34">
        <f t="shared" si="235"/>
        <v>9181</v>
      </c>
      <c r="BH1054" s="13">
        <f t="shared" si="236"/>
        <v>0</v>
      </c>
      <c r="BI1054" s="13">
        <f t="shared" si="237"/>
        <v>0</v>
      </c>
    </row>
    <row r="1055" spans="1:61" x14ac:dyDescent="0.2">
      <c r="A1055" s="15">
        <v>1054</v>
      </c>
      <c r="B1055" s="35">
        <v>40648</v>
      </c>
      <c r="C1055" s="36">
        <v>9062</v>
      </c>
      <c r="D1055" s="37"/>
      <c r="F1055" s="15">
        <v>416000</v>
      </c>
      <c r="H1055" s="15">
        <v>107.75</v>
      </c>
      <c r="I1055" s="15">
        <v>123.572</v>
      </c>
      <c r="J1055" s="15">
        <v>3.7909999999999999</v>
      </c>
      <c r="K1055" s="15">
        <v>15309.474</v>
      </c>
      <c r="L1055" s="15">
        <v>815612</v>
      </c>
      <c r="M1055" s="15">
        <v>1718</v>
      </c>
      <c r="N1055" s="15">
        <v>13.081</v>
      </c>
      <c r="O1055" s="15">
        <v>213463</v>
      </c>
      <c r="P1055" s="15">
        <v>10540.6</v>
      </c>
      <c r="Q1055" s="15">
        <v>2646811</v>
      </c>
      <c r="S1055" s="15">
        <v>11084</v>
      </c>
      <c r="T1055" s="15">
        <v>11.713200000000001</v>
      </c>
      <c r="U1055" s="15">
        <v>113.3</v>
      </c>
      <c r="V1055" s="15">
        <v>22</v>
      </c>
      <c r="W1055" s="15">
        <v>84.8</v>
      </c>
      <c r="X1055" s="15">
        <v>87.552300000000002</v>
      </c>
      <c r="AB1055" s="15">
        <v>309839</v>
      </c>
      <c r="AD1055" s="15">
        <v>0</v>
      </c>
      <c r="AE1055" s="15">
        <v>59.9</v>
      </c>
      <c r="AF1055" s="15">
        <v>16.899999999999999</v>
      </c>
      <c r="AH1055" s="13">
        <f t="shared" si="224"/>
        <v>2011</v>
      </c>
      <c r="AI1055" s="13">
        <f t="shared" si="225"/>
        <v>15</v>
      </c>
      <c r="AJ1055" s="13">
        <f>IF(AND(ISNUMBER(C1055),ISNUMBER(AK1055),ISNUMBER(AL1055),AH1055&gt;=Inputs!$B$5,AH1055&lt;=Inputs!$B$6,AH1055&lt;&gt;Inputs!$B$7,AH1055&lt;&gt;Inputs!$B$8),1,0)</f>
        <v>0</v>
      </c>
      <c r="AK1055" s="13">
        <f>IF(INDEX($E1055:$AF1055,Inputs!$C$10)="","",INDEX($E1055:$AF1055,Inputs!$C$10))</f>
        <v>213463</v>
      </c>
      <c r="AL1055" s="13">
        <f>IF(INDEX($E1055:$AF1055,Inputs!$C$11)="","",INDEX($E1055:$AF1055,Inputs!$C$11))</f>
        <v>416000</v>
      </c>
      <c r="AM1055" s="19">
        <f>Regression!$C$5+Regression!$C$6*A1055</f>
        <v>9610.5506141482801</v>
      </c>
      <c r="AN1055" s="27" t="str">
        <f t="shared" si="226"/>
        <v/>
      </c>
      <c r="AO1055" s="30">
        <f>INDEX('Seasonal Index'!$E$2:$E$53,AI1055)</f>
        <v>1.0030309157157118</v>
      </c>
      <c r="AP1055" s="34" t="str">
        <f t="shared" si="227"/>
        <v/>
      </c>
      <c r="AQ1055" s="16">
        <f>IF(AJ1055=1,A1055-Regression!$C$15,0)</f>
        <v>0</v>
      </c>
      <c r="AR1055" s="16">
        <f>IF(AJ1055=1,AK1055-Regression!$D$15,0)</f>
        <v>0</v>
      </c>
      <c r="AS1055" s="16">
        <f>IF(AJ1055=1,AL1055-Regression!$E$15,0)</f>
        <v>0</v>
      </c>
      <c r="AT1055" s="16">
        <f>IF(AJ1055=1,AP1055-Regression!$F$15,0)</f>
        <v>0</v>
      </c>
      <c r="AU1055" s="19">
        <f>IF(AND(ISNUMBER(AK1055),ISNUMBER(AL1055)),Regression!$C$38+Regression!$D$38*A1055+Regression!$E$38*AK1055+Regression!$F$38*AL1055,"")</f>
        <v>9205.7826823576925</v>
      </c>
      <c r="AV1055" s="34">
        <f t="shared" si="228"/>
        <v>9233.6846337650786</v>
      </c>
      <c r="AW1055" s="13" t="str">
        <f>IF(AJ1055=1,"Train",IF(AH1055=Inputs!$B$6+1,"Validation",IF(AH1055&gt;Inputs!$B$6+1,"Forecast","Not used")))</f>
        <v>Not used</v>
      </c>
      <c r="AX1055" s="34">
        <f t="shared" si="229"/>
        <v>9062</v>
      </c>
      <c r="AY1055" s="38" t="str">
        <f t="shared" si="230"/>
        <v/>
      </c>
      <c r="AZ1055" s="13">
        <f t="shared" si="231"/>
        <v>0</v>
      </c>
      <c r="BB1055" s="19">
        <f>Regression!$C$45+Regression!$C$46*A1055</f>
        <v>7787.9920737778757</v>
      </c>
      <c r="BC1055" s="27" t="str">
        <f t="shared" si="232"/>
        <v/>
      </c>
      <c r="BD1055" s="30">
        <f>INDEX('Seasonal Index'!$H$2:$H$53,AI1055)</f>
        <v>0.99086023336954587</v>
      </c>
      <c r="BE1055" s="34" t="str">
        <f t="shared" si="233"/>
        <v/>
      </c>
      <c r="BF1055" s="38" t="str">
        <f t="shared" si="234"/>
        <v/>
      </c>
      <c r="BG1055" s="34">
        <f t="shared" si="235"/>
        <v>9062</v>
      </c>
      <c r="BH1055" s="13">
        <f t="shared" si="236"/>
        <v>0</v>
      </c>
      <c r="BI1055" s="13">
        <f t="shared" si="237"/>
        <v>0</v>
      </c>
    </row>
    <row r="1056" spans="1:61" x14ac:dyDescent="0.2">
      <c r="A1056" s="15">
        <v>1055</v>
      </c>
      <c r="B1056" s="35">
        <v>40655</v>
      </c>
      <c r="C1056" s="36">
        <v>9148</v>
      </c>
      <c r="D1056" s="37"/>
      <c r="F1056" s="15">
        <v>402000</v>
      </c>
      <c r="H1056" s="15">
        <v>109.11</v>
      </c>
      <c r="I1056" s="15">
        <v>122.735</v>
      </c>
      <c r="J1056" s="15">
        <v>3.8439999999999999</v>
      </c>
      <c r="K1056" s="15">
        <v>15309.474</v>
      </c>
      <c r="L1056" s="15">
        <v>815612</v>
      </c>
      <c r="M1056" s="15">
        <v>1718</v>
      </c>
      <c r="N1056" s="15">
        <v>13.259</v>
      </c>
      <c r="O1056" s="15">
        <v>213463</v>
      </c>
      <c r="P1056" s="15">
        <v>10540.6</v>
      </c>
      <c r="Q1056" s="15">
        <v>2646811</v>
      </c>
      <c r="S1056" s="15">
        <v>11084</v>
      </c>
      <c r="T1056" s="15">
        <v>11.713200000000001</v>
      </c>
      <c r="U1056" s="15">
        <v>113.3</v>
      </c>
      <c r="V1056" s="15">
        <v>22</v>
      </c>
      <c r="W1056" s="15">
        <v>84.8</v>
      </c>
      <c r="X1056" s="15">
        <v>87.136560000000003</v>
      </c>
      <c r="AB1056" s="15">
        <v>309839</v>
      </c>
      <c r="AD1056" s="15">
        <v>0</v>
      </c>
      <c r="AE1056" s="15">
        <v>67</v>
      </c>
      <c r="AF1056" s="15">
        <v>20.100000000000001</v>
      </c>
      <c r="AH1056" s="13">
        <f t="shared" si="224"/>
        <v>2011</v>
      </c>
      <c r="AI1056" s="13">
        <f t="shared" si="225"/>
        <v>16</v>
      </c>
      <c r="AJ1056" s="13">
        <f>IF(AND(ISNUMBER(C1056),ISNUMBER(AK1056),ISNUMBER(AL1056),AH1056&gt;=Inputs!$B$5,AH1056&lt;=Inputs!$B$6,AH1056&lt;&gt;Inputs!$B$7,AH1056&lt;&gt;Inputs!$B$8),1,0)</f>
        <v>0</v>
      </c>
      <c r="AK1056" s="13">
        <f>IF(INDEX($E1056:$AF1056,Inputs!$C$10)="","",INDEX($E1056:$AF1056,Inputs!$C$10))</f>
        <v>213463</v>
      </c>
      <c r="AL1056" s="13">
        <f>IF(INDEX($E1056:$AF1056,Inputs!$C$11)="","",INDEX($E1056:$AF1056,Inputs!$C$11))</f>
        <v>402000</v>
      </c>
      <c r="AM1056" s="19">
        <f>Regression!$C$5+Regression!$C$6*A1056</f>
        <v>9609.3779392099605</v>
      </c>
      <c r="AN1056" s="27" t="str">
        <f t="shared" si="226"/>
        <v/>
      </c>
      <c r="AO1056" s="30">
        <f>INDEX('Seasonal Index'!$E$2:$E$53,AI1056)</f>
        <v>1.002097408025427</v>
      </c>
      <c r="AP1056" s="34" t="str">
        <f t="shared" si="227"/>
        <v/>
      </c>
      <c r="AQ1056" s="16">
        <f>IF(AJ1056=1,A1056-Regression!$C$15,0)</f>
        <v>0</v>
      </c>
      <c r="AR1056" s="16">
        <f>IF(AJ1056=1,AK1056-Regression!$D$15,0)</f>
        <v>0</v>
      </c>
      <c r="AS1056" s="16">
        <f>IF(AJ1056=1,AL1056-Regression!$E$15,0)</f>
        <v>0</v>
      </c>
      <c r="AT1056" s="16">
        <f>IF(AJ1056=1,AP1056-Regression!$F$15,0)</f>
        <v>0</v>
      </c>
      <c r="AU1056" s="19">
        <f>IF(AND(ISNUMBER(AK1056),ISNUMBER(AL1056)),Regression!$C$38+Regression!$D$38*A1056+Regression!$E$38*AK1056+Regression!$F$38*AL1056,"")</f>
        <v>9241.3909484143587</v>
      </c>
      <c r="AV1056" s="34">
        <f t="shared" si="228"/>
        <v>9260.7739159556713</v>
      </c>
      <c r="AW1056" s="13" t="str">
        <f>IF(AJ1056=1,"Train",IF(AH1056=Inputs!$B$6+1,"Validation",IF(AH1056&gt;Inputs!$B$6+1,"Forecast","Not used")))</f>
        <v>Not used</v>
      </c>
      <c r="AX1056" s="34">
        <f t="shared" si="229"/>
        <v>9148</v>
      </c>
      <c r="AY1056" s="38" t="str">
        <f t="shared" si="230"/>
        <v/>
      </c>
      <c r="AZ1056" s="13">
        <f t="shared" si="231"/>
        <v>0</v>
      </c>
      <c r="BB1056" s="19">
        <f>Regression!$C$45+Regression!$C$46*A1056</f>
        <v>7789.5515733906523</v>
      </c>
      <c r="BC1056" s="27" t="str">
        <f t="shared" si="232"/>
        <v/>
      </c>
      <c r="BD1056" s="30">
        <f>INDEX('Seasonal Index'!$H$2:$H$53,AI1056)</f>
        <v>1.0144500074765384</v>
      </c>
      <c r="BE1056" s="34" t="str">
        <f t="shared" si="233"/>
        <v/>
      </c>
      <c r="BF1056" s="38" t="str">
        <f t="shared" si="234"/>
        <v/>
      </c>
      <c r="BG1056" s="34">
        <f t="shared" si="235"/>
        <v>9148</v>
      </c>
      <c r="BH1056" s="13">
        <f t="shared" si="236"/>
        <v>0</v>
      </c>
      <c r="BI1056" s="13">
        <f t="shared" si="237"/>
        <v>0</v>
      </c>
    </row>
    <row r="1057" spans="1:61" x14ac:dyDescent="0.2">
      <c r="A1057" s="15">
        <v>1056</v>
      </c>
      <c r="B1057" s="35">
        <v>40662</v>
      </c>
      <c r="C1057" s="36">
        <v>8943</v>
      </c>
      <c r="D1057" s="37"/>
      <c r="F1057" s="15">
        <v>422000</v>
      </c>
      <c r="H1057" s="15">
        <v>112.29600000000001</v>
      </c>
      <c r="I1057" s="15">
        <v>125.36</v>
      </c>
      <c r="J1057" s="15">
        <v>3.879</v>
      </c>
      <c r="K1057" s="15">
        <v>15309.474</v>
      </c>
      <c r="L1057" s="15">
        <v>815612</v>
      </c>
      <c r="M1057" s="15">
        <v>1718</v>
      </c>
      <c r="N1057" s="15">
        <v>13.259</v>
      </c>
      <c r="O1057" s="15">
        <v>213463</v>
      </c>
      <c r="P1057" s="15">
        <v>10540.6</v>
      </c>
      <c r="Q1057" s="15">
        <v>2646811</v>
      </c>
      <c r="S1057" s="15">
        <v>11084</v>
      </c>
      <c r="T1057" s="15">
        <v>11.713200000000001</v>
      </c>
      <c r="U1057" s="15">
        <v>113.3</v>
      </c>
      <c r="V1057" s="15">
        <v>22</v>
      </c>
      <c r="W1057" s="15">
        <v>84.8</v>
      </c>
      <c r="X1057" s="15">
        <v>86.750240000000005</v>
      </c>
      <c r="AB1057" s="15">
        <v>309839</v>
      </c>
      <c r="AD1057" s="15">
        <v>0</v>
      </c>
      <c r="AE1057" s="15">
        <v>33.9</v>
      </c>
      <c r="AF1057" s="15">
        <v>26.8</v>
      </c>
      <c r="AH1057" s="13">
        <f t="shared" si="224"/>
        <v>2011</v>
      </c>
      <c r="AI1057" s="13">
        <f t="shared" si="225"/>
        <v>17</v>
      </c>
      <c r="AJ1057" s="13">
        <f>IF(AND(ISNUMBER(C1057),ISNUMBER(AK1057),ISNUMBER(AL1057),AH1057&gt;=Inputs!$B$5,AH1057&lt;=Inputs!$B$6,AH1057&lt;&gt;Inputs!$B$7,AH1057&lt;&gt;Inputs!$B$8),1,0)</f>
        <v>0</v>
      </c>
      <c r="AK1057" s="13">
        <f>IF(INDEX($E1057:$AF1057,Inputs!$C$10)="","",INDEX($E1057:$AF1057,Inputs!$C$10))</f>
        <v>213463</v>
      </c>
      <c r="AL1057" s="13">
        <f>IF(INDEX($E1057:$AF1057,Inputs!$C$11)="","",INDEX($E1057:$AF1057,Inputs!$C$11))</f>
        <v>422000</v>
      </c>
      <c r="AM1057" s="19">
        <f>Regression!$C$5+Regression!$C$6*A1057</f>
        <v>9608.2052642716408</v>
      </c>
      <c r="AN1057" s="27" t="str">
        <f t="shared" si="226"/>
        <v/>
      </c>
      <c r="AO1057" s="30">
        <f>INDEX('Seasonal Index'!$E$2:$E$53,AI1057)</f>
        <v>0.98572000908513657</v>
      </c>
      <c r="AP1057" s="34" t="str">
        <f t="shared" si="227"/>
        <v/>
      </c>
      <c r="AQ1057" s="16">
        <f>IF(AJ1057=1,A1057-Regression!$C$15,0)</f>
        <v>0</v>
      </c>
      <c r="AR1057" s="16">
        <f>IF(AJ1057=1,AK1057-Regression!$D$15,0)</f>
        <v>0</v>
      </c>
      <c r="AS1057" s="16">
        <f>IF(AJ1057=1,AL1057-Regression!$E$15,0)</f>
        <v>0</v>
      </c>
      <c r="AT1057" s="16">
        <f>IF(AJ1057=1,AP1057-Regression!$F$15,0)</f>
        <v>0</v>
      </c>
      <c r="AU1057" s="19">
        <f>IF(AND(ISNUMBER(AK1057),ISNUMBER(AL1057)),Regression!$C$38+Regression!$D$38*A1057+Regression!$E$38*AK1057+Regression!$F$38*AL1057,"")</f>
        <v>9186.7278076612802</v>
      </c>
      <c r="AV1057" s="34">
        <f t="shared" si="228"/>
        <v>9055.5414180305543</v>
      </c>
      <c r="AW1057" s="13" t="str">
        <f>IF(AJ1057=1,"Train",IF(AH1057=Inputs!$B$6+1,"Validation",IF(AH1057&gt;Inputs!$B$6+1,"Forecast","Not used")))</f>
        <v>Not used</v>
      </c>
      <c r="AX1057" s="34">
        <f t="shared" si="229"/>
        <v>8943</v>
      </c>
      <c r="AY1057" s="38" t="str">
        <f t="shared" si="230"/>
        <v/>
      </c>
      <c r="AZ1057" s="13">
        <f t="shared" si="231"/>
        <v>0</v>
      </c>
      <c r="BB1057" s="19">
        <f>Regression!$C$45+Regression!$C$46*A1057</f>
        <v>7791.1110730034297</v>
      </c>
      <c r="BC1057" s="27" t="str">
        <f t="shared" si="232"/>
        <v/>
      </c>
      <c r="BD1057" s="30">
        <f>INDEX('Seasonal Index'!$H$2:$H$53,AI1057)</f>
        <v>0.9921535913252727</v>
      </c>
      <c r="BE1057" s="34" t="str">
        <f t="shared" si="233"/>
        <v/>
      </c>
      <c r="BF1057" s="38" t="str">
        <f t="shared" si="234"/>
        <v/>
      </c>
      <c r="BG1057" s="34">
        <f t="shared" si="235"/>
        <v>8943</v>
      </c>
      <c r="BH1057" s="13">
        <f t="shared" si="236"/>
        <v>0</v>
      </c>
      <c r="BI1057" s="13">
        <f t="shared" si="237"/>
        <v>0</v>
      </c>
    </row>
    <row r="1058" spans="1:61" x14ac:dyDescent="0.2">
      <c r="A1058" s="15">
        <v>1057</v>
      </c>
      <c r="B1058" s="35">
        <v>40669</v>
      </c>
      <c r="C1058" s="36">
        <v>8826</v>
      </c>
      <c r="D1058" s="37"/>
      <c r="F1058" s="15">
        <v>468000</v>
      </c>
      <c r="H1058" s="15">
        <v>105.836</v>
      </c>
      <c r="I1058" s="15">
        <v>119.56399999999999</v>
      </c>
      <c r="J1058" s="15">
        <v>3.9630000000000001</v>
      </c>
      <c r="K1058" s="15">
        <v>15351.448</v>
      </c>
      <c r="L1058" s="15">
        <v>815612</v>
      </c>
      <c r="M1058" s="15">
        <v>1720</v>
      </c>
      <c r="N1058" s="15">
        <v>13.259</v>
      </c>
      <c r="O1058" s="15">
        <v>213463</v>
      </c>
      <c r="P1058" s="15">
        <v>10619.7</v>
      </c>
      <c r="Q1058" s="15">
        <v>2646811</v>
      </c>
      <c r="S1058" s="15">
        <v>11084</v>
      </c>
      <c r="T1058" s="15">
        <v>11.713200000000001</v>
      </c>
      <c r="U1058" s="15">
        <v>114</v>
      </c>
      <c r="V1058" s="15">
        <v>22</v>
      </c>
      <c r="W1058" s="15">
        <v>80</v>
      </c>
      <c r="X1058" s="15">
        <v>86.070779999999999</v>
      </c>
      <c r="AB1058" s="15">
        <v>309839</v>
      </c>
      <c r="AD1058" s="15">
        <v>0</v>
      </c>
      <c r="AE1058" s="15">
        <v>40.200000000000003</v>
      </c>
      <c r="AF1058" s="15">
        <v>18.8</v>
      </c>
      <c r="AH1058" s="13">
        <f t="shared" si="224"/>
        <v>2011</v>
      </c>
      <c r="AI1058" s="13">
        <f t="shared" si="225"/>
        <v>18</v>
      </c>
      <c r="AJ1058" s="13">
        <f>IF(AND(ISNUMBER(C1058),ISNUMBER(AK1058),ISNUMBER(AL1058),AH1058&gt;=Inputs!$B$5,AH1058&lt;=Inputs!$B$6,AH1058&lt;&gt;Inputs!$B$7,AH1058&lt;&gt;Inputs!$B$8),1,0)</f>
        <v>0</v>
      </c>
      <c r="AK1058" s="13">
        <f>IF(INDEX($E1058:$AF1058,Inputs!$C$10)="","",INDEX($E1058:$AF1058,Inputs!$C$10))</f>
        <v>213463</v>
      </c>
      <c r="AL1058" s="13">
        <f>IF(INDEX($E1058:$AF1058,Inputs!$C$11)="","",INDEX($E1058:$AF1058,Inputs!$C$11))</f>
        <v>468000</v>
      </c>
      <c r="AM1058" s="19">
        <f>Regression!$C$5+Regression!$C$6*A1058</f>
        <v>9607.0325893333229</v>
      </c>
      <c r="AN1058" s="27" t="str">
        <f t="shared" si="226"/>
        <v/>
      </c>
      <c r="AO1058" s="30">
        <f>INDEX('Seasonal Index'!$E$2:$E$53,AI1058)</f>
        <v>1.0181401500092944</v>
      </c>
      <c r="AP1058" s="34" t="str">
        <f t="shared" si="227"/>
        <v/>
      </c>
      <c r="AQ1058" s="16">
        <f>IF(AJ1058=1,A1058-Regression!$C$15,0)</f>
        <v>0</v>
      </c>
      <c r="AR1058" s="16">
        <f>IF(AJ1058=1,AK1058-Regression!$D$15,0)</f>
        <v>0</v>
      </c>
      <c r="AS1058" s="16">
        <f>IF(AJ1058=1,AL1058-Regression!$E$15,0)</f>
        <v>0</v>
      </c>
      <c r="AT1058" s="16">
        <f>IF(AJ1058=1,AP1058-Regression!$F$15,0)</f>
        <v>0</v>
      </c>
      <c r="AU1058" s="19">
        <f>IF(AND(ISNUMBER(AK1058),ISNUMBER(AL1058)),Regression!$C$38+Regression!$D$38*A1058+Regression!$E$38*AK1058+Regression!$F$38*AL1058,"")</f>
        <v>9063.0335911125148</v>
      </c>
      <c r="AV1058" s="34">
        <f t="shared" si="228"/>
        <v>9227.4383799945699</v>
      </c>
      <c r="AW1058" s="13" t="str">
        <f>IF(AJ1058=1,"Train",IF(AH1058=Inputs!$B$6+1,"Validation",IF(AH1058&gt;Inputs!$B$6+1,"Forecast","Not used")))</f>
        <v>Not used</v>
      </c>
      <c r="AX1058" s="34">
        <f t="shared" si="229"/>
        <v>8826</v>
      </c>
      <c r="AY1058" s="38" t="str">
        <f t="shared" si="230"/>
        <v/>
      </c>
      <c r="AZ1058" s="13">
        <f t="shared" si="231"/>
        <v>0</v>
      </c>
      <c r="BB1058" s="19">
        <f>Regression!$C$45+Regression!$C$46*A1058</f>
        <v>7792.6705726162063</v>
      </c>
      <c r="BC1058" s="27" t="str">
        <f t="shared" si="232"/>
        <v/>
      </c>
      <c r="BD1058" s="30">
        <f>INDEX('Seasonal Index'!$H$2:$H$53,AI1058)</f>
        <v>1.0188493846734186</v>
      </c>
      <c r="BE1058" s="34" t="str">
        <f t="shared" si="233"/>
        <v/>
      </c>
      <c r="BF1058" s="38" t="str">
        <f t="shared" si="234"/>
        <v/>
      </c>
      <c r="BG1058" s="34">
        <f t="shared" si="235"/>
        <v>8826</v>
      </c>
      <c r="BH1058" s="13">
        <f t="shared" si="236"/>
        <v>0</v>
      </c>
      <c r="BI1058" s="13">
        <f t="shared" si="237"/>
        <v>0</v>
      </c>
    </row>
    <row r="1059" spans="1:61" x14ac:dyDescent="0.2">
      <c r="A1059" s="15">
        <v>1058</v>
      </c>
      <c r="B1059" s="35">
        <v>40676</v>
      </c>
      <c r="C1059" s="36">
        <v>9048</v>
      </c>
      <c r="D1059" s="37"/>
      <c r="F1059" s="15">
        <v>435000</v>
      </c>
      <c r="H1059" s="15">
        <v>99.866</v>
      </c>
      <c r="I1059" s="15">
        <v>114.52800000000001</v>
      </c>
      <c r="J1059" s="15">
        <v>3.9649999999999999</v>
      </c>
      <c r="K1059" s="15">
        <v>15351.448</v>
      </c>
      <c r="L1059" s="15">
        <v>796585</v>
      </c>
      <c r="M1059" s="15">
        <v>1720</v>
      </c>
      <c r="N1059" s="15">
        <v>13.259</v>
      </c>
      <c r="O1059" s="15">
        <v>213463</v>
      </c>
      <c r="P1059" s="15">
        <v>10619.7</v>
      </c>
      <c r="Q1059" s="15">
        <v>2646811</v>
      </c>
      <c r="S1059" s="15">
        <v>11084</v>
      </c>
      <c r="T1059" s="15">
        <v>11.713200000000001</v>
      </c>
      <c r="U1059" s="15">
        <v>114</v>
      </c>
      <c r="V1059" s="15">
        <v>22</v>
      </c>
      <c r="W1059" s="15">
        <v>80</v>
      </c>
      <c r="X1059" s="15">
        <v>86.002459999999999</v>
      </c>
      <c r="AB1059" s="15">
        <v>309839</v>
      </c>
      <c r="AD1059" s="15">
        <v>0</v>
      </c>
      <c r="AE1059" s="15">
        <v>24.1</v>
      </c>
      <c r="AF1059" s="15">
        <v>33</v>
      </c>
      <c r="AH1059" s="13">
        <f t="shared" si="224"/>
        <v>2011</v>
      </c>
      <c r="AI1059" s="13">
        <f t="shared" si="225"/>
        <v>19</v>
      </c>
      <c r="AJ1059" s="13">
        <f>IF(AND(ISNUMBER(C1059),ISNUMBER(AK1059),ISNUMBER(AL1059),AH1059&gt;=Inputs!$B$5,AH1059&lt;=Inputs!$B$6,AH1059&lt;&gt;Inputs!$B$7,AH1059&lt;&gt;Inputs!$B$8),1,0)</f>
        <v>0</v>
      </c>
      <c r="AK1059" s="13">
        <f>IF(INDEX($E1059:$AF1059,Inputs!$C$10)="","",INDEX($E1059:$AF1059,Inputs!$C$10))</f>
        <v>213463</v>
      </c>
      <c r="AL1059" s="13">
        <f>IF(INDEX($E1059:$AF1059,Inputs!$C$11)="","",INDEX($E1059:$AF1059,Inputs!$C$11))</f>
        <v>435000</v>
      </c>
      <c r="AM1059" s="19">
        <f>Regression!$C$5+Regression!$C$6*A1059</f>
        <v>9605.8599143950032</v>
      </c>
      <c r="AN1059" s="27" t="str">
        <f t="shared" si="226"/>
        <v/>
      </c>
      <c r="AO1059" s="30">
        <f>INDEX('Seasonal Index'!$E$2:$E$53,AI1059)</f>
        <v>1.0133712391889671</v>
      </c>
      <c r="AP1059" s="34" t="str">
        <f t="shared" si="227"/>
        <v/>
      </c>
      <c r="AQ1059" s="16">
        <f>IF(AJ1059=1,A1059-Regression!$C$15,0)</f>
        <v>0</v>
      </c>
      <c r="AR1059" s="16">
        <f>IF(AJ1059=1,AK1059-Regression!$D$15,0)</f>
        <v>0</v>
      </c>
      <c r="AS1059" s="16">
        <f>IF(AJ1059=1,AL1059-Regression!$E$15,0)</f>
        <v>0</v>
      </c>
      <c r="AT1059" s="16">
        <f>IF(AJ1059=1,AP1059-Regression!$F$15,0)</f>
        <v>0</v>
      </c>
      <c r="AU1059" s="19">
        <f>IF(AND(ISNUMBER(AK1059),ISNUMBER(AL1059)),Regression!$C$38+Regression!$D$38*A1059+Regression!$E$38*AK1059+Regression!$F$38*AL1059,"")</f>
        <v>9149.0876433275662</v>
      </c>
      <c r="AV1059" s="34">
        <f t="shared" si="228"/>
        <v>9271.4222825673223</v>
      </c>
      <c r="AW1059" s="13" t="str">
        <f>IF(AJ1059=1,"Train",IF(AH1059=Inputs!$B$6+1,"Validation",IF(AH1059&gt;Inputs!$B$6+1,"Forecast","Not used")))</f>
        <v>Not used</v>
      </c>
      <c r="AX1059" s="34">
        <f t="shared" si="229"/>
        <v>9048</v>
      </c>
      <c r="AY1059" s="38" t="str">
        <f t="shared" si="230"/>
        <v/>
      </c>
      <c r="AZ1059" s="13">
        <f t="shared" si="231"/>
        <v>0</v>
      </c>
      <c r="BB1059" s="19">
        <f>Regression!$C$45+Regression!$C$46*A1059</f>
        <v>7794.2300722289829</v>
      </c>
      <c r="BC1059" s="27" t="str">
        <f t="shared" si="232"/>
        <v/>
      </c>
      <c r="BD1059" s="30">
        <f>INDEX('Seasonal Index'!$H$2:$H$53,AI1059)</f>
        <v>1.0190603733092338</v>
      </c>
      <c r="BE1059" s="34" t="str">
        <f t="shared" si="233"/>
        <v/>
      </c>
      <c r="BF1059" s="38" t="str">
        <f t="shared" si="234"/>
        <v/>
      </c>
      <c r="BG1059" s="34">
        <f t="shared" si="235"/>
        <v>9048</v>
      </c>
      <c r="BH1059" s="13">
        <f t="shared" si="236"/>
        <v>0</v>
      </c>
      <c r="BI1059" s="13">
        <f t="shared" si="237"/>
        <v>0</v>
      </c>
    </row>
    <row r="1060" spans="1:61" x14ac:dyDescent="0.2">
      <c r="A1060" s="15">
        <v>1059</v>
      </c>
      <c r="B1060" s="35">
        <v>40683</v>
      </c>
      <c r="C1060" s="36">
        <v>9025</v>
      </c>
      <c r="D1060" s="37"/>
      <c r="F1060" s="15">
        <v>414000</v>
      </c>
      <c r="H1060" s="15">
        <v>97.994</v>
      </c>
      <c r="I1060" s="15">
        <v>112.02</v>
      </c>
      <c r="J1060" s="15">
        <v>3.96</v>
      </c>
      <c r="K1060" s="15">
        <v>15351.448</v>
      </c>
      <c r="L1060" s="15">
        <v>796585</v>
      </c>
      <c r="M1060" s="15">
        <v>1720</v>
      </c>
      <c r="N1060" s="15">
        <v>13.326000000000001</v>
      </c>
      <c r="O1060" s="15">
        <v>253124</v>
      </c>
      <c r="P1060" s="15">
        <v>10619.7</v>
      </c>
      <c r="Q1060" s="15">
        <v>2646811</v>
      </c>
      <c r="S1060" s="15">
        <v>11084</v>
      </c>
      <c r="T1060" s="15">
        <v>11.713200000000001</v>
      </c>
      <c r="U1060" s="15">
        <v>114</v>
      </c>
      <c r="V1060" s="15">
        <v>22</v>
      </c>
      <c r="W1060" s="15">
        <v>80</v>
      </c>
      <c r="X1060" s="15">
        <v>86.940039999999996</v>
      </c>
      <c r="AB1060" s="15">
        <v>309839</v>
      </c>
      <c r="AD1060" s="15">
        <v>0</v>
      </c>
      <c r="AE1060" s="15">
        <v>44.2</v>
      </c>
      <c r="AF1060" s="15">
        <v>15.8</v>
      </c>
      <c r="AH1060" s="13">
        <f t="shared" si="224"/>
        <v>2011</v>
      </c>
      <c r="AI1060" s="13">
        <f t="shared" si="225"/>
        <v>20</v>
      </c>
      <c r="AJ1060" s="13">
        <f>IF(AND(ISNUMBER(C1060),ISNUMBER(AK1060),ISNUMBER(AL1060),AH1060&gt;=Inputs!$B$5,AH1060&lt;=Inputs!$B$6,AH1060&lt;&gt;Inputs!$B$7,AH1060&lt;&gt;Inputs!$B$8),1,0)</f>
        <v>0</v>
      </c>
      <c r="AK1060" s="13">
        <f>IF(INDEX($E1060:$AF1060,Inputs!$C$10)="","",INDEX($E1060:$AF1060,Inputs!$C$10))</f>
        <v>253124</v>
      </c>
      <c r="AL1060" s="13">
        <f>IF(INDEX($E1060:$AF1060,Inputs!$C$11)="","",INDEX($E1060:$AF1060,Inputs!$C$11))</f>
        <v>414000</v>
      </c>
      <c r="AM1060" s="19">
        <f>Regression!$C$5+Regression!$C$6*A1060</f>
        <v>9604.6872394566853</v>
      </c>
      <c r="AN1060" s="27" t="str">
        <f t="shared" si="226"/>
        <v/>
      </c>
      <c r="AO1060" s="30">
        <f>INDEX('Seasonal Index'!$E$2:$E$53,AI1060)</f>
        <v>1.0355119111831677</v>
      </c>
      <c r="AP1060" s="34" t="str">
        <f t="shared" si="227"/>
        <v/>
      </c>
      <c r="AQ1060" s="16">
        <f>IF(AJ1060=1,A1060-Regression!$C$15,0)</f>
        <v>0</v>
      </c>
      <c r="AR1060" s="16">
        <f>IF(AJ1060=1,AK1060-Regression!$D$15,0)</f>
        <v>0</v>
      </c>
      <c r="AS1060" s="16">
        <f>IF(AJ1060=1,AL1060-Regression!$E$15,0)</f>
        <v>0</v>
      </c>
      <c r="AT1060" s="16">
        <f>IF(AJ1060=1,AP1060-Regression!$F$15,0)</f>
        <v>0</v>
      </c>
      <c r="AU1060" s="19">
        <f>IF(AND(ISNUMBER(AK1060),ISNUMBER(AL1060)),Regression!$C$38+Regression!$D$38*A1060+Regression!$E$38*AK1060+Regression!$F$38*AL1060,"")</f>
        <v>9275.6494803998612</v>
      </c>
      <c r="AV1060" s="34">
        <f t="shared" si="228"/>
        <v>9605.0455209140164</v>
      </c>
      <c r="AW1060" s="13" t="str">
        <f>IF(AJ1060=1,"Train",IF(AH1060=Inputs!$B$6+1,"Validation",IF(AH1060&gt;Inputs!$B$6+1,"Forecast","Not used")))</f>
        <v>Not used</v>
      </c>
      <c r="AX1060" s="34">
        <f t="shared" si="229"/>
        <v>9025</v>
      </c>
      <c r="AY1060" s="38" t="str">
        <f t="shared" si="230"/>
        <v/>
      </c>
      <c r="AZ1060" s="13">
        <f t="shared" si="231"/>
        <v>0</v>
      </c>
      <c r="BB1060" s="19">
        <f>Regression!$C$45+Regression!$C$46*A1060</f>
        <v>7795.7895718417603</v>
      </c>
      <c r="BC1060" s="27" t="str">
        <f t="shared" si="232"/>
        <v/>
      </c>
      <c r="BD1060" s="30">
        <f>INDEX('Seasonal Index'!$H$2:$H$53,AI1060)</f>
        <v>1.0467644841480233</v>
      </c>
      <c r="BE1060" s="34" t="str">
        <f t="shared" si="233"/>
        <v/>
      </c>
      <c r="BF1060" s="38" t="str">
        <f t="shared" si="234"/>
        <v/>
      </c>
      <c r="BG1060" s="34">
        <f t="shared" si="235"/>
        <v>9025</v>
      </c>
      <c r="BH1060" s="13">
        <f t="shared" si="236"/>
        <v>0</v>
      </c>
      <c r="BI1060" s="13">
        <f t="shared" si="237"/>
        <v>0</v>
      </c>
    </row>
    <row r="1061" spans="1:61" x14ac:dyDescent="0.2">
      <c r="A1061" s="15">
        <v>1060</v>
      </c>
      <c r="B1061" s="35">
        <v>40690</v>
      </c>
      <c r="C1061" s="36">
        <v>9431</v>
      </c>
      <c r="D1061" s="37"/>
      <c r="F1061" s="15">
        <v>423000</v>
      </c>
      <c r="H1061" s="15">
        <v>99.546000000000006</v>
      </c>
      <c r="I1061" s="15">
        <v>113.40600000000001</v>
      </c>
      <c r="J1061" s="15">
        <v>3.8490000000000002</v>
      </c>
      <c r="K1061" s="15">
        <v>15351.448</v>
      </c>
      <c r="L1061" s="15">
        <v>796585</v>
      </c>
      <c r="M1061" s="15">
        <v>1720</v>
      </c>
      <c r="N1061" s="15">
        <v>13.326000000000001</v>
      </c>
      <c r="O1061" s="15">
        <v>253124</v>
      </c>
      <c r="P1061" s="15">
        <v>10619.7</v>
      </c>
      <c r="Q1061" s="15">
        <v>2646811</v>
      </c>
      <c r="S1061" s="15">
        <v>11084</v>
      </c>
      <c r="T1061" s="15">
        <v>11.7544</v>
      </c>
      <c r="U1061" s="15">
        <v>114</v>
      </c>
      <c r="V1061" s="15">
        <v>22</v>
      </c>
      <c r="W1061" s="15">
        <v>80</v>
      </c>
      <c r="X1061" s="15">
        <v>87.364999999999995</v>
      </c>
      <c r="AB1061" s="15">
        <v>309839</v>
      </c>
      <c r="AD1061" s="15">
        <v>0</v>
      </c>
      <c r="AE1061" s="15">
        <v>15.8</v>
      </c>
      <c r="AF1061" s="15">
        <v>47.7</v>
      </c>
      <c r="AH1061" s="13">
        <f t="shared" si="224"/>
        <v>2011</v>
      </c>
      <c r="AI1061" s="13">
        <f t="shared" si="225"/>
        <v>21</v>
      </c>
      <c r="AJ1061" s="13">
        <f>IF(AND(ISNUMBER(C1061),ISNUMBER(AK1061),ISNUMBER(AL1061),AH1061&gt;=Inputs!$B$5,AH1061&lt;=Inputs!$B$6,AH1061&lt;&gt;Inputs!$B$7,AH1061&lt;&gt;Inputs!$B$8),1,0)</f>
        <v>0</v>
      </c>
      <c r="AK1061" s="13">
        <f>IF(INDEX($E1061:$AF1061,Inputs!$C$10)="","",INDEX($E1061:$AF1061,Inputs!$C$10))</f>
        <v>253124</v>
      </c>
      <c r="AL1061" s="13">
        <f>IF(INDEX($E1061:$AF1061,Inputs!$C$11)="","",INDEX($E1061:$AF1061,Inputs!$C$11))</f>
        <v>423000</v>
      </c>
      <c r="AM1061" s="19">
        <f>Regression!$C$5+Regression!$C$6*A1061</f>
        <v>9603.5145645183657</v>
      </c>
      <c r="AN1061" s="27" t="str">
        <f t="shared" si="226"/>
        <v/>
      </c>
      <c r="AO1061" s="30">
        <f>INDEX('Seasonal Index'!$E$2:$E$53,AI1061)</f>
        <v>1.0352245807811005</v>
      </c>
      <c r="AP1061" s="34" t="str">
        <f t="shared" si="227"/>
        <v/>
      </c>
      <c r="AQ1061" s="16">
        <f>IF(AJ1061=1,A1061-Regression!$C$15,0)</f>
        <v>0</v>
      </c>
      <c r="AR1061" s="16">
        <f>IF(AJ1061=1,AK1061-Regression!$D$15,0)</f>
        <v>0</v>
      </c>
      <c r="AS1061" s="16">
        <f>IF(AJ1061=1,AL1061-Regression!$E$15,0)</f>
        <v>0</v>
      </c>
      <c r="AT1061" s="16">
        <f>IF(AJ1061=1,AP1061-Regression!$F$15,0)</f>
        <v>0</v>
      </c>
      <c r="AU1061" s="19">
        <f>IF(AND(ISNUMBER(AK1061),ISNUMBER(AL1061)),Regression!$C$38+Regression!$D$38*A1061+Regression!$E$38*AK1061+Regression!$F$38*AL1061,"")</f>
        <v>9250.1917947911115</v>
      </c>
      <c r="AV1061" s="34">
        <f t="shared" si="228"/>
        <v>9576.0259229074036</v>
      </c>
      <c r="AW1061" s="13" t="str">
        <f>IF(AJ1061=1,"Train",IF(AH1061=Inputs!$B$6+1,"Validation",IF(AH1061&gt;Inputs!$B$6+1,"Forecast","Not used")))</f>
        <v>Not used</v>
      </c>
      <c r="AX1061" s="34">
        <f t="shared" si="229"/>
        <v>9431</v>
      </c>
      <c r="AY1061" s="38" t="str">
        <f t="shared" si="230"/>
        <v/>
      </c>
      <c r="AZ1061" s="13">
        <f t="shared" si="231"/>
        <v>0</v>
      </c>
      <c r="BB1061" s="19">
        <f>Regression!$C$45+Regression!$C$46*A1061</f>
        <v>7797.3490714545369</v>
      </c>
      <c r="BC1061" s="27" t="str">
        <f t="shared" si="232"/>
        <v/>
      </c>
      <c r="BD1061" s="30">
        <f>INDEX('Seasonal Index'!$H$2:$H$53,AI1061)</f>
        <v>1.0342763462036404</v>
      </c>
      <c r="BE1061" s="34" t="str">
        <f t="shared" si="233"/>
        <v/>
      </c>
      <c r="BF1061" s="38" t="str">
        <f t="shared" si="234"/>
        <v/>
      </c>
      <c r="BG1061" s="34">
        <f t="shared" si="235"/>
        <v>9431</v>
      </c>
      <c r="BH1061" s="13">
        <f t="shared" si="236"/>
        <v>0</v>
      </c>
      <c r="BI1061" s="13">
        <f t="shared" si="237"/>
        <v>0</v>
      </c>
    </row>
    <row r="1062" spans="1:61" x14ac:dyDescent="0.2">
      <c r="A1062" s="15">
        <v>1061</v>
      </c>
      <c r="B1062" s="35">
        <v>40697</v>
      </c>
      <c r="C1062" s="36">
        <v>9163</v>
      </c>
      <c r="D1062" s="37"/>
      <c r="F1062" s="15">
        <v>418000</v>
      </c>
      <c r="H1062" s="15">
        <v>100.9225</v>
      </c>
      <c r="I1062" s="15">
        <v>115.68</v>
      </c>
      <c r="J1062" s="15">
        <v>3.794</v>
      </c>
      <c r="K1062" s="15">
        <v>15351.448</v>
      </c>
      <c r="L1062" s="15">
        <v>796585</v>
      </c>
      <c r="M1062" s="15">
        <v>1720</v>
      </c>
      <c r="N1062" s="15">
        <v>13.326000000000001</v>
      </c>
      <c r="O1062" s="15">
        <v>253124</v>
      </c>
      <c r="P1062" s="15">
        <v>10619.7</v>
      </c>
      <c r="Q1062" s="15">
        <v>2646811</v>
      </c>
      <c r="S1062" s="15">
        <v>11084</v>
      </c>
      <c r="T1062" s="15">
        <v>11.7544</v>
      </c>
      <c r="U1062" s="15">
        <v>114</v>
      </c>
      <c r="V1062" s="15">
        <v>22</v>
      </c>
      <c r="W1062" s="15">
        <v>80</v>
      </c>
      <c r="X1062" s="15">
        <v>87.536199999999994</v>
      </c>
      <c r="AB1062" s="15">
        <v>309839</v>
      </c>
      <c r="AD1062" s="15">
        <v>1</v>
      </c>
      <c r="AE1062" s="15">
        <v>4.0999999999999996</v>
      </c>
      <c r="AF1062" s="15">
        <v>65.8</v>
      </c>
      <c r="AH1062" s="13">
        <f t="shared" si="224"/>
        <v>2011</v>
      </c>
      <c r="AI1062" s="13">
        <f t="shared" si="225"/>
        <v>22</v>
      </c>
      <c r="AJ1062" s="13">
        <f>IF(AND(ISNUMBER(C1062),ISNUMBER(AK1062),ISNUMBER(AL1062),AH1062&gt;=Inputs!$B$5,AH1062&lt;=Inputs!$B$6,AH1062&lt;&gt;Inputs!$B$7,AH1062&lt;&gt;Inputs!$B$8),1,0)</f>
        <v>0</v>
      </c>
      <c r="AK1062" s="13">
        <f>IF(INDEX($E1062:$AF1062,Inputs!$C$10)="","",INDEX($E1062:$AF1062,Inputs!$C$10))</f>
        <v>253124</v>
      </c>
      <c r="AL1062" s="13">
        <f>IF(INDEX($E1062:$AF1062,Inputs!$C$11)="","",INDEX($E1062:$AF1062,Inputs!$C$11))</f>
        <v>418000</v>
      </c>
      <c r="AM1062" s="19">
        <f>Regression!$C$5+Regression!$C$6*A1062</f>
        <v>9602.341889580046</v>
      </c>
      <c r="AN1062" s="27" t="str">
        <f t="shared" si="226"/>
        <v/>
      </c>
      <c r="AO1062" s="30">
        <f>INDEX('Seasonal Index'!$E$2:$E$53,AI1062)</f>
        <v>1.0139791701706116</v>
      </c>
      <c r="AP1062" s="34" t="str">
        <f t="shared" si="227"/>
        <v/>
      </c>
      <c r="AQ1062" s="16">
        <f>IF(AJ1062=1,A1062-Regression!$C$15,0)</f>
        <v>0</v>
      </c>
      <c r="AR1062" s="16">
        <f>IF(AJ1062=1,AK1062-Regression!$D$15,0)</f>
        <v>0</v>
      </c>
      <c r="AS1062" s="16">
        <f>IF(AJ1062=1,AL1062-Regression!$E$15,0)</f>
        <v>0</v>
      </c>
      <c r="AT1062" s="16">
        <f>IF(AJ1062=1,AP1062-Regression!$F$15,0)</f>
        <v>0</v>
      </c>
      <c r="AU1062" s="19">
        <f>IF(AND(ISNUMBER(AK1062),ISNUMBER(AL1062)),Regression!$C$38+Regression!$D$38*A1062+Regression!$E$38*AK1062+Regression!$F$38*AL1062,"")</f>
        <v>9261.9046884569634</v>
      </c>
      <c r="AV1062" s="34">
        <f t="shared" si="228"/>
        <v>9391.378430200888</v>
      </c>
      <c r="AW1062" s="13" t="str">
        <f>IF(AJ1062=1,"Train",IF(AH1062=Inputs!$B$6+1,"Validation",IF(AH1062&gt;Inputs!$B$6+1,"Forecast","Not used")))</f>
        <v>Not used</v>
      </c>
      <c r="AX1062" s="34">
        <f t="shared" si="229"/>
        <v>9163</v>
      </c>
      <c r="AY1062" s="38" t="str">
        <f t="shared" si="230"/>
        <v/>
      </c>
      <c r="AZ1062" s="13">
        <f t="shared" si="231"/>
        <v>0</v>
      </c>
      <c r="BB1062" s="19">
        <f>Regression!$C$45+Regression!$C$46*A1062</f>
        <v>7798.9085710673135</v>
      </c>
      <c r="BC1062" s="27" t="str">
        <f t="shared" si="232"/>
        <v/>
      </c>
      <c r="BD1062" s="30">
        <f>INDEX('Seasonal Index'!$H$2:$H$53,AI1062)</f>
        <v>1.0395594903117378</v>
      </c>
      <c r="BE1062" s="34" t="str">
        <f t="shared" si="233"/>
        <v/>
      </c>
      <c r="BF1062" s="38" t="str">
        <f t="shared" si="234"/>
        <v/>
      </c>
      <c r="BG1062" s="34">
        <f t="shared" si="235"/>
        <v>9163</v>
      </c>
      <c r="BH1062" s="13">
        <f t="shared" si="236"/>
        <v>0</v>
      </c>
      <c r="BI1062" s="13">
        <f t="shared" si="237"/>
        <v>0</v>
      </c>
    </row>
    <row r="1063" spans="1:61" x14ac:dyDescent="0.2">
      <c r="A1063" s="15">
        <v>1062</v>
      </c>
      <c r="B1063" s="35">
        <v>40704</v>
      </c>
      <c r="C1063" s="36">
        <v>9370</v>
      </c>
      <c r="D1063" s="37"/>
      <c r="F1063" s="15">
        <v>423000</v>
      </c>
      <c r="H1063" s="15">
        <v>100.054</v>
      </c>
      <c r="I1063" s="15">
        <v>117.726</v>
      </c>
      <c r="J1063" s="15">
        <v>3.7810000000000001</v>
      </c>
      <c r="K1063" s="15">
        <v>15351.448</v>
      </c>
      <c r="L1063" s="15">
        <v>783261</v>
      </c>
      <c r="M1063" s="15">
        <v>1790</v>
      </c>
      <c r="N1063" s="15">
        <v>13.326000000000001</v>
      </c>
      <c r="O1063" s="15">
        <v>253124</v>
      </c>
      <c r="P1063" s="15">
        <v>10652.1</v>
      </c>
      <c r="Q1063" s="15">
        <v>2646811</v>
      </c>
      <c r="S1063" s="15">
        <v>11084</v>
      </c>
      <c r="T1063" s="15">
        <v>11.7544</v>
      </c>
      <c r="U1063" s="15">
        <v>114</v>
      </c>
      <c r="V1063" s="15">
        <v>22</v>
      </c>
      <c r="W1063" s="15">
        <v>84.4</v>
      </c>
      <c r="X1063" s="15">
        <v>86.629824999999997</v>
      </c>
      <c r="AB1063" s="15">
        <v>309839</v>
      </c>
      <c r="AD1063" s="15">
        <v>0</v>
      </c>
      <c r="AE1063" s="15">
        <v>4.4000000000000004</v>
      </c>
      <c r="AF1063" s="15">
        <v>76.400000000000006</v>
      </c>
      <c r="AH1063" s="13">
        <f t="shared" si="224"/>
        <v>2011</v>
      </c>
      <c r="AI1063" s="13">
        <f t="shared" si="225"/>
        <v>23</v>
      </c>
      <c r="AJ1063" s="13">
        <f>IF(AND(ISNUMBER(C1063),ISNUMBER(AK1063),ISNUMBER(AL1063),AH1063&gt;=Inputs!$B$5,AH1063&lt;=Inputs!$B$6,AH1063&lt;&gt;Inputs!$B$7,AH1063&lt;&gt;Inputs!$B$8),1,0)</f>
        <v>0</v>
      </c>
      <c r="AK1063" s="13">
        <f>IF(INDEX($E1063:$AF1063,Inputs!$C$10)="","",INDEX($E1063:$AF1063,Inputs!$C$10))</f>
        <v>253124</v>
      </c>
      <c r="AL1063" s="13">
        <f>IF(INDEX($E1063:$AF1063,Inputs!$C$11)="","",INDEX($E1063:$AF1063,Inputs!$C$11))</f>
        <v>423000</v>
      </c>
      <c r="AM1063" s="19">
        <f>Regression!$C$5+Regression!$C$6*A1063</f>
        <v>9601.1692146417281</v>
      </c>
      <c r="AN1063" s="27" t="str">
        <f t="shared" si="226"/>
        <v/>
      </c>
      <c r="AO1063" s="30">
        <f>INDEX('Seasonal Index'!$E$2:$E$53,AI1063)</f>
        <v>1.0375597367919589</v>
      </c>
      <c r="AP1063" s="34" t="str">
        <f t="shared" si="227"/>
        <v/>
      </c>
      <c r="AQ1063" s="16">
        <f>IF(AJ1063=1,A1063-Regression!$C$15,0)</f>
        <v>0</v>
      </c>
      <c r="AR1063" s="16">
        <f>IF(AJ1063=1,AK1063-Regression!$D$15,0)</f>
        <v>0</v>
      </c>
      <c r="AS1063" s="16">
        <f>IF(AJ1063=1,AL1063-Regression!$E$15,0)</f>
        <v>0</v>
      </c>
      <c r="AT1063" s="16">
        <f>IF(AJ1063=1,AP1063-Regression!$F$15,0)</f>
        <v>0</v>
      </c>
      <c r="AU1063" s="19">
        <f>IF(AND(ISNUMBER(AK1063),ISNUMBER(AL1063)),Regression!$C$38+Regression!$D$38*A1063+Regression!$E$38*AK1063+Regression!$F$38*AL1063,"")</f>
        <v>9247.0671683552428</v>
      </c>
      <c r="AV1063" s="34">
        <f t="shared" si="228"/>
        <v>9594.3845772962304</v>
      </c>
      <c r="AW1063" s="13" t="str">
        <f>IF(AJ1063=1,"Train",IF(AH1063=Inputs!$B$6+1,"Validation",IF(AH1063&gt;Inputs!$B$6+1,"Forecast","Not used")))</f>
        <v>Not used</v>
      </c>
      <c r="AX1063" s="34">
        <f t="shared" si="229"/>
        <v>9370</v>
      </c>
      <c r="AY1063" s="38" t="str">
        <f t="shared" si="230"/>
        <v/>
      </c>
      <c r="AZ1063" s="13">
        <f t="shared" si="231"/>
        <v>0</v>
      </c>
      <c r="BB1063" s="19">
        <f>Regression!$C$45+Regression!$C$46*A1063</f>
        <v>7800.46807068009</v>
      </c>
      <c r="BC1063" s="27" t="str">
        <f t="shared" si="232"/>
        <v/>
      </c>
      <c r="BD1063" s="30">
        <f>INDEX('Seasonal Index'!$H$2:$H$53,AI1063)</f>
        <v>1.0378992768174384</v>
      </c>
      <c r="BE1063" s="34" t="str">
        <f t="shared" si="233"/>
        <v/>
      </c>
      <c r="BF1063" s="38" t="str">
        <f t="shared" si="234"/>
        <v/>
      </c>
      <c r="BG1063" s="34">
        <f t="shared" si="235"/>
        <v>9370</v>
      </c>
      <c r="BH1063" s="13">
        <f t="shared" si="236"/>
        <v>0</v>
      </c>
      <c r="BI1063" s="13">
        <f t="shared" si="237"/>
        <v>0</v>
      </c>
    </row>
    <row r="1064" spans="1:61" x14ac:dyDescent="0.2">
      <c r="A1064" s="15">
        <v>1063</v>
      </c>
      <c r="B1064" s="35">
        <v>40711</v>
      </c>
      <c r="C1064" s="36">
        <v>9319</v>
      </c>
      <c r="D1064" s="37"/>
      <c r="F1064" s="15">
        <v>413000</v>
      </c>
      <c r="H1064" s="15">
        <v>95.873999999999995</v>
      </c>
      <c r="I1064" s="15">
        <v>116.788</v>
      </c>
      <c r="J1064" s="15">
        <v>3.7130000000000001</v>
      </c>
      <c r="K1064" s="15">
        <v>15351.448</v>
      </c>
      <c r="L1064" s="15">
        <v>783261</v>
      </c>
      <c r="M1064" s="15">
        <v>1790</v>
      </c>
      <c r="N1064" s="15">
        <v>12.28</v>
      </c>
      <c r="O1064" s="15">
        <v>249578</v>
      </c>
      <c r="P1064" s="15">
        <v>10652.1</v>
      </c>
      <c r="Q1064" s="15">
        <v>2672031</v>
      </c>
      <c r="S1064" s="15">
        <v>11084</v>
      </c>
      <c r="T1064" s="15">
        <v>11.7544</v>
      </c>
      <c r="U1064" s="15">
        <v>114</v>
      </c>
      <c r="V1064" s="15">
        <v>22</v>
      </c>
      <c r="W1064" s="15">
        <v>84.4</v>
      </c>
      <c r="X1064" s="15">
        <v>86.606859999999998</v>
      </c>
      <c r="AB1064" s="15">
        <v>309839</v>
      </c>
      <c r="AD1064" s="15">
        <v>0</v>
      </c>
      <c r="AE1064" s="15">
        <v>3.8</v>
      </c>
      <c r="AF1064" s="15">
        <v>57.7</v>
      </c>
      <c r="AH1064" s="13">
        <f t="shared" si="224"/>
        <v>2011</v>
      </c>
      <c r="AI1064" s="13">
        <f t="shared" si="225"/>
        <v>24</v>
      </c>
      <c r="AJ1064" s="13">
        <f>IF(AND(ISNUMBER(C1064),ISNUMBER(AK1064),ISNUMBER(AL1064),AH1064&gt;=Inputs!$B$5,AH1064&lt;=Inputs!$B$6,AH1064&lt;&gt;Inputs!$B$7,AH1064&lt;&gt;Inputs!$B$8),1,0)</f>
        <v>0</v>
      </c>
      <c r="AK1064" s="13">
        <f>IF(INDEX($E1064:$AF1064,Inputs!$C$10)="","",INDEX($E1064:$AF1064,Inputs!$C$10))</f>
        <v>249578</v>
      </c>
      <c r="AL1064" s="13">
        <f>IF(INDEX($E1064:$AF1064,Inputs!$C$11)="","",INDEX($E1064:$AF1064,Inputs!$C$11))</f>
        <v>413000</v>
      </c>
      <c r="AM1064" s="19">
        <f>Regression!$C$5+Regression!$C$6*A1064</f>
        <v>9599.9965397034084</v>
      </c>
      <c r="AN1064" s="27" t="str">
        <f t="shared" si="226"/>
        <v/>
      </c>
      <c r="AO1064" s="30">
        <f>INDEX('Seasonal Index'!$E$2:$E$53,AI1064)</f>
        <v>1.0344513246808191</v>
      </c>
      <c r="AP1064" s="34" t="str">
        <f t="shared" si="227"/>
        <v/>
      </c>
      <c r="AQ1064" s="16">
        <f>IF(AJ1064=1,A1064-Regression!$C$15,0)</f>
        <v>0</v>
      </c>
      <c r="AR1064" s="16">
        <f>IF(AJ1064=1,AK1064-Regression!$D$15,0)</f>
        <v>0</v>
      </c>
      <c r="AS1064" s="16">
        <f>IF(AJ1064=1,AL1064-Regression!$E$15,0)</f>
        <v>0</v>
      </c>
      <c r="AT1064" s="16">
        <f>IF(AJ1064=1,AP1064-Regression!$F$15,0)</f>
        <v>0</v>
      </c>
      <c r="AU1064" s="19">
        <f>IF(AND(ISNUMBER(AK1064),ISNUMBER(AL1064)),Regression!$C$38+Regression!$D$38*A1064+Regression!$E$38*AK1064+Regression!$F$38*AL1064,"")</f>
        <v>9265.5849851054918</v>
      </c>
      <c r="AV1064" s="34">
        <f t="shared" si="228"/>
        <v>9584.7966617850834</v>
      </c>
      <c r="AW1064" s="13" t="str">
        <f>IF(AJ1064=1,"Train",IF(AH1064=Inputs!$B$6+1,"Validation",IF(AH1064&gt;Inputs!$B$6+1,"Forecast","Not used")))</f>
        <v>Not used</v>
      </c>
      <c r="AX1064" s="34">
        <f t="shared" si="229"/>
        <v>9319</v>
      </c>
      <c r="AY1064" s="38" t="str">
        <f t="shared" si="230"/>
        <v/>
      </c>
      <c r="AZ1064" s="13">
        <f t="shared" si="231"/>
        <v>0</v>
      </c>
      <c r="BB1064" s="19">
        <f>Regression!$C$45+Regression!$C$46*A1064</f>
        <v>7802.0275702928666</v>
      </c>
      <c r="BC1064" s="27" t="str">
        <f t="shared" si="232"/>
        <v/>
      </c>
      <c r="BD1064" s="30">
        <f>INDEX('Seasonal Index'!$H$2:$H$53,AI1064)</f>
        <v>1.0351080615346946</v>
      </c>
      <c r="BE1064" s="34" t="str">
        <f t="shared" si="233"/>
        <v/>
      </c>
      <c r="BF1064" s="38" t="str">
        <f t="shared" si="234"/>
        <v/>
      </c>
      <c r="BG1064" s="34">
        <f t="shared" si="235"/>
        <v>9319</v>
      </c>
      <c r="BH1064" s="13">
        <f t="shared" si="236"/>
        <v>0</v>
      </c>
      <c r="BI1064" s="13">
        <f t="shared" si="237"/>
        <v>0</v>
      </c>
    </row>
    <row r="1065" spans="1:61" x14ac:dyDescent="0.2">
      <c r="A1065" s="15">
        <v>1064</v>
      </c>
      <c r="B1065" s="35">
        <v>40718</v>
      </c>
      <c r="C1065" s="36">
        <v>9261</v>
      </c>
      <c r="D1065" s="37"/>
      <c r="F1065" s="15">
        <v>416000</v>
      </c>
      <c r="H1065" s="15">
        <v>92.695999999999998</v>
      </c>
      <c r="I1065" s="15">
        <v>110.176</v>
      </c>
      <c r="J1065" s="15">
        <v>3.6520000000000001</v>
      </c>
      <c r="K1065" s="15">
        <v>15351.448</v>
      </c>
      <c r="L1065" s="15">
        <v>783261</v>
      </c>
      <c r="M1065" s="15">
        <v>1790</v>
      </c>
      <c r="N1065" s="15">
        <v>12.28</v>
      </c>
      <c r="O1065" s="15">
        <v>249578</v>
      </c>
      <c r="P1065" s="15">
        <v>10652.1</v>
      </c>
      <c r="Q1065" s="15">
        <v>2672031</v>
      </c>
      <c r="S1065" s="15">
        <v>11084</v>
      </c>
      <c r="T1065" s="15">
        <v>11.7544</v>
      </c>
      <c r="U1065" s="15">
        <v>114</v>
      </c>
      <c r="V1065" s="15">
        <v>22</v>
      </c>
      <c r="W1065" s="15">
        <v>84.4</v>
      </c>
      <c r="X1065" s="15">
        <v>87.195760000000007</v>
      </c>
      <c r="AB1065" s="15">
        <v>309839</v>
      </c>
      <c r="AD1065" s="15">
        <v>0</v>
      </c>
      <c r="AE1065" s="15">
        <v>0.3</v>
      </c>
      <c r="AF1065" s="15">
        <v>71.7</v>
      </c>
      <c r="AH1065" s="13">
        <f t="shared" si="224"/>
        <v>2011</v>
      </c>
      <c r="AI1065" s="13">
        <f t="shared" si="225"/>
        <v>25</v>
      </c>
      <c r="AJ1065" s="13">
        <f>IF(AND(ISNUMBER(C1065),ISNUMBER(AK1065),ISNUMBER(AL1065),AH1065&gt;=Inputs!$B$5,AH1065&lt;=Inputs!$B$6,AH1065&lt;&gt;Inputs!$B$7,AH1065&lt;&gt;Inputs!$B$8),1,0)</f>
        <v>0</v>
      </c>
      <c r="AK1065" s="13">
        <f>IF(INDEX($E1065:$AF1065,Inputs!$C$10)="","",INDEX($E1065:$AF1065,Inputs!$C$10))</f>
        <v>249578</v>
      </c>
      <c r="AL1065" s="13">
        <f>IF(INDEX($E1065:$AF1065,Inputs!$C$11)="","",INDEX($E1065:$AF1065,Inputs!$C$11))</f>
        <v>416000</v>
      </c>
      <c r="AM1065" s="19">
        <f>Regression!$C$5+Regression!$C$6*A1065</f>
        <v>9598.8238647650905</v>
      </c>
      <c r="AN1065" s="27" t="str">
        <f t="shared" si="226"/>
        <v/>
      </c>
      <c r="AO1065" s="30">
        <f>INDEX('Seasonal Index'!$E$2:$E$53,AI1065)</f>
        <v>1.0360606930993077</v>
      </c>
      <c r="AP1065" s="34" t="str">
        <f t="shared" si="227"/>
        <v/>
      </c>
      <c r="AQ1065" s="16">
        <f>IF(AJ1065=1,A1065-Regression!$C$15,0)</f>
        <v>0</v>
      </c>
      <c r="AR1065" s="16">
        <f>IF(AJ1065=1,AK1065-Regression!$D$15,0)</f>
        <v>0</v>
      </c>
      <c r="AS1065" s="16">
        <f>IF(AJ1065=1,AL1065-Regression!$E$15,0)</f>
        <v>0</v>
      </c>
      <c r="AT1065" s="16">
        <f>IF(AJ1065=1,AP1065-Regression!$F$15,0)</f>
        <v>0</v>
      </c>
      <c r="AU1065" s="19">
        <f>IF(AND(ISNUMBER(AK1065),ISNUMBER(AL1065)),Regression!$C$38+Regression!$D$38*A1065+Regression!$E$38*AK1065+Regression!$F$38*AL1065,"")</f>
        <v>9256.0575477572856</v>
      </c>
      <c r="AV1065" s="34">
        <f t="shared" si="228"/>
        <v>9589.8373982964913</v>
      </c>
      <c r="AW1065" s="13" t="str">
        <f>IF(AJ1065=1,"Train",IF(AH1065=Inputs!$B$6+1,"Validation",IF(AH1065&gt;Inputs!$B$6+1,"Forecast","Not used")))</f>
        <v>Not used</v>
      </c>
      <c r="AX1065" s="34">
        <f t="shared" si="229"/>
        <v>9261</v>
      </c>
      <c r="AY1065" s="38" t="str">
        <f t="shared" si="230"/>
        <v/>
      </c>
      <c r="AZ1065" s="13">
        <f t="shared" si="231"/>
        <v>0</v>
      </c>
      <c r="BB1065" s="19">
        <f>Regression!$C$45+Regression!$C$46*A1065</f>
        <v>7803.5870699056441</v>
      </c>
      <c r="BC1065" s="27" t="str">
        <f t="shared" si="232"/>
        <v/>
      </c>
      <c r="BD1065" s="30">
        <f>INDEX('Seasonal Index'!$H$2:$H$53,AI1065)</f>
        <v>1.0325970785197598</v>
      </c>
      <c r="BE1065" s="34" t="str">
        <f t="shared" si="233"/>
        <v/>
      </c>
      <c r="BF1065" s="38" t="str">
        <f t="shared" si="234"/>
        <v/>
      </c>
      <c r="BG1065" s="34">
        <f t="shared" si="235"/>
        <v>9261</v>
      </c>
      <c r="BH1065" s="13">
        <f t="shared" si="236"/>
        <v>0</v>
      </c>
      <c r="BI1065" s="13">
        <f t="shared" si="237"/>
        <v>0</v>
      </c>
    </row>
    <row r="1066" spans="1:61" x14ac:dyDescent="0.2">
      <c r="A1066" s="15">
        <v>1065</v>
      </c>
      <c r="B1066" s="35">
        <v>40725</v>
      </c>
      <c r="C1066" s="36">
        <v>9309</v>
      </c>
      <c r="D1066" s="37"/>
      <c r="F1066" s="15">
        <v>421000</v>
      </c>
      <c r="H1066" s="15">
        <v>93.701999999999998</v>
      </c>
      <c r="I1066" s="15">
        <v>109.032</v>
      </c>
      <c r="J1066" s="15">
        <v>3.5739999999999998</v>
      </c>
      <c r="K1066" s="15">
        <v>15351.448</v>
      </c>
      <c r="L1066" s="15">
        <v>783261</v>
      </c>
      <c r="M1066" s="15">
        <v>1790</v>
      </c>
      <c r="N1066" s="15">
        <v>12.28</v>
      </c>
      <c r="O1066" s="15">
        <v>249578</v>
      </c>
      <c r="P1066" s="15">
        <v>10652.1</v>
      </c>
      <c r="Q1066" s="15">
        <v>2672031</v>
      </c>
      <c r="S1066" s="15">
        <v>11084</v>
      </c>
      <c r="T1066" s="15">
        <v>11.7544</v>
      </c>
      <c r="U1066" s="15">
        <v>114</v>
      </c>
      <c r="V1066" s="15">
        <v>22</v>
      </c>
      <c r="W1066" s="15">
        <v>84.4</v>
      </c>
      <c r="X1066" s="15">
        <v>87.162180000000006</v>
      </c>
      <c r="AB1066" s="15">
        <v>309839</v>
      </c>
      <c r="AD1066" s="15">
        <v>0</v>
      </c>
      <c r="AE1066" s="15">
        <v>0</v>
      </c>
      <c r="AF1066" s="15">
        <v>76.900000000000006</v>
      </c>
      <c r="AH1066" s="13">
        <f t="shared" si="224"/>
        <v>2011</v>
      </c>
      <c r="AI1066" s="13">
        <f t="shared" si="225"/>
        <v>26</v>
      </c>
      <c r="AJ1066" s="13">
        <f>IF(AND(ISNUMBER(C1066),ISNUMBER(AK1066),ISNUMBER(AL1066),AH1066&gt;=Inputs!$B$5,AH1066&lt;=Inputs!$B$6,AH1066&lt;&gt;Inputs!$B$7,AH1066&lt;&gt;Inputs!$B$8),1,0)</f>
        <v>0</v>
      </c>
      <c r="AK1066" s="13">
        <f>IF(INDEX($E1066:$AF1066,Inputs!$C$10)="","",INDEX($E1066:$AF1066,Inputs!$C$10))</f>
        <v>249578</v>
      </c>
      <c r="AL1066" s="13">
        <f>IF(INDEX($E1066:$AF1066,Inputs!$C$11)="","",INDEX($E1066:$AF1066,Inputs!$C$11))</f>
        <v>421000</v>
      </c>
      <c r="AM1066" s="19">
        <f>Regression!$C$5+Regression!$C$6*A1066</f>
        <v>9597.6511898267709</v>
      </c>
      <c r="AN1066" s="27" t="str">
        <f t="shared" si="226"/>
        <v/>
      </c>
      <c r="AO1066" s="30">
        <f>INDEX('Seasonal Index'!$E$2:$E$53,AI1066)</f>
        <v>1.057751041708793</v>
      </c>
      <c r="AP1066" s="34" t="str">
        <f t="shared" si="227"/>
        <v/>
      </c>
      <c r="AQ1066" s="16">
        <f>IF(AJ1066=1,A1066-Regression!$C$15,0)</f>
        <v>0</v>
      </c>
      <c r="AR1066" s="16">
        <f>IF(AJ1066=1,AK1066-Regression!$D$15,0)</f>
        <v>0</v>
      </c>
      <c r="AS1066" s="16">
        <f>IF(AJ1066=1,AL1066-Regression!$E$15,0)</f>
        <v>0</v>
      </c>
      <c r="AT1066" s="16">
        <f>IF(AJ1066=1,AP1066-Regression!$F$15,0)</f>
        <v>0</v>
      </c>
      <c r="AU1066" s="19">
        <f>IF(AND(ISNUMBER(AK1066),ISNUMBER(AL1066)),Regression!$C$38+Regression!$D$38*A1066+Regression!$E$38*AK1066+Regression!$F$38*AL1066,"")</f>
        <v>9241.2200276555668</v>
      </c>
      <c r="AV1066" s="34">
        <f t="shared" si="228"/>
        <v>9774.9101109128369</v>
      </c>
      <c r="AW1066" s="13" t="str">
        <f>IF(AJ1066=1,"Train",IF(AH1066=Inputs!$B$6+1,"Validation",IF(AH1066&gt;Inputs!$B$6+1,"Forecast","Not used")))</f>
        <v>Not used</v>
      </c>
      <c r="AX1066" s="34">
        <f t="shared" si="229"/>
        <v>9309</v>
      </c>
      <c r="AY1066" s="38" t="str">
        <f t="shared" si="230"/>
        <v/>
      </c>
      <c r="AZ1066" s="13">
        <f t="shared" si="231"/>
        <v>0</v>
      </c>
      <c r="BB1066" s="19">
        <f>Regression!$C$45+Regression!$C$46*A1066</f>
        <v>7805.1465695184206</v>
      </c>
      <c r="BC1066" s="27" t="str">
        <f t="shared" si="232"/>
        <v/>
      </c>
      <c r="BD1066" s="30">
        <f>INDEX('Seasonal Index'!$H$2:$H$53,AI1066)</f>
        <v>1.0794606245983969</v>
      </c>
      <c r="BE1066" s="34" t="str">
        <f t="shared" si="233"/>
        <v/>
      </c>
      <c r="BF1066" s="38" t="str">
        <f t="shared" si="234"/>
        <v/>
      </c>
      <c r="BG1066" s="34">
        <f t="shared" si="235"/>
        <v>9309</v>
      </c>
      <c r="BH1066" s="13">
        <f t="shared" si="236"/>
        <v>0</v>
      </c>
      <c r="BI1066" s="13">
        <f t="shared" si="237"/>
        <v>0</v>
      </c>
    </row>
    <row r="1067" spans="1:61" x14ac:dyDescent="0.2">
      <c r="A1067" s="15">
        <v>1066</v>
      </c>
      <c r="B1067" s="35">
        <v>40732</v>
      </c>
      <c r="C1067" s="36">
        <v>9016</v>
      </c>
      <c r="D1067" s="37"/>
      <c r="F1067" s="15">
        <v>418000</v>
      </c>
      <c r="H1067" s="15">
        <v>97.122500000000002</v>
      </c>
      <c r="I1067" s="15">
        <v>115.39</v>
      </c>
      <c r="J1067" s="15">
        <v>3.5790000000000002</v>
      </c>
      <c r="K1067" s="15">
        <v>15351.448</v>
      </c>
      <c r="L1067" s="15">
        <v>783261</v>
      </c>
      <c r="M1067" s="15">
        <v>1836</v>
      </c>
      <c r="N1067" s="15">
        <v>12.28</v>
      </c>
      <c r="O1067" s="15">
        <v>249578</v>
      </c>
      <c r="P1067" s="15">
        <v>10672.2</v>
      </c>
      <c r="Q1067" s="15">
        <v>2672031</v>
      </c>
      <c r="R1067" s="15">
        <v>1200</v>
      </c>
      <c r="S1067" s="15">
        <v>11084</v>
      </c>
      <c r="T1067" s="15">
        <v>11.7544</v>
      </c>
      <c r="U1067" s="15">
        <v>114</v>
      </c>
      <c r="V1067" s="15">
        <v>22</v>
      </c>
      <c r="W1067" s="15">
        <v>82.9</v>
      </c>
      <c r="X1067" s="15">
        <v>86.876320000000007</v>
      </c>
      <c r="AB1067" s="15">
        <v>309839</v>
      </c>
      <c r="AD1067" s="15">
        <v>1</v>
      </c>
      <c r="AE1067" s="15">
        <v>0</v>
      </c>
      <c r="AF1067" s="15">
        <v>101.4</v>
      </c>
      <c r="AH1067" s="13">
        <f t="shared" si="224"/>
        <v>2011</v>
      </c>
      <c r="AI1067" s="13">
        <f t="shared" si="225"/>
        <v>27</v>
      </c>
      <c r="AJ1067" s="13">
        <f>IF(AND(ISNUMBER(C1067),ISNUMBER(AK1067),ISNUMBER(AL1067),AH1067&gt;=Inputs!$B$5,AH1067&lt;=Inputs!$B$6,AH1067&lt;&gt;Inputs!$B$7,AH1067&lt;&gt;Inputs!$B$8),1,0)</f>
        <v>0</v>
      </c>
      <c r="AK1067" s="13">
        <f>IF(INDEX($E1067:$AF1067,Inputs!$C$10)="","",INDEX($E1067:$AF1067,Inputs!$C$10))</f>
        <v>249578</v>
      </c>
      <c r="AL1067" s="13">
        <f>IF(INDEX($E1067:$AF1067,Inputs!$C$11)="","",INDEX($E1067:$AF1067,Inputs!$C$11))</f>
        <v>418000</v>
      </c>
      <c r="AM1067" s="19">
        <f>Regression!$C$5+Regression!$C$6*A1067</f>
        <v>9596.4785148884512</v>
      </c>
      <c r="AN1067" s="27" t="str">
        <f t="shared" si="226"/>
        <v/>
      </c>
      <c r="AO1067" s="30">
        <f>INDEX('Seasonal Index'!$E$2:$E$53,AI1067)</f>
        <v>1.0212618850338866</v>
      </c>
      <c r="AP1067" s="34" t="str">
        <f t="shared" si="227"/>
        <v/>
      </c>
      <c r="AQ1067" s="16">
        <f>IF(AJ1067=1,A1067-Regression!$C$15,0)</f>
        <v>0</v>
      </c>
      <c r="AR1067" s="16">
        <f>IF(AJ1067=1,AK1067-Regression!$D$15,0)</f>
        <v>0</v>
      </c>
      <c r="AS1067" s="16">
        <f>IF(AJ1067=1,AL1067-Regression!$E$15,0)</f>
        <v>0</v>
      </c>
      <c r="AT1067" s="16">
        <f>IF(AJ1067=1,AP1067-Regression!$F$15,0)</f>
        <v>0</v>
      </c>
      <c r="AU1067" s="19">
        <f>IF(AND(ISNUMBER(AK1067),ISNUMBER(AL1067)),Regression!$C$38+Regression!$D$38*A1067+Regression!$E$38*AK1067+Regression!$F$38*AL1067,"")</f>
        <v>9247.6228385679024</v>
      </c>
      <c r="AV1067" s="34">
        <f t="shared" si="228"/>
        <v>9444.2447321982763</v>
      </c>
      <c r="AW1067" s="13" t="str">
        <f>IF(AJ1067=1,"Train",IF(AH1067=Inputs!$B$6+1,"Validation",IF(AH1067&gt;Inputs!$B$6+1,"Forecast","Not used")))</f>
        <v>Not used</v>
      </c>
      <c r="AX1067" s="34">
        <f t="shared" si="229"/>
        <v>9016</v>
      </c>
      <c r="AY1067" s="38" t="str">
        <f t="shared" si="230"/>
        <v/>
      </c>
      <c r="AZ1067" s="13">
        <f t="shared" si="231"/>
        <v>0</v>
      </c>
      <c r="BB1067" s="19">
        <f>Regression!$C$45+Regression!$C$46*A1067</f>
        <v>7806.7060691311972</v>
      </c>
      <c r="BC1067" s="27" t="str">
        <f t="shared" si="232"/>
        <v/>
      </c>
      <c r="BD1067" s="30">
        <f>INDEX('Seasonal Index'!$H$2:$H$53,AI1067)</f>
        <v>0.99454601152310251</v>
      </c>
      <c r="BE1067" s="34" t="str">
        <f t="shared" si="233"/>
        <v/>
      </c>
      <c r="BF1067" s="38" t="str">
        <f t="shared" si="234"/>
        <v/>
      </c>
      <c r="BG1067" s="34">
        <f t="shared" si="235"/>
        <v>9016</v>
      </c>
      <c r="BH1067" s="13">
        <f t="shared" si="236"/>
        <v>0</v>
      </c>
      <c r="BI1067" s="13">
        <f t="shared" si="237"/>
        <v>0</v>
      </c>
    </row>
    <row r="1068" spans="1:61" x14ac:dyDescent="0.2">
      <c r="A1068" s="15">
        <v>1067</v>
      </c>
      <c r="B1068" s="35">
        <v>40739</v>
      </c>
      <c r="C1068" s="36">
        <v>9028</v>
      </c>
      <c r="D1068" s="37"/>
      <c r="F1068" s="15">
        <v>408000</v>
      </c>
      <c r="H1068" s="15">
        <v>96.72</v>
      </c>
      <c r="I1068" s="15">
        <v>117.72199999999999</v>
      </c>
      <c r="J1068" s="15">
        <v>3.641</v>
      </c>
      <c r="K1068" s="15">
        <v>15351.448</v>
      </c>
      <c r="L1068" s="15">
        <v>911061</v>
      </c>
      <c r="M1068" s="15">
        <v>1836</v>
      </c>
      <c r="N1068" s="15">
        <v>12.28</v>
      </c>
      <c r="O1068" s="15">
        <v>249578</v>
      </c>
      <c r="P1068" s="15">
        <v>10672.2</v>
      </c>
      <c r="Q1068" s="15">
        <v>2672031</v>
      </c>
      <c r="R1068" s="15">
        <v>1200</v>
      </c>
      <c r="S1068" s="15">
        <v>11084</v>
      </c>
      <c r="T1068" s="15">
        <v>11.7544</v>
      </c>
      <c r="U1068" s="15">
        <v>114</v>
      </c>
      <c r="V1068" s="15">
        <v>22</v>
      </c>
      <c r="W1068" s="15">
        <v>82.9</v>
      </c>
      <c r="X1068" s="15">
        <v>86.551325000000006</v>
      </c>
      <c r="AB1068" s="15">
        <v>309839</v>
      </c>
      <c r="AD1068" s="15">
        <v>0</v>
      </c>
      <c r="AE1068" s="15">
        <v>0</v>
      </c>
      <c r="AF1068" s="15">
        <v>94</v>
      </c>
      <c r="AH1068" s="13">
        <f t="shared" si="224"/>
        <v>2011</v>
      </c>
      <c r="AI1068" s="13">
        <f t="shared" si="225"/>
        <v>28</v>
      </c>
      <c r="AJ1068" s="13">
        <f>IF(AND(ISNUMBER(C1068),ISNUMBER(AK1068),ISNUMBER(AL1068),AH1068&gt;=Inputs!$B$5,AH1068&lt;=Inputs!$B$6,AH1068&lt;&gt;Inputs!$B$7,AH1068&lt;&gt;Inputs!$B$8),1,0)</f>
        <v>0</v>
      </c>
      <c r="AK1068" s="13">
        <f>IF(INDEX($E1068:$AF1068,Inputs!$C$10)="","",INDEX($E1068:$AF1068,Inputs!$C$10))</f>
        <v>249578</v>
      </c>
      <c r="AL1068" s="13">
        <f>IF(INDEX($E1068:$AF1068,Inputs!$C$11)="","",INDEX($E1068:$AF1068,Inputs!$C$11))</f>
        <v>408000</v>
      </c>
      <c r="AM1068" s="19">
        <f>Regression!$C$5+Regression!$C$6*A1068</f>
        <v>9595.3058399501333</v>
      </c>
      <c r="AN1068" s="27" t="str">
        <f t="shared" si="226"/>
        <v/>
      </c>
      <c r="AO1068" s="30">
        <f>INDEX('Seasonal Index'!$E$2:$E$53,AI1068)</f>
        <v>1.0135090248159799</v>
      </c>
      <c r="AP1068" s="34" t="str">
        <f t="shared" si="227"/>
        <v/>
      </c>
      <c r="AQ1068" s="16">
        <f>IF(AJ1068=1,A1068-Regression!$C$15,0)</f>
        <v>0</v>
      </c>
      <c r="AR1068" s="16">
        <f>IF(AJ1068=1,AK1068-Regression!$D$15,0)</f>
        <v>0</v>
      </c>
      <c r="AS1068" s="16">
        <f>IF(AJ1068=1,AL1068-Regression!$E$15,0)</f>
        <v>0</v>
      </c>
      <c r="AT1068" s="16">
        <f>IF(AJ1068=1,AP1068-Regression!$F$15,0)</f>
        <v>0</v>
      </c>
      <c r="AU1068" s="19">
        <f>IF(AND(ISNUMBER(AK1068),ISNUMBER(AL1068)),Regression!$C$38+Regression!$D$38*A1068+Regression!$E$38*AK1068+Regression!$F$38*AL1068,"")</f>
        <v>9272.6109391175396</v>
      </c>
      <c r="AV1068" s="34">
        <f t="shared" si="228"/>
        <v>9397.8748704030058</v>
      </c>
      <c r="AW1068" s="13" t="str">
        <f>IF(AJ1068=1,"Train",IF(AH1068=Inputs!$B$6+1,"Validation",IF(AH1068&gt;Inputs!$B$6+1,"Forecast","Not used")))</f>
        <v>Not used</v>
      </c>
      <c r="AX1068" s="34">
        <f t="shared" si="229"/>
        <v>9028</v>
      </c>
      <c r="AY1068" s="38" t="str">
        <f t="shared" si="230"/>
        <v/>
      </c>
      <c r="AZ1068" s="13">
        <f t="shared" si="231"/>
        <v>0</v>
      </c>
      <c r="BB1068" s="19">
        <f>Regression!$C$45+Regression!$C$46*A1068</f>
        <v>7808.2655687439747</v>
      </c>
      <c r="BC1068" s="27" t="str">
        <f t="shared" si="232"/>
        <v/>
      </c>
      <c r="BD1068" s="30">
        <f>INDEX('Seasonal Index'!$H$2:$H$53,AI1068)</f>
        <v>0.99258235973728948</v>
      </c>
      <c r="BE1068" s="34" t="str">
        <f t="shared" si="233"/>
        <v/>
      </c>
      <c r="BF1068" s="38" t="str">
        <f t="shared" si="234"/>
        <v/>
      </c>
      <c r="BG1068" s="34">
        <f t="shared" si="235"/>
        <v>9028</v>
      </c>
      <c r="BH1068" s="13">
        <f t="shared" si="236"/>
        <v>0</v>
      </c>
      <c r="BI1068" s="13">
        <f t="shared" si="237"/>
        <v>0</v>
      </c>
    </row>
    <row r="1069" spans="1:61" x14ac:dyDescent="0.2">
      <c r="A1069" s="15">
        <v>1068</v>
      </c>
      <c r="B1069" s="35">
        <v>40746</v>
      </c>
      <c r="C1069" s="36">
        <v>8999</v>
      </c>
      <c r="D1069" s="37"/>
      <c r="F1069" s="15">
        <v>420000</v>
      </c>
      <c r="H1069" s="15">
        <v>98.006</v>
      </c>
      <c r="I1069" s="15">
        <v>118.19799999999999</v>
      </c>
      <c r="J1069" s="15">
        <v>3.6819999999999999</v>
      </c>
      <c r="K1069" s="15">
        <v>15351.448</v>
      </c>
      <c r="L1069" s="15">
        <v>911061</v>
      </c>
      <c r="M1069" s="15">
        <v>1836</v>
      </c>
      <c r="N1069" s="15">
        <v>11.885999999999999</v>
      </c>
      <c r="O1069" s="15">
        <v>254083</v>
      </c>
      <c r="P1069" s="15">
        <v>10672.2</v>
      </c>
      <c r="Q1069" s="15">
        <v>2672031</v>
      </c>
      <c r="R1069" s="15">
        <v>1200</v>
      </c>
      <c r="S1069" s="15">
        <v>11084</v>
      </c>
      <c r="T1069" s="15">
        <v>11.7544</v>
      </c>
      <c r="U1069" s="15">
        <v>114</v>
      </c>
      <c r="V1069" s="15">
        <v>22</v>
      </c>
      <c r="W1069" s="15">
        <v>82.9</v>
      </c>
      <c r="X1069" s="15">
        <v>86.77628</v>
      </c>
      <c r="AB1069" s="15">
        <v>309839</v>
      </c>
      <c r="AD1069" s="15">
        <v>0</v>
      </c>
      <c r="AE1069" s="15">
        <v>0</v>
      </c>
      <c r="AF1069" s="15">
        <v>110.8</v>
      </c>
      <c r="AH1069" s="13">
        <f t="shared" si="224"/>
        <v>2011</v>
      </c>
      <c r="AI1069" s="13">
        <f t="shared" si="225"/>
        <v>29</v>
      </c>
      <c r="AJ1069" s="13">
        <f>IF(AND(ISNUMBER(C1069),ISNUMBER(AK1069),ISNUMBER(AL1069),AH1069&gt;=Inputs!$B$5,AH1069&lt;=Inputs!$B$6,AH1069&lt;&gt;Inputs!$B$7,AH1069&lt;&gt;Inputs!$B$8),1,0)</f>
        <v>0</v>
      </c>
      <c r="AK1069" s="13">
        <f>IF(INDEX($E1069:$AF1069,Inputs!$C$10)="","",INDEX($E1069:$AF1069,Inputs!$C$10))</f>
        <v>254083</v>
      </c>
      <c r="AL1069" s="13">
        <f>IF(INDEX($E1069:$AF1069,Inputs!$C$11)="","",INDEX($E1069:$AF1069,Inputs!$C$11))</f>
        <v>420000</v>
      </c>
      <c r="AM1069" s="19">
        <f>Regression!$C$5+Regression!$C$6*A1069</f>
        <v>9594.1331650118136</v>
      </c>
      <c r="AN1069" s="27" t="str">
        <f t="shared" si="226"/>
        <v/>
      </c>
      <c r="AO1069" s="30">
        <f>INDEX('Seasonal Index'!$E$2:$E$53,AI1069)</f>
        <v>1.0519566788647539</v>
      </c>
      <c r="AP1069" s="34" t="str">
        <f t="shared" si="227"/>
        <v/>
      </c>
      <c r="AQ1069" s="16">
        <f>IF(AJ1069=1,A1069-Regression!$C$15,0)</f>
        <v>0</v>
      </c>
      <c r="AR1069" s="16">
        <f>IF(AJ1069=1,AK1069-Regression!$D$15,0)</f>
        <v>0</v>
      </c>
      <c r="AS1069" s="16">
        <f>IF(AJ1069=1,AL1069-Regression!$E$15,0)</f>
        <v>0</v>
      </c>
      <c r="AT1069" s="16">
        <f>IF(AJ1069=1,AP1069-Regression!$F$15,0)</f>
        <v>0</v>
      </c>
      <c r="AU1069" s="19">
        <f>IF(AND(ISNUMBER(AK1069),ISNUMBER(AL1069)),Regression!$C$38+Regression!$D$38*A1069+Regression!$E$38*AK1069+Regression!$F$38*AL1069,"")</f>
        <v>9247.408272784116</v>
      </c>
      <c r="AV1069" s="34">
        <f t="shared" si="228"/>
        <v>9727.8728947444288</v>
      </c>
      <c r="AW1069" s="13" t="str">
        <f>IF(AJ1069=1,"Train",IF(AH1069=Inputs!$B$6+1,"Validation",IF(AH1069&gt;Inputs!$B$6+1,"Forecast","Not used")))</f>
        <v>Not used</v>
      </c>
      <c r="AX1069" s="34">
        <f t="shared" si="229"/>
        <v>8999</v>
      </c>
      <c r="AY1069" s="38" t="str">
        <f t="shared" si="230"/>
        <v/>
      </c>
      <c r="AZ1069" s="13">
        <f t="shared" si="231"/>
        <v>0</v>
      </c>
      <c r="BB1069" s="19">
        <f>Regression!$C$45+Regression!$C$46*A1069</f>
        <v>7809.8250683567512</v>
      </c>
      <c r="BC1069" s="27" t="str">
        <f t="shared" si="232"/>
        <v/>
      </c>
      <c r="BD1069" s="30">
        <f>INDEX('Seasonal Index'!$H$2:$H$53,AI1069)</f>
        <v>1.0486159669304305</v>
      </c>
      <c r="BE1069" s="34" t="str">
        <f t="shared" si="233"/>
        <v/>
      </c>
      <c r="BF1069" s="38" t="str">
        <f t="shared" si="234"/>
        <v/>
      </c>
      <c r="BG1069" s="34">
        <f t="shared" si="235"/>
        <v>8999</v>
      </c>
      <c r="BH1069" s="13">
        <f t="shared" si="236"/>
        <v>0</v>
      </c>
      <c r="BI1069" s="13">
        <f t="shared" si="237"/>
        <v>0</v>
      </c>
    </row>
    <row r="1070" spans="1:61" x14ac:dyDescent="0.2">
      <c r="A1070" s="15">
        <v>1069</v>
      </c>
      <c r="B1070" s="35">
        <v>40753</v>
      </c>
      <c r="C1070" s="36">
        <v>9215</v>
      </c>
      <c r="D1070" s="37"/>
      <c r="F1070" s="15">
        <v>411000</v>
      </c>
      <c r="H1070" s="15">
        <v>97.828000000000003</v>
      </c>
      <c r="I1070" s="15">
        <v>117.69799999999999</v>
      </c>
      <c r="J1070" s="15">
        <v>3.6989999999999998</v>
      </c>
      <c r="K1070" s="15">
        <v>15351.448</v>
      </c>
      <c r="L1070" s="15">
        <v>911061</v>
      </c>
      <c r="M1070" s="15">
        <v>1836</v>
      </c>
      <c r="N1070" s="15">
        <v>11.885999999999999</v>
      </c>
      <c r="O1070" s="15">
        <v>254083</v>
      </c>
      <c r="P1070" s="15">
        <v>10672.2</v>
      </c>
      <c r="Q1070" s="15">
        <v>2672031</v>
      </c>
      <c r="R1070" s="15">
        <v>1200</v>
      </c>
      <c r="S1070" s="15">
        <v>11084</v>
      </c>
      <c r="T1070" s="15">
        <v>11.7544</v>
      </c>
      <c r="U1070" s="15">
        <v>114</v>
      </c>
      <c r="V1070" s="15">
        <v>22</v>
      </c>
      <c r="W1070" s="15">
        <v>82.9</v>
      </c>
      <c r="X1070" s="15">
        <v>86.274600000000007</v>
      </c>
      <c r="AB1070" s="15">
        <v>309839</v>
      </c>
      <c r="AD1070" s="15">
        <v>0</v>
      </c>
      <c r="AE1070" s="15">
        <v>0</v>
      </c>
      <c r="AF1070" s="15">
        <v>108.7</v>
      </c>
      <c r="AH1070" s="13">
        <f t="shared" si="224"/>
        <v>2011</v>
      </c>
      <c r="AI1070" s="13">
        <f t="shared" si="225"/>
        <v>30</v>
      </c>
      <c r="AJ1070" s="13">
        <f>IF(AND(ISNUMBER(C1070),ISNUMBER(AK1070),ISNUMBER(AL1070),AH1070&gt;=Inputs!$B$5,AH1070&lt;=Inputs!$B$6,AH1070&lt;&gt;Inputs!$B$7,AH1070&lt;&gt;Inputs!$B$8),1,0)</f>
        <v>0</v>
      </c>
      <c r="AK1070" s="13">
        <f>IF(INDEX($E1070:$AF1070,Inputs!$C$10)="","",INDEX($E1070:$AF1070,Inputs!$C$10))</f>
        <v>254083</v>
      </c>
      <c r="AL1070" s="13">
        <f>IF(INDEX($E1070:$AF1070,Inputs!$C$11)="","",INDEX($E1070:$AF1070,Inputs!$C$11))</f>
        <v>411000</v>
      </c>
      <c r="AM1070" s="19">
        <f>Regression!$C$5+Regression!$C$6*A1070</f>
        <v>9592.9604900734957</v>
      </c>
      <c r="AN1070" s="27" t="str">
        <f t="shared" si="226"/>
        <v/>
      </c>
      <c r="AO1070" s="30">
        <f>INDEX('Seasonal Index'!$E$2:$E$53,AI1070)</f>
        <v>1.0317130415362794</v>
      </c>
      <c r="AP1070" s="34" t="str">
        <f t="shared" si="227"/>
        <v/>
      </c>
      <c r="AQ1070" s="16">
        <f>IF(AJ1070=1,A1070-Regression!$C$15,0)</f>
        <v>0</v>
      </c>
      <c r="AR1070" s="16">
        <f>IF(AJ1070=1,AK1070-Regression!$D$15,0)</f>
        <v>0</v>
      </c>
      <c r="AS1070" s="16">
        <f>IF(AJ1070=1,AL1070-Regression!$E$15,0)</f>
        <v>0</v>
      </c>
      <c r="AT1070" s="16">
        <f>IF(AJ1070=1,AP1070-Regression!$F$15,0)</f>
        <v>0</v>
      </c>
      <c r="AU1070" s="19">
        <f>IF(AND(ISNUMBER(AK1070),ISNUMBER(AL1070)),Regression!$C$38+Regression!$D$38*A1070+Regression!$E$38*AK1070+Regression!$F$38*AL1070,"")</f>
        <v>9269.7413319569951</v>
      </c>
      <c r="AV1070" s="34">
        <f t="shared" si="228"/>
        <v>9563.7130238479131</v>
      </c>
      <c r="AW1070" s="13" t="str">
        <f>IF(AJ1070=1,"Train",IF(AH1070=Inputs!$B$6+1,"Validation",IF(AH1070&gt;Inputs!$B$6+1,"Forecast","Not used")))</f>
        <v>Not used</v>
      </c>
      <c r="AX1070" s="34">
        <f t="shared" si="229"/>
        <v>9215</v>
      </c>
      <c r="AY1070" s="38" t="str">
        <f t="shared" si="230"/>
        <v/>
      </c>
      <c r="AZ1070" s="13">
        <f t="shared" si="231"/>
        <v>0</v>
      </c>
      <c r="BB1070" s="19">
        <f>Regression!$C$45+Regression!$C$46*A1070</f>
        <v>7811.3845679695278</v>
      </c>
      <c r="BC1070" s="27" t="str">
        <f t="shared" si="232"/>
        <v/>
      </c>
      <c r="BD1070" s="30">
        <f>INDEX('Seasonal Index'!$H$2:$H$53,AI1070)</f>
        <v>1.0099032328934463</v>
      </c>
      <c r="BE1070" s="34" t="str">
        <f t="shared" si="233"/>
        <v/>
      </c>
      <c r="BF1070" s="38" t="str">
        <f t="shared" si="234"/>
        <v/>
      </c>
      <c r="BG1070" s="34">
        <f t="shared" si="235"/>
        <v>9215</v>
      </c>
      <c r="BH1070" s="13">
        <f t="shared" si="236"/>
        <v>0</v>
      </c>
      <c r="BI1070" s="13">
        <f t="shared" si="237"/>
        <v>0</v>
      </c>
    </row>
    <row r="1071" spans="1:61" x14ac:dyDescent="0.2">
      <c r="A1071" s="15">
        <v>1070</v>
      </c>
      <c r="B1071" s="35">
        <v>40760</v>
      </c>
      <c r="C1071" s="36">
        <v>9244</v>
      </c>
      <c r="D1071" s="37"/>
      <c r="F1071" s="15">
        <v>406000</v>
      </c>
      <c r="H1071" s="15">
        <v>90.853999999999999</v>
      </c>
      <c r="I1071" s="15">
        <v>112.654</v>
      </c>
      <c r="J1071" s="15">
        <v>3.7109999999999999</v>
      </c>
      <c r="K1071" s="15">
        <v>15557.539000000001</v>
      </c>
      <c r="L1071" s="15">
        <v>911061</v>
      </c>
      <c r="M1071" s="15">
        <v>1863</v>
      </c>
      <c r="N1071" s="15">
        <v>11.885999999999999</v>
      </c>
      <c r="O1071" s="15">
        <v>254083</v>
      </c>
      <c r="P1071" s="15">
        <v>10694.8</v>
      </c>
      <c r="Q1071" s="15">
        <v>2672031</v>
      </c>
      <c r="R1071" s="15">
        <v>1200</v>
      </c>
      <c r="S1071" s="15">
        <v>11084</v>
      </c>
      <c r="T1071" s="15">
        <v>11.7544</v>
      </c>
      <c r="U1071" s="15">
        <v>114.7</v>
      </c>
      <c r="V1071" s="15">
        <v>22</v>
      </c>
      <c r="W1071" s="15">
        <v>85.3</v>
      </c>
      <c r="X1071" s="15">
        <v>85.70702</v>
      </c>
      <c r="AB1071" s="15">
        <v>309839</v>
      </c>
      <c r="AD1071" s="15">
        <v>0</v>
      </c>
      <c r="AE1071" s="15">
        <v>0</v>
      </c>
      <c r="AF1071" s="15">
        <v>118.6</v>
      </c>
      <c r="AH1071" s="13">
        <f t="shared" si="224"/>
        <v>2011</v>
      </c>
      <c r="AI1071" s="13">
        <f t="shared" si="225"/>
        <v>31</v>
      </c>
      <c r="AJ1071" s="13">
        <f>IF(AND(ISNUMBER(C1071),ISNUMBER(AK1071),ISNUMBER(AL1071),AH1071&gt;=Inputs!$B$5,AH1071&lt;=Inputs!$B$6,AH1071&lt;&gt;Inputs!$B$7,AH1071&lt;&gt;Inputs!$B$8),1,0)</f>
        <v>0</v>
      </c>
      <c r="AK1071" s="13">
        <f>IF(INDEX($E1071:$AF1071,Inputs!$C$10)="","",INDEX($E1071:$AF1071,Inputs!$C$10))</f>
        <v>254083</v>
      </c>
      <c r="AL1071" s="13">
        <f>IF(INDEX($E1071:$AF1071,Inputs!$C$11)="","",INDEX($E1071:$AF1071,Inputs!$C$11))</f>
        <v>406000</v>
      </c>
      <c r="AM1071" s="19">
        <f>Regression!$C$5+Regression!$C$6*A1071</f>
        <v>9591.7878151351761</v>
      </c>
      <c r="AN1071" s="27" t="str">
        <f t="shared" si="226"/>
        <v/>
      </c>
      <c r="AO1071" s="30">
        <f>INDEX('Seasonal Index'!$E$2:$E$53,AI1071)</f>
        <v>1.0399732200612197</v>
      </c>
      <c r="AP1071" s="34" t="str">
        <f t="shared" si="227"/>
        <v/>
      </c>
      <c r="AQ1071" s="16">
        <f>IF(AJ1071=1,A1071-Regression!$C$15,0)</f>
        <v>0</v>
      </c>
      <c r="AR1071" s="16">
        <f>IF(AJ1071=1,AK1071-Regression!$D$15,0)</f>
        <v>0</v>
      </c>
      <c r="AS1071" s="16">
        <f>IF(AJ1071=1,AL1071-Regression!$E$15,0)</f>
        <v>0</v>
      </c>
      <c r="AT1071" s="16">
        <f>IF(AJ1071=1,AP1071-Regression!$F$15,0)</f>
        <v>0</v>
      </c>
      <c r="AU1071" s="19">
        <f>IF(AND(ISNUMBER(AK1071),ISNUMBER(AL1071)),Regression!$C$38+Regression!$D$38*A1071+Regression!$E$38*AK1071+Regression!$F$38*AL1071,"")</f>
        <v>9281.4542256228488</v>
      </c>
      <c r="AV1071" s="34">
        <f t="shared" si="228"/>
        <v>9652.4638378718082</v>
      </c>
      <c r="AW1071" s="13" t="str">
        <f>IF(AJ1071=1,"Train",IF(AH1071=Inputs!$B$6+1,"Validation",IF(AH1071&gt;Inputs!$B$6+1,"Forecast","Not used")))</f>
        <v>Not used</v>
      </c>
      <c r="AX1071" s="34">
        <f t="shared" si="229"/>
        <v>9244</v>
      </c>
      <c r="AY1071" s="38" t="str">
        <f t="shared" si="230"/>
        <v/>
      </c>
      <c r="AZ1071" s="13">
        <f t="shared" si="231"/>
        <v>0</v>
      </c>
      <c r="BB1071" s="19">
        <f>Regression!$C$45+Regression!$C$46*A1071</f>
        <v>7812.9440675823043</v>
      </c>
      <c r="BC1071" s="27" t="str">
        <f t="shared" si="232"/>
        <v/>
      </c>
      <c r="BD1071" s="30">
        <f>INDEX('Seasonal Index'!$H$2:$H$53,AI1071)</f>
        <v>1.0389647971011076</v>
      </c>
      <c r="BE1071" s="34" t="str">
        <f t="shared" si="233"/>
        <v/>
      </c>
      <c r="BF1071" s="38" t="str">
        <f t="shared" si="234"/>
        <v/>
      </c>
      <c r="BG1071" s="34">
        <f t="shared" si="235"/>
        <v>9244</v>
      </c>
      <c r="BH1071" s="13">
        <f t="shared" si="236"/>
        <v>0</v>
      </c>
      <c r="BI1071" s="13">
        <f t="shared" si="237"/>
        <v>0</v>
      </c>
    </row>
    <row r="1072" spans="1:61" x14ac:dyDescent="0.2">
      <c r="A1072" s="15">
        <v>1071</v>
      </c>
      <c r="B1072" s="35">
        <v>40767</v>
      </c>
      <c r="C1072" s="36">
        <v>9195</v>
      </c>
      <c r="D1072" s="37"/>
      <c r="F1072" s="15">
        <v>405000</v>
      </c>
      <c r="H1072" s="15">
        <v>82.861999999999995</v>
      </c>
      <c r="I1072" s="15">
        <v>105.304</v>
      </c>
      <c r="J1072" s="15">
        <v>3.6739999999999999</v>
      </c>
      <c r="K1072" s="15">
        <v>15557.539000000001</v>
      </c>
      <c r="L1072" s="15">
        <v>859897</v>
      </c>
      <c r="M1072" s="15">
        <v>1863</v>
      </c>
      <c r="N1072" s="15">
        <v>11.885999999999999</v>
      </c>
      <c r="O1072" s="15">
        <v>254083</v>
      </c>
      <c r="P1072" s="15">
        <v>10694.8</v>
      </c>
      <c r="Q1072" s="15">
        <v>2672031</v>
      </c>
      <c r="R1072" s="15">
        <v>1200</v>
      </c>
      <c r="S1072" s="15">
        <v>11084</v>
      </c>
      <c r="T1072" s="15">
        <v>11.7544</v>
      </c>
      <c r="U1072" s="15">
        <v>114.7</v>
      </c>
      <c r="V1072" s="15">
        <v>22</v>
      </c>
      <c r="W1072" s="15">
        <v>85.3</v>
      </c>
      <c r="X1072" s="15">
        <v>86.440259999999995</v>
      </c>
      <c r="AB1072" s="15">
        <v>309839</v>
      </c>
      <c r="AD1072" s="15">
        <v>0</v>
      </c>
      <c r="AE1072" s="15">
        <v>0</v>
      </c>
      <c r="AF1072" s="15">
        <v>95.7</v>
      </c>
      <c r="AH1072" s="13">
        <f t="shared" si="224"/>
        <v>2011</v>
      </c>
      <c r="AI1072" s="13">
        <f t="shared" si="225"/>
        <v>32</v>
      </c>
      <c r="AJ1072" s="13">
        <f>IF(AND(ISNUMBER(C1072),ISNUMBER(AK1072),ISNUMBER(AL1072),AH1072&gt;=Inputs!$B$5,AH1072&lt;=Inputs!$B$6,AH1072&lt;&gt;Inputs!$B$7,AH1072&lt;&gt;Inputs!$B$8),1,0)</f>
        <v>0</v>
      </c>
      <c r="AK1072" s="13">
        <f>IF(INDEX($E1072:$AF1072,Inputs!$C$10)="","",INDEX($E1072:$AF1072,Inputs!$C$10))</f>
        <v>254083</v>
      </c>
      <c r="AL1072" s="13">
        <f>IF(INDEX($E1072:$AF1072,Inputs!$C$11)="","",INDEX($E1072:$AF1072,Inputs!$C$11))</f>
        <v>405000</v>
      </c>
      <c r="AM1072" s="19">
        <f>Regression!$C$5+Regression!$C$6*A1072</f>
        <v>9590.6151401968564</v>
      </c>
      <c r="AN1072" s="27" t="str">
        <f t="shared" si="226"/>
        <v/>
      </c>
      <c r="AO1072" s="30">
        <f>INDEX('Seasonal Index'!$E$2:$E$53,AI1072)</f>
        <v>1.040616931741758</v>
      </c>
      <c r="AP1072" s="34" t="str">
        <f t="shared" si="227"/>
        <v/>
      </c>
      <c r="AQ1072" s="16">
        <f>IF(AJ1072=1,A1072-Regression!$C$15,0)</f>
        <v>0</v>
      </c>
      <c r="AR1072" s="16">
        <f>IF(AJ1072=1,AK1072-Regression!$D$15,0)</f>
        <v>0</v>
      </c>
      <c r="AS1072" s="16">
        <f>IF(AJ1072=1,AL1072-Regression!$E$15,0)</f>
        <v>0</v>
      </c>
      <c r="AT1072" s="16">
        <f>IF(AJ1072=1,AP1072-Regression!$F$15,0)</f>
        <v>0</v>
      </c>
      <c r="AU1072" s="19">
        <f>IF(AND(ISNUMBER(AK1072),ISNUMBER(AL1072)),Regression!$C$38+Regression!$D$38*A1072+Regression!$E$38*AK1072+Regression!$F$38*AL1072,"")</f>
        <v>9282.5469537816698</v>
      </c>
      <c r="AV1072" s="34">
        <f t="shared" si="228"/>
        <v>9659.5755297930828</v>
      </c>
      <c r="AW1072" s="13" t="str">
        <f>IF(AJ1072=1,"Train",IF(AH1072=Inputs!$B$6+1,"Validation",IF(AH1072&gt;Inputs!$B$6+1,"Forecast","Not used")))</f>
        <v>Not used</v>
      </c>
      <c r="AX1072" s="34">
        <f t="shared" si="229"/>
        <v>9195</v>
      </c>
      <c r="AY1072" s="38" t="str">
        <f t="shared" si="230"/>
        <v/>
      </c>
      <c r="AZ1072" s="13">
        <f t="shared" si="231"/>
        <v>0</v>
      </c>
      <c r="BB1072" s="19">
        <f>Regression!$C$45+Regression!$C$46*A1072</f>
        <v>7814.5035671950809</v>
      </c>
      <c r="BC1072" s="27" t="str">
        <f t="shared" si="232"/>
        <v/>
      </c>
      <c r="BD1072" s="30">
        <f>INDEX('Seasonal Index'!$H$2:$H$53,AI1072)</f>
        <v>1.0332208948643213</v>
      </c>
      <c r="BE1072" s="34" t="str">
        <f t="shared" si="233"/>
        <v/>
      </c>
      <c r="BF1072" s="38" t="str">
        <f t="shared" si="234"/>
        <v/>
      </c>
      <c r="BG1072" s="34">
        <f t="shared" si="235"/>
        <v>9195</v>
      </c>
      <c r="BH1072" s="13">
        <f t="shared" si="236"/>
        <v>0</v>
      </c>
      <c r="BI1072" s="13">
        <f t="shared" si="237"/>
        <v>0</v>
      </c>
    </row>
    <row r="1073" spans="1:61" x14ac:dyDescent="0.2">
      <c r="A1073" s="15">
        <v>1072</v>
      </c>
      <c r="B1073" s="35">
        <v>40774</v>
      </c>
      <c r="C1073" s="36">
        <v>9009</v>
      </c>
      <c r="D1073" s="37"/>
      <c r="F1073" s="15">
        <v>409000</v>
      </c>
      <c r="H1073" s="15">
        <v>85.364000000000004</v>
      </c>
      <c r="I1073" s="15">
        <v>109.536</v>
      </c>
      <c r="J1073" s="15">
        <v>3.6040000000000001</v>
      </c>
      <c r="K1073" s="15">
        <v>15557.539000000001</v>
      </c>
      <c r="L1073" s="15">
        <v>859897</v>
      </c>
      <c r="M1073" s="15">
        <v>1863</v>
      </c>
      <c r="N1073" s="15">
        <v>12.72</v>
      </c>
      <c r="O1073" s="15">
        <v>258350</v>
      </c>
      <c r="P1073" s="15">
        <v>10694.8</v>
      </c>
      <c r="Q1073" s="15">
        <v>2672031</v>
      </c>
      <c r="R1073" s="15">
        <v>1200</v>
      </c>
      <c r="S1073" s="15">
        <v>11084</v>
      </c>
      <c r="T1073" s="15">
        <v>11.7544</v>
      </c>
      <c r="U1073" s="15">
        <v>114.7</v>
      </c>
      <c r="V1073" s="15">
        <v>22</v>
      </c>
      <c r="W1073" s="15">
        <v>85.3</v>
      </c>
      <c r="X1073" s="15">
        <v>87.291380000000004</v>
      </c>
      <c r="AB1073" s="15">
        <v>309839</v>
      </c>
      <c r="AD1073" s="15">
        <v>0</v>
      </c>
      <c r="AE1073" s="15">
        <v>0</v>
      </c>
      <c r="AF1073" s="15">
        <v>92.8</v>
      </c>
      <c r="AH1073" s="13">
        <f t="shared" si="224"/>
        <v>2011</v>
      </c>
      <c r="AI1073" s="13">
        <f t="shared" si="225"/>
        <v>33</v>
      </c>
      <c r="AJ1073" s="13">
        <f>IF(AND(ISNUMBER(C1073),ISNUMBER(AK1073),ISNUMBER(AL1073),AH1073&gt;=Inputs!$B$5,AH1073&lt;=Inputs!$B$6,AH1073&lt;&gt;Inputs!$B$7,AH1073&lt;&gt;Inputs!$B$8),1,0)</f>
        <v>0</v>
      </c>
      <c r="AK1073" s="13">
        <f>IF(INDEX($E1073:$AF1073,Inputs!$C$10)="","",INDEX($E1073:$AF1073,Inputs!$C$10))</f>
        <v>258350</v>
      </c>
      <c r="AL1073" s="13">
        <f>IF(INDEX($E1073:$AF1073,Inputs!$C$11)="","",INDEX($E1073:$AF1073,Inputs!$C$11))</f>
        <v>409000</v>
      </c>
      <c r="AM1073" s="19">
        <f>Regression!$C$5+Regression!$C$6*A1073</f>
        <v>9589.4424652585385</v>
      </c>
      <c r="AN1073" s="27" t="str">
        <f t="shared" si="226"/>
        <v/>
      </c>
      <c r="AO1073" s="30">
        <f>INDEX('Seasonal Index'!$E$2:$E$53,AI1073)</f>
        <v>1.027478065834379</v>
      </c>
      <c r="AP1073" s="34" t="str">
        <f t="shared" si="227"/>
        <v/>
      </c>
      <c r="AQ1073" s="16">
        <f>IF(AJ1073=1,A1073-Regression!$C$15,0)</f>
        <v>0</v>
      </c>
      <c r="AR1073" s="16">
        <f>IF(AJ1073=1,AK1073-Regression!$D$15,0)</f>
        <v>0</v>
      </c>
      <c r="AS1073" s="16">
        <f>IF(AJ1073=1,AL1073-Regression!$E$15,0)</f>
        <v>0</v>
      </c>
      <c r="AT1073" s="16">
        <f>IF(AJ1073=1,AP1073-Regression!$F$15,0)</f>
        <v>0</v>
      </c>
      <c r="AU1073" s="19">
        <f>IF(AND(ISNUMBER(AK1073),ISNUMBER(AL1073)),Regression!$C$38+Regression!$D$38*A1073+Regression!$E$38*AK1073+Regression!$F$38*AL1073,"")</f>
        <v>9278.150346735214</v>
      </c>
      <c r="AV1073" s="34">
        <f t="shared" si="228"/>
        <v>9533.0959727840709</v>
      </c>
      <c r="AW1073" s="13" t="str">
        <f>IF(AJ1073=1,"Train",IF(AH1073=Inputs!$B$6+1,"Validation",IF(AH1073&gt;Inputs!$B$6+1,"Forecast","Not used")))</f>
        <v>Not used</v>
      </c>
      <c r="AX1073" s="34">
        <f t="shared" si="229"/>
        <v>9009</v>
      </c>
      <c r="AY1073" s="38" t="str">
        <f t="shared" si="230"/>
        <v/>
      </c>
      <c r="AZ1073" s="13">
        <f t="shared" si="231"/>
        <v>0</v>
      </c>
      <c r="BB1073" s="19">
        <f>Regression!$C$45+Regression!$C$46*A1073</f>
        <v>7816.0630668078584</v>
      </c>
      <c r="BC1073" s="27" t="str">
        <f t="shared" si="232"/>
        <v/>
      </c>
      <c r="BD1073" s="30">
        <f>INDEX('Seasonal Index'!$H$2:$H$53,AI1073)</f>
        <v>1.0058600109847937</v>
      </c>
      <c r="BE1073" s="34" t="str">
        <f t="shared" si="233"/>
        <v/>
      </c>
      <c r="BF1073" s="38" t="str">
        <f t="shared" si="234"/>
        <v/>
      </c>
      <c r="BG1073" s="34">
        <f t="shared" si="235"/>
        <v>9009</v>
      </c>
      <c r="BH1073" s="13">
        <f t="shared" si="236"/>
        <v>0</v>
      </c>
      <c r="BI1073" s="13">
        <f t="shared" si="237"/>
        <v>0</v>
      </c>
    </row>
    <row r="1074" spans="1:61" x14ac:dyDescent="0.2">
      <c r="A1074" s="15">
        <v>1073</v>
      </c>
      <c r="B1074" s="35">
        <v>40781</v>
      </c>
      <c r="C1074" s="36">
        <v>9229</v>
      </c>
      <c r="D1074" s="37"/>
      <c r="F1074" s="15">
        <v>415000</v>
      </c>
      <c r="H1074" s="15">
        <v>85.055999999999997</v>
      </c>
      <c r="I1074" s="15">
        <v>111.05800000000001</v>
      </c>
      <c r="J1074" s="15">
        <v>3.581</v>
      </c>
      <c r="K1074" s="15">
        <v>15557.539000000001</v>
      </c>
      <c r="L1074" s="15">
        <v>859897</v>
      </c>
      <c r="M1074" s="15">
        <v>1863</v>
      </c>
      <c r="N1074" s="15">
        <v>12.72</v>
      </c>
      <c r="O1074" s="15">
        <v>258350</v>
      </c>
      <c r="P1074" s="15">
        <v>10694.8</v>
      </c>
      <c r="Q1074" s="15">
        <v>2672031</v>
      </c>
      <c r="R1074" s="15">
        <v>1200</v>
      </c>
      <c r="S1074" s="15">
        <v>11084</v>
      </c>
      <c r="T1074" s="15">
        <v>11.7295</v>
      </c>
      <c r="U1074" s="15">
        <v>114.7</v>
      </c>
      <c r="V1074" s="15">
        <v>22</v>
      </c>
      <c r="W1074" s="15">
        <v>85.3</v>
      </c>
      <c r="X1074" s="15">
        <v>86.7941</v>
      </c>
      <c r="AB1074" s="15">
        <v>309839</v>
      </c>
      <c r="AD1074" s="15">
        <v>0</v>
      </c>
      <c r="AE1074" s="15">
        <v>0</v>
      </c>
      <c r="AF1074" s="15">
        <v>98</v>
      </c>
      <c r="AH1074" s="13">
        <f t="shared" si="224"/>
        <v>2011</v>
      </c>
      <c r="AI1074" s="13">
        <f t="shared" si="225"/>
        <v>34</v>
      </c>
      <c r="AJ1074" s="13">
        <f>IF(AND(ISNUMBER(C1074),ISNUMBER(AK1074),ISNUMBER(AL1074),AH1074&gt;=Inputs!$B$5,AH1074&lt;=Inputs!$B$6,AH1074&lt;&gt;Inputs!$B$7,AH1074&lt;&gt;Inputs!$B$8),1,0)</f>
        <v>0</v>
      </c>
      <c r="AK1074" s="13">
        <f>IF(INDEX($E1074:$AF1074,Inputs!$C$10)="","",INDEX($E1074:$AF1074,Inputs!$C$10))</f>
        <v>258350</v>
      </c>
      <c r="AL1074" s="13">
        <f>IF(INDEX($E1074:$AF1074,Inputs!$C$11)="","",INDEX($E1074:$AF1074,Inputs!$C$11))</f>
        <v>415000</v>
      </c>
      <c r="AM1074" s="19">
        <f>Regression!$C$5+Regression!$C$6*A1074</f>
        <v>9588.2697903202188</v>
      </c>
      <c r="AN1074" s="27" t="str">
        <f t="shared" si="226"/>
        <v/>
      </c>
      <c r="AO1074" s="30">
        <f>INDEX('Seasonal Index'!$E$2:$E$53,AI1074)</f>
        <v>1.0381639846741464</v>
      </c>
      <c r="AP1074" s="34" t="str">
        <f t="shared" si="227"/>
        <v/>
      </c>
      <c r="AQ1074" s="16">
        <f>IF(AJ1074=1,A1074-Regression!$C$15,0)</f>
        <v>0</v>
      </c>
      <c r="AR1074" s="16">
        <f>IF(AJ1074=1,AK1074-Regression!$D$15,0)</f>
        <v>0</v>
      </c>
      <c r="AS1074" s="16">
        <f>IF(AJ1074=1,AL1074-Regression!$E$15,0)</f>
        <v>0</v>
      </c>
      <c r="AT1074" s="16">
        <f>IF(AJ1074=1,AP1074-Regression!$F$15,0)</f>
        <v>0</v>
      </c>
      <c r="AU1074" s="19">
        <f>IF(AND(ISNUMBER(AK1074),ISNUMBER(AL1074)),Regression!$C$38+Regression!$D$38*A1074+Regression!$E$38*AK1074+Regression!$F$38*AL1074,"")</f>
        <v>9260.657785256737</v>
      </c>
      <c r="AV1074" s="34">
        <f t="shared" si="228"/>
        <v>9614.0813870457896</v>
      </c>
      <c r="AW1074" s="13" t="str">
        <f>IF(AJ1074=1,"Train",IF(AH1074=Inputs!$B$6+1,"Validation",IF(AH1074&gt;Inputs!$B$6+1,"Forecast","Not used")))</f>
        <v>Not used</v>
      </c>
      <c r="AX1074" s="34">
        <f t="shared" si="229"/>
        <v>9229</v>
      </c>
      <c r="AY1074" s="38" t="str">
        <f t="shared" si="230"/>
        <v/>
      </c>
      <c r="AZ1074" s="13">
        <f t="shared" si="231"/>
        <v>0</v>
      </c>
      <c r="BB1074" s="19">
        <f>Regression!$C$45+Regression!$C$46*A1074</f>
        <v>7817.6225664206349</v>
      </c>
      <c r="BC1074" s="27" t="str">
        <f t="shared" si="232"/>
        <v/>
      </c>
      <c r="BD1074" s="30">
        <f>INDEX('Seasonal Index'!$H$2:$H$53,AI1074)</f>
        <v>1.0219588934931323</v>
      </c>
      <c r="BE1074" s="34" t="str">
        <f t="shared" si="233"/>
        <v/>
      </c>
      <c r="BF1074" s="38" t="str">
        <f t="shared" si="234"/>
        <v/>
      </c>
      <c r="BG1074" s="34">
        <f t="shared" si="235"/>
        <v>9229</v>
      </c>
      <c r="BH1074" s="13">
        <f t="shared" si="236"/>
        <v>0</v>
      </c>
      <c r="BI1074" s="13">
        <f t="shared" si="237"/>
        <v>0</v>
      </c>
    </row>
    <row r="1075" spans="1:61" x14ac:dyDescent="0.2">
      <c r="A1075" s="15">
        <v>1074</v>
      </c>
      <c r="B1075" s="35">
        <v>40788</v>
      </c>
      <c r="C1075" s="36">
        <v>8956</v>
      </c>
      <c r="D1075" s="37"/>
      <c r="F1075" s="15">
        <v>409000</v>
      </c>
      <c r="H1075" s="15">
        <v>88.072000000000003</v>
      </c>
      <c r="I1075" s="15">
        <v>116.105</v>
      </c>
      <c r="J1075" s="15">
        <v>3.6269999999999998</v>
      </c>
      <c r="K1075" s="15">
        <v>15557.539000000001</v>
      </c>
      <c r="L1075" s="15">
        <v>859897</v>
      </c>
      <c r="M1075" s="15">
        <v>1863</v>
      </c>
      <c r="N1075" s="15">
        <v>12.72</v>
      </c>
      <c r="O1075" s="15">
        <v>258350</v>
      </c>
      <c r="P1075" s="15">
        <v>10694.8</v>
      </c>
      <c r="Q1075" s="15">
        <v>2672031</v>
      </c>
      <c r="R1075" s="15">
        <v>1200</v>
      </c>
      <c r="S1075" s="15">
        <v>11084</v>
      </c>
      <c r="T1075" s="15">
        <v>11.7295</v>
      </c>
      <c r="U1075" s="15">
        <v>114.7</v>
      </c>
      <c r="V1075" s="15">
        <v>22</v>
      </c>
      <c r="W1075" s="15">
        <v>85.3</v>
      </c>
      <c r="X1075" s="15">
        <v>87.082539999999995</v>
      </c>
      <c r="AB1075" s="15">
        <v>309839</v>
      </c>
      <c r="AD1075" s="15">
        <v>0</v>
      </c>
      <c r="AE1075" s="15">
        <v>0</v>
      </c>
      <c r="AF1075" s="15">
        <v>98.1</v>
      </c>
      <c r="AH1075" s="13">
        <f t="shared" si="224"/>
        <v>2011</v>
      </c>
      <c r="AI1075" s="13">
        <f t="shared" si="225"/>
        <v>35</v>
      </c>
      <c r="AJ1075" s="13">
        <f>IF(AND(ISNUMBER(C1075),ISNUMBER(AK1075),ISNUMBER(AL1075),AH1075&gt;=Inputs!$B$5,AH1075&lt;=Inputs!$B$6,AH1075&lt;&gt;Inputs!$B$7,AH1075&lt;&gt;Inputs!$B$8),1,0)</f>
        <v>0</v>
      </c>
      <c r="AK1075" s="13">
        <f>IF(INDEX($E1075:$AF1075,Inputs!$C$10)="","",INDEX($E1075:$AF1075,Inputs!$C$10))</f>
        <v>258350</v>
      </c>
      <c r="AL1075" s="13">
        <f>IF(INDEX($E1075:$AF1075,Inputs!$C$11)="","",INDEX($E1075:$AF1075,Inputs!$C$11))</f>
        <v>409000</v>
      </c>
      <c r="AM1075" s="19">
        <f>Regression!$C$5+Regression!$C$6*A1075</f>
        <v>9587.0971153818991</v>
      </c>
      <c r="AN1075" s="27" t="str">
        <f t="shared" si="226"/>
        <v/>
      </c>
      <c r="AO1075" s="30">
        <f>INDEX('Seasonal Index'!$E$2:$E$53,AI1075)</f>
        <v>1.0224659586681397</v>
      </c>
      <c r="AP1075" s="34" t="str">
        <f t="shared" si="227"/>
        <v/>
      </c>
      <c r="AQ1075" s="16">
        <f>IF(AJ1075=1,A1075-Regression!$C$15,0)</f>
        <v>0</v>
      </c>
      <c r="AR1075" s="16">
        <f>IF(AJ1075=1,AK1075-Regression!$D$15,0)</f>
        <v>0</v>
      </c>
      <c r="AS1075" s="16">
        <f>IF(AJ1075=1,AL1075-Regression!$E$15,0)</f>
        <v>0</v>
      </c>
      <c r="AT1075" s="16">
        <f>IF(AJ1075=1,AP1075-Regression!$F$15,0)</f>
        <v>0</v>
      </c>
      <c r="AU1075" s="19">
        <f>IF(AND(ISNUMBER(AK1075),ISNUMBER(AL1075)),Regression!$C$38+Regression!$D$38*A1075+Regression!$E$38*AK1075+Regression!$F$38*AL1075,"")</f>
        <v>9275.0257202993453</v>
      </c>
      <c r="AV1075" s="34">
        <f t="shared" si="228"/>
        <v>9483.3980647775224</v>
      </c>
      <c r="AW1075" s="13" t="str">
        <f>IF(AJ1075=1,"Train",IF(AH1075=Inputs!$B$6+1,"Validation",IF(AH1075&gt;Inputs!$B$6+1,"Forecast","Not used")))</f>
        <v>Not used</v>
      </c>
      <c r="AX1075" s="34">
        <f t="shared" si="229"/>
        <v>8956</v>
      </c>
      <c r="AY1075" s="38" t="str">
        <f t="shared" si="230"/>
        <v/>
      </c>
      <c r="AZ1075" s="13">
        <f t="shared" si="231"/>
        <v>0</v>
      </c>
      <c r="BB1075" s="19">
        <f>Regression!$C$45+Regression!$C$46*A1075</f>
        <v>7819.1820660334115</v>
      </c>
      <c r="BC1075" s="27" t="str">
        <f t="shared" si="232"/>
        <v/>
      </c>
      <c r="BD1075" s="30">
        <f>INDEX('Seasonal Index'!$H$2:$H$53,AI1075)</f>
        <v>1.0227114090901652</v>
      </c>
      <c r="BE1075" s="34" t="str">
        <f t="shared" si="233"/>
        <v/>
      </c>
      <c r="BF1075" s="38" t="str">
        <f t="shared" si="234"/>
        <v/>
      </c>
      <c r="BG1075" s="34">
        <f t="shared" si="235"/>
        <v>8956</v>
      </c>
      <c r="BH1075" s="13">
        <f t="shared" si="236"/>
        <v>0</v>
      </c>
      <c r="BI1075" s="13">
        <f t="shared" si="237"/>
        <v>0</v>
      </c>
    </row>
    <row r="1076" spans="1:61" x14ac:dyDescent="0.2">
      <c r="A1076" s="15">
        <v>1075</v>
      </c>
      <c r="B1076" s="35">
        <v>40795</v>
      </c>
      <c r="C1076" s="36">
        <v>8848</v>
      </c>
      <c r="D1076" s="37"/>
      <c r="F1076" s="15">
        <v>414000</v>
      </c>
      <c r="H1076" s="15">
        <v>87.905000000000001</v>
      </c>
      <c r="I1076" s="15">
        <v>115.97</v>
      </c>
      <c r="J1076" s="15">
        <v>3.6739999999999999</v>
      </c>
      <c r="K1076" s="15">
        <v>15557.539000000001</v>
      </c>
      <c r="L1076" s="15">
        <v>883667</v>
      </c>
      <c r="M1076" s="15">
        <v>1900</v>
      </c>
      <c r="N1076" s="15">
        <v>12.72</v>
      </c>
      <c r="O1076" s="15">
        <v>258350</v>
      </c>
      <c r="P1076" s="15">
        <v>10731.6</v>
      </c>
      <c r="Q1076" s="15">
        <v>2672031</v>
      </c>
      <c r="R1076" s="15">
        <v>1200</v>
      </c>
      <c r="S1076" s="15">
        <v>11084</v>
      </c>
      <c r="T1076" s="15">
        <v>11.7295</v>
      </c>
      <c r="U1076" s="15">
        <v>114.7</v>
      </c>
      <c r="V1076" s="15">
        <v>22</v>
      </c>
      <c r="W1076" s="15">
        <v>89</v>
      </c>
      <c r="X1076" s="15">
        <v>86.929820000000007</v>
      </c>
      <c r="AB1076" s="15">
        <v>309839</v>
      </c>
      <c r="AD1076" s="15">
        <v>1</v>
      </c>
      <c r="AE1076" s="15">
        <v>2.9</v>
      </c>
      <c r="AF1076" s="15">
        <v>62.7</v>
      </c>
      <c r="AH1076" s="13">
        <f t="shared" si="224"/>
        <v>2011</v>
      </c>
      <c r="AI1076" s="13">
        <f t="shared" si="225"/>
        <v>36</v>
      </c>
      <c r="AJ1076" s="13">
        <f>IF(AND(ISNUMBER(C1076),ISNUMBER(AK1076),ISNUMBER(AL1076),AH1076&gt;=Inputs!$B$5,AH1076&lt;=Inputs!$B$6,AH1076&lt;&gt;Inputs!$B$7,AH1076&lt;&gt;Inputs!$B$8),1,0)</f>
        <v>0</v>
      </c>
      <c r="AK1076" s="13">
        <f>IF(INDEX($E1076:$AF1076,Inputs!$C$10)="","",INDEX($E1076:$AF1076,Inputs!$C$10))</f>
        <v>258350</v>
      </c>
      <c r="AL1076" s="13">
        <f>IF(INDEX($E1076:$AF1076,Inputs!$C$11)="","",INDEX($E1076:$AF1076,Inputs!$C$11))</f>
        <v>414000</v>
      </c>
      <c r="AM1076" s="19">
        <f>Regression!$C$5+Regression!$C$6*A1076</f>
        <v>9585.9244404435813</v>
      </c>
      <c r="AN1076" s="27" t="str">
        <f t="shared" si="226"/>
        <v/>
      </c>
      <c r="AO1076" s="30">
        <f>INDEX('Seasonal Index'!$E$2:$E$53,AI1076)</f>
        <v>1.0036108382806754</v>
      </c>
      <c r="AP1076" s="34" t="str">
        <f t="shared" si="227"/>
        <v/>
      </c>
      <c r="AQ1076" s="16">
        <f>IF(AJ1076=1,A1076-Regression!$C$15,0)</f>
        <v>0</v>
      </c>
      <c r="AR1076" s="16">
        <f>IF(AJ1076=1,AK1076-Regression!$D$15,0)</f>
        <v>0</v>
      </c>
      <c r="AS1076" s="16">
        <f>IF(AJ1076=1,AL1076-Regression!$E$15,0)</f>
        <v>0</v>
      </c>
      <c r="AT1076" s="16">
        <f>IF(AJ1076=1,AP1076-Regression!$F$15,0)</f>
        <v>0</v>
      </c>
      <c r="AU1076" s="19">
        <f>IF(AND(ISNUMBER(AK1076),ISNUMBER(AL1076)),Regression!$C$38+Regression!$D$38*A1076+Regression!$E$38*AK1076+Regression!$F$38*AL1076,"")</f>
        <v>9260.1882001976264</v>
      </c>
      <c r="AV1076" s="34">
        <f t="shared" si="228"/>
        <v>9293.6252422371581</v>
      </c>
      <c r="AW1076" s="13" t="str">
        <f>IF(AJ1076=1,"Train",IF(AH1076=Inputs!$B$6+1,"Validation",IF(AH1076&gt;Inputs!$B$6+1,"Forecast","Not used")))</f>
        <v>Not used</v>
      </c>
      <c r="AX1076" s="34">
        <f t="shared" si="229"/>
        <v>8848</v>
      </c>
      <c r="AY1076" s="38" t="str">
        <f t="shared" si="230"/>
        <v/>
      </c>
      <c r="AZ1076" s="13">
        <f t="shared" si="231"/>
        <v>0</v>
      </c>
      <c r="BB1076" s="19">
        <f>Regression!$C$45+Regression!$C$46*A1076</f>
        <v>7820.741565646189</v>
      </c>
      <c r="BC1076" s="27" t="str">
        <f t="shared" si="232"/>
        <v/>
      </c>
      <c r="BD1076" s="30">
        <f>INDEX('Seasonal Index'!$H$2:$H$53,AI1076)</f>
        <v>0.95792593843145868</v>
      </c>
      <c r="BE1076" s="34" t="str">
        <f t="shared" si="233"/>
        <v/>
      </c>
      <c r="BF1076" s="38" t="str">
        <f t="shared" si="234"/>
        <v/>
      </c>
      <c r="BG1076" s="34">
        <f t="shared" si="235"/>
        <v>8848</v>
      </c>
      <c r="BH1076" s="13">
        <f t="shared" si="236"/>
        <v>0</v>
      </c>
      <c r="BI1076" s="13">
        <f t="shared" si="237"/>
        <v>0</v>
      </c>
    </row>
    <row r="1077" spans="1:61" x14ac:dyDescent="0.2">
      <c r="A1077" s="15">
        <v>1076</v>
      </c>
      <c r="B1077" s="35">
        <v>40802</v>
      </c>
      <c r="C1077" s="36">
        <v>8858</v>
      </c>
      <c r="D1077" s="37"/>
      <c r="F1077" s="15">
        <v>429000</v>
      </c>
      <c r="H1077" s="15">
        <v>88.933999999999997</v>
      </c>
      <c r="I1077" s="15">
        <v>114.98</v>
      </c>
      <c r="J1077" s="15">
        <v>3.661</v>
      </c>
      <c r="K1077" s="15">
        <v>15557.539000000001</v>
      </c>
      <c r="L1077" s="15">
        <v>883667</v>
      </c>
      <c r="M1077" s="15">
        <v>1900</v>
      </c>
      <c r="N1077" s="15">
        <v>12.603999999999999</v>
      </c>
      <c r="O1077" s="15">
        <v>260175</v>
      </c>
      <c r="P1077" s="15">
        <v>10731.6</v>
      </c>
      <c r="Q1077" s="15">
        <v>2693088</v>
      </c>
      <c r="R1077" s="15">
        <v>1200</v>
      </c>
      <c r="S1077" s="15">
        <v>11084</v>
      </c>
      <c r="T1077" s="15">
        <v>11.7295</v>
      </c>
      <c r="U1077" s="15">
        <v>114.7</v>
      </c>
      <c r="V1077" s="15">
        <v>22</v>
      </c>
      <c r="W1077" s="15">
        <v>89</v>
      </c>
      <c r="X1077" s="15">
        <v>88.3005</v>
      </c>
      <c r="AB1077" s="15">
        <v>309839</v>
      </c>
      <c r="AD1077" s="15">
        <v>0</v>
      </c>
      <c r="AE1077" s="15">
        <v>6.9</v>
      </c>
      <c r="AF1077" s="15">
        <v>56.6</v>
      </c>
      <c r="AH1077" s="13">
        <f t="shared" si="224"/>
        <v>2011</v>
      </c>
      <c r="AI1077" s="13">
        <f t="shared" si="225"/>
        <v>37</v>
      </c>
      <c r="AJ1077" s="13">
        <f>IF(AND(ISNUMBER(C1077),ISNUMBER(AK1077),ISNUMBER(AL1077),AH1077&gt;=Inputs!$B$5,AH1077&lt;=Inputs!$B$6,AH1077&lt;&gt;Inputs!$B$7,AH1077&lt;&gt;Inputs!$B$8),1,0)</f>
        <v>0</v>
      </c>
      <c r="AK1077" s="13">
        <f>IF(INDEX($E1077:$AF1077,Inputs!$C$10)="","",INDEX($E1077:$AF1077,Inputs!$C$10))</f>
        <v>260175</v>
      </c>
      <c r="AL1077" s="13">
        <f>IF(INDEX($E1077:$AF1077,Inputs!$C$11)="","",INDEX($E1077:$AF1077,Inputs!$C$11))</f>
        <v>429000</v>
      </c>
      <c r="AM1077" s="19">
        <f>Regression!$C$5+Regression!$C$6*A1077</f>
        <v>9584.7517655052616</v>
      </c>
      <c r="AN1077" s="27" t="str">
        <f t="shared" si="226"/>
        <v/>
      </c>
      <c r="AO1077" s="30">
        <f>INDEX('Seasonal Index'!$E$2:$E$53,AI1077)</f>
        <v>0.98810944012120361</v>
      </c>
      <c r="AP1077" s="34" t="str">
        <f t="shared" si="227"/>
        <v/>
      </c>
      <c r="AQ1077" s="16">
        <f>IF(AJ1077=1,A1077-Regression!$C$15,0)</f>
        <v>0</v>
      </c>
      <c r="AR1077" s="16">
        <f>IF(AJ1077=1,AK1077-Regression!$D$15,0)</f>
        <v>0</v>
      </c>
      <c r="AS1077" s="16">
        <f>IF(AJ1077=1,AL1077-Regression!$E$15,0)</f>
        <v>0</v>
      </c>
      <c r="AT1077" s="16">
        <f>IF(AJ1077=1,AP1077-Regression!$F$15,0)</f>
        <v>0</v>
      </c>
      <c r="AU1077" s="19">
        <f>IF(AND(ISNUMBER(AK1077),ISNUMBER(AL1077)),Regression!$C$38+Regression!$D$38*A1077+Regression!$E$38*AK1077+Regression!$F$38*AL1077,"")</f>
        <v>9222.1302911263829</v>
      </c>
      <c r="AV1077" s="34">
        <f t="shared" si="228"/>
        <v>9112.473998689682</v>
      </c>
      <c r="AW1077" s="13" t="str">
        <f>IF(AJ1077=1,"Train",IF(AH1077=Inputs!$B$6+1,"Validation",IF(AH1077&gt;Inputs!$B$6+1,"Forecast","Not used")))</f>
        <v>Not used</v>
      </c>
      <c r="AX1077" s="34">
        <f t="shared" si="229"/>
        <v>8858</v>
      </c>
      <c r="AY1077" s="38" t="str">
        <f t="shared" si="230"/>
        <v/>
      </c>
      <c r="AZ1077" s="13">
        <f t="shared" si="231"/>
        <v>0</v>
      </c>
      <c r="BB1077" s="19">
        <f>Regression!$C$45+Regression!$C$46*A1077</f>
        <v>7822.3010652589655</v>
      </c>
      <c r="BC1077" s="27" t="str">
        <f t="shared" si="232"/>
        <v/>
      </c>
      <c r="BD1077" s="30">
        <f>INDEX('Seasonal Index'!$H$2:$H$53,AI1077)</f>
        <v>0.96626808296825473</v>
      </c>
      <c r="BE1077" s="34" t="str">
        <f t="shared" si="233"/>
        <v/>
      </c>
      <c r="BF1077" s="38" t="str">
        <f t="shared" si="234"/>
        <v/>
      </c>
      <c r="BG1077" s="34">
        <f t="shared" si="235"/>
        <v>8858</v>
      </c>
      <c r="BH1077" s="13">
        <f t="shared" si="236"/>
        <v>0</v>
      </c>
      <c r="BI1077" s="13">
        <f t="shared" si="237"/>
        <v>0</v>
      </c>
    </row>
    <row r="1078" spans="1:61" x14ac:dyDescent="0.2">
      <c r="A1078" s="15">
        <v>1077</v>
      </c>
      <c r="B1078" s="35">
        <v>40809</v>
      </c>
      <c r="C1078" s="36">
        <v>8964</v>
      </c>
      <c r="D1078" s="37"/>
      <c r="F1078" s="15">
        <v>422000</v>
      </c>
      <c r="H1078" s="15">
        <v>83.652000000000001</v>
      </c>
      <c r="I1078" s="15">
        <v>111.98399999999999</v>
      </c>
      <c r="J1078" s="15">
        <v>3.601</v>
      </c>
      <c r="K1078" s="15">
        <v>15557.539000000001</v>
      </c>
      <c r="L1078" s="15">
        <v>883667</v>
      </c>
      <c r="M1078" s="15">
        <v>1900</v>
      </c>
      <c r="N1078" s="15">
        <v>12.603999999999999</v>
      </c>
      <c r="O1078" s="15">
        <v>260175</v>
      </c>
      <c r="P1078" s="15">
        <v>10731.6</v>
      </c>
      <c r="Q1078" s="15">
        <v>2693088</v>
      </c>
      <c r="R1078" s="15">
        <v>1200</v>
      </c>
      <c r="S1078" s="15">
        <v>11084</v>
      </c>
      <c r="T1078" s="15">
        <v>11.7295</v>
      </c>
      <c r="U1078" s="15">
        <v>114.7</v>
      </c>
      <c r="V1078" s="15">
        <v>22</v>
      </c>
      <c r="W1078" s="15">
        <v>89</v>
      </c>
      <c r="X1078" s="15">
        <v>89.215800000000002</v>
      </c>
      <c r="AB1078" s="15">
        <v>309839</v>
      </c>
      <c r="AD1078" s="15">
        <v>0</v>
      </c>
      <c r="AE1078" s="15">
        <v>10.1</v>
      </c>
      <c r="AF1078" s="15">
        <v>39.1</v>
      </c>
      <c r="AH1078" s="13">
        <f t="shared" si="224"/>
        <v>2011</v>
      </c>
      <c r="AI1078" s="13">
        <f t="shared" si="225"/>
        <v>38</v>
      </c>
      <c r="AJ1078" s="13">
        <f>IF(AND(ISNUMBER(C1078),ISNUMBER(AK1078),ISNUMBER(AL1078),AH1078&gt;=Inputs!$B$5,AH1078&lt;=Inputs!$B$6,AH1078&lt;&gt;Inputs!$B$7,AH1078&lt;&gt;Inputs!$B$8),1,0)</f>
        <v>0</v>
      </c>
      <c r="AK1078" s="13">
        <f>IF(INDEX($E1078:$AF1078,Inputs!$C$10)="","",INDEX($E1078:$AF1078,Inputs!$C$10))</f>
        <v>260175</v>
      </c>
      <c r="AL1078" s="13">
        <f>IF(INDEX($E1078:$AF1078,Inputs!$C$11)="","",INDEX($E1078:$AF1078,Inputs!$C$11))</f>
        <v>422000</v>
      </c>
      <c r="AM1078" s="19">
        <f>Regression!$C$5+Regression!$C$6*A1078</f>
        <v>9583.5790905669419</v>
      </c>
      <c r="AN1078" s="27" t="str">
        <f t="shared" si="226"/>
        <v/>
      </c>
      <c r="AO1078" s="30">
        <f>INDEX('Seasonal Index'!$E$2:$E$53,AI1078)</f>
        <v>1.0099608185275364</v>
      </c>
      <c r="AP1078" s="34" t="str">
        <f t="shared" si="227"/>
        <v/>
      </c>
      <c r="AQ1078" s="16">
        <f>IF(AJ1078=1,A1078-Regression!$C$15,0)</f>
        <v>0</v>
      </c>
      <c r="AR1078" s="16">
        <f>IF(AJ1078=1,AK1078-Regression!$D$15,0)</f>
        <v>0</v>
      </c>
      <c r="AS1078" s="16">
        <f>IF(AJ1078=1,AL1078-Regression!$E$15,0)</f>
        <v>0</v>
      </c>
      <c r="AT1078" s="16">
        <f>IF(AJ1078=1,AP1078-Regression!$F$15,0)</f>
        <v>0</v>
      </c>
      <c r="AU1078" s="19">
        <f>IF(AND(ISNUMBER(AK1078),ISNUMBER(AL1078)),Regression!$C$38+Regression!$D$38*A1078+Regression!$E$38*AK1078+Regression!$F$38*AL1078,"")</f>
        <v>9239.1532675457493</v>
      </c>
      <c r="AV1078" s="34">
        <f t="shared" si="228"/>
        <v>9331.1827965918674</v>
      </c>
      <c r="AW1078" s="13" t="str">
        <f>IF(AJ1078=1,"Train",IF(AH1078=Inputs!$B$6+1,"Validation",IF(AH1078&gt;Inputs!$B$6+1,"Forecast","Not used")))</f>
        <v>Not used</v>
      </c>
      <c r="AX1078" s="34">
        <f t="shared" si="229"/>
        <v>8964</v>
      </c>
      <c r="AY1078" s="38" t="str">
        <f t="shared" si="230"/>
        <v/>
      </c>
      <c r="AZ1078" s="13">
        <f t="shared" si="231"/>
        <v>0</v>
      </c>
      <c r="BB1078" s="19">
        <f>Regression!$C$45+Regression!$C$46*A1078</f>
        <v>7823.8605648717421</v>
      </c>
      <c r="BC1078" s="27" t="str">
        <f t="shared" si="232"/>
        <v/>
      </c>
      <c r="BD1078" s="30">
        <f>INDEX('Seasonal Index'!$H$2:$H$53,AI1078)</f>
        <v>1.0093448557066802</v>
      </c>
      <c r="BE1078" s="34" t="str">
        <f t="shared" si="233"/>
        <v/>
      </c>
      <c r="BF1078" s="38" t="str">
        <f t="shared" si="234"/>
        <v/>
      </c>
      <c r="BG1078" s="34">
        <f t="shared" si="235"/>
        <v>8964</v>
      </c>
      <c r="BH1078" s="13">
        <f t="shared" si="236"/>
        <v>0</v>
      </c>
      <c r="BI1078" s="13">
        <f t="shared" si="237"/>
        <v>0</v>
      </c>
    </row>
    <row r="1079" spans="1:61" x14ac:dyDescent="0.2">
      <c r="A1079" s="15">
        <v>1078</v>
      </c>
      <c r="B1079" s="35">
        <v>40816</v>
      </c>
      <c r="C1079" s="36">
        <v>8959</v>
      </c>
      <c r="D1079" s="37"/>
      <c r="F1079" s="15">
        <v>406000</v>
      </c>
      <c r="H1079" s="15">
        <v>81.177999999999997</v>
      </c>
      <c r="I1079" s="15">
        <v>107.69199999999999</v>
      </c>
      <c r="J1079" s="15">
        <v>3.5089999999999999</v>
      </c>
      <c r="K1079" s="15">
        <v>15557.539000000001</v>
      </c>
      <c r="L1079" s="15">
        <v>883667</v>
      </c>
      <c r="M1079" s="15">
        <v>1900</v>
      </c>
      <c r="N1079" s="15">
        <v>12.603999999999999</v>
      </c>
      <c r="O1079" s="15">
        <v>260175</v>
      </c>
      <c r="P1079" s="15">
        <v>10731.6</v>
      </c>
      <c r="Q1079" s="15">
        <v>2693088</v>
      </c>
      <c r="R1079" s="15">
        <v>1200</v>
      </c>
      <c r="S1079" s="15">
        <v>11084</v>
      </c>
      <c r="T1079" s="15">
        <v>11.7295</v>
      </c>
      <c r="U1079" s="15">
        <v>114.7</v>
      </c>
      <c r="V1079" s="15">
        <v>22</v>
      </c>
      <c r="W1079" s="15">
        <v>89</v>
      </c>
      <c r="X1079" s="15">
        <v>90.784400000000005</v>
      </c>
      <c r="AB1079" s="15">
        <v>309839</v>
      </c>
      <c r="AD1079" s="15">
        <v>0</v>
      </c>
      <c r="AE1079" s="15">
        <v>11.8</v>
      </c>
      <c r="AF1079" s="15">
        <v>48.8</v>
      </c>
      <c r="AH1079" s="13">
        <f t="shared" si="224"/>
        <v>2011</v>
      </c>
      <c r="AI1079" s="13">
        <f t="shared" si="225"/>
        <v>39</v>
      </c>
      <c r="AJ1079" s="13">
        <f>IF(AND(ISNUMBER(C1079),ISNUMBER(AK1079),ISNUMBER(AL1079),AH1079&gt;=Inputs!$B$5,AH1079&lt;=Inputs!$B$6,AH1079&lt;&gt;Inputs!$B$7,AH1079&lt;&gt;Inputs!$B$8),1,0)</f>
        <v>0</v>
      </c>
      <c r="AK1079" s="13">
        <f>IF(INDEX($E1079:$AF1079,Inputs!$C$10)="","",INDEX($E1079:$AF1079,Inputs!$C$10))</f>
        <v>260175</v>
      </c>
      <c r="AL1079" s="13">
        <f>IF(INDEX($E1079:$AF1079,Inputs!$C$11)="","",INDEX($E1079:$AF1079,Inputs!$C$11))</f>
        <v>406000</v>
      </c>
      <c r="AM1079" s="19">
        <f>Regression!$C$5+Regression!$C$6*A1079</f>
        <v>9582.406415628624</v>
      </c>
      <c r="AN1079" s="27" t="str">
        <f t="shared" si="226"/>
        <v/>
      </c>
      <c r="AO1079" s="30">
        <f>INDEX('Seasonal Index'!$E$2:$E$53,AI1079)</f>
        <v>0.98271219728161308</v>
      </c>
      <c r="AP1079" s="34" t="str">
        <f t="shared" si="227"/>
        <v/>
      </c>
      <c r="AQ1079" s="16">
        <f>IF(AJ1079=1,A1079-Regression!$C$15,0)</f>
        <v>0</v>
      </c>
      <c r="AR1079" s="16">
        <f>IF(AJ1079=1,AK1079-Regression!$D$15,0)</f>
        <v>0</v>
      </c>
      <c r="AS1079" s="16">
        <f>IF(AJ1079=1,AL1079-Regression!$E$15,0)</f>
        <v>0</v>
      </c>
      <c r="AT1079" s="16">
        <f>IF(AJ1079=1,AP1079-Regression!$F$15,0)</f>
        <v>0</v>
      </c>
      <c r="AU1079" s="19">
        <f>IF(AND(ISNUMBER(AK1079),ISNUMBER(AL1079)),Regression!$C$38+Regression!$D$38*A1079+Regression!$E$38*AK1079+Regression!$F$38*AL1079,"")</f>
        <v>9280.07161635593</v>
      </c>
      <c r="AV1079" s="34">
        <f t="shared" si="228"/>
        <v>9119.6395690398658</v>
      </c>
      <c r="AW1079" s="13" t="str">
        <f>IF(AJ1079=1,"Train",IF(AH1079=Inputs!$B$6+1,"Validation",IF(AH1079&gt;Inputs!$B$6+1,"Forecast","Not used")))</f>
        <v>Not used</v>
      </c>
      <c r="AX1079" s="34">
        <f t="shared" si="229"/>
        <v>8959</v>
      </c>
      <c r="AY1079" s="38" t="str">
        <f t="shared" si="230"/>
        <v/>
      </c>
      <c r="AZ1079" s="13">
        <f t="shared" si="231"/>
        <v>0</v>
      </c>
      <c r="BB1079" s="19">
        <f>Regression!$C$45+Regression!$C$46*A1079</f>
        <v>7825.4200644845187</v>
      </c>
      <c r="BC1079" s="27" t="str">
        <f t="shared" si="232"/>
        <v/>
      </c>
      <c r="BD1079" s="30">
        <f>INDEX('Seasonal Index'!$H$2:$H$53,AI1079)</f>
        <v>0.98504922299012809</v>
      </c>
      <c r="BE1079" s="34" t="str">
        <f t="shared" si="233"/>
        <v/>
      </c>
      <c r="BF1079" s="38" t="str">
        <f t="shared" si="234"/>
        <v/>
      </c>
      <c r="BG1079" s="34">
        <f t="shared" si="235"/>
        <v>8959</v>
      </c>
      <c r="BH1079" s="13">
        <f t="shared" si="236"/>
        <v>0</v>
      </c>
      <c r="BI1079" s="13">
        <f t="shared" si="237"/>
        <v>0</v>
      </c>
    </row>
    <row r="1080" spans="1:61" x14ac:dyDescent="0.2">
      <c r="A1080" s="15">
        <v>1079</v>
      </c>
      <c r="B1080" s="35">
        <v>40823</v>
      </c>
      <c r="C1080" s="36">
        <v>9010</v>
      </c>
      <c r="D1080" s="37"/>
      <c r="F1080" s="15">
        <v>405000</v>
      </c>
      <c r="H1080" s="15">
        <v>79.433999999999997</v>
      </c>
      <c r="I1080" s="15">
        <v>104.032</v>
      </c>
      <c r="J1080" s="15">
        <v>3.4329999999999998</v>
      </c>
      <c r="K1080" s="15">
        <v>15557.539000000001</v>
      </c>
      <c r="L1080" s="15">
        <v>883667</v>
      </c>
      <c r="M1080" s="15">
        <v>1957</v>
      </c>
      <c r="N1080" s="15">
        <v>12.603999999999999</v>
      </c>
      <c r="O1080" s="15">
        <v>260175</v>
      </c>
      <c r="P1080" s="15">
        <v>10750.3</v>
      </c>
      <c r="Q1080" s="15">
        <v>2693088</v>
      </c>
      <c r="R1080" s="15">
        <v>1200</v>
      </c>
      <c r="S1080" s="15">
        <v>11084</v>
      </c>
      <c r="T1080" s="15">
        <v>11.7295</v>
      </c>
      <c r="U1080" s="15">
        <v>114.7</v>
      </c>
      <c r="V1080" s="15">
        <v>22</v>
      </c>
      <c r="W1080" s="15">
        <v>90.2</v>
      </c>
      <c r="X1080" s="15">
        <v>91.399339999999995</v>
      </c>
      <c r="AB1080" s="15">
        <v>309839</v>
      </c>
      <c r="AD1080" s="15">
        <v>0</v>
      </c>
      <c r="AE1080" s="15">
        <v>28.4</v>
      </c>
      <c r="AF1080" s="15">
        <v>20.9</v>
      </c>
      <c r="AH1080" s="13">
        <f t="shared" si="224"/>
        <v>2011</v>
      </c>
      <c r="AI1080" s="13">
        <f t="shared" si="225"/>
        <v>40</v>
      </c>
      <c r="AJ1080" s="13">
        <f>IF(AND(ISNUMBER(C1080),ISNUMBER(AK1080),ISNUMBER(AL1080),AH1080&gt;=Inputs!$B$5,AH1080&lt;=Inputs!$B$6,AH1080&lt;&gt;Inputs!$B$7,AH1080&lt;&gt;Inputs!$B$8),1,0)</f>
        <v>0</v>
      </c>
      <c r="AK1080" s="13">
        <f>IF(INDEX($E1080:$AF1080,Inputs!$C$10)="","",INDEX($E1080:$AF1080,Inputs!$C$10))</f>
        <v>260175</v>
      </c>
      <c r="AL1080" s="13">
        <f>IF(INDEX($E1080:$AF1080,Inputs!$C$11)="","",INDEX($E1080:$AF1080,Inputs!$C$11))</f>
        <v>405000</v>
      </c>
      <c r="AM1080" s="19">
        <f>Regression!$C$5+Regression!$C$6*A1080</f>
        <v>9581.2337406903043</v>
      </c>
      <c r="AN1080" s="27" t="str">
        <f t="shared" si="226"/>
        <v/>
      </c>
      <c r="AO1080" s="30">
        <f>INDEX('Seasonal Index'!$E$2:$E$53,AI1080)</f>
        <v>1.0036663428040973</v>
      </c>
      <c r="AP1080" s="34" t="str">
        <f t="shared" si="227"/>
        <v/>
      </c>
      <c r="AQ1080" s="16">
        <f>IF(AJ1080=1,A1080-Regression!$C$15,0)</f>
        <v>0</v>
      </c>
      <c r="AR1080" s="16">
        <f>IF(AJ1080=1,AK1080-Regression!$D$15,0)</f>
        <v>0</v>
      </c>
      <c r="AS1080" s="16">
        <f>IF(AJ1080=1,AL1080-Regression!$E$15,0)</f>
        <v>0</v>
      </c>
      <c r="AT1080" s="16">
        <f>IF(AJ1080=1,AP1080-Regression!$F$15,0)</f>
        <v>0</v>
      </c>
      <c r="AU1080" s="19">
        <f>IF(AND(ISNUMBER(AK1080),ISNUMBER(AL1080)),Regression!$C$38+Regression!$D$38*A1080+Regression!$E$38*AK1080+Regression!$F$38*AL1080,"")</f>
        <v>9281.1643445147529</v>
      </c>
      <c r="AV1080" s="34">
        <f t="shared" si="228"/>
        <v>9315.1922746229084</v>
      </c>
      <c r="AW1080" s="13" t="str">
        <f>IF(AJ1080=1,"Train",IF(AH1080=Inputs!$B$6+1,"Validation",IF(AH1080&gt;Inputs!$B$6+1,"Forecast","Not used")))</f>
        <v>Not used</v>
      </c>
      <c r="AX1080" s="34">
        <f t="shared" si="229"/>
        <v>9010</v>
      </c>
      <c r="AY1080" s="38" t="str">
        <f t="shared" si="230"/>
        <v/>
      </c>
      <c r="AZ1080" s="13">
        <f t="shared" si="231"/>
        <v>0</v>
      </c>
      <c r="BB1080" s="19">
        <f>Regression!$C$45+Regression!$C$46*A1080</f>
        <v>7826.9795640972952</v>
      </c>
      <c r="BC1080" s="27" t="str">
        <f t="shared" si="232"/>
        <v/>
      </c>
      <c r="BD1080" s="30">
        <f>INDEX('Seasonal Index'!$H$2:$H$53,AI1080)</f>
        <v>1.0034134329008386</v>
      </c>
      <c r="BE1080" s="34" t="str">
        <f t="shared" si="233"/>
        <v/>
      </c>
      <c r="BF1080" s="38" t="str">
        <f t="shared" si="234"/>
        <v/>
      </c>
      <c r="BG1080" s="34">
        <f t="shared" si="235"/>
        <v>9010</v>
      </c>
      <c r="BH1080" s="13">
        <f t="shared" si="236"/>
        <v>0</v>
      </c>
      <c r="BI1080" s="13">
        <f t="shared" si="237"/>
        <v>0</v>
      </c>
    </row>
    <row r="1081" spans="1:61" x14ac:dyDescent="0.2">
      <c r="A1081" s="15">
        <v>1080</v>
      </c>
      <c r="B1081" s="35">
        <v>40830</v>
      </c>
      <c r="C1081" s="36">
        <v>8598</v>
      </c>
      <c r="D1081" s="37"/>
      <c r="F1081" s="15">
        <v>410000</v>
      </c>
      <c r="H1081" s="15">
        <v>85.347999999999999</v>
      </c>
      <c r="I1081" s="15">
        <v>111.586</v>
      </c>
      <c r="J1081" s="15">
        <v>3.4169999999999998</v>
      </c>
      <c r="K1081" s="15">
        <v>15557.539000000001</v>
      </c>
      <c r="L1081" s="15">
        <v>864402</v>
      </c>
      <c r="M1081" s="15">
        <v>1957</v>
      </c>
      <c r="N1081" s="15">
        <v>12.603999999999999</v>
      </c>
      <c r="O1081" s="15">
        <v>260175</v>
      </c>
      <c r="P1081" s="15">
        <v>10750.3</v>
      </c>
      <c r="Q1081" s="15">
        <v>2693088</v>
      </c>
      <c r="R1081" s="15">
        <v>1200</v>
      </c>
      <c r="S1081" s="15">
        <v>11084</v>
      </c>
      <c r="T1081" s="15">
        <v>11.7295</v>
      </c>
      <c r="U1081" s="15">
        <v>114.7</v>
      </c>
      <c r="V1081" s="15">
        <v>22</v>
      </c>
      <c r="W1081" s="15">
        <v>90.2</v>
      </c>
      <c r="X1081" s="15">
        <v>92.195480000000003</v>
      </c>
      <c r="AB1081" s="15">
        <v>309839</v>
      </c>
      <c r="AD1081" s="15">
        <v>0</v>
      </c>
      <c r="AE1081" s="15">
        <v>7.3</v>
      </c>
      <c r="AF1081" s="15">
        <v>25.2</v>
      </c>
      <c r="AH1081" s="13">
        <f t="shared" si="224"/>
        <v>2011</v>
      </c>
      <c r="AI1081" s="13">
        <f t="shared" si="225"/>
        <v>41</v>
      </c>
      <c r="AJ1081" s="13">
        <f>IF(AND(ISNUMBER(C1081),ISNUMBER(AK1081),ISNUMBER(AL1081),AH1081&gt;=Inputs!$B$5,AH1081&lt;=Inputs!$B$6,AH1081&lt;&gt;Inputs!$B$7,AH1081&lt;&gt;Inputs!$B$8),1,0)</f>
        <v>0</v>
      </c>
      <c r="AK1081" s="13">
        <f>IF(INDEX($E1081:$AF1081,Inputs!$C$10)="","",INDEX($E1081:$AF1081,Inputs!$C$10))</f>
        <v>260175</v>
      </c>
      <c r="AL1081" s="13">
        <f>IF(INDEX($E1081:$AF1081,Inputs!$C$11)="","",INDEX($E1081:$AF1081,Inputs!$C$11))</f>
        <v>410000</v>
      </c>
      <c r="AM1081" s="19">
        <f>Regression!$C$5+Regression!$C$6*A1081</f>
        <v>9580.0610657519865</v>
      </c>
      <c r="AN1081" s="27" t="str">
        <f t="shared" si="226"/>
        <v/>
      </c>
      <c r="AO1081" s="30">
        <f>INDEX('Seasonal Index'!$E$2:$E$53,AI1081)</f>
        <v>0.99583578255044536</v>
      </c>
      <c r="AP1081" s="34" t="str">
        <f t="shared" si="227"/>
        <v/>
      </c>
      <c r="AQ1081" s="16">
        <f>IF(AJ1081=1,A1081-Regression!$C$15,0)</f>
        <v>0</v>
      </c>
      <c r="AR1081" s="16">
        <f>IF(AJ1081=1,AK1081-Regression!$D$15,0)</f>
        <v>0</v>
      </c>
      <c r="AS1081" s="16">
        <f>IF(AJ1081=1,AL1081-Regression!$E$15,0)</f>
        <v>0</v>
      </c>
      <c r="AT1081" s="16">
        <f>IF(AJ1081=1,AP1081-Regression!$F$15,0)</f>
        <v>0</v>
      </c>
      <c r="AU1081" s="19">
        <f>IF(AND(ISNUMBER(AK1081),ISNUMBER(AL1081)),Regression!$C$38+Regression!$D$38*A1081+Regression!$E$38*AK1081+Regression!$F$38*AL1081,"")</f>
        <v>9266.3268244130322</v>
      </c>
      <c r="AV1081" s="34">
        <f t="shared" si="228"/>
        <v>9227.739824557535</v>
      </c>
      <c r="AW1081" s="13" t="str">
        <f>IF(AJ1081=1,"Train",IF(AH1081=Inputs!$B$6+1,"Validation",IF(AH1081&gt;Inputs!$B$6+1,"Forecast","Not used")))</f>
        <v>Not used</v>
      </c>
      <c r="AX1081" s="34">
        <f t="shared" si="229"/>
        <v>8598</v>
      </c>
      <c r="AY1081" s="38" t="str">
        <f t="shared" si="230"/>
        <v/>
      </c>
      <c r="AZ1081" s="13">
        <f t="shared" si="231"/>
        <v>0</v>
      </c>
      <c r="BB1081" s="19">
        <f>Regression!$C$45+Regression!$C$46*A1081</f>
        <v>7828.5390637100727</v>
      </c>
      <c r="BC1081" s="27" t="str">
        <f t="shared" si="232"/>
        <v/>
      </c>
      <c r="BD1081" s="30">
        <f>INDEX('Seasonal Index'!$H$2:$H$53,AI1081)</f>
        <v>0.99351278009710298</v>
      </c>
      <c r="BE1081" s="34" t="str">
        <f t="shared" si="233"/>
        <v/>
      </c>
      <c r="BF1081" s="38" t="str">
        <f t="shared" si="234"/>
        <v/>
      </c>
      <c r="BG1081" s="34">
        <f t="shared" si="235"/>
        <v>8598</v>
      </c>
      <c r="BH1081" s="13">
        <f t="shared" si="236"/>
        <v>0</v>
      </c>
      <c r="BI1081" s="13">
        <f t="shared" si="237"/>
        <v>0</v>
      </c>
    </row>
    <row r="1082" spans="1:61" x14ac:dyDescent="0.2">
      <c r="A1082" s="15">
        <v>1081</v>
      </c>
      <c r="B1082" s="35">
        <v>40837</v>
      </c>
      <c r="C1082" s="36">
        <v>8501</v>
      </c>
      <c r="D1082" s="37"/>
      <c r="F1082" s="15">
        <v>395000</v>
      </c>
      <c r="H1082" s="15">
        <v>86.817999999999998</v>
      </c>
      <c r="I1082" s="15">
        <v>111.47199999999999</v>
      </c>
      <c r="J1082" s="15">
        <v>3.476</v>
      </c>
      <c r="K1082" s="15">
        <v>15557.539000000001</v>
      </c>
      <c r="L1082" s="15">
        <v>864402</v>
      </c>
      <c r="M1082" s="15">
        <v>1957</v>
      </c>
      <c r="N1082" s="15">
        <v>13.356</v>
      </c>
      <c r="O1082" s="15">
        <v>260526</v>
      </c>
      <c r="P1082" s="15">
        <v>10750.3</v>
      </c>
      <c r="Q1082" s="15">
        <v>2693088</v>
      </c>
      <c r="R1082" s="15">
        <v>1200</v>
      </c>
      <c r="S1082" s="15">
        <v>11084</v>
      </c>
      <c r="T1082" s="15">
        <v>11.7295</v>
      </c>
      <c r="U1082" s="15">
        <v>114.7</v>
      </c>
      <c r="V1082" s="15">
        <v>22</v>
      </c>
      <c r="W1082" s="15">
        <v>90.2</v>
      </c>
      <c r="X1082" s="15">
        <v>90.531475</v>
      </c>
      <c r="AB1082" s="15">
        <v>309839</v>
      </c>
      <c r="AD1082" s="15">
        <v>0</v>
      </c>
      <c r="AE1082" s="15">
        <v>39.9</v>
      </c>
      <c r="AF1082" s="15">
        <v>12.6</v>
      </c>
      <c r="AH1082" s="13">
        <f t="shared" si="224"/>
        <v>2011</v>
      </c>
      <c r="AI1082" s="13">
        <f t="shared" si="225"/>
        <v>42</v>
      </c>
      <c r="AJ1082" s="13">
        <f>IF(AND(ISNUMBER(C1082),ISNUMBER(AK1082),ISNUMBER(AL1082),AH1082&gt;=Inputs!$B$5,AH1082&lt;=Inputs!$B$6,AH1082&lt;&gt;Inputs!$B$7,AH1082&lt;&gt;Inputs!$B$8),1,0)</f>
        <v>0</v>
      </c>
      <c r="AK1082" s="13">
        <f>IF(INDEX($E1082:$AF1082,Inputs!$C$10)="","",INDEX($E1082:$AF1082,Inputs!$C$10))</f>
        <v>260526</v>
      </c>
      <c r="AL1082" s="13">
        <f>IF(INDEX($E1082:$AF1082,Inputs!$C$11)="","",INDEX($E1082:$AF1082,Inputs!$C$11))</f>
        <v>395000</v>
      </c>
      <c r="AM1082" s="19">
        <f>Regression!$C$5+Regression!$C$6*A1082</f>
        <v>9578.8883908136668</v>
      </c>
      <c r="AN1082" s="27" t="str">
        <f t="shared" si="226"/>
        <v/>
      </c>
      <c r="AO1082" s="30">
        <f>INDEX('Seasonal Index'!$E$2:$E$53,AI1082)</f>
        <v>1.0030736455714442</v>
      </c>
      <c r="AP1082" s="34" t="str">
        <f t="shared" si="227"/>
        <v/>
      </c>
      <c r="AQ1082" s="16">
        <f>IF(AJ1082=1,A1082-Regression!$C$15,0)</f>
        <v>0</v>
      </c>
      <c r="AR1082" s="16">
        <f>IF(AJ1082=1,AK1082-Regression!$D$15,0)</f>
        <v>0</v>
      </c>
      <c r="AS1082" s="16">
        <f>IF(AJ1082=1,AL1082-Regression!$E$15,0)</f>
        <v>0</v>
      </c>
      <c r="AT1082" s="16">
        <f>IF(AJ1082=1,AP1082-Regression!$F$15,0)</f>
        <v>0</v>
      </c>
      <c r="AU1082" s="19">
        <f>IF(AND(ISNUMBER(AK1082),ISNUMBER(AL1082)),Regression!$C$38+Regression!$D$38*A1082+Regression!$E$38*AK1082+Regression!$F$38*AL1082,"")</f>
        <v>9305.2305914103545</v>
      </c>
      <c r="AV1082" s="34">
        <f t="shared" si="228"/>
        <v>9333.8315722089101</v>
      </c>
      <c r="AW1082" s="13" t="str">
        <f>IF(AJ1082=1,"Train",IF(AH1082=Inputs!$B$6+1,"Validation",IF(AH1082&gt;Inputs!$B$6+1,"Forecast","Not used")))</f>
        <v>Not used</v>
      </c>
      <c r="AX1082" s="34">
        <f t="shared" si="229"/>
        <v>8501</v>
      </c>
      <c r="AY1082" s="38" t="str">
        <f t="shared" si="230"/>
        <v/>
      </c>
      <c r="AZ1082" s="13">
        <f t="shared" si="231"/>
        <v>0</v>
      </c>
      <c r="BB1082" s="19">
        <f>Regression!$C$45+Regression!$C$46*A1082</f>
        <v>7830.0985633228493</v>
      </c>
      <c r="BC1082" s="27" t="str">
        <f t="shared" si="232"/>
        <v/>
      </c>
      <c r="BD1082" s="30">
        <f>INDEX('Seasonal Index'!$H$2:$H$53,AI1082)</f>
        <v>1.0081501126133556</v>
      </c>
      <c r="BE1082" s="34" t="str">
        <f t="shared" si="233"/>
        <v/>
      </c>
      <c r="BF1082" s="38" t="str">
        <f t="shared" si="234"/>
        <v/>
      </c>
      <c r="BG1082" s="34">
        <f t="shared" si="235"/>
        <v>8501</v>
      </c>
      <c r="BH1082" s="13">
        <f t="shared" si="236"/>
        <v>0</v>
      </c>
      <c r="BI1082" s="13">
        <f t="shared" si="237"/>
        <v>0</v>
      </c>
    </row>
    <row r="1083" spans="1:61" x14ac:dyDescent="0.2">
      <c r="A1083" s="15">
        <v>1082</v>
      </c>
      <c r="B1083" s="35">
        <v>40844</v>
      </c>
      <c r="C1083" s="36">
        <v>8518</v>
      </c>
      <c r="D1083" s="37"/>
      <c r="F1083" s="15">
        <v>403000</v>
      </c>
      <c r="H1083" s="15">
        <v>92.316000000000003</v>
      </c>
      <c r="I1083" s="15">
        <v>111.334</v>
      </c>
      <c r="J1083" s="15">
        <v>3.4620000000000002</v>
      </c>
      <c r="K1083" s="15">
        <v>15557.539000000001</v>
      </c>
      <c r="L1083" s="15">
        <v>864402</v>
      </c>
      <c r="M1083" s="15">
        <v>1957</v>
      </c>
      <c r="N1083" s="15">
        <v>13.356</v>
      </c>
      <c r="O1083" s="15">
        <v>260526</v>
      </c>
      <c r="P1083" s="15">
        <v>10750.3</v>
      </c>
      <c r="Q1083" s="15">
        <v>2693088</v>
      </c>
      <c r="R1083" s="15">
        <v>1200</v>
      </c>
      <c r="S1083" s="15">
        <v>11084</v>
      </c>
      <c r="T1083" s="15">
        <v>11.7295</v>
      </c>
      <c r="U1083" s="15">
        <v>114.7</v>
      </c>
      <c r="V1083" s="15">
        <v>22</v>
      </c>
      <c r="W1083" s="15">
        <v>90.2</v>
      </c>
      <c r="X1083" s="15">
        <v>90.513999999999996</v>
      </c>
      <c r="AB1083" s="15">
        <v>309839</v>
      </c>
      <c r="AD1083" s="15">
        <v>0</v>
      </c>
      <c r="AE1083" s="15">
        <v>50.8</v>
      </c>
      <c r="AF1083" s="15">
        <v>14</v>
      </c>
      <c r="AH1083" s="13">
        <f t="shared" si="224"/>
        <v>2011</v>
      </c>
      <c r="AI1083" s="13">
        <f t="shared" si="225"/>
        <v>43</v>
      </c>
      <c r="AJ1083" s="13">
        <f>IF(AND(ISNUMBER(C1083),ISNUMBER(AK1083),ISNUMBER(AL1083),AH1083&gt;=Inputs!$B$5,AH1083&lt;=Inputs!$B$6,AH1083&lt;&gt;Inputs!$B$7,AH1083&lt;&gt;Inputs!$B$8),1,0)</f>
        <v>0</v>
      </c>
      <c r="AK1083" s="13">
        <f>IF(INDEX($E1083:$AF1083,Inputs!$C$10)="","",INDEX($E1083:$AF1083,Inputs!$C$10))</f>
        <v>260526</v>
      </c>
      <c r="AL1083" s="13">
        <f>IF(INDEX($E1083:$AF1083,Inputs!$C$11)="","",INDEX($E1083:$AF1083,Inputs!$C$11))</f>
        <v>403000</v>
      </c>
      <c r="AM1083" s="19">
        <f>Regression!$C$5+Regression!$C$6*A1083</f>
        <v>9577.7157158753471</v>
      </c>
      <c r="AN1083" s="27" t="str">
        <f t="shared" si="226"/>
        <v/>
      </c>
      <c r="AO1083" s="30">
        <f>INDEX('Seasonal Index'!$E$2:$E$53,AI1083)</f>
        <v>1.0122408775529341</v>
      </c>
      <c r="AP1083" s="34" t="str">
        <f t="shared" si="227"/>
        <v/>
      </c>
      <c r="AQ1083" s="16">
        <f>IF(AJ1083=1,A1083-Regression!$C$15,0)</f>
        <v>0</v>
      </c>
      <c r="AR1083" s="16">
        <f>IF(AJ1083=1,AK1083-Regression!$D$15,0)</f>
        <v>0</v>
      </c>
      <c r="AS1083" s="16">
        <f>IF(AJ1083=1,AL1083-Regression!$E$15,0)</f>
        <v>0</v>
      </c>
      <c r="AT1083" s="16">
        <f>IF(AJ1083=1,AP1083-Regression!$F$15,0)</f>
        <v>0</v>
      </c>
      <c r="AU1083" s="19">
        <f>IF(AND(ISNUMBER(AK1083),ISNUMBER(AL1083)),Regression!$C$38+Regression!$D$38*A1083+Regression!$E$38*AK1083+Regression!$F$38*AL1083,"")</f>
        <v>9282.427947178363</v>
      </c>
      <c r="AV1083" s="34">
        <f t="shared" si="228"/>
        <v>9396.0530110737072</v>
      </c>
      <c r="AW1083" s="13" t="str">
        <f>IF(AJ1083=1,"Train",IF(AH1083=Inputs!$B$6+1,"Validation",IF(AH1083&gt;Inputs!$B$6+1,"Forecast","Not used")))</f>
        <v>Not used</v>
      </c>
      <c r="AX1083" s="34">
        <f t="shared" si="229"/>
        <v>8518</v>
      </c>
      <c r="AY1083" s="38" t="str">
        <f t="shared" si="230"/>
        <v/>
      </c>
      <c r="AZ1083" s="13">
        <f t="shared" si="231"/>
        <v>0</v>
      </c>
      <c r="BB1083" s="19">
        <f>Regression!$C$45+Regression!$C$46*A1083</f>
        <v>7831.6580629356258</v>
      </c>
      <c r="BC1083" s="27" t="str">
        <f t="shared" si="232"/>
        <v/>
      </c>
      <c r="BD1083" s="30">
        <f>INDEX('Seasonal Index'!$H$2:$H$53,AI1083)</f>
        <v>1.0033758118290406</v>
      </c>
      <c r="BE1083" s="34" t="str">
        <f t="shared" si="233"/>
        <v/>
      </c>
      <c r="BF1083" s="38" t="str">
        <f t="shared" si="234"/>
        <v/>
      </c>
      <c r="BG1083" s="34">
        <f t="shared" si="235"/>
        <v>8518</v>
      </c>
      <c r="BH1083" s="13">
        <f t="shared" si="236"/>
        <v>0</v>
      </c>
      <c r="BI1083" s="13">
        <f t="shared" si="237"/>
        <v>0</v>
      </c>
    </row>
    <row r="1084" spans="1:61" x14ac:dyDescent="0.2">
      <c r="A1084" s="15">
        <v>1083</v>
      </c>
      <c r="B1084" s="35">
        <v>40851</v>
      </c>
      <c r="C1084" s="36">
        <v>8671</v>
      </c>
      <c r="D1084" s="37"/>
      <c r="F1084" s="15">
        <v>399000</v>
      </c>
      <c r="H1084" s="15">
        <v>93.244</v>
      </c>
      <c r="I1084" s="15">
        <v>109.84</v>
      </c>
      <c r="J1084" s="15">
        <v>3.452</v>
      </c>
      <c r="K1084" s="15">
        <v>15557.539000000001</v>
      </c>
      <c r="L1084" s="15">
        <v>864402</v>
      </c>
      <c r="M1084" s="15">
        <v>1957</v>
      </c>
      <c r="N1084" s="15">
        <v>13.356</v>
      </c>
      <c r="O1084" s="15">
        <v>260526</v>
      </c>
      <c r="P1084" s="15">
        <v>10750.3</v>
      </c>
      <c r="Q1084" s="15">
        <v>2693088</v>
      </c>
      <c r="R1084" s="15">
        <v>1200</v>
      </c>
      <c r="S1084" s="15">
        <v>11084</v>
      </c>
      <c r="T1084" s="15">
        <v>11.7295</v>
      </c>
      <c r="U1084" s="15">
        <v>114.7</v>
      </c>
      <c r="V1084" s="15">
        <v>22</v>
      </c>
      <c r="W1084" s="15">
        <v>90.2</v>
      </c>
      <c r="X1084" s="15">
        <v>89.463660000000004</v>
      </c>
      <c r="AB1084" s="15">
        <v>309839</v>
      </c>
      <c r="AD1084" s="15">
        <v>0</v>
      </c>
      <c r="AE1084" s="15">
        <v>84.6</v>
      </c>
      <c r="AF1084" s="15">
        <v>2.9</v>
      </c>
      <c r="AH1084" s="13">
        <f t="shared" si="224"/>
        <v>2011</v>
      </c>
      <c r="AI1084" s="13">
        <f t="shared" si="225"/>
        <v>44</v>
      </c>
      <c r="AJ1084" s="13">
        <f>IF(AND(ISNUMBER(C1084),ISNUMBER(AK1084),ISNUMBER(AL1084),AH1084&gt;=Inputs!$B$5,AH1084&lt;=Inputs!$B$6,AH1084&lt;&gt;Inputs!$B$7,AH1084&lt;&gt;Inputs!$B$8),1,0)</f>
        <v>0</v>
      </c>
      <c r="AK1084" s="13">
        <f>IF(INDEX($E1084:$AF1084,Inputs!$C$10)="","",INDEX($E1084:$AF1084,Inputs!$C$10))</f>
        <v>260526</v>
      </c>
      <c r="AL1084" s="13">
        <f>IF(INDEX($E1084:$AF1084,Inputs!$C$11)="","",INDEX($E1084:$AF1084,Inputs!$C$11))</f>
        <v>399000</v>
      </c>
      <c r="AM1084" s="19">
        <f>Regression!$C$5+Regression!$C$6*A1084</f>
        <v>9576.5430409370292</v>
      </c>
      <c r="AN1084" s="27" t="str">
        <f t="shared" si="226"/>
        <v/>
      </c>
      <c r="AO1084" s="30">
        <f>INDEX('Seasonal Index'!$E$2:$E$53,AI1084)</f>
        <v>1.012031592209933</v>
      </c>
      <c r="AP1084" s="34" t="str">
        <f t="shared" si="227"/>
        <v/>
      </c>
      <c r="AQ1084" s="16">
        <f>IF(AJ1084=1,A1084-Regression!$C$15,0)</f>
        <v>0</v>
      </c>
      <c r="AR1084" s="16">
        <f>IF(AJ1084=1,AK1084-Regression!$D$15,0)</f>
        <v>0</v>
      </c>
      <c r="AS1084" s="16">
        <f>IF(AJ1084=1,AL1084-Regression!$E$15,0)</f>
        <v>0</v>
      </c>
      <c r="AT1084" s="16">
        <f>IF(AJ1084=1,AP1084-Regression!$F$15,0)</f>
        <v>0</v>
      </c>
      <c r="AU1084" s="19">
        <f>IF(AND(ISNUMBER(AK1084),ISNUMBER(AL1084)),Regression!$C$38+Regression!$D$38*A1084+Regression!$E$38*AK1084+Regression!$F$38*AL1084,"")</f>
        <v>9291.4857994674567</v>
      </c>
      <c r="AV1084" s="34">
        <f t="shared" si="228"/>
        <v>9403.2771676310331</v>
      </c>
      <c r="AW1084" s="13" t="str">
        <f>IF(AJ1084=1,"Train",IF(AH1084=Inputs!$B$6+1,"Validation",IF(AH1084&gt;Inputs!$B$6+1,"Forecast","Not used")))</f>
        <v>Not used</v>
      </c>
      <c r="AX1084" s="34">
        <f t="shared" si="229"/>
        <v>8671</v>
      </c>
      <c r="AY1084" s="38" t="str">
        <f t="shared" si="230"/>
        <v/>
      </c>
      <c r="AZ1084" s="13">
        <f t="shared" si="231"/>
        <v>0</v>
      </c>
      <c r="BB1084" s="19">
        <f>Regression!$C$45+Regression!$C$46*A1084</f>
        <v>7833.2175625484033</v>
      </c>
      <c r="BC1084" s="27" t="str">
        <f t="shared" si="232"/>
        <v/>
      </c>
      <c r="BD1084" s="30">
        <f>INDEX('Seasonal Index'!$H$2:$H$53,AI1084)</f>
        <v>1.0342738783797232</v>
      </c>
      <c r="BE1084" s="34" t="str">
        <f t="shared" si="233"/>
        <v/>
      </c>
      <c r="BF1084" s="38" t="str">
        <f t="shared" si="234"/>
        <v/>
      </c>
      <c r="BG1084" s="34">
        <f t="shared" si="235"/>
        <v>8671</v>
      </c>
      <c r="BH1084" s="13">
        <f t="shared" si="236"/>
        <v>0</v>
      </c>
      <c r="BI1084" s="13">
        <f t="shared" si="237"/>
        <v>0</v>
      </c>
    </row>
    <row r="1085" spans="1:61" x14ac:dyDescent="0.2">
      <c r="A1085" s="15">
        <v>1084</v>
      </c>
      <c r="B1085" s="35">
        <v>40858</v>
      </c>
      <c r="C1085" s="36">
        <v>8625</v>
      </c>
      <c r="D1085" s="37"/>
      <c r="F1085" s="15">
        <v>392000</v>
      </c>
      <c r="H1085" s="15">
        <v>96.965999999999994</v>
      </c>
      <c r="I1085" s="15">
        <v>114.68</v>
      </c>
      <c r="J1085" s="15">
        <v>3.4239999999999999</v>
      </c>
      <c r="K1085" s="15">
        <v>15647.68</v>
      </c>
      <c r="L1085" s="15">
        <v>827658</v>
      </c>
      <c r="M1085" s="15">
        <v>1978</v>
      </c>
      <c r="N1085" s="15">
        <v>13.356</v>
      </c>
      <c r="O1085" s="15">
        <v>260526</v>
      </c>
      <c r="P1085" s="15">
        <v>10783.2</v>
      </c>
      <c r="Q1085" s="15">
        <v>2693088</v>
      </c>
      <c r="R1085" s="15">
        <v>1200</v>
      </c>
      <c r="S1085" s="15">
        <v>11084</v>
      </c>
      <c r="T1085" s="15">
        <v>11.7295</v>
      </c>
      <c r="U1085" s="15">
        <v>115.1</v>
      </c>
      <c r="V1085" s="15">
        <v>22</v>
      </c>
      <c r="W1085" s="15">
        <v>90.3</v>
      </c>
      <c r="X1085" s="15">
        <v>90.158079999999998</v>
      </c>
      <c r="AB1085" s="15">
        <v>309839</v>
      </c>
      <c r="AD1085" s="15">
        <v>0</v>
      </c>
      <c r="AE1085" s="15">
        <v>87.5</v>
      </c>
      <c r="AF1085" s="15">
        <v>5.0999999999999996</v>
      </c>
      <c r="AH1085" s="13">
        <f t="shared" si="224"/>
        <v>2011</v>
      </c>
      <c r="AI1085" s="13">
        <f t="shared" si="225"/>
        <v>45</v>
      </c>
      <c r="AJ1085" s="13">
        <f>IF(AND(ISNUMBER(C1085),ISNUMBER(AK1085),ISNUMBER(AL1085),AH1085&gt;=Inputs!$B$5,AH1085&lt;=Inputs!$B$6,AH1085&lt;&gt;Inputs!$B$7,AH1085&lt;&gt;Inputs!$B$8),1,0)</f>
        <v>0</v>
      </c>
      <c r="AK1085" s="13">
        <f>IF(INDEX($E1085:$AF1085,Inputs!$C$10)="","",INDEX($E1085:$AF1085,Inputs!$C$10))</f>
        <v>260526</v>
      </c>
      <c r="AL1085" s="13">
        <f>IF(INDEX($E1085:$AF1085,Inputs!$C$11)="","",INDEX($E1085:$AF1085,Inputs!$C$11))</f>
        <v>392000</v>
      </c>
      <c r="AM1085" s="19">
        <f>Regression!$C$5+Regression!$C$6*A1085</f>
        <v>9575.3703659987095</v>
      </c>
      <c r="AN1085" s="27" t="str">
        <f t="shared" si="226"/>
        <v/>
      </c>
      <c r="AO1085" s="30">
        <f>INDEX('Seasonal Index'!$E$2:$E$53,AI1085)</f>
        <v>1.0110407808389756</v>
      </c>
      <c r="AP1085" s="34" t="str">
        <f t="shared" si="227"/>
        <v/>
      </c>
      <c r="AQ1085" s="16">
        <f>IF(AJ1085=1,A1085-Regression!$C$15,0)</f>
        <v>0</v>
      </c>
      <c r="AR1085" s="16">
        <f>IF(AJ1085=1,AK1085-Regression!$D$15,0)</f>
        <v>0</v>
      </c>
      <c r="AS1085" s="16">
        <f>IF(AJ1085=1,AL1085-Regression!$E$15,0)</f>
        <v>0</v>
      </c>
      <c r="AT1085" s="16">
        <f>IF(AJ1085=1,AP1085-Regression!$F$15,0)</f>
        <v>0</v>
      </c>
      <c r="AU1085" s="19">
        <f>IF(AND(ISNUMBER(AK1085),ISNUMBER(AL1085)),Regression!$C$38+Regression!$D$38*A1085+Regression!$E$38*AK1085+Regression!$F$38*AL1085,"")</f>
        <v>9308.5087758868231</v>
      </c>
      <c r="AV1085" s="34">
        <f t="shared" si="228"/>
        <v>9411.2819812190701</v>
      </c>
      <c r="AW1085" s="13" t="str">
        <f>IF(AJ1085=1,"Train",IF(AH1085=Inputs!$B$6+1,"Validation",IF(AH1085&gt;Inputs!$B$6+1,"Forecast","Not used")))</f>
        <v>Not used</v>
      </c>
      <c r="AX1085" s="34">
        <f t="shared" si="229"/>
        <v>8625</v>
      </c>
      <c r="AY1085" s="38" t="str">
        <f t="shared" si="230"/>
        <v/>
      </c>
      <c r="AZ1085" s="13">
        <f t="shared" si="231"/>
        <v>0</v>
      </c>
      <c r="BB1085" s="19">
        <f>Regression!$C$45+Regression!$C$46*A1085</f>
        <v>7834.7770621611799</v>
      </c>
      <c r="BC1085" s="27" t="str">
        <f t="shared" si="232"/>
        <v/>
      </c>
      <c r="BD1085" s="30">
        <f>INDEX('Seasonal Index'!$H$2:$H$53,AI1085)</f>
        <v>1.024082102448103</v>
      </c>
      <c r="BE1085" s="34" t="str">
        <f t="shared" si="233"/>
        <v/>
      </c>
      <c r="BF1085" s="38" t="str">
        <f t="shared" si="234"/>
        <v/>
      </c>
      <c r="BG1085" s="34">
        <f t="shared" si="235"/>
        <v>8625</v>
      </c>
      <c r="BH1085" s="13">
        <f t="shared" si="236"/>
        <v>0</v>
      </c>
      <c r="BI1085" s="13">
        <f t="shared" si="237"/>
        <v>0</v>
      </c>
    </row>
    <row r="1086" spans="1:61" x14ac:dyDescent="0.2">
      <c r="A1086" s="15">
        <v>1085</v>
      </c>
      <c r="B1086" s="35">
        <v>40865</v>
      </c>
      <c r="C1086" s="36">
        <v>8592</v>
      </c>
      <c r="D1086" s="37"/>
      <c r="F1086" s="15">
        <v>383000</v>
      </c>
      <c r="H1086" s="15">
        <v>99.317999999999998</v>
      </c>
      <c r="I1086" s="15">
        <v>110.69</v>
      </c>
      <c r="J1086" s="15">
        <v>3.4359999999999999</v>
      </c>
      <c r="K1086" s="15">
        <v>15647.68</v>
      </c>
      <c r="L1086" s="15">
        <v>827658</v>
      </c>
      <c r="M1086" s="15">
        <v>1978</v>
      </c>
      <c r="N1086" s="15">
        <v>13.73</v>
      </c>
      <c r="O1086" s="15">
        <v>242062</v>
      </c>
      <c r="P1086" s="15">
        <v>10783.2</v>
      </c>
      <c r="Q1086" s="15">
        <v>2693088</v>
      </c>
      <c r="R1086" s="15">
        <v>1200</v>
      </c>
      <c r="S1086" s="15">
        <v>11084</v>
      </c>
      <c r="T1086" s="15">
        <v>11.7295</v>
      </c>
      <c r="U1086" s="15">
        <v>115.1</v>
      </c>
      <c r="V1086" s="15">
        <v>22</v>
      </c>
      <c r="W1086" s="15">
        <v>90.3</v>
      </c>
      <c r="X1086" s="15">
        <v>90.528274999999994</v>
      </c>
      <c r="AB1086" s="15">
        <v>309839</v>
      </c>
      <c r="AD1086" s="15">
        <v>0</v>
      </c>
      <c r="AE1086" s="15">
        <v>77.8</v>
      </c>
      <c r="AF1086" s="15">
        <v>6.5</v>
      </c>
      <c r="AH1086" s="13">
        <f t="shared" si="224"/>
        <v>2011</v>
      </c>
      <c r="AI1086" s="13">
        <f t="shared" si="225"/>
        <v>46</v>
      </c>
      <c r="AJ1086" s="13">
        <f>IF(AND(ISNUMBER(C1086),ISNUMBER(AK1086),ISNUMBER(AL1086),AH1086&gt;=Inputs!$B$5,AH1086&lt;=Inputs!$B$6,AH1086&lt;&gt;Inputs!$B$7,AH1086&lt;&gt;Inputs!$B$8),1,0)</f>
        <v>0</v>
      </c>
      <c r="AK1086" s="13">
        <f>IF(INDEX($E1086:$AF1086,Inputs!$C$10)="","",INDEX($E1086:$AF1086,Inputs!$C$10))</f>
        <v>242062</v>
      </c>
      <c r="AL1086" s="13">
        <f>IF(INDEX($E1086:$AF1086,Inputs!$C$11)="","",INDEX($E1086:$AF1086,Inputs!$C$11))</f>
        <v>383000</v>
      </c>
      <c r="AM1086" s="19">
        <f>Regression!$C$5+Regression!$C$6*A1086</f>
        <v>9574.1976910603917</v>
      </c>
      <c r="AN1086" s="27" t="str">
        <f t="shared" si="226"/>
        <v/>
      </c>
      <c r="AO1086" s="30">
        <f>INDEX('Seasonal Index'!$E$2:$E$53,AI1086)</f>
        <v>0.98635610609281399</v>
      </c>
      <c r="AP1086" s="34" t="str">
        <f t="shared" si="227"/>
        <v/>
      </c>
      <c r="AQ1086" s="16">
        <f>IF(AJ1086=1,A1086-Regression!$C$15,0)</f>
        <v>0</v>
      </c>
      <c r="AR1086" s="16">
        <f>IF(AJ1086=1,AK1086-Regression!$D$15,0)</f>
        <v>0</v>
      </c>
      <c r="AS1086" s="16">
        <f>IF(AJ1086=1,AL1086-Regression!$E$15,0)</f>
        <v>0</v>
      </c>
      <c r="AT1086" s="16">
        <f>IF(AJ1086=1,AP1086-Regression!$F$15,0)</f>
        <v>0</v>
      </c>
      <c r="AU1086" s="19">
        <f>IF(AND(ISNUMBER(AK1086),ISNUMBER(AL1086)),Regression!$C$38+Regression!$D$38*A1086+Regression!$E$38*AK1086+Regression!$F$38*AL1086,"")</f>
        <v>9297.1511074590489</v>
      </c>
      <c r="AV1086" s="34">
        <f t="shared" si="228"/>
        <v>9170.3017641098013</v>
      </c>
      <c r="AW1086" s="13" t="str">
        <f>IF(AJ1086=1,"Train",IF(AH1086=Inputs!$B$6+1,"Validation",IF(AH1086&gt;Inputs!$B$6+1,"Forecast","Not used")))</f>
        <v>Not used</v>
      </c>
      <c r="AX1086" s="34">
        <f t="shared" si="229"/>
        <v>8592</v>
      </c>
      <c r="AY1086" s="38" t="str">
        <f t="shared" si="230"/>
        <v/>
      </c>
      <c r="AZ1086" s="13">
        <f t="shared" si="231"/>
        <v>0</v>
      </c>
      <c r="BB1086" s="19">
        <f>Regression!$C$45+Regression!$C$46*A1086</f>
        <v>7836.3365617739564</v>
      </c>
      <c r="BC1086" s="27" t="str">
        <f t="shared" si="232"/>
        <v/>
      </c>
      <c r="BD1086" s="30">
        <f>INDEX('Seasonal Index'!$H$2:$H$53,AI1086)</f>
        <v>0.95418753549545088</v>
      </c>
      <c r="BE1086" s="34" t="str">
        <f t="shared" si="233"/>
        <v/>
      </c>
      <c r="BF1086" s="38" t="str">
        <f t="shared" si="234"/>
        <v/>
      </c>
      <c r="BG1086" s="34">
        <f t="shared" si="235"/>
        <v>8592</v>
      </c>
      <c r="BH1086" s="13">
        <f t="shared" si="236"/>
        <v>0</v>
      </c>
      <c r="BI1086" s="13">
        <f t="shared" si="237"/>
        <v>0</v>
      </c>
    </row>
    <row r="1087" spans="1:61" x14ac:dyDescent="0.2">
      <c r="A1087" s="15">
        <v>1086</v>
      </c>
      <c r="B1087" s="35">
        <v>40872</v>
      </c>
      <c r="C1087" s="36">
        <v>8769</v>
      </c>
      <c r="D1087" s="37"/>
      <c r="F1087" s="15">
        <v>385000</v>
      </c>
      <c r="H1087" s="15">
        <v>96.89</v>
      </c>
      <c r="I1087" s="15">
        <v>106.66500000000001</v>
      </c>
      <c r="J1087" s="15">
        <v>3.3679999999999999</v>
      </c>
      <c r="K1087" s="15">
        <v>15647.68</v>
      </c>
      <c r="L1087" s="15">
        <v>827658</v>
      </c>
      <c r="M1087" s="15">
        <v>1978</v>
      </c>
      <c r="N1087" s="15">
        <v>13.73</v>
      </c>
      <c r="O1087" s="15">
        <v>242062</v>
      </c>
      <c r="P1087" s="15">
        <v>10783.2</v>
      </c>
      <c r="Q1087" s="15">
        <v>2693088</v>
      </c>
      <c r="R1087" s="15">
        <v>1200</v>
      </c>
      <c r="S1087" s="15">
        <v>11084</v>
      </c>
      <c r="T1087" s="15">
        <v>11.661199999999999</v>
      </c>
      <c r="U1087" s="15">
        <v>115.1</v>
      </c>
      <c r="V1087" s="15">
        <v>22</v>
      </c>
      <c r="W1087" s="15">
        <v>90.3</v>
      </c>
      <c r="X1087" s="15">
        <v>91.100620000000006</v>
      </c>
      <c r="AB1087" s="15">
        <v>309839</v>
      </c>
      <c r="AD1087" s="15">
        <v>1</v>
      </c>
      <c r="AE1087" s="15">
        <v>87.3</v>
      </c>
      <c r="AF1087" s="15">
        <v>7</v>
      </c>
      <c r="AH1087" s="13">
        <f t="shared" si="224"/>
        <v>2011</v>
      </c>
      <c r="AI1087" s="13">
        <f t="shared" si="225"/>
        <v>47</v>
      </c>
      <c r="AJ1087" s="13">
        <f>IF(AND(ISNUMBER(C1087),ISNUMBER(AK1087),ISNUMBER(AL1087),AH1087&gt;=Inputs!$B$5,AH1087&lt;=Inputs!$B$6,AH1087&lt;&gt;Inputs!$B$7,AH1087&lt;&gt;Inputs!$B$8),1,0)</f>
        <v>0</v>
      </c>
      <c r="AK1087" s="13">
        <f>IF(INDEX($E1087:$AF1087,Inputs!$C$10)="","",INDEX($E1087:$AF1087,Inputs!$C$10))</f>
        <v>242062</v>
      </c>
      <c r="AL1087" s="13">
        <f>IF(INDEX($E1087:$AF1087,Inputs!$C$11)="","",INDEX($E1087:$AF1087,Inputs!$C$11))</f>
        <v>385000</v>
      </c>
      <c r="AM1087" s="19">
        <f>Regression!$C$5+Regression!$C$6*A1087</f>
        <v>9573.025016122072</v>
      </c>
      <c r="AN1087" s="27" t="str">
        <f t="shared" si="226"/>
        <v/>
      </c>
      <c r="AO1087" s="30">
        <f>INDEX('Seasonal Index'!$E$2:$E$53,AI1087)</f>
        <v>0.96578940872914776</v>
      </c>
      <c r="AP1087" s="34" t="str">
        <f t="shared" si="227"/>
        <v/>
      </c>
      <c r="AQ1087" s="16">
        <f>IF(AJ1087=1,A1087-Regression!$C$15,0)</f>
        <v>0</v>
      </c>
      <c r="AR1087" s="16">
        <f>IF(AJ1087=1,AK1087-Regression!$D$15,0)</f>
        <v>0</v>
      </c>
      <c r="AS1087" s="16">
        <f>IF(AJ1087=1,AL1087-Regression!$E$15,0)</f>
        <v>0</v>
      </c>
      <c r="AT1087" s="16">
        <f>IF(AJ1087=1,AP1087-Regression!$F$15,0)</f>
        <v>0</v>
      </c>
      <c r="AU1087" s="19">
        <f>IF(AND(ISNUMBER(AK1087),ISNUMBER(AL1087)),Regression!$C$38+Regression!$D$38*A1087+Regression!$E$38*AK1087+Regression!$F$38*AL1087,"")</f>
        <v>9290.2787114875991</v>
      </c>
      <c r="AV1087" s="34">
        <f t="shared" si="228"/>
        <v>8972.4527836965972</v>
      </c>
      <c r="AW1087" s="13" t="str">
        <f>IF(AJ1087=1,"Train",IF(AH1087=Inputs!$B$6+1,"Validation",IF(AH1087&gt;Inputs!$B$6+1,"Forecast","Not used")))</f>
        <v>Not used</v>
      </c>
      <c r="AX1087" s="34">
        <f t="shared" si="229"/>
        <v>8769</v>
      </c>
      <c r="AY1087" s="38" t="str">
        <f t="shared" si="230"/>
        <v/>
      </c>
      <c r="AZ1087" s="13">
        <f t="shared" si="231"/>
        <v>0</v>
      </c>
      <c r="BB1087" s="19">
        <f>Regression!$C$45+Regression!$C$46*A1087</f>
        <v>7837.896061386733</v>
      </c>
      <c r="BC1087" s="27" t="str">
        <f t="shared" si="232"/>
        <v/>
      </c>
      <c r="BD1087" s="30">
        <f>INDEX('Seasonal Index'!$H$2:$H$53,AI1087)</f>
        <v>0.94653504180541337</v>
      </c>
      <c r="BE1087" s="34" t="str">
        <f t="shared" si="233"/>
        <v/>
      </c>
      <c r="BF1087" s="38" t="str">
        <f t="shared" si="234"/>
        <v/>
      </c>
      <c r="BG1087" s="34">
        <f t="shared" si="235"/>
        <v>8769</v>
      </c>
      <c r="BH1087" s="13">
        <f t="shared" si="236"/>
        <v>0</v>
      </c>
      <c r="BI1087" s="13">
        <f t="shared" si="237"/>
        <v>0</v>
      </c>
    </row>
    <row r="1088" spans="1:61" x14ac:dyDescent="0.2">
      <c r="A1088" s="15">
        <v>1087</v>
      </c>
      <c r="B1088" s="35">
        <v>40879</v>
      </c>
      <c r="C1088" s="36">
        <v>8574</v>
      </c>
      <c r="D1088" s="37"/>
      <c r="F1088" s="15">
        <v>397000</v>
      </c>
      <c r="H1088" s="15">
        <v>99.906000000000006</v>
      </c>
      <c r="I1088" s="15">
        <v>110.054</v>
      </c>
      <c r="J1088" s="15">
        <v>3.3069999999999999</v>
      </c>
      <c r="K1088" s="15">
        <v>15647.68</v>
      </c>
      <c r="L1088" s="15">
        <v>827658</v>
      </c>
      <c r="M1088" s="15">
        <v>1978</v>
      </c>
      <c r="N1088" s="15">
        <v>13.73</v>
      </c>
      <c r="O1088" s="15">
        <v>242062</v>
      </c>
      <c r="P1088" s="15">
        <v>10783.2</v>
      </c>
      <c r="Q1088" s="15">
        <v>2693088</v>
      </c>
      <c r="R1088" s="15">
        <v>1200</v>
      </c>
      <c r="S1088" s="15">
        <v>11084</v>
      </c>
      <c r="T1088" s="15">
        <v>11.661199999999999</v>
      </c>
      <c r="U1088" s="15">
        <v>115.1</v>
      </c>
      <c r="V1088" s="15">
        <v>22</v>
      </c>
      <c r="W1088" s="15">
        <v>90.3</v>
      </c>
      <c r="X1088" s="15">
        <v>92.477225000000004</v>
      </c>
      <c r="AB1088" s="15">
        <v>309839</v>
      </c>
      <c r="AD1088" s="15">
        <v>0</v>
      </c>
      <c r="AE1088" s="15">
        <v>105</v>
      </c>
      <c r="AF1088" s="15">
        <v>0.1</v>
      </c>
      <c r="AH1088" s="13">
        <f t="shared" si="224"/>
        <v>2011</v>
      </c>
      <c r="AI1088" s="13">
        <f t="shared" si="225"/>
        <v>48</v>
      </c>
      <c r="AJ1088" s="13">
        <f>IF(AND(ISNUMBER(C1088),ISNUMBER(AK1088),ISNUMBER(AL1088),AH1088&gt;=Inputs!$B$5,AH1088&lt;=Inputs!$B$6,AH1088&lt;&gt;Inputs!$B$7,AH1088&lt;&gt;Inputs!$B$8),1,0)</f>
        <v>0</v>
      </c>
      <c r="AK1088" s="13">
        <f>IF(INDEX($E1088:$AF1088,Inputs!$C$10)="","",INDEX($E1088:$AF1088,Inputs!$C$10))</f>
        <v>242062</v>
      </c>
      <c r="AL1088" s="13">
        <f>IF(INDEX($E1088:$AF1088,Inputs!$C$11)="","",INDEX($E1088:$AF1088,Inputs!$C$11))</f>
        <v>397000</v>
      </c>
      <c r="AM1088" s="19">
        <f>Regression!$C$5+Regression!$C$6*A1088</f>
        <v>9571.8523411837523</v>
      </c>
      <c r="AN1088" s="27" t="str">
        <f t="shared" si="226"/>
        <v/>
      </c>
      <c r="AO1088" s="30">
        <f>INDEX('Seasonal Index'!$E$2:$E$53,AI1088)</f>
        <v>0.97475376861810648</v>
      </c>
      <c r="AP1088" s="34" t="str">
        <f t="shared" si="227"/>
        <v/>
      </c>
      <c r="AQ1088" s="16">
        <f>IF(AJ1088=1,A1088-Regression!$C$15,0)</f>
        <v>0</v>
      </c>
      <c r="AR1088" s="16">
        <f>IF(AJ1088=1,AK1088-Regression!$D$15,0)</f>
        <v>0</v>
      </c>
      <c r="AS1088" s="16">
        <f>IF(AJ1088=1,AL1088-Regression!$E$15,0)</f>
        <v>0</v>
      </c>
      <c r="AT1088" s="16">
        <f>IF(AJ1088=1,AP1088-Regression!$F$15,0)</f>
        <v>0</v>
      </c>
      <c r="AU1088" s="19">
        <f>IF(AND(ISNUMBER(AK1088),ISNUMBER(AL1088)),Regression!$C$38+Regression!$D$38*A1088+Regression!$E$38*AK1088+Regression!$F$38*AL1088,"")</f>
        <v>9256.8559017485804</v>
      </c>
      <c r="AV1088" s="34">
        <f t="shared" si="228"/>
        <v>9023.1551757841899</v>
      </c>
      <c r="AW1088" s="13" t="str">
        <f>IF(AJ1088=1,"Train",IF(AH1088=Inputs!$B$6+1,"Validation",IF(AH1088&gt;Inputs!$B$6+1,"Forecast","Not used")))</f>
        <v>Not used</v>
      </c>
      <c r="AX1088" s="34">
        <f t="shared" si="229"/>
        <v>8574</v>
      </c>
      <c r="AY1088" s="38" t="str">
        <f t="shared" si="230"/>
        <v/>
      </c>
      <c r="AZ1088" s="13">
        <f t="shared" si="231"/>
        <v>0</v>
      </c>
      <c r="BB1088" s="19">
        <f>Regression!$C$45+Regression!$C$46*A1088</f>
        <v>7839.4555609995095</v>
      </c>
      <c r="BC1088" s="27" t="str">
        <f t="shared" si="232"/>
        <v/>
      </c>
      <c r="BD1088" s="30">
        <f>INDEX('Seasonal Index'!$H$2:$H$53,AI1088)</f>
        <v>0.96645545966881496</v>
      </c>
      <c r="BE1088" s="34" t="str">
        <f t="shared" si="233"/>
        <v/>
      </c>
      <c r="BF1088" s="38" t="str">
        <f t="shared" si="234"/>
        <v/>
      </c>
      <c r="BG1088" s="34">
        <f t="shared" si="235"/>
        <v>8574</v>
      </c>
      <c r="BH1088" s="13">
        <f t="shared" si="236"/>
        <v>0</v>
      </c>
      <c r="BI1088" s="13">
        <f t="shared" si="237"/>
        <v>0</v>
      </c>
    </row>
    <row r="1089" spans="1:61" x14ac:dyDescent="0.2">
      <c r="A1089" s="15">
        <v>1088</v>
      </c>
      <c r="B1089" s="35">
        <v>40886</v>
      </c>
      <c r="C1089" s="36">
        <v>8666</v>
      </c>
      <c r="D1089" s="37"/>
      <c r="F1089" s="15">
        <v>387000</v>
      </c>
      <c r="H1089" s="15">
        <v>100.078</v>
      </c>
      <c r="I1089" s="15">
        <v>109.31</v>
      </c>
      <c r="J1089" s="15">
        <v>3.29</v>
      </c>
      <c r="K1089" s="15">
        <v>15647.68</v>
      </c>
      <c r="L1089" s="15">
        <v>827658</v>
      </c>
      <c r="M1089" s="15">
        <v>2017</v>
      </c>
      <c r="N1089" s="15">
        <v>13.73</v>
      </c>
      <c r="O1089" s="15">
        <v>242062</v>
      </c>
      <c r="P1089" s="15">
        <v>10802.9</v>
      </c>
      <c r="Q1089" s="15">
        <v>2693088</v>
      </c>
      <c r="R1089" s="15">
        <v>1200</v>
      </c>
      <c r="S1089" s="15">
        <v>11084</v>
      </c>
      <c r="T1089" s="15">
        <v>11.661199999999999</v>
      </c>
      <c r="U1089" s="15">
        <v>115.1</v>
      </c>
      <c r="V1089" s="15">
        <v>22</v>
      </c>
      <c r="W1089" s="15">
        <v>88.7</v>
      </c>
      <c r="X1089" s="15">
        <v>91.753519999999995</v>
      </c>
      <c r="AB1089" s="15">
        <v>309839</v>
      </c>
      <c r="AD1089" s="15">
        <v>0</v>
      </c>
      <c r="AE1089" s="15">
        <v>131.19999999999999</v>
      </c>
      <c r="AF1089" s="15">
        <v>0.7</v>
      </c>
      <c r="AH1089" s="13">
        <f t="shared" si="224"/>
        <v>2011</v>
      </c>
      <c r="AI1089" s="13">
        <f t="shared" si="225"/>
        <v>49</v>
      </c>
      <c r="AJ1089" s="13">
        <f>IF(AND(ISNUMBER(C1089),ISNUMBER(AK1089),ISNUMBER(AL1089),AH1089&gt;=Inputs!$B$5,AH1089&lt;=Inputs!$B$6,AH1089&lt;&gt;Inputs!$B$7,AH1089&lt;&gt;Inputs!$B$8),1,0)</f>
        <v>0</v>
      </c>
      <c r="AK1089" s="13">
        <f>IF(INDEX($E1089:$AF1089,Inputs!$C$10)="","",INDEX($E1089:$AF1089,Inputs!$C$10))</f>
        <v>242062</v>
      </c>
      <c r="AL1089" s="13">
        <f>IF(INDEX($E1089:$AF1089,Inputs!$C$11)="","",INDEX($E1089:$AF1089,Inputs!$C$11))</f>
        <v>387000</v>
      </c>
      <c r="AM1089" s="19">
        <f>Regression!$C$5+Regression!$C$6*A1089</f>
        <v>9570.6796662454344</v>
      </c>
      <c r="AN1089" s="27" t="str">
        <f t="shared" si="226"/>
        <v/>
      </c>
      <c r="AO1089" s="30">
        <f>INDEX('Seasonal Index'!$E$2:$E$53,AI1089)</f>
        <v>0.98029372066923559</v>
      </c>
      <c r="AP1089" s="34" t="str">
        <f t="shared" si="227"/>
        <v/>
      </c>
      <c r="AQ1089" s="16">
        <f>IF(AJ1089=1,A1089-Regression!$C$15,0)</f>
        <v>0</v>
      </c>
      <c r="AR1089" s="16">
        <f>IF(AJ1089=1,AK1089-Regression!$D$15,0)</f>
        <v>0</v>
      </c>
      <c r="AS1089" s="16">
        <f>IF(AJ1089=1,AL1089-Regression!$E$15,0)</f>
        <v>0</v>
      </c>
      <c r="AT1089" s="16">
        <f>IF(AJ1089=1,AP1089-Regression!$F$15,0)</f>
        <v>0</v>
      </c>
      <c r="AU1089" s="19">
        <f>IF(AND(ISNUMBER(AK1089),ISNUMBER(AL1089)),Regression!$C$38+Regression!$D$38*A1089+Regression!$E$38*AK1089+Regression!$F$38*AL1089,"")</f>
        <v>9281.8440022982177</v>
      </c>
      <c r="AV1089" s="34">
        <f t="shared" si="228"/>
        <v>9098.933391684348</v>
      </c>
      <c r="AW1089" s="13" t="str">
        <f>IF(AJ1089=1,"Train",IF(AH1089=Inputs!$B$6+1,"Validation",IF(AH1089&gt;Inputs!$B$6+1,"Forecast","Not used")))</f>
        <v>Not used</v>
      </c>
      <c r="AX1089" s="34">
        <f t="shared" si="229"/>
        <v>8666</v>
      </c>
      <c r="AY1089" s="38" t="str">
        <f t="shared" si="230"/>
        <v/>
      </c>
      <c r="AZ1089" s="13">
        <f t="shared" si="231"/>
        <v>0</v>
      </c>
      <c r="BB1089" s="19">
        <f>Regression!$C$45+Regression!$C$46*A1089</f>
        <v>7841.015060612287</v>
      </c>
      <c r="BC1089" s="27" t="str">
        <f t="shared" si="232"/>
        <v/>
      </c>
      <c r="BD1089" s="30">
        <f>INDEX('Seasonal Index'!$H$2:$H$53,AI1089)</f>
        <v>0.97990885322830168</v>
      </c>
      <c r="BE1089" s="34" t="str">
        <f t="shared" si="233"/>
        <v/>
      </c>
      <c r="BF1089" s="38" t="str">
        <f t="shared" si="234"/>
        <v/>
      </c>
      <c r="BG1089" s="34">
        <f t="shared" si="235"/>
        <v>8666</v>
      </c>
      <c r="BH1089" s="13">
        <f t="shared" si="236"/>
        <v>0</v>
      </c>
      <c r="BI1089" s="13">
        <f t="shared" si="237"/>
        <v>0</v>
      </c>
    </row>
    <row r="1090" spans="1:61" x14ac:dyDescent="0.2">
      <c r="A1090" s="15">
        <v>1089</v>
      </c>
      <c r="B1090" s="35">
        <v>40893</v>
      </c>
      <c r="C1090" s="36">
        <v>8879</v>
      </c>
      <c r="D1090" s="37"/>
      <c r="F1090" s="15">
        <v>368000</v>
      </c>
      <c r="H1090" s="15">
        <v>96.063999999999993</v>
      </c>
      <c r="I1090" s="15">
        <v>106.262</v>
      </c>
      <c r="J1090" s="15">
        <v>3.286</v>
      </c>
      <c r="K1090" s="15">
        <v>15647.68</v>
      </c>
      <c r="L1090" s="15">
        <v>846358</v>
      </c>
      <c r="M1090" s="15">
        <v>2017</v>
      </c>
      <c r="N1090" s="15">
        <v>13.743</v>
      </c>
      <c r="O1090" s="15">
        <v>251906</v>
      </c>
      <c r="P1090" s="15">
        <v>10802.9</v>
      </c>
      <c r="Q1090" s="15">
        <v>2720060</v>
      </c>
      <c r="R1090" s="15">
        <v>1200</v>
      </c>
      <c r="S1090" s="15">
        <v>11084</v>
      </c>
      <c r="T1090" s="15">
        <v>11.661199999999999</v>
      </c>
      <c r="U1090" s="15">
        <v>115.1</v>
      </c>
      <c r="V1090" s="15">
        <v>22</v>
      </c>
      <c r="W1090" s="15">
        <v>88.7</v>
      </c>
      <c r="X1090" s="15">
        <v>91.380740000000003</v>
      </c>
      <c r="AB1090" s="15">
        <v>309839</v>
      </c>
      <c r="AD1090" s="15">
        <v>0</v>
      </c>
      <c r="AE1090" s="15">
        <v>132.69999999999999</v>
      </c>
      <c r="AF1090" s="15">
        <v>1.6</v>
      </c>
      <c r="AH1090" s="13">
        <f t="shared" ref="AH1090:AH1153" si="238">YEAR(B1090)</f>
        <v>2011</v>
      </c>
      <c r="AI1090" s="13">
        <f t="shared" ref="AI1090:AI1153" si="239">MIN(52,INT((B1090-DATE(AH1090,1,1))/7)+1)</f>
        <v>50</v>
      </c>
      <c r="AJ1090" s="13">
        <f>IF(AND(ISNUMBER(C1090),ISNUMBER(AK1090),ISNUMBER(AL1090),AH1090&gt;=Inputs!$B$5,AH1090&lt;=Inputs!$B$6,AH1090&lt;&gt;Inputs!$B$7,AH1090&lt;&gt;Inputs!$B$8),1,0)</f>
        <v>0</v>
      </c>
      <c r="AK1090" s="13">
        <f>IF(INDEX($E1090:$AF1090,Inputs!$C$10)="","",INDEX($E1090:$AF1090,Inputs!$C$10))</f>
        <v>251906</v>
      </c>
      <c r="AL1090" s="13">
        <f>IF(INDEX($E1090:$AF1090,Inputs!$C$11)="","",INDEX($E1090:$AF1090,Inputs!$C$11))</f>
        <v>368000</v>
      </c>
      <c r="AM1090" s="19">
        <f>Regression!$C$5+Regression!$C$6*A1090</f>
        <v>9569.5069913071147</v>
      </c>
      <c r="AN1090" s="27" t="str">
        <f t="shared" ref="AN1090:AN1153" si="240">IF(AJ1090=1,C1090/AM1090,"")</f>
        <v/>
      </c>
      <c r="AO1090" s="30">
        <f>INDEX('Seasonal Index'!$E$2:$E$53,AI1090)</f>
        <v>1.00060911532618</v>
      </c>
      <c r="AP1090" s="34" t="str">
        <f t="shared" ref="AP1090:AP1153" si="241">IF(AJ1090=1,C1090/AO1090,"")</f>
        <v/>
      </c>
      <c r="AQ1090" s="16">
        <f>IF(AJ1090=1,A1090-Regression!$C$15,0)</f>
        <v>0</v>
      </c>
      <c r="AR1090" s="16">
        <f>IF(AJ1090=1,AK1090-Regression!$D$15,0)</f>
        <v>0</v>
      </c>
      <c r="AS1090" s="16">
        <f>IF(AJ1090=1,AL1090-Regression!$E$15,0)</f>
        <v>0</v>
      </c>
      <c r="AT1090" s="16">
        <f>IF(AJ1090=1,AP1090-Regression!$F$15,0)</f>
        <v>0</v>
      </c>
      <c r="AU1090" s="19">
        <f>IF(AND(ISNUMBER(AK1090),ISNUMBER(AL1090)),Regression!$C$38+Regression!$D$38*A1090+Regression!$E$38*AK1090+Regression!$F$38*AL1090,"")</f>
        <v>9348.6895377657929</v>
      </c>
      <c r="AV1090" s="34">
        <f t="shared" ref="AV1090:AV1153" si="242">IF(ISNUMBER(AU1090),AU1090*AO1090,"")</f>
        <v>9354.3839678429449</v>
      </c>
      <c r="AW1090" s="13" t="str">
        <f>IF(AJ1090=1,"Train",IF(AH1090=Inputs!$B$6+1,"Validation",IF(AH1090&gt;Inputs!$B$6+1,"Forecast","Not used")))</f>
        <v>Not used</v>
      </c>
      <c r="AX1090" s="34">
        <f t="shared" ref="AX1090:AX1153" si="243">IF(ISNUMBER(C1090),C1090,IF(ISNUMBER(D1090),D1090,""))</f>
        <v>8879</v>
      </c>
      <c r="AY1090" s="38" t="str">
        <f t="shared" ref="AY1090:AY1153" si="244">IF(AND(AW1090="Validation",ISNUMBER(AX1090),ISNUMBER(AV1090)),ABS(AX1090-AV1090)/AX1090,"")</f>
        <v/>
      </c>
      <c r="AZ1090" s="13">
        <f t="shared" ref="AZ1090:AZ1153" si="245">IF(AJ1090=1,AP1090-AU1090,0)</f>
        <v>0</v>
      </c>
      <c r="BB1090" s="19">
        <f>Regression!$C$45+Regression!$C$46*A1090</f>
        <v>7842.5745602250636</v>
      </c>
      <c r="BC1090" s="27" t="str">
        <f t="shared" ref="BC1090:BC1153" si="246">IF(AND(AH1090&gt;=2022,AH1090&lt;=2024),C1090/BB1090,"")</f>
        <v/>
      </c>
      <c r="BD1090" s="30">
        <f>INDEX('Seasonal Index'!$H$2:$H$53,AI1090)</f>
        <v>0.99765913713107945</v>
      </c>
      <c r="BE1090" s="34" t="str">
        <f t="shared" ref="BE1090:BE1153" si="247">IF(AH1090&gt;=2022,BB1090*BD1090,"")</f>
        <v/>
      </c>
      <c r="BF1090" s="38" t="str">
        <f t="shared" ref="BF1090:BF1153" si="248">IF(AND(AW1090="Validation",ISNUMBER(AX1090),ISNUMBER(BE1090)),ABS(AX1090-BE1090)/AX1090,"")</f>
        <v/>
      </c>
      <c r="BG1090" s="34">
        <f t="shared" ref="BG1090:BG1153" si="249">IF(ISNUMBER(C1090),C1090,0)</f>
        <v>8879</v>
      </c>
      <c r="BH1090" s="13">
        <f t="shared" ref="BH1090:BH1153" si="250">IF(ISNUMBER(AY1090),AV1090-AX1090,0)</f>
        <v>0</v>
      </c>
      <c r="BI1090" s="13">
        <f t="shared" ref="BI1090:BI1153" si="251">IF(ISNUMBER(AY1090),BE1090-AX1090,0)</f>
        <v>0</v>
      </c>
    </row>
    <row r="1091" spans="1:61" x14ac:dyDescent="0.2">
      <c r="A1091" s="15">
        <v>1090</v>
      </c>
      <c r="B1091" s="35">
        <v>40900</v>
      </c>
      <c r="C1091" s="36">
        <v>8923</v>
      </c>
      <c r="D1091" s="37"/>
      <c r="F1091" s="15">
        <v>368000</v>
      </c>
      <c r="H1091" s="15">
        <v>97.74</v>
      </c>
      <c r="I1091" s="15">
        <v>107.72199999999999</v>
      </c>
      <c r="J1091" s="15">
        <v>3.2290000000000001</v>
      </c>
      <c r="K1091" s="15">
        <v>15647.68</v>
      </c>
      <c r="L1091" s="15">
        <v>846358</v>
      </c>
      <c r="M1091" s="15">
        <v>2017</v>
      </c>
      <c r="N1091" s="15">
        <v>13.743</v>
      </c>
      <c r="O1091" s="15">
        <v>251906</v>
      </c>
      <c r="P1091" s="15">
        <v>10802.9</v>
      </c>
      <c r="Q1091" s="15">
        <v>2720060</v>
      </c>
      <c r="R1091" s="15">
        <v>1200</v>
      </c>
      <c r="S1091" s="15">
        <v>11084</v>
      </c>
      <c r="T1091" s="15">
        <v>11.661199999999999</v>
      </c>
      <c r="U1091" s="15">
        <v>115.1</v>
      </c>
      <c r="V1091" s="15">
        <v>22</v>
      </c>
      <c r="W1091" s="15">
        <v>88.7</v>
      </c>
      <c r="X1091" s="15">
        <v>92.762339999999995</v>
      </c>
      <c r="AB1091" s="15">
        <v>309839</v>
      </c>
      <c r="AD1091" s="15">
        <v>0</v>
      </c>
      <c r="AE1091" s="15">
        <v>130.30000000000001</v>
      </c>
      <c r="AF1091" s="15">
        <v>0</v>
      </c>
      <c r="AH1091" s="13">
        <f t="shared" si="238"/>
        <v>2011</v>
      </c>
      <c r="AI1091" s="13">
        <f t="shared" si="239"/>
        <v>51</v>
      </c>
      <c r="AJ1091" s="13">
        <f>IF(AND(ISNUMBER(C1091),ISNUMBER(AK1091),ISNUMBER(AL1091),AH1091&gt;=Inputs!$B$5,AH1091&lt;=Inputs!$B$6,AH1091&lt;&gt;Inputs!$B$7,AH1091&lt;&gt;Inputs!$B$8),1,0)</f>
        <v>0</v>
      </c>
      <c r="AK1091" s="13">
        <f>IF(INDEX($E1091:$AF1091,Inputs!$C$10)="","",INDEX($E1091:$AF1091,Inputs!$C$10))</f>
        <v>251906</v>
      </c>
      <c r="AL1091" s="13">
        <f>IF(INDEX($E1091:$AF1091,Inputs!$C$11)="","",INDEX($E1091:$AF1091,Inputs!$C$11))</f>
        <v>368000</v>
      </c>
      <c r="AM1091" s="19">
        <f>Regression!$C$5+Regression!$C$6*A1091</f>
        <v>9568.334316368795</v>
      </c>
      <c r="AN1091" s="27" t="str">
        <f t="shared" si="240"/>
        <v/>
      </c>
      <c r="AO1091" s="30">
        <f>INDEX('Seasonal Index'!$E$2:$E$53,AI1091)</f>
        <v>1.0219733137822757</v>
      </c>
      <c r="AP1091" s="34" t="str">
        <f t="shared" si="241"/>
        <v/>
      </c>
      <c r="AQ1091" s="16">
        <f>IF(AJ1091=1,A1091-Regression!$C$15,0)</f>
        <v>0</v>
      </c>
      <c r="AR1091" s="16">
        <f>IF(AJ1091=1,AK1091-Regression!$D$15,0)</f>
        <v>0</v>
      </c>
      <c r="AS1091" s="16">
        <f>IF(AJ1091=1,AL1091-Regression!$E$15,0)</f>
        <v>0</v>
      </c>
      <c r="AT1091" s="16">
        <f>IF(AJ1091=1,AP1091-Regression!$F$15,0)</f>
        <v>0</v>
      </c>
      <c r="AU1091" s="19">
        <f>IF(AND(ISNUMBER(AK1091),ISNUMBER(AL1091)),Regression!$C$38+Regression!$D$38*A1091+Regression!$E$38*AK1091+Regression!$F$38*AL1091,"")</f>
        <v>9347.1272245478576</v>
      </c>
      <c r="AV1091" s="34">
        <f t="shared" si="242"/>
        <v>9552.5145840157002</v>
      </c>
      <c r="AW1091" s="13" t="str">
        <f>IF(AJ1091=1,"Train",IF(AH1091=Inputs!$B$6+1,"Validation",IF(AH1091&gt;Inputs!$B$6+1,"Forecast","Not used")))</f>
        <v>Not used</v>
      </c>
      <c r="AX1091" s="34">
        <f t="shared" si="243"/>
        <v>8923</v>
      </c>
      <c r="AY1091" s="38" t="str">
        <f t="shared" si="244"/>
        <v/>
      </c>
      <c r="AZ1091" s="13">
        <f t="shared" si="245"/>
        <v>0</v>
      </c>
      <c r="BB1091" s="19">
        <f>Regression!$C$45+Regression!$C$46*A1091</f>
        <v>7844.1340598378401</v>
      </c>
      <c r="BC1091" s="27" t="str">
        <f t="shared" si="246"/>
        <v/>
      </c>
      <c r="BD1091" s="30">
        <f>INDEX('Seasonal Index'!$H$2:$H$53,AI1091)</f>
        <v>1.0395425337611444</v>
      </c>
      <c r="BE1091" s="34" t="str">
        <f t="shared" si="247"/>
        <v/>
      </c>
      <c r="BF1091" s="38" t="str">
        <f t="shared" si="248"/>
        <v/>
      </c>
      <c r="BG1091" s="34">
        <f t="shared" si="249"/>
        <v>8923</v>
      </c>
      <c r="BH1091" s="13">
        <f t="shared" si="250"/>
        <v>0</v>
      </c>
      <c r="BI1091" s="13">
        <f t="shared" si="251"/>
        <v>0</v>
      </c>
    </row>
    <row r="1092" spans="1:61" x14ac:dyDescent="0.2">
      <c r="A1092" s="15">
        <v>1091</v>
      </c>
      <c r="B1092" s="35">
        <v>40907</v>
      </c>
      <c r="C1092" s="36">
        <v>8556</v>
      </c>
      <c r="D1092" s="37"/>
      <c r="F1092" s="15">
        <v>386000</v>
      </c>
      <c r="H1092" s="15">
        <v>99.81</v>
      </c>
      <c r="I1092" s="15">
        <v>107.506666666667</v>
      </c>
      <c r="J1092" s="15">
        <v>3.258</v>
      </c>
      <c r="K1092" s="15">
        <v>15647.68</v>
      </c>
      <c r="L1092" s="15">
        <v>846358</v>
      </c>
      <c r="M1092" s="15">
        <v>2017</v>
      </c>
      <c r="N1092" s="15">
        <v>13.743</v>
      </c>
      <c r="O1092" s="15">
        <v>251906</v>
      </c>
      <c r="P1092" s="15">
        <v>10802.9</v>
      </c>
      <c r="Q1092" s="15">
        <v>2720060</v>
      </c>
      <c r="R1092" s="15">
        <v>1200</v>
      </c>
      <c r="S1092" s="15">
        <v>11084</v>
      </c>
      <c r="T1092" s="15">
        <v>11.661199999999999</v>
      </c>
      <c r="U1092" s="15">
        <v>115.1</v>
      </c>
      <c r="V1092" s="15">
        <v>22</v>
      </c>
      <c r="W1092" s="15">
        <v>88.7</v>
      </c>
      <c r="X1092" s="15">
        <v>92.520939999999996</v>
      </c>
      <c r="AB1092" s="15">
        <v>309839</v>
      </c>
      <c r="AD1092" s="15">
        <v>1</v>
      </c>
      <c r="AE1092" s="15">
        <v>147.69999999999999</v>
      </c>
      <c r="AF1092" s="15">
        <v>0</v>
      </c>
      <c r="AH1092" s="13">
        <f t="shared" si="238"/>
        <v>2011</v>
      </c>
      <c r="AI1092" s="13">
        <f t="shared" si="239"/>
        <v>52</v>
      </c>
      <c r="AJ1092" s="13">
        <f>IF(AND(ISNUMBER(C1092),ISNUMBER(AK1092),ISNUMBER(AL1092),AH1092&gt;=Inputs!$B$5,AH1092&lt;=Inputs!$B$6,AH1092&lt;&gt;Inputs!$B$7,AH1092&lt;&gt;Inputs!$B$8),1,0)</f>
        <v>0</v>
      </c>
      <c r="AK1092" s="13">
        <f>IF(INDEX($E1092:$AF1092,Inputs!$C$10)="","",INDEX($E1092:$AF1092,Inputs!$C$10))</f>
        <v>251906</v>
      </c>
      <c r="AL1092" s="13">
        <f>IF(INDEX($E1092:$AF1092,Inputs!$C$11)="","",INDEX($E1092:$AF1092,Inputs!$C$11))</f>
        <v>386000</v>
      </c>
      <c r="AM1092" s="19">
        <f>Regression!$C$5+Regression!$C$6*A1092</f>
        <v>9567.1616414304772</v>
      </c>
      <c r="AN1092" s="27" t="str">
        <f t="shared" si="240"/>
        <v/>
      </c>
      <c r="AO1092" s="30">
        <f>INDEX('Seasonal Index'!$E$2:$E$53,AI1092)</f>
        <v>0.94105970168970154</v>
      </c>
      <c r="AP1092" s="34" t="str">
        <f t="shared" si="241"/>
        <v/>
      </c>
      <c r="AQ1092" s="16">
        <f>IF(AJ1092=1,A1092-Regression!$C$15,0)</f>
        <v>0</v>
      </c>
      <c r="AR1092" s="16">
        <f>IF(AJ1092=1,AK1092-Regression!$D$15,0)</f>
        <v>0</v>
      </c>
      <c r="AS1092" s="16">
        <f>IF(AJ1092=1,AL1092-Regression!$E$15,0)</f>
        <v>0</v>
      </c>
      <c r="AT1092" s="16">
        <f>IF(AJ1092=1,AP1092-Regression!$F$15,0)</f>
        <v>0</v>
      </c>
      <c r="AU1092" s="19">
        <f>IF(AND(ISNUMBER(AK1092),ISNUMBER(AL1092)),Regression!$C$38+Regression!$D$38*A1092+Regression!$E$38*AK1092+Regression!$F$38*AL1092,"")</f>
        <v>9297.7741665482954</v>
      </c>
      <c r="AV1092" s="34">
        <f t="shared" si="242"/>
        <v>8749.7605835501527</v>
      </c>
      <c r="AW1092" s="13" t="str">
        <f>IF(AJ1092=1,"Train",IF(AH1092=Inputs!$B$6+1,"Validation",IF(AH1092&gt;Inputs!$B$6+1,"Forecast","Not used")))</f>
        <v>Not used</v>
      </c>
      <c r="AX1092" s="34">
        <f t="shared" si="243"/>
        <v>8556</v>
      </c>
      <c r="AY1092" s="38" t="str">
        <f t="shared" si="244"/>
        <v/>
      </c>
      <c r="AZ1092" s="13">
        <f t="shared" si="245"/>
        <v>0</v>
      </c>
      <c r="BB1092" s="19">
        <f>Regression!$C$45+Regression!$C$46*A1092</f>
        <v>7845.6935594506176</v>
      </c>
      <c r="BC1092" s="27" t="str">
        <f t="shared" si="246"/>
        <v/>
      </c>
      <c r="BD1092" s="30">
        <f>INDEX('Seasonal Index'!$H$2:$H$53,AI1092)</f>
        <v>0.89289929772275245</v>
      </c>
      <c r="BE1092" s="34" t="str">
        <f t="shared" si="247"/>
        <v/>
      </c>
      <c r="BF1092" s="38" t="str">
        <f t="shared" si="248"/>
        <v/>
      </c>
      <c r="BG1092" s="34">
        <f t="shared" si="249"/>
        <v>8556</v>
      </c>
      <c r="BH1092" s="13">
        <f t="shared" si="250"/>
        <v>0</v>
      </c>
      <c r="BI1092" s="13">
        <f t="shared" si="251"/>
        <v>0</v>
      </c>
    </row>
    <row r="1093" spans="1:61" x14ac:dyDescent="0.2">
      <c r="A1093" s="15">
        <v>1092</v>
      </c>
      <c r="B1093" s="35">
        <v>40914</v>
      </c>
      <c r="C1093" s="36">
        <v>8179</v>
      </c>
      <c r="D1093" s="37"/>
      <c r="F1093" s="15">
        <v>376000</v>
      </c>
      <c r="H1093" s="15">
        <v>102.3875</v>
      </c>
      <c r="I1093" s="15">
        <v>112.51</v>
      </c>
      <c r="J1093" s="15">
        <v>3.2989999999999999</v>
      </c>
      <c r="K1093" s="15">
        <v>15647.68</v>
      </c>
      <c r="L1093" s="15">
        <v>846358</v>
      </c>
      <c r="M1093" s="15">
        <v>2011</v>
      </c>
      <c r="N1093" s="15">
        <v>13.743</v>
      </c>
      <c r="O1093" s="15">
        <v>251906</v>
      </c>
      <c r="P1093" s="15">
        <v>10806.8</v>
      </c>
      <c r="Q1093" s="15">
        <v>2720060</v>
      </c>
      <c r="R1093" s="15">
        <v>1200</v>
      </c>
      <c r="S1093" s="15">
        <v>11084</v>
      </c>
      <c r="T1093" s="15">
        <v>11.661199999999999</v>
      </c>
      <c r="U1093" s="15">
        <v>115.1</v>
      </c>
      <c r="V1093" s="15">
        <v>22</v>
      </c>
      <c r="W1093" s="15">
        <v>84.9</v>
      </c>
      <c r="X1093" s="15">
        <v>92.604275000000001</v>
      </c>
      <c r="AB1093" s="15">
        <v>309839</v>
      </c>
      <c r="AD1093" s="15">
        <v>1</v>
      </c>
      <c r="AE1093" s="15">
        <v>138.6</v>
      </c>
      <c r="AF1093" s="15">
        <v>0.3</v>
      </c>
      <c r="AH1093" s="13">
        <f t="shared" si="238"/>
        <v>2012</v>
      </c>
      <c r="AI1093" s="13">
        <f t="shared" si="239"/>
        <v>1</v>
      </c>
      <c r="AJ1093" s="13">
        <f>IF(AND(ISNUMBER(C1093),ISNUMBER(AK1093),ISNUMBER(AL1093),AH1093&gt;=Inputs!$B$5,AH1093&lt;=Inputs!$B$6,AH1093&lt;&gt;Inputs!$B$7,AH1093&lt;&gt;Inputs!$B$8),1,0)</f>
        <v>0</v>
      </c>
      <c r="AK1093" s="13">
        <f>IF(INDEX($E1093:$AF1093,Inputs!$C$10)="","",INDEX($E1093:$AF1093,Inputs!$C$10))</f>
        <v>251906</v>
      </c>
      <c r="AL1093" s="13">
        <f>IF(INDEX($E1093:$AF1093,Inputs!$C$11)="","",INDEX($E1093:$AF1093,Inputs!$C$11))</f>
        <v>376000</v>
      </c>
      <c r="AM1093" s="19">
        <f>Regression!$C$5+Regression!$C$6*A1093</f>
        <v>9565.9889664921575</v>
      </c>
      <c r="AN1093" s="27" t="str">
        <f t="shared" si="240"/>
        <v/>
      </c>
      <c r="AO1093" s="30">
        <f>INDEX('Seasonal Index'!$E$2:$E$53,AI1093)</f>
        <v>0.91465818912124619</v>
      </c>
      <c r="AP1093" s="34" t="str">
        <f t="shared" si="241"/>
        <v/>
      </c>
      <c r="AQ1093" s="16">
        <f>IF(AJ1093=1,A1093-Regression!$C$15,0)</f>
        <v>0</v>
      </c>
      <c r="AR1093" s="16">
        <f>IF(AJ1093=1,AK1093-Regression!$D$15,0)</f>
        <v>0</v>
      </c>
      <c r="AS1093" s="16">
        <f>IF(AJ1093=1,AL1093-Regression!$E$15,0)</f>
        <v>0</v>
      </c>
      <c r="AT1093" s="16">
        <f>IF(AJ1093=1,AP1093-Regression!$F$15,0)</f>
        <v>0</v>
      </c>
      <c r="AU1093" s="19">
        <f>IF(AND(ISNUMBER(AK1093),ISNUMBER(AL1093)),Regression!$C$38+Regression!$D$38*A1093+Regression!$E$38*AK1093+Regression!$F$38*AL1093,"")</f>
        <v>9322.7622670979326</v>
      </c>
      <c r="AV1093" s="34">
        <f t="shared" si="242"/>
        <v>8527.1408528316788</v>
      </c>
      <c r="AW1093" s="13" t="str">
        <f>IF(AJ1093=1,"Train",IF(AH1093=Inputs!$B$6+1,"Validation",IF(AH1093&gt;Inputs!$B$6+1,"Forecast","Not used")))</f>
        <v>Not used</v>
      </c>
      <c r="AX1093" s="34">
        <f t="shared" si="243"/>
        <v>8179</v>
      </c>
      <c r="AY1093" s="38" t="str">
        <f t="shared" si="244"/>
        <v/>
      </c>
      <c r="AZ1093" s="13">
        <f t="shared" si="245"/>
        <v>0</v>
      </c>
      <c r="BB1093" s="19">
        <f>Regression!$C$45+Regression!$C$46*A1093</f>
        <v>7847.2530590633942</v>
      </c>
      <c r="BC1093" s="27" t="str">
        <f t="shared" si="246"/>
        <v/>
      </c>
      <c r="BD1093" s="30">
        <f>INDEX('Seasonal Index'!$H$2:$H$53,AI1093)</f>
        <v>0.90693988880451892</v>
      </c>
      <c r="BE1093" s="34" t="str">
        <f t="shared" si="247"/>
        <v/>
      </c>
      <c r="BF1093" s="38" t="str">
        <f t="shared" si="248"/>
        <v/>
      </c>
      <c r="BG1093" s="34">
        <f t="shared" si="249"/>
        <v>8179</v>
      </c>
      <c r="BH1093" s="13">
        <f t="shared" si="250"/>
        <v>0</v>
      </c>
      <c r="BI1093" s="13">
        <f t="shared" si="251"/>
        <v>0</v>
      </c>
    </row>
    <row r="1094" spans="1:61" x14ac:dyDescent="0.2">
      <c r="A1094" s="15">
        <v>1093</v>
      </c>
      <c r="B1094" s="35">
        <v>40921</v>
      </c>
      <c r="C1094" s="36">
        <v>7996</v>
      </c>
      <c r="D1094" s="37"/>
      <c r="F1094" s="15">
        <v>391000</v>
      </c>
      <c r="H1094" s="15">
        <v>100.432</v>
      </c>
      <c r="I1094" s="15">
        <v>111.776</v>
      </c>
      <c r="J1094" s="15">
        <v>3.3820000000000001</v>
      </c>
      <c r="K1094" s="15">
        <v>15647.68</v>
      </c>
      <c r="L1094" s="15">
        <v>894803</v>
      </c>
      <c r="M1094" s="15">
        <v>2011</v>
      </c>
      <c r="N1094" s="15">
        <v>13.743</v>
      </c>
      <c r="O1094" s="15">
        <v>251906</v>
      </c>
      <c r="P1094" s="15">
        <v>10806.8</v>
      </c>
      <c r="Q1094" s="15">
        <v>2720060</v>
      </c>
      <c r="R1094" s="15">
        <v>1200</v>
      </c>
      <c r="S1094" s="15">
        <v>11084</v>
      </c>
      <c r="T1094" s="15">
        <v>11.661199999999999</v>
      </c>
      <c r="U1094" s="15">
        <v>115.1</v>
      </c>
      <c r="V1094" s="15">
        <v>22</v>
      </c>
      <c r="W1094" s="15">
        <v>84.9</v>
      </c>
      <c r="X1094" s="15">
        <v>92.271299999999997</v>
      </c>
      <c r="AB1094" s="15">
        <v>309839</v>
      </c>
      <c r="AD1094" s="15">
        <v>0</v>
      </c>
      <c r="AE1094" s="15">
        <v>129.6</v>
      </c>
      <c r="AF1094" s="15">
        <v>0.2</v>
      </c>
      <c r="AH1094" s="13">
        <f t="shared" si="238"/>
        <v>2012</v>
      </c>
      <c r="AI1094" s="13">
        <f t="shared" si="239"/>
        <v>2</v>
      </c>
      <c r="AJ1094" s="13">
        <f>IF(AND(ISNUMBER(C1094),ISNUMBER(AK1094),ISNUMBER(AL1094),AH1094&gt;=Inputs!$B$5,AH1094&lt;=Inputs!$B$6,AH1094&lt;&gt;Inputs!$B$7,AH1094&lt;&gt;Inputs!$B$8),1,0)</f>
        <v>0</v>
      </c>
      <c r="AK1094" s="13">
        <f>IF(INDEX($E1094:$AF1094,Inputs!$C$10)="","",INDEX($E1094:$AF1094,Inputs!$C$10))</f>
        <v>251906</v>
      </c>
      <c r="AL1094" s="13">
        <f>IF(INDEX($E1094:$AF1094,Inputs!$C$11)="","",INDEX($E1094:$AF1094,Inputs!$C$11))</f>
        <v>391000</v>
      </c>
      <c r="AM1094" s="19">
        <f>Regression!$C$5+Regression!$C$6*A1094</f>
        <v>9564.8162915538378</v>
      </c>
      <c r="AN1094" s="27" t="str">
        <f t="shared" si="240"/>
        <v/>
      </c>
      <c r="AO1094" s="30">
        <f>INDEX('Seasonal Index'!$E$2:$E$53,AI1094)</f>
        <v>0.92112372079680493</v>
      </c>
      <c r="AP1094" s="34" t="str">
        <f t="shared" si="241"/>
        <v/>
      </c>
      <c r="AQ1094" s="16">
        <f>IF(AJ1094=1,A1094-Regression!$C$15,0)</f>
        <v>0</v>
      </c>
      <c r="AR1094" s="16">
        <f>IF(AJ1094=1,AK1094-Regression!$D$15,0)</f>
        <v>0</v>
      </c>
      <c r="AS1094" s="16">
        <f>IF(AJ1094=1,AL1094-Regression!$E$15,0)</f>
        <v>0</v>
      </c>
      <c r="AT1094" s="16">
        <f>IF(AJ1094=1,AP1094-Regression!$F$15,0)</f>
        <v>0</v>
      </c>
      <c r="AU1094" s="19">
        <f>IF(AND(ISNUMBER(AK1094),ISNUMBER(AL1094)),Regression!$C$38+Regression!$D$38*A1094+Regression!$E$38*AK1094+Regression!$F$38*AL1094,"")</f>
        <v>9281.3743332286413</v>
      </c>
      <c r="AV1094" s="34">
        <f t="shared" si="242"/>
        <v>8549.2940599315298</v>
      </c>
      <c r="AW1094" s="13" t="str">
        <f>IF(AJ1094=1,"Train",IF(AH1094=Inputs!$B$6+1,"Validation",IF(AH1094&gt;Inputs!$B$6+1,"Forecast","Not used")))</f>
        <v>Not used</v>
      </c>
      <c r="AX1094" s="34">
        <f t="shared" si="243"/>
        <v>7996</v>
      </c>
      <c r="AY1094" s="38" t="str">
        <f t="shared" si="244"/>
        <v/>
      </c>
      <c r="AZ1094" s="13">
        <f t="shared" si="245"/>
        <v>0</v>
      </c>
      <c r="BB1094" s="19">
        <f>Regression!$C$45+Regression!$C$46*A1094</f>
        <v>7848.8125586761707</v>
      </c>
      <c r="BC1094" s="27" t="str">
        <f t="shared" si="246"/>
        <v/>
      </c>
      <c r="BD1094" s="30">
        <f>INDEX('Seasonal Index'!$H$2:$H$53,AI1094)</f>
        <v>0.93580735968008499</v>
      </c>
      <c r="BE1094" s="34" t="str">
        <f t="shared" si="247"/>
        <v/>
      </c>
      <c r="BF1094" s="38" t="str">
        <f t="shared" si="248"/>
        <v/>
      </c>
      <c r="BG1094" s="34">
        <f t="shared" si="249"/>
        <v>7996</v>
      </c>
      <c r="BH1094" s="13">
        <f t="shared" si="250"/>
        <v>0</v>
      </c>
      <c r="BI1094" s="13">
        <f t="shared" si="251"/>
        <v>0</v>
      </c>
    </row>
    <row r="1095" spans="1:61" x14ac:dyDescent="0.2">
      <c r="A1095" s="15">
        <v>1094</v>
      </c>
      <c r="B1095" s="35">
        <v>40928</v>
      </c>
      <c r="C1095" s="36">
        <v>8098</v>
      </c>
      <c r="D1095" s="37"/>
      <c r="F1095" s="15">
        <v>367000</v>
      </c>
      <c r="H1095" s="15">
        <v>99.944999999999993</v>
      </c>
      <c r="I1095" s="15">
        <v>109.6</v>
      </c>
      <c r="J1095" s="15">
        <v>3.391</v>
      </c>
      <c r="K1095" s="15">
        <v>15647.68</v>
      </c>
      <c r="L1095" s="15">
        <v>894803</v>
      </c>
      <c r="M1095" s="15">
        <v>2011</v>
      </c>
      <c r="N1095" s="15">
        <v>13.798</v>
      </c>
      <c r="O1095" s="15">
        <v>238535</v>
      </c>
      <c r="P1095" s="15">
        <v>10806.8</v>
      </c>
      <c r="Q1095" s="15">
        <v>2720060</v>
      </c>
      <c r="R1095" s="15">
        <v>1200</v>
      </c>
      <c r="S1095" s="15">
        <v>11084</v>
      </c>
      <c r="T1095" s="15">
        <v>11.661199999999999</v>
      </c>
      <c r="U1095" s="15">
        <v>115.1</v>
      </c>
      <c r="V1095" s="15">
        <v>22</v>
      </c>
      <c r="W1095" s="15">
        <v>84.9</v>
      </c>
      <c r="X1095" s="15">
        <v>92.461560000000006</v>
      </c>
      <c r="AB1095" s="15">
        <v>309839</v>
      </c>
      <c r="AD1095" s="15">
        <v>0</v>
      </c>
      <c r="AE1095" s="15">
        <v>171.9</v>
      </c>
      <c r="AF1095" s="15">
        <v>2.2000000000000002</v>
      </c>
      <c r="AH1095" s="13">
        <f t="shared" si="238"/>
        <v>2012</v>
      </c>
      <c r="AI1095" s="13">
        <f t="shared" si="239"/>
        <v>3</v>
      </c>
      <c r="AJ1095" s="13">
        <f>IF(AND(ISNUMBER(C1095),ISNUMBER(AK1095),ISNUMBER(AL1095),AH1095&gt;=Inputs!$B$5,AH1095&lt;=Inputs!$B$6,AH1095&lt;&gt;Inputs!$B$7,AH1095&lt;&gt;Inputs!$B$8),1,0)</f>
        <v>0</v>
      </c>
      <c r="AK1095" s="13">
        <f>IF(INDEX($E1095:$AF1095,Inputs!$C$10)="","",INDEX($E1095:$AF1095,Inputs!$C$10))</f>
        <v>238535</v>
      </c>
      <c r="AL1095" s="13">
        <f>IF(INDEX($E1095:$AF1095,Inputs!$C$11)="","",INDEX($E1095:$AF1095,Inputs!$C$11))</f>
        <v>367000</v>
      </c>
      <c r="AM1095" s="19">
        <f>Regression!$C$5+Regression!$C$6*A1095</f>
        <v>9563.6436166155199</v>
      </c>
      <c r="AN1095" s="27" t="str">
        <f t="shared" si="240"/>
        <v/>
      </c>
      <c r="AO1095" s="30">
        <f>INDEX('Seasonal Index'!$E$2:$E$53,AI1095)</f>
        <v>0.93247570989249473</v>
      </c>
      <c r="AP1095" s="34" t="str">
        <f t="shared" si="241"/>
        <v/>
      </c>
      <c r="AQ1095" s="16">
        <f>IF(AJ1095=1,A1095-Regression!$C$15,0)</f>
        <v>0</v>
      </c>
      <c r="AR1095" s="16">
        <f>IF(AJ1095=1,AK1095-Regression!$D$15,0)</f>
        <v>0</v>
      </c>
      <c r="AS1095" s="16">
        <f>IF(AJ1095=1,AL1095-Regression!$E$15,0)</f>
        <v>0</v>
      </c>
      <c r="AT1095" s="16">
        <f>IF(AJ1095=1,AP1095-Regression!$F$15,0)</f>
        <v>0</v>
      </c>
      <c r="AU1095" s="19">
        <f>IF(AND(ISNUMBER(AK1095),ISNUMBER(AL1095)),Regression!$C$38+Regression!$D$38*A1095+Regression!$E$38*AK1095+Regression!$F$38*AL1095,"")</f>
        <v>9319.1353354776893</v>
      </c>
      <c r="AV1095" s="34">
        <f t="shared" si="242"/>
        <v>8689.8673375337912</v>
      </c>
      <c r="AW1095" s="13" t="str">
        <f>IF(AJ1095=1,"Train",IF(AH1095=Inputs!$B$6+1,"Validation",IF(AH1095&gt;Inputs!$B$6+1,"Forecast","Not used")))</f>
        <v>Not used</v>
      </c>
      <c r="AX1095" s="34">
        <f t="shared" si="243"/>
        <v>8098</v>
      </c>
      <c r="AY1095" s="38" t="str">
        <f t="shared" si="244"/>
        <v/>
      </c>
      <c r="AZ1095" s="13">
        <f t="shared" si="245"/>
        <v>0</v>
      </c>
      <c r="BB1095" s="19">
        <f>Regression!$C$45+Regression!$C$46*A1095</f>
        <v>7850.3720582889473</v>
      </c>
      <c r="BC1095" s="27" t="str">
        <f t="shared" si="246"/>
        <v/>
      </c>
      <c r="BD1095" s="30">
        <f>INDEX('Seasonal Index'!$H$2:$H$53,AI1095)</f>
        <v>0.93511463592432087</v>
      </c>
      <c r="BE1095" s="34" t="str">
        <f t="shared" si="247"/>
        <v/>
      </c>
      <c r="BF1095" s="38" t="str">
        <f t="shared" si="248"/>
        <v/>
      </c>
      <c r="BG1095" s="34">
        <f t="shared" si="249"/>
        <v>8098</v>
      </c>
      <c r="BH1095" s="13">
        <f t="shared" si="250"/>
        <v>0</v>
      </c>
      <c r="BI1095" s="13">
        <f t="shared" si="251"/>
        <v>0</v>
      </c>
    </row>
    <row r="1096" spans="1:61" x14ac:dyDescent="0.2">
      <c r="A1096" s="15">
        <v>1095</v>
      </c>
      <c r="B1096" s="35">
        <v>40935</v>
      </c>
      <c r="C1096" s="36">
        <v>8018</v>
      </c>
      <c r="D1096" s="37"/>
      <c r="F1096" s="15">
        <v>381000</v>
      </c>
      <c r="H1096" s="15">
        <v>99.353999999999999</v>
      </c>
      <c r="I1096" s="15">
        <v>109.18</v>
      </c>
      <c r="J1096" s="15">
        <v>3.3889999999999998</v>
      </c>
      <c r="K1096" s="15">
        <v>15647.68</v>
      </c>
      <c r="L1096" s="15">
        <v>894803</v>
      </c>
      <c r="M1096" s="15">
        <v>2011</v>
      </c>
      <c r="N1096" s="15">
        <v>13.798</v>
      </c>
      <c r="O1096" s="15">
        <v>238535</v>
      </c>
      <c r="P1096" s="15">
        <v>10806.8</v>
      </c>
      <c r="Q1096" s="15">
        <v>2720060</v>
      </c>
      <c r="R1096" s="15">
        <v>1200</v>
      </c>
      <c r="S1096" s="15">
        <v>11084</v>
      </c>
      <c r="T1096" s="15">
        <v>11.661199999999999</v>
      </c>
      <c r="U1096" s="15">
        <v>115.1</v>
      </c>
      <c r="V1096" s="15">
        <v>22</v>
      </c>
      <c r="W1096" s="15">
        <v>84.9</v>
      </c>
      <c r="X1096" s="15">
        <v>91.601550000000003</v>
      </c>
      <c r="AB1096" s="15">
        <v>309839</v>
      </c>
      <c r="AD1096" s="15">
        <v>0</v>
      </c>
      <c r="AE1096" s="15">
        <v>129.1</v>
      </c>
      <c r="AF1096" s="15">
        <v>1.8</v>
      </c>
      <c r="AH1096" s="13">
        <f t="shared" si="238"/>
        <v>2012</v>
      </c>
      <c r="AI1096" s="13">
        <f t="shared" si="239"/>
        <v>4</v>
      </c>
      <c r="AJ1096" s="13">
        <f>IF(AND(ISNUMBER(C1096),ISNUMBER(AK1096),ISNUMBER(AL1096),AH1096&gt;=Inputs!$B$5,AH1096&lt;=Inputs!$B$6,AH1096&lt;&gt;Inputs!$B$7,AH1096&lt;&gt;Inputs!$B$8),1,0)</f>
        <v>0</v>
      </c>
      <c r="AK1096" s="13">
        <f>IF(INDEX($E1096:$AF1096,Inputs!$C$10)="","",INDEX($E1096:$AF1096,Inputs!$C$10))</f>
        <v>238535</v>
      </c>
      <c r="AL1096" s="13">
        <f>IF(INDEX($E1096:$AF1096,Inputs!$C$11)="","",INDEX($E1096:$AF1096,Inputs!$C$11))</f>
        <v>381000</v>
      </c>
      <c r="AM1096" s="19">
        <f>Regression!$C$5+Regression!$C$6*A1096</f>
        <v>9562.4709416772002</v>
      </c>
      <c r="AN1096" s="27" t="str">
        <f t="shared" si="240"/>
        <v/>
      </c>
      <c r="AO1096" s="30">
        <f>INDEX('Seasonal Index'!$E$2:$E$53,AI1096)</f>
        <v>0.95567024426301994</v>
      </c>
      <c r="AP1096" s="34" t="str">
        <f t="shared" si="241"/>
        <v/>
      </c>
      <c r="AQ1096" s="16">
        <f>IF(AJ1096=1,A1096-Regression!$C$15,0)</f>
        <v>0</v>
      </c>
      <c r="AR1096" s="16">
        <f>IF(AJ1096=1,AK1096-Regression!$D$15,0)</f>
        <v>0</v>
      </c>
      <c r="AS1096" s="16">
        <f>IF(AJ1096=1,AL1096-Regression!$E$15,0)</f>
        <v>0</v>
      </c>
      <c r="AT1096" s="16">
        <f>IF(AJ1096=1,AP1096-Regression!$F$15,0)</f>
        <v>0</v>
      </c>
      <c r="AU1096" s="19">
        <f>IF(AND(ISNUMBER(AK1096),ISNUMBER(AL1096)),Regression!$C$38+Regression!$D$38*A1096+Regression!$E$38*AK1096+Regression!$F$38*AL1096,"")</f>
        <v>9280.4024429851524</v>
      </c>
      <c r="AV1096" s="34">
        <f t="shared" si="242"/>
        <v>8869.0044695467477</v>
      </c>
      <c r="AW1096" s="13" t="str">
        <f>IF(AJ1096=1,"Train",IF(AH1096=Inputs!$B$6+1,"Validation",IF(AH1096&gt;Inputs!$B$6+1,"Forecast","Not used")))</f>
        <v>Not used</v>
      </c>
      <c r="AX1096" s="34">
        <f t="shared" si="243"/>
        <v>8018</v>
      </c>
      <c r="AY1096" s="38" t="str">
        <f t="shared" si="244"/>
        <v/>
      </c>
      <c r="AZ1096" s="13">
        <f t="shared" si="245"/>
        <v>0</v>
      </c>
      <c r="BB1096" s="19">
        <f>Regression!$C$45+Regression!$C$46*A1096</f>
        <v>7851.9315579017239</v>
      </c>
      <c r="BC1096" s="27" t="str">
        <f t="shared" si="246"/>
        <v/>
      </c>
      <c r="BD1096" s="30">
        <f>INDEX('Seasonal Index'!$H$2:$H$53,AI1096)</f>
        <v>0.94748400224267371</v>
      </c>
      <c r="BE1096" s="34" t="str">
        <f t="shared" si="247"/>
        <v/>
      </c>
      <c r="BF1096" s="38" t="str">
        <f t="shared" si="248"/>
        <v/>
      </c>
      <c r="BG1096" s="34">
        <f t="shared" si="249"/>
        <v>8018</v>
      </c>
      <c r="BH1096" s="13">
        <f t="shared" si="250"/>
        <v>0</v>
      </c>
      <c r="BI1096" s="13">
        <f t="shared" si="251"/>
        <v>0</v>
      </c>
    </row>
    <row r="1097" spans="1:61" x14ac:dyDescent="0.2">
      <c r="A1097" s="15">
        <v>1096</v>
      </c>
      <c r="B1097" s="35">
        <v>40942</v>
      </c>
      <c r="C1097" s="36">
        <v>8039</v>
      </c>
      <c r="D1097" s="37"/>
      <c r="F1097" s="15">
        <v>372000</v>
      </c>
      <c r="H1097" s="15">
        <v>97.8</v>
      </c>
      <c r="I1097" s="15">
        <v>111.196</v>
      </c>
      <c r="J1097" s="15">
        <v>3.4390000000000001</v>
      </c>
      <c r="K1097" s="15">
        <v>15647.68</v>
      </c>
      <c r="L1097" s="15">
        <v>894803</v>
      </c>
      <c r="M1097" s="15">
        <v>2011</v>
      </c>
      <c r="N1097" s="15">
        <v>13.798</v>
      </c>
      <c r="O1097" s="15">
        <v>238535</v>
      </c>
      <c r="P1097" s="15">
        <v>10806.8</v>
      </c>
      <c r="Q1097" s="15">
        <v>2720060</v>
      </c>
      <c r="R1097" s="15">
        <v>1200</v>
      </c>
      <c r="S1097" s="15">
        <v>11084</v>
      </c>
      <c r="T1097" s="15">
        <v>11.661199999999999</v>
      </c>
      <c r="U1097" s="15">
        <v>115.1</v>
      </c>
      <c r="V1097" s="15">
        <v>22</v>
      </c>
      <c r="W1097" s="15">
        <v>84.9</v>
      </c>
      <c r="X1097" s="15">
        <v>90.819220000000001</v>
      </c>
      <c r="AB1097" s="15">
        <v>309839</v>
      </c>
      <c r="AD1097" s="15">
        <v>0</v>
      </c>
      <c r="AE1097" s="15">
        <v>123.5</v>
      </c>
      <c r="AF1097" s="15">
        <v>1.3</v>
      </c>
      <c r="AH1097" s="13">
        <f t="shared" si="238"/>
        <v>2012</v>
      </c>
      <c r="AI1097" s="13">
        <f t="shared" si="239"/>
        <v>5</v>
      </c>
      <c r="AJ1097" s="13">
        <f>IF(AND(ISNUMBER(C1097),ISNUMBER(AK1097),ISNUMBER(AL1097),AH1097&gt;=Inputs!$B$5,AH1097&lt;=Inputs!$B$6,AH1097&lt;&gt;Inputs!$B$7,AH1097&lt;&gt;Inputs!$B$8),1,0)</f>
        <v>0</v>
      </c>
      <c r="AK1097" s="13">
        <f>IF(INDEX($E1097:$AF1097,Inputs!$C$10)="","",INDEX($E1097:$AF1097,Inputs!$C$10))</f>
        <v>238535</v>
      </c>
      <c r="AL1097" s="13">
        <f>IF(INDEX($E1097:$AF1097,Inputs!$C$11)="","",INDEX($E1097:$AF1097,Inputs!$C$11))</f>
        <v>372000</v>
      </c>
      <c r="AM1097" s="19">
        <f>Regression!$C$5+Regression!$C$6*A1097</f>
        <v>9561.2982667388824</v>
      </c>
      <c r="AN1097" s="27" t="str">
        <f t="shared" si="240"/>
        <v/>
      </c>
      <c r="AO1097" s="30">
        <f>INDEX('Seasonal Index'!$E$2:$E$53,AI1097)</f>
        <v>0.96378521109549831</v>
      </c>
      <c r="AP1097" s="34" t="str">
        <f t="shared" si="241"/>
        <v/>
      </c>
      <c r="AQ1097" s="16">
        <f>IF(AJ1097=1,A1097-Regression!$C$15,0)</f>
        <v>0</v>
      </c>
      <c r="AR1097" s="16">
        <f>IF(AJ1097=1,AK1097-Regression!$D$15,0)</f>
        <v>0</v>
      </c>
      <c r="AS1097" s="16">
        <f>IF(AJ1097=1,AL1097-Regression!$E$15,0)</f>
        <v>0</v>
      </c>
      <c r="AT1097" s="16">
        <f>IF(AJ1097=1,AP1097-Regression!$F$15,0)</f>
        <v>0</v>
      </c>
      <c r="AU1097" s="19">
        <f>IF(AND(ISNUMBER(AK1097),ISNUMBER(AL1097)),Regression!$C$38+Regression!$D$38*A1097+Regression!$E$38*AK1097+Regression!$F$38*AL1097,"")</f>
        <v>9302.7355021580333</v>
      </c>
      <c r="AV1097" s="34">
        <f t="shared" si="242"/>
        <v>8965.8388997129659</v>
      </c>
      <c r="AW1097" s="13" t="str">
        <f>IF(AJ1097=1,"Train",IF(AH1097=Inputs!$B$6+1,"Validation",IF(AH1097&gt;Inputs!$B$6+1,"Forecast","Not used")))</f>
        <v>Not used</v>
      </c>
      <c r="AX1097" s="34">
        <f t="shared" si="243"/>
        <v>8039</v>
      </c>
      <c r="AY1097" s="38" t="str">
        <f t="shared" si="244"/>
        <v/>
      </c>
      <c r="AZ1097" s="13">
        <f t="shared" si="245"/>
        <v>0</v>
      </c>
      <c r="BB1097" s="19">
        <f>Regression!$C$45+Regression!$C$46*A1097</f>
        <v>7853.4910575145013</v>
      </c>
      <c r="BC1097" s="27" t="str">
        <f t="shared" si="246"/>
        <v/>
      </c>
      <c r="BD1097" s="30">
        <f>INDEX('Seasonal Index'!$H$2:$H$53,AI1097)</f>
        <v>1.0045556242669631</v>
      </c>
      <c r="BE1097" s="34" t="str">
        <f t="shared" si="247"/>
        <v/>
      </c>
      <c r="BF1097" s="38" t="str">
        <f t="shared" si="248"/>
        <v/>
      </c>
      <c r="BG1097" s="34">
        <f t="shared" si="249"/>
        <v>8039</v>
      </c>
      <c r="BH1097" s="13">
        <f t="shared" si="250"/>
        <v>0</v>
      </c>
      <c r="BI1097" s="13">
        <f t="shared" si="251"/>
        <v>0</v>
      </c>
    </row>
    <row r="1098" spans="1:61" x14ac:dyDescent="0.2">
      <c r="A1098" s="15">
        <v>1097</v>
      </c>
      <c r="B1098" s="35">
        <v>40949</v>
      </c>
      <c r="C1098" s="36">
        <v>8167</v>
      </c>
      <c r="D1098" s="37"/>
      <c r="F1098" s="15">
        <v>368000</v>
      </c>
      <c r="H1098" s="15">
        <v>98.56</v>
      </c>
      <c r="I1098" s="15">
        <v>117.208</v>
      </c>
      <c r="J1098" s="15">
        <v>3.4820000000000002</v>
      </c>
      <c r="K1098" s="15">
        <v>15842.259</v>
      </c>
      <c r="L1098" s="15">
        <v>922548</v>
      </c>
      <c r="M1098" s="15">
        <v>2003</v>
      </c>
      <c r="N1098" s="15">
        <v>13.798</v>
      </c>
      <c r="O1098" s="15">
        <v>238535</v>
      </c>
      <c r="P1098" s="15">
        <v>10817.8</v>
      </c>
      <c r="Q1098" s="15">
        <v>2720060</v>
      </c>
      <c r="R1098" s="15">
        <v>1200</v>
      </c>
      <c r="S1098" s="15">
        <v>11084</v>
      </c>
      <c r="T1098" s="15">
        <v>11.661199999999999</v>
      </c>
      <c r="U1098" s="15">
        <v>115.6</v>
      </c>
      <c r="V1098" s="15">
        <v>22</v>
      </c>
      <c r="W1098" s="15">
        <v>87</v>
      </c>
      <c r="X1098" s="15">
        <v>90.170379999999994</v>
      </c>
      <c r="AB1098" s="15">
        <v>309839</v>
      </c>
      <c r="AD1098" s="15">
        <v>0</v>
      </c>
      <c r="AE1098" s="15">
        <v>138.1</v>
      </c>
      <c r="AF1098" s="15">
        <v>0</v>
      </c>
      <c r="AH1098" s="13">
        <f t="shared" si="238"/>
        <v>2012</v>
      </c>
      <c r="AI1098" s="13">
        <f t="shared" si="239"/>
        <v>6</v>
      </c>
      <c r="AJ1098" s="13">
        <f>IF(AND(ISNUMBER(C1098),ISNUMBER(AK1098),ISNUMBER(AL1098),AH1098&gt;=Inputs!$B$5,AH1098&lt;=Inputs!$B$6,AH1098&lt;&gt;Inputs!$B$7,AH1098&lt;&gt;Inputs!$B$8),1,0)</f>
        <v>0</v>
      </c>
      <c r="AK1098" s="13">
        <f>IF(INDEX($E1098:$AF1098,Inputs!$C$10)="","",INDEX($E1098:$AF1098,Inputs!$C$10))</f>
        <v>238535</v>
      </c>
      <c r="AL1098" s="13">
        <f>IF(INDEX($E1098:$AF1098,Inputs!$C$11)="","",INDEX($E1098:$AF1098,Inputs!$C$11))</f>
        <v>368000</v>
      </c>
      <c r="AM1098" s="19">
        <f>Regression!$C$5+Regression!$C$6*A1098</f>
        <v>9560.1255918005627</v>
      </c>
      <c r="AN1098" s="27" t="str">
        <f t="shared" si="240"/>
        <v/>
      </c>
      <c r="AO1098" s="30">
        <f>INDEX('Seasonal Index'!$E$2:$E$53,AI1098)</f>
        <v>0.93990301851114999</v>
      </c>
      <c r="AP1098" s="34" t="str">
        <f t="shared" si="241"/>
        <v/>
      </c>
      <c r="AQ1098" s="16">
        <f>IF(AJ1098=1,A1098-Regression!$C$15,0)</f>
        <v>0</v>
      </c>
      <c r="AR1098" s="16">
        <f>IF(AJ1098=1,AK1098-Regression!$D$15,0)</f>
        <v>0</v>
      </c>
      <c r="AS1098" s="16">
        <f>IF(AJ1098=1,AL1098-Regression!$E$15,0)</f>
        <v>0</v>
      </c>
      <c r="AT1098" s="16">
        <f>IF(AJ1098=1,AP1098-Regression!$F$15,0)</f>
        <v>0</v>
      </c>
      <c r="AU1098" s="19">
        <f>IF(AND(ISNUMBER(AK1098),ISNUMBER(AL1098)),Regression!$C$38+Regression!$D$38*A1098+Regression!$E$38*AK1098+Regression!$F$38*AL1098,"")</f>
        <v>9311.7933544471271</v>
      </c>
      <c r="AV1098" s="34">
        <f t="shared" si="242"/>
        <v>8752.1826815969216</v>
      </c>
      <c r="AW1098" s="13" t="str">
        <f>IF(AJ1098=1,"Train",IF(AH1098=Inputs!$B$6+1,"Validation",IF(AH1098&gt;Inputs!$B$6+1,"Forecast","Not used")))</f>
        <v>Not used</v>
      </c>
      <c r="AX1098" s="34">
        <f t="shared" si="243"/>
        <v>8167</v>
      </c>
      <c r="AY1098" s="38" t="str">
        <f t="shared" si="244"/>
        <v/>
      </c>
      <c r="AZ1098" s="13">
        <f t="shared" si="245"/>
        <v>0</v>
      </c>
      <c r="BB1098" s="19">
        <f>Regression!$C$45+Regression!$C$46*A1098</f>
        <v>7855.0505571272779</v>
      </c>
      <c r="BC1098" s="27" t="str">
        <f t="shared" si="246"/>
        <v/>
      </c>
      <c r="BD1098" s="30">
        <f>INDEX('Seasonal Index'!$H$2:$H$53,AI1098)</f>
        <v>0.95301266001084362</v>
      </c>
      <c r="BE1098" s="34" t="str">
        <f t="shared" si="247"/>
        <v/>
      </c>
      <c r="BF1098" s="38" t="str">
        <f t="shared" si="248"/>
        <v/>
      </c>
      <c r="BG1098" s="34">
        <f t="shared" si="249"/>
        <v>8167</v>
      </c>
      <c r="BH1098" s="13">
        <f t="shared" si="250"/>
        <v>0</v>
      </c>
      <c r="BI1098" s="13">
        <f t="shared" si="251"/>
        <v>0</v>
      </c>
    </row>
    <row r="1099" spans="1:61" x14ac:dyDescent="0.2">
      <c r="A1099" s="15">
        <v>1098</v>
      </c>
      <c r="B1099" s="35">
        <v>40956</v>
      </c>
      <c r="C1099" s="36">
        <v>8628</v>
      </c>
      <c r="D1099" s="37"/>
      <c r="F1099" s="15">
        <v>361000</v>
      </c>
      <c r="H1099" s="15">
        <v>101.726</v>
      </c>
      <c r="I1099" s="15">
        <v>119.794</v>
      </c>
      <c r="J1099" s="15">
        <v>3.5230000000000001</v>
      </c>
      <c r="K1099" s="15">
        <v>15842.259</v>
      </c>
      <c r="L1099" s="15">
        <v>922548</v>
      </c>
      <c r="M1099" s="15">
        <v>2003</v>
      </c>
      <c r="N1099" s="15">
        <v>14.395</v>
      </c>
      <c r="O1099" s="15">
        <v>244810</v>
      </c>
      <c r="P1099" s="15">
        <v>10817.8</v>
      </c>
      <c r="Q1099" s="15">
        <v>2720060</v>
      </c>
      <c r="R1099" s="15">
        <v>1200</v>
      </c>
      <c r="S1099" s="15">
        <v>11084</v>
      </c>
      <c r="T1099" s="15">
        <v>11.661199999999999</v>
      </c>
      <c r="U1099" s="15">
        <v>115.6</v>
      </c>
      <c r="V1099" s="15">
        <v>22</v>
      </c>
      <c r="W1099" s="15">
        <v>87</v>
      </c>
      <c r="X1099" s="15">
        <v>89.754000000000005</v>
      </c>
      <c r="AB1099" s="15">
        <v>309839</v>
      </c>
      <c r="AD1099" s="15">
        <v>0</v>
      </c>
      <c r="AE1099" s="15">
        <v>158.30000000000001</v>
      </c>
      <c r="AF1099" s="15">
        <v>0.1</v>
      </c>
      <c r="AH1099" s="13">
        <f t="shared" si="238"/>
        <v>2012</v>
      </c>
      <c r="AI1099" s="13">
        <f t="shared" si="239"/>
        <v>7</v>
      </c>
      <c r="AJ1099" s="13">
        <f>IF(AND(ISNUMBER(C1099),ISNUMBER(AK1099),ISNUMBER(AL1099),AH1099&gt;=Inputs!$B$5,AH1099&lt;=Inputs!$B$6,AH1099&lt;&gt;Inputs!$B$7,AH1099&lt;&gt;Inputs!$B$8),1,0)</f>
        <v>0</v>
      </c>
      <c r="AK1099" s="13">
        <f>IF(INDEX($E1099:$AF1099,Inputs!$C$10)="","",INDEX($E1099:$AF1099,Inputs!$C$10))</f>
        <v>244810</v>
      </c>
      <c r="AL1099" s="13">
        <f>IF(INDEX($E1099:$AF1099,Inputs!$C$11)="","",INDEX($E1099:$AF1099,Inputs!$C$11))</f>
        <v>361000</v>
      </c>
      <c r="AM1099" s="19">
        <f>Regression!$C$5+Regression!$C$6*A1099</f>
        <v>9558.952916862243</v>
      </c>
      <c r="AN1099" s="27" t="str">
        <f t="shared" si="240"/>
        <v/>
      </c>
      <c r="AO1099" s="30">
        <f>INDEX('Seasonal Index'!$E$2:$E$53,AI1099)</f>
        <v>0.9631620939890071</v>
      </c>
      <c r="AP1099" s="34" t="str">
        <f t="shared" si="241"/>
        <v/>
      </c>
      <c r="AQ1099" s="16">
        <f>IF(AJ1099=1,A1099-Regression!$C$15,0)</f>
        <v>0</v>
      </c>
      <c r="AR1099" s="16">
        <f>IF(AJ1099=1,AK1099-Regression!$D$15,0)</f>
        <v>0</v>
      </c>
      <c r="AS1099" s="16">
        <f>IF(AJ1099=1,AL1099-Regression!$E$15,0)</f>
        <v>0</v>
      </c>
      <c r="AT1099" s="16">
        <f>IF(AJ1099=1,AP1099-Regression!$F$15,0)</f>
        <v>0</v>
      </c>
      <c r="AU1099" s="19">
        <f>IF(AND(ISNUMBER(AK1099),ISNUMBER(AL1099)),Regression!$C$38+Regression!$D$38*A1099+Regression!$E$38*AK1099+Regression!$F$38*AL1099,"")</f>
        <v>9340.266142158418</v>
      </c>
      <c r="AV1099" s="34">
        <f t="shared" si="242"/>
        <v>8996.1902958959272</v>
      </c>
      <c r="AW1099" s="13" t="str">
        <f>IF(AJ1099=1,"Train",IF(AH1099=Inputs!$B$6+1,"Validation",IF(AH1099&gt;Inputs!$B$6+1,"Forecast","Not used")))</f>
        <v>Not used</v>
      </c>
      <c r="AX1099" s="34">
        <f t="shared" si="243"/>
        <v>8628</v>
      </c>
      <c r="AY1099" s="38" t="str">
        <f t="shared" si="244"/>
        <v/>
      </c>
      <c r="AZ1099" s="13">
        <f t="shared" si="245"/>
        <v>0</v>
      </c>
      <c r="BB1099" s="19">
        <f>Regression!$C$45+Regression!$C$46*A1099</f>
        <v>7856.6100567400545</v>
      </c>
      <c r="BC1099" s="27" t="str">
        <f t="shared" si="246"/>
        <v/>
      </c>
      <c r="BD1099" s="30">
        <f>INDEX('Seasonal Index'!$H$2:$H$53,AI1099)</f>
        <v>0.98161870818373353</v>
      </c>
      <c r="BE1099" s="34" t="str">
        <f t="shared" si="247"/>
        <v/>
      </c>
      <c r="BF1099" s="38" t="str">
        <f t="shared" si="248"/>
        <v/>
      </c>
      <c r="BG1099" s="34">
        <f t="shared" si="249"/>
        <v>8628</v>
      </c>
      <c r="BH1099" s="13">
        <f t="shared" si="250"/>
        <v>0</v>
      </c>
      <c r="BI1099" s="13">
        <f t="shared" si="251"/>
        <v>0</v>
      </c>
    </row>
    <row r="1100" spans="1:61" x14ac:dyDescent="0.2">
      <c r="A1100" s="15">
        <v>1099</v>
      </c>
      <c r="B1100" s="35">
        <v>40963</v>
      </c>
      <c r="C1100" s="36">
        <v>8363</v>
      </c>
      <c r="D1100" s="37"/>
      <c r="F1100" s="15">
        <v>359000</v>
      </c>
      <c r="H1100" s="15">
        <v>107.175</v>
      </c>
      <c r="I1100" s="15">
        <v>123.33499999999999</v>
      </c>
      <c r="J1100" s="15">
        <v>3.5910000000000002</v>
      </c>
      <c r="K1100" s="15">
        <v>15842.259</v>
      </c>
      <c r="L1100" s="15">
        <v>922548</v>
      </c>
      <c r="M1100" s="15">
        <v>2003</v>
      </c>
      <c r="N1100" s="15">
        <v>14.395</v>
      </c>
      <c r="O1100" s="15">
        <v>244810</v>
      </c>
      <c r="P1100" s="15">
        <v>10817.8</v>
      </c>
      <c r="Q1100" s="15">
        <v>2720060</v>
      </c>
      <c r="R1100" s="15">
        <v>1200</v>
      </c>
      <c r="S1100" s="15">
        <v>11084</v>
      </c>
      <c r="T1100" s="15">
        <v>11.536799999999999</v>
      </c>
      <c r="U1100" s="15">
        <v>115.6</v>
      </c>
      <c r="V1100" s="15">
        <v>22</v>
      </c>
      <c r="W1100" s="15">
        <v>87</v>
      </c>
      <c r="X1100" s="15">
        <v>90.1631</v>
      </c>
      <c r="AB1100" s="15">
        <v>309839</v>
      </c>
      <c r="AD1100" s="15">
        <v>0</v>
      </c>
      <c r="AE1100" s="15">
        <v>118.5</v>
      </c>
      <c r="AF1100" s="15">
        <v>1.7</v>
      </c>
      <c r="AH1100" s="13">
        <f t="shared" si="238"/>
        <v>2012</v>
      </c>
      <c r="AI1100" s="13">
        <f t="shared" si="239"/>
        <v>8</v>
      </c>
      <c r="AJ1100" s="13">
        <f>IF(AND(ISNUMBER(C1100),ISNUMBER(AK1100),ISNUMBER(AL1100),AH1100&gt;=Inputs!$B$5,AH1100&lt;=Inputs!$B$6,AH1100&lt;&gt;Inputs!$B$7,AH1100&lt;&gt;Inputs!$B$8),1,0)</f>
        <v>0</v>
      </c>
      <c r="AK1100" s="13">
        <f>IF(INDEX($E1100:$AF1100,Inputs!$C$10)="","",INDEX($E1100:$AF1100,Inputs!$C$10))</f>
        <v>244810</v>
      </c>
      <c r="AL1100" s="13">
        <f>IF(INDEX($E1100:$AF1100,Inputs!$C$11)="","",INDEX($E1100:$AF1100,Inputs!$C$11))</f>
        <v>359000</v>
      </c>
      <c r="AM1100" s="19">
        <f>Regression!$C$5+Regression!$C$6*A1100</f>
        <v>9557.7802419239251</v>
      </c>
      <c r="AN1100" s="27" t="str">
        <f t="shared" si="240"/>
        <v/>
      </c>
      <c r="AO1100" s="30">
        <f>INDEX('Seasonal Index'!$E$2:$E$53,AI1100)</f>
        <v>0.97838705647303814</v>
      </c>
      <c r="AP1100" s="34" t="str">
        <f t="shared" si="241"/>
        <v/>
      </c>
      <c r="AQ1100" s="16">
        <f>IF(AJ1100=1,A1100-Regression!$C$15,0)</f>
        <v>0</v>
      </c>
      <c r="AR1100" s="16">
        <f>IF(AJ1100=1,AK1100-Regression!$D$15,0)</f>
        <v>0</v>
      </c>
      <c r="AS1100" s="16">
        <f>IF(AJ1100=1,AL1100-Regression!$E$15,0)</f>
        <v>0</v>
      </c>
      <c r="AT1100" s="16">
        <f>IF(AJ1100=1,AP1100-Regression!$F$15,0)</f>
        <v>0</v>
      </c>
      <c r="AU1100" s="19">
        <f>IF(AND(ISNUMBER(AK1100),ISNUMBER(AL1100)),Regression!$C$38+Regression!$D$38*A1100+Regression!$E$38*AK1100+Regression!$F$38*AL1100,"")</f>
        <v>9344.0139116939972</v>
      </c>
      <c r="AV1100" s="34">
        <f t="shared" si="242"/>
        <v>9142.0622667054085</v>
      </c>
      <c r="AW1100" s="13" t="str">
        <f>IF(AJ1100=1,"Train",IF(AH1100=Inputs!$B$6+1,"Validation",IF(AH1100&gt;Inputs!$B$6+1,"Forecast","Not used")))</f>
        <v>Not used</v>
      </c>
      <c r="AX1100" s="34">
        <f t="shared" si="243"/>
        <v>8363</v>
      </c>
      <c r="AY1100" s="38" t="str">
        <f t="shared" si="244"/>
        <v/>
      </c>
      <c r="AZ1100" s="13">
        <f t="shared" si="245"/>
        <v>0</v>
      </c>
      <c r="BB1100" s="19">
        <f>Regression!$C$45+Regression!$C$46*A1100</f>
        <v>7858.1695563528319</v>
      </c>
      <c r="BC1100" s="27" t="str">
        <f t="shared" si="246"/>
        <v/>
      </c>
      <c r="BD1100" s="30">
        <f>INDEX('Seasonal Index'!$H$2:$H$53,AI1100)</f>
        <v>1.0025158987054763</v>
      </c>
      <c r="BE1100" s="34" t="str">
        <f t="shared" si="247"/>
        <v/>
      </c>
      <c r="BF1100" s="38" t="str">
        <f t="shared" si="248"/>
        <v/>
      </c>
      <c r="BG1100" s="34">
        <f t="shared" si="249"/>
        <v>8363</v>
      </c>
      <c r="BH1100" s="13">
        <f t="shared" si="250"/>
        <v>0</v>
      </c>
      <c r="BI1100" s="13">
        <f t="shared" si="251"/>
        <v>0</v>
      </c>
    </row>
    <row r="1101" spans="1:61" x14ac:dyDescent="0.2">
      <c r="A1101" s="15">
        <v>1100</v>
      </c>
      <c r="B1101" s="35">
        <v>40970</v>
      </c>
      <c r="C1101" s="36">
        <v>8262</v>
      </c>
      <c r="D1101" s="37"/>
      <c r="F1101" s="15">
        <v>365000</v>
      </c>
      <c r="H1101" s="15">
        <v>107.52</v>
      </c>
      <c r="I1101" s="15">
        <v>124.88</v>
      </c>
      <c r="J1101" s="15">
        <v>3.7210000000000001</v>
      </c>
      <c r="K1101" s="15">
        <v>15842.259</v>
      </c>
      <c r="L1101" s="15">
        <v>922548</v>
      </c>
      <c r="M1101" s="15">
        <v>2003</v>
      </c>
      <c r="N1101" s="15">
        <v>14.395</v>
      </c>
      <c r="O1101" s="15">
        <v>244810</v>
      </c>
      <c r="P1101" s="15">
        <v>10817.8</v>
      </c>
      <c r="Q1101" s="15">
        <v>2720060</v>
      </c>
      <c r="R1101" s="15">
        <v>1200</v>
      </c>
      <c r="S1101" s="15">
        <v>10281</v>
      </c>
      <c r="T1101" s="15">
        <v>11.536799999999999</v>
      </c>
      <c r="U1101" s="15">
        <v>115.6</v>
      </c>
      <c r="V1101" s="15">
        <v>22</v>
      </c>
      <c r="W1101" s="15">
        <v>87</v>
      </c>
      <c r="X1101" s="15">
        <v>90.070025000000001</v>
      </c>
      <c r="AB1101" s="15">
        <v>312295</v>
      </c>
      <c r="AD1101" s="15">
        <v>0</v>
      </c>
      <c r="AE1101" s="15">
        <v>121</v>
      </c>
      <c r="AF1101" s="15">
        <v>5.2</v>
      </c>
      <c r="AH1101" s="13">
        <f t="shared" si="238"/>
        <v>2012</v>
      </c>
      <c r="AI1101" s="13">
        <f t="shared" si="239"/>
        <v>9</v>
      </c>
      <c r="AJ1101" s="13">
        <f>IF(AND(ISNUMBER(C1101),ISNUMBER(AK1101),ISNUMBER(AL1101),AH1101&gt;=Inputs!$B$5,AH1101&lt;=Inputs!$B$6,AH1101&lt;&gt;Inputs!$B$7,AH1101&lt;&gt;Inputs!$B$8),1,0)</f>
        <v>0</v>
      </c>
      <c r="AK1101" s="13">
        <f>IF(INDEX($E1101:$AF1101,Inputs!$C$10)="","",INDEX($E1101:$AF1101,Inputs!$C$10))</f>
        <v>244810</v>
      </c>
      <c r="AL1101" s="13">
        <f>IF(INDEX($E1101:$AF1101,Inputs!$C$11)="","",INDEX($E1101:$AF1101,Inputs!$C$11))</f>
        <v>365000</v>
      </c>
      <c r="AM1101" s="19">
        <f>Regression!$C$5+Regression!$C$6*A1101</f>
        <v>9556.6075669856054</v>
      </c>
      <c r="AN1101" s="27" t="str">
        <f t="shared" si="240"/>
        <v/>
      </c>
      <c r="AO1101" s="30">
        <f>INDEX('Seasonal Index'!$E$2:$E$53,AI1101)</f>
        <v>0.98629367627517528</v>
      </c>
      <c r="AP1101" s="34" t="str">
        <f t="shared" si="241"/>
        <v/>
      </c>
      <c r="AQ1101" s="16">
        <f>IF(AJ1101=1,A1101-Regression!$C$15,0)</f>
        <v>0</v>
      </c>
      <c r="AR1101" s="16">
        <f>IF(AJ1101=1,AK1101-Regression!$D$15,0)</f>
        <v>0</v>
      </c>
      <c r="AS1101" s="16">
        <f>IF(AJ1101=1,AL1101-Regression!$E$15,0)</f>
        <v>0</v>
      </c>
      <c r="AT1101" s="16">
        <f>IF(AJ1101=1,AP1101-Regression!$F$15,0)</f>
        <v>0</v>
      </c>
      <c r="AU1101" s="19">
        <f>IF(AND(ISNUMBER(AK1101),ISNUMBER(AL1101)),Regression!$C$38+Regression!$D$38*A1101+Regression!$E$38*AK1101+Regression!$F$38*AL1101,"")</f>
        <v>9326.5213502155184</v>
      </c>
      <c r="AV1101" s="34">
        <f t="shared" si="242"/>
        <v>9198.6890293629749</v>
      </c>
      <c r="AW1101" s="13" t="str">
        <f>IF(AJ1101=1,"Train",IF(AH1101=Inputs!$B$6+1,"Validation",IF(AH1101&gt;Inputs!$B$6+1,"Forecast","Not used")))</f>
        <v>Not used</v>
      </c>
      <c r="AX1101" s="34">
        <f t="shared" si="243"/>
        <v>8262</v>
      </c>
      <c r="AY1101" s="38" t="str">
        <f t="shared" si="244"/>
        <v/>
      </c>
      <c r="AZ1101" s="13">
        <f t="shared" si="245"/>
        <v>0</v>
      </c>
      <c r="BB1101" s="19">
        <f>Regression!$C$45+Regression!$C$46*A1101</f>
        <v>7859.7290559656085</v>
      </c>
      <c r="BC1101" s="27" t="str">
        <f t="shared" si="246"/>
        <v/>
      </c>
      <c r="BD1101" s="30">
        <f>INDEX('Seasonal Index'!$H$2:$H$53,AI1101)</f>
        <v>1.0104103597905623</v>
      </c>
      <c r="BE1101" s="34" t="str">
        <f t="shared" si="247"/>
        <v/>
      </c>
      <c r="BF1101" s="38" t="str">
        <f t="shared" si="248"/>
        <v/>
      </c>
      <c r="BG1101" s="34">
        <f t="shared" si="249"/>
        <v>8262</v>
      </c>
      <c r="BH1101" s="13">
        <f t="shared" si="250"/>
        <v>0</v>
      </c>
      <c r="BI1101" s="13">
        <f t="shared" si="251"/>
        <v>0</v>
      </c>
    </row>
    <row r="1102" spans="1:61" x14ac:dyDescent="0.2">
      <c r="A1102" s="15">
        <v>1101</v>
      </c>
      <c r="B1102" s="35">
        <v>40977</v>
      </c>
      <c r="C1102" s="36">
        <v>8415</v>
      </c>
      <c r="D1102" s="37"/>
      <c r="F1102" s="15">
        <v>375000</v>
      </c>
      <c r="H1102" s="15">
        <v>106.324</v>
      </c>
      <c r="I1102" s="15">
        <v>126.624</v>
      </c>
      <c r="J1102" s="15">
        <v>3.7930000000000001</v>
      </c>
      <c r="K1102" s="15">
        <v>15842.259</v>
      </c>
      <c r="L1102" s="15">
        <v>922548</v>
      </c>
      <c r="M1102" s="15">
        <v>2003</v>
      </c>
      <c r="N1102" s="15">
        <v>14.395</v>
      </c>
      <c r="O1102" s="15">
        <v>244810</v>
      </c>
      <c r="P1102" s="15">
        <v>10896.8</v>
      </c>
      <c r="Q1102" s="15">
        <v>2720060</v>
      </c>
      <c r="R1102" s="15">
        <v>1200</v>
      </c>
      <c r="S1102" s="15">
        <v>10281</v>
      </c>
      <c r="T1102" s="15">
        <v>11.536799999999999</v>
      </c>
      <c r="U1102" s="15">
        <v>115.6</v>
      </c>
      <c r="V1102" s="15">
        <v>22</v>
      </c>
      <c r="W1102" s="15">
        <v>86.5</v>
      </c>
      <c r="X1102" s="15">
        <v>89.887839999999997</v>
      </c>
      <c r="AB1102" s="15">
        <v>312295</v>
      </c>
      <c r="AD1102" s="15">
        <v>0</v>
      </c>
      <c r="AE1102" s="15">
        <v>103.7</v>
      </c>
      <c r="AF1102" s="15">
        <v>2.9</v>
      </c>
      <c r="AH1102" s="13">
        <f t="shared" si="238"/>
        <v>2012</v>
      </c>
      <c r="AI1102" s="13">
        <f t="shared" si="239"/>
        <v>10</v>
      </c>
      <c r="AJ1102" s="13">
        <f>IF(AND(ISNUMBER(C1102),ISNUMBER(AK1102),ISNUMBER(AL1102),AH1102&gt;=Inputs!$B$5,AH1102&lt;=Inputs!$B$6,AH1102&lt;&gt;Inputs!$B$7,AH1102&lt;&gt;Inputs!$B$8),1,0)</f>
        <v>0</v>
      </c>
      <c r="AK1102" s="13">
        <f>IF(INDEX($E1102:$AF1102,Inputs!$C$10)="","",INDEX($E1102:$AF1102,Inputs!$C$10))</f>
        <v>244810</v>
      </c>
      <c r="AL1102" s="13">
        <f>IF(INDEX($E1102:$AF1102,Inputs!$C$11)="","",INDEX($E1102:$AF1102,Inputs!$C$11))</f>
        <v>375000</v>
      </c>
      <c r="AM1102" s="19">
        <f>Regression!$C$5+Regression!$C$6*A1102</f>
        <v>9555.4348920472876</v>
      </c>
      <c r="AN1102" s="27" t="str">
        <f t="shared" si="240"/>
        <v/>
      </c>
      <c r="AO1102" s="30">
        <f>INDEX('Seasonal Index'!$E$2:$E$53,AI1102)</f>
        <v>0.99527490721887679</v>
      </c>
      <c r="AP1102" s="34" t="str">
        <f t="shared" si="241"/>
        <v/>
      </c>
      <c r="AQ1102" s="16">
        <f>IF(AJ1102=1,A1102-Regression!$C$15,0)</f>
        <v>0</v>
      </c>
      <c r="AR1102" s="16">
        <f>IF(AJ1102=1,AK1102-Regression!$D$15,0)</f>
        <v>0</v>
      </c>
      <c r="AS1102" s="16">
        <f>IF(AJ1102=1,AL1102-Regression!$E$15,0)</f>
        <v>0</v>
      </c>
      <c r="AT1102" s="16">
        <f>IF(AJ1102=1,AP1102-Regression!$F$15,0)</f>
        <v>0</v>
      </c>
      <c r="AU1102" s="19">
        <f>IF(AND(ISNUMBER(AK1102),ISNUMBER(AL1102)),Regression!$C$38+Regression!$D$38*A1102+Regression!$E$38*AK1102+Regression!$F$38*AL1102,"")</f>
        <v>9298.4086232300142</v>
      </c>
      <c r="AV1102" s="34">
        <f t="shared" si="242"/>
        <v>9254.4727797684554</v>
      </c>
      <c r="AW1102" s="13" t="str">
        <f>IF(AJ1102=1,"Train",IF(AH1102=Inputs!$B$6+1,"Validation",IF(AH1102&gt;Inputs!$B$6+1,"Forecast","Not used")))</f>
        <v>Not used</v>
      </c>
      <c r="AX1102" s="34">
        <f t="shared" si="243"/>
        <v>8415</v>
      </c>
      <c r="AY1102" s="38" t="str">
        <f t="shared" si="244"/>
        <v/>
      </c>
      <c r="AZ1102" s="13">
        <f t="shared" si="245"/>
        <v>0</v>
      </c>
      <c r="BB1102" s="19">
        <f>Regression!$C$45+Regression!$C$46*A1102</f>
        <v>7861.2885555783851</v>
      </c>
      <c r="BC1102" s="27" t="str">
        <f t="shared" si="246"/>
        <v/>
      </c>
      <c r="BD1102" s="30">
        <f>INDEX('Seasonal Index'!$H$2:$H$53,AI1102)</f>
        <v>1.0119261816291902</v>
      </c>
      <c r="BE1102" s="34" t="str">
        <f t="shared" si="247"/>
        <v/>
      </c>
      <c r="BF1102" s="38" t="str">
        <f t="shared" si="248"/>
        <v/>
      </c>
      <c r="BG1102" s="34">
        <f t="shared" si="249"/>
        <v>8415</v>
      </c>
      <c r="BH1102" s="13">
        <f t="shared" si="250"/>
        <v>0</v>
      </c>
      <c r="BI1102" s="13">
        <f t="shared" si="251"/>
        <v>0</v>
      </c>
    </row>
    <row r="1103" spans="1:61" x14ac:dyDescent="0.2">
      <c r="A1103" s="15">
        <v>1102</v>
      </c>
      <c r="B1103" s="35">
        <v>40984</v>
      </c>
      <c r="C1103" s="36">
        <v>8379</v>
      </c>
      <c r="D1103" s="37"/>
      <c r="F1103" s="15">
        <v>369000</v>
      </c>
      <c r="H1103" s="15">
        <v>106.15</v>
      </c>
      <c r="I1103" s="15">
        <v>126.22199999999999</v>
      </c>
      <c r="J1103" s="15">
        <v>3.8290000000000002</v>
      </c>
      <c r="K1103" s="15">
        <v>15842.259</v>
      </c>
      <c r="L1103" s="15">
        <v>865886</v>
      </c>
      <c r="M1103" s="15">
        <v>2003</v>
      </c>
      <c r="N1103" s="15">
        <v>14.975</v>
      </c>
      <c r="O1103" s="15">
        <v>244810</v>
      </c>
      <c r="P1103" s="15">
        <v>10896.8</v>
      </c>
      <c r="Q1103" s="15">
        <v>2756225</v>
      </c>
      <c r="R1103" s="15">
        <v>1200</v>
      </c>
      <c r="S1103" s="15">
        <v>10281</v>
      </c>
      <c r="T1103" s="15">
        <v>11.536799999999999</v>
      </c>
      <c r="U1103" s="15">
        <v>115.6</v>
      </c>
      <c r="V1103" s="15">
        <v>22</v>
      </c>
      <c r="W1103" s="15">
        <v>86.5</v>
      </c>
      <c r="X1103" s="15">
        <v>90.495220000000003</v>
      </c>
      <c r="AB1103" s="15">
        <v>312295</v>
      </c>
      <c r="AD1103" s="15">
        <v>0</v>
      </c>
      <c r="AE1103" s="15">
        <v>68.2</v>
      </c>
      <c r="AF1103" s="15">
        <v>6.1</v>
      </c>
      <c r="AH1103" s="13">
        <f t="shared" si="238"/>
        <v>2012</v>
      </c>
      <c r="AI1103" s="13">
        <f t="shared" si="239"/>
        <v>11</v>
      </c>
      <c r="AJ1103" s="13">
        <f>IF(AND(ISNUMBER(C1103),ISNUMBER(AK1103),ISNUMBER(AL1103),AH1103&gt;=Inputs!$B$5,AH1103&lt;=Inputs!$B$6,AH1103&lt;&gt;Inputs!$B$7,AH1103&lt;&gt;Inputs!$B$8),1,0)</f>
        <v>0</v>
      </c>
      <c r="AK1103" s="13">
        <f>IF(INDEX($E1103:$AF1103,Inputs!$C$10)="","",INDEX($E1103:$AF1103,Inputs!$C$10))</f>
        <v>244810</v>
      </c>
      <c r="AL1103" s="13">
        <f>IF(INDEX($E1103:$AF1103,Inputs!$C$11)="","",INDEX($E1103:$AF1103,Inputs!$C$11))</f>
        <v>369000</v>
      </c>
      <c r="AM1103" s="19">
        <f>Regression!$C$5+Regression!$C$6*A1103</f>
        <v>9554.2622171089679</v>
      </c>
      <c r="AN1103" s="27" t="str">
        <f t="shared" si="240"/>
        <v/>
      </c>
      <c r="AO1103" s="30">
        <f>INDEX('Seasonal Index'!$E$2:$E$53,AI1103)</f>
        <v>1.0021277529608945</v>
      </c>
      <c r="AP1103" s="34" t="str">
        <f t="shared" si="241"/>
        <v/>
      </c>
      <c r="AQ1103" s="16">
        <f>IF(AJ1103=1,A1103-Regression!$C$15,0)</f>
        <v>0</v>
      </c>
      <c r="AR1103" s="16">
        <f>IF(AJ1103=1,AK1103-Regression!$D$15,0)</f>
        <v>0</v>
      </c>
      <c r="AS1103" s="16">
        <f>IF(AJ1103=1,AL1103-Regression!$E$15,0)</f>
        <v>0</v>
      </c>
      <c r="AT1103" s="16">
        <f>IF(AJ1103=1,AP1103-Regression!$F$15,0)</f>
        <v>0</v>
      </c>
      <c r="AU1103" s="19">
        <f>IF(AND(ISNUMBER(AK1103),ISNUMBER(AL1103)),Regression!$C$38+Regression!$D$38*A1103+Regression!$E$38*AK1103+Regression!$F$38*AL1103,"")</f>
        <v>9312.7765582726224</v>
      </c>
      <c r="AV1103" s="34">
        <f t="shared" si="242"/>
        <v>9332.591846168636</v>
      </c>
      <c r="AW1103" s="13" t="str">
        <f>IF(AJ1103=1,"Train",IF(AH1103=Inputs!$B$6+1,"Validation",IF(AH1103&gt;Inputs!$B$6+1,"Forecast","Not used")))</f>
        <v>Not used</v>
      </c>
      <c r="AX1103" s="34">
        <f t="shared" si="243"/>
        <v>8379</v>
      </c>
      <c r="AY1103" s="38" t="str">
        <f t="shared" si="244"/>
        <v/>
      </c>
      <c r="AZ1103" s="13">
        <f t="shared" si="245"/>
        <v>0</v>
      </c>
      <c r="BB1103" s="19">
        <f>Regression!$C$45+Regression!$C$46*A1103</f>
        <v>7862.8480551911616</v>
      </c>
      <c r="BC1103" s="27" t="str">
        <f t="shared" si="246"/>
        <v/>
      </c>
      <c r="BD1103" s="30">
        <f>INDEX('Seasonal Index'!$H$2:$H$53,AI1103)</f>
        <v>1.0050201958166503</v>
      </c>
      <c r="BE1103" s="34" t="str">
        <f t="shared" si="247"/>
        <v/>
      </c>
      <c r="BF1103" s="38" t="str">
        <f t="shared" si="248"/>
        <v/>
      </c>
      <c r="BG1103" s="34">
        <f t="shared" si="249"/>
        <v>8379</v>
      </c>
      <c r="BH1103" s="13">
        <f t="shared" si="250"/>
        <v>0</v>
      </c>
      <c r="BI1103" s="13">
        <f t="shared" si="251"/>
        <v>0</v>
      </c>
    </row>
    <row r="1104" spans="1:61" x14ac:dyDescent="0.2">
      <c r="A1104" s="15">
        <v>1103</v>
      </c>
      <c r="B1104" s="35">
        <v>40991</v>
      </c>
      <c r="C1104" s="36">
        <v>8710</v>
      </c>
      <c r="D1104" s="37"/>
      <c r="F1104" s="15">
        <v>368000</v>
      </c>
      <c r="H1104" s="15">
        <v>106.41</v>
      </c>
      <c r="I1104" s="15">
        <v>124.346</v>
      </c>
      <c r="J1104" s="15">
        <v>3.867</v>
      </c>
      <c r="K1104" s="15">
        <v>15842.259</v>
      </c>
      <c r="L1104" s="15">
        <v>865886</v>
      </c>
      <c r="M1104" s="15">
        <v>2003</v>
      </c>
      <c r="N1104" s="15">
        <v>14.975</v>
      </c>
      <c r="O1104" s="15">
        <v>227527</v>
      </c>
      <c r="P1104" s="15">
        <v>10896.8</v>
      </c>
      <c r="Q1104" s="15">
        <v>2756225</v>
      </c>
      <c r="R1104" s="15">
        <v>1200</v>
      </c>
      <c r="S1104" s="15">
        <v>10281</v>
      </c>
      <c r="T1104" s="15">
        <v>11.536799999999999</v>
      </c>
      <c r="U1104" s="15">
        <v>115.6</v>
      </c>
      <c r="V1104" s="15">
        <v>22</v>
      </c>
      <c r="W1104" s="15">
        <v>86.5</v>
      </c>
      <c r="X1104" s="15">
        <v>90.688839999999999</v>
      </c>
      <c r="AB1104" s="15">
        <v>312295</v>
      </c>
      <c r="AD1104" s="15">
        <v>0</v>
      </c>
      <c r="AE1104" s="15">
        <v>37.200000000000003</v>
      </c>
      <c r="AF1104" s="15">
        <v>8.8000000000000007</v>
      </c>
      <c r="AH1104" s="13">
        <f t="shared" si="238"/>
        <v>2012</v>
      </c>
      <c r="AI1104" s="13">
        <f t="shared" si="239"/>
        <v>12</v>
      </c>
      <c r="AJ1104" s="13">
        <f>IF(AND(ISNUMBER(C1104),ISNUMBER(AK1104),ISNUMBER(AL1104),AH1104&gt;=Inputs!$B$5,AH1104&lt;=Inputs!$B$6,AH1104&lt;&gt;Inputs!$B$7,AH1104&lt;&gt;Inputs!$B$8),1,0)</f>
        <v>0</v>
      </c>
      <c r="AK1104" s="13">
        <f>IF(INDEX($E1104:$AF1104,Inputs!$C$10)="","",INDEX($E1104:$AF1104,Inputs!$C$10))</f>
        <v>227527</v>
      </c>
      <c r="AL1104" s="13">
        <f>IF(INDEX($E1104:$AF1104,Inputs!$C$11)="","",INDEX($E1104:$AF1104,Inputs!$C$11))</f>
        <v>368000</v>
      </c>
      <c r="AM1104" s="19">
        <f>Regression!$C$5+Regression!$C$6*A1104</f>
        <v>9553.0895421706482</v>
      </c>
      <c r="AN1104" s="27" t="str">
        <f t="shared" si="240"/>
        <v/>
      </c>
      <c r="AO1104" s="30">
        <f>INDEX('Seasonal Index'!$E$2:$E$53,AI1104)</f>
        <v>0.99255102448152055</v>
      </c>
      <c r="AP1104" s="34" t="str">
        <f t="shared" si="241"/>
        <v/>
      </c>
      <c r="AQ1104" s="16">
        <f>IF(AJ1104=1,A1104-Regression!$C$15,0)</f>
        <v>0</v>
      </c>
      <c r="AR1104" s="16">
        <f>IF(AJ1104=1,AK1104-Regression!$D$15,0)</f>
        <v>0</v>
      </c>
      <c r="AS1104" s="16">
        <f>IF(AJ1104=1,AL1104-Regression!$E$15,0)</f>
        <v>0</v>
      </c>
      <c r="AT1104" s="16">
        <f>IF(AJ1104=1,AP1104-Regression!$F$15,0)</f>
        <v>0</v>
      </c>
      <c r="AU1104" s="19">
        <f>IF(AND(ISNUMBER(AK1104),ISNUMBER(AL1104)),Regression!$C$38+Regression!$D$38*A1104+Regression!$E$38*AK1104+Regression!$F$38*AL1104,"")</f>
        <v>9282.3334954261336</v>
      </c>
      <c r="AV1104" s="34">
        <f t="shared" si="242"/>
        <v>9213.1896204643417</v>
      </c>
      <c r="AW1104" s="13" t="str">
        <f>IF(AJ1104=1,"Train",IF(AH1104=Inputs!$B$6+1,"Validation",IF(AH1104&gt;Inputs!$B$6+1,"Forecast","Not used")))</f>
        <v>Not used</v>
      </c>
      <c r="AX1104" s="34">
        <f t="shared" si="243"/>
        <v>8710</v>
      </c>
      <c r="AY1104" s="38" t="str">
        <f t="shared" si="244"/>
        <v/>
      </c>
      <c r="AZ1104" s="13">
        <f t="shared" si="245"/>
        <v>0</v>
      </c>
      <c r="BB1104" s="19">
        <f>Regression!$C$45+Regression!$C$46*A1104</f>
        <v>7864.4075548039382</v>
      </c>
      <c r="BC1104" s="27" t="str">
        <f t="shared" si="246"/>
        <v/>
      </c>
      <c r="BD1104" s="30">
        <f>INDEX('Seasonal Index'!$H$2:$H$53,AI1104)</f>
        <v>1.0030364776411875</v>
      </c>
      <c r="BE1104" s="34" t="str">
        <f t="shared" si="247"/>
        <v/>
      </c>
      <c r="BF1104" s="38" t="str">
        <f t="shared" si="248"/>
        <v/>
      </c>
      <c r="BG1104" s="34">
        <f t="shared" si="249"/>
        <v>8710</v>
      </c>
      <c r="BH1104" s="13">
        <f t="shared" si="250"/>
        <v>0</v>
      </c>
      <c r="BI1104" s="13">
        <f t="shared" si="251"/>
        <v>0</v>
      </c>
    </row>
    <row r="1105" spans="1:61" x14ac:dyDescent="0.2">
      <c r="A1105" s="15">
        <v>1104</v>
      </c>
      <c r="B1105" s="35">
        <v>40998</v>
      </c>
      <c r="C1105" s="36">
        <v>8783</v>
      </c>
      <c r="D1105" s="37"/>
      <c r="F1105" s="15">
        <v>363000</v>
      </c>
      <c r="H1105" s="15">
        <v>105.122</v>
      </c>
      <c r="I1105" s="15">
        <v>124.43</v>
      </c>
      <c r="J1105" s="15">
        <v>3.9180000000000001</v>
      </c>
      <c r="K1105" s="15">
        <v>15842.259</v>
      </c>
      <c r="L1105" s="15">
        <v>865886</v>
      </c>
      <c r="M1105" s="15">
        <v>2003</v>
      </c>
      <c r="N1105" s="15">
        <v>14.975</v>
      </c>
      <c r="O1105" s="15">
        <v>227527</v>
      </c>
      <c r="P1105" s="15">
        <v>10896.8</v>
      </c>
      <c r="Q1105" s="15">
        <v>2756225</v>
      </c>
      <c r="R1105" s="15">
        <v>1200</v>
      </c>
      <c r="S1105" s="15">
        <v>10281</v>
      </c>
      <c r="T1105" s="15">
        <v>11.536799999999999</v>
      </c>
      <c r="U1105" s="15">
        <v>115.6</v>
      </c>
      <c r="V1105" s="15">
        <v>22</v>
      </c>
      <c r="W1105" s="15">
        <v>86.5</v>
      </c>
      <c r="X1105" s="15">
        <v>90.602540000000005</v>
      </c>
      <c r="AB1105" s="15">
        <v>312295</v>
      </c>
      <c r="AD1105" s="15">
        <v>0</v>
      </c>
      <c r="AE1105" s="15">
        <v>69.2</v>
      </c>
      <c r="AF1105" s="15">
        <v>7.1</v>
      </c>
      <c r="AH1105" s="13">
        <f t="shared" si="238"/>
        <v>2012</v>
      </c>
      <c r="AI1105" s="13">
        <f t="shared" si="239"/>
        <v>13</v>
      </c>
      <c r="AJ1105" s="13">
        <f>IF(AND(ISNUMBER(C1105),ISNUMBER(AK1105),ISNUMBER(AL1105),AH1105&gt;=Inputs!$B$5,AH1105&lt;=Inputs!$B$6,AH1105&lt;&gt;Inputs!$B$7,AH1105&lt;&gt;Inputs!$B$8),1,0)</f>
        <v>0</v>
      </c>
      <c r="AK1105" s="13">
        <f>IF(INDEX($E1105:$AF1105,Inputs!$C$10)="","",INDEX($E1105:$AF1105,Inputs!$C$10))</f>
        <v>227527</v>
      </c>
      <c r="AL1105" s="13">
        <f>IF(INDEX($E1105:$AF1105,Inputs!$C$11)="","",INDEX($E1105:$AF1105,Inputs!$C$11))</f>
        <v>363000</v>
      </c>
      <c r="AM1105" s="19">
        <f>Regression!$C$5+Regression!$C$6*A1105</f>
        <v>9551.9168672323303</v>
      </c>
      <c r="AN1105" s="27" t="str">
        <f t="shared" si="240"/>
        <v/>
      </c>
      <c r="AO1105" s="30">
        <f>INDEX('Seasonal Index'!$E$2:$E$53,AI1105)</f>
        <v>1.0067199075539344</v>
      </c>
      <c r="AP1105" s="34" t="str">
        <f t="shared" si="241"/>
        <v/>
      </c>
      <c r="AQ1105" s="16">
        <f>IF(AJ1105=1,A1105-Regression!$C$15,0)</f>
        <v>0</v>
      </c>
      <c r="AR1105" s="16">
        <f>IF(AJ1105=1,AK1105-Regression!$D$15,0)</f>
        <v>0</v>
      </c>
      <c r="AS1105" s="16">
        <f>IF(AJ1105=1,AL1105-Regression!$E$15,0)</f>
        <v>0</v>
      </c>
      <c r="AT1105" s="16">
        <f>IF(AJ1105=1,AP1105-Regression!$F$15,0)</f>
        <v>0</v>
      </c>
      <c r="AU1105" s="19">
        <f>IF(AND(ISNUMBER(AK1105),ISNUMBER(AL1105)),Regression!$C$38+Regression!$D$38*A1105+Regression!$E$38*AK1105+Regression!$F$38*AL1105,"")</f>
        <v>9294.0463890919855</v>
      </c>
      <c r="AV1105" s="34">
        <f t="shared" si="242"/>
        <v>9356.5015216286611</v>
      </c>
      <c r="AW1105" s="13" t="str">
        <f>IF(AJ1105=1,"Train",IF(AH1105=Inputs!$B$6+1,"Validation",IF(AH1105&gt;Inputs!$B$6+1,"Forecast","Not used")))</f>
        <v>Not used</v>
      </c>
      <c r="AX1105" s="34">
        <f t="shared" si="243"/>
        <v>8783</v>
      </c>
      <c r="AY1105" s="38" t="str">
        <f t="shared" si="244"/>
        <v/>
      </c>
      <c r="AZ1105" s="13">
        <f t="shared" si="245"/>
        <v>0</v>
      </c>
      <c r="BB1105" s="19">
        <f>Regression!$C$45+Regression!$C$46*A1105</f>
        <v>7865.9670544167147</v>
      </c>
      <c r="BC1105" s="27" t="str">
        <f t="shared" si="246"/>
        <v/>
      </c>
      <c r="BD1105" s="30">
        <f>INDEX('Seasonal Index'!$H$2:$H$53,AI1105)</f>
        <v>1.0306249409207193</v>
      </c>
      <c r="BE1105" s="34" t="str">
        <f t="shared" si="247"/>
        <v/>
      </c>
      <c r="BF1105" s="38" t="str">
        <f t="shared" si="248"/>
        <v/>
      </c>
      <c r="BG1105" s="34">
        <f t="shared" si="249"/>
        <v>8783</v>
      </c>
      <c r="BH1105" s="13">
        <f t="shared" si="250"/>
        <v>0</v>
      </c>
      <c r="BI1105" s="13">
        <f t="shared" si="251"/>
        <v>0</v>
      </c>
    </row>
    <row r="1106" spans="1:61" x14ac:dyDescent="0.2">
      <c r="A1106" s="15">
        <v>1105</v>
      </c>
      <c r="B1106" s="35">
        <v>41005</v>
      </c>
      <c r="C1106" s="36">
        <v>8681</v>
      </c>
      <c r="D1106" s="37"/>
      <c r="F1106" s="15">
        <v>358000</v>
      </c>
      <c r="H1106" s="15">
        <v>103.52249999999999</v>
      </c>
      <c r="I1106" s="15">
        <v>123.68666666666699</v>
      </c>
      <c r="J1106" s="15">
        <v>3.9409999999999998</v>
      </c>
      <c r="K1106" s="15">
        <v>15842.259</v>
      </c>
      <c r="L1106" s="15">
        <v>865886</v>
      </c>
      <c r="M1106" s="15">
        <v>1990</v>
      </c>
      <c r="N1106" s="15">
        <v>14.975</v>
      </c>
      <c r="O1106" s="15">
        <v>227527</v>
      </c>
      <c r="P1106" s="15">
        <v>10987.2</v>
      </c>
      <c r="Q1106" s="15">
        <v>2756225</v>
      </c>
      <c r="R1106" s="15">
        <v>1200</v>
      </c>
      <c r="S1106" s="15">
        <v>10281</v>
      </c>
      <c r="T1106" s="15">
        <v>11.536799999999999</v>
      </c>
      <c r="U1106" s="15">
        <v>115.6</v>
      </c>
      <c r="V1106" s="15">
        <v>22</v>
      </c>
      <c r="W1106" s="15">
        <v>85.6</v>
      </c>
      <c r="X1106" s="15">
        <v>90.479399999999998</v>
      </c>
      <c r="AB1106" s="15">
        <v>312295</v>
      </c>
      <c r="AD1106" s="15">
        <v>0</v>
      </c>
      <c r="AE1106" s="15">
        <v>65.099999999999994</v>
      </c>
      <c r="AF1106" s="15">
        <v>15.2</v>
      </c>
      <c r="AH1106" s="13">
        <f t="shared" si="238"/>
        <v>2012</v>
      </c>
      <c r="AI1106" s="13">
        <f t="shared" si="239"/>
        <v>14</v>
      </c>
      <c r="AJ1106" s="13">
        <f>IF(AND(ISNUMBER(C1106),ISNUMBER(AK1106),ISNUMBER(AL1106),AH1106&gt;=Inputs!$B$5,AH1106&lt;=Inputs!$B$6,AH1106&lt;&gt;Inputs!$B$7,AH1106&lt;&gt;Inputs!$B$8),1,0)</f>
        <v>0</v>
      </c>
      <c r="AK1106" s="13">
        <f>IF(INDEX($E1106:$AF1106,Inputs!$C$10)="","",INDEX($E1106:$AF1106,Inputs!$C$10))</f>
        <v>227527</v>
      </c>
      <c r="AL1106" s="13">
        <f>IF(INDEX($E1106:$AF1106,Inputs!$C$11)="","",INDEX($E1106:$AF1106,Inputs!$C$11))</f>
        <v>358000</v>
      </c>
      <c r="AM1106" s="19">
        <f>Regression!$C$5+Regression!$C$6*A1106</f>
        <v>9550.7441922940106</v>
      </c>
      <c r="AN1106" s="27" t="str">
        <f t="shared" si="240"/>
        <v/>
      </c>
      <c r="AO1106" s="30">
        <f>INDEX('Seasonal Index'!$E$2:$E$53,AI1106)</f>
        <v>0.99471306505019241</v>
      </c>
      <c r="AP1106" s="34" t="str">
        <f t="shared" si="241"/>
        <v/>
      </c>
      <c r="AQ1106" s="16">
        <f>IF(AJ1106=1,A1106-Regression!$C$15,0)</f>
        <v>0</v>
      </c>
      <c r="AR1106" s="16">
        <f>IF(AJ1106=1,AK1106-Regression!$D$15,0)</f>
        <v>0</v>
      </c>
      <c r="AS1106" s="16">
        <f>IF(AJ1106=1,AL1106-Regression!$E$15,0)</f>
        <v>0</v>
      </c>
      <c r="AT1106" s="16">
        <f>IF(AJ1106=1,AP1106-Regression!$F$15,0)</f>
        <v>0</v>
      </c>
      <c r="AU1106" s="19">
        <f>IF(AND(ISNUMBER(AK1106),ISNUMBER(AL1106)),Regression!$C$38+Regression!$D$38*A1106+Regression!$E$38*AK1106+Regression!$F$38*AL1106,"")</f>
        <v>9305.7592827578374</v>
      </c>
      <c r="AV1106" s="34">
        <f t="shared" si="242"/>
        <v>9256.560338771329</v>
      </c>
      <c r="AW1106" s="13" t="str">
        <f>IF(AJ1106=1,"Train",IF(AH1106=Inputs!$B$6+1,"Validation",IF(AH1106&gt;Inputs!$B$6+1,"Forecast","Not used")))</f>
        <v>Not used</v>
      </c>
      <c r="AX1106" s="34">
        <f t="shared" si="243"/>
        <v>8681</v>
      </c>
      <c r="AY1106" s="38" t="str">
        <f t="shared" si="244"/>
        <v/>
      </c>
      <c r="AZ1106" s="13">
        <f t="shared" si="245"/>
        <v>0</v>
      </c>
      <c r="BB1106" s="19">
        <f>Regression!$C$45+Regression!$C$46*A1106</f>
        <v>7867.5265540294922</v>
      </c>
      <c r="BC1106" s="27" t="str">
        <f t="shared" si="246"/>
        <v/>
      </c>
      <c r="BD1106" s="30">
        <f>INDEX('Seasonal Index'!$H$2:$H$53,AI1106)</f>
        <v>0.9999465749058718</v>
      </c>
      <c r="BE1106" s="34" t="str">
        <f t="shared" si="247"/>
        <v/>
      </c>
      <c r="BF1106" s="38" t="str">
        <f t="shared" si="248"/>
        <v/>
      </c>
      <c r="BG1106" s="34">
        <f t="shared" si="249"/>
        <v>8681</v>
      </c>
      <c r="BH1106" s="13">
        <f t="shared" si="250"/>
        <v>0</v>
      </c>
      <c r="BI1106" s="13">
        <f t="shared" si="251"/>
        <v>0</v>
      </c>
    </row>
    <row r="1107" spans="1:61" x14ac:dyDescent="0.2">
      <c r="A1107" s="15">
        <v>1106</v>
      </c>
      <c r="B1107" s="35">
        <v>41012</v>
      </c>
      <c r="C1107" s="36">
        <v>8775</v>
      </c>
      <c r="D1107" s="37"/>
      <c r="F1107" s="15">
        <v>387000</v>
      </c>
      <c r="H1107" s="15">
        <v>102.55200000000001</v>
      </c>
      <c r="I1107" s="15">
        <v>120.8725</v>
      </c>
      <c r="J1107" s="15">
        <v>3.9390000000000001</v>
      </c>
      <c r="K1107" s="15">
        <v>15842.259</v>
      </c>
      <c r="L1107" s="15">
        <v>842335</v>
      </c>
      <c r="M1107" s="15">
        <v>1990</v>
      </c>
      <c r="N1107" s="15">
        <v>14.975</v>
      </c>
      <c r="O1107" s="15">
        <v>227527</v>
      </c>
      <c r="P1107" s="15">
        <v>10987.2</v>
      </c>
      <c r="Q1107" s="15">
        <v>2756225</v>
      </c>
      <c r="R1107" s="15">
        <v>1200</v>
      </c>
      <c r="S1107" s="15">
        <v>10281</v>
      </c>
      <c r="T1107" s="15">
        <v>11.536799999999999</v>
      </c>
      <c r="U1107" s="15">
        <v>115.6</v>
      </c>
      <c r="V1107" s="15">
        <v>22</v>
      </c>
      <c r="W1107" s="15">
        <v>85.6</v>
      </c>
      <c r="X1107" s="15">
        <v>90.616619999999998</v>
      </c>
      <c r="AB1107" s="15">
        <v>312295</v>
      </c>
      <c r="AD1107" s="15">
        <v>0</v>
      </c>
      <c r="AE1107" s="15">
        <v>61.7</v>
      </c>
      <c r="AF1107" s="15">
        <v>8.6999999999999993</v>
      </c>
      <c r="AH1107" s="13">
        <f t="shared" si="238"/>
        <v>2012</v>
      </c>
      <c r="AI1107" s="13">
        <f t="shared" si="239"/>
        <v>15</v>
      </c>
      <c r="AJ1107" s="13">
        <f>IF(AND(ISNUMBER(C1107),ISNUMBER(AK1107),ISNUMBER(AL1107),AH1107&gt;=Inputs!$B$5,AH1107&lt;=Inputs!$B$6,AH1107&lt;&gt;Inputs!$B$7,AH1107&lt;&gt;Inputs!$B$8),1,0)</f>
        <v>0</v>
      </c>
      <c r="AK1107" s="13">
        <f>IF(INDEX($E1107:$AF1107,Inputs!$C$10)="","",INDEX($E1107:$AF1107,Inputs!$C$10))</f>
        <v>227527</v>
      </c>
      <c r="AL1107" s="13">
        <f>IF(INDEX($E1107:$AF1107,Inputs!$C$11)="","",INDEX($E1107:$AF1107,Inputs!$C$11))</f>
        <v>387000</v>
      </c>
      <c r="AM1107" s="19">
        <f>Regression!$C$5+Regression!$C$6*A1107</f>
        <v>9549.571517355691</v>
      </c>
      <c r="AN1107" s="27" t="str">
        <f t="shared" si="240"/>
        <v/>
      </c>
      <c r="AO1107" s="30">
        <f>INDEX('Seasonal Index'!$E$2:$E$53,AI1107)</f>
        <v>1.0030309157157118</v>
      </c>
      <c r="AP1107" s="34" t="str">
        <f t="shared" si="241"/>
        <v/>
      </c>
      <c r="AQ1107" s="16">
        <f>IF(AJ1107=1,A1107-Regression!$C$15,0)</f>
        <v>0</v>
      </c>
      <c r="AR1107" s="16">
        <f>IF(AJ1107=1,AK1107-Regression!$D$15,0)</f>
        <v>0</v>
      </c>
      <c r="AS1107" s="16">
        <f>IF(AJ1107=1,AL1107-Regression!$E$15,0)</f>
        <v>0</v>
      </c>
      <c r="AT1107" s="16">
        <f>IF(AJ1107=1,AP1107-Regression!$F$15,0)</f>
        <v>0</v>
      </c>
      <c r="AU1107" s="19">
        <f>IF(AND(ISNUMBER(AK1107),ISNUMBER(AL1107)),Regression!$C$38+Regression!$D$38*A1107+Regression!$E$38*AK1107+Regression!$F$38*AL1107,"")</f>
        <v>9227.2007696139444</v>
      </c>
      <c r="AV1107" s="34">
        <f t="shared" si="242"/>
        <v>9255.1676374385952</v>
      </c>
      <c r="AW1107" s="13" t="str">
        <f>IF(AJ1107=1,"Train",IF(AH1107=Inputs!$B$6+1,"Validation",IF(AH1107&gt;Inputs!$B$6+1,"Forecast","Not used")))</f>
        <v>Not used</v>
      </c>
      <c r="AX1107" s="34">
        <f t="shared" si="243"/>
        <v>8775</v>
      </c>
      <c r="AY1107" s="38" t="str">
        <f t="shared" si="244"/>
        <v/>
      </c>
      <c r="AZ1107" s="13">
        <f t="shared" si="245"/>
        <v>0</v>
      </c>
      <c r="BB1107" s="19">
        <f>Regression!$C$45+Regression!$C$46*A1107</f>
        <v>7869.0860536422688</v>
      </c>
      <c r="BC1107" s="27" t="str">
        <f t="shared" si="246"/>
        <v/>
      </c>
      <c r="BD1107" s="30">
        <f>INDEX('Seasonal Index'!$H$2:$H$53,AI1107)</f>
        <v>0.99086023336954587</v>
      </c>
      <c r="BE1107" s="34" t="str">
        <f t="shared" si="247"/>
        <v/>
      </c>
      <c r="BF1107" s="38" t="str">
        <f t="shared" si="248"/>
        <v/>
      </c>
      <c r="BG1107" s="34">
        <f t="shared" si="249"/>
        <v>8775</v>
      </c>
      <c r="BH1107" s="13">
        <f t="shared" si="250"/>
        <v>0</v>
      </c>
      <c r="BI1107" s="13">
        <f t="shared" si="251"/>
        <v>0</v>
      </c>
    </row>
    <row r="1108" spans="1:61" x14ac:dyDescent="0.2">
      <c r="A1108" s="15">
        <v>1107</v>
      </c>
      <c r="B1108" s="35">
        <v>41019</v>
      </c>
      <c r="C1108" s="36">
        <v>8496</v>
      </c>
      <c r="D1108" s="37"/>
      <c r="F1108" s="15">
        <v>381000</v>
      </c>
      <c r="H1108" s="15">
        <v>103.152</v>
      </c>
      <c r="I1108" s="15">
        <v>117.18</v>
      </c>
      <c r="J1108" s="15">
        <v>3.9220000000000002</v>
      </c>
      <c r="K1108" s="15">
        <v>15842.259</v>
      </c>
      <c r="L1108" s="15">
        <v>842335</v>
      </c>
      <c r="M1108" s="15">
        <v>1990</v>
      </c>
      <c r="N1108" s="15">
        <v>14.593999999999999</v>
      </c>
      <c r="O1108" s="15">
        <v>218196</v>
      </c>
      <c r="P1108" s="15">
        <v>10987.2</v>
      </c>
      <c r="Q1108" s="15">
        <v>2756225</v>
      </c>
      <c r="R1108" s="15">
        <v>1200</v>
      </c>
      <c r="S1108" s="15">
        <v>10281</v>
      </c>
      <c r="T1108" s="15">
        <v>11.536799999999999</v>
      </c>
      <c r="U1108" s="15">
        <v>115.6</v>
      </c>
      <c r="V1108" s="15">
        <v>22</v>
      </c>
      <c r="W1108" s="15">
        <v>85.6</v>
      </c>
      <c r="X1108" s="15">
        <v>91.047439999999995</v>
      </c>
      <c r="AB1108" s="15">
        <v>312295</v>
      </c>
      <c r="AD1108" s="15">
        <v>0</v>
      </c>
      <c r="AE1108" s="15">
        <v>30.1</v>
      </c>
      <c r="AF1108" s="15">
        <v>12.2</v>
      </c>
      <c r="AH1108" s="13">
        <f t="shared" si="238"/>
        <v>2012</v>
      </c>
      <c r="AI1108" s="13">
        <f t="shared" si="239"/>
        <v>16</v>
      </c>
      <c r="AJ1108" s="13">
        <f>IF(AND(ISNUMBER(C1108),ISNUMBER(AK1108),ISNUMBER(AL1108),AH1108&gt;=Inputs!$B$5,AH1108&lt;=Inputs!$B$6,AH1108&lt;&gt;Inputs!$B$7,AH1108&lt;&gt;Inputs!$B$8),1,0)</f>
        <v>0</v>
      </c>
      <c r="AK1108" s="13">
        <f>IF(INDEX($E1108:$AF1108,Inputs!$C$10)="","",INDEX($E1108:$AF1108,Inputs!$C$10))</f>
        <v>218196</v>
      </c>
      <c r="AL1108" s="13">
        <f>IF(INDEX($E1108:$AF1108,Inputs!$C$11)="","",INDEX($E1108:$AF1108,Inputs!$C$11))</f>
        <v>381000</v>
      </c>
      <c r="AM1108" s="19">
        <f>Regression!$C$5+Regression!$C$6*A1108</f>
        <v>9548.3988424173731</v>
      </c>
      <c r="AN1108" s="27" t="str">
        <f t="shared" si="240"/>
        <v/>
      </c>
      <c r="AO1108" s="30">
        <f>INDEX('Seasonal Index'!$E$2:$E$53,AI1108)</f>
        <v>1.002097408025427</v>
      </c>
      <c r="AP1108" s="34" t="str">
        <f t="shared" si="241"/>
        <v/>
      </c>
      <c r="AQ1108" s="16">
        <f>IF(AJ1108=1,A1108-Regression!$C$15,0)</f>
        <v>0</v>
      </c>
      <c r="AR1108" s="16">
        <f>IF(AJ1108=1,AK1108-Regression!$D$15,0)</f>
        <v>0</v>
      </c>
      <c r="AS1108" s="16">
        <f>IF(AJ1108=1,AL1108-Regression!$E$15,0)</f>
        <v>0</v>
      </c>
      <c r="AT1108" s="16">
        <f>IF(AJ1108=1,AP1108-Regression!$F$15,0)</f>
        <v>0</v>
      </c>
      <c r="AU1108" s="19">
        <f>IF(AND(ISNUMBER(AK1108),ISNUMBER(AL1108)),Regression!$C$38+Regression!$D$38*A1108+Regression!$E$38*AK1108+Regression!$F$38*AL1108,"")</f>
        <v>9224.5426984151272</v>
      </c>
      <c r="AV1108" s="34">
        <f t="shared" si="242"/>
        <v>9243.8903283016771</v>
      </c>
      <c r="AW1108" s="13" t="str">
        <f>IF(AJ1108=1,"Train",IF(AH1108=Inputs!$B$6+1,"Validation",IF(AH1108&gt;Inputs!$B$6+1,"Forecast","Not used")))</f>
        <v>Not used</v>
      </c>
      <c r="AX1108" s="34">
        <f t="shared" si="243"/>
        <v>8496</v>
      </c>
      <c r="AY1108" s="38" t="str">
        <f t="shared" si="244"/>
        <v/>
      </c>
      <c r="AZ1108" s="13">
        <f t="shared" si="245"/>
        <v>0</v>
      </c>
      <c r="BB1108" s="19">
        <f>Regression!$C$45+Regression!$C$46*A1108</f>
        <v>7870.6455532550453</v>
      </c>
      <c r="BC1108" s="27" t="str">
        <f t="shared" si="246"/>
        <v/>
      </c>
      <c r="BD1108" s="30">
        <f>INDEX('Seasonal Index'!$H$2:$H$53,AI1108)</f>
        <v>1.0144500074765384</v>
      </c>
      <c r="BE1108" s="34" t="str">
        <f t="shared" si="247"/>
        <v/>
      </c>
      <c r="BF1108" s="38" t="str">
        <f t="shared" si="248"/>
        <v/>
      </c>
      <c r="BG1108" s="34">
        <f t="shared" si="249"/>
        <v>8496</v>
      </c>
      <c r="BH1108" s="13">
        <f t="shared" si="250"/>
        <v>0</v>
      </c>
      <c r="BI1108" s="13">
        <f t="shared" si="251"/>
        <v>0</v>
      </c>
    </row>
    <row r="1109" spans="1:61" x14ac:dyDescent="0.2">
      <c r="A1109" s="15">
        <v>1108</v>
      </c>
      <c r="B1109" s="35">
        <v>41026</v>
      </c>
      <c r="C1109" s="36">
        <v>8692</v>
      </c>
      <c r="D1109" s="37"/>
      <c r="F1109" s="15">
        <v>387000</v>
      </c>
      <c r="H1109" s="15">
        <v>103.78400000000001</v>
      </c>
      <c r="I1109" s="15">
        <v>118.096</v>
      </c>
      <c r="J1109" s="15">
        <v>3.87</v>
      </c>
      <c r="K1109" s="15">
        <v>15842.259</v>
      </c>
      <c r="L1109" s="15">
        <v>842335</v>
      </c>
      <c r="M1109" s="15">
        <v>1990</v>
      </c>
      <c r="N1109" s="15">
        <v>14.593999999999999</v>
      </c>
      <c r="O1109" s="15">
        <v>218196</v>
      </c>
      <c r="P1109" s="15">
        <v>10987.2</v>
      </c>
      <c r="Q1109" s="15">
        <v>2756225</v>
      </c>
      <c r="R1109" s="15">
        <v>1200</v>
      </c>
      <c r="S1109" s="15">
        <v>10281</v>
      </c>
      <c r="T1109" s="15">
        <v>11.536799999999999</v>
      </c>
      <c r="U1109" s="15">
        <v>115.6</v>
      </c>
      <c r="V1109" s="15">
        <v>22</v>
      </c>
      <c r="W1109" s="15">
        <v>85.6</v>
      </c>
      <c r="X1109" s="15">
        <v>90.964820000000003</v>
      </c>
      <c r="AB1109" s="15">
        <v>312295</v>
      </c>
      <c r="AD1109" s="15">
        <v>0</v>
      </c>
      <c r="AE1109" s="15">
        <v>55.8</v>
      </c>
      <c r="AF1109" s="15">
        <v>9.1999999999999993</v>
      </c>
      <c r="AH1109" s="13">
        <f t="shared" si="238"/>
        <v>2012</v>
      </c>
      <c r="AI1109" s="13">
        <f t="shared" si="239"/>
        <v>17</v>
      </c>
      <c r="AJ1109" s="13">
        <f>IF(AND(ISNUMBER(C1109),ISNUMBER(AK1109),ISNUMBER(AL1109),AH1109&gt;=Inputs!$B$5,AH1109&lt;=Inputs!$B$6,AH1109&lt;&gt;Inputs!$B$7,AH1109&lt;&gt;Inputs!$B$8),1,0)</f>
        <v>0</v>
      </c>
      <c r="AK1109" s="13">
        <f>IF(INDEX($E1109:$AF1109,Inputs!$C$10)="","",INDEX($E1109:$AF1109,Inputs!$C$10))</f>
        <v>218196</v>
      </c>
      <c r="AL1109" s="13">
        <f>IF(INDEX($E1109:$AF1109,Inputs!$C$11)="","",INDEX($E1109:$AF1109,Inputs!$C$11))</f>
        <v>387000</v>
      </c>
      <c r="AM1109" s="19">
        <f>Regression!$C$5+Regression!$C$6*A1109</f>
        <v>9547.2261674790534</v>
      </c>
      <c r="AN1109" s="27" t="str">
        <f t="shared" si="240"/>
        <v/>
      </c>
      <c r="AO1109" s="30">
        <f>INDEX('Seasonal Index'!$E$2:$E$53,AI1109)</f>
        <v>0.98572000908513657</v>
      </c>
      <c r="AP1109" s="34" t="str">
        <f t="shared" si="241"/>
        <v/>
      </c>
      <c r="AQ1109" s="16">
        <f>IF(AJ1109=1,A1109-Regression!$C$15,0)</f>
        <v>0</v>
      </c>
      <c r="AR1109" s="16">
        <f>IF(AJ1109=1,AK1109-Regression!$D$15,0)</f>
        <v>0</v>
      </c>
      <c r="AS1109" s="16">
        <f>IF(AJ1109=1,AL1109-Regression!$E$15,0)</f>
        <v>0</v>
      </c>
      <c r="AT1109" s="16">
        <f>IF(AJ1109=1,AP1109-Regression!$F$15,0)</f>
        <v>0</v>
      </c>
      <c r="AU1109" s="19">
        <f>IF(AND(ISNUMBER(AK1109),ISNUMBER(AL1109)),Regression!$C$38+Regression!$D$38*A1109+Regression!$E$38*AK1109+Regression!$F$38*AL1109,"")</f>
        <v>9207.0501369366502</v>
      </c>
      <c r="AV1109" s="34">
        <f t="shared" si="242"/>
        <v>9075.5735446285034</v>
      </c>
      <c r="AW1109" s="13" t="str">
        <f>IF(AJ1109=1,"Train",IF(AH1109=Inputs!$B$6+1,"Validation",IF(AH1109&gt;Inputs!$B$6+1,"Forecast","Not used")))</f>
        <v>Not used</v>
      </c>
      <c r="AX1109" s="34">
        <f t="shared" si="243"/>
        <v>8692</v>
      </c>
      <c r="AY1109" s="38" t="str">
        <f t="shared" si="244"/>
        <v/>
      </c>
      <c r="AZ1109" s="13">
        <f t="shared" si="245"/>
        <v>0</v>
      </c>
      <c r="BB1109" s="19">
        <f>Regression!$C$45+Regression!$C$46*A1109</f>
        <v>7872.2050528678228</v>
      </c>
      <c r="BC1109" s="27" t="str">
        <f t="shared" si="246"/>
        <v/>
      </c>
      <c r="BD1109" s="30">
        <f>INDEX('Seasonal Index'!$H$2:$H$53,AI1109)</f>
        <v>0.9921535913252727</v>
      </c>
      <c r="BE1109" s="34" t="str">
        <f t="shared" si="247"/>
        <v/>
      </c>
      <c r="BF1109" s="38" t="str">
        <f t="shared" si="248"/>
        <v/>
      </c>
      <c r="BG1109" s="34">
        <f t="shared" si="249"/>
        <v>8692</v>
      </c>
      <c r="BH1109" s="13">
        <f t="shared" si="250"/>
        <v>0</v>
      </c>
      <c r="BI1109" s="13">
        <f t="shared" si="251"/>
        <v>0</v>
      </c>
    </row>
    <row r="1110" spans="1:61" x14ac:dyDescent="0.2">
      <c r="A1110" s="15">
        <v>1109</v>
      </c>
      <c r="B1110" s="35">
        <v>41033</v>
      </c>
      <c r="C1110" s="36">
        <v>8864</v>
      </c>
      <c r="D1110" s="37"/>
      <c r="F1110" s="15">
        <v>372000</v>
      </c>
      <c r="H1110" s="15">
        <v>103.47199999999999</v>
      </c>
      <c r="I1110" s="15">
        <v>116.67400000000001</v>
      </c>
      <c r="J1110" s="15">
        <v>3.83</v>
      </c>
      <c r="K1110" s="15">
        <v>15842.259</v>
      </c>
      <c r="L1110" s="15">
        <v>842335</v>
      </c>
      <c r="M1110" s="15">
        <v>1990</v>
      </c>
      <c r="N1110" s="15">
        <v>14.593999999999999</v>
      </c>
      <c r="O1110" s="15">
        <v>218196</v>
      </c>
      <c r="P1110" s="15">
        <v>10987.2</v>
      </c>
      <c r="Q1110" s="15">
        <v>2756225</v>
      </c>
      <c r="R1110" s="15">
        <v>1200</v>
      </c>
      <c r="S1110" s="15">
        <v>10281</v>
      </c>
      <c r="T1110" s="15">
        <v>11.536799999999999</v>
      </c>
      <c r="U1110" s="15">
        <v>115.6</v>
      </c>
      <c r="V1110" s="15">
        <v>22</v>
      </c>
      <c r="W1110" s="15">
        <v>85.6</v>
      </c>
      <c r="X1110" s="15">
        <v>90.724000000000004</v>
      </c>
      <c r="AB1110" s="15">
        <v>312295</v>
      </c>
      <c r="AD1110" s="15">
        <v>0</v>
      </c>
      <c r="AE1110" s="15">
        <v>33.799999999999997</v>
      </c>
      <c r="AF1110" s="15">
        <v>29.2</v>
      </c>
      <c r="AH1110" s="13">
        <f t="shared" si="238"/>
        <v>2012</v>
      </c>
      <c r="AI1110" s="13">
        <f t="shared" si="239"/>
        <v>18</v>
      </c>
      <c r="AJ1110" s="13">
        <f>IF(AND(ISNUMBER(C1110),ISNUMBER(AK1110),ISNUMBER(AL1110),AH1110&gt;=Inputs!$B$5,AH1110&lt;=Inputs!$B$6,AH1110&lt;&gt;Inputs!$B$7,AH1110&lt;&gt;Inputs!$B$8),1,0)</f>
        <v>0</v>
      </c>
      <c r="AK1110" s="13">
        <f>IF(INDEX($E1110:$AF1110,Inputs!$C$10)="","",INDEX($E1110:$AF1110,Inputs!$C$10))</f>
        <v>218196</v>
      </c>
      <c r="AL1110" s="13">
        <f>IF(INDEX($E1110:$AF1110,Inputs!$C$11)="","",INDEX($E1110:$AF1110,Inputs!$C$11))</f>
        <v>372000</v>
      </c>
      <c r="AM1110" s="19">
        <f>Regression!$C$5+Regression!$C$6*A1110</f>
        <v>9546.0534925407337</v>
      </c>
      <c r="AN1110" s="27" t="str">
        <f t="shared" si="240"/>
        <v/>
      </c>
      <c r="AO1110" s="30">
        <f>INDEX('Seasonal Index'!$E$2:$E$53,AI1110)</f>
        <v>1.0181401500092944</v>
      </c>
      <c r="AP1110" s="34" t="str">
        <f t="shared" si="241"/>
        <v/>
      </c>
      <c r="AQ1110" s="16">
        <f>IF(AJ1110=1,A1110-Regression!$C$15,0)</f>
        <v>0</v>
      </c>
      <c r="AR1110" s="16">
        <f>IF(AJ1110=1,AK1110-Regression!$D$15,0)</f>
        <v>0</v>
      </c>
      <c r="AS1110" s="16">
        <f>IF(AJ1110=1,AL1110-Regression!$E$15,0)</f>
        <v>0</v>
      </c>
      <c r="AT1110" s="16">
        <f>IF(AJ1110=1,AP1110-Regression!$F$15,0)</f>
        <v>0</v>
      </c>
      <c r="AU1110" s="19">
        <f>IF(AND(ISNUMBER(AK1110),ISNUMBER(AL1110)),Regression!$C$38+Regression!$D$38*A1110+Regression!$E$38*AK1110+Regression!$F$38*AL1110,"")</f>
        <v>9245.3134443700728</v>
      </c>
      <c r="AV1110" s="34">
        <f t="shared" si="242"/>
        <v>9413.0248171338917</v>
      </c>
      <c r="AW1110" s="13" t="str">
        <f>IF(AJ1110=1,"Train",IF(AH1110=Inputs!$B$6+1,"Validation",IF(AH1110&gt;Inputs!$B$6+1,"Forecast","Not used")))</f>
        <v>Not used</v>
      </c>
      <c r="AX1110" s="34">
        <f t="shared" si="243"/>
        <v>8864</v>
      </c>
      <c r="AY1110" s="38" t="str">
        <f t="shared" si="244"/>
        <v/>
      </c>
      <c r="AZ1110" s="13">
        <f t="shared" si="245"/>
        <v>0</v>
      </c>
      <c r="BB1110" s="19">
        <f>Regression!$C$45+Regression!$C$46*A1110</f>
        <v>7873.7645524805994</v>
      </c>
      <c r="BC1110" s="27" t="str">
        <f t="shared" si="246"/>
        <v/>
      </c>
      <c r="BD1110" s="30">
        <f>INDEX('Seasonal Index'!$H$2:$H$53,AI1110)</f>
        <v>1.0188493846734186</v>
      </c>
      <c r="BE1110" s="34" t="str">
        <f t="shared" si="247"/>
        <v/>
      </c>
      <c r="BF1110" s="38" t="str">
        <f t="shared" si="248"/>
        <v/>
      </c>
      <c r="BG1110" s="34">
        <f t="shared" si="249"/>
        <v>8864</v>
      </c>
      <c r="BH1110" s="13">
        <f t="shared" si="250"/>
        <v>0</v>
      </c>
      <c r="BI1110" s="13">
        <f t="shared" si="251"/>
        <v>0</v>
      </c>
    </row>
    <row r="1111" spans="1:61" x14ac:dyDescent="0.2">
      <c r="A1111" s="15">
        <v>1110</v>
      </c>
      <c r="B1111" s="35">
        <v>41040</v>
      </c>
      <c r="C1111" s="36">
        <v>8971</v>
      </c>
      <c r="D1111" s="37"/>
      <c r="F1111" s="15">
        <v>373000</v>
      </c>
      <c r="H1111" s="15">
        <v>96.983999999999995</v>
      </c>
      <c r="I1111" s="15">
        <v>111.7775</v>
      </c>
      <c r="J1111" s="15">
        <v>3.79</v>
      </c>
      <c r="K1111" s="15">
        <v>16068.805</v>
      </c>
      <c r="L1111" s="15">
        <v>846470</v>
      </c>
      <c r="M1111" s="15">
        <v>1979</v>
      </c>
      <c r="N1111" s="15">
        <v>14.593999999999999</v>
      </c>
      <c r="O1111" s="15">
        <v>218196</v>
      </c>
      <c r="P1111" s="15">
        <v>10993.9</v>
      </c>
      <c r="Q1111" s="15">
        <v>2756225</v>
      </c>
      <c r="R1111" s="15">
        <v>1200</v>
      </c>
      <c r="S1111" s="15">
        <v>10281</v>
      </c>
      <c r="T1111" s="15">
        <v>11.536799999999999</v>
      </c>
      <c r="U1111" s="15">
        <v>116.3</v>
      </c>
      <c r="V1111" s="15">
        <v>22</v>
      </c>
      <c r="W1111" s="15">
        <v>86.5</v>
      </c>
      <c r="X1111" s="15">
        <v>90.606819999999999</v>
      </c>
      <c r="AB1111" s="15">
        <v>312295</v>
      </c>
      <c r="AD1111" s="15">
        <v>0</v>
      </c>
      <c r="AE1111" s="15">
        <v>20.6</v>
      </c>
      <c r="AF1111" s="15">
        <v>25.7</v>
      </c>
      <c r="AH1111" s="13">
        <f t="shared" si="238"/>
        <v>2012</v>
      </c>
      <c r="AI1111" s="13">
        <f t="shared" si="239"/>
        <v>19</v>
      </c>
      <c r="AJ1111" s="13">
        <f>IF(AND(ISNUMBER(C1111),ISNUMBER(AK1111),ISNUMBER(AL1111),AH1111&gt;=Inputs!$B$5,AH1111&lt;=Inputs!$B$6,AH1111&lt;&gt;Inputs!$B$7,AH1111&lt;&gt;Inputs!$B$8),1,0)</f>
        <v>0</v>
      </c>
      <c r="AK1111" s="13">
        <f>IF(INDEX($E1111:$AF1111,Inputs!$C$10)="","",INDEX($E1111:$AF1111,Inputs!$C$10))</f>
        <v>218196</v>
      </c>
      <c r="AL1111" s="13">
        <f>IF(INDEX($E1111:$AF1111,Inputs!$C$11)="","",INDEX($E1111:$AF1111,Inputs!$C$11))</f>
        <v>373000</v>
      </c>
      <c r="AM1111" s="19">
        <f>Regression!$C$5+Regression!$C$6*A1111</f>
        <v>9544.8808176024158</v>
      </c>
      <c r="AN1111" s="27" t="str">
        <f t="shared" si="240"/>
        <v/>
      </c>
      <c r="AO1111" s="30">
        <f>INDEX('Seasonal Index'!$E$2:$E$53,AI1111)</f>
        <v>1.0133712391889671</v>
      </c>
      <c r="AP1111" s="34" t="str">
        <f t="shared" si="241"/>
        <v/>
      </c>
      <c r="AQ1111" s="16">
        <f>IF(AJ1111=1,A1111-Regression!$C$15,0)</f>
        <v>0</v>
      </c>
      <c r="AR1111" s="16">
        <f>IF(AJ1111=1,AK1111-Regression!$D$15,0)</f>
        <v>0</v>
      </c>
      <c r="AS1111" s="16">
        <f>IF(AJ1111=1,AL1111-Regression!$E$15,0)</f>
        <v>0</v>
      </c>
      <c r="AT1111" s="16">
        <f>IF(AJ1111=1,AP1111-Regression!$F$15,0)</f>
        <v>0</v>
      </c>
      <c r="AU1111" s="19">
        <f>IF(AND(ISNUMBER(AK1111),ISNUMBER(AL1111)),Regression!$C$38+Regression!$D$38*A1111+Regression!$E$38*AK1111+Regression!$F$38*AL1111,"")</f>
        <v>9241.0960897753812</v>
      </c>
      <c r="AV1111" s="34">
        <f t="shared" si="242"/>
        <v>9364.6609959599955</v>
      </c>
      <c r="AW1111" s="13" t="str">
        <f>IF(AJ1111=1,"Train",IF(AH1111=Inputs!$B$6+1,"Validation",IF(AH1111&gt;Inputs!$B$6+1,"Forecast","Not used")))</f>
        <v>Not used</v>
      </c>
      <c r="AX1111" s="34">
        <f t="shared" si="243"/>
        <v>8971</v>
      </c>
      <c r="AY1111" s="38" t="str">
        <f t="shared" si="244"/>
        <v/>
      </c>
      <c r="AZ1111" s="13">
        <f t="shared" si="245"/>
        <v>0</v>
      </c>
      <c r="BB1111" s="19">
        <f>Regression!$C$45+Regression!$C$46*A1111</f>
        <v>7875.3240520933759</v>
      </c>
      <c r="BC1111" s="27" t="str">
        <f t="shared" si="246"/>
        <v/>
      </c>
      <c r="BD1111" s="30">
        <f>INDEX('Seasonal Index'!$H$2:$H$53,AI1111)</f>
        <v>1.0190603733092338</v>
      </c>
      <c r="BE1111" s="34" t="str">
        <f t="shared" si="247"/>
        <v/>
      </c>
      <c r="BF1111" s="38" t="str">
        <f t="shared" si="248"/>
        <v/>
      </c>
      <c r="BG1111" s="34">
        <f t="shared" si="249"/>
        <v>8971</v>
      </c>
      <c r="BH1111" s="13">
        <f t="shared" si="250"/>
        <v>0</v>
      </c>
      <c r="BI1111" s="13">
        <f t="shared" si="251"/>
        <v>0</v>
      </c>
    </row>
    <row r="1112" spans="1:61" x14ac:dyDescent="0.2">
      <c r="A1112" s="15">
        <v>1111</v>
      </c>
      <c r="B1112" s="35">
        <v>41047</v>
      </c>
      <c r="C1112" s="36">
        <v>8633</v>
      </c>
      <c r="D1112" s="37"/>
      <c r="F1112" s="15">
        <v>369000</v>
      </c>
      <c r="H1112" s="15">
        <v>93.108000000000004</v>
      </c>
      <c r="I1112" s="15">
        <v>109.866</v>
      </c>
      <c r="J1112" s="15">
        <v>3.754</v>
      </c>
      <c r="K1112" s="15">
        <v>16068.805</v>
      </c>
      <c r="L1112" s="15">
        <v>846470</v>
      </c>
      <c r="M1112" s="15">
        <v>1979</v>
      </c>
      <c r="N1112" s="15">
        <v>14.769</v>
      </c>
      <c r="O1112" s="15">
        <v>256166</v>
      </c>
      <c r="P1112" s="15">
        <v>10993.9</v>
      </c>
      <c r="Q1112" s="15">
        <v>2756225</v>
      </c>
      <c r="R1112" s="15">
        <v>1200</v>
      </c>
      <c r="S1112" s="15">
        <v>10281</v>
      </c>
      <c r="T1112" s="15">
        <v>11.536799999999999</v>
      </c>
      <c r="U1112" s="15">
        <v>116.3</v>
      </c>
      <c r="V1112" s="15">
        <v>22</v>
      </c>
      <c r="W1112" s="15">
        <v>86.5</v>
      </c>
      <c r="X1112" s="15">
        <v>91.537379999999999</v>
      </c>
      <c r="AB1112" s="15">
        <v>312295</v>
      </c>
      <c r="AD1112" s="15">
        <v>0</v>
      </c>
      <c r="AE1112" s="15">
        <v>9</v>
      </c>
      <c r="AF1112" s="15">
        <v>21.1</v>
      </c>
      <c r="AH1112" s="13">
        <f t="shared" si="238"/>
        <v>2012</v>
      </c>
      <c r="AI1112" s="13">
        <f t="shared" si="239"/>
        <v>20</v>
      </c>
      <c r="AJ1112" s="13">
        <f>IF(AND(ISNUMBER(C1112),ISNUMBER(AK1112),ISNUMBER(AL1112),AH1112&gt;=Inputs!$B$5,AH1112&lt;=Inputs!$B$6,AH1112&lt;&gt;Inputs!$B$7,AH1112&lt;&gt;Inputs!$B$8),1,0)</f>
        <v>0</v>
      </c>
      <c r="AK1112" s="13">
        <f>IF(INDEX($E1112:$AF1112,Inputs!$C$10)="","",INDEX($E1112:$AF1112,Inputs!$C$10))</f>
        <v>256166</v>
      </c>
      <c r="AL1112" s="13">
        <f>IF(INDEX($E1112:$AF1112,Inputs!$C$11)="","",INDEX($E1112:$AF1112,Inputs!$C$11))</f>
        <v>369000</v>
      </c>
      <c r="AM1112" s="19">
        <f>Regression!$C$5+Regression!$C$6*A1112</f>
        <v>9543.7081426640962</v>
      </c>
      <c r="AN1112" s="27" t="str">
        <f t="shared" si="240"/>
        <v/>
      </c>
      <c r="AO1112" s="30">
        <f>INDEX('Seasonal Index'!$E$2:$E$53,AI1112)</f>
        <v>1.0355119111831677</v>
      </c>
      <c r="AP1112" s="34" t="str">
        <f t="shared" si="241"/>
        <v/>
      </c>
      <c r="AQ1112" s="16">
        <f>IF(AJ1112=1,A1112-Regression!$C$15,0)</f>
        <v>0</v>
      </c>
      <c r="AR1112" s="16">
        <f>IF(AJ1112=1,AK1112-Regression!$D$15,0)</f>
        <v>0</v>
      </c>
      <c r="AS1112" s="16">
        <f>IF(AJ1112=1,AL1112-Regression!$E$15,0)</f>
        <v>0</v>
      </c>
      <c r="AT1112" s="16">
        <f>IF(AJ1112=1,AP1112-Regression!$F$15,0)</f>
        <v>0</v>
      </c>
      <c r="AU1112" s="19">
        <f>IF(AND(ISNUMBER(AK1112),ISNUMBER(AL1112)),Regression!$C$38+Regression!$D$38*A1112+Regression!$E$38*AK1112+Regression!$F$38*AL1112,"")</f>
        <v>9319.4367045751296</v>
      </c>
      <c r="AV1112" s="34">
        <f t="shared" si="242"/>
        <v>9650.387713105154</v>
      </c>
      <c r="AW1112" s="13" t="str">
        <f>IF(AJ1112=1,"Train",IF(AH1112=Inputs!$B$6+1,"Validation",IF(AH1112&gt;Inputs!$B$6+1,"Forecast","Not used")))</f>
        <v>Not used</v>
      </c>
      <c r="AX1112" s="34">
        <f t="shared" si="243"/>
        <v>8633</v>
      </c>
      <c r="AY1112" s="38" t="str">
        <f t="shared" si="244"/>
        <v/>
      </c>
      <c r="AZ1112" s="13">
        <f t="shared" si="245"/>
        <v>0</v>
      </c>
      <c r="BB1112" s="19">
        <f>Regression!$C$45+Regression!$C$46*A1112</f>
        <v>7876.8835517061525</v>
      </c>
      <c r="BC1112" s="27" t="str">
        <f t="shared" si="246"/>
        <v/>
      </c>
      <c r="BD1112" s="30">
        <f>INDEX('Seasonal Index'!$H$2:$H$53,AI1112)</f>
        <v>1.0467644841480233</v>
      </c>
      <c r="BE1112" s="34" t="str">
        <f t="shared" si="247"/>
        <v/>
      </c>
      <c r="BF1112" s="38" t="str">
        <f t="shared" si="248"/>
        <v/>
      </c>
      <c r="BG1112" s="34">
        <f t="shared" si="249"/>
        <v>8633</v>
      </c>
      <c r="BH1112" s="13">
        <f t="shared" si="250"/>
        <v>0</v>
      </c>
      <c r="BI1112" s="13">
        <f t="shared" si="251"/>
        <v>0</v>
      </c>
    </row>
    <row r="1113" spans="1:61" x14ac:dyDescent="0.2">
      <c r="A1113" s="15">
        <v>1112</v>
      </c>
      <c r="B1113" s="35">
        <v>41054</v>
      </c>
      <c r="C1113" s="36">
        <v>8931</v>
      </c>
      <c r="D1113" s="37"/>
      <c r="F1113" s="15">
        <v>371000</v>
      </c>
      <c r="H1113" s="15">
        <v>90.882000000000005</v>
      </c>
      <c r="I1113" s="15">
        <v>108.14400000000001</v>
      </c>
      <c r="J1113" s="15">
        <v>3.7149999999999999</v>
      </c>
      <c r="K1113" s="15">
        <v>16068.805</v>
      </c>
      <c r="L1113" s="15">
        <v>846470</v>
      </c>
      <c r="M1113" s="15">
        <v>1979</v>
      </c>
      <c r="N1113" s="15">
        <v>14.769</v>
      </c>
      <c r="O1113" s="15">
        <v>256166</v>
      </c>
      <c r="P1113" s="15">
        <v>10993.9</v>
      </c>
      <c r="Q1113" s="15">
        <v>2756225</v>
      </c>
      <c r="R1113" s="15">
        <v>1200</v>
      </c>
      <c r="S1113" s="15">
        <v>10281</v>
      </c>
      <c r="T1113" s="15">
        <v>11.43625613</v>
      </c>
      <c r="U1113" s="15">
        <v>116.3</v>
      </c>
      <c r="V1113" s="15">
        <v>22</v>
      </c>
      <c r="W1113" s="15">
        <v>86.5</v>
      </c>
      <c r="X1113" s="15">
        <v>92.755660000000006</v>
      </c>
      <c r="AB1113" s="15">
        <v>312295</v>
      </c>
      <c r="AD1113" s="15">
        <v>0</v>
      </c>
      <c r="AE1113" s="15">
        <v>4.9000000000000004</v>
      </c>
      <c r="AF1113" s="15">
        <v>41.1</v>
      </c>
      <c r="AH1113" s="13">
        <f t="shared" si="238"/>
        <v>2012</v>
      </c>
      <c r="AI1113" s="13">
        <f t="shared" si="239"/>
        <v>21</v>
      </c>
      <c r="AJ1113" s="13">
        <f>IF(AND(ISNUMBER(C1113),ISNUMBER(AK1113),ISNUMBER(AL1113),AH1113&gt;=Inputs!$B$5,AH1113&lt;=Inputs!$B$6,AH1113&lt;&gt;Inputs!$B$7,AH1113&lt;&gt;Inputs!$B$8),1,0)</f>
        <v>0</v>
      </c>
      <c r="AK1113" s="13">
        <f>IF(INDEX($E1113:$AF1113,Inputs!$C$10)="","",INDEX($E1113:$AF1113,Inputs!$C$10))</f>
        <v>256166</v>
      </c>
      <c r="AL1113" s="13">
        <f>IF(INDEX($E1113:$AF1113,Inputs!$C$11)="","",INDEX($E1113:$AF1113,Inputs!$C$11))</f>
        <v>371000</v>
      </c>
      <c r="AM1113" s="19">
        <f>Regression!$C$5+Regression!$C$6*A1113</f>
        <v>9542.5354677257783</v>
      </c>
      <c r="AN1113" s="27" t="str">
        <f t="shared" si="240"/>
        <v/>
      </c>
      <c r="AO1113" s="30">
        <f>INDEX('Seasonal Index'!$E$2:$E$53,AI1113)</f>
        <v>1.0352245807811005</v>
      </c>
      <c r="AP1113" s="34" t="str">
        <f t="shared" si="241"/>
        <v/>
      </c>
      <c r="AQ1113" s="16">
        <f>IF(AJ1113=1,A1113-Regression!$C$15,0)</f>
        <v>0</v>
      </c>
      <c r="AR1113" s="16">
        <f>IF(AJ1113=1,AK1113-Regression!$D$15,0)</f>
        <v>0</v>
      </c>
      <c r="AS1113" s="16">
        <f>IF(AJ1113=1,AL1113-Regression!$E$15,0)</f>
        <v>0</v>
      </c>
      <c r="AT1113" s="16">
        <f>IF(AJ1113=1,AP1113-Regression!$F$15,0)</f>
        <v>0</v>
      </c>
      <c r="AU1113" s="19">
        <f>IF(AND(ISNUMBER(AK1113),ISNUMBER(AL1113)),Regression!$C$38+Regression!$D$38*A1113+Regression!$E$38*AK1113+Regression!$F$38*AL1113,"")</f>
        <v>9312.5643086036816</v>
      </c>
      <c r="AV1113" s="34">
        <f t="shared" si="242"/>
        <v>9640.5954823712855</v>
      </c>
      <c r="AW1113" s="13" t="str">
        <f>IF(AJ1113=1,"Train",IF(AH1113=Inputs!$B$6+1,"Validation",IF(AH1113&gt;Inputs!$B$6+1,"Forecast","Not used")))</f>
        <v>Not used</v>
      </c>
      <c r="AX1113" s="34">
        <f t="shared" si="243"/>
        <v>8931</v>
      </c>
      <c r="AY1113" s="38" t="str">
        <f t="shared" si="244"/>
        <v/>
      </c>
      <c r="AZ1113" s="13">
        <f t="shared" si="245"/>
        <v>0</v>
      </c>
      <c r="BB1113" s="19">
        <f>Regression!$C$45+Regression!$C$46*A1113</f>
        <v>7878.4430513189291</v>
      </c>
      <c r="BC1113" s="27" t="str">
        <f t="shared" si="246"/>
        <v/>
      </c>
      <c r="BD1113" s="30">
        <f>INDEX('Seasonal Index'!$H$2:$H$53,AI1113)</f>
        <v>1.0342763462036404</v>
      </c>
      <c r="BE1113" s="34" t="str">
        <f t="shared" si="247"/>
        <v/>
      </c>
      <c r="BF1113" s="38" t="str">
        <f t="shared" si="248"/>
        <v/>
      </c>
      <c r="BG1113" s="34">
        <f t="shared" si="249"/>
        <v>8931</v>
      </c>
      <c r="BH1113" s="13">
        <f t="shared" si="250"/>
        <v>0</v>
      </c>
      <c r="BI1113" s="13">
        <f t="shared" si="251"/>
        <v>0</v>
      </c>
    </row>
    <row r="1114" spans="1:61" x14ac:dyDescent="0.2">
      <c r="A1114" s="15">
        <v>1113</v>
      </c>
      <c r="B1114" s="35">
        <v>41061</v>
      </c>
      <c r="C1114" s="36">
        <v>8648</v>
      </c>
      <c r="D1114" s="37"/>
      <c r="F1114" s="15">
        <v>381000</v>
      </c>
      <c r="H1114" s="15">
        <v>87.057500000000005</v>
      </c>
      <c r="I1114" s="15">
        <v>103.4725</v>
      </c>
      <c r="J1114" s="15">
        <v>3.67</v>
      </c>
      <c r="K1114" s="15">
        <v>16068.805</v>
      </c>
      <c r="L1114" s="15">
        <v>846470</v>
      </c>
      <c r="M1114" s="15">
        <v>1979</v>
      </c>
      <c r="N1114" s="15">
        <v>14.769</v>
      </c>
      <c r="O1114" s="15">
        <v>256166</v>
      </c>
      <c r="P1114" s="15">
        <v>10993.9</v>
      </c>
      <c r="Q1114" s="15">
        <v>2756225</v>
      </c>
      <c r="R1114" s="15">
        <v>1200</v>
      </c>
      <c r="S1114" s="15">
        <v>10281</v>
      </c>
      <c r="T1114" s="15">
        <v>11.43625613</v>
      </c>
      <c r="U1114" s="15">
        <v>116.3</v>
      </c>
      <c r="V1114" s="15">
        <v>22</v>
      </c>
      <c r="W1114" s="15">
        <v>86.5</v>
      </c>
      <c r="X1114" s="15">
        <v>93.568560000000005</v>
      </c>
      <c r="AB1114" s="15">
        <v>312295</v>
      </c>
      <c r="AD1114" s="15">
        <v>1</v>
      </c>
      <c r="AE1114" s="15">
        <v>6.3</v>
      </c>
      <c r="AF1114" s="15">
        <v>66</v>
      </c>
      <c r="AH1114" s="13">
        <f t="shared" si="238"/>
        <v>2012</v>
      </c>
      <c r="AI1114" s="13">
        <f t="shared" si="239"/>
        <v>22</v>
      </c>
      <c r="AJ1114" s="13">
        <f>IF(AND(ISNUMBER(C1114),ISNUMBER(AK1114),ISNUMBER(AL1114),AH1114&gt;=Inputs!$B$5,AH1114&lt;=Inputs!$B$6,AH1114&lt;&gt;Inputs!$B$7,AH1114&lt;&gt;Inputs!$B$8),1,0)</f>
        <v>0</v>
      </c>
      <c r="AK1114" s="13">
        <f>IF(INDEX($E1114:$AF1114,Inputs!$C$10)="","",INDEX($E1114:$AF1114,Inputs!$C$10))</f>
        <v>256166</v>
      </c>
      <c r="AL1114" s="13">
        <f>IF(INDEX($E1114:$AF1114,Inputs!$C$11)="","",INDEX($E1114:$AF1114,Inputs!$C$11))</f>
        <v>381000</v>
      </c>
      <c r="AM1114" s="19">
        <f>Regression!$C$5+Regression!$C$6*A1114</f>
        <v>9541.3627927874586</v>
      </c>
      <c r="AN1114" s="27" t="str">
        <f t="shared" si="240"/>
        <v/>
      </c>
      <c r="AO1114" s="30">
        <f>INDEX('Seasonal Index'!$E$2:$E$53,AI1114)</f>
        <v>1.0139791701706116</v>
      </c>
      <c r="AP1114" s="34" t="str">
        <f t="shared" si="241"/>
        <v/>
      </c>
      <c r="AQ1114" s="16">
        <f>IF(AJ1114=1,A1114-Regression!$C$15,0)</f>
        <v>0</v>
      </c>
      <c r="AR1114" s="16">
        <f>IF(AJ1114=1,AK1114-Regression!$D$15,0)</f>
        <v>0</v>
      </c>
      <c r="AS1114" s="16">
        <f>IF(AJ1114=1,AL1114-Regression!$E$15,0)</f>
        <v>0</v>
      </c>
      <c r="AT1114" s="16">
        <f>IF(AJ1114=1,AP1114-Regression!$F$15,0)</f>
        <v>0</v>
      </c>
      <c r="AU1114" s="19">
        <f>IF(AND(ISNUMBER(AK1114),ISNUMBER(AL1114)),Regression!$C$38+Regression!$D$38*A1114+Regression!$E$38*AK1114+Regression!$F$38*AL1114,"")</f>
        <v>9284.4515816181738</v>
      </c>
      <c r="AV1114" s="34">
        <f t="shared" si="242"/>
        <v>9414.2405102184184</v>
      </c>
      <c r="AW1114" s="13" t="str">
        <f>IF(AJ1114=1,"Train",IF(AH1114=Inputs!$B$6+1,"Validation",IF(AH1114&gt;Inputs!$B$6+1,"Forecast","Not used")))</f>
        <v>Not used</v>
      </c>
      <c r="AX1114" s="34">
        <f t="shared" si="243"/>
        <v>8648</v>
      </c>
      <c r="AY1114" s="38" t="str">
        <f t="shared" si="244"/>
        <v/>
      </c>
      <c r="AZ1114" s="13">
        <f t="shared" si="245"/>
        <v>0</v>
      </c>
      <c r="BB1114" s="19">
        <f>Regression!$C$45+Regression!$C$46*A1114</f>
        <v>7880.0025509317065</v>
      </c>
      <c r="BC1114" s="27" t="str">
        <f t="shared" si="246"/>
        <v/>
      </c>
      <c r="BD1114" s="30">
        <f>INDEX('Seasonal Index'!$H$2:$H$53,AI1114)</f>
        <v>1.0395594903117378</v>
      </c>
      <c r="BE1114" s="34" t="str">
        <f t="shared" si="247"/>
        <v/>
      </c>
      <c r="BF1114" s="38" t="str">
        <f t="shared" si="248"/>
        <v/>
      </c>
      <c r="BG1114" s="34">
        <f t="shared" si="249"/>
        <v>8648</v>
      </c>
      <c r="BH1114" s="13">
        <f t="shared" si="250"/>
        <v>0</v>
      </c>
      <c r="BI1114" s="13">
        <f t="shared" si="251"/>
        <v>0</v>
      </c>
    </row>
    <row r="1115" spans="1:61" x14ac:dyDescent="0.2">
      <c r="A1115" s="15">
        <v>1114</v>
      </c>
      <c r="B1115" s="35">
        <v>41068</v>
      </c>
      <c r="C1115" s="36">
        <v>9130</v>
      </c>
      <c r="D1115" s="37"/>
      <c r="F1115" s="15">
        <v>377000</v>
      </c>
      <c r="H1115" s="15">
        <v>84.433999999999997</v>
      </c>
      <c r="I1115" s="15">
        <v>99.03</v>
      </c>
      <c r="J1115" s="15">
        <v>3.613</v>
      </c>
      <c r="K1115" s="15">
        <v>16068.805</v>
      </c>
      <c r="L1115" s="15">
        <v>846470</v>
      </c>
      <c r="M1115" s="15">
        <v>1962</v>
      </c>
      <c r="N1115" s="15">
        <v>14.769</v>
      </c>
      <c r="O1115" s="15">
        <v>256166</v>
      </c>
      <c r="P1115" s="15">
        <v>11018.5</v>
      </c>
      <c r="Q1115" s="15">
        <v>2756225</v>
      </c>
      <c r="R1115" s="15">
        <v>1200</v>
      </c>
      <c r="S1115" s="15">
        <v>10281</v>
      </c>
      <c r="T1115" s="15">
        <v>11.43625613</v>
      </c>
      <c r="U1115" s="15">
        <v>116.3</v>
      </c>
      <c r="V1115" s="15">
        <v>22</v>
      </c>
      <c r="W1115" s="15">
        <v>85.6</v>
      </c>
      <c r="X1115" s="15">
        <v>94.390124999999998</v>
      </c>
      <c r="AB1115" s="15">
        <v>312295</v>
      </c>
      <c r="AD1115" s="15">
        <v>0</v>
      </c>
      <c r="AE1115" s="15">
        <v>4.2</v>
      </c>
      <c r="AF1115" s="15">
        <v>42.7</v>
      </c>
      <c r="AH1115" s="13">
        <f t="shared" si="238"/>
        <v>2012</v>
      </c>
      <c r="AI1115" s="13">
        <f t="shared" si="239"/>
        <v>23</v>
      </c>
      <c r="AJ1115" s="13">
        <f>IF(AND(ISNUMBER(C1115),ISNUMBER(AK1115),ISNUMBER(AL1115),AH1115&gt;=Inputs!$B$5,AH1115&lt;=Inputs!$B$6,AH1115&lt;&gt;Inputs!$B$7,AH1115&lt;&gt;Inputs!$B$8),1,0)</f>
        <v>0</v>
      </c>
      <c r="AK1115" s="13">
        <f>IF(INDEX($E1115:$AF1115,Inputs!$C$10)="","",INDEX($E1115:$AF1115,Inputs!$C$10))</f>
        <v>256166</v>
      </c>
      <c r="AL1115" s="13">
        <f>IF(INDEX($E1115:$AF1115,Inputs!$C$11)="","",INDEX($E1115:$AF1115,Inputs!$C$11))</f>
        <v>377000</v>
      </c>
      <c r="AM1115" s="19">
        <f>Regression!$C$5+Regression!$C$6*A1115</f>
        <v>9540.1901178491389</v>
      </c>
      <c r="AN1115" s="27" t="str">
        <f t="shared" si="240"/>
        <v/>
      </c>
      <c r="AO1115" s="30">
        <f>INDEX('Seasonal Index'!$E$2:$E$53,AI1115)</f>
        <v>1.0375597367919589</v>
      </c>
      <c r="AP1115" s="34" t="str">
        <f t="shared" si="241"/>
        <v/>
      </c>
      <c r="AQ1115" s="16">
        <f>IF(AJ1115=1,A1115-Regression!$C$15,0)</f>
        <v>0</v>
      </c>
      <c r="AR1115" s="16">
        <f>IF(AJ1115=1,AK1115-Regression!$D$15,0)</f>
        <v>0</v>
      </c>
      <c r="AS1115" s="16">
        <f>IF(AJ1115=1,AL1115-Regression!$E$15,0)</f>
        <v>0</v>
      </c>
      <c r="AT1115" s="16">
        <f>IF(AJ1115=1,AP1115-Regression!$F$15,0)</f>
        <v>0</v>
      </c>
      <c r="AU1115" s="19">
        <f>IF(AND(ISNUMBER(AK1115),ISNUMBER(AL1115)),Regression!$C$38+Regression!$D$38*A1115+Regression!$E$38*AK1115+Regression!$F$38*AL1115,"")</f>
        <v>9293.5094339072675</v>
      </c>
      <c r="AV1115" s="34">
        <f t="shared" si="242"/>
        <v>9642.5712021184117</v>
      </c>
      <c r="AW1115" s="13" t="str">
        <f>IF(AJ1115=1,"Train",IF(AH1115=Inputs!$B$6+1,"Validation",IF(AH1115&gt;Inputs!$B$6+1,"Forecast","Not used")))</f>
        <v>Not used</v>
      </c>
      <c r="AX1115" s="34">
        <f t="shared" si="243"/>
        <v>9130</v>
      </c>
      <c r="AY1115" s="38" t="str">
        <f t="shared" si="244"/>
        <v/>
      </c>
      <c r="AZ1115" s="13">
        <f t="shared" si="245"/>
        <v>0</v>
      </c>
      <c r="BB1115" s="19">
        <f>Regression!$C$45+Regression!$C$46*A1115</f>
        <v>7881.5620505444831</v>
      </c>
      <c r="BC1115" s="27" t="str">
        <f t="shared" si="246"/>
        <v/>
      </c>
      <c r="BD1115" s="30">
        <f>INDEX('Seasonal Index'!$H$2:$H$53,AI1115)</f>
        <v>1.0378992768174384</v>
      </c>
      <c r="BE1115" s="34" t="str">
        <f t="shared" si="247"/>
        <v/>
      </c>
      <c r="BF1115" s="38" t="str">
        <f t="shared" si="248"/>
        <v/>
      </c>
      <c r="BG1115" s="34">
        <f t="shared" si="249"/>
        <v>9130</v>
      </c>
      <c r="BH1115" s="13">
        <f t="shared" si="250"/>
        <v>0</v>
      </c>
      <c r="BI1115" s="13">
        <f t="shared" si="251"/>
        <v>0</v>
      </c>
    </row>
    <row r="1116" spans="1:61" x14ac:dyDescent="0.2">
      <c r="A1116" s="15">
        <v>1115</v>
      </c>
      <c r="B1116" s="35">
        <v>41075</v>
      </c>
      <c r="C1116" s="36">
        <v>8693</v>
      </c>
      <c r="D1116" s="37"/>
      <c r="F1116" s="15">
        <v>383000</v>
      </c>
      <c r="H1116" s="15">
        <v>83.27</v>
      </c>
      <c r="I1116" s="15">
        <v>97.213999999999999</v>
      </c>
      <c r="J1116" s="15">
        <v>3.5720000000000001</v>
      </c>
      <c r="K1116" s="15">
        <v>16068.805</v>
      </c>
      <c r="L1116" s="15">
        <v>862976</v>
      </c>
      <c r="M1116" s="15">
        <v>1962</v>
      </c>
      <c r="N1116" s="15">
        <v>14.769</v>
      </c>
      <c r="O1116" s="15">
        <v>249394</v>
      </c>
      <c r="P1116" s="15">
        <v>11018.5</v>
      </c>
      <c r="Q1116" s="15">
        <v>2791565</v>
      </c>
      <c r="R1116" s="15">
        <v>1200</v>
      </c>
      <c r="S1116" s="15">
        <v>10281</v>
      </c>
      <c r="T1116" s="15">
        <v>11.43625613</v>
      </c>
      <c r="U1116" s="15">
        <v>116.3</v>
      </c>
      <c r="V1116" s="15">
        <v>22</v>
      </c>
      <c r="W1116" s="15">
        <v>85.6</v>
      </c>
      <c r="X1116" s="15">
        <v>94.229879999999994</v>
      </c>
      <c r="AB1116" s="15">
        <v>312295</v>
      </c>
      <c r="AD1116" s="15">
        <v>0</v>
      </c>
      <c r="AE1116" s="15">
        <v>0.1</v>
      </c>
      <c r="AF1116" s="15">
        <v>58.3</v>
      </c>
      <c r="AH1116" s="13">
        <f t="shared" si="238"/>
        <v>2012</v>
      </c>
      <c r="AI1116" s="13">
        <f t="shared" si="239"/>
        <v>24</v>
      </c>
      <c r="AJ1116" s="13">
        <f>IF(AND(ISNUMBER(C1116),ISNUMBER(AK1116),ISNUMBER(AL1116),AH1116&gt;=Inputs!$B$5,AH1116&lt;=Inputs!$B$6,AH1116&lt;&gt;Inputs!$B$7,AH1116&lt;&gt;Inputs!$B$8),1,0)</f>
        <v>0</v>
      </c>
      <c r="AK1116" s="13">
        <f>IF(INDEX($E1116:$AF1116,Inputs!$C$10)="","",INDEX($E1116:$AF1116,Inputs!$C$10))</f>
        <v>249394</v>
      </c>
      <c r="AL1116" s="13">
        <f>IF(INDEX($E1116:$AF1116,Inputs!$C$11)="","",INDEX($E1116:$AF1116,Inputs!$C$11))</f>
        <v>383000</v>
      </c>
      <c r="AM1116" s="19">
        <f>Regression!$C$5+Regression!$C$6*A1116</f>
        <v>9539.017442910821</v>
      </c>
      <c r="AN1116" s="27" t="str">
        <f t="shared" si="240"/>
        <v/>
      </c>
      <c r="AO1116" s="30">
        <f>INDEX('Seasonal Index'!$E$2:$E$53,AI1116)</f>
        <v>1.0344513246808191</v>
      </c>
      <c r="AP1116" s="34" t="str">
        <f t="shared" si="241"/>
        <v/>
      </c>
      <c r="AQ1116" s="16">
        <f>IF(AJ1116=1,A1116-Regression!$C$15,0)</f>
        <v>0</v>
      </c>
      <c r="AR1116" s="16">
        <f>IF(AJ1116=1,AK1116-Regression!$D$15,0)</f>
        <v>0</v>
      </c>
      <c r="AS1116" s="16">
        <f>IF(AJ1116=1,AL1116-Regression!$E$15,0)</f>
        <v>0</v>
      </c>
      <c r="AT1116" s="16">
        <f>IF(AJ1116=1,AP1116-Regression!$F$15,0)</f>
        <v>0</v>
      </c>
      <c r="AU1116" s="19">
        <f>IF(AND(ISNUMBER(AK1116),ISNUMBER(AL1116)),Regression!$C$38+Regression!$D$38*A1116+Regression!$E$38*AK1116+Regression!$F$38*AL1116,"")</f>
        <v>9263.6601995891233</v>
      </c>
      <c r="AV1116" s="34">
        <f t="shared" si="242"/>
        <v>9582.8055648579502</v>
      </c>
      <c r="AW1116" s="13" t="str">
        <f>IF(AJ1116=1,"Train",IF(AH1116=Inputs!$B$6+1,"Validation",IF(AH1116&gt;Inputs!$B$6+1,"Forecast","Not used")))</f>
        <v>Not used</v>
      </c>
      <c r="AX1116" s="34">
        <f t="shared" si="243"/>
        <v>8693</v>
      </c>
      <c r="AY1116" s="38" t="str">
        <f t="shared" si="244"/>
        <v/>
      </c>
      <c r="AZ1116" s="13">
        <f t="shared" si="245"/>
        <v>0</v>
      </c>
      <c r="BB1116" s="19">
        <f>Regression!$C$45+Regression!$C$46*A1116</f>
        <v>7883.1215501572597</v>
      </c>
      <c r="BC1116" s="27" t="str">
        <f t="shared" si="246"/>
        <v/>
      </c>
      <c r="BD1116" s="30">
        <f>INDEX('Seasonal Index'!$H$2:$H$53,AI1116)</f>
        <v>1.0351080615346946</v>
      </c>
      <c r="BE1116" s="34" t="str">
        <f t="shared" si="247"/>
        <v/>
      </c>
      <c r="BF1116" s="38" t="str">
        <f t="shared" si="248"/>
        <v/>
      </c>
      <c r="BG1116" s="34">
        <f t="shared" si="249"/>
        <v>8693</v>
      </c>
      <c r="BH1116" s="13">
        <f t="shared" si="250"/>
        <v>0</v>
      </c>
      <c r="BI1116" s="13">
        <f t="shared" si="251"/>
        <v>0</v>
      </c>
    </row>
    <row r="1117" spans="1:61" x14ac:dyDescent="0.2">
      <c r="A1117" s="15">
        <v>1116</v>
      </c>
      <c r="B1117" s="35">
        <v>41082</v>
      </c>
      <c r="C1117" s="36">
        <v>8846</v>
      </c>
      <c r="D1117" s="37"/>
      <c r="F1117" s="15">
        <v>384000</v>
      </c>
      <c r="H1117" s="15">
        <v>81.11</v>
      </c>
      <c r="I1117" s="15">
        <v>92.457999999999998</v>
      </c>
      <c r="J1117" s="15">
        <v>3.5329999999999999</v>
      </c>
      <c r="K1117" s="15">
        <v>16068.805</v>
      </c>
      <c r="L1117" s="15">
        <v>862976</v>
      </c>
      <c r="M1117" s="15">
        <v>1962</v>
      </c>
      <c r="N1117" s="15">
        <v>14.496</v>
      </c>
      <c r="O1117" s="15">
        <v>249394</v>
      </c>
      <c r="P1117" s="15">
        <v>11018.5</v>
      </c>
      <c r="Q1117" s="15">
        <v>2791565</v>
      </c>
      <c r="R1117" s="15">
        <v>1200</v>
      </c>
      <c r="S1117" s="15">
        <v>10281</v>
      </c>
      <c r="T1117" s="15">
        <v>11.43625613</v>
      </c>
      <c r="U1117" s="15">
        <v>116.3</v>
      </c>
      <c r="V1117" s="15">
        <v>22</v>
      </c>
      <c r="W1117" s="15">
        <v>85.6</v>
      </c>
      <c r="X1117" s="15">
        <v>93.854519999999994</v>
      </c>
      <c r="AB1117" s="15">
        <v>312295</v>
      </c>
      <c r="AD1117" s="15">
        <v>0</v>
      </c>
      <c r="AE1117" s="15">
        <v>1.1000000000000001</v>
      </c>
      <c r="AF1117" s="15">
        <v>76.2</v>
      </c>
      <c r="AH1117" s="13">
        <f t="shared" si="238"/>
        <v>2012</v>
      </c>
      <c r="AI1117" s="13">
        <f t="shared" si="239"/>
        <v>25</v>
      </c>
      <c r="AJ1117" s="13">
        <f>IF(AND(ISNUMBER(C1117),ISNUMBER(AK1117),ISNUMBER(AL1117),AH1117&gt;=Inputs!$B$5,AH1117&lt;=Inputs!$B$6,AH1117&lt;&gt;Inputs!$B$7,AH1117&lt;&gt;Inputs!$B$8),1,0)</f>
        <v>0</v>
      </c>
      <c r="AK1117" s="13">
        <f>IF(INDEX($E1117:$AF1117,Inputs!$C$10)="","",INDEX($E1117:$AF1117,Inputs!$C$10))</f>
        <v>249394</v>
      </c>
      <c r="AL1117" s="13">
        <f>IF(INDEX($E1117:$AF1117,Inputs!$C$11)="","",INDEX($E1117:$AF1117,Inputs!$C$11))</f>
        <v>384000</v>
      </c>
      <c r="AM1117" s="19">
        <f>Regression!$C$5+Regression!$C$6*A1117</f>
        <v>9537.8447679725014</v>
      </c>
      <c r="AN1117" s="27" t="str">
        <f t="shared" si="240"/>
        <v/>
      </c>
      <c r="AO1117" s="30">
        <f>INDEX('Seasonal Index'!$E$2:$E$53,AI1117)</f>
        <v>1.0360606930993077</v>
      </c>
      <c r="AP1117" s="34" t="str">
        <f t="shared" si="241"/>
        <v/>
      </c>
      <c r="AQ1117" s="16">
        <f>IF(AJ1117=1,A1117-Regression!$C$15,0)</f>
        <v>0</v>
      </c>
      <c r="AR1117" s="16">
        <f>IF(AJ1117=1,AK1117-Regression!$D$15,0)</f>
        <v>0</v>
      </c>
      <c r="AS1117" s="16">
        <f>IF(AJ1117=1,AL1117-Regression!$E$15,0)</f>
        <v>0</v>
      </c>
      <c r="AT1117" s="16">
        <f>IF(AJ1117=1,AP1117-Regression!$F$15,0)</f>
        <v>0</v>
      </c>
      <c r="AU1117" s="19">
        <f>IF(AND(ISNUMBER(AK1117),ISNUMBER(AL1117)),Regression!$C$38+Regression!$D$38*A1117+Regression!$E$38*AK1117+Regression!$F$38*AL1117,"")</f>
        <v>9259.4428449944317</v>
      </c>
      <c r="AV1117" s="34">
        <f t="shared" si="242"/>
        <v>9593.3447716983574</v>
      </c>
      <c r="AW1117" s="13" t="str">
        <f>IF(AJ1117=1,"Train",IF(AH1117=Inputs!$B$6+1,"Validation",IF(AH1117&gt;Inputs!$B$6+1,"Forecast","Not used")))</f>
        <v>Not used</v>
      </c>
      <c r="AX1117" s="34">
        <f t="shared" si="243"/>
        <v>8846</v>
      </c>
      <c r="AY1117" s="38" t="str">
        <f t="shared" si="244"/>
        <v/>
      </c>
      <c r="AZ1117" s="13">
        <f t="shared" si="245"/>
        <v>0</v>
      </c>
      <c r="BB1117" s="19">
        <f>Regression!$C$45+Regression!$C$46*A1117</f>
        <v>7884.6810497700371</v>
      </c>
      <c r="BC1117" s="27" t="str">
        <f t="shared" si="246"/>
        <v/>
      </c>
      <c r="BD1117" s="30">
        <f>INDEX('Seasonal Index'!$H$2:$H$53,AI1117)</f>
        <v>1.0325970785197598</v>
      </c>
      <c r="BE1117" s="34" t="str">
        <f t="shared" si="247"/>
        <v/>
      </c>
      <c r="BF1117" s="38" t="str">
        <f t="shared" si="248"/>
        <v/>
      </c>
      <c r="BG1117" s="34">
        <f t="shared" si="249"/>
        <v>8846</v>
      </c>
      <c r="BH1117" s="13">
        <f t="shared" si="250"/>
        <v>0</v>
      </c>
      <c r="BI1117" s="13">
        <f t="shared" si="251"/>
        <v>0</v>
      </c>
    </row>
    <row r="1118" spans="1:61" x14ac:dyDescent="0.2">
      <c r="A1118" s="15">
        <v>1117</v>
      </c>
      <c r="B1118" s="35">
        <v>41089</v>
      </c>
      <c r="C1118" s="36">
        <v>9001</v>
      </c>
      <c r="D1118" s="37"/>
      <c r="F1118" s="15">
        <v>380000</v>
      </c>
      <c r="H1118" s="15">
        <v>80.225999999999999</v>
      </c>
      <c r="I1118" s="15">
        <v>91.225999999999999</v>
      </c>
      <c r="J1118" s="15">
        <v>3.4369999999999998</v>
      </c>
      <c r="K1118" s="15">
        <v>16068.805</v>
      </c>
      <c r="L1118" s="15">
        <v>862976</v>
      </c>
      <c r="M1118" s="15">
        <v>1962</v>
      </c>
      <c r="N1118" s="15">
        <v>14.496</v>
      </c>
      <c r="O1118" s="15">
        <v>249394</v>
      </c>
      <c r="P1118" s="15">
        <v>11018.5</v>
      </c>
      <c r="Q1118" s="15">
        <v>2791565</v>
      </c>
      <c r="R1118" s="15">
        <v>1200</v>
      </c>
      <c r="S1118" s="15">
        <v>10281</v>
      </c>
      <c r="T1118" s="15">
        <v>11.43625613</v>
      </c>
      <c r="U1118" s="15">
        <v>116.3</v>
      </c>
      <c r="V1118" s="15">
        <v>22</v>
      </c>
      <c r="W1118" s="15">
        <v>85.6</v>
      </c>
      <c r="X1118" s="15">
        <v>93.482799999999997</v>
      </c>
      <c r="AB1118" s="15">
        <v>312295</v>
      </c>
      <c r="AD1118" s="15">
        <v>0</v>
      </c>
      <c r="AE1118" s="15">
        <v>0</v>
      </c>
      <c r="AF1118" s="15">
        <v>95.1</v>
      </c>
      <c r="AH1118" s="13">
        <f t="shared" si="238"/>
        <v>2012</v>
      </c>
      <c r="AI1118" s="13">
        <f t="shared" si="239"/>
        <v>26</v>
      </c>
      <c r="AJ1118" s="13">
        <f>IF(AND(ISNUMBER(C1118),ISNUMBER(AK1118),ISNUMBER(AL1118),AH1118&gt;=Inputs!$B$5,AH1118&lt;=Inputs!$B$6,AH1118&lt;&gt;Inputs!$B$7,AH1118&lt;&gt;Inputs!$B$8),1,0)</f>
        <v>0</v>
      </c>
      <c r="AK1118" s="13">
        <f>IF(INDEX($E1118:$AF1118,Inputs!$C$10)="","",INDEX($E1118:$AF1118,Inputs!$C$10))</f>
        <v>249394</v>
      </c>
      <c r="AL1118" s="13">
        <f>IF(INDEX($E1118:$AF1118,Inputs!$C$11)="","",INDEX($E1118:$AF1118,Inputs!$C$11))</f>
        <v>380000</v>
      </c>
      <c r="AM1118" s="19">
        <f>Regression!$C$5+Regression!$C$6*A1118</f>
        <v>9536.6720930341835</v>
      </c>
      <c r="AN1118" s="27" t="str">
        <f t="shared" si="240"/>
        <v/>
      </c>
      <c r="AO1118" s="30">
        <f>INDEX('Seasonal Index'!$E$2:$E$53,AI1118)</f>
        <v>1.057751041708793</v>
      </c>
      <c r="AP1118" s="34" t="str">
        <f t="shared" si="241"/>
        <v/>
      </c>
      <c r="AQ1118" s="16">
        <f>IF(AJ1118=1,A1118-Regression!$C$15,0)</f>
        <v>0</v>
      </c>
      <c r="AR1118" s="16">
        <f>IF(AJ1118=1,AK1118-Regression!$D$15,0)</f>
        <v>0</v>
      </c>
      <c r="AS1118" s="16">
        <f>IF(AJ1118=1,AL1118-Regression!$E$15,0)</f>
        <v>0</v>
      </c>
      <c r="AT1118" s="16">
        <f>IF(AJ1118=1,AP1118-Regression!$F$15,0)</f>
        <v>0</v>
      </c>
      <c r="AU1118" s="19">
        <f>IF(AND(ISNUMBER(AK1118),ISNUMBER(AL1118)),Regression!$C$38+Regression!$D$38*A1118+Regression!$E$38*AK1118+Regression!$F$38*AL1118,"")</f>
        <v>9268.5006972835272</v>
      </c>
      <c r="AV1118" s="34">
        <f t="shared" si="242"/>
        <v>9803.7662676303244</v>
      </c>
      <c r="AW1118" s="13" t="str">
        <f>IF(AJ1118=1,"Train",IF(AH1118=Inputs!$B$6+1,"Validation",IF(AH1118&gt;Inputs!$B$6+1,"Forecast","Not used")))</f>
        <v>Not used</v>
      </c>
      <c r="AX1118" s="34">
        <f t="shared" si="243"/>
        <v>9001</v>
      </c>
      <c r="AY1118" s="38" t="str">
        <f t="shared" si="244"/>
        <v/>
      </c>
      <c r="AZ1118" s="13">
        <f t="shared" si="245"/>
        <v>0</v>
      </c>
      <c r="BB1118" s="19">
        <f>Regression!$C$45+Regression!$C$46*A1118</f>
        <v>7886.2405493828137</v>
      </c>
      <c r="BC1118" s="27" t="str">
        <f t="shared" si="246"/>
        <v/>
      </c>
      <c r="BD1118" s="30">
        <f>INDEX('Seasonal Index'!$H$2:$H$53,AI1118)</f>
        <v>1.0794606245983969</v>
      </c>
      <c r="BE1118" s="34" t="str">
        <f t="shared" si="247"/>
        <v/>
      </c>
      <c r="BF1118" s="38" t="str">
        <f t="shared" si="248"/>
        <v/>
      </c>
      <c r="BG1118" s="34">
        <f t="shared" si="249"/>
        <v>9001</v>
      </c>
      <c r="BH1118" s="13">
        <f t="shared" si="250"/>
        <v>0</v>
      </c>
      <c r="BI1118" s="13">
        <f t="shared" si="251"/>
        <v>0</v>
      </c>
    </row>
    <row r="1119" spans="1:61" x14ac:dyDescent="0.2">
      <c r="A1119" s="15">
        <v>1118</v>
      </c>
      <c r="B1119" s="35">
        <v>41096</v>
      </c>
      <c r="C1119" s="36">
        <v>8917</v>
      </c>
      <c r="D1119" s="37"/>
      <c r="F1119" s="15">
        <v>372000</v>
      </c>
      <c r="H1119" s="15">
        <v>85.734999999999999</v>
      </c>
      <c r="I1119" s="15">
        <v>98.802499999999995</v>
      </c>
      <c r="J1119" s="15">
        <v>3.3559999999999999</v>
      </c>
      <c r="K1119" s="15">
        <v>16068.805</v>
      </c>
      <c r="L1119" s="15">
        <v>862976</v>
      </c>
      <c r="M1119" s="15">
        <v>1977</v>
      </c>
      <c r="N1119" s="15">
        <v>14.496</v>
      </c>
      <c r="O1119" s="15">
        <v>249394</v>
      </c>
      <c r="P1119" s="15">
        <v>11006.8</v>
      </c>
      <c r="Q1119" s="15">
        <v>2791565</v>
      </c>
      <c r="R1119" s="15">
        <v>17800</v>
      </c>
      <c r="S1119" s="15">
        <v>10281</v>
      </c>
      <c r="T1119" s="15">
        <v>11.43625613</v>
      </c>
      <c r="U1119" s="15">
        <v>116.3</v>
      </c>
      <c r="V1119" s="15">
        <v>22</v>
      </c>
      <c r="W1119" s="15">
        <v>86.6</v>
      </c>
      <c r="X1119" s="15">
        <v>93.792860000000005</v>
      </c>
      <c r="AB1119" s="15">
        <v>312295</v>
      </c>
      <c r="AD1119" s="15">
        <v>1</v>
      </c>
      <c r="AE1119" s="15">
        <v>0</v>
      </c>
      <c r="AF1119" s="15">
        <v>113</v>
      </c>
      <c r="AH1119" s="13">
        <f t="shared" si="238"/>
        <v>2012</v>
      </c>
      <c r="AI1119" s="13">
        <f t="shared" si="239"/>
        <v>27</v>
      </c>
      <c r="AJ1119" s="13">
        <f>IF(AND(ISNUMBER(C1119),ISNUMBER(AK1119),ISNUMBER(AL1119),AH1119&gt;=Inputs!$B$5,AH1119&lt;=Inputs!$B$6,AH1119&lt;&gt;Inputs!$B$7,AH1119&lt;&gt;Inputs!$B$8),1,0)</f>
        <v>0</v>
      </c>
      <c r="AK1119" s="13">
        <f>IF(INDEX($E1119:$AF1119,Inputs!$C$10)="","",INDEX($E1119:$AF1119,Inputs!$C$10))</f>
        <v>249394</v>
      </c>
      <c r="AL1119" s="13">
        <f>IF(INDEX($E1119:$AF1119,Inputs!$C$11)="","",INDEX($E1119:$AF1119,Inputs!$C$11))</f>
        <v>372000</v>
      </c>
      <c r="AM1119" s="19">
        <f>Regression!$C$5+Regression!$C$6*A1119</f>
        <v>9535.4994180958638</v>
      </c>
      <c r="AN1119" s="27" t="str">
        <f t="shared" si="240"/>
        <v/>
      </c>
      <c r="AO1119" s="30">
        <f>INDEX('Seasonal Index'!$E$2:$E$53,AI1119)</f>
        <v>1.0212618850338866</v>
      </c>
      <c r="AP1119" s="34" t="str">
        <f t="shared" si="241"/>
        <v/>
      </c>
      <c r="AQ1119" s="16">
        <f>IF(AJ1119=1,A1119-Regression!$C$15,0)</f>
        <v>0</v>
      </c>
      <c r="AR1119" s="16">
        <f>IF(AJ1119=1,AK1119-Regression!$D$15,0)</f>
        <v>0</v>
      </c>
      <c r="AS1119" s="16">
        <f>IF(AJ1119=1,AL1119-Regression!$E$15,0)</f>
        <v>0</v>
      </c>
      <c r="AT1119" s="16">
        <f>IF(AJ1119=1,AP1119-Regression!$F$15,0)</f>
        <v>0</v>
      </c>
      <c r="AU1119" s="19">
        <f>IF(AND(ISNUMBER(AK1119),ISNUMBER(AL1119)),Regression!$C$38+Regression!$D$38*A1119+Regression!$E$38*AK1119+Regression!$F$38*AL1119,"")</f>
        <v>9288.1787150796481</v>
      </c>
      <c r="AV1119" s="34">
        <f t="shared" si="242"/>
        <v>9485.6629030938639</v>
      </c>
      <c r="AW1119" s="13" t="str">
        <f>IF(AJ1119=1,"Train",IF(AH1119=Inputs!$B$6+1,"Validation",IF(AH1119&gt;Inputs!$B$6+1,"Forecast","Not used")))</f>
        <v>Not used</v>
      </c>
      <c r="AX1119" s="34">
        <f t="shared" si="243"/>
        <v>8917</v>
      </c>
      <c r="AY1119" s="38" t="str">
        <f t="shared" si="244"/>
        <v/>
      </c>
      <c r="AZ1119" s="13">
        <f t="shared" si="245"/>
        <v>0</v>
      </c>
      <c r="BB1119" s="19">
        <f>Regression!$C$45+Regression!$C$46*A1119</f>
        <v>7887.8000489955903</v>
      </c>
      <c r="BC1119" s="27" t="str">
        <f t="shared" si="246"/>
        <v/>
      </c>
      <c r="BD1119" s="30">
        <f>INDEX('Seasonal Index'!$H$2:$H$53,AI1119)</f>
        <v>0.99454601152310251</v>
      </c>
      <c r="BE1119" s="34" t="str">
        <f t="shared" si="247"/>
        <v/>
      </c>
      <c r="BF1119" s="38" t="str">
        <f t="shared" si="248"/>
        <v/>
      </c>
      <c r="BG1119" s="34">
        <f t="shared" si="249"/>
        <v>8917</v>
      </c>
      <c r="BH1119" s="13">
        <f t="shared" si="250"/>
        <v>0</v>
      </c>
      <c r="BI1119" s="13">
        <f t="shared" si="251"/>
        <v>0</v>
      </c>
    </row>
    <row r="1120" spans="1:61" x14ac:dyDescent="0.2">
      <c r="A1120" s="15">
        <v>1119</v>
      </c>
      <c r="B1120" s="35">
        <v>41103</v>
      </c>
      <c r="C1120" s="36">
        <v>8628</v>
      </c>
      <c r="D1120" s="37"/>
      <c r="F1120" s="15">
        <v>360000</v>
      </c>
      <c r="H1120" s="15">
        <v>85.78</v>
      </c>
      <c r="I1120" s="15">
        <v>99.882000000000005</v>
      </c>
      <c r="J1120" s="15">
        <v>3.411</v>
      </c>
      <c r="K1120" s="15">
        <v>16068.805</v>
      </c>
      <c r="L1120" s="15">
        <v>917178</v>
      </c>
      <c r="M1120" s="15">
        <v>1977</v>
      </c>
      <c r="N1120" s="15">
        <v>14.496</v>
      </c>
      <c r="O1120" s="15">
        <v>249394</v>
      </c>
      <c r="P1120" s="15">
        <v>11006.8</v>
      </c>
      <c r="Q1120" s="15">
        <v>2791565</v>
      </c>
      <c r="R1120" s="15">
        <v>17800</v>
      </c>
      <c r="S1120" s="15">
        <v>10281</v>
      </c>
      <c r="T1120" s="15">
        <v>11.43625613</v>
      </c>
      <c r="U1120" s="15">
        <v>116.3</v>
      </c>
      <c r="V1120" s="15">
        <v>22</v>
      </c>
      <c r="W1120" s="15">
        <v>86.6</v>
      </c>
      <c r="X1120" s="15">
        <v>93.132900000000006</v>
      </c>
      <c r="AB1120" s="15">
        <v>312295</v>
      </c>
      <c r="AD1120" s="15">
        <v>0</v>
      </c>
      <c r="AE1120" s="15">
        <v>0</v>
      </c>
      <c r="AF1120" s="15">
        <v>98.1</v>
      </c>
      <c r="AH1120" s="13">
        <f t="shared" si="238"/>
        <v>2012</v>
      </c>
      <c r="AI1120" s="13">
        <f t="shared" si="239"/>
        <v>28</v>
      </c>
      <c r="AJ1120" s="13">
        <f>IF(AND(ISNUMBER(C1120),ISNUMBER(AK1120),ISNUMBER(AL1120),AH1120&gt;=Inputs!$B$5,AH1120&lt;=Inputs!$B$6,AH1120&lt;&gt;Inputs!$B$7,AH1120&lt;&gt;Inputs!$B$8),1,0)</f>
        <v>0</v>
      </c>
      <c r="AK1120" s="13">
        <f>IF(INDEX($E1120:$AF1120,Inputs!$C$10)="","",INDEX($E1120:$AF1120,Inputs!$C$10))</f>
        <v>249394</v>
      </c>
      <c r="AL1120" s="13">
        <f>IF(INDEX($E1120:$AF1120,Inputs!$C$11)="","",INDEX($E1120:$AF1120,Inputs!$C$11))</f>
        <v>360000</v>
      </c>
      <c r="AM1120" s="19">
        <f>Regression!$C$5+Regression!$C$6*A1120</f>
        <v>9534.3267431575441</v>
      </c>
      <c r="AN1120" s="27" t="str">
        <f t="shared" si="240"/>
        <v/>
      </c>
      <c r="AO1120" s="30">
        <f>INDEX('Seasonal Index'!$E$2:$E$53,AI1120)</f>
        <v>1.0135090248159799</v>
      </c>
      <c r="AP1120" s="34" t="str">
        <f t="shared" si="241"/>
        <v/>
      </c>
      <c r="AQ1120" s="16">
        <f>IF(AJ1120=1,A1120-Regression!$C$15,0)</f>
        <v>0</v>
      </c>
      <c r="AR1120" s="16">
        <f>IF(AJ1120=1,AK1120-Regression!$D$15,0)</f>
        <v>0</v>
      </c>
      <c r="AS1120" s="16">
        <f>IF(AJ1120=1,AL1120-Regression!$E$15,0)</f>
        <v>0</v>
      </c>
      <c r="AT1120" s="16">
        <f>IF(AJ1120=1,AP1120-Regression!$F$15,0)</f>
        <v>0</v>
      </c>
      <c r="AU1120" s="19">
        <f>IF(AND(ISNUMBER(AK1120),ISNUMBER(AL1120)),Regression!$C$38+Regression!$D$38*A1120+Regression!$E$38*AK1120+Regression!$F$38*AL1120,"")</f>
        <v>9318.4768983828017</v>
      </c>
      <c r="AV1120" s="34">
        <f t="shared" si="242"/>
        <v>9444.3604340501897</v>
      </c>
      <c r="AW1120" s="13" t="str">
        <f>IF(AJ1120=1,"Train",IF(AH1120=Inputs!$B$6+1,"Validation",IF(AH1120&gt;Inputs!$B$6+1,"Forecast","Not used")))</f>
        <v>Not used</v>
      </c>
      <c r="AX1120" s="34">
        <f t="shared" si="243"/>
        <v>8628</v>
      </c>
      <c r="AY1120" s="38" t="str">
        <f t="shared" si="244"/>
        <v/>
      </c>
      <c r="AZ1120" s="13">
        <f t="shared" si="245"/>
        <v>0</v>
      </c>
      <c r="BB1120" s="19">
        <f>Regression!$C$45+Regression!$C$46*A1120</f>
        <v>7889.3595486083668</v>
      </c>
      <c r="BC1120" s="27" t="str">
        <f t="shared" si="246"/>
        <v/>
      </c>
      <c r="BD1120" s="30">
        <f>INDEX('Seasonal Index'!$H$2:$H$53,AI1120)</f>
        <v>0.99258235973728948</v>
      </c>
      <c r="BE1120" s="34" t="str">
        <f t="shared" si="247"/>
        <v/>
      </c>
      <c r="BF1120" s="38" t="str">
        <f t="shared" si="248"/>
        <v/>
      </c>
      <c r="BG1120" s="34">
        <f t="shared" si="249"/>
        <v>8628</v>
      </c>
      <c r="BH1120" s="13">
        <f t="shared" si="250"/>
        <v>0</v>
      </c>
      <c r="BI1120" s="13">
        <f t="shared" si="251"/>
        <v>0</v>
      </c>
    </row>
    <row r="1121" spans="1:61" x14ac:dyDescent="0.2">
      <c r="A1121" s="15">
        <v>1120</v>
      </c>
      <c r="B1121" s="35">
        <v>41110</v>
      </c>
      <c r="C1121" s="36">
        <v>8660</v>
      </c>
      <c r="D1121" s="37"/>
      <c r="F1121" s="15">
        <v>390000</v>
      </c>
      <c r="H1121" s="15">
        <v>90.34</v>
      </c>
      <c r="I1121" s="15">
        <v>105.4</v>
      </c>
      <c r="J1121" s="15">
        <v>3.427</v>
      </c>
      <c r="K1121" s="15">
        <v>16068.805</v>
      </c>
      <c r="L1121" s="15">
        <v>917178</v>
      </c>
      <c r="M1121" s="15">
        <v>1977</v>
      </c>
      <c r="N1121" s="15">
        <v>14.467000000000001</v>
      </c>
      <c r="O1121" s="15">
        <v>260774</v>
      </c>
      <c r="P1121" s="15">
        <v>11006.8</v>
      </c>
      <c r="Q1121" s="15">
        <v>2791565</v>
      </c>
      <c r="R1121" s="15">
        <v>17800</v>
      </c>
      <c r="S1121" s="15">
        <v>10281</v>
      </c>
      <c r="T1121" s="15">
        <v>11.43625613</v>
      </c>
      <c r="U1121" s="15">
        <v>116.3</v>
      </c>
      <c r="V1121" s="15">
        <v>22</v>
      </c>
      <c r="W1121" s="15">
        <v>86.6</v>
      </c>
      <c r="X1121" s="15">
        <v>93.666399999999996</v>
      </c>
      <c r="AB1121" s="15">
        <v>312295</v>
      </c>
      <c r="AD1121" s="15">
        <v>0</v>
      </c>
      <c r="AE1121" s="15">
        <v>0</v>
      </c>
      <c r="AF1121" s="15">
        <v>98</v>
      </c>
      <c r="AH1121" s="13">
        <f t="shared" si="238"/>
        <v>2012</v>
      </c>
      <c r="AI1121" s="13">
        <f t="shared" si="239"/>
        <v>29</v>
      </c>
      <c r="AJ1121" s="13">
        <f>IF(AND(ISNUMBER(C1121),ISNUMBER(AK1121),ISNUMBER(AL1121),AH1121&gt;=Inputs!$B$5,AH1121&lt;=Inputs!$B$6,AH1121&lt;&gt;Inputs!$B$7,AH1121&lt;&gt;Inputs!$B$8),1,0)</f>
        <v>0</v>
      </c>
      <c r="AK1121" s="13">
        <f>IF(INDEX($E1121:$AF1121,Inputs!$C$10)="","",INDEX($E1121:$AF1121,Inputs!$C$10))</f>
        <v>260774</v>
      </c>
      <c r="AL1121" s="13">
        <f>IF(INDEX($E1121:$AF1121,Inputs!$C$11)="","",INDEX($E1121:$AF1121,Inputs!$C$11))</f>
        <v>390000</v>
      </c>
      <c r="AM1121" s="19">
        <f>Regression!$C$5+Regression!$C$6*A1121</f>
        <v>9533.1540682192262</v>
      </c>
      <c r="AN1121" s="27" t="str">
        <f t="shared" si="240"/>
        <v/>
      </c>
      <c r="AO1121" s="30">
        <f>INDEX('Seasonal Index'!$E$2:$E$53,AI1121)</f>
        <v>1.0519566788647539</v>
      </c>
      <c r="AP1121" s="34" t="str">
        <f t="shared" si="241"/>
        <v/>
      </c>
      <c r="AQ1121" s="16">
        <f>IF(AJ1121=1,A1121-Regression!$C$15,0)</f>
        <v>0</v>
      </c>
      <c r="AR1121" s="16">
        <f>IF(AJ1121=1,AK1121-Regression!$D$15,0)</f>
        <v>0</v>
      </c>
      <c r="AS1121" s="16">
        <f>IF(AJ1121=1,AL1121-Regression!$E$15,0)</f>
        <v>0</v>
      </c>
      <c r="AT1121" s="16">
        <f>IF(AJ1121=1,AP1121-Regression!$F$15,0)</f>
        <v>0</v>
      </c>
      <c r="AU1121" s="19">
        <f>IF(AND(ISNUMBER(AK1121),ISNUMBER(AL1121)),Regression!$C$38+Regression!$D$38*A1121+Regression!$E$38*AK1121+Regression!$F$38*AL1121,"")</f>
        <v>9258.0281012330033</v>
      </c>
      <c r="AV1121" s="34">
        <f t="shared" si="242"/>
        <v>9739.0444942096328</v>
      </c>
      <c r="AW1121" s="13" t="str">
        <f>IF(AJ1121=1,"Train",IF(AH1121=Inputs!$B$6+1,"Validation",IF(AH1121&gt;Inputs!$B$6+1,"Forecast","Not used")))</f>
        <v>Not used</v>
      </c>
      <c r="AX1121" s="34">
        <f t="shared" si="243"/>
        <v>8660</v>
      </c>
      <c r="AY1121" s="38" t="str">
        <f t="shared" si="244"/>
        <v/>
      </c>
      <c r="AZ1121" s="13">
        <f t="shared" si="245"/>
        <v>0</v>
      </c>
      <c r="BB1121" s="19">
        <f>Regression!$C$45+Regression!$C$46*A1121</f>
        <v>7890.9190482211434</v>
      </c>
      <c r="BC1121" s="27" t="str">
        <f t="shared" si="246"/>
        <v/>
      </c>
      <c r="BD1121" s="30">
        <f>INDEX('Seasonal Index'!$H$2:$H$53,AI1121)</f>
        <v>1.0486159669304305</v>
      </c>
      <c r="BE1121" s="34" t="str">
        <f t="shared" si="247"/>
        <v/>
      </c>
      <c r="BF1121" s="38" t="str">
        <f t="shared" si="248"/>
        <v/>
      </c>
      <c r="BG1121" s="34">
        <f t="shared" si="249"/>
        <v>8660</v>
      </c>
      <c r="BH1121" s="13">
        <f t="shared" si="250"/>
        <v>0</v>
      </c>
      <c r="BI1121" s="13">
        <f t="shared" si="251"/>
        <v>0</v>
      </c>
    </row>
    <row r="1122" spans="1:61" x14ac:dyDescent="0.2">
      <c r="A1122" s="15">
        <v>1121</v>
      </c>
      <c r="B1122" s="35">
        <v>41117</v>
      </c>
      <c r="C1122" s="36">
        <v>8820</v>
      </c>
      <c r="D1122" s="37"/>
      <c r="F1122" s="15">
        <v>368000</v>
      </c>
      <c r="H1122" s="15">
        <v>88.876000000000005</v>
      </c>
      <c r="I1122" s="15">
        <v>104.18</v>
      </c>
      <c r="J1122" s="15">
        <v>3.4940000000000002</v>
      </c>
      <c r="K1122" s="15">
        <v>16068.805</v>
      </c>
      <c r="L1122" s="15">
        <v>917178</v>
      </c>
      <c r="M1122" s="15">
        <v>1977</v>
      </c>
      <c r="N1122" s="15">
        <v>14.467000000000001</v>
      </c>
      <c r="O1122" s="15">
        <v>260774</v>
      </c>
      <c r="P1122" s="15">
        <v>11006.8</v>
      </c>
      <c r="Q1122" s="15">
        <v>2791565</v>
      </c>
      <c r="R1122" s="15">
        <v>17800</v>
      </c>
      <c r="S1122" s="15">
        <v>10281</v>
      </c>
      <c r="T1122" s="15">
        <v>11.43625613</v>
      </c>
      <c r="U1122" s="15">
        <v>116.3</v>
      </c>
      <c r="V1122" s="15">
        <v>22</v>
      </c>
      <c r="W1122" s="15">
        <v>86.6</v>
      </c>
      <c r="X1122" s="15">
        <v>93.245779999999996</v>
      </c>
      <c r="AB1122" s="15">
        <v>312295</v>
      </c>
      <c r="AD1122" s="15">
        <v>0</v>
      </c>
      <c r="AE1122" s="15">
        <v>0</v>
      </c>
      <c r="AF1122" s="15">
        <v>99.9</v>
      </c>
      <c r="AH1122" s="13">
        <f t="shared" si="238"/>
        <v>2012</v>
      </c>
      <c r="AI1122" s="13">
        <f t="shared" si="239"/>
        <v>30</v>
      </c>
      <c r="AJ1122" s="13">
        <f>IF(AND(ISNUMBER(C1122),ISNUMBER(AK1122),ISNUMBER(AL1122),AH1122&gt;=Inputs!$B$5,AH1122&lt;=Inputs!$B$6,AH1122&lt;&gt;Inputs!$B$7,AH1122&lt;&gt;Inputs!$B$8),1,0)</f>
        <v>0</v>
      </c>
      <c r="AK1122" s="13">
        <f>IF(INDEX($E1122:$AF1122,Inputs!$C$10)="","",INDEX($E1122:$AF1122,Inputs!$C$10))</f>
        <v>260774</v>
      </c>
      <c r="AL1122" s="13">
        <f>IF(INDEX($E1122:$AF1122,Inputs!$C$11)="","",INDEX($E1122:$AF1122,Inputs!$C$11))</f>
        <v>368000</v>
      </c>
      <c r="AM1122" s="19">
        <f>Regression!$C$5+Regression!$C$6*A1122</f>
        <v>9531.9813932809066</v>
      </c>
      <c r="AN1122" s="27" t="str">
        <f t="shared" si="240"/>
        <v/>
      </c>
      <c r="AO1122" s="30">
        <f>INDEX('Seasonal Index'!$E$2:$E$53,AI1122)</f>
        <v>1.0317130415362794</v>
      </c>
      <c r="AP1122" s="34" t="str">
        <f t="shared" si="241"/>
        <v/>
      </c>
      <c r="AQ1122" s="16">
        <f>IF(AJ1122=1,A1122-Regression!$C$15,0)</f>
        <v>0</v>
      </c>
      <c r="AR1122" s="16">
        <f>IF(AJ1122=1,AK1122-Regression!$D$15,0)</f>
        <v>0</v>
      </c>
      <c r="AS1122" s="16">
        <f>IF(AJ1122=1,AL1122-Regression!$E$15,0)</f>
        <v>0</v>
      </c>
      <c r="AT1122" s="16">
        <f>IF(AJ1122=1,AP1122-Regression!$F$15,0)</f>
        <v>0</v>
      </c>
      <c r="AU1122" s="19">
        <f>IF(AND(ISNUMBER(AK1122),ISNUMBER(AL1122)),Regression!$C$38+Regression!$D$38*A1122+Regression!$E$38*AK1122+Regression!$F$38*AL1122,"")</f>
        <v>9314.8766983037276</v>
      </c>
      <c r="AV1122" s="34">
        <f t="shared" si="242"/>
        <v>9610.2797699423554</v>
      </c>
      <c r="AW1122" s="13" t="str">
        <f>IF(AJ1122=1,"Train",IF(AH1122=Inputs!$B$6+1,"Validation",IF(AH1122&gt;Inputs!$B$6+1,"Forecast","Not used")))</f>
        <v>Not used</v>
      </c>
      <c r="AX1122" s="34">
        <f t="shared" si="243"/>
        <v>8820</v>
      </c>
      <c r="AY1122" s="38" t="str">
        <f t="shared" si="244"/>
        <v/>
      </c>
      <c r="AZ1122" s="13">
        <f t="shared" si="245"/>
        <v>0</v>
      </c>
      <c r="BB1122" s="19">
        <f>Regression!$C$45+Regression!$C$46*A1122</f>
        <v>7892.4785478339209</v>
      </c>
      <c r="BC1122" s="27" t="str">
        <f t="shared" si="246"/>
        <v/>
      </c>
      <c r="BD1122" s="30">
        <f>INDEX('Seasonal Index'!$H$2:$H$53,AI1122)</f>
        <v>1.0099032328934463</v>
      </c>
      <c r="BE1122" s="34" t="str">
        <f t="shared" si="247"/>
        <v/>
      </c>
      <c r="BF1122" s="38" t="str">
        <f t="shared" si="248"/>
        <v/>
      </c>
      <c r="BG1122" s="34">
        <f t="shared" si="249"/>
        <v>8820</v>
      </c>
      <c r="BH1122" s="13">
        <f t="shared" si="250"/>
        <v>0</v>
      </c>
      <c r="BI1122" s="13">
        <f t="shared" si="251"/>
        <v>0</v>
      </c>
    </row>
    <row r="1123" spans="1:61" x14ac:dyDescent="0.2">
      <c r="A1123" s="15">
        <v>1122</v>
      </c>
      <c r="B1123" s="35">
        <v>41124</v>
      </c>
      <c r="C1123" s="36">
        <v>8839</v>
      </c>
      <c r="D1123" s="37"/>
      <c r="F1123" s="15">
        <v>372000</v>
      </c>
      <c r="H1123" s="15">
        <v>89.097999999999999</v>
      </c>
      <c r="I1123" s="15">
        <v>107.274</v>
      </c>
      <c r="J1123" s="15">
        <v>3.508</v>
      </c>
      <c r="K1123" s="15">
        <v>16068.805</v>
      </c>
      <c r="L1123" s="15">
        <v>917178</v>
      </c>
      <c r="M1123" s="15">
        <v>1977</v>
      </c>
      <c r="N1123" s="15">
        <v>14.467000000000001</v>
      </c>
      <c r="O1123" s="15">
        <v>260774</v>
      </c>
      <c r="P1123" s="15">
        <v>11006.8</v>
      </c>
      <c r="Q1123" s="15">
        <v>2791565</v>
      </c>
      <c r="R1123" s="15">
        <v>17800</v>
      </c>
      <c r="S1123" s="15">
        <v>10281</v>
      </c>
      <c r="T1123" s="15">
        <v>11.43625613</v>
      </c>
      <c r="U1123" s="15">
        <v>116.3</v>
      </c>
      <c r="V1123" s="15">
        <v>22</v>
      </c>
      <c r="W1123" s="15">
        <v>86.6</v>
      </c>
      <c r="X1123" s="15">
        <v>93.708479999999994</v>
      </c>
      <c r="AB1123" s="15">
        <v>312295</v>
      </c>
      <c r="AD1123" s="15">
        <v>0</v>
      </c>
      <c r="AE1123" s="15">
        <v>0</v>
      </c>
      <c r="AF1123" s="15">
        <v>95.5</v>
      </c>
      <c r="AH1123" s="13">
        <f t="shared" si="238"/>
        <v>2012</v>
      </c>
      <c r="AI1123" s="13">
        <f t="shared" si="239"/>
        <v>31</v>
      </c>
      <c r="AJ1123" s="13">
        <f>IF(AND(ISNUMBER(C1123),ISNUMBER(AK1123),ISNUMBER(AL1123),AH1123&gt;=Inputs!$B$5,AH1123&lt;=Inputs!$B$6,AH1123&lt;&gt;Inputs!$B$7,AH1123&lt;&gt;Inputs!$B$8),1,0)</f>
        <v>0</v>
      </c>
      <c r="AK1123" s="13">
        <f>IF(INDEX($E1123:$AF1123,Inputs!$C$10)="","",INDEX($E1123:$AF1123,Inputs!$C$10))</f>
        <v>260774</v>
      </c>
      <c r="AL1123" s="13">
        <f>IF(INDEX($E1123:$AF1123,Inputs!$C$11)="","",INDEX($E1123:$AF1123,Inputs!$C$11))</f>
        <v>372000</v>
      </c>
      <c r="AM1123" s="19">
        <f>Regression!$C$5+Regression!$C$6*A1123</f>
        <v>9530.8087183425869</v>
      </c>
      <c r="AN1123" s="27" t="str">
        <f t="shared" si="240"/>
        <v/>
      </c>
      <c r="AO1123" s="30">
        <f>INDEX('Seasonal Index'!$E$2:$E$53,AI1123)</f>
        <v>1.0399732200612197</v>
      </c>
      <c r="AP1123" s="34" t="str">
        <f t="shared" si="241"/>
        <v/>
      </c>
      <c r="AQ1123" s="16">
        <f>IF(AJ1123=1,A1123-Regression!$C$15,0)</f>
        <v>0</v>
      </c>
      <c r="AR1123" s="16">
        <f>IF(AJ1123=1,AK1123-Regression!$D$15,0)</f>
        <v>0</v>
      </c>
      <c r="AS1123" s="16">
        <f>IF(AJ1123=1,AL1123-Regression!$E$15,0)</f>
        <v>0</v>
      </c>
      <c r="AT1123" s="16">
        <f>IF(AJ1123=1,AP1123-Regression!$F$15,0)</f>
        <v>0</v>
      </c>
      <c r="AU1123" s="19">
        <f>IF(AND(ISNUMBER(AK1123),ISNUMBER(AL1123)),Regression!$C$38+Regression!$D$38*A1123+Regression!$E$38*AK1123+Regression!$F$38*AL1123,"")</f>
        <v>9302.6942195787633</v>
      </c>
      <c r="AV1123" s="34">
        <f t="shared" si="242"/>
        <v>9674.5528627802214</v>
      </c>
      <c r="AW1123" s="13" t="str">
        <f>IF(AJ1123=1,"Train",IF(AH1123=Inputs!$B$6+1,"Validation",IF(AH1123&gt;Inputs!$B$6+1,"Forecast","Not used")))</f>
        <v>Not used</v>
      </c>
      <c r="AX1123" s="34">
        <f t="shared" si="243"/>
        <v>8839</v>
      </c>
      <c r="AY1123" s="38" t="str">
        <f t="shared" si="244"/>
        <v/>
      </c>
      <c r="AZ1123" s="13">
        <f t="shared" si="245"/>
        <v>0</v>
      </c>
      <c r="BB1123" s="19">
        <f>Regression!$C$45+Regression!$C$46*A1123</f>
        <v>7894.0380474466974</v>
      </c>
      <c r="BC1123" s="27" t="str">
        <f t="shared" si="246"/>
        <v/>
      </c>
      <c r="BD1123" s="30">
        <f>INDEX('Seasonal Index'!$H$2:$H$53,AI1123)</f>
        <v>1.0389647971011076</v>
      </c>
      <c r="BE1123" s="34" t="str">
        <f t="shared" si="247"/>
        <v/>
      </c>
      <c r="BF1123" s="38" t="str">
        <f t="shared" si="248"/>
        <v/>
      </c>
      <c r="BG1123" s="34">
        <f t="shared" si="249"/>
        <v>8839</v>
      </c>
      <c r="BH1123" s="13">
        <f t="shared" si="250"/>
        <v>0</v>
      </c>
      <c r="BI1123" s="13">
        <f t="shared" si="251"/>
        <v>0</v>
      </c>
    </row>
    <row r="1124" spans="1:61" x14ac:dyDescent="0.2">
      <c r="A1124" s="15">
        <v>1123</v>
      </c>
      <c r="B1124" s="35">
        <v>41131</v>
      </c>
      <c r="C1124" s="36">
        <v>9308</v>
      </c>
      <c r="D1124" s="37"/>
      <c r="F1124" s="15">
        <v>371000</v>
      </c>
      <c r="H1124" s="15">
        <v>93.14</v>
      </c>
      <c r="I1124" s="15">
        <v>112.494</v>
      </c>
      <c r="J1124" s="15">
        <v>3.645</v>
      </c>
      <c r="K1124" s="15">
        <v>16207.115</v>
      </c>
      <c r="L1124" s="15">
        <v>873017</v>
      </c>
      <c r="M1124" s="15">
        <v>1972</v>
      </c>
      <c r="N1124" s="15">
        <v>14.467000000000001</v>
      </c>
      <c r="O1124" s="15">
        <v>260774</v>
      </c>
      <c r="P1124" s="15">
        <v>10989.8</v>
      </c>
      <c r="Q1124" s="15">
        <v>2791565</v>
      </c>
      <c r="R1124" s="15">
        <v>17800</v>
      </c>
      <c r="S1124" s="15">
        <v>10281</v>
      </c>
      <c r="T1124" s="15">
        <v>11.43625613</v>
      </c>
      <c r="U1124" s="15">
        <v>116.8</v>
      </c>
      <c r="V1124" s="15">
        <v>22</v>
      </c>
      <c r="W1124" s="15">
        <v>90.6</v>
      </c>
      <c r="X1124" s="15">
        <v>92.963359999999994</v>
      </c>
      <c r="AB1124" s="15">
        <v>312295</v>
      </c>
      <c r="AD1124" s="15">
        <v>0</v>
      </c>
      <c r="AE1124" s="15">
        <v>0</v>
      </c>
      <c r="AF1124" s="15">
        <v>100.4</v>
      </c>
      <c r="AH1124" s="13">
        <f t="shared" si="238"/>
        <v>2012</v>
      </c>
      <c r="AI1124" s="13">
        <f t="shared" si="239"/>
        <v>32</v>
      </c>
      <c r="AJ1124" s="13">
        <f>IF(AND(ISNUMBER(C1124),ISNUMBER(AK1124),ISNUMBER(AL1124),AH1124&gt;=Inputs!$B$5,AH1124&lt;=Inputs!$B$6,AH1124&lt;&gt;Inputs!$B$7,AH1124&lt;&gt;Inputs!$B$8),1,0)</f>
        <v>0</v>
      </c>
      <c r="AK1124" s="13">
        <f>IF(INDEX($E1124:$AF1124,Inputs!$C$10)="","",INDEX($E1124:$AF1124,Inputs!$C$10))</f>
        <v>260774</v>
      </c>
      <c r="AL1124" s="13">
        <f>IF(INDEX($E1124:$AF1124,Inputs!$C$11)="","",INDEX($E1124:$AF1124,Inputs!$C$11))</f>
        <v>371000</v>
      </c>
      <c r="AM1124" s="19">
        <f>Regression!$C$5+Regression!$C$6*A1124</f>
        <v>9529.636043404269</v>
      </c>
      <c r="AN1124" s="27" t="str">
        <f t="shared" si="240"/>
        <v/>
      </c>
      <c r="AO1124" s="30">
        <f>INDEX('Seasonal Index'!$E$2:$E$53,AI1124)</f>
        <v>1.040616931741758</v>
      </c>
      <c r="AP1124" s="34" t="str">
        <f t="shared" si="241"/>
        <v/>
      </c>
      <c r="AQ1124" s="16">
        <f>IF(AJ1124=1,A1124-Regression!$C$15,0)</f>
        <v>0</v>
      </c>
      <c r="AR1124" s="16">
        <f>IF(AJ1124=1,AK1124-Regression!$D$15,0)</f>
        <v>0</v>
      </c>
      <c r="AS1124" s="16">
        <f>IF(AJ1124=1,AL1124-Regression!$E$15,0)</f>
        <v>0</v>
      </c>
      <c r="AT1124" s="16">
        <f>IF(AJ1124=1,AP1124-Regression!$F$15,0)</f>
        <v>0</v>
      </c>
      <c r="AU1124" s="19">
        <f>IF(AND(ISNUMBER(AK1124),ISNUMBER(AL1124)),Regression!$C$38+Regression!$D$38*A1124+Regression!$E$38*AK1124+Regression!$F$38*AL1124,"")</f>
        <v>9303.7869477375862</v>
      </c>
      <c r="AV1124" s="34">
        <f t="shared" si="242"/>
        <v>9681.6782271337015</v>
      </c>
      <c r="AW1124" s="13" t="str">
        <f>IF(AJ1124=1,"Train",IF(AH1124=Inputs!$B$6+1,"Validation",IF(AH1124&gt;Inputs!$B$6+1,"Forecast","Not used")))</f>
        <v>Not used</v>
      </c>
      <c r="AX1124" s="34">
        <f t="shared" si="243"/>
        <v>9308</v>
      </c>
      <c r="AY1124" s="38" t="str">
        <f t="shared" si="244"/>
        <v/>
      </c>
      <c r="AZ1124" s="13">
        <f t="shared" si="245"/>
        <v>0</v>
      </c>
      <c r="BB1124" s="19">
        <f>Regression!$C$45+Regression!$C$46*A1124</f>
        <v>7895.597547059474</v>
      </c>
      <c r="BC1124" s="27" t="str">
        <f t="shared" si="246"/>
        <v/>
      </c>
      <c r="BD1124" s="30">
        <f>INDEX('Seasonal Index'!$H$2:$H$53,AI1124)</f>
        <v>1.0332208948643213</v>
      </c>
      <c r="BE1124" s="34" t="str">
        <f t="shared" si="247"/>
        <v/>
      </c>
      <c r="BF1124" s="38" t="str">
        <f t="shared" si="248"/>
        <v/>
      </c>
      <c r="BG1124" s="34">
        <f t="shared" si="249"/>
        <v>9308</v>
      </c>
      <c r="BH1124" s="13">
        <f t="shared" si="250"/>
        <v>0</v>
      </c>
      <c r="BI1124" s="13">
        <f t="shared" si="251"/>
        <v>0</v>
      </c>
    </row>
    <row r="1125" spans="1:61" x14ac:dyDescent="0.2">
      <c r="A1125" s="15">
        <v>1124</v>
      </c>
      <c r="B1125" s="35">
        <v>41138</v>
      </c>
      <c r="C1125" s="36">
        <v>9081</v>
      </c>
      <c r="D1125" s="37"/>
      <c r="F1125" s="15">
        <v>369000</v>
      </c>
      <c r="H1125" s="15">
        <v>94.433999999999997</v>
      </c>
      <c r="I1125" s="15">
        <v>115.042</v>
      </c>
      <c r="J1125" s="15">
        <v>3.7210000000000001</v>
      </c>
      <c r="K1125" s="15">
        <v>16207.115</v>
      </c>
      <c r="L1125" s="15">
        <v>873017</v>
      </c>
      <c r="M1125" s="15">
        <v>1972</v>
      </c>
      <c r="N1125" s="15">
        <v>14.38</v>
      </c>
      <c r="O1125" s="15">
        <v>260376</v>
      </c>
      <c r="P1125" s="15">
        <v>10989.8</v>
      </c>
      <c r="Q1125" s="15">
        <v>2791565</v>
      </c>
      <c r="R1125" s="15">
        <v>17800</v>
      </c>
      <c r="S1125" s="15">
        <v>10281</v>
      </c>
      <c r="T1125" s="15">
        <v>11.43625613</v>
      </c>
      <c r="U1125" s="15">
        <v>116.8</v>
      </c>
      <c r="V1125" s="15">
        <v>22</v>
      </c>
      <c r="W1125" s="15">
        <v>90.6</v>
      </c>
      <c r="X1125" s="15">
        <v>92.521199999999993</v>
      </c>
      <c r="AB1125" s="15">
        <v>312295</v>
      </c>
      <c r="AD1125" s="15">
        <v>0</v>
      </c>
      <c r="AE1125" s="15">
        <v>0</v>
      </c>
      <c r="AF1125" s="15">
        <v>92.4</v>
      </c>
      <c r="AH1125" s="13">
        <f t="shared" si="238"/>
        <v>2012</v>
      </c>
      <c r="AI1125" s="13">
        <f t="shared" si="239"/>
        <v>33</v>
      </c>
      <c r="AJ1125" s="13">
        <f>IF(AND(ISNUMBER(C1125),ISNUMBER(AK1125),ISNUMBER(AL1125),AH1125&gt;=Inputs!$B$5,AH1125&lt;=Inputs!$B$6,AH1125&lt;&gt;Inputs!$B$7,AH1125&lt;&gt;Inputs!$B$8),1,0)</f>
        <v>0</v>
      </c>
      <c r="AK1125" s="13">
        <f>IF(INDEX($E1125:$AF1125,Inputs!$C$10)="","",INDEX($E1125:$AF1125,Inputs!$C$10))</f>
        <v>260376</v>
      </c>
      <c r="AL1125" s="13">
        <f>IF(INDEX($E1125:$AF1125,Inputs!$C$11)="","",INDEX($E1125:$AF1125,Inputs!$C$11))</f>
        <v>369000</v>
      </c>
      <c r="AM1125" s="19">
        <f>Regression!$C$5+Regression!$C$6*A1125</f>
        <v>9528.4633684659493</v>
      </c>
      <c r="AN1125" s="27" t="str">
        <f t="shared" si="240"/>
        <v/>
      </c>
      <c r="AO1125" s="30">
        <f>INDEX('Seasonal Index'!$E$2:$E$53,AI1125)</f>
        <v>1.027478065834379</v>
      </c>
      <c r="AP1125" s="34" t="str">
        <f t="shared" si="241"/>
        <v/>
      </c>
      <c r="AQ1125" s="16">
        <f>IF(AJ1125=1,A1125-Regression!$C$15,0)</f>
        <v>0</v>
      </c>
      <c r="AR1125" s="16">
        <f>IF(AJ1125=1,AK1125-Regression!$D$15,0)</f>
        <v>0</v>
      </c>
      <c r="AS1125" s="16">
        <f>IF(AJ1125=1,AL1125-Regression!$E$15,0)</f>
        <v>0</v>
      </c>
      <c r="AT1125" s="16">
        <f>IF(AJ1125=1,AP1125-Regression!$F$15,0)</f>
        <v>0</v>
      </c>
      <c r="AU1125" s="19">
        <f>IF(AND(ISNUMBER(AK1125),ISNUMBER(AL1125)),Regression!$C$38+Regression!$D$38*A1125+Regression!$E$38*AK1125+Regression!$F$38*AL1125,"")</f>
        <v>9306.8084981665252</v>
      </c>
      <c r="AV1125" s="34">
        <f t="shared" si="242"/>
        <v>9562.5415947871024</v>
      </c>
      <c r="AW1125" s="13" t="str">
        <f>IF(AJ1125=1,"Train",IF(AH1125=Inputs!$B$6+1,"Validation",IF(AH1125&gt;Inputs!$B$6+1,"Forecast","Not used")))</f>
        <v>Not used</v>
      </c>
      <c r="AX1125" s="34">
        <f t="shared" si="243"/>
        <v>9081</v>
      </c>
      <c r="AY1125" s="38" t="str">
        <f t="shared" si="244"/>
        <v/>
      </c>
      <c r="AZ1125" s="13">
        <f t="shared" si="245"/>
        <v>0</v>
      </c>
      <c r="BB1125" s="19">
        <f>Regression!$C$45+Regression!$C$46*A1125</f>
        <v>7897.1570466722515</v>
      </c>
      <c r="BC1125" s="27" t="str">
        <f t="shared" si="246"/>
        <v/>
      </c>
      <c r="BD1125" s="30">
        <f>INDEX('Seasonal Index'!$H$2:$H$53,AI1125)</f>
        <v>1.0058600109847937</v>
      </c>
      <c r="BE1125" s="34" t="str">
        <f t="shared" si="247"/>
        <v/>
      </c>
      <c r="BF1125" s="38" t="str">
        <f t="shared" si="248"/>
        <v/>
      </c>
      <c r="BG1125" s="34">
        <f t="shared" si="249"/>
        <v>9081</v>
      </c>
      <c r="BH1125" s="13">
        <f t="shared" si="250"/>
        <v>0</v>
      </c>
      <c r="BI1125" s="13">
        <f t="shared" si="251"/>
        <v>0</v>
      </c>
    </row>
    <row r="1126" spans="1:61" x14ac:dyDescent="0.2">
      <c r="A1126" s="15">
        <v>1125</v>
      </c>
      <c r="B1126" s="35">
        <v>41145</v>
      </c>
      <c r="C1126" s="36">
        <v>9064</v>
      </c>
      <c r="D1126" s="37"/>
      <c r="F1126" s="15">
        <v>376000</v>
      </c>
      <c r="H1126" s="15">
        <v>96.224000000000004</v>
      </c>
      <c r="I1126" s="15">
        <v>116.102</v>
      </c>
      <c r="J1126" s="15">
        <v>3.7440000000000002</v>
      </c>
      <c r="K1126" s="15">
        <v>16207.115</v>
      </c>
      <c r="L1126" s="15">
        <v>873017</v>
      </c>
      <c r="M1126" s="15">
        <v>1972</v>
      </c>
      <c r="N1126" s="15">
        <v>14.38</v>
      </c>
      <c r="O1126" s="15">
        <v>260376</v>
      </c>
      <c r="P1126" s="15">
        <v>10989.8</v>
      </c>
      <c r="Q1126" s="15">
        <v>2791565</v>
      </c>
      <c r="R1126" s="15">
        <v>17800</v>
      </c>
      <c r="S1126" s="15">
        <v>10281</v>
      </c>
      <c r="T1126" s="15">
        <v>11.384</v>
      </c>
      <c r="U1126" s="15">
        <v>116.8</v>
      </c>
      <c r="V1126" s="15">
        <v>22</v>
      </c>
      <c r="W1126" s="15">
        <v>90.6</v>
      </c>
      <c r="X1126" s="15">
        <v>92.635840000000002</v>
      </c>
      <c r="AB1126" s="15">
        <v>312295</v>
      </c>
      <c r="AD1126" s="15">
        <v>0</v>
      </c>
      <c r="AE1126" s="15">
        <v>0</v>
      </c>
      <c r="AF1126" s="15">
        <v>73.099999999999994</v>
      </c>
      <c r="AH1126" s="13">
        <f t="shared" si="238"/>
        <v>2012</v>
      </c>
      <c r="AI1126" s="13">
        <f t="shared" si="239"/>
        <v>34</v>
      </c>
      <c r="AJ1126" s="13">
        <f>IF(AND(ISNUMBER(C1126),ISNUMBER(AK1126),ISNUMBER(AL1126),AH1126&gt;=Inputs!$B$5,AH1126&lt;=Inputs!$B$6,AH1126&lt;&gt;Inputs!$B$7,AH1126&lt;&gt;Inputs!$B$8),1,0)</f>
        <v>0</v>
      </c>
      <c r="AK1126" s="13">
        <f>IF(INDEX($E1126:$AF1126,Inputs!$C$10)="","",INDEX($E1126:$AF1126,Inputs!$C$10))</f>
        <v>260376</v>
      </c>
      <c r="AL1126" s="13">
        <f>IF(INDEX($E1126:$AF1126,Inputs!$C$11)="","",INDEX($E1126:$AF1126,Inputs!$C$11))</f>
        <v>376000</v>
      </c>
      <c r="AM1126" s="19">
        <f>Regression!$C$5+Regression!$C$6*A1126</f>
        <v>9527.2906935276296</v>
      </c>
      <c r="AN1126" s="27" t="str">
        <f t="shared" si="240"/>
        <v/>
      </c>
      <c r="AO1126" s="30">
        <f>INDEX('Seasonal Index'!$E$2:$E$53,AI1126)</f>
        <v>1.0381639846741464</v>
      </c>
      <c r="AP1126" s="34" t="str">
        <f t="shared" si="241"/>
        <v/>
      </c>
      <c r="AQ1126" s="16">
        <f>IF(AJ1126=1,A1126-Regression!$C$15,0)</f>
        <v>0</v>
      </c>
      <c r="AR1126" s="16">
        <f>IF(AJ1126=1,AK1126-Regression!$D$15,0)</f>
        <v>0</v>
      </c>
      <c r="AS1126" s="16">
        <f>IF(AJ1126=1,AL1126-Regression!$E$15,0)</f>
        <v>0</v>
      </c>
      <c r="AT1126" s="16">
        <f>IF(AJ1126=1,AP1126-Regression!$F$15,0)</f>
        <v>0</v>
      </c>
      <c r="AU1126" s="19">
        <f>IF(AND(ISNUMBER(AK1126),ISNUMBER(AL1126)),Regression!$C$38+Regression!$D$38*A1126+Regression!$E$38*AK1126+Regression!$F$38*AL1126,"")</f>
        <v>9286.66089531129</v>
      </c>
      <c r="AV1126" s="34">
        <f t="shared" si="242"/>
        <v>9641.0768793939442</v>
      </c>
      <c r="AW1126" s="13" t="str">
        <f>IF(AJ1126=1,"Train",IF(AH1126=Inputs!$B$6+1,"Validation",IF(AH1126&gt;Inputs!$B$6+1,"Forecast","Not used")))</f>
        <v>Not used</v>
      </c>
      <c r="AX1126" s="34">
        <f t="shared" si="243"/>
        <v>9064</v>
      </c>
      <c r="AY1126" s="38" t="str">
        <f t="shared" si="244"/>
        <v/>
      </c>
      <c r="AZ1126" s="13">
        <f t="shared" si="245"/>
        <v>0</v>
      </c>
      <c r="BB1126" s="19">
        <f>Regression!$C$45+Regression!$C$46*A1126</f>
        <v>7898.716546285028</v>
      </c>
      <c r="BC1126" s="27" t="str">
        <f t="shared" si="246"/>
        <v/>
      </c>
      <c r="BD1126" s="30">
        <f>INDEX('Seasonal Index'!$H$2:$H$53,AI1126)</f>
        <v>1.0219588934931323</v>
      </c>
      <c r="BE1126" s="34" t="str">
        <f t="shared" si="247"/>
        <v/>
      </c>
      <c r="BF1126" s="38" t="str">
        <f t="shared" si="248"/>
        <v/>
      </c>
      <c r="BG1126" s="34">
        <f t="shared" si="249"/>
        <v>9064</v>
      </c>
      <c r="BH1126" s="13">
        <f t="shared" si="250"/>
        <v>0</v>
      </c>
      <c r="BI1126" s="13">
        <f t="shared" si="251"/>
        <v>0</v>
      </c>
    </row>
    <row r="1127" spans="1:61" x14ac:dyDescent="0.2">
      <c r="A1127" s="15">
        <v>1126</v>
      </c>
      <c r="B1127" s="35">
        <v>41152</v>
      </c>
      <c r="C1127" s="36">
        <v>9177</v>
      </c>
      <c r="D1127" s="37"/>
      <c r="F1127" s="15">
        <v>377000</v>
      </c>
      <c r="H1127" s="15">
        <v>95.683999999999997</v>
      </c>
      <c r="I1127" s="15">
        <v>113.02</v>
      </c>
      <c r="J1127" s="15">
        <v>3.7759999999999998</v>
      </c>
      <c r="K1127" s="15">
        <v>16207.115</v>
      </c>
      <c r="L1127" s="15">
        <v>873017</v>
      </c>
      <c r="M1127" s="15">
        <v>1972</v>
      </c>
      <c r="N1127" s="15">
        <v>14.38</v>
      </c>
      <c r="O1127" s="15">
        <v>260376</v>
      </c>
      <c r="P1127" s="15">
        <v>10989.8</v>
      </c>
      <c r="Q1127" s="15">
        <v>2791565</v>
      </c>
      <c r="R1127" s="15">
        <v>17800</v>
      </c>
      <c r="S1127" s="15">
        <v>10281</v>
      </c>
      <c r="T1127" s="15">
        <v>11.384</v>
      </c>
      <c r="U1127" s="15">
        <v>116.8</v>
      </c>
      <c r="V1127" s="15">
        <v>20</v>
      </c>
      <c r="W1127" s="15">
        <v>90.6</v>
      </c>
      <c r="X1127" s="15">
        <v>92.350399999999993</v>
      </c>
      <c r="AB1127" s="15">
        <v>312295</v>
      </c>
      <c r="AD1127" s="15">
        <v>0</v>
      </c>
      <c r="AE1127" s="15">
        <v>0</v>
      </c>
      <c r="AF1127" s="15">
        <v>93.8</v>
      </c>
      <c r="AH1127" s="13">
        <f t="shared" si="238"/>
        <v>2012</v>
      </c>
      <c r="AI1127" s="13">
        <f t="shared" si="239"/>
        <v>35</v>
      </c>
      <c r="AJ1127" s="13">
        <f>IF(AND(ISNUMBER(C1127),ISNUMBER(AK1127),ISNUMBER(AL1127),AH1127&gt;=Inputs!$B$5,AH1127&lt;=Inputs!$B$6,AH1127&lt;&gt;Inputs!$B$7,AH1127&lt;&gt;Inputs!$B$8),1,0)</f>
        <v>0</v>
      </c>
      <c r="AK1127" s="13">
        <f>IF(INDEX($E1127:$AF1127,Inputs!$C$10)="","",INDEX($E1127:$AF1127,Inputs!$C$10))</f>
        <v>260376</v>
      </c>
      <c r="AL1127" s="13">
        <f>IF(INDEX($E1127:$AF1127,Inputs!$C$11)="","",INDEX($E1127:$AF1127,Inputs!$C$11))</f>
        <v>377000</v>
      </c>
      <c r="AM1127" s="19">
        <f>Regression!$C$5+Regression!$C$6*A1127</f>
        <v>9526.1180185893118</v>
      </c>
      <c r="AN1127" s="27" t="str">
        <f t="shared" si="240"/>
        <v/>
      </c>
      <c r="AO1127" s="30">
        <f>INDEX('Seasonal Index'!$E$2:$E$53,AI1127)</f>
        <v>1.0224659586681397</v>
      </c>
      <c r="AP1127" s="34" t="str">
        <f t="shared" si="241"/>
        <v/>
      </c>
      <c r="AQ1127" s="16">
        <f>IF(AJ1127=1,A1127-Regression!$C$15,0)</f>
        <v>0</v>
      </c>
      <c r="AR1127" s="16">
        <f>IF(AJ1127=1,AK1127-Regression!$D$15,0)</f>
        <v>0</v>
      </c>
      <c r="AS1127" s="16">
        <f>IF(AJ1127=1,AL1127-Regression!$E$15,0)</f>
        <v>0</v>
      </c>
      <c r="AT1127" s="16">
        <f>IF(AJ1127=1,AP1127-Regression!$F$15,0)</f>
        <v>0</v>
      </c>
      <c r="AU1127" s="19">
        <f>IF(AND(ISNUMBER(AK1127),ISNUMBER(AL1127)),Regression!$C$38+Regression!$D$38*A1127+Regression!$E$38*AK1127+Regression!$F$38*AL1127,"")</f>
        <v>9282.4435407165984</v>
      </c>
      <c r="AV1127" s="34">
        <f t="shared" si="242"/>
        <v>9490.9825336416779</v>
      </c>
      <c r="AW1127" s="13" t="str">
        <f>IF(AJ1127=1,"Train",IF(AH1127=Inputs!$B$6+1,"Validation",IF(AH1127&gt;Inputs!$B$6+1,"Forecast","Not used")))</f>
        <v>Not used</v>
      </c>
      <c r="AX1127" s="34">
        <f t="shared" si="243"/>
        <v>9177</v>
      </c>
      <c r="AY1127" s="38" t="str">
        <f t="shared" si="244"/>
        <v/>
      </c>
      <c r="AZ1127" s="13">
        <f t="shared" si="245"/>
        <v>0</v>
      </c>
      <c r="BB1127" s="19">
        <f>Regression!$C$45+Regression!$C$46*A1127</f>
        <v>7900.2760458978046</v>
      </c>
      <c r="BC1127" s="27" t="str">
        <f t="shared" si="246"/>
        <v/>
      </c>
      <c r="BD1127" s="30">
        <f>INDEX('Seasonal Index'!$H$2:$H$53,AI1127)</f>
        <v>1.0227114090901652</v>
      </c>
      <c r="BE1127" s="34" t="str">
        <f t="shared" si="247"/>
        <v/>
      </c>
      <c r="BF1127" s="38" t="str">
        <f t="shared" si="248"/>
        <v/>
      </c>
      <c r="BG1127" s="34">
        <f t="shared" si="249"/>
        <v>9177</v>
      </c>
      <c r="BH1127" s="13">
        <f t="shared" si="250"/>
        <v>0</v>
      </c>
      <c r="BI1127" s="13">
        <f t="shared" si="251"/>
        <v>0</v>
      </c>
    </row>
    <row r="1128" spans="1:61" x14ac:dyDescent="0.2">
      <c r="A1128" s="15">
        <v>1127</v>
      </c>
      <c r="B1128" s="35">
        <v>41159</v>
      </c>
      <c r="C1128" s="36">
        <v>8695</v>
      </c>
      <c r="D1128" s="37"/>
      <c r="F1128" s="15">
        <v>371000</v>
      </c>
      <c r="H1128" s="15">
        <v>95.674999999999997</v>
      </c>
      <c r="I1128" s="15">
        <v>114.11</v>
      </c>
      <c r="J1128" s="15">
        <v>3.843</v>
      </c>
      <c r="K1128" s="15">
        <v>16207.115</v>
      </c>
      <c r="L1128" s="15">
        <v>873017</v>
      </c>
      <c r="M1128" s="15">
        <v>1944</v>
      </c>
      <c r="N1128" s="15">
        <v>14.38</v>
      </c>
      <c r="O1128" s="15">
        <v>260376</v>
      </c>
      <c r="P1128" s="15">
        <v>11016.8</v>
      </c>
      <c r="Q1128" s="15">
        <v>2791565</v>
      </c>
      <c r="R1128" s="15">
        <v>17800</v>
      </c>
      <c r="S1128" s="15">
        <v>10281</v>
      </c>
      <c r="T1128" s="15">
        <v>11.384</v>
      </c>
      <c r="U1128" s="15">
        <v>116.8</v>
      </c>
      <c r="V1128" s="15">
        <v>20</v>
      </c>
      <c r="W1128" s="15">
        <v>92.5</v>
      </c>
      <c r="X1128" s="15">
        <v>92.338139999999996</v>
      </c>
      <c r="AB1128" s="15">
        <v>312295</v>
      </c>
      <c r="AD1128" s="15">
        <v>1</v>
      </c>
      <c r="AE1128" s="15">
        <v>0</v>
      </c>
      <c r="AF1128" s="15">
        <v>92.1</v>
      </c>
      <c r="AH1128" s="13">
        <f t="shared" si="238"/>
        <v>2012</v>
      </c>
      <c r="AI1128" s="13">
        <f t="shared" si="239"/>
        <v>36</v>
      </c>
      <c r="AJ1128" s="13">
        <f>IF(AND(ISNUMBER(C1128),ISNUMBER(AK1128),ISNUMBER(AL1128),AH1128&gt;=Inputs!$B$5,AH1128&lt;=Inputs!$B$6,AH1128&lt;&gt;Inputs!$B$7,AH1128&lt;&gt;Inputs!$B$8),1,0)</f>
        <v>0</v>
      </c>
      <c r="AK1128" s="13">
        <f>IF(INDEX($E1128:$AF1128,Inputs!$C$10)="","",INDEX($E1128:$AF1128,Inputs!$C$10))</f>
        <v>260376</v>
      </c>
      <c r="AL1128" s="13">
        <f>IF(INDEX($E1128:$AF1128,Inputs!$C$11)="","",INDEX($E1128:$AF1128,Inputs!$C$11))</f>
        <v>371000</v>
      </c>
      <c r="AM1128" s="19">
        <f>Regression!$C$5+Regression!$C$6*A1128</f>
        <v>9524.9453436509921</v>
      </c>
      <c r="AN1128" s="27" t="str">
        <f t="shared" si="240"/>
        <v/>
      </c>
      <c r="AO1128" s="30">
        <f>INDEX('Seasonal Index'!$E$2:$E$53,AI1128)</f>
        <v>1.0036108382806754</v>
      </c>
      <c r="AP1128" s="34" t="str">
        <f t="shared" si="241"/>
        <v/>
      </c>
      <c r="AQ1128" s="16">
        <f>IF(AJ1128=1,A1128-Regression!$C$15,0)</f>
        <v>0</v>
      </c>
      <c r="AR1128" s="16">
        <f>IF(AJ1128=1,AK1128-Regression!$D$15,0)</f>
        <v>0</v>
      </c>
      <c r="AS1128" s="16">
        <f>IF(AJ1128=1,AL1128-Regression!$E$15,0)</f>
        <v>0</v>
      </c>
      <c r="AT1128" s="16">
        <f>IF(AJ1128=1,AP1128-Regression!$F$15,0)</f>
        <v>0</v>
      </c>
      <c r="AU1128" s="19">
        <f>IF(AND(ISNUMBER(AK1128),ISNUMBER(AL1128)),Regression!$C$38+Regression!$D$38*A1128+Regression!$E$38*AK1128+Regression!$F$38*AL1128,"")</f>
        <v>9296.8114757592066</v>
      </c>
      <c r="AV1128" s="34">
        <f t="shared" si="242"/>
        <v>9330.3807585241011</v>
      </c>
      <c r="AW1128" s="13" t="str">
        <f>IF(AJ1128=1,"Train",IF(AH1128=Inputs!$B$6+1,"Validation",IF(AH1128&gt;Inputs!$B$6+1,"Forecast","Not used")))</f>
        <v>Not used</v>
      </c>
      <c r="AX1128" s="34">
        <f t="shared" si="243"/>
        <v>8695</v>
      </c>
      <c r="AY1128" s="38" t="str">
        <f t="shared" si="244"/>
        <v/>
      </c>
      <c r="AZ1128" s="13">
        <f t="shared" si="245"/>
        <v>0</v>
      </c>
      <c r="BB1128" s="19">
        <f>Regression!$C$45+Regression!$C$46*A1128</f>
        <v>7901.8355455105811</v>
      </c>
      <c r="BC1128" s="27" t="str">
        <f t="shared" si="246"/>
        <v/>
      </c>
      <c r="BD1128" s="30">
        <f>INDEX('Seasonal Index'!$H$2:$H$53,AI1128)</f>
        <v>0.95792593843145868</v>
      </c>
      <c r="BE1128" s="34" t="str">
        <f t="shared" si="247"/>
        <v/>
      </c>
      <c r="BF1128" s="38" t="str">
        <f t="shared" si="248"/>
        <v/>
      </c>
      <c r="BG1128" s="34">
        <f t="shared" si="249"/>
        <v>8695</v>
      </c>
      <c r="BH1128" s="13">
        <f t="shared" si="250"/>
        <v>0</v>
      </c>
      <c r="BI1128" s="13">
        <f t="shared" si="251"/>
        <v>0</v>
      </c>
    </row>
    <row r="1129" spans="1:61" x14ac:dyDescent="0.2">
      <c r="A1129" s="15">
        <v>1128</v>
      </c>
      <c r="B1129" s="35">
        <v>41166</v>
      </c>
      <c r="C1129" s="36">
        <v>8632</v>
      </c>
      <c r="D1129" s="37"/>
      <c r="F1129" s="15">
        <v>393000</v>
      </c>
      <c r="H1129" s="15">
        <v>97.561999999999998</v>
      </c>
      <c r="I1129" s="15">
        <v>115.408</v>
      </c>
      <c r="J1129" s="15">
        <v>3.847</v>
      </c>
      <c r="K1129" s="15">
        <v>16207.115</v>
      </c>
      <c r="L1129" s="15">
        <v>903501</v>
      </c>
      <c r="M1129" s="15">
        <v>1944</v>
      </c>
      <c r="N1129" s="15">
        <v>14.38</v>
      </c>
      <c r="O1129" s="15">
        <v>260376</v>
      </c>
      <c r="P1129" s="15">
        <v>11016.8</v>
      </c>
      <c r="Q1129" s="15">
        <v>2829849</v>
      </c>
      <c r="R1129" s="15">
        <v>17800</v>
      </c>
      <c r="S1129" s="15">
        <v>10281</v>
      </c>
      <c r="T1129" s="15">
        <v>11.384</v>
      </c>
      <c r="U1129" s="15">
        <v>116.8</v>
      </c>
      <c r="V1129" s="15">
        <v>20</v>
      </c>
      <c r="W1129" s="15">
        <v>92.5</v>
      </c>
      <c r="X1129" s="15">
        <v>91.882149999999996</v>
      </c>
      <c r="AB1129" s="15">
        <v>312295</v>
      </c>
      <c r="AD1129" s="15">
        <v>0</v>
      </c>
      <c r="AE1129" s="15">
        <v>1.2</v>
      </c>
      <c r="AF1129" s="15">
        <v>54.1</v>
      </c>
      <c r="AH1129" s="13">
        <f t="shared" si="238"/>
        <v>2012</v>
      </c>
      <c r="AI1129" s="13">
        <f t="shared" si="239"/>
        <v>37</v>
      </c>
      <c r="AJ1129" s="13">
        <f>IF(AND(ISNUMBER(C1129),ISNUMBER(AK1129),ISNUMBER(AL1129),AH1129&gt;=Inputs!$B$5,AH1129&lt;=Inputs!$B$6,AH1129&lt;&gt;Inputs!$B$7,AH1129&lt;&gt;Inputs!$B$8),1,0)</f>
        <v>0</v>
      </c>
      <c r="AK1129" s="13">
        <f>IF(INDEX($E1129:$AF1129,Inputs!$C$10)="","",INDEX($E1129:$AF1129,Inputs!$C$10))</f>
        <v>260376</v>
      </c>
      <c r="AL1129" s="13">
        <f>IF(INDEX($E1129:$AF1129,Inputs!$C$11)="","",INDEX($E1129:$AF1129,Inputs!$C$11))</f>
        <v>393000</v>
      </c>
      <c r="AM1129" s="19">
        <f>Regression!$C$5+Regression!$C$6*A1129</f>
        <v>9523.7726687126742</v>
      </c>
      <c r="AN1129" s="27" t="str">
        <f t="shared" si="240"/>
        <v/>
      </c>
      <c r="AO1129" s="30">
        <f>INDEX('Seasonal Index'!$E$2:$E$53,AI1129)</f>
        <v>0.98810944012120361</v>
      </c>
      <c r="AP1129" s="34" t="str">
        <f t="shared" si="241"/>
        <v/>
      </c>
      <c r="AQ1129" s="16">
        <f>IF(AJ1129=1,A1129-Regression!$C$15,0)</f>
        <v>0</v>
      </c>
      <c r="AR1129" s="16">
        <f>IF(AJ1129=1,AK1129-Regression!$D$15,0)</f>
        <v>0</v>
      </c>
      <c r="AS1129" s="16">
        <f>IF(AJ1129=1,AL1129-Regression!$E$15,0)</f>
        <v>0</v>
      </c>
      <c r="AT1129" s="16">
        <f>IF(AJ1129=1,AP1129-Regression!$F$15,0)</f>
        <v>0</v>
      </c>
      <c r="AU1129" s="19">
        <f>IF(AND(ISNUMBER(AK1129),ISNUMBER(AL1129)),Regression!$C$38+Regression!$D$38*A1129+Regression!$E$38*AK1129+Regression!$F$38*AL1129,"")</f>
        <v>9236.8382522526135</v>
      </c>
      <c r="AV1129" s="34">
        <f t="shared" si="242"/>
        <v>9127.007073923447</v>
      </c>
      <c r="AW1129" s="13" t="str">
        <f>IF(AJ1129=1,"Train",IF(AH1129=Inputs!$B$6+1,"Validation",IF(AH1129&gt;Inputs!$B$6+1,"Forecast","Not used")))</f>
        <v>Not used</v>
      </c>
      <c r="AX1129" s="34">
        <f t="shared" si="243"/>
        <v>8632</v>
      </c>
      <c r="AY1129" s="38" t="str">
        <f t="shared" si="244"/>
        <v/>
      </c>
      <c r="AZ1129" s="13">
        <f t="shared" si="245"/>
        <v>0</v>
      </c>
      <c r="BB1129" s="19">
        <f>Regression!$C$45+Regression!$C$46*A1129</f>
        <v>7903.3950451233577</v>
      </c>
      <c r="BC1129" s="27" t="str">
        <f t="shared" si="246"/>
        <v/>
      </c>
      <c r="BD1129" s="30">
        <f>INDEX('Seasonal Index'!$H$2:$H$53,AI1129)</f>
        <v>0.96626808296825473</v>
      </c>
      <c r="BE1129" s="34" t="str">
        <f t="shared" si="247"/>
        <v/>
      </c>
      <c r="BF1129" s="38" t="str">
        <f t="shared" si="248"/>
        <v/>
      </c>
      <c r="BG1129" s="34">
        <f t="shared" si="249"/>
        <v>8632</v>
      </c>
      <c r="BH1129" s="13">
        <f t="shared" si="250"/>
        <v>0</v>
      </c>
      <c r="BI1129" s="13">
        <f t="shared" si="251"/>
        <v>0</v>
      </c>
    </row>
    <row r="1130" spans="1:61" x14ac:dyDescent="0.2">
      <c r="A1130" s="15">
        <v>1129</v>
      </c>
      <c r="B1130" s="35">
        <v>41173</v>
      </c>
      <c r="C1130" s="36">
        <v>8770</v>
      </c>
      <c r="D1130" s="37"/>
      <c r="F1130" s="15">
        <v>392000</v>
      </c>
      <c r="H1130" s="15">
        <v>93.701999999999998</v>
      </c>
      <c r="I1130" s="15">
        <v>111.83199999999999</v>
      </c>
      <c r="J1130" s="15">
        <v>3.8780000000000001</v>
      </c>
      <c r="K1130" s="15">
        <v>16207.115</v>
      </c>
      <c r="L1130" s="15">
        <v>903501</v>
      </c>
      <c r="M1130" s="15">
        <v>1944</v>
      </c>
      <c r="N1130" s="15">
        <v>14.444000000000001</v>
      </c>
      <c r="O1130" s="15">
        <v>260244</v>
      </c>
      <c r="P1130" s="15">
        <v>11016.8</v>
      </c>
      <c r="Q1130" s="15">
        <v>2829849</v>
      </c>
      <c r="R1130" s="15">
        <v>17800</v>
      </c>
      <c r="S1130" s="15">
        <v>10281</v>
      </c>
      <c r="T1130" s="15">
        <v>11.384</v>
      </c>
      <c r="U1130" s="15">
        <v>116.8</v>
      </c>
      <c r="V1130" s="15">
        <v>20</v>
      </c>
      <c r="W1130" s="15">
        <v>92.5</v>
      </c>
      <c r="X1130" s="15">
        <v>90.904439999999994</v>
      </c>
      <c r="AB1130" s="15">
        <v>312295</v>
      </c>
      <c r="AD1130" s="15">
        <v>0</v>
      </c>
      <c r="AE1130" s="15">
        <v>6.2</v>
      </c>
      <c r="AF1130" s="15">
        <v>44.6</v>
      </c>
      <c r="AH1130" s="13">
        <f t="shared" si="238"/>
        <v>2012</v>
      </c>
      <c r="AI1130" s="13">
        <f t="shared" si="239"/>
        <v>38</v>
      </c>
      <c r="AJ1130" s="13">
        <f>IF(AND(ISNUMBER(C1130),ISNUMBER(AK1130),ISNUMBER(AL1130),AH1130&gt;=Inputs!$B$5,AH1130&lt;=Inputs!$B$6,AH1130&lt;&gt;Inputs!$B$7,AH1130&lt;&gt;Inputs!$B$8),1,0)</f>
        <v>0</v>
      </c>
      <c r="AK1130" s="13">
        <f>IF(INDEX($E1130:$AF1130,Inputs!$C$10)="","",INDEX($E1130:$AF1130,Inputs!$C$10))</f>
        <v>260244</v>
      </c>
      <c r="AL1130" s="13">
        <f>IF(INDEX($E1130:$AF1130,Inputs!$C$11)="","",INDEX($E1130:$AF1130,Inputs!$C$11))</f>
        <v>392000</v>
      </c>
      <c r="AM1130" s="19">
        <f>Regression!$C$5+Regression!$C$6*A1130</f>
        <v>9522.5999937743545</v>
      </c>
      <c r="AN1130" s="27" t="str">
        <f t="shared" si="240"/>
        <v/>
      </c>
      <c r="AO1130" s="30">
        <f>INDEX('Seasonal Index'!$E$2:$E$53,AI1130)</f>
        <v>1.0099608185275364</v>
      </c>
      <c r="AP1130" s="34" t="str">
        <f t="shared" si="241"/>
        <v/>
      </c>
      <c r="AQ1130" s="16">
        <f>IF(AJ1130=1,A1130-Regression!$C$15,0)</f>
        <v>0</v>
      </c>
      <c r="AR1130" s="16">
        <f>IF(AJ1130=1,AK1130-Regression!$D$15,0)</f>
        <v>0</v>
      </c>
      <c r="AS1130" s="16">
        <f>IF(AJ1130=1,AL1130-Regression!$E$15,0)</f>
        <v>0</v>
      </c>
      <c r="AT1130" s="16">
        <f>IF(AJ1130=1,AP1130-Regression!$F$15,0)</f>
        <v>0</v>
      </c>
      <c r="AU1130" s="19">
        <f>IF(AND(ISNUMBER(AK1130),ISNUMBER(AL1130)),Regression!$C$38+Regression!$D$38*A1130+Regression!$E$38*AK1130+Regression!$F$38*AL1130,"")</f>
        <v>9237.6901238233022</v>
      </c>
      <c r="AV1130" s="34">
        <f t="shared" si="242"/>
        <v>9329.7050787603221</v>
      </c>
      <c r="AW1130" s="13" t="str">
        <f>IF(AJ1130=1,"Train",IF(AH1130=Inputs!$B$6+1,"Validation",IF(AH1130&gt;Inputs!$B$6+1,"Forecast","Not used")))</f>
        <v>Not used</v>
      </c>
      <c r="AX1130" s="34">
        <f t="shared" si="243"/>
        <v>8770</v>
      </c>
      <c r="AY1130" s="38" t="str">
        <f t="shared" si="244"/>
        <v/>
      </c>
      <c r="AZ1130" s="13">
        <f t="shared" si="245"/>
        <v>0</v>
      </c>
      <c r="BB1130" s="19">
        <f>Regression!$C$45+Regression!$C$46*A1130</f>
        <v>7904.9545447361352</v>
      </c>
      <c r="BC1130" s="27" t="str">
        <f t="shared" si="246"/>
        <v/>
      </c>
      <c r="BD1130" s="30">
        <f>INDEX('Seasonal Index'!$H$2:$H$53,AI1130)</f>
        <v>1.0093448557066802</v>
      </c>
      <c r="BE1130" s="34" t="str">
        <f t="shared" si="247"/>
        <v/>
      </c>
      <c r="BF1130" s="38" t="str">
        <f t="shared" si="248"/>
        <v/>
      </c>
      <c r="BG1130" s="34">
        <f t="shared" si="249"/>
        <v>8770</v>
      </c>
      <c r="BH1130" s="13">
        <f t="shared" si="250"/>
        <v>0</v>
      </c>
      <c r="BI1130" s="13">
        <f t="shared" si="251"/>
        <v>0</v>
      </c>
    </row>
    <row r="1131" spans="1:61" x14ac:dyDescent="0.2">
      <c r="A1131" s="15">
        <v>1130</v>
      </c>
      <c r="B1131" s="35">
        <v>41180</v>
      </c>
      <c r="C1131" s="36">
        <v>8633</v>
      </c>
      <c r="D1131" s="37"/>
      <c r="F1131" s="15">
        <v>377000</v>
      </c>
      <c r="H1131" s="15">
        <v>91.347999999999999</v>
      </c>
      <c r="I1131" s="15">
        <v>110.354</v>
      </c>
      <c r="J1131" s="15">
        <v>3.8260000000000001</v>
      </c>
      <c r="K1131" s="15">
        <v>16207.115</v>
      </c>
      <c r="L1131" s="15">
        <v>903501</v>
      </c>
      <c r="M1131" s="15">
        <v>1944</v>
      </c>
      <c r="N1131" s="15">
        <v>14.444000000000001</v>
      </c>
      <c r="O1131" s="15">
        <v>260244</v>
      </c>
      <c r="P1131" s="15">
        <v>11016.8</v>
      </c>
      <c r="Q1131" s="15">
        <v>2829849</v>
      </c>
      <c r="R1131" s="15">
        <v>17800</v>
      </c>
      <c r="S1131" s="15">
        <v>10281</v>
      </c>
      <c r="T1131" s="15">
        <v>11.384</v>
      </c>
      <c r="U1131" s="15">
        <v>116.8</v>
      </c>
      <c r="V1131" s="15">
        <v>20</v>
      </c>
      <c r="W1131" s="15">
        <v>92.5</v>
      </c>
      <c r="X1131" s="15">
        <v>90.509699999999995</v>
      </c>
      <c r="AB1131" s="15">
        <v>312295</v>
      </c>
      <c r="AD1131" s="15">
        <v>0</v>
      </c>
      <c r="AE1131" s="15">
        <v>13.7</v>
      </c>
      <c r="AF1131" s="15">
        <v>41.6</v>
      </c>
      <c r="AH1131" s="13">
        <f t="shared" si="238"/>
        <v>2012</v>
      </c>
      <c r="AI1131" s="13">
        <f t="shared" si="239"/>
        <v>39</v>
      </c>
      <c r="AJ1131" s="13">
        <f>IF(AND(ISNUMBER(C1131),ISNUMBER(AK1131),ISNUMBER(AL1131),AH1131&gt;=Inputs!$B$5,AH1131&lt;=Inputs!$B$6,AH1131&lt;&gt;Inputs!$B$7,AH1131&lt;&gt;Inputs!$B$8),1,0)</f>
        <v>0</v>
      </c>
      <c r="AK1131" s="13">
        <f>IF(INDEX($E1131:$AF1131,Inputs!$C$10)="","",INDEX($E1131:$AF1131,Inputs!$C$10))</f>
        <v>260244</v>
      </c>
      <c r="AL1131" s="13">
        <f>IF(INDEX($E1131:$AF1131,Inputs!$C$11)="","",INDEX($E1131:$AF1131,Inputs!$C$11))</f>
        <v>377000</v>
      </c>
      <c r="AM1131" s="19">
        <f>Regression!$C$5+Regression!$C$6*A1131</f>
        <v>9521.4273188360348</v>
      </c>
      <c r="AN1131" s="27" t="str">
        <f t="shared" si="240"/>
        <v/>
      </c>
      <c r="AO1131" s="30">
        <f>INDEX('Seasonal Index'!$E$2:$E$53,AI1131)</f>
        <v>0.98271219728161308</v>
      </c>
      <c r="AP1131" s="34" t="str">
        <f t="shared" si="241"/>
        <v/>
      </c>
      <c r="AQ1131" s="16">
        <f>IF(AJ1131=1,A1131-Regression!$C$15,0)</f>
        <v>0</v>
      </c>
      <c r="AR1131" s="16">
        <f>IF(AJ1131=1,AK1131-Regression!$D$15,0)</f>
        <v>0</v>
      </c>
      <c r="AS1131" s="16">
        <f>IF(AJ1131=1,AL1131-Regression!$E$15,0)</f>
        <v>0</v>
      </c>
      <c r="AT1131" s="16">
        <f>IF(AJ1131=1,AP1131-Regression!$F$15,0)</f>
        <v>0</v>
      </c>
      <c r="AU1131" s="19">
        <f>IF(AND(ISNUMBER(AK1131),ISNUMBER(AL1131)),Regression!$C$38+Regression!$D$38*A1131+Regression!$E$38*AK1131+Regression!$F$38*AL1131,"")</f>
        <v>9275.9534312567248</v>
      </c>
      <c r="AV1131" s="34">
        <f t="shared" si="242"/>
        <v>9115.5925783122148</v>
      </c>
      <c r="AW1131" s="13" t="str">
        <f>IF(AJ1131=1,"Train",IF(AH1131=Inputs!$B$6+1,"Validation",IF(AH1131&gt;Inputs!$B$6+1,"Forecast","Not used")))</f>
        <v>Not used</v>
      </c>
      <c r="AX1131" s="34">
        <f t="shared" si="243"/>
        <v>8633</v>
      </c>
      <c r="AY1131" s="38" t="str">
        <f t="shared" si="244"/>
        <v/>
      </c>
      <c r="AZ1131" s="13">
        <f t="shared" si="245"/>
        <v>0</v>
      </c>
      <c r="BB1131" s="19">
        <f>Regression!$C$45+Regression!$C$46*A1131</f>
        <v>7906.5140443489117</v>
      </c>
      <c r="BC1131" s="27" t="str">
        <f t="shared" si="246"/>
        <v/>
      </c>
      <c r="BD1131" s="30">
        <f>INDEX('Seasonal Index'!$H$2:$H$53,AI1131)</f>
        <v>0.98504922299012809</v>
      </c>
      <c r="BE1131" s="34" t="str">
        <f t="shared" si="247"/>
        <v/>
      </c>
      <c r="BF1131" s="38" t="str">
        <f t="shared" si="248"/>
        <v/>
      </c>
      <c r="BG1131" s="34">
        <f t="shared" si="249"/>
        <v>8633</v>
      </c>
      <c r="BH1131" s="13">
        <f t="shared" si="250"/>
        <v>0</v>
      </c>
      <c r="BI1131" s="13">
        <f t="shared" si="251"/>
        <v>0</v>
      </c>
    </row>
    <row r="1132" spans="1:61" x14ac:dyDescent="0.2">
      <c r="A1132" s="15">
        <v>1131</v>
      </c>
      <c r="B1132" s="35">
        <v>41187</v>
      </c>
      <c r="C1132" s="36">
        <v>8587</v>
      </c>
      <c r="D1132" s="37"/>
      <c r="F1132" s="15">
        <v>376000</v>
      </c>
      <c r="H1132" s="15">
        <v>90.813999999999993</v>
      </c>
      <c r="I1132" s="15">
        <v>111.408</v>
      </c>
      <c r="J1132" s="15">
        <v>3.8039999999999998</v>
      </c>
      <c r="K1132" s="15">
        <v>16207.115</v>
      </c>
      <c r="L1132" s="15">
        <v>903501</v>
      </c>
      <c r="M1132" s="15">
        <v>1944</v>
      </c>
      <c r="N1132" s="15">
        <v>14.444000000000001</v>
      </c>
      <c r="O1132" s="15">
        <v>260244</v>
      </c>
      <c r="P1132" s="15">
        <v>11016.8</v>
      </c>
      <c r="Q1132" s="15">
        <v>2829849</v>
      </c>
      <c r="R1132" s="15">
        <v>17800</v>
      </c>
      <c r="S1132" s="15">
        <v>10281</v>
      </c>
      <c r="T1132" s="15">
        <v>11.384</v>
      </c>
      <c r="U1132" s="15">
        <v>116.8</v>
      </c>
      <c r="V1132" s="15">
        <v>20</v>
      </c>
      <c r="W1132" s="15">
        <v>92.5</v>
      </c>
      <c r="X1132" s="15">
        <v>90.804900000000004</v>
      </c>
      <c r="AB1132" s="15">
        <v>312295</v>
      </c>
      <c r="AD1132" s="15">
        <v>0</v>
      </c>
      <c r="AE1132" s="15">
        <v>11.9</v>
      </c>
      <c r="AF1132" s="15">
        <v>32.200000000000003</v>
      </c>
      <c r="AH1132" s="13">
        <f t="shared" si="238"/>
        <v>2012</v>
      </c>
      <c r="AI1132" s="13">
        <f t="shared" si="239"/>
        <v>40</v>
      </c>
      <c r="AJ1132" s="13">
        <f>IF(AND(ISNUMBER(C1132),ISNUMBER(AK1132),ISNUMBER(AL1132),AH1132&gt;=Inputs!$B$5,AH1132&lt;=Inputs!$B$6,AH1132&lt;&gt;Inputs!$B$7,AH1132&lt;&gt;Inputs!$B$8),1,0)</f>
        <v>0</v>
      </c>
      <c r="AK1132" s="13">
        <f>IF(INDEX($E1132:$AF1132,Inputs!$C$10)="","",INDEX($E1132:$AF1132,Inputs!$C$10))</f>
        <v>260244</v>
      </c>
      <c r="AL1132" s="13">
        <f>IF(INDEX($E1132:$AF1132,Inputs!$C$11)="","",INDEX($E1132:$AF1132,Inputs!$C$11))</f>
        <v>376000</v>
      </c>
      <c r="AM1132" s="19">
        <f>Regression!$C$5+Regression!$C$6*A1132</f>
        <v>9520.254643897717</v>
      </c>
      <c r="AN1132" s="27" t="str">
        <f t="shared" si="240"/>
        <v/>
      </c>
      <c r="AO1132" s="30">
        <f>INDEX('Seasonal Index'!$E$2:$E$53,AI1132)</f>
        <v>1.0036663428040973</v>
      </c>
      <c r="AP1132" s="34" t="str">
        <f t="shared" si="241"/>
        <v/>
      </c>
      <c r="AQ1132" s="16">
        <f>IF(AJ1132=1,A1132-Regression!$C$15,0)</f>
        <v>0</v>
      </c>
      <c r="AR1132" s="16">
        <f>IF(AJ1132=1,AK1132-Regression!$D$15,0)</f>
        <v>0</v>
      </c>
      <c r="AS1132" s="16">
        <f>IF(AJ1132=1,AL1132-Regression!$E$15,0)</f>
        <v>0</v>
      </c>
      <c r="AT1132" s="16">
        <f>IF(AJ1132=1,AP1132-Regression!$F$15,0)</f>
        <v>0</v>
      </c>
      <c r="AU1132" s="19">
        <f>IF(AND(ISNUMBER(AK1132),ISNUMBER(AL1132)),Regression!$C$38+Regression!$D$38*A1132+Regression!$E$38*AK1132+Regression!$F$38*AL1132,"")</f>
        <v>9277.0461594155495</v>
      </c>
      <c r="AV1132" s="34">
        <f t="shared" si="242"/>
        <v>9311.0589908454003</v>
      </c>
      <c r="AW1132" s="13" t="str">
        <f>IF(AJ1132=1,"Train",IF(AH1132=Inputs!$B$6+1,"Validation",IF(AH1132&gt;Inputs!$B$6+1,"Forecast","Not used")))</f>
        <v>Not used</v>
      </c>
      <c r="AX1132" s="34">
        <f t="shared" si="243"/>
        <v>8587</v>
      </c>
      <c r="AY1132" s="38" t="str">
        <f t="shared" si="244"/>
        <v/>
      </c>
      <c r="AZ1132" s="13">
        <f t="shared" si="245"/>
        <v>0</v>
      </c>
      <c r="BB1132" s="19">
        <f>Regression!$C$45+Regression!$C$46*A1132</f>
        <v>7908.0735439616883</v>
      </c>
      <c r="BC1132" s="27" t="str">
        <f t="shared" si="246"/>
        <v/>
      </c>
      <c r="BD1132" s="30">
        <f>INDEX('Seasonal Index'!$H$2:$H$53,AI1132)</f>
        <v>1.0034134329008386</v>
      </c>
      <c r="BE1132" s="34" t="str">
        <f t="shared" si="247"/>
        <v/>
      </c>
      <c r="BF1132" s="38" t="str">
        <f t="shared" si="248"/>
        <v/>
      </c>
      <c r="BG1132" s="34">
        <f t="shared" si="249"/>
        <v>8587</v>
      </c>
      <c r="BH1132" s="13">
        <f t="shared" si="250"/>
        <v>0</v>
      </c>
      <c r="BI1132" s="13">
        <f t="shared" si="251"/>
        <v>0</v>
      </c>
    </row>
    <row r="1133" spans="1:61" x14ac:dyDescent="0.2">
      <c r="A1133" s="15">
        <v>1132</v>
      </c>
      <c r="B1133" s="35">
        <v>41194</v>
      </c>
      <c r="C1133" s="36">
        <v>8729</v>
      </c>
      <c r="D1133" s="37"/>
      <c r="F1133" s="15">
        <v>350000</v>
      </c>
      <c r="H1133" s="15">
        <v>91.421999999999997</v>
      </c>
      <c r="I1133" s="15">
        <v>114.876</v>
      </c>
      <c r="J1133" s="15">
        <v>3.85</v>
      </c>
      <c r="K1133" s="15">
        <v>16207.115</v>
      </c>
      <c r="L1133" s="15">
        <v>854634</v>
      </c>
      <c r="M1133" s="15">
        <v>1913</v>
      </c>
      <c r="N1133" s="15">
        <v>14.444000000000001</v>
      </c>
      <c r="O1133" s="15">
        <v>260244</v>
      </c>
      <c r="P1133" s="15">
        <v>11056</v>
      </c>
      <c r="Q1133" s="15">
        <v>2829849</v>
      </c>
      <c r="R1133" s="15">
        <v>17800</v>
      </c>
      <c r="S1133" s="15">
        <v>10281</v>
      </c>
      <c r="T1133" s="15">
        <v>11.384</v>
      </c>
      <c r="U1133" s="15">
        <v>116.8</v>
      </c>
      <c r="V1133" s="15">
        <v>20</v>
      </c>
      <c r="W1133" s="15">
        <v>92.5</v>
      </c>
      <c r="X1133" s="15">
        <v>90.599199999999996</v>
      </c>
      <c r="AB1133" s="15">
        <v>312295</v>
      </c>
      <c r="AD1133" s="15">
        <v>0</v>
      </c>
      <c r="AE1133" s="15">
        <v>48.6</v>
      </c>
      <c r="AF1133" s="15">
        <v>13.2</v>
      </c>
      <c r="AH1133" s="13">
        <f t="shared" si="238"/>
        <v>2012</v>
      </c>
      <c r="AI1133" s="13">
        <f t="shared" si="239"/>
        <v>41</v>
      </c>
      <c r="AJ1133" s="13">
        <f>IF(AND(ISNUMBER(C1133),ISNUMBER(AK1133),ISNUMBER(AL1133),AH1133&gt;=Inputs!$B$5,AH1133&lt;=Inputs!$B$6,AH1133&lt;&gt;Inputs!$B$7,AH1133&lt;&gt;Inputs!$B$8),1,0)</f>
        <v>0</v>
      </c>
      <c r="AK1133" s="13">
        <f>IF(INDEX($E1133:$AF1133,Inputs!$C$10)="","",INDEX($E1133:$AF1133,Inputs!$C$10))</f>
        <v>260244</v>
      </c>
      <c r="AL1133" s="13">
        <f>IF(INDEX($E1133:$AF1133,Inputs!$C$11)="","",INDEX($E1133:$AF1133,Inputs!$C$11))</f>
        <v>350000</v>
      </c>
      <c r="AM1133" s="19">
        <f>Regression!$C$5+Regression!$C$6*A1133</f>
        <v>9519.0819689593973</v>
      </c>
      <c r="AN1133" s="27" t="str">
        <f t="shared" si="240"/>
        <v/>
      </c>
      <c r="AO1133" s="30">
        <f>INDEX('Seasonal Index'!$E$2:$E$53,AI1133)</f>
        <v>0.99583578255044536</v>
      </c>
      <c r="AP1133" s="34" t="str">
        <f t="shared" si="241"/>
        <v/>
      </c>
      <c r="AQ1133" s="16">
        <f>IF(AJ1133=1,A1133-Regression!$C$15,0)</f>
        <v>0</v>
      </c>
      <c r="AR1133" s="16">
        <f>IF(AJ1133=1,AK1133-Regression!$D$15,0)</f>
        <v>0</v>
      </c>
      <c r="AS1133" s="16">
        <f>IF(AJ1133=1,AL1133-Regression!$E$15,0)</f>
        <v>0</v>
      </c>
      <c r="AT1133" s="16">
        <f>IF(AJ1133=1,AP1133-Regression!$F$15,0)</f>
        <v>0</v>
      </c>
      <c r="AU1133" s="19">
        <f>IF(AND(ISNUMBER(AK1133),ISNUMBER(AL1133)),Regression!$C$38+Regression!$D$38*A1133+Regression!$E$38*AK1133+Regression!$F$38*AL1133,"")</f>
        <v>9344.514921993301</v>
      </c>
      <c r="AV1133" s="34">
        <f t="shared" si="242"/>
        <v>9305.6023298975124</v>
      </c>
      <c r="AW1133" s="13" t="str">
        <f>IF(AJ1133=1,"Train",IF(AH1133=Inputs!$B$6+1,"Validation",IF(AH1133&gt;Inputs!$B$6+1,"Forecast","Not used")))</f>
        <v>Not used</v>
      </c>
      <c r="AX1133" s="34">
        <f t="shared" si="243"/>
        <v>8729</v>
      </c>
      <c r="AY1133" s="38" t="str">
        <f t="shared" si="244"/>
        <v/>
      </c>
      <c r="AZ1133" s="13">
        <f t="shared" si="245"/>
        <v>0</v>
      </c>
      <c r="BB1133" s="19">
        <f>Regression!$C$45+Regression!$C$46*A1133</f>
        <v>7909.6330435744658</v>
      </c>
      <c r="BC1133" s="27" t="str">
        <f t="shared" si="246"/>
        <v/>
      </c>
      <c r="BD1133" s="30">
        <f>INDEX('Seasonal Index'!$H$2:$H$53,AI1133)</f>
        <v>0.99351278009710298</v>
      </c>
      <c r="BE1133" s="34" t="str">
        <f t="shared" si="247"/>
        <v/>
      </c>
      <c r="BF1133" s="38" t="str">
        <f t="shared" si="248"/>
        <v/>
      </c>
      <c r="BG1133" s="34">
        <f t="shared" si="249"/>
        <v>8729</v>
      </c>
      <c r="BH1133" s="13">
        <f t="shared" si="250"/>
        <v>0</v>
      </c>
      <c r="BI1133" s="13">
        <f t="shared" si="251"/>
        <v>0</v>
      </c>
    </row>
    <row r="1134" spans="1:61" x14ac:dyDescent="0.2">
      <c r="A1134" s="15">
        <v>1133</v>
      </c>
      <c r="B1134" s="35">
        <v>41201</v>
      </c>
      <c r="C1134" s="36">
        <v>8493</v>
      </c>
      <c r="D1134" s="37"/>
      <c r="F1134" s="15">
        <v>386000</v>
      </c>
      <c r="H1134" s="15">
        <v>91.59</v>
      </c>
      <c r="I1134" s="15">
        <v>113.592</v>
      </c>
      <c r="J1134" s="15">
        <v>3.819</v>
      </c>
      <c r="K1134" s="15">
        <v>16207.115</v>
      </c>
      <c r="L1134" s="15">
        <v>854634</v>
      </c>
      <c r="M1134" s="15">
        <v>1913</v>
      </c>
      <c r="N1134" s="15">
        <v>15.099</v>
      </c>
      <c r="O1134" s="15">
        <v>264379</v>
      </c>
      <c r="P1134" s="15">
        <v>11056</v>
      </c>
      <c r="Q1134" s="15">
        <v>2829849</v>
      </c>
      <c r="R1134" s="15">
        <v>17800</v>
      </c>
      <c r="S1134" s="15">
        <v>10281</v>
      </c>
      <c r="T1134" s="15">
        <v>11.384</v>
      </c>
      <c r="U1134" s="15">
        <v>116.8</v>
      </c>
      <c r="V1134" s="15">
        <v>20</v>
      </c>
      <c r="W1134" s="15">
        <v>92.5</v>
      </c>
      <c r="X1134" s="15">
        <v>90.795074999999997</v>
      </c>
      <c r="AB1134" s="15">
        <v>312295</v>
      </c>
      <c r="AD1134" s="15">
        <v>0</v>
      </c>
      <c r="AE1134" s="15">
        <v>33.4</v>
      </c>
      <c r="AF1134" s="15">
        <v>22.8</v>
      </c>
      <c r="AH1134" s="13">
        <f t="shared" si="238"/>
        <v>2012</v>
      </c>
      <c r="AI1134" s="13">
        <f t="shared" si="239"/>
        <v>42</v>
      </c>
      <c r="AJ1134" s="13">
        <f>IF(AND(ISNUMBER(C1134),ISNUMBER(AK1134),ISNUMBER(AL1134),AH1134&gt;=Inputs!$B$5,AH1134&lt;=Inputs!$B$6,AH1134&lt;&gt;Inputs!$B$7,AH1134&lt;&gt;Inputs!$B$8),1,0)</f>
        <v>0</v>
      </c>
      <c r="AK1134" s="13">
        <f>IF(INDEX($E1134:$AF1134,Inputs!$C$10)="","",INDEX($E1134:$AF1134,Inputs!$C$10))</f>
        <v>264379</v>
      </c>
      <c r="AL1134" s="13">
        <f>IF(INDEX($E1134:$AF1134,Inputs!$C$11)="","",INDEX($E1134:$AF1134,Inputs!$C$11))</f>
        <v>386000</v>
      </c>
      <c r="AM1134" s="19">
        <f>Regression!$C$5+Regression!$C$6*A1134</f>
        <v>9517.9092940210794</v>
      </c>
      <c r="AN1134" s="27" t="str">
        <f t="shared" si="240"/>
        <v/>
      </c>
      <c r="AO1134" s="30">
        <f>INDEX('Seasonal Index'!$E$2:$E$53,AI1134)</f>
        <v>1.0030736455714442</v>
      </c>
      <c r="AP1134" s="34" t="str">
        <f t="shared" si="241"/>
        <v/>
      </c>
      <c r="AQ1134" s="16">
        <f>IF(AJ1134=1,A1134-Regression!$C$15,0)</f>
        <v>0</v>
      </c>
      <c r="AR1134" s="16">
        <f>IF(AJ1134=1,AK1134-Regression!$D$15,0)</f>
        <v>0</v>
      </c>
      <c r="AS1134" s="16">
        <f>IF(AJ1134=1,AL1134-Regression!$E$15,0)</f>
        <v>0</v>
      </c>
      <c r="AT1134" s="16">
        <f>IF(AJ1134=1,AP1134-Regression!$F$15,0)</f>
        <v>0</v>
      </c>
      <c r="AU1134" s="19">
        <f>IF(AND(ISNUMBER(AK1134),ISNUMBER(AL1134)),Regression!$C$38+Regression!$D$38*A1134+Regression!$E$38*AK1134+Regression!$F$38*AL1134,"")</f>
        <v>9254.9161343024844</v>
      </c>
      <c r="AV1134" s="34">
        <f t="shared" si="242"/>
        <v>9283.3624662927705</v>
      </c>
      <c r="AW1134" s="13" t="str">
        <f>IF(AJ1134=1,"Train",IF(AH1134=Inputs!$B$6+1,"Validation",IF(AH1134&gt;Inputs!$B$6+1,"Forecast","Not used")))</f>
        <v>Not used</v>
      </c>
      <c r="AX1134" s="34">
        <f t="shared" si="243"/>
        <v>8493</v>
      </c>
      <c r="AY1134" s="38" t="str">
        <f t="shared" si="244"/>
        <v/>
      </c>
      <c r="AZ1134" s="13">
        <f t="shared" si="245"/>
        <v>0</v>
      </c>
      <c r="BB1134" s="19">
        <f>Regression!$C$45+Regression!$C$46*A1134</f>
        <v>7911.1925431872423</v>
      </c>
      <c r="BC1134" s="27" t="str">
        <f t="shared" si="246"/>
        <v/>
      </c>
      <c r="BD1134" s="30">
        <f>INDEX('Seasonal Index'!$H$2:$H$53,AI1134)</f>
        <v>1.0081501126133556</v>
      </c>
      <c r="BE1134" s="34" t="str">
        <f t="shared" si="247"/>
        <v/>
      </c>
      <c r="BF1134" s="38" t="str">
        <f t="shared" si="248"/>
        <v/>
      </c>
      <c r="BG1134" s="34">
        <f t="shared" si="249"/>
        <v>8493</v>
      </c>
      <c r="BH1134" s="13">
        <f t="shared" si="250"/>
        <v>0</v>
      </c>
      <c r="BI1134" s="13">
        <f t="shared" si="251"/>
        <v>0</v>
      </c>
    </row>
    <row r="1135" spans="1:61" x14ac:dyDescent="0.2">
      <c r="A1135" s="15">
        <v>1134</v>
      </c>
      <c r="B1135" s="35">
        <v>41208</v>
      </c>
      <c r="C1135" s="36">
        <v>8844</v>
      </c>
      <c r="D1135" s="37"/>
      <c r="F1135" s="15">
        <v>374000</v>
      </c>
      <c r="H1135" s="15">
        <v>86.353999999999999</v>
      </c>
      <c r="I1135" s="15">
        <v>108.27</v>
      </c>
      <c r="J1135" s="15">
        <v>3.6869999999999998</v>
      </c>
      <c r="K1135" s="15">
        <v>16207.115</v>
      </c>
      <c r="L1135" s="15">
        <v>854634</v>
      </c>
      <c r="M1135" s="15">
        <v>1913</v>
      </c>
      <c r="N1135" s="15">
        <v>15.099</v>
      </c>
      <c r="O1135" s="15">
        <v>264379</v>
      </c>
      <c r="P1135" s="15">
        <v>11056</v>
      </c>
      <c r="Q1135" s="15">
        <v>2829849</v>
      </c>
      <c r="R1135" s="15">
        <v>17800</v>
      </c>
      <c r="S1135" s="15">
        <v>10281</v>
      </c>
      <c r="T1135" s="15">
        <v>11.384</v>
      </c>
      <c r="U1135" s="15">
        <v>116.8</v>
      </c>
      <c r="V1135" s="15">
        <v>20</v>
      </c>
      <c r="W1135" s="15">
        <v>92.5</v>
      </c>
      <c r="X1135" s="15">
        <v>90.524240000000006</v>
      </c>
      <c r="AB1135" s="15">
        <v>312295</v>
      </c>
      <c r="AD1135" s="15">
        <v>0</v>
      </c>
      <c r="AE1135" s="15">
        <v>27.8</v>
      </c>
      <c r="AF1135" s="15">
        <v>14.6</v>
      </c>
      <c r="AH1135" s="13">
        <f t="shared" si="238"/>
        <v>2012</v>
      </c>
      <c r="AI1135" s="13">
        <f t="shared" si="239"/>
        <v>43</v>
      </c>
      <c r="AJ1135" s="13">
        <f>IF(AND(ISNUMBER(C1135),ISNUMBER(AK1135),ISNUMBER(AL1135),AH1135&gt;=Inputs!$B$5,AH1135&lt;=Inputs!$B$6,AH1135&lt;&gt;Inputs!$B$7,AH1135&lt;&gt;Inputs!$B$8),1,0)</f>
        <v>0</v>
      </c>
      <c r="AK1135" s="13">
        <f>IF(INDEX($E1135:$AF1135,Inputs!$C$10)="","",INDEX($E1135:$AF1135,Inputs!$C$10))</f>
        <v>264379</v>
      </c>
      <c r="AL1135" s="13">
        <f>IF(INDEX($E1135:$AF1135,Inputs!$C$11)="","",INDEX($E1135:$AF1135,Inputs!$C$11))</f>
        <v>374000</v>
      </c>
      <c r="AM1135" s="19">
        <f>Regression!$C$5+Regression!$C$6*A1135</f>
        <v>9516.7366190827597</v>
      </c>
      <c r="AN1135" s="27" t="str">
        <f t="shared" si="240"/>
        <v/>
      </c>
      <c r="AO1135" s="30">
        <f>INDEX('Seasonal Index'!$E$2:$E$53,AI1135)</f>
        <v>1.0122408775529341</v>
      </c>
      <c r="AP1135" s="34" t="str">
        <f t="shared" si="241"/>
        <v/>
      </c>
      <c r="AQ1135" s="16">
        <f>IF(AJ1135=1,A1135-Regression!$C$15,0)</f>
        <v>0</v>
      </c>
      <c r="AR1135" s="16">
        <f>IF(AJ1135=1,AK1135-Regression!$D$15,0)</f>
        <v>0</v>
      </c>
      <c r="AS1135" s="16">
        <f>IF(AJ1135=1,AL1135-Regression!$E$15,0)</f>
        <v>0</v>
      </c>
      <c r="AT1135" s="16">
        <f>IF(AJ1135=1,AP1135-Regression!$F$15,0)</f>
        <v>0</v>
      </c>
      <c r="AU1135" s="19">
        <f>IF(AND(ISNUMBER(AK1135),ISNUMBER(AL1135)),Regression!$C$38+Regression!$D$38*A1135+Regression!$E$38*AK1135+Regression!$F$38*AL1135,"")</f>
        <v>9285.2143176056361</v>
      </c>
      <c r="AV1135" s="34">
        <f t="shared" si="242"/>
        <v>9398.8734891201966</v>
      </c>
      <c r="AW1135" s="13" t="str">
        <f>IF(AJ1135=1,"Train",IF(AH1135=Inputs!$B$6+1,"Validation",IF(AH1135&gt;Inputs!$B$6+1,"Forecast","Not used")))</f>
        <v>Not used</v>
      </c>
      <c r="AX1135" s="34">
        <f t="shared" si="243"/>
        <v>8844</v>
      </c>
      <c r="AY1135" s="38" t="str">
        <f t="shared" si="244"/>
        <v/>
      </c>
      <c r="AZ1135" s="13">
        <f t="shared" si="245"/>
        <v>0</v>
      </c>
      <c r="BB1135" s="19">
        <f>Regression!$C$45+Regression!$C$46*A1135</f>
        <v>7912.7520428000189</v>
      </c>
      <c r="BC1135" s="27" t="str">
        <f t="shared" si="246"/>
        <v/>
      </c>
      <c r="BD1135" s="30">
        <f>INDEX('Seasonal Index'!$H$2:$H$53,AI1135)</f>
        <v>1.0033758118290406</v>
      </c>
      <c r="BE1135" s="34" t="str">
        <f t="shared" si="247"/>
        <v/>
      </c>
      <c r="BF1135" s="38" t="str">
        <f t="shared" si="248"/>
        <v/>
      </c>
      <c r="BG1135" s="34">
        <f t="shared" si="249"/>
        <v>8844</v>
      </c>
      <c r="BH1135" s="13">
        <f t="shared" si="250"/>
        <v>0</v>
      </c>
      <c r="BI1135" s="13">
        <f t="shared" si="251"/>
        <v>0</v>
      </c>
    </row>
    <row r="1136" spans="1:61" x14ac:dyDescent="0.2">
      <c r="A1136" s="15">
        <v>1135</v>
      </c>
      <c r="B1136" s="35">
        <v>41215</v>
      </c>
      <c r="C1136" s="36">
        <v>8307</v>
      </c>
      <c r="D1136" s="37"/>
      <c r="F1136" s="15">
        <v>364000</v>
      </c>
      <c r="H1136" s="15">
        <v>85.87</v>
      </c>
      <c r="I1136" s="15">
        <v>108.85</v>
      </c>
      <c r="J1136" s="15">
        <v>3.5680000000000001</v>
      </c>
      <c r="K1136" s="15">
        <v>16207.115</v>
      </c>
      <c r="L1136" s="15">
        <v>854634</v>
      </c>
      <c r="M1136" s="15">
        <v>1913</v>
      </c>
      <c r="N1136" s="15">
        <v>15.099</v>
      </c>
      <c r="O1136" s="15">
        <v>264379</v>
      </c>
      <c r="P1136" s="15">
        <v>11056</v>
      </c>
      <c r="Q1136" s="15">
        <v>2829849</v>
      </c>
      <c r="R1136" s="15">
        <v>17800</v>
      </c>
      <c r="S1136" s="15">
        <v>10281</v>
      </c>
      <c r="T1136" s="15">
        <v>11.384</v>
      </c>
      <c r="U1136" s="15">
        <v>116.8</v>
      </c>
      <c r="V1136" s="15">
        <v>20</v>
      </c>
      <c r="W1136" s="15">
        <v>92.5</v>
      </c>
      <c r="X1136" s="15">
        <v>91.034840000000003</v>
      </c>
      <c r="AB1136" s="15">
        <v>312295</v>
      </c>
      <c r="AD1136" s="15">
        <v>0</v>
      </c>
      <c r="AE1136" s="15">
        <v>74.7</v>
      </c>
      <c r="AF1136" s="15">
        <v>8</v>
      </c>
      <c r="AH1136" s="13">
        <f t="shared" si="238"/>
        <v>2012</v>
      </c>
      <c r="AI1136" s="13">
        <f t="shared" si="239"/>
        <v>44</v>
      </c>
      <c r="AJ1136" s="13">
        <f>IF(AND(ISNUMBER(C1136),ISNUMBER(AK1136),ISNUMBER(AL1136),AH1136&gt;=Inputs!$B$5,AH1136&lt;=Inputs!$B$6,AH1136&lt;&gt;Inputs!$B$7,AH1136&lt;&gt;Inputs!$B$8),1,0)</f>
        <v>0</v>
      </c>
      <c r="AK1136" s="13">
        <f>IF(INDEX($E1136:$AF1136,Inputs!$C$10)="","",INDEX($E1136:$AF1136,Inputs!$C$10))</f>
        <v>264379</v>
      </c>
      <c r="AL1136" s="13">
        <f>IF(INDEX($E1136:$AF1136,Inputs!$C$11)="","",INDEX($E1136:$AF1136,Inputs!$C$11))</f>
        <v>364000</v>
      </c>
      <c r="AM1136" s="19">
        <f>Regression!$C$5+Regression!$C$6*A1136</f>
        <v>9515.56394414444</v>
      </c>
      <c r="AN1136" s="27" t="str">
        <f t="shared" si="240"/>
        <v/>
      </c>
      <c r="AO1136" s="30">
        <f>INDEX('Seasonal Index'!$E$2:$E$53,AI1136)</f>
        <v>1.012031592209933</v>
      </c>
      <c r="AP1136" s="34" t="str">
        <f t="shared" si="241"/>
        <v/>
      </c>
      <c r="AQ1136" s="16">
        <f>IF(AJ1136=1,A1136-Regression!$C$15,0)</f>
        <v>0</v>
      </c>
      <c r="AR1136" s="16">
        <f>IF(AJ1136=1,AK1136-Regression!$D$15,0)</f>
        <v>0</v>
      </c>
      <c r="AS1136" s="16">
        <f>IF(AJ1136=1,AL1136-Regression!$E$15,0)</f>
        <v>0</v>
      </c>
      <c r="AT1136" s="16">
        <f>IF(AJ1136=1,AP1136-Regression!$F$15,0)</f>
        <v>0</v>
      </c>
      <c r="AU1136" s="19">
        <f>IF(AND(ISNUMBER(AK1136),ISNUMBER(AL1136)),Regression!$C$38+Regression!$D$38*A1136+Regression!$E$38*AK1136+Regression!$F$38*AL1136,"")</f>
        <v>9310.2024181552733</v>
      </c>
      <c r="AV1136" s="34">
        <f t="shared" si="242"/>
        <v>9422.2189770424502</v>
      </c>
      <c r="AW1136" s="13" t="str">
        <f>IF(AJ1136=1,"Train",IF(AH1136=Inputs!$B$6+1,"Validation",IF(AH1136&gt;Inputs!$B$6+1,"Forecast","Not used")))</f>
        <v>Not used</v>
      </c>
      <c r="AX1136" s="34">
        <f t="shared" si="243"/>
        <v>8307</v>
      </c>
      <c r="AY1136" s="38" t="str">
        <f t="shared" si="244"/>
        <v/>
      </c>
      <c r="AZ1136" s="13">
        <f t="shared" si="245"/>
        <v>0</v>
      </c>
      <c r="BB1136" s="19">
        <f>Regression!$C$45+Regression!$C$46*A1136</f>
        <v>7914.3115424127955</v>
      </c>
      <c r="BC1136" s="27" t="str">
        <f t="shared" si="246"/>
        <v/>
      </c>
      <c r="BD1136" s="30">
        <f>INDEX('Seasonal Index'!$H$2:$H$53,AI1136)</f>
        <v>1.0342738783797232</v>
      </c>
      <c r="BE1136" s="34" t="str">
        <f t="shared" si="247"/>
        <v/>
      </c>
      <c r="BF1136" s="38" t="str">
        <f t="shared" si="248"/>
        <v/>
      </c>
      <c r="BG1136" s="34">
        <f t="shared" si="249"/>
        <v>8307</v>
      </c>
      <c r="BH1136" s="13">
        <f t="shared" si="250"/>
        <v>0</v>
      </c>
      <c r="BI1136" s="13">
        <f t="shared" si="251"/>
        <v>0</v>
      </c>
    </row>
    <row r="1137" spans="1:61" x14ac:dyDescent="0.2">
      <c r="A1137" s="15">
        <v>1136</v>
      </c>
      <c r="B1137" s="35">
        <v>41222</v>
      </c>
      <c r="C1137" s="36">
        <v>8908</v>
      </c>
      <c r="D1137" s="37"/>
      <c r="F1137" s="15">
        <v>365000</v>
      </c>
      <c r="H1137" s="15">
        <v>85.981999999999999</v>
      </c>
      <c r="I1137" s="15">
        <v>107.782</v>
      </c>
      <c r="J1137" s="15">
        <v>3.492</v>
      </c>
      <c r="K1137" s="15">
        <v>16319.540999999999</v>
      </c>
      <c r="L1137" s="15">
        <v>851884</v>
      </c>
      <c r="M1137" s="15">
        <v>1859</v>
      </c>
      <c r="N1137" s="15">
        <v>15.099</v>
      </c>
      <c r="O1137" s="15">
        <v>264379</v>
      </c>
      <c r="P1137" s="15">
        <v>11105.3</v>
      </c>
      <c r="Q1137" s="15">
        <v>2829849</v>
      </c>
      <c r="R1137" s="15">
        <v>17800</v>
      </c>
      <c r="S1137" s="15">
        <v>10281</v>
      </c>
      <c r="T1137" s="15">
        <v>11.384</v>
      </c>
      <c r="U1137" s="15">
        <v>117.3</v>
      </c>
      <c r="V1137" s="15">
        <v>20</v>
      </c>
      <c r="W1137" s="15">
        <v>91.1</v>
      </c>
      <c r="X1137" s="15">
        <v>91.187866666666693</v>
      </c>
      <c r="AB1137" s="15">
        <v>312295</v>
      </c>
      <c r="AD1137" s="15">
        <v>0</v>
      </c>
      <c r="AE1137" s="15">
        <v>91.1</v>
      </c>
      <c r="AF1137" s="15">
        <v>9.1999999999999993</v>
      </c>
      <c r="AH1137" s="13">
        <f t="shared" si="238"/>
        <v>2012</v>
      </c>
      <c r="AI1137" s="13">
        <f t="shared" si="239"/>
        <v>45</v>
      </c>
      <c r="AJ1137" s="13">
        <f>IF(AND(ISNUMBER(C1137),ISNUMBER(AK1137),ISNUMBER(AL1137),AH1137&gt;=Inputs!$B$5,AH1137&lt;=Inputs!$B$6,AH1137&lt;&gt;Inputs!$B$7,AH1137&lt;&gt;Inputs!$B$8),1,0)</f>
        <v>0</v>
      </c>
      <c r="AK1137" s="13">
        <f>IF(INDEX($E1137:$AF1137,Inputs!$C$10)="","",INDEX($E1137:$AF1137,Inputs!$C$10))</f>
        <v>264379</v>
      </c>
      <c r="AL1137" s="13">
        <f>IF(INDEX($E1137:$AF1137,Inputs!$C$11)="","",INDEX($E1137:$AF1137,Inputs!$C$11))</f>
        <v>365000</v>
      </c>
      <c r="AM1137" s="19">
        <f>Regression!$C$5+Regression!$C$6*A1137</f>
        <v>9514.3912692061222</v>
      </c>
      <c r="AN1137" s="27" t="str">
        <f t="shared" si="240"/>
        <v/>
      </c>
      <c r="AO1137" s="30">
        <f>INDEX('Seasonal Index'!$E$2:$E$53,AI1137)</f>
        <v>1.0110407808389756</v>
      </c>
      <c r="AP1137" s="34" t="str">
        <f t="shared" si="241"/>
        <v/>
      </c>
      <c r="AQ1137" s="16">
        <f>IF(AJ1137=1,A1137-Regression!$C$15,0)</f>
        <v>0</v>
      </c>
      <c r="AR1137" s="16">
        <f>IF(AJ1137=1,AK1137-Regression!$D$15,0)</f>
        <v>0</v>
      </c>
      <c r="AS1137" s="16">
        <f>IF(AJ1137=1,AL1137-Regression!$E$15,0)</f>
        <v>0</v>
      </c>
      <c r="AT1137" s="16">
        <f>IF(AJ1137=1,AP1137-Regression!$F$15,0)</f>
        <v>0</v>
      </c>
      <c r="AU1137" s="19">
        <f>IF(AND(ISNUMBER(AK1137),ISNUMBER(AL1137)),Regression!$C$38+Regression!$D$38*A1137+Regression!$E$38*AK1137+Regression!$F$38*AL1137,"")</f>
        <v>9305.9850635605817</v>
      </c>
      <c r="AV1137" s="34">
        <f t="shared" si="242"/>
        <v>9408.7304051381343</v>
      </c>
      <c r="AW1137" s="13" t="str">
        <f>IF(AJ1137=1,"Train",IF(AH1137=Inputs!$B$6+1,"Validation",IF(AH1137&gt;Inputs!$B$6+1,"Forecast","Not used")))</f>
        <v>Not used</v>
      </c>
      <c r="AX1137" s="34">
        <f t="shared" si="243"/>
        <v>8908</v>
      </c>
      <c r="AY1137" s="38" t="str">
        <f t="shared" si="244"/>
        <v/>
      </c>
      <c r="AZ1137" s="13">
        <f t="shared" si="245"/>
        <v>0</v>
      </c>
      <c r="BB1137" s="19">
        <f>Regression!$C$45+Regression!$C$46*A1137</f>
        <v>7915.871042025572</v>
      </c>
      <c r="BC1137" s="27" t="str">
        <f t="shared" si="246"/>
        <v/>
      </c>
      <c r="BD1137" s="30">
        <f>INDEX('Seasonal Index'!$H$2:$H$53,AI1137)</f>
        <v>1.024082102448103</v>
      </c>
      <c r="BE1137" s="34" t="str">
        <f t="shared" si="247"/>
        <v/>
      </c>
      <c r="BF1137" s="38" t="str">
        <f t="shared" si="248"/>
        <v/>
      </c>
      <c r="BG1137" s="34">
        <f t="shared" si="249"/>
        <v>8908</v>
      </c>
      <c r="BH1137" s="13">
        <f t="shared" si="250"/>
        <v>0</v>
      </c>
      <c r="BI1137" s="13">
        <f t="shared" si="251"/>
        <v>0</v>
      </c>
    </row>
    <row r="1138" spans="1:61" x14ac:dyDescent="0.2">
      <c r="A1138" s="15">
        <v>1137</v>
      </c>
      <c r="B1138" s="35">
        <v>41229</v>
      </c>
      <c r="C1138" s="36">
        <v>8898</v>
      </c>
      <c r="D1138" s="37"/>
      <c r="F1138" s="15">
        <v>446000</v>
      </c>
      <c r="H1138" s="15">
        <v>85.866</v>
      </c>
      <c r="I1138" s="15">
        <v>109.11799999999999</v>
      </c>
      <c r="J1138" s="15">
        <v>3.4489999999999998</v>
      </c>
      <c r="K1138" s="15">
        <v>16319.540999999999</v>
      </c>
      <c r="L1138" s="15">
        <v>851884</v>
      </c>
      <c r="M1138" s="15">
        <v>1859</v>
      </c>
      <c r="N1138" s="15">
        <v>14.83</v>
      </c>
      <c r="O1138" s="15">
        <v>238867</v>
      </c>
      <c r="P1138" s="15">
        <v>11105.3</v>
      </c>
      <c r="Q1138" s="15">
        <v>2829849</v>
      </c>
      <c r="R1138" s="15">
        <v>17800</v>
      </c>
      <c r="S1138" s="15">
        <v>10281</v>
      </c>
      <c r="T1138" s="15">
        <v>11.384</v>
      </c>
      <c r="U1138" s="15">
        <v>117.3</v>
      </c>
      <c r="V1138" s="15">
        <v>20</v>
      </c>
      <c r="W1138" s="15">
        <v>91.1</v>
      </c>
      <c r="X1138" s="15">
        <v>91.488919999999993</v>
      </c>
      <c r="AB1138" s="15">
        <v>312295</v>
      </c>
      <c r="AD1138" s="15">
        <v>0</v>
      </c>
      <c r="AE1138" s="15">
        <v>99.7</v>
      </c>
      <c r="AF1138" s="15">
        <v>4</v>
      </c>
      <c r="AH1138" s="13">
        <f t="shared" si="238"/>
        <v>2012</v>
      </c>
      <c r="AI1138" s="13">
        <f t="shared" si="239"/>
        <v>46</v>
      </c>
      <c r="AJ1138" s="13">
        <f>IF(AND(ISNUMBER(C1138),ISNUMBER(AK1138),ISNUMBER(AL1138),AH1138&gt;=Inputs!$B$5,AH1138&lt;=Inputs!$B$6,AH1138&lt;&gt;Inputs!$B$7,AH1138&lt;&gt;Inputs!$B$8),1,0)</f>
        <v>0</v>
      </c>
      <c r="AK1138" s="13">
        <f>IF(INDEX($E1138:$AF1138,Inputs!$C$10)="","",INDEX($E1138:$AF1138,Inputs!$C$10))</f>
        <v>238867</v>
      </c>
      <c r="AL1138" s="13">
        <f>IF(INDEX($E1138:$AF1138,Inputs!$C$11)="","",INDEX($E1138:$AF1138,Inputs!$C$11))</f>
        <v>446000</v>
      </c>
      <c r="AM1138" s="19">
        <f>Regression!$C$5+Regression!$C$6*A1138</f>
        <v>9513.2185942678025</v>
      </c>
      <c r="AN1138" s="27" t="str">
        <f t="shared" si="240"/>
        <v/>
      </c>
      <c r="AO1138" s="30">
        <f>INDEX('Seasonal Index'!$E$2:$E$53,AI1138)</f>
        <v>0.98635610609281399</v>
      </c>
      <c r="AP1138" s="34" t="str">
        <f t="shared" si="241"/>
        <v/>
      </c>
      <c r="AQ1138" s="16">
        <f>IF(AJ1138=1,A1138-Regression!$C$15,0)</f>
        <v>0</v>
      </c>
      <c r="AR1138" s="16">
        <f>IF(AJ1138=1,AK1138-Regression!$D$15,0)</f>
        <v>0</v>
      </c>
      <c r="AS1138" s="16">
        <f>IF(AJ1138=1,AL1138-Regression!$E$15,0)</f>
        <v>0</v>
      </c>
      <c r="AT1138" s="16">
        <f>IF(AJ1138=1,AP1138-Regression!$F$15,0)</f>
        <v>0</v>
      </c>
      <c r="AU1138" s="19">
        <f>IF(AND(ISNUMBER(AK1138),ISNUMBER(AL1138)),Regression!$C$38+Regression!$D$38*A1138+Regression!$E$38*AK1138+Regression!$F$38*AL1138,"")</f>
        <v>9042.8133891552625</v>
      </c>
      <c r="AV1138" s="34">
        <f t="shared" si="242"/>
        <v>8919.4342026511476</v>
      </c>
      <c r="AW1138" s="13" t="str">
        <f>IF(AJ1138=1,"Train",IF(AH1138=Inputs!$B$6+1,"Validation",IF(AH1138&gt;Inputs!$B$6+1,"Forecast","Not used")))</f>
        <v>Not used</v>
      </c>
      <c r="AX1138" s="34">
        <f t="shared" si="243"/>
        <v>8898</v>
      </c>
      <c r="AY1138" s="38" t="str">
        <f t="shared" si="244"/>
        <v/>
      </c>
      <c r="AZ1138" s="13">
        <f t="shared" si="245"/>
        <v>0</v>
      </c>
      <c r="BB1138" s="19">
        <f>Regression!$C$45+Regression!$C$46*A1138</f>
        <v>7917.4305416383495</v>
      </c>
      <c r="BC1138" s="27" t="str">
        <f t="shared" si="246"/>
        <v/>
      </c>
      <c r="BD1138" s="30">
        <f>INDEX('Seasonal Index'!$H$2:$H$53,AI1138)</f>
        <v>0.95418753549545088</v>
      </c>
      <c r="BE1138" s="34" t="str">
        <f t="shared" si="247"/>
        <v/>
      </c>
      <c r="BF1138" s="38" t="str">
        <f t="shared" si="248"/>
        <v/>
      </c>
      <c r="BG1138" s="34">
        <f t="shared" si="249"/>
        <v>8898</v>
      </c>
      <c r="BH1138" s="13">
        <f t="shared" si="250"/>
        <v>0</v>
      </c>
      <c r="BI1138" s="13">
        <f t="shared" si="251"/>
        <v>0</v>
      </c>
    </row>
    <row r="1139" spans="1:61" x14ac:dyDescent="0.2">
      <c r="A1139" s="15">
        <v>1138</v>
      </c>
      <c r="B1139" s="35">
        <v>41236</v>
      </c>
      <c r="C1139" s="36">
        <v>8427</v>
      </c>
      <c r="D1139" s="37"/>
      <c r="F1139" s="15">
        <v>406000</v>
      </c>
      <c r="H1139" s="15">
        <v>87.4</v>
      </c>
      <c r="I1139" s="15">
        <v>110.255</v>
      </c>
      <c r="J1139" s="15">
        <v>3.4289999999999998</v>
      </c>
      <c r="K1139" s="15">
        <v>16319.540999999999</v>
      </c>
      <c r="L1139" s="15">
        <v>851884</v>
      </c>
      <c r="M1139" s="15">
        <v>1859</v>
      </c>
      <c r="N1139" s="15">
        <v>14.83</v>
      </c>
      <c r="O1139" s="15">
        <v>238867</v>
      </c>
      <c r="P1139" s="15">
        <v>11105.3</v>
      </c>
      <c r="Q1139" s="15">
        <v>2829849</v>
      </c>
      <c r="R1139" s="15">
        <v>17800</v>
      </c>
      <c r="S1139" s="15">
        <v>10281</v>
      </c>
      <c r="T1139" s="15">
        <v>11.31</v>
      </c>
      <c r="U1139" s="15">
        <v>117.3</v>
      </c>
      <c r="V1139" s="15">
        <v>20</v>
      </c>
      <c r="W1139" s="15">
        <v>91.1</v>
      </c>
      <c r="X1139" s="15">
        <v>91.85575</v>
      </c>
      <c r="AB1139" s="15">
        <v>312295</v>
      </c>
      <c r="AD1139" s="15">
        <v>1</v>
      </c>
      <c r="AE1139" s="15">
        <v>92.4</v>
      </c>
      <c r="AF1139" s="15">
        <v>0.6</v>
      </c>
      <c r="AH1139" s="13">
        <f t="shared" si="238"/>
        <v>2012</v>
      </c>
      <c r="AI1139" s="13">
        <f t="shared" si="239"/>
        <v>47</v>
      </c>
      <c r="AJ1139" s="13">
        <f>IF(AND(ISNUMBER(C1139),ISNUMBER(AK1139),ISNUMBER(AL1139),AH1139&gt;=Inputs!$B$5,AH1139&lt;=Inputs!$B$6,AH1139&lt;&gt;Inputs!$B$7,AH1139&lt;&gt;Inputs!$B$8),1,0)</f>
        <v>0</v>
      </c>
      <c r="AK1139" s="13">
        <f>IF(INDEX($E1139:$AF1139,Inputs!$C$10)="","",INDEX($E1139:$AF1139,Inputs!$C$10))</f>
        <v>238867</v>
      </c>
      <c r="AL1139" s="13">
        <f>IF(INDEX($E1139:$AF1139,Inputs!$C$11)="","",INDEX($E1139:$AF1139,Inputs!$C$11))</f>
        <v>406000</v>
      </c>
      <c r="AM1139" s="19">
        <f>Regression!$C$5+Regression!$C$6*A1139</f>
        <v>9512.0459193294828</v>
      </c>
      <c r="AN1139" s="27" t="str">
        <f t="shared" si="240"/>
        <v/>
      </c>
      <c r="AO1139" s="30">
        <f>INDEX('Seasonal Index'!$E$2:$E$53,AI1139)</f>
        <v>0.96578940872914776</v>
      </c>
      <c r="AP1139" s="34" t="str">
        <f t="shared" si="241"/>
        <v/>
      </c>
      <c r="AQ1139" s="16">
        <f>IF(AJ1139=1,A1139-Regression!$C$15,0)</f>
        <v>0</v>
      </c>
      <c r="AR1139" s="16">
        <f>IF(AJ1139=1,AK1139-Regression!$D$15,0)</f>
        <v>0</v>
      </c>
      <c r="AS1139" s="16">
        <f>IF(AJ1139=1,AL1139-Regression!$E$15,0)</f>
        <v>0</v>
      </c>
      <c r="AT1139" s="16">
        <f>IF(AJ1139=1,AP1139-Regression!$F$15,0)</f>
        <v>0</v>
      </c>
      <c r="AU1139" s="19">
        <f>IF(AND(ISNUMBER(AK1139),ISNUMBER(AL1139)),Regression!$C$38+Regression!$D$38*A1139+Regression!$E$38*AK1139+Regression!$F$38*AL1139,"")</f>
        <v>9147.4527310076173</v>
      </c>
      <c r="AV1139" s="34">
        <f t="shared" si="242"/>
        <v>8834.5129644576755</v>
      </c>
      <c r="AW1139" s="13" t="str">
        <f>IF(AJ1139=1,"Train",IF(AH1139=Inputs!$B$6+1,"Validation",IF(AH1139&gt;Inputs!$B$6+1,"Forecast","Not used")))</f>
        <v>Not used</v>
      </c>
      <c r="AX1139" s="34">
        <f t="shared" si="243"/>
        <v>8427</v>
      </c>
      <c r="AY1139" s="38" t="str">
        <f t="shared" si="244"/>
        <v/>
      </c>
      <c r="AZ1139" s="13">
        <f t="shared" si="245"/>
        <v>0</v>
      </c>
      <c r="BB1139" s="19">
        <f>Regression!$C$45+Regression!$C$46*A1139</f>
        <v>7918.9900412511261</v>
      </c>
      <c r="BC1139" s="27" t="str">
        <f t="shared" si="246"/>
        <v/>
      </c>
      <c r="BD1139" s="30">
        <f>INDEX('Seasonal Index'!$H$2:$H$53,AI1139)</f>
        <v>0.94653504180541337</v>
      </c>
      <c r="BE1139" s="34" t="str">
        <f t="shared" si="247"/>
        <v/>
      </c>
      <c r="BF1139" s="38" t="str">
        <f t="shared" si="248"/>
        <v/>
      </c>
      <c r="BG1139" s="34">
        <f t="shared" si="249"/>
        <v>8427</v>
      </c>
      <c r="BH1139" s="13">
        <f t="shared" si="250"/>
        <v>0</v>
      </c>
      <c r="BI1139" s="13">
        <f t="shared" si="251"/>
        <v>0</v>
      </c>
    </row>
    <row r="1140" spans="1:61" x14ac:dyDescent="0.2">
      <c r="A1140" s="15">
        <v>1139</v>
      </c>
      <c r="B1140" s="35">
        <v>41243</v>
      </c>
      <c r="C1140" s="36">
        <v>8354</v>
      </c>
      <c r="D1140" s="37"/>
      <c r="F1140" s="15">
        <v>388000</v>
      </c>
      <c r="H1140" s="15">
        <v>87.274000000000001</v>
      </c>
      <c r="I1140" s="15">
        <v>109.816</v>
      </c>
      <c r="J1140" s="15">
        <v>3.4369999999999998</v>
      </c>
      <c r="K1140" s="15">
        <v>16319.540999999999</v>
      </c>
      <c r="L1140" s="15">
        <v>851884</v>
      </c>
      <c r="M1140" s="15">
        <v>1859</v>
      </c>
      <c r="N1140" s="15">
        <v>14.83</v>
      </c>
      <c r="O1140" s="15">
        <v>238867</v>
      </c>
      <c r="P1140" s="15">
        <v>11105.3</v>
      </c>
      <c r="Q1140" s="15">
        <v>2829849</v>
      </c>
      <c r="R1140" s="15">
        <v>17800</v>
      </c>
      <c r="S1140" s="15">
        <v>10281</v>
      </c>
      <c r="T1140" s="15">
        <v>11.31</v>
      </c>
      <c r="U1140" s="15">
        <v>117.3</v>
      </c>
      <c r="V1140" s="15">
        <v>20</v>
      </c>
      <c r="W1140" s="15">
        <v>91.1</v>
      </c>
      <c r="X1140" s="15">
        <v>91.511849999999995</v>
      </c>
      <c r="AB1140" s="15">
        <v>312295</v>
      </c>
      <c r="AD1140" s="15">
        <v>0</v>
      </c>
      <c r="AE1140" s="15">
        <v>125.6</v>
      </c>
      <c r="AF1140" s="15">
        <v>1.4</v>
      </c>
      <c r="AH1140" s="13">
        <f t="shared" si="238"/>
        <v>2012</v>
      </c>
      <c r="AI1140" s="13">
        <f t="shared" si="239"/>
        <v>48</v>
      </c>
      <c r="AJ1140" s="13">
        <f>IF(AND(ISNUMBER(C1140),ISNUMBER(AK1140),ISNUMBER(AL1140),AH1140&gt;=Inputs!$B$5,AH1140&lt;=Inputs!$B$6,AH1140&lt;&gt;Inputs!$B$7,AH1140&lt;&gt;Inputs!$B$8),1,0)</f>
        <v>0</v>
      </c>
      <c r="AK1140" s="13">
        <f>IF(INDEX($E1140:$AF1140,Inputs!$C$10)="","",INDEX($E1140:$AF1140,Inputs!$C$10))</f>
        <v>238867</v>
      </c>
      <c r="AL1140" s="13">
        <f>IF(INDEX($E1140:$AF1140,Inputs!$C$11)="","",INDEX($E1140:$AF1140,Inputs!$C$11))</f>
        <v>388000</v>
      </c>
      <c r="AM1140" s="19">
        <f>Regression!$C$5+Regression!$C$6*A1140</f>
        <v>9510.8732443911649</v>
      </c>
      <c r="AN1140" s="27" t="str">
        <f t="shared" si="240"/>
        <v/>
      </c>
      <c r="AO1140" s="30">
        <f>INDEX('Seasonal Index'!$E$2:$E$53,AI1140)</f>
        <v>0.97475376861810648</v>
      </c>
      <c r="AP1140" s="34" t="str">
        <f t="shared" si="241"/>
        <v/>
      </c>
      <c r="AQ1140" s="16">
        <f>IF(AJ1140=1,A1140-Regression!$C$15,0)</f>
        <v>0</v>
      </c>
      <c r="AR1140" s="16">
        <f>IF(AJ1140=1,AK1140-Regression!$D$15,0)</f>
        <v>0</v>
      </c>
      <c r="AS1140" s="16">
        <f>IF(AJ1140=1,AL1140-Regression!$E$15,0)</f>
        <v>0</v>
      </c>
      <c r="AT1140" s="16">
        <f>IF(AJ1140=1,AP1140-Regression!$F$15,0)</f>
        <v>0</v>
      </c>
      <c r="AU1140" s="19">
        <f>IF(AND(ISNUMBER(AK1140),ISNUMBER(AL1140)),Regression!$C$38+Regression!$D$38*A1140+Regression!$E$38*AK1140+Regression!$F$38*AL1140,"")</f>
        <v>9193.6811625713108</v>
      </c>
      <c r="AV1140" s="34">
        <f t="shared" si="242"/>
        <v>8961.5753606896797</v>
      </c>
      <c r="AW1140" s="13" t="str">
        <f>IF(AJ1140=1,"Train",IF(AH1140=Inputs!$B$6+1,"Validation",IF(AH1140&gt;Inputs!$B$6+1,"Forecast","Not used")))</f>
        <v>Not used</v>
      </c>
      <c r="AX1140" s="34">
        <f t="shared" si="243"/>
        <v>8354</v>
      </c>
      <c r="AY1140" s="38" t="str">
        <f t="shared" si="244"/>
        <v/>
      </c>
      <c r="AZ1140" s="13">
        <f t="shared" si="245"/>
        <v>0</v>
      </c>
      <c r="BB1140" s="19">
        <f>Regression!$C$45+Regression!$C$46*A1140</f>
        <v>7920.5495408639026</v>
      </c>
      <c r="BC1140" s="27" t="str">
        <f t="shared" si="246"/>
        <v/>
      </c>
      <c r="BD1140" s="30">
        <f>INDEX('Seasonal Index'!$H$2:$H$53,AI1140)</f>
        <v>0.96645545966881496</v>
      </c>
      <c r="BE1140" s="34" t="str">
        <f t="shared" si="247"/>
        <v/>
      </c>
      <c r="BF1140" s="38" t="str">
        <f t="shared" si="248"/>
        <v/>
      </c>
      <c r="BG1140" s="34">
        <f t="shared" si="249"/>
        <v>8354</v>
      </c>
      <c r="BH1140" s="13">
        <f t="shared" si="250"/>
        <v>0</v>
      </c>
      <c r="BI1140" s="13">
        <f t="shared" si="251"/>
        <v>0</v>
      </c>
    </row>
    <row r="1141" spans="1:61" x14ac:dyDescent="0.2">
      <c r="A1141" s="15">
        <v>1140</v>
      </c>
      <c r="B1141" s="35">
        <v>41250</v>
      </c>
      <c r="C1141" s="36">
        <v>8488</v>
      </c>
      <c r="D1141" s="37"/>
      <c r="F1141" s="15">
        <v>375000</v>
      </c>
      <c r="H1141" s="15">
        <v>87.001999999999995</v>
      </c>
      <c r="I1141" s="15">
        <v>109.078</v>
      </c>
      <c r="J1141" s="15">
        <v>3.3940000000000001</v>
      </c>
      <c r="K1141" s="15">
        <v>16319.540999999999</v>
      </c>
      <c r="L1141" s="15">
        <v>851884</v>
      </c>
      <c r="M1141" s="15">
        <v>1834</v>
      </c>
      <c r="N1141" s="15">
        <v>14.83</v>
      </c>
      <c r="O1141" s="15">
        <v>238867</v>
      </c>
      <c r="P1141" s="15">
        <v>11137.4</v>
      </c>
      <c r="Q1141" s="15">
        <v>2829849</v>
      </c>
      <c r="R1141" s="15">
        <v>17800</v>
      </c>
      <c r="S1141" s="15">
        <v>10281</v>
      </c>
      <c r="T1141" s="15">
        <v>11.31</v>
      </c>
      <c r="U1141" s="15">
        <v>117.3</v>
      </c>
      <c r="V1141" s="15">
        <v>20</v>
      </c>
      <c r="W1141" s="15">
        <v>87.6</v>
      </c>
      <c r="X1141" s="15">
        <v>91.236779999999996</v>
      </c>
      <c r="AB1141" s="15">
        <v>312295</v>
      </c>
      <c r="AD1141" s="15">
        <v>0</v>
      </c>
      <c r="AE1141" s="15">
        <v>78.099999999999994</v>
      </c>
      <c r="AF1141" s="15">
        <v>4.8</v>
      </c>
      <c r="AH1141" s="13">
        <f t="shared" si="238"/>
        <v>2012</v>
      </c>
      <c r="AI1141" s="13">
        <f t="shared" si="239"/>
        <v>49</v>
      </c>
      <c r="AJ1141" s="13">
        <f>IF(AND(ISNUMBER(C1141),ISNUMBER(AK1141),ISNUMBER(AL1141),AH1141&gt;=Inputs!$B$5,AH1141&lt;=Inputs!$B$6,AH1141&lt;&gt;Inputs!$B$7,AH1141&lt;&gt;Inputs!$B$8),1,0)</f>
        <v>0</v>
      </c>
      <c r="AK1141" s="13">
        <f>IF(INDEX($E1141:$AF1141,Inputs!$C$10)="","",INDEX($E1141:$AF1141,Inputs!$C$10))</f>
        <v>238867</v>
      </c>
      <c r="AL1141" s="13">
        <f>IF(INDEX($E1141:$AF1141,Inputs!$C$11)="","",INDEX($E1141:$AF1141,Inputs!$C$11))</f>
        <v>375000</v>
      </c>
      <c r="AM1141" s="19">
        <f>Regression!$C$5+Regression!$C$6*A1141</f>
        <v>9509.7005694528452</v>
      </c>
      <c r="AN1141" s="27" t="str">
        <f t="shared" si="240"/>
        <v/>
      </c>
      <c r="AO1141" s="30">
        <f>INDEX('Seasonal Index'!$E$2:$E$53,AI1141)</f>
        <v>0.98029372066923559</v>
      </c>
      <c r="AP1141" s="34" t="str">
        <f t="shared" si="241"/>
        <v/>
      </c>
      <c r="AQ1141" s="16">
        <f>IF(AJ1141=1,A1141-Regression!$C$15,0)</f>
        <v>0</v>
      </c>
      <c r="AR1141" s="16">
        <f>IF(AJ1141=1,AK1141-Regression!$D$15,0)</f>
        <v>0</v>
      </c>
      <c r="AS1141" s="16">
        <f>IF(AJ1141=1,AL1141-Regression!$E$15,0)</f>
        <v>0</v>
      </c>
      <c r="AT1141" s="16">
        <f>IF(AJ1141=1,AP1141-Regression!$F$15,0)</f>
        <v>0</v>
      </c>
      <c r="AU1141" s="19">
        <f>IF(AND(ISNUMBER(AK1141),ISNUMBER(AL1141)),Regression!$C$38+Regression!$D$38*A1141+Regression!$E$38*AK1141+Regression!$F$38*AL1141,"")</f>
        <v>9226.6343872512207</v>
      </c>
      <c r="AV1141" s="34">
        <f t="shared" si="242"/>
        <v>9044.8117527332124</v>
      </c>
      <c r="AW1141" s="13" t="str">
        <f>IF(AJ1141=1,"Train",IF(AH1141=Inputs!$B$6+1,"Validation",IF(AH1141&gt;Inputs!$B$6+1,"Forecast","Not used")))</f>
        <v>Not used</v>
      </c>
      <c r="AX1141" s="34">
        <f t="shared" si="243"/>
        <v>8488</v>
      </c>
      <c r="AY1141" s="38" t="str">
        <f t="shared" si="244"/>
        <v/>
      </c>
      <c r="AZ1141" s="13">
        <f t="shared" si="245"/>
        <v>0</v>
      </c>
      <c r="BB1141" s="19">
        <f>Regression!$C$45+Regression!$C$46*A1141</f>
        <v>7922.1090404766801</v>
      </c>
      <c r="BC1141" s="27" t="str">
        <f t="shared" si="246"/>
        <v/>
      </c>
      <c r="BD1141" s="30">
        <f>INDEX('Seasonal Index'!$H$2:$H$53,AI1141)</f>
        <v>0.97990885322830168</v>
      </c>
      <c r="BE1141" s="34" t="str">
        <f t="shared" si="247"/>
        <v/>
      </c>
      <c r="BF1141" s="38" t="str">
        <f t="shared" si="248"/>
        <v/>
      </c>
      <c r="BG1141" s="34">
        <f t="shared" si="249"/>
        <v>8488</v>
      </c>
      <c r="BH1141" s="13">
        <f t="shared" si="250"/>
        <v>0</v>
      </c>
      <c r="BI1141" s="13">
        <f t="shared" si="251"/>
        <v>0</v>
      </c>
    </row>
    <row r="1142" spans="1:61" x14ac:dyDescent="0.2">
      <c r="A1142" s="15">
        <v>1141</v>
      </c>
      <c r="B1142" s="35">
        <v>41257</v>
      </c>
      <c r="C1142" s="36">
        <v>8618</v>
      </c>
      <c r="D1142" s="37"/>
      <c r="F1142" s="15">
        <v>340000</v>
      </c>
      <c r="H1142" s="15">
        <v>85.712000000000003</v>
      </c>
      <c r="I1142" s="15">
        <v>109.096</v>
      </c>
      <c r="J1142" s="15">
        <v>3.3490000000000002</v>
      </c>
      <c r="K1142" s="15">
        <v>16319.540999999999</v>
      </c>
      <c r="L1142" s="15">
        <v>896707</v>
      </c>
      <c r="M1142" s="15">
        <v>1834</v>
      </c>
      <c r="N1142" s="15">
        <v>14.83</v>
      </c>
      <c r="O1142" s="15">
        <v>238867</v>
      </c>
      <c r="P1142" s="15">
        <v>11137.4</v>
      </c>
      <c r="Q1142" s="15">
        <v>2829849</v>
      </c>
      <c r="R1142" s="15">
        <v>17800</v>
      </c>
      <c r="S1142" s="15">
        <v>10281</v>
      </c>
      <c r="T1142" s="15">
        <v>11.31</v>
      </c>
      <c r="U1142" s="15">
        <v>117.3</v>
      </c>
      <c r="V1142" s="15">
        <v>20</v>
      </c>
      <c r="W1142" s="15">
        <v>87.6</v>
      </c>
      <c r="X1142" s="15">
        <v>91.006420000000006</v>
      </c>
      <c r="AB1142" s="15">
        <v>312295</v>
      </c>
      <c r="AD1142" s="15">
        <v>0</v>
      </c>
      <c r="AE1142" s="15">
        <v>122.3</v>
      </c>
      <c r="AF1142" s="15">
        <v>2.7</v>
      </c>
      <c r="AH1142" s="13">
        <f t="shared" si="238"/>
        <v>2012</v>
      </c>
      <c r="AI1142" s="13">
        <f t="shared" si="239"/>
        <v>50</v>
      </c>
      <c r="AJ1142" s="13">
        <f>IF(AND(ISNUMBER(C1142),ISNUMBER(AK1142),ISNUMBER(AL1142),AH1142&gt;=Inputs!$B$5,AH1142&lt;=Inputs!$B$6,AH1142&lt;&gt;Inputs!$B$7,AH1142&lt;&gt;Inputs!$B$8),1,0)</f>
        <v>0</v>
      </c>
      <c r="AK1142" s="13">
        <f>IF(INDEX($E1142:$AF1142,Inputs!$C$10)="","",INDEX($E1142:$AF1142,Inputs!$C$10))</f>
        <v>238867</v>
      </c>
      <c r="AL1142" s="13">
        <f>IF(INDEX($E1142:$AF1142,Inputs!$C$11)="","",INDEX($E1142:$AF1142,Inputs!$C$11))</f>
        <v>340000</v>
      </c>
      <c r="AM1142" s="19">
        <f>Regression!$C$5+Regression!$C$6*A1142</f>
        <v>9508.5278945145255</v>
      </c>
      <c r="AN1142" s="27" t="str">
        <f t="shared" si="240"/>
        <v/>
      </c>
      <c r="AO1142" s="30">
        <f>INDEX('Seasonal Index'!$E$2:$E$53,AI1142)</f>
        <v>1.00060911532618</v>
      </c>
      <c r="AP1142" s="34" t="str">
        <f t="shared" si="241"/>
        <v/>
      </c>
      <c r="AQ1142" s="16">
        <f>IF(AJ1142=1,A1142-Regression!$C$15,0)</f>
        <v>0</v>
      </c>
      <c r="AR1142" s="16">
        <f>IF(AJ1142=1,AK1142-Regression!$D$15,0)</f>
        <v>0</v>
      </c>
      <c r="AS1142" s="16">
        <f>IF(AJ1142=1,AL1142-Regression!$E$15,0)</f>
        <v>0</v>
      </c>
      <c r="AT1142" s="16">
        <f>IF(AJ1142=1,AP1142-Regression!$F$15,0)</f>
        <v>0</v>
      </c>
      <c r="AU1142" s="19">
        <f>IF(AND(ISNUMBER(AK1142),ISNUMBER(AL1142)),Regression!$C$38+Regression!$D$38*A1142+Regression!$E$38*AK1142+Regression!$F$38*AL1142,"")</f>
        <v>9317.9985222197865</v>
      </c>
      <c r="AV1142" s="34">
        <f t="shared" si="242"/>
        <v>9323.674257928993</v>
      </c>
      <c r="AW1142" s="13" t="str">
        <f>IF(AJ1142=1,"Train",IF(AH1142=Inputs!$B$6+1,"Validation",IF(AH1142&gt;Inputs!$B$6+1,"Forecast","Not used")))</f>
        <v>Not used</v>
      </c>
      <c r="AX1142" s="34">
        <f t="shared" si="243"/>
        <v>8618</v>
      </c>
      <c r="AY1142" s="38" t="str">
        <f t="shared" si="244"/>
        <v/>
      </c>
      <c r="AZ1142" s="13">
        <f t="shared" si="245"/>
        <v>0</v>
      </c>
      <c r="BB1142" s="19">
        <f>Regression!$C$45+Regression!$C$46*A1142</f>
        <v>7923.6685400894567</v>
      </c>
      <c r="BC1142" s="27" t="str">
        <f t="shared" si="246"/>
        <v/>
      </c>
      <c r="BD1142" s="30">
        <f>INDEX('Seasonal Index'!$H$2:$H$53,AI1142)</f>
        <v>0.99765913713107945</v>
      </c>
      <c r="BE1142" s="34" t="str">
        <f t="shared" si="247"/>
        <v/>
      </c>
      <c r="BF1142" s="38" t="str">
        <f t="shared" si="248"/>
        <v/>
      </c>
      <c r="BG1142" s="34">
        <f t="shared" si="249"/>
        <v>8618</v>
      </c>
      <c r="BH1142" s="13">
        <f t="shared" si="250"/>
        <v>0</v>
      </c>
      <c r="BI1142" s="13">
        <f t="shared" si="251"/>
        <v>0</v>
      </c>
    </row>
    <row r="1143" spans="1:61" x14ac:dyDescent="0.2">
      <c r="A1143" s="15">
        <v>1142</v>
      </c>
      <c r="B1143" s="35">
        <v>41264</v>
      </c>
      <c r="C1143" s="36">
        <v>8608</v>
      </c>
      <c r="D1143" s="37"/>
      <c r="F1143" s="15">
        <v>356000</v>
      </c>
      <c r="H1143" s="15">
        <v>88.244</v>
      </c>
      <c r="I1143" s="15">
        <v>109.792</v>
      </c>
      <c r="J1143" s="15">
        <v>3.254</v>
      </c>
      <c r="K1143" s="15">
        <v>16319.540999999999</v>
      </c>
      <c r="L1143" s="15">
        <v>896707</v>
      </c>
      <c r="M1143" s="15">
        <v>1834</v>
      </c>
      <c r="N1143" s="15">
        <v>15.456</v>
      </c>
      <c r="O1143" s="15">
        <v>253574</v>
      </c>
      <c r="P1143" s="15">
        <v>11137.4</v>
      </c>
      <c r="Q1143" s="15">
        <v>2865788</v>
      </c>
      <c r="R1143" s="15">
        <v>17800</v>
      </c>
      <c r="S1143" s="15">
        <v>10281</v>
      </c>
      <c r="T1143" s="15">
        <v>11.31</v>
      </c>
      <c r="U1143" s="15">
        <v>117.3</v>
      </c>
      <c r="V1143" s="15">
        <v>20</v>
      </c>
      <c r="W1143" s="15">
        <v>87.6</v>
      </c>
      <c r="X1143" s="15">
        <v>90.813159999999996</v>
      </c>
      <c r="AB1143" s="15">
        <v>312295</v>
      </c>
      <c r="AD1143" s="15">
        <v>0</v>
      </c>
      <c r="AE1143" s="15">
        <v>121.1</v>
      </c>
      <c r="AF1143" s="15">
        <v>2.9</v>
      </c>
      <c r="AH1143" s="13">
        <f t="shared" si="238"/>
        <v>2012</v>
      </c>
      <c r="AI1143" s="13">
        <f t="shared" si="239"/>
        <v>51</v>
      </c>
      <c r="AJ1143" s="13">
        <f>IF(AND(ISNUMBER(C1143),ISNUMBER(AK1143),ISNUMBER(AL1143),AH1143&gt;=Inputs!$B$5,AH1143&lt;=Inputs!$B$6,AH1143&lt;&gt;Inputs!$B$7,AH1143&lt;&gt;Inputs!$B$8),1,0)</f>
        <v>0</v>
      </c>
      <c r="AK1143" s="13">
        <f>IF(INDEX($E1143:$AF1143,Inputs!$C$10)="","",INDEX($E1143:$AF1143,Inputs!$C$10))</f>
        <v>253574</v>
      </c>
      <c r="AL1143" s="13">
        <f>IF(INDEX($E1143:$AF1143,Inputs!$C$11)="","",INDEX($E1143:$AF1143,Inputs!$C$11))</f>
        <v>356000</v>
      </c>
      <c r="AM1143" s="19">
        <f>Regression!$C$5+Regression!$C$6*A1143</f>
        <v>9507.3552195762077</v>
      </c>
      <c r="AN1143" s="27" t="str">
        <f t="shared" si="240"/>
        <v/>
      </c>
      <c r="AO1143" s="30">
        <f>INDEX('Seasonal Index'!$E$2:$E$53,AI1143)</f>
        <v>1.0219733137822757</v>
      </c>
      <c r="AP1143" s="34" t="str">
        <f t="shared" si="241"/>
        <v/>
      </c>
      <c r="AQ1143" s="16">
        <f>IF(AJ1143=1,A1143-Regression!$C$15,0)</f>
        <v>0</v>
      </c>
      <c r="AR1143" s="16">
        <f>IF(AJ1143=1,AK1143-Regression!$D$15,0)</f>
        <v>0</v>
      </c>
      <c r="AS1143" s="16">
        <f>IF(AJ1143=1,AL1143-Regression!$E$15,0)</f>
        <v>0</v>
      </c>
      <c r="AT1143" s="16">
        <f>IF(AJ1143=1,AP1143-Regression!$F$15,0)</f>
        <v>0</v>
      </c>
      <c r="AU1143" s="19">
        <f>IF(AND(ISNUMBER(AK1143),ISNUMBER(AL1143)),Regression!$C$38+Regression!$D$38*A1143+Regression!$E$38*AK1143+Regression!$F$38*AL1143,"")</f>
        <v>9300.7909851682107</v>
      </c>
      <c r="AV1143" s="34">
        <f t="shared" si="242"/>
        <v>9505.1601839086725</v>
      </c>
      <c r="AW1143" s="13" t="str">
        <f>IF(AJ1143=1,"Train",IF(AH1143=Inputs!$B$6+1,"Validation",IF(AH1143&gt;Inputs!$B$6+1,"Forecast","Not used")))</f>
        <v>Not used</v>
      </c>
      <c r="AX1143" s="34">
        <f t="shared" si="243"/>
        <v>8608</v>
      </c>
      <c r="AY1143" s="38" t="str">
        <f t="shared" si="244"/>
        <v/>
      </c>
      <c r="AZ1143" s="13">
        <f t="shared" si="245"/>
        <v>0</v>
      </c>
      <c r="BB1143" s="19">
        <f>Regression!$C$45+Regression!$C$46*A1143</f>
        <v>7925.2280397022332</v>
      </c>
      <c r="BC1143" s="27" t="str">
        <f t="shared" si="246"/>
        <v/>
      </c>
      <c r="BD1143" s="30">
        <f>INDEX('Seasonal Index'!$H$2:$H$53,AI1143)</f>
        <v>1.0395425337611444</v>
      </c>
      <c r="BE1143" s="34" t="str">
        <f t="shared" si="247"/>
        <v/>
      </c>
      <c r="BF1143" s="38" t="str">
        <f t="shared" si="248"/>
        <v/>
      </c>
      <c r="BG1143" s="34">
        <f t="shared" si="249"/>
        <v>8608</v>
      </c>
      <c r="BH1143" s="13">
        <f t="shared" si="250"/>
        <v>0</v>
      </c>
      <c r="BI1143" s="13">
        <f t="shared" si="251"/>
        <v>0</v>
      </c>
    </row>
    <row r="1144" spans="1:61" x14ac:dyDescent="0.2">
      <c r="A1144" s="15">
        <v>1143</v>
      </c>
      <c r="B1144" s="35">
        <v>41271</v>
      </c>
      <c r="C1144" s="36">
        <v>8518</v>
      </c>
      <c r="D1144" s="37"/>
      <c r="F1144" s="15">
        <v>362000</v>
      </c>
      <c r="H1144" s="15">
        <v>90.142499999999998</v>
      </c>
      <c r="I1144" s="15">
        <v>109.8125</v>
      </c>
      <c r="J1144" s="15">
        <v>3.2570000000000001</v>
      </c>
      <c r="K1144" s="15">
        <v>16319.540999999999</v>
      </c>
      <c r="L1144" s="15">
        <v>896707</v>
      </c>
      <c r="M1144" s="15">
        <v>1834</v>
      </c>
      <c r="N1144" s="15">
        <v>15.456</v>
      </c>
      <c r="O1144" s="15">
        <v>253574</v>
      </c>
      <c r="P1144" s="15">
        <v>11137.4</v>
      </c>
      <c r="Q1144" s="15">
        <v>2865788</v>
      </c>
      <c r="R1144" s="15">
        <v>17800</v>
      </c>
      <c r="S1144" s="15">
        <v>10281</v>
      </c>
      <c r="T1144" s="15">
        <v>11.31</v>
      </c>
      <c r="U1144" s="15">
        <v>117.3</v>
      </c>
      <c r="V1144" s="15">
        <v>20</v>
      </c>
      <c r="W1144" s="15">
        <v>87.6</v>
      </c>
      <c r="X1144" s="15">
        <v>90.636979999999994</v>
      </c>
      <c r="AB1144" s="15">
        <v>312295</v>
      </c>
      <c r="AD1144" s="15">
        <v>1</v>
      </c>
      <c r="AE1144" s="15">
        <v>158.1</v>
      </c>
      <c r="AF1144" s="15">
        <v>0.7</v>
      </c>
      <c r="AH1144" s="13">
        <f t="shared" si="238"/>
        <v>2012</v>
      </c>
      <c r="AI1144" s="13">
        <f t="shared" si="239"/>
        <v>52</v>
      </c>
      <c r="AJ1144" s="13">
        <f>IF(AND(ISNUMBER(C1144),ISNUMBER(AK1144),ISNUMBER(AL1144),AH1144&gt;=Inputs!$B$5,AH1144&lt;=Inputs!$B$6,AH1144&lt;&gt;Inputs!$B$7,AH1144&lt;&gt;Inputs!$B$8),1,0)</f>
        <v>0</v>
      </c>
      <c r="AK1144" s="13">
        <f>IF(INDEX($E1144:$AF1144,Inputs!$C$10)="","",INDEX($E1144:$AF1144,Inputs!$C$10))</f>
        <v>253574</v>
      </c>
      <c r="AL1144" s="13">
        <f>IF(INDEX($E1144:$AF1144,Inputs!$C$11)="","",INDEX($E1144:$AF1144,Inputs!$C$11))</f>
        <v>362000</v>
      </c>
      <c r="AM1144" s="19">
        <f>Regression!$C$5+Regression!$C$6*A1144</f>
        <v>9506.182544637888</v>
      </c>
      <c r="AN1144" s="27" t="str">
        <f t="shared" si="240"/>
        <v/>
      </c>
      <c r="AO1144" s="30">
        <f>INDEX('Seasonal Index'!$E$2:$E$53,AI1144)</f>
        <v>0.94105970168970154</v>
      </c>
      <c r="AP1144" s="34" t="str">
        <f t="shared" si="241"/>
        <v/>
      </c>
      <c r="AQ1144" s="16">
        <f>IF(AJ1144=1,A1144-Regression!$C$15,0)</f>
        <v>0</v>
      </c>
      <c r="AR1144" s="16">
        <f>IF(AJ1144=1,AK1144-Regression!$D$15,0)</f>
        <v>0</v>
      </c>
      <c r="AS1144" s="16">
        <f>IF(AJ1144=1,AL1144-Regression!$E$15,0)</f>
        <v>0</v>
      </c>
      <c r="AT1144" s="16">
        <f>IF(AJ1144=1,AP1144-Regression!$F$15,0)</f>
        <v>0</v>
      </c>
      <c r="AU1144" s="19">
        <f>IF(AND(ISNUMBER(AK1144),ISNUMBER(AL1144)),Regression!$C$38+Regression!$D$38*A1144+Regression!$E$38*AK1144+Regression!$F$38*AL1144,"")</f>
        <v>9283.2984236897337</v>
      </c>
      <c r="AV1144" s="34">
        <f t="shared" si="242"/>
        <v>8736.1380452939375</v>
      </c>
      <c r="AW1144" s="13" t="str">
        <f>IF(AJ1144=1,"Train",IF(AH1144=Inputs!$B$6+1,"Validation",IF(AH1144&gt;Inputs!$B$6+1,"Forecast","Not used")))</f>
        <v>Not used</v>
      </c>
      <c r="AX1144" s="34">
        <f t="shared" si="243"/>
        <v>8518</v>
      </c>
      <c r="AY1144" s="38" t="str">
        <f t="shared" si="244"/>
        <v/>
      </c>
      <c r="AZ1144" s="13">
        <f t="shared" si="245"/>
        <v>0</v>
      </c>
      <c r="BB1144" s="19">
        <f>Regression!$C$45+Regression!$C$46*A1144</f>
        <v>7926.7875393150098</v>
      </c>
      <c r="BC1144" s="27" t="str">
        <f t="shared" si="246"/>
        <v/>
      </c>
      <c r="BD1144" s="30">
        <f>INDEX('Seasonal Index'!$H$2:$H$53,AI1144)</f>
        <v>0.89289929772275245</v>
      </c>
      <c r="BE1144" s="34" t="str">
        <f t="shared" si="247"/>
        <v/>
      </c>
      <c r="BF1144" s="38" t="str">
        <f t="shared" si="248"/>
        <v/>
      </c>
      <c r="BG1144" s="34">
        <f t="shared" si="249"/>
        <v>8518</v>
      </c>
      <c r="BH1144" s="13">
        <f t="shared" si="250"/>
        <v>0</v>
      </c>
      <c r="BI1144" s="13">
        <f t="shared" si="251"/>
        <v>0</v>
      </c>
    </row>
    <row r="1145" spans="1:61" x14ac:dyDescent="0.2">
      <c r="A1145" s="15">
        <v>1144</v>
      </c>
      <c r="B1145" s="35">
        <v>41278</v>
      </c>
      <c r="C1145" s="36">
        <v>8010</v>
      </c>
      <c r="D1145" s="37"/>
      <c r="F1145" s="15">
        <v>362000</v>
      </c>
      <c r="H1145" s="15">
        <v>92.765000000000001</v>
      </c>
      <c r="I1145" s="15">
        <v>112.3475</v>
      </c>
      <c r="J1145" s="15">
        <v>3.298</v>
      </c>
      <c r="K1145" s="15">
        <v>16319.540999999999</v>
      </c>
      <c r="L1145" s="15">
        <v>896707</v>
      </c>
      <c r="M1145" s="15">
        <v>1834</v>
      </c>
      <c r="N1145" s="15">
        <v>15.456</v>
      </c>
      <c r="O1145" s="15">
        <v>253574</v>
      </c>
      <c r="P1145" s="15">
        <v>11137.4</v>
      </c>
      <c r="Q1145" s="15">
        <v>2865788</v>
      </c>
      <c r="R1145" s="15">
        <v>17800</v>
      </c>
      <c r="S1145" s="15">
        <v>10281</v>
      </c>
      <c r="T1145" s="15">
        <v>11.31</v>
      </c>
      <c r="U1145" s="15">
        <v>117.3</v>
      </c>
      <c r="V1145" s="15">
        <v>20</v>
      </c>
      <c r="W1145" s="15">
        <v>87.6</v>
      </c>
      <c r="X1145" s="15">
        <v>91.060400000000001</v>
      </c>
      <c r="AB1145" s="15">
        <v>312295</v>
      </c>
      <c r="AD1145" s="15">
        <v>1</v>
      </c>
      <c r="AE1145" s="15">
        <v>191.6</v>
      </c>
      <c r="AF1145" s="15">
        <v>0</v>
      </c>
      <c r="AH1145" s="13">
        <f t="shared" si="238"/>
        <v>2013</v>
      </c>
      <c r="AI1145" s="13">
        <f t="shared" si="239"/>
        <v>1</v>
      </c>
      <c r="AJ1145" s="13">
        <f>IF(AND(ISNUMBER(C1145),ISNUMBER(AK1145),ISNUMBER(AL1145),AH1145&gt;=Inputs!$B$5,AH1145&lt;=Inputs!$B$6,AH1145&lt;&gt;Inputs!$B$7,AH1145&lt;&gt;Inputs!$B$8),1,0)</f>
        <v>0</v>
      </c>
      <c r="AK1145" s="13">
        <f>IF(INDEX($E1145:$AF1145,Inputs!$C$10)="","",INDEX($E1145:$AF1145,Inputs!$C$10))</f>
        <v>253574</v>
      </c>
      <c r="AL1145" s="13">
        <f>IF(INDEX($E1145:$AF1145,Inputs!$C$11)="","",INDEX($E1145:$AF1145,Inputs!$C$11))</f>
        <v>362000</v>
      </c>
      <c r="AM1145" s="19">
        <f>Regression!$C$5+Regression!$C$6*A1145</f>
        <v>9505.0098696995701</v>
      </c>
      <c r="AN1145" s="27" t="str">
        <f t="shared" si="240"/>
        <v/>
      </c>
      <c r="AO1145" s="30">
        <f>INDEX('Seasonal Index'!$E$2:$E$53,AI1145)</f>
        <v>0.91465818912124619</v>
      </c>
      <c r="AP1145" s="34" t="str">
        <f t="shared" si="241"/>
        <v/>
      </c>
      <c r="AQ1145" s="16">
        <f>IF(AJ1145=1,A1145-Regression!$C$15,0)</f>
        <v>0</v>
      </c>
      <c r="AR1145" s="16">
        <f>IF(AJ1145=1,AK1145-Regression!$D$15,0)</f>
        <v>0</v>
      </c>
      <c r="AS1145" s="16">
        <f>IF(AJ1145=1,AL1145-Regression!$E$15,0)</f>
        <v>0</v>
      </c>
      <c r="AT1145" s="16">
        <f>IF(AJ1145=1,AP1145-Regression!$F$15,0)</f>
        <v>0</v>
      </c>
      <c r="AU1145" s="19">
        <f>IF(AND(ISNUMBER(AK1145),ISNUMBER(AL1145)),Regression!$C$38+Regression!$D$38*A1145+Regression!$E$38*AK1145+Regression!$F$38*AL1145,"")</f>
        <v>9281.7361104717984</v>
      </c>
      <c r="AV1145" s="34">
        <f t="shared" si="242"/>
        <v>8489.6159427054135</v>
      </c>
      <c r="AW1145" s="13" t="str">
        <f>IF(AJ1145=1,"Train",IF(AH1145=Inputs!$B$6+1,"Validation",IF(AH1145&gt;Inputs!$B$6+1,"Forecast","Not used")))</f>
        <v>Not used</v>
      </c>
      <c r="AX1145" s="34">
        <f t="shared" si="243"/>
        <v>8010</v>
      </c>
      <c r="AY1145" s="38" t="str">
        <f t="shared" si="244"/>
        <v/>
      </c>
      <c r="AZ1145" s="13">
        <f t="shared" si="245"/>
        <v>0</v>
      </c>
      <c r="BB1145" s="19">
        <f>Regression!$C$45+Regression!$C$46*A1145</f>
        <v>7928.3470389277863</v>
      </c>
      <c r="BC1145" s="27" t="str">
        <f t="shared" si="246"/>
        <v/>
      </c>
      <c r="BD1145" s="30">
        <f>INDEX('Seasonal Index'!$H$2:$H$53,AI1145)</f>
        <v>0.90693988880451892</v>
      </c>
      <c r="BE1145" s="34" t="str">
        <f t="shared" si="247"/>
        <v/>
      </c>
      <c r="BF1145" s="38" t="str">
        <f t="shared" si="248"/>
        <v/>
      </c>
      <c r="BG1145" s="34">
        <f t="shared" si="249"/>
        <v>8010</v>
      </c>
      <c r="BH1145" s="13">
        <f t="shared" si="250"/>
        <v>0</v>
      </c>
      <c r="BI1145" s="13">
        <f t="shared" si="251"/>
        <v>0</v>
      </c>
    </row>
    <row r="1146" spans="1:61" x14ac:dyDescent="0.2">
      <c r="A1146" s="15">
        <v>1145</v>
      </c>
      <c r="B1146" s="35">
        <v>41285</v>
      </c>
      <c r="C1146" s="36">
        <v>8320</v>
      </c>
      <c r="D1146" s="37"/>
      <c r="F1146" s="15">
        <v>363000</v>
      </c>
      <c r="H1146" s="15">
        <v>93.38</v>
      </c>
      <c r="I1146" s="15">
        <v>112.372</v>
      </c>
      <c r="J1146" s="15">
        <v>3.2989999999999999</v>
      </c>
      <c r="K1146" s="15">
        <v>16319.540999999999</v>
      </c>
      <c r="L1146" s="15">
        <v>880560</v>
      </c>
      <c r="M1146" s="15">
        <v>1809</v>
      </c>
      <c r="N1146" s="15">
        <v>15.456</v>
      </c>
      <c r="O1146" s="15">
        <v>253574</v>
      </c>
      <c r="P1146" s="15">
        <v>11178.4</v>
      </c>
      <c r="Q1146" s="15">
        <v>2865788</v>
      </c>
      <c r="R1146" s="15">
        <v>17800</v>
      </c>
      <c r="S1146" s="15">
        <v>10281</v>
      </c>
      <c r="T1146" s="15">
        <v>11.31</v>
      </c>
      <c r="U1146" s="15">
        <v>117.3</v>
      </c>
      <c r="V1146" s="15">
        <v>20</v>
      </c>
      <c r="W1146" s="15">
        <v>87.1</v>
      </c>
      <c r="X1146" s="15">
        <v>90.922425000000004</v>
      </c>
      <c r="AB1146" s="15">
        <v>312295</v>
      </c>
      <c r="AD1146" s="15">
        <v>0</v>
      </c>
      <c r="AE1146" s="15">
        <v>145.9</v>
      </c>
      <c r="AF1146" s="15">
        <v>0</v>
      </c>
      <c r="AH1146" s="13">
        <f t="shared" si="238"/>
        <v>2013</v>
      </c>
      <c r="AI1146" s="13">
        <f t="shared" si="239"/>
        <v>2</v>
      </c>
      <c r="AJ1146" s="13">
        <f>IF(AND(ISNUMBER(C1146),ISNUMBER(AK1146),ISNUMBER(AL1146),AH1146&gt;=Inputs!$B$5,AH1146&lt;=Inputs!$B$6,AH1146&lt;&gt;Inputs!$B$7,AH1146&lt;&gt;Inputs!$B$8),1,0)</f>
        <v>0</v>
      </c>
      <c r="AK1146" s="13">
        <f>IF(INDEX($E1146:$AF1146,Inputs!$C$10)="","",INDEX($E1146:$AF1146,Inputs!$C$10))</f>
        <v>253574</v>
      </c>
      <c r="AL1146" s="13">
        <f>IF(INDEX($E1146:$AF1146,Inputs!$C$11)="","",INDEX($E1146:$AF1146,Inputs!$C$11))</f>
        <v>363000</v>
      </c>
      <c r="AM1146" s="19">
        <f>Regression!$C$5+Regression!$C$6*A1146</f>
        <v>9503.8371947612504</v>
      </c>
      <c r="AN1146" s="27" t="str">
        <f t="shared" si="240"/>
        <v/>
      </c>
      <c r="AO1146" s="30">
        <f>INDEX('Seasonal Index'!$E$2:$E$53,AI1146)</f>
        <v>0.92112372079680493</v>
      </c>
      <c r="AP1146" s="34" t="str">
        <f t="shared" si="241"/>
        <v/>
      </c>
      <c r="AQ1146" s="16">
        <f>IF(AJ1146=1,A1146-Regression!$C$15,0)</f>
        <v>0</v>
      </c>
      <c r="AR1146" s="16">
        <f>IF(AJ1146=1,AK1146-Regression!$D$15,0)</f>
        <v>0</v>
      </c>
      <c r="AS1146" s="16">
        <f>IF(AJ1146=1,AL1146-Regression!$E$15,0)</f>
        <v>0</v>
      </c>
      <c r="AT1146" s="16">
        <f>IF(AJ1146=1,AP1146-Regression!$F$15,0)</f>
        <v>0</v>
      </c>
      <c r="AU1146" s="19">
        <f>IF(AND(ISNUMBER(AK1146),ISNUMBER(AL1146)),Regression!$C$38+Regression!$D$38*A1146+Regression!$E$38*AK1146+Regression!$F$38*AL1146,"")</f>
        <v>9277.5187558771086</v>
      </c>
      <c r="AV1146" s="34">
        <f t="shared" si="242"/>
        <v>8545.7425961756671</v>
      </c>
      <c r="AW1146" s="13" t="str">
        <f>IF(AJ1146=1,"Train",IF(AH1146=Inputs!$B$6+1,"Validation",IF(AH1146&gt;Inputs!$B$6+1,"Forecast","Not used")))</f>
        <v>Not used</v>
      </c>
      <c r="AX1146" s="34">
        <f t="shared" si="243"/>
        <v>8320</v>
      </c>
      <c r="AY1146" s="38" t="str">
        <f t="shared" si="244"/>
        <v/>
      </c>
      <c r="AZ1146" s="13">
        <f t="shared" si="245"/>
        <v>0</v>
      </c>
      <c r="BB1146" s="19">
        <f>Regression!$C$45+Regression!$C$46*A1146</f>
        <v>7929.9065385405638</v>
      </c>
      <c r="BC1146" s="27" t="str">
        <f t="shared" si="246"/>
        <v/>
      </c>
      <c r="BD1146" s="30">
        <f>INDEX('Seasonal Index'!$H$2:$H$53,AI1146)</f>
        <v>0.93580735968008499</v>
      </c>
      <c r="BE1146" s="34" t="str">
        <f t="shared" si="247"/>
        <v/>
      </c>
      <c r="BF1146" s="38" t="str">
        <f t="shared" si="248"/>
        <v/>
      </c>
      <c r="BG1146" s="34">
        <f t="shared" si="249"/>
        <v>8320</v>
      </c>
      <c r="BH1146" s="13">
        <f t="shared" si="250"/>
        <v>0</v>
      </c>
      <c r="BI1146" s="13">
        <f t="shared" si="251"/>
        <v>0</v>
      </c>
    </row>
    <row r="1147" spans="1:61" x14ac:dyDescent="0.2">
      <c r="A1147" s="15">
        <v>1146</v>
      </c>
      <c r="B1147" s="35">
        <v>41292</v>
      </c>
      <c r="C1147" s="36">
        <v>8431</v>
      </c>
      <c r="D1147" s="37"/>
      <c r="F1147" s="15">
        <v>344000</v>
      </c>
      <c r="H1147" s="15">
        <v>94.581999999999994</v>
      </c>
      <c r="I1147" s="15">
        <v>111.346</v>
      </c>
      <c r="J1147" s="15">
        <v>3.3029999999999999</v>
      </c>
      <c r="K1147" s="15">
        <v>16319.540999999999</v>
      </c>
      <c r="L1147" s="15">
        <v>880560</v>
      </c>
      <c r="M1147" s="15">
        <v>1809</v>
      </c>
      <c r="N1147" s="15">
        <v>15.462</v>
      </c>
      <c r="O1147" s="15">
        <v>240361</v>
      </c>
      <c r="P1147" s="15">
        <v>11178.4</v>
      </c>
      <c r="Q1147" s="15">
        <v>2865788</v>
      </c>
      <c r="R1147" s="15">
        <v>17800</v>
      </c>
      <c r="S1147" s="15">
        <v>10281</v>
      </c>
      <c r="T1147" s="15">
        <v>11.31</v>
      </c>
      <c r="U1147" s="15">
        <v>117.3</v>
      </c>
      <c r="V1147" s="15">
        <v>20</v>
      </c>
      <c r="W1147" s="15">
        <v>87.1</v>
      </c>
      <c r="X1147" s="15">
        <v>90.845740000000006</v>
      </c>
      <c r="AB1147" s="15">
        <v>312295</v>
      </c>
      <c r="AD1147" s="15">
        <v>0</v>
      </c>
      <c r="AE1147" s="15">
        <v>152.69999999999999</v>
      </c>
      <c r="AF1147" s="15">
        <v>1.3</v>
      </c>
      <c r="AH1147" s="13">
        <f t="shared" si="238"/>
        <v>2013</v>
      </c>
      <c r="AI1147" s="13">
        <f t="shared" si="239"/>
        <v>3</v>
      </c>
      <c r="AJ1147" s="13">
        <f>IF(AND(ISNUMBER(C1147),ISNUMBER(AK1147),ISNUMBER(AL1147),AH1147&gt;=Inputs!$B$5,AH1147&lt;=Inputs!$B$6,AH1147&lt;&gt;Inputs!$B$7,AH1147&lt;&gt;Inputs!$B$8),1,0)</f>
        <v>0</v>
      </c>
      <c r="AK1147" s="13">
        <f>IF(INDEX($E1147:$AF1147,Inputs!$C$10)="","",INDEX($E1147:$AF1147,Inputs!$C$10))</f>
        <v>240361</v>
      </c>
      <c r="AL1147" s="13">
        <f>IF(INDEX($E1147:$AF1147,Inputs!$C$11)="","",INDEX($E1147:$AF1147,Inputs!$C$11))</f>
        <v>344000</v>
      </c>
      <c r="AM1147" s="19">
        <f>Regression!$C$5+Regression!$C$6*A1147</f>
        <v>9502.6645198229307</v>
      </c>
      <c r="AN1147" s="27" t="str">
        <f t="shared" si="240"/>
        <v/>
      </c>
      <c r="AO1147" s="30">
        <f>INDEX('Seasonal Index'!$E$2:$E$53,AI1147)</f>
        <v>0.93247570989249473</v>
      </c>
      <c r="AP1147" s="34" t="str">
        <f t="shared" si="241"/>
        <v/>
      </c>
      <c r="AQ1147" s="16">
        <f>IF(AJ1147=1,A1147-Regression!$C$15,0)</f>
        <v>0</v>
      </c>
      <c r="AR1147" s="16">
        <f>IF(AJ1147=1,AK1147-Regression!$D$15,0)</f>
        <v>0</v>
      </c>
      <c r="AS1147" s="16">
        <f>IF(AJ1147=1,AL1147-Regression!$E$15,0)</f>
        <v>0</v>
      </c>
      <c r="AT1147" s="16">
        <f>IF(AJ1147=1,AP1147-Regression!$F$15,0)</f>
        <v>0</v>
      </c>
      <c r="AU1147" s="19">
        <f>IF(AND(ISNUMBER(AK1147),ISNUMBER(AL1147)),Regression!$C$38+Regression!$D$38*A1147+Regression!$E$38*AK1147+Regression!$F$38*AL1147,"")</f>
        <v>9302.2928492796818</v>
      </c>
      <c r="AV1147" s="34">
        <f t="shared" si="242"/>
        <v>8674.1621282599481</v>
      </c>
      <c r="AW1147" s="13" t="str">
        <f>IF(AJ1147=1,"Train",IF(AH1147=Inputs!$B$6+1,"Validation",IF(AH1147&gt;Inputs!$B$6+1,"Forecast","Not used")))</f>
        <v>Not used</v>
      </c>
      <c r="AX1147" s="34">
        <f t="shared" si="243"/>
        <v>8431</v>
      </c>
      <c r="AY1147" s="38" t="str">
        <f t="shared" si="244"/>
        <v/>
      </c>
      <c r="AZ1147" s="13">
        <f t="shared" si="245"/>
        <v>0</v>
      </c>
      <c r="BB1147" s="19">
        <f>Regression!$C$45+Regression!$C$46*A1147</f>
        <v>7931.4660381533404</v>
      </c>
      <c r="BC1147" s="27" t="str">
        <f t="shared" si="246"/>
        <v/>
      </c>
      <c r="BD1147" s="30">
        <f>INDEX('Seasonal Index'!$H$2:$H$53,AI1147)</f>
        <v>0.93511463592432087</v>
      </c>
      <c r="BE1147" s="34" t="str">
        <f t="shared" si="247"/>
        <v/>
      </c>
      <c r="BF1147" s="38" t="str">
        <f t="shared" si="248"/>
        <v/>
      </c>
      <c r="BG1147" s="34">
        <f t="shared" si="249"/>
        <v>8431</v>
      </c>
      <c r="BH1147" s="13">
        <f t="shared" si="250"/>
        <v>0</v>
      </c>
      <c r="BI1147" s="13">
        <f t="shared" si="251"/>
        <v>0</v>
      </c>
    </row>
    <row r="1148" spans="1:61" x14ac:dyDescent="0.2">
      <c r="A1148" s="15">
        <v>1147</v>
      </c>
      <c r="B1148" s="35">
        <v>41299</v>
      </c>
      <c r="C1148" s="36">
        <v>8501</v>
      </c>
      <c r="D1148" s="37"/>
      <c r="F1148" s="15">
        <v>339000</v>
      </c>
      <c r="H1148" s="15">
        <v>95.412499999999994</v>
      </c>
      <c r="I1148" s="15">
        <v>113.7175</v>
      </c>
      <c r="J1148" s="15">
        <v>3.3149999999999999</v>
      </c>
      <c r="K1148" s="15">
        <v>16319.540999999999</v>
      </c>
      <c r="L1148" s="15">
        <v>880560</v>
      </c>
      <c r="M1148" s="15">
        <v>1809</v>
      </c>
      <c r="N1148" s="15">
        <v>15.462</v>
      </c>
      <c r="O1148" s="15">
        <v>240361</v>
      </c>
      <c r="P1148" s="15">
        <v>11178.4</v>
      </c>
      <c r="Q1148" s="15">
        <v>2865788</v>
      </c>
      <c r="R1148" s="15">
        <v>17800</v>
      </c>
      <c r="S1148" s="15">
        <v>10281</v>
      </c>
      <c r="T1148" s="15">
        <v>11.31</v>
      </c>
      <c r="U1148" s="15">
        <v>117.3</v>
      </c>
      <c r="V1148" s="15">
        <v>20</v>
      </c>
      <c r="W1148" s="15">
        <v>87.1</v>
      </c>
      <c r="X1148" s="15">
        <v>90.603679999999997</v>
      </c>
      <c r="AB1148" s="15">
        <v>312295</v>
      </c>
      <c r="AD1148" s="15">
        <v>0</v>
      </c>
      <c r="AE1148" s="15">
        <v>173.9</v>
      </c>
      <c r="AF1148" s="15">
        <v>0.4</v>
      </c>
      <c r="AH1148" s="13">
        <f t="shared" si="238"/>
        <v>2013</v>
      </c>
      <c r="AI1148" s="13">
        <f t="shared" si="239"/>
        <v>4</v>
      </c>
      <c r="AJ1148" s="13">
        <f>IF(AND(ISNUMBER(C1148),ISNUMBER(AK1148),ISNUMBER(AL1148),AH1148&gt;=Inputs!$B$5,AH1148&lt;=Inputs!$B$6,AH1148&lt;&gt;Inputs!$B$7,AH1148&lt;&gt;Inputs!$B$8),1,0)</f>
        <v>0</v>
      </c>
      <c r="AK1148" s="13">
        <f>IF(INDEX($E1148:$AF1148,Inputs!$C$10)="","",INDEX($E1148:$AF1148,Inputs!$C$10))</f>
        <v>240361</v>
      </c>
      <c r="AL1148" s="13">
        <f>IF(INDEX($E1148:$AF1148,Inputs!$C$11)="","",INDEX($E1148:$AF1148,Inputs!$C$11))</f>
        <v>339000</v>
      </c>
      <c r="AM1148" s="19">
        <f>Regression!$C$5+Regression!$C$6*A1148</f>
        <v>9501.4918448846129</v>
      </c>
      <c r="AN1148" s="27" t="str">
        <f t="shared" si="240"/>
        <v/>
      </c>
      <c r="AO1148" s="30">
        <f>INDEX('Seasonal Index'!$E$2:$E$53,AI1148)</f>
        <v>0.95567024426301994</v>
      </c>
      <c r="AP1148" s="34" t="str">
        <f t="shared" si="241"/>
        <v/>
      </c>
      <c r="AQ1148" s="16">
        <f>IF(AJ1148=1,A1148-Regression!$C$15,0)</f>
        <v>0</v>
      </c>
      <c r="AR1148" s="16">
        <f>IF(AJ1148=1,AK1148-Regression!$D$15,0)</f>
        <v>0</v>
      </c>
      <c r="AS1148" s="16">
        <f>IF(AJ1148=1,AL1148-Regression!$E$15,0)</f>
        <v>0</v>
      </c>
      <c r="AT1148" s="16">
        <f>IF(AJ1148=1,AP1148-Regression!$F$15,0)</f>
        <v>0</v>
      </c>
      <c r="AU1148" s="19">
        <f>IF(AND(ISNUMBER(AK1148),ISNUMBER(AL1148)),Regression!$C$38+Regression!$D$38*A1148+Regression!$E$38*AK1148+Regression!$F$38*AL1148,"")</f>
        <v>9314.0057429455337</v>
      </c>
      <c r="AV1148" s="34">
        <f t="shared" si="242"/>
        <v>8901.1181434279279</v>
      </c>
      <c r="AW1148" s="13" t="str">
        <f>IF(AJ1148=1,"Train",IF(AH1148=Inputs!$B$6+1,"Validation",IF(AH1148&gt;Inputs!$B$6+1,"Forecast","Not used")))</f>
        <v>Not used</v>
      </c>
      <c r="AX1148" s="34">
        <f t="shared" si="243"/>
        <v>8501</v>
      </c>
      <c r="AY1148" s="38" t="str">
        <f t="shared" si="244"/>
        <v/>
      </c>
      <c r="AZ1148" s="13">
        <f t="shared" si="245"/>
        <v>0</v>
      </c>
      <c r="BB1148" s="19">
        <f>Regression!$C$45+Regression!$C$46*A1148</f>
        <v>7933.0255377661169</v>
      </c>
      <c r="BC1148" s="27" t="str">
        <f t="shared" si="246"/>
        <v/>
      </c>
      <c r="BD1148" s="30">
        <f>INDEX('Seasonal Index'!$H$2:$H$53,AI1148)</f>
        <v>0.94748400224267371</v>
      </c>
      <c r="BE1148" s="34" t="str">
        <f t="shared" si="247"/>
        <v/>
      </c>
      <c r="BF1148" s="38" t="str">
        <f t="shared" si="248"/>
        <v/>
      </c>
      <c r="BG1148" s="34">
        <f t="shared" si="249"/>
        <v>8501</v>
      </c>
      <c r="BH1148" s="13">
        <f t="shared" si="250"/>
        <v>0</v>
      </c>
      <c r="BI1148" s="13">
        <f t="shared" si="251"/>
        <v>0</v>
      </c>
    </row>
    <row r="1149" spans="1:61" x14ac:dyDescent="0.2">
      <c r="A1149" s="15">
        <v>1148</v>
      </c>
      <c r="B1149" s="35">
        <v>41306</v>
      </c>
      <c r="C1149" s="36">
        <v>8415</v>
      </c>
      <c r="D1149" s="37"/>
      <c r="F1149" s="15">
        <v>366000</v>
      </c>
      <c r="H1149" s="15">
        <v>97.331999999999994</v>
      </c>
      <c r="I1149" s="15">
        <v>115.13200000000001</v>
      </c>
      <c r="J1149" s="15">
        <v>3.3570000000000002</v>
      </c>
      <c r="K1149" s="15">
        <v>16319.540999999999</v>
      </c>
      <c r="L1149" s="15">
        <v>880560</v>
      </c>
      <c r="M1149" s="15">
        <v>1809</v>
      </c>
      <c r="N1149" s="15">
        <v>15.462</v>
      </c>
      <c r="O1149" s="15">
        <v>240361</v>
      </c>
      <c r="P1149" s="15">
        <v>11178.4</v>
      </c>
      <c r="Q1149" s="15">
        <v>2865788</v>
      </c>
      <c r="R1149" s="15">
        <v>17800</v>
      </c>
      <c r="S1149" s="15">
        <v>10281</v>
      </c>
      <c r="T1149" s="15">
        <v>11.31</v>
      </c>
      <c r="U1149" s="15">
        <v>117.3</v>
      </c>
      <c r="V1149" s="15">
        <v>20</v>
      </c>
      <c r="W1149" s="15">
        <v>87.1</v>
      </c>
      <c r="X1149" s="15">
        <v>90.906199999999998</v>
      </c>
      <c r="AB1149" s="15">
        <v>312295</v>
      </c>
      <c r="AD1149" s="15">
        <v>0</v>
      </c>
      <c r="AE1149" s="15">
        <v>147.6</v>
      </c>
      <c r="AF1149" s="15">
        <v>2.7</v>
      </c>
      <c r="AH1149" s="13">
        <f t="shared" si="238"/>
        <v>2013</v>
      </c>
      <c r="AI1149" s="13">
        <f t="shared" si="239"/>
        <v>5</v>
      </c>
      <c r="AJ1149" s="13">
        <f>IF(AND(ISNUMBER(C1149),ISNUMBER(AK1149),ISNUMBER(AL1149),AH1149&gt;=Inputs!$B$5,AH1149&lt;=Inputs!$B$6,AH1149&lt;&gt;Inputs!$B$7,AH1149&lt;&gt;Inputs!$B$8),1,0)</f>
        <v>0</v>
      </c>
      <c r="AK1149" s="13">
        <f>IF(INDEX($E1149:$AF1149,Inputs!$C$10)="","",INDEX($E1149:$AF1149,Inputs!$C$10))</f>
        <v>240361</v>
      </c>
      <c r="AL1149" s="13">
        <f>IF(INDEX($E1149:$AF1149,Inputs!$C$11)="","",INDEX($E1149:$AF1149,Inputs!$C$11))</f>
        <v>366000</v>
      </c>
      <c r="AM1149" s="19">
        <f>Regression!$C$5+Regression!$C$6*A1149</f>
        <v>9500.3191699462932</v>
      </c>
      <c r="AN1149" s="27" t="str">
        <f t="shared" si="240"/>
        <v/>
      </c>
      <c r="AO1149" s="30">
        <f>INDEX('Seasonal Index'!$E$2:$E$53,AI1149)</f>
        <v>0.96378521109549831</v>
      </c>
      <c r="AP1149" s="34" t="str">
        <f t="shared" si="241"/>
        <v/>
      </c>
      <c r="AQ1149" s="16">
        <f>IF(AJ1149=1,A1149-Regression!$C$15,0)</f>
        <v>0</v>
      </c>
      <c r="AR1149" s="16">
        <f>IF(AJ1149=1,AK1149-Regression!$D$15,0)</f>
        <v>0</v>
      </c>
      <c r="AS1149" s="16">
        <f>IF(AJ1149=1,AL1149-Regression!$E$15,0)</f>
        <v>0</v>
      </c>
      <c r="AT1149" s="16">
        <f>IF(AJ1149=1,AP1149-Regression!$F$15,0)</f>
        <v>0</v>
      </c>
      <c r="AU1149" s="19">
        <f>IF(AND(ISNUMBER(AK1149),ISNUMBER(AL1149)),Regression!$C$38+Regression!$D$38*A1149+Regression!$E$38*AK1149+Regression!$F$38*AL1149,"")</f>
        <v>9240.7573125551535</v>
      </c>
      <c r="AV1149" s="34">
        <f t="shared" si="242"/>
        <v>8906.1052371632377</v>
      </c>
      <c r="AW1149" s="13" t="str">
        <f>IF(AJ1149=1,"Train",IF(AH1149=Inputs!$B$6+1,"Validation",IF(AH1149&gt;Inputs!$B$6+1,"Forecast","Not used")))</f>
        <v>Not used</v>
      </c>
      <c r="AX1149" s="34">
        <f t="shared" si="243"/>
        <v>8415</v>
      </c>
      <c r="AY1149" s="38" t="str">
        <f t="shared" si="244"/>
        <v/>
      </c>
      <c r="AZ1149" s="13">
        <f t="shared" si="245"/>
        <v>0</v>
      </c>
      <c r="BB1149" s="19">
        <f>Regression!$C$45+Regression!$C$46*A1149</f>
        <v>7934.5850373788944</v>
      </c>
      <c r="BC1149" s="27" t="str">
        <f t="shared" si="246"/>
        <v/>
      </c>
      <c r="BD1149" s="30">
        <f>INDEX('Seasonal Index'!$H$2:$H$53,AI1149)</f>
        <v>1.0045556242669631</v>
      </c>
      <c r="BE1149" s="34" t="str">
        <f t="shared" si="247"/>
        <v/>
      </c>
      <c r="BF1149" s="38" t="str">
        <f t="shared" si="248"/>
        <v/>
      </c>
      <c r="BG1149" s="34">
        <f t="shared" si="249"/>
        <v>8415</v>
      </c>
      <c r="BH1149" s="13">
        <f t="shared" si="250"/>
        <v>0</v>
      </c>
      <c r="BI1149" s="13">
        <f t="shared" si="251"/>
        <v>0</v>
      </c>
    </row>
    <row r="1150" spans="1:61" x14ac:dyDescent="0.2">
      <c r="A1150" s="15">
        <v>1149</v>
      </c>
      <c r="B1150" s="35">
        <v>41313</v>
      </c>
      <c r="C1150" s="36">
        <v>8404</v>
      </c>
      <c r="D1150" s="37"/>
      <c r="F1150" s="15">
        <v>361000</v>
      </c>
      <c r="H1150" s="15">
        <v>96.176000000000002</v>
      </c>
      <c r="I1150" s="15">
        <v>117.154</v>
      </c>
      <c r="J1150" s="15">
        <v>3.5379999999999998</v>
      </c>
      <c r="K1150" s="15">
        <v>16420.419000000002</v>
      </c>
      <c r="L1150" s="15">
        <v>880560</v>
      </c>
      <c r="M1150" s="15">
        <v>1784</v>
      </c>
      <c r="N1150" s="15">
        <v>15.462</v>
      </c>
      <c r="O1150" s="15">
        <v>240361</v>
      </c>
      <c r="P1150" s="15">
        <v>11181.2</v>
      </c>
      <c r="Q1150" s="15">
        <v>2865788</v>
      </c>
      <c r="R1150" s="15">
        <v>17800</v>
      </c>
      <c r="S1150" s="15">
        <v>10281</v>
      </c>
      <c r="T1150" s="15">
        <v>11.31</v>
      </c>
      <c r="U1150" s="15">
        <v>117.8</v>
      </c>
      <c r="V1150" s="15">
        <v>20</v>
      </c>
      <c r="W1150" s="15">
        <v>88.6</v>
      </c>
      <c r="X1150" s="15">
        <v>90.909980000000004</v>
      </c>
      <c r="AB1150" s="15">
        <v>312295</v>
      </c>
      <c r="AD1150" s="15">
        <v>0</v>
      </c>
      <c r="AE1150" s="15">
        <v>162.69999999999999</v>
      </c>
      <c r="AF1150" s="15">
        <v>0</v>
      </c>
      <c r="AH1150" s="13">
        <f t="shared" si="238"/>
        <v>2013</v>
      </c>
      <c r="AI1150" s="13">
        <f t="shared" si="239"/>
        <v>6</v>
      </c>
      <c r="AJ1150" s="13">
        <f>IF(AND(ISNUMBER(C1150),ISNUMBER(AK1150),ISNUMBER(AL1150),AH1150&gt;=Inputs!$B$5,AH1150&lt;=Inputs!$B$6,AH1150&lt;&gt;Inputs!$B$7,AH1150&lt;&gt;Inputs!$B$8),1,0)</f>
        <v>0</v>
      </c>
      <c r="AK1150" s="13">
        <f>IF(INDEX($E1150:$AF1150,Inputs!$C$10)="","",INDEX($E1150:$AF1150,Inputs!$C$10))</f>
        <v>240361</v>
      </c>
      <c r="AL1150" s="13">
        <f>IF(INDEX($E1150:$AF1150,Inputs!$C$11)="","",INDEX($E1150:$AF1150,Inputs!$C$11))</f>
        <v>361000</v>
      </c>
      <c r="AM1150" s="19">
        <f>Regression!$C$5+Regression!$C$6*A1150</f>
        <v>9499.1464950079753</v>
      </c>
      <c r="AN1150" s="27" t="str">
        <f t="shared" si="240"/>
        <v/>
      </c>
      <c r="AO1150" s="30">
        <f>INDEX('Seasonal Index'!$E$2:$E$53,AI1150)</f>
        <v>0.93990301851114999</v>
      </c>
      <c r="AP1150" s="34" t="str">
        <f t="shared" si="241"/>
        <v/>
      </c>
      <c r="AQ1150" s="16">
        <f>IF(AJ1150=1,A1150-Regression!$C$15,0)</f>
        <v>0</v>
      </c>
      <c r="AR1150" s="16">
        <f>IF(AJ1150=1,AK1150-Regression!$D$15,0)</f>
        <v>0</v>
      </c>
      <c r="AS1150" s="16">
        <f>IF(AJ1150=1,AL1150-Regression!$E$15,0)</f>
        <v>0</v>
      </c>
      <c r="AT1150" s="16">
        <f>IF(AJ1150=1,AP1150-Regression!$F$15,0)</f>
        <v>0</v>
      </c>
      <c r="AU1150" s="19">
        <f>IF(AND(ISNUMBER(AK1150),ISNUMBER(AL1150)),Regression!$C$38+Regression!$D$38*A1150+Regression!$E$38*AK1150+Regression!$F$38*AL1150,"")</f>
        <v>9252.4702062210072</v>
      </c>
      <c r="AV1150" s="34">
        <f t="shared" si="242"/>
        <v>8696.4246755116073</v>
      </c>
      <c r="AW1150" s="13" t="str">
        <f>IF(AJ1150=1,"Train",IF(AH1150=Inputs!$B$6+1,"Validation",IF(AH1150&gt;Inputs!$B$6+1,"Forecast","Not used")))</f>
        <v>Not used</v>
      </c>
      <c r="AX1150" s="34">
        <f t="shared" si="243"/>
        <v>8404</v>
      </c>
      <c r="AY1150" s="38" t="str">
        <f t="shared" si="244"/>
        <v/>
      </c>
      <c r="AZ1150" s="13">
        <f t="shared" si="245"/>
        <v>0</v>
      </c>
      <c r="BB1150" s="19">
        <f>Regression!$C$45+Regression!$C$46*A1150</f>
        <v>7936.144536991671</v>
      </c>
      <c r="BC1150" s="27" t="str">
        <f t="shared" si="246"/>
        <v/>
      </c>
      <c r="BD1150" s="30">
        <f>INDEX('Seasonal Index'!$H$2:$H$53,AI1150)</f>
        <v>0.95301266001084362</v>
      </c>
      <c r="BE1150" s="34" t="str">
        <f t="shared" si="247"/>
        <v/>
      </c>
      <c r="BF1150" s="38" t="str">
        <f t="shared" si="248"/>
        <v/>
      </c>
      <c r="BG1150" s="34">
        <f t="shared" si="249"/>
        <v>8404</v>
      </c>
      <c r="BH1150" s="13">
        <f t="shared" si="250"/>
        <v>0</v>
      </c>
      <c r="BI1150" s="13">
        <f t="shared" si="251"/>
        <v>0</v>
      </c>
    </row>
    <row r="1151" spans="1:61" x14ac:dyDescent="0.2">
      <c r="A1151" s="15">
        <v>1150</v>
      </c>
      <c r="B1151" s="35">
        <v>41320</v>
      </c>
      <c r="C1151" s="36">
        <v>8437</v>
      </c>
      <c r="D1151" s="37"/>
      <c r="F1151" s="15">
        <v>347000</v>
      </c>
      <c r="H1151" s="15">
        <v>96.953999999999994</v>
      </c>
      <c r="I1151" s="15">
        <v>118.098</v>
      </c>
      <c r="J1151" s="15">
        <v>3.6110000000000002</v>
      </c>
      <c r="K1151" s="15">
        <v>16420.419000000002</v>
      </c>
      <c r="L1151" s="15">
        <v>928343</v>
      </c>
      <c r="M1151" s="15">
        <v>1784</v>
      </c>
      <c r="N1151" s="15">
        <v>15.462</v>
      </c>
      <c r="O1151" s="15">
        <v>238709</v>
      </c>
      <c r="P1151" s="15">
        <v>11181.2</v>
      </c>
      <c r="Q1151" s="15">
        <v>2865788</v>
      </c>
      <c r="R1151" s="15">
        <v>17800</v>
      </c>
      <c r="S1151" s="15">
        <v>10281</v>
      </c>
      <c r="T1151" s="15">
        <v>11.31</v>
      </c>
      <c r="U1151" s="15">
        <v>117.8</v>
      </c>
      <c r="V1151" s="15">
        <v>20</v>
      </c>
      <c r="W1151" s="15">
        <v>88.6</v>
      </c>
      <c r="X1151" s="15">
        <v>91.094560000000001</v>
      </c>
      <c r="AB1151" s="15">
        <v>312295</v>
      </c>
      <c r="AD1151" s="15">
        <v>0</v>
      </c>
      <c r="AE1151" s="15">
        <v>158.4</v>
      </c>
      <c r="AF1151" s="15">
        <v>0.4</v>
      </c>
      <c r="AH1151" s="13">
        <f t="shared" si="238"/>
        <v>2013</v>
      </c>
      <c r="AI1151" s="13">
        <f t="shared" si="239"/>
        <v>7</v>
      </c>
      <c r="AJ1151" s="13">
        <f>IF(AND(ISNUMBER(C1151),ISNUMBER(AK1151),ISNUMBER(AL1151),AH1151&gt;=Inputs!$B$5,AH1151&lt;=Inputs!$B$6,AH1151&lt;&gt;Inputs!$B$7,AH1151&lt;&gt;Inputs!$B$8),1,0)</f>
        <v>0</v>
      </c>
      <c r="AK1151" s="13">
        <f>IF(INDEX($E1151:$AF1151,Inputs!$C$10)="","",INDEX($E1151:$AF1151,Inputs!$C$10))</f>
        <v>238709</v>
      </c>
      <c r="AL1151" s="13">
        <f>IF(INDEX($E1151:$AF1151,Inputs!$C$11)="","",INDEX($E1151:$AF1151,Inputs!$C$11))</f>
        <v>347000</v>
      </c>
      <c r="AM1151" s="19">
        <f>Regression!$C$5+Regression!$C$6*A1151</f>
        <v>9497.9738200696556</v>
      </c>
      <c r="AN1151" s="27" t="str">
        <f t="shared" si="240"/>
        <v/>
      </c>
      <c r="AO1151" s="30">
        <f>INDEX('Seasonal Index'!$E$2:$E$53,AI1151)</f>
        <v>0.9631620939890071</v>
      </c>
      <c r="AP1151" s="34" t="str">
        <f t="shared" si="241"/>
        <v/>
      </c>
      <c r="AQ1151" s="16">
        <f>IF(AJ1151=1,A1151-Regression!$C$15,0)</f>
        <v>0</v>
      </c>
      <c r="AR1151" s="16">
        <f>IF(AJ1151=1,AK1151-Regression!$D$15,0)</f>
        <v>0</v>
      </c>
      <c r="AS1151" s="16">
        <f>IF(AJ1151=1,AL1151-Regression!$E$15,0)</f>
        <v>0</v>
      </c>
      <c r="AT1151" s="16">
        <f>IF(AJ1151=1,AP1151-Regression!$F$15,0)</f>
        <v>0</v>
      </c>
      <c r="AU1151" s="19">
        <f>IF(AND(ISNUMBER(AK1151),ISNUMBER(AL1151)),Regression!$C$38+Regression!$D$38*A1151+Regression!$E$38*AK1151+Regression!$F$38*AL1151,"")</f>
        <v>9285.0641155837657</v>
      </c>
      <c r="AV1151" s="34">
        <f t="shared" si="242"/>
        <v>8943.0217963878476</v>
      </c>
      <c r="AW1151" s="13" t="str">
        <f>IF(AJ1151=1,"Train",IF(AH1151=Inputs!$B$6+1,"Validation",IF(AH1151&gt;Inputs!$B$6+1,"Forecast","Not used")))</f>
        <v>Not used</v>
      </c>
      <c r="AX1151" s="34">
        <f t="shared" si="243"/>
        <v>8437</v>
      </c>
      <c r="AY1151" s="38" t="str">
        <f t="shared" si="244"/>
        <v/>
      </c>
      <c r="AZ1151" s="13">
        <f t="shared" si="245"/>
        <v>0</v>
      </c>
      <c r="BB1151" s="19">
        <f>Regression!$C$45+Regression!$C$46*A1151</f>
        <v>7937.7040366044475</v>
      </c>
      <c r="BC1151" s="27" t="str">
        <f t="shared" si="246"/>
        <v/>
      </c>
      <c r="BD1151" s="30">
        <f>INDEX('Seasonal Index'!$H$2:$H$53,AI1151)</f>
        <v>0.98161870818373353</v>
      </c>
      <c r="BE1151" s="34" t="str">
        <f t="shared" si="247"/>
        <v/>
      </c>
      <c r="BF1151" s="38" t="str">
        <f t="shared" si="248"/>
        <v/>
      </c>
      <c r="BG1151" s="34">
        <f t="shared" si="249"/>
        <v>8437</v>
      </c>
      <c r="BH1151" s="13">
        <f t="shared" si="250"/>
        <v>0</v>
      </c>
      <c r="BI1151" s="13">
        <f t="shared" si="251"/>
        <v>0</v>
      </c>
    </row>
    <row r="1152" spans="1:61" x14ac:dyDescent="0.2">
      <c r="A1152" s="15">
        <v>1151</v>
      </c>
      <c r="B1152" s="35">
        <v>41327</v>
      </c>
      <c r="C1152" s="36">
        <v>8597</v>
      </c>
      <c r="D1152" s="37"/>
      <c r="F1152" s="15">
        <v>362000</v>
      </c>
      <c r="H1152" s="15">
        <v>94.38</v>
      </c>
      <c r="I1152" s="15">
        <v>115.3</v>
      </c>
      <c r="J1152" s="15">
        <v>3.7469999999999999</v>
      </c>
      <c r="K1152" s="15">
        <v>16420.419000000002</v>
      </c>
      <c r="L1152" s="15">
        <v>928343</v>
      </c>
      <c r="M1152" s="15">
        <v>1784</v>
      </c>
      <c r="N1152" s="15">
        <v>15.813000000000001</v>
      </c>
      <c r="O1152" s="15">
        <v>238709</v>
      </c>
      <c r="P1152" s="15">
        <v>11181.2</v>
      </c>
      <c r="Q1152" s="15">
        <v>2865788</v>
      </c>
      <c r="R1152" s="15">
        <v>17800</v>
      </c>
      <c r="S1152" s="15">
        <v>10281</v>
      </c>
      <c r="T1152" s="15">
        <v>11.340999999999999</v>
      </c>
      <c r="U1152" s="15">
        <v>117.8</v>
      </c>
      <c r="V1152" s="15">
        <v>20</v>
      </c>
      <c r="W1152" s="15">
        <v>88.6</v>
      </c>
      <c r="X1152" s="15">
        <v>91.363</v>
      </c>
      <c r="AB1152" s="15">
        <v>312295</v>
      </c>
      <c r="AD1152" s="15">
        <v>0</v>
      </c>
      <c r="AE1152" s="15">
        <v>177.2</v>
      </c>
      <c r="AF1152" s="15">
        <v>0.4</v>
      </c>
      <c r="AH1152" s="13">
        <f t="shared" si="238"/>
        <v>2013</v>
      </c>
      <c r="AI1152" s="13">
        <f t="shared" si="239"/>
        <v>8</v>
      </c>
      <c r="AJ1152" s="13">
        <f>IF(AND(ISNUMBER(C1152),ISNUMBER(AK1152),ISNUMBER(AL1152),AH1152&gt;=Inputs!$B$5,AH1152&lt;=Inputs!$B$6,AH1152&lt;&gt;Inputs!$B$7,AH1152&lt;&gt;Inputs!$B$8),1,0)</f>
        <v>0</v>
      </c>
      <c r="AK1152" s="13">
        <f>IF(INDEX($E1152:$AF1152,Inputs!$C$10)="","",INDEX($E1152:$AF1152,Inputs!$C$10))</f>
        <v>238709</v>
      </c>
      <c r="AL1152" s="13">
        <f>IF(INDEX($E1152:$AF1152,Inputs!$C$11)="","",INDEX($E1152:$AF1152,Inputs!$C$11))</f>
        <v>362000</v>
      </c>
      <c r="AM1152" s="19">
        <f>Regression!$C$5+Regression!$C$6*A1152</f>
        <v>9496.8011451313359</v>
      </c>
      <c r="AN1152" s="27" t="str">
        <f t="shared" si="240"/>
        <v/>
      </c>
      <c r="AO1152" s="30">
        <f>INDEX('Seasonal Index'!$E$2:$E$53,AI1152)</f>
        <v>0.97838705647303814</v>
      </c>
      <c r="AP1152" s="34" t="str">
        <f t="shared" si="241"/>
        <v/>
      </c>
      <c r="AQ1152" s="16">
        <f>IF(AJ1152=1,A1152-Regression!$C$15,0)</f>
        <v>0</v>
      </c>
      <c r="AR1152" s="16">
        <f>IF(AJ1152=1,AK1152-Regression!$D$15,0)</f>
        <v>0</v>
      </c>
      <c r="AS1152" s="16">
        <f>IF(AJ1152=1,AL1152-Regression!$E$15,0)</f>
        <v>0</v>
      </c>
      <c r="AT1152" s="16">
        <f>IF(AJ1152=1,AP1152-Regression!$F$15,0)</f>
        <v>0</v>
      </c>
      <c r="AU1152" s="19">
        <f>IF(AND(ISNUMBER(AK1152),ISNUMBER(AL1152)),Regression!$C$38+Regression!$D$38*A1152+Regression!$E$38*AK1152+Regression!$F$38*AL1152,"")</f>
        <v>9243.6761817144725</v>
      </c>
      <c r="AV1152" s="34">
        <f t="shared" si="242"/>
        <v>9043.8931304175549</v>
      </c>
      <c r="AW1152" s="13" t="str">
        <f>IF(AJ1152=1,"Train",IF(AH1152=Inputs!$B$6+1,"Validation",IF(AH1152&gt;Inputs!$B$6+1,"Forecast","Not used")))</f>
        <v>Not used</v>
      </c>
      <c r="AX1152" s="34">
        <f t="shared" si="243"/>
        <v>8597</v>
      </c>
      <c r="AY1152" s="38" t="str">
        <f t="shared" si="244"/>
        <v/>
      </c>
      <c r="AZ1152" s="13">
        <f t="shared" si="245"/>
        <v>0</v>
      </c>
      <c r="BB1152" s="19">
        <f>Regression!$C$45+Regression!$C$46*A1152</f>
        <v>7939.2635362172241</v>
      </c>
      <c r="BC1152" s="27" t="str">
        <f t="shared" si="246"/>
        <v/>
      </c>
      <c r="BD1152" s="30">
        <f>INDEX('Seasonal Index'!$H$2:$H$53,AI1152)</f>
        <v>1.0025158987054763</v>
      </c>
      <c r="BE1152" s="34" t="str">
        <f t="shared" si="247"/>
        <v/>
      </c>
      <c r="BF1152" s="38" t="str">
        <f t="shared" si="248"/>
        <v/>
      </c>
      <c r="BG1152" s="34">
        <f t="shared" si="249"/>
        <v>8597</v>
      </c>
      <c r="BH1152" s="13">
        <f t="shared" si="250"/>
        <v>0</v>
      </c>
      <c r="BI1152" s="13">
        <f t="shared" si="251"/>
        <v>0</v>
      </c>
    </row>
    <row r="1153" spans="1:61" x14ac:dyDescent="0.2">
      <c r="A1153" s="15">
        <v>1152</v>
      </c>
      <c r="B1153" s="35">
        <v>41334</v>
      </c>
      <c r="C1153" s="36">
        <v>8364</v>
      </c>
      <c r="D1153" s="37"/>
      <c r="F1153" s="15">
        <v>342000</v>
      </c>
      <c r="H1153" s="15">
        <v>92.19</v>
      </c>
      <c r="I1153" s="15">
        <v>112.41800000000001</v>
      </c>
      <c r="J1153" s="15">
        <v>3.7839999999999998</v>
      </c>
      <c r="K1153" s="15">
        <v>16420.419000000002</v>
      </c>
      <c r="L1153" s="15">
        <v>928343</v>
      </c>
      <c r="M1153" s="15">
        <v>1784</v>
      </c>
      <c r="N1153" s="15">
        <v>15.813000000000001</v>
      </c>
      <c r="O1153" s="15">
        <v>238709</v>
      </c>
      <c r="P1153" s="15">
        <v>11181.2</v>
      </c>
      <c r="Q1153" s="15">
        <v>2865788</v>
      </c>
      <c r="R1153" s="15">
        <v>17800</v>
      </c>
      <c r="S1153" s="15">
        <v>10281</v>
      </c>
      <c r="T1153" s="15">
        <v>11.340999999999999</v>
      </c>
      <c r="U1153" s="15">
        <v>117.8</v>
      </c>
      <c r="V1153" s="15">
        <v>20</v>
      </c>
      <c r="W1153" s="15">
        <v>88.6</v>
      </c>
      <c r="X1153" s="15">
        <v>91.833825000000004</v>
      </c>
      <c r="AB1153" s="15">
        <v>312295</v>
      </c>
      <c r="AD1153" s="15">
        <v>0</v>
      </c>
      <c r="AE1153" s="15">
        <v>147.5</v>
      </c>
      <c r="AF1153" s="15">
        <v>0.2</v>
      </c>
      <c r="AH1153" s="13">
        <f t="shared" si="238"/>
        <v>2013</v>
      </c>
      <c r="AI1153" s="13">
        <f t="shared" si="239"/>
        <v>9</v>
      </c>
      <c r="AJ1153" s="13">
        <f>IF(AND(ISNUMBER(C1153),ISNUMBER(AK1153),ISNUMBER(AL1153),AH1153&gt;=Inputs!$B$5,AH1153&lt;=Inputs!$B$6,AH1153&lt;&gt;Inputs!$B$7,AH1153&lt;&gt;Inputs!$B$8),1,0)</f>
        <v>0</v>
      </c>
      <c r="AK1153" s="13">
        <f>IF(INDEX($E1153:$AF1153,Inputs!$C$10)="","",INDEX($E1153:$AF1153,Inputs!$C$10))</f>
        <v>238709</v>
      </c>
      <c r="AL1153" s="13">
        <f>IF(INDEX($E1153:$AF1153,Inputs!$C$11)="","",INDEX($E1153:$AF1153,Inputs!$C$11))</f>
        <v>342000</v>
      </c>
      <c r="AM1153" s="19">
        <f>Regression!$C$5+Regression!$C$6*A1153</f>
        <v>9495.6284701930181</v>
      </c>
      <c r="AN1153" s="27" t="str">
        <f t="shared" si="240"/>
        <v/>
      </c>
      <c r="AO1153" s="30">
        <f>INDEX('Seasonal Index'!$E$2:$E$53,AI1153)</f>
        <v>0.98629367627517528</v>
      </c>
      <c r="AP1153" s="34" t="str">
        <f t="shared" si="241"/>
        <v/>
      </c>
      <c r="AQ1153" s="16">
        <f>IF(AJ1153=1,A1153-Regression!$C$15,0)</f>
        <v>0</v>
      </c>
      <c r="AR1153" s="16">
        <f>IF(AJ1153=1,AK1153-Regression!$D$15,0)</f>
        <v>0</v>
      </c>
      <c r="AS1153" s="16">
        <f>IF(AJ1153=1,AL1153-Regression!$E$15,0)</f>
        <v>0</v>
      </c>
      <c r="AT1153" s="16">
        <f>IF(AJ1153=1,AP1153-Regression!$F$15,0)</f>
        <v>0</v>
      </c>
      <c r="AU1153" s="19">
        <f>IF(AND(ISNUMBER(AK1153),ISNUMBER(AL1153)),Regression!$C$38+Regression!$D$38*A1153+Regression!$E$38*AK1153+Regression!$F$38*AL1153,"")</f>
        <v>9295.2146960316823</v>
      </c>
      <c r="AV1153" s="34">
        <f t="shared" si="242"/>
        <v>9167.8114743161241</v>
      </c>
      <c r="AW1153" s="13" t="str">
        <f>IF(AJ1153=1,"Train",IF(AH1153=Inputs!$B$6+1,"Validation",IF(AH1153&gt;Inputs!$B$6+1,"Forecast","Not used")))</f>
        <v>Not used</v>
      </c>
      <c r="AX1153" s="34">
        <f t="shared" si="243"/>
        <v>8364</v>
      </c>
      <c r="AY1153" s="38" t="str">
        <f t="shared" si="244"/>
        <v/>
      </c>
      <c r="AZ1153" s="13">
        <f t="shared" si="245"/>
        <v>0</v>
      </c>
      <c r="BB1153" s="19">
        <f>Regression!$C$45+Regression!$C$46*A1153</f>
        <v>7940.8230358300007</v>
      </c>
      <c r="BC1153" s="27" t="str">
        <f t="shared" si="246"/>
        <v/>
      </c>
      <c r="BD1153" s="30">
        <f>INDEX('Seasonal Index'!$H$2:$H$53,AI1153)</f>
        <v>1.0104103597905623</v>
      </c>
      <c r="BE1153" s="34" t="str">
        <f t="shared" si="247"/>
        <v/>
      </c>
      <c r="BF1153" s="38" t="str">
        <f t="shared" si="248"/>
        <v/>
      </c>
      <c r="BG1153" s="34">
        <f t="shared" si="249"/>
        <v>8364</v>
      </c>
      <c r="BH1153" s="13">
        <f t="shared" si="250"/>
        <v>0</v>
      </c>
      <c r="BI1153" s="13">
        <f t="shared" si="251"/>
        <v>0</v>
      </c>
    </row>
    <row r="1154" spans="1:61" x14ac:dyDescent="0.2">
      <c r="A1154" s="15">
        <v>1153</v>
      </c>
      <c r="B1154" s="35">
        <v>41341</v>
      </c>
      <c r="C1154" s="36">
        <v>8627</v>
      </c>
      <c r="D1154" s="37"/>
      <c r="F1154" s="15">
        <v>340000</v>
      </c>
      <c r="H1154" s="15">
        <v>91.004000000000005</v>
      </c>
      <c r="I1154" s="15">
        <v>109.98399999999999</v>
      </c>
      <c r="J1154" s="15">
        <v>3.7589999999999999</v>
      </c>
      <c r="K1154" s="15">
        <v>16420.419000000002</v>
      </c>
      <c r="L1154" s="15">
        <v>928343</v>
      </c>
      <c r="M1154" s="15">
        <v>1756</v>
      </c>
      <c r="N1154" s="15">
        <v>15.813000000000001</v>
      </c>
      <c r="O1154" s="15">
        <v>238709</v>
      </c>
      <c r="P1154" s="15">
        <v>11252.4</v>
      </c>
      <c r="Q1154" s="15">
        <v>2865788</v>
      </c>
      <c r="R1154" s="15">
        <v>17800</v>
      </c>
      <c r="S1154" s="15">
        <v>14496</v>
      </c>
      <c r="T1154" s="15">
        <v>11.340999999999999</v>
      </c>
      <c r="U1154" s="15">
        <v>117.8</v>
      </c>
      <c r="V1154" s="15">
        <v>20</v>
      </c>
      <c r="W1154" s="15">
        <v>90.4</v>
      </c>
      <c r="X1154" s="15">
        <v>92.35378</v>
      </c>
      <c r="AB1154" s="15">
        <v>314725</v>
      </c>
      <c r="AD1154" s="15">
        <v>0</v>
      </c>
      <c r="AE1154" s="15">
        <v>161</v>
      </c>
      <c r="AF1154" s="15">
        <v>0.4</v>
      </c>
      <c r="AH1154" s="13">
        <f t="shared" ref="AH1154:AH1217" si="252">YEAR(B1154)</f>
        <v>2013</v>
      </c>
      <c r="AI1154" s="13">
        <f t="shared" ref="AI1154:AI1217" si="253">MIN(52,INT((B1154-DATE(AH1154,1,1))/7)+1)</f>
        <v>10</v>
      </c>
      <c r="AJ1154" s="13">
        <f>IF(AND(ISNUMBER(C1154),ISNUMBER(AK1154),ISNUMBER(AL1154),AH1154&gt;=Inputs!$B$5,AH1154&lt;=Inputs!$B$6,AH1154&lt;&gt;Inputs!$B$7,AH1154&lt;&gt;Inputs!$B$8),1,0)</f>
        <v>0</v>
      </c>
      <c r="AK1154" s="13">
        <f>IF(INDEX($E1154:$AF1154,Inputs!$C$10)="","",INDEX($E1154:$AF1154,Inputs!$C$10))</f>
        <v>238709</v>
      </c>
      <c r="AL1154" s="13">
        <f>IF(INDEX($E1154:$AF1154,Inputs!$C$11)="","",INDEX($E1154:$AF1154,Inputs!$C$11))</f>
        <v>340000</v>
      </c>
      <c r="AM1154" s="19">
        <f>Regression!$C$5+Regression!$C$6*A1154</f>
        <v>9494.4557952546984</v>
      </c>
      <c r="AN1154" s="27" t="str">
        <f t="shared" ref="AN1154:AN1217" si="254">IF(AJ1154=1,C1154/AM1154,"")</f>
        <v/>
      </c>
      <c r="AO1154" s="30">
        <f>INDEX('Seasonal Index'!$E$2:$E$53,AI1154)</f>
        <v>0.99527490721887679</v>
      </c>
      <c r="AP1154" s="34" t="str">
        <f t="shared" ref="AP1154:AP1217" si="255">IF(AJ1154=1,C1154/AO1154,"")</f>
        <v/>
      </c>
      <c r="AQ1154" s="16">
        <f>IF(AJ1154=1,A1154-Regression!$C$15,0)</f>
        <v>0</v>
      </c>
      <c r="AR1154" s="16">
        <f>IF(AJ1154=1,AK1154-Regression!$D$15,0)</f>
        <v>0</v>
      </c>
      <c r="AS1154" s="16">
        <f>IF(AJ1154=1,AL1154-Regression!$E$15,0)</f>
        <v>0</v>
      </c>
      <c r="AT1154" s="16">
        <f>IF(AJ1154=1,AP1154-Regression!$F$15,0)</f>
        <v>0</v>
      </c>
      <c r="AU1154" s="19">
        <f>IF(AND(ISNUMBER(AK1154),ISNUMBER(AL1154)),Regression!$C$38+Regression!$D$38*A1154+Regression!$E$38*AK1154+Regression!$F$38*AL1154,"")</f>
        <v>9298.9624655672615</v>
      </c>
      <c r="AV1154" s="34">
        <f t="shared" ref="AV1154:AV1217" si="256">IF(ISNUMBER(AU1154),AU1154*AO1154,"")</f>
        <v>9255.0240051492747</v>
      </c>
      <c r="AW1154" s="13" t="str">
        <f>IF(AJ1154=1,"Train",IF(AH1154=Inputs!$B$6+1,"Validation",IF(AH1154&gt;Inputs!$B$6+1,"Forecast","Not used")))</f>
        <v>Not used</v>
      </c>
      <c r="AX1154" s="34">
        <f t="shared" ref="AX1154:AX1217" si="257">IF(ISNUMBER(C1154),C1154,IF(ISNUMBER(D1154),D1154,""))</f>
        <v>8627</v>
      </c>
      <c r="AY1154" s="38" t="str">
        <f t="shared" ref="AY1154:AY1217" si="258">IF(AND(AW1154="Validation",ISNUMBER(AX1154),ISNUMBER(AV1154)),ABS(AX1154-AV1154)/AX1154,"")</f>
        <v/>
      </c>
      <c r="AZ1154" s="13">
        <f t="shared" ref="AZ1154:AZ1217" si="259">IF(AJ1154=1,AP1154-AU1154,0)</f>
        <v>0</v>
      </c>
      <c r="BB1154" s="19">
        <f>Regression!$C$45+Regression!$C$46*A1154</f>
        <v>7942.3825354427772</v>
      </c>
      <c r="BC1154" s="27" t="str">
        <f t="shared" ref="BC1154:BC1217" si="260">IF(AND(AH1154&gt;=2022,AH1154&lt;=2024),C1154/BB1154,"")</f>
        <v/>
      </c>
      <c r="BD1154" s="30">
        <f>INDEX('Seasonal Index'!$H$2:$H$53,AI1154)</f>
        <v>1.0119261816291902</v>
      </c>
      <c r="BE1154" s="34" t="str">
        <f t="shared" ref="BE1154:BE1217" si="261">IF(AH1154&gt;=2022,BB1154*BD1154,"")</f>
        <v/>
      </c>
      <c r="BF1154" s="38" t="str">
        <f t="shared" ref="BF1154:BF1217" si="262">IF(AND(AW1154="Validation",ISNUMBER(AX1154),ISNUMBER(BE1154)),ABS(AX1154-BE1154)/AX1154,"")</f>
        <v/>
      </c>
      <c r="BG1154" s="34">
        <f t="shared" ref="BG1154:BG1217" si="263">IF(ISNUMBER(C1154),C1154,0)</f>
        <v>8627</v>
      </c>
      <c r="BH1154" s="13">
        <f t="shared" ref="BH1154:BH1217" si="264">IF(ISNUMBER(AY1154),AV1154-AX1154,0)</f>
        <v>0</v>
      </c>
      <c r="BI1154" s="13">
        <f t="shared" ref="BI1154:BI1217" si="265">IF(ISNUMBER(AY1154),BE1154-AX1154,0)</f>
        <v>0</v>
      </c>
    </row>
    <row r="1155" spans="1:61" x14ac:dyDescent="0.2">
      <c r="A1155" s="15">
        <v>1154</v>
      </c>
      <c r="B1155" s="35">
        <v>41348</v>
      </c>
      <c r="C1155" s="36">
        <v>8324</v>
      </c>
      <c r="D1155" s="37"/>
      <c r="F1155" s="15">
        <v>343000</v>
      </c>
      <c r="H1155" s="15">
        <v>92.7</v>
      </c>
      <c r="I1155" s="15">
        <v>108.41</v>
      </c>
      <c r="J1155" s="15">
        <v>3.71</v>
      </c>
      <c r="K1155" s="15">
        <v>16420.419000000002</v>
      </c>
      <c r="L1155" s="15">
        <v>866238</v>
      </c>
      <c r="M1155" s="15">
        <v>1756</v>
      </c>
      <c r="N1155" s="15">
        <v>15.813000000000001</v>
      </c>
      <c r="O1155" s="15">
        <v>238709</v>
      </c>
      <c r="P1155" s="15">
        <v>11252.4</v>
      </c>
      <c r="Q1155" s="15">
        <v>2865788</v>
      </c>
      <c r="R1155" s="15">
        <v>17800</v>
      </c>
      <c r="S1155" s="15">
        <v>14496</v>
      </c>
      <c r="T1155" s="15">
        <v>11.340999999999999</v>
      </c>
      <c r="U1155" s="15">
        <v>117.8</v>
      </c>
      <c r="V1155" s="15">
        <v>20</v>
      </c>
      <c r="W1155" s="15">
        <v>90.4</v>
      </c>
      <c r="X1155" s="15">
        <v>92.574875000000006</v>
      </c>
      <c r="AB1155" s="15">
        <v>314725</v>
      </c>
      <c r="AD1155" s="15">
        <v>0</v>
      </c>
      <c r="AE1155" s="15">
        <v>122.4</v>
      </c>
      <c r="AF1155" s="15">
        <v>2.7</v>
      </c>
      <c r="AH1155" s="13">
        <f t="shared" si="252"/>
        <v>2013</v>
      </c>
      <c r="AI1155" s="13">
        <f t="shared" si="253"/>
        <v>11</v>
      </c>
      <c r="AJ1155" s="13">
        <f>IF(AND(ISNUMBER(C1155),ISNUMBER(AK1155),ISNUMBER(AL1155),AH1155&gt;=Inputs!$B$5,AH1155&lt;=Inputs!$B$6,AH1155&lt;&gt;Inputs!$B$7,AH1155&lt;&gt;Inputs!$B$8),1,0)</f>
        <v>0</v>
      </c>
      <c r="AK1155" s="13">
        <f>IF(INDEX($E1155:$AF1155,Inputs!$C$10)="","",INDEX($E1155:$AF1155,Inputs!$C$10))</f>
        <v>238709</v>
      </c>
      <c r="AL1155" s="13">
        <f>IF(INDEX($E1155:$AF1155,Inputs!$C$11)="","",INDEX($E1155:$AF1155,Inputs!$C$11))</f>
        <v>343000</v>
      </c>
      <c r="AM1155" s="19">
        <f>Regression!$C$5+Regression!$C$6*A1155</f>
        <v>9493.2831203163805</v>
      </c>
      <c r="AN1155" s="27" t="str">
        <f t="shared" si="254"/>
        <v/>
      </c>
      <c r="AO1155" s="30">
        <f>INDEX('Seasonal Index'!$E$2:$E$53,AI1155)</f>
        <v>1.0021277529608945</v>
      </c>
      <c r="AP1155" s="34" t="str">
        <f t="shared" si="255"/>
        <v/>
      </c>
      <c r="AQ1155" s="16">
        <f>IF(AJ1155=1,A1155-Regression!$C$15,0)</f>
        <v>0</v>
      </c>
      <c r="AR1155" s="16">
        <f>IF(AJ1155=1,AK1155-Regression!$D$15,0)</f>
        <v>0</v>
      </c>
      <c r="AS1155" s="16">
        <f>IF(AJ1155=1,AL1155-Regression!$E$15,0)</f>
        <v>0</v>
      </c>
      <c r="AT1155" s="16">
        <f>IF(AJ1155=1,AP1155-Regression!$F$15,0)</f>
        <v>0</v>
      </c>
      <c r="AU1155" s="19">
        <f>IF(AND(ISNUMBER(AK1155),ISNUMBER(AL1155)),Regression!$C$38+Regression!$D$38*A1155+Regression!$E$38*AK1155+Regression!$F$38*AL1155,"")</f>
        <v>9289.4350282190571</v>
      </c>
      <c r="AV1155" s="34">
        <f t="shared" si="256"/>
        <v>9309.2006511053878</v>
      </c>
      <c r="AW1155" s="13" t="str">
        <f>IF(AJ1155=1,"Train",IF(AH1155=Inputs!$B$6+1,"Validation",IF(AH1155&gt;Inputs!$B$6+1,"Forecast","Not used")))</f>
        <v>Not used</v>
      </c>
      <c r="AX1155" s="34">
        <f t="shared" si="257"/>
        <v>8324</v>
      </c>
      <c r="AY1155" s="38" t="str">
        <f t="shared" si="258"/>
        <v/>
      </c>
      <c r="AZ1155" s="13">
        <f t="shared" si="259"/>
        <v>0</v>
      </c>
      <c r="BB1155" s="19">
        <f>Regression!$C$45+Regression!$C$46*A1155</f>
        <v>7943.9420350555547</v>
      </c>
      <c r="BC1155" s="27" t="str">
        <f t="shared" si="260"/>
        <v/>
      </c>
      <c r="BD1155" s="30">
        <f>INDEX('Seasonal Index'!$H$2:$H$53,AI1155)</f>
        <v>1.0050201958166503</v>
      </c>
      <c r="BE1155" s="34" t="str">
        <f t="shared" si="261"/>
        <v/>
      </c>
      <c r="BF1155" s="38" t="str">
        <f t="shared" si="262"/>
        <v/>
      </c>
      <c r="BG1155" s="34">
        <f t="shared" si="263"/>
        <v>8324</v>
      </c>
      <c r="BH1155" s="13">
        <f t="shared" si="264"/>
        <v>0</v>
      </c>
      <c r="BI1155" s="13">
        <f t="shared" si="265"/>
        <v>0</v>
      </c>
    </row>
    <row r="1156" spans="1:61" x14ac:dyDescent="0.2">
      <c r="A1156" s="15">
        <v>1155</v>
      </c>
      <c r="B1156" s="35">
        <v>41355</v>
      </c>
      <c r="C1156" s="36">
        <v>8399</v>
      </c>
      <c r="D1156" s="37"/>
      <c r="F1156" s="15">
        <v>343000</v>
      </c>
      <c r="H1156" s="15">
        <v>93.046000000000006</v>
      </c>
      <c r="I1156" s="15">
        <v>107.328</v>
      </c>
      <c r="J1156" s="15">
        <v>3.6960000000000002</v>
      </c>
      <c r="K1156" s="15">
        <v>16420.419000000002</v>
      </c>
      <c r="L1156" s="15">
        <v>866238</v>
      </c>
      <c r="M1156" s="15">
        <v>1756</v>
      </c>
      <c r="N1156" s="15">
        <v>15.861000000000001</v>
      </c>
      <c r="O1156" s="15">
        <v>229419</v>
      </c>
      <c r="P1156" s="15">
        <v>11252.4</v>
      </c>
      <c r="Q1156" s="15">
        <v>2912905</v>
      </c>
      <c r="R1156" s="15">
        <v>17800</v>
      </c>
      <c r="S1156" s="15">
        <v>14496</v>
      </c>
      <c r="T1156" s="15">
        <v>11.340999999999999</v>
      </c>
      <c r="U1156" s="15">
        <v>117.8</v>
      </c>
      <c r="V1156" s="15">
        <v>20</v>
      </c>
      <c r="W1156" s="15">
        <v>90.4</v>
      </c>
      <c r="X1156" s="15">
        <v>92.397760000000005</v>
      </c>
      <c r="AB1156" s="15">
        <v>314725</v>
      </c>
      <c r="AD1156" s="15">
        <v>0</v>
      </c>
      <c r="AE1156" s="15">
        <v>129.69999999999999</v>
      </c>
      <c r="AF1156" s="15">
        <v>5.7</v>
      </c>
      <c r="AH1156" s="13">
        <f t="shared" si="252"/>
        <v>2013</v>
      </c>
      <c r="AI1156" s="13">
        <f t="shared" si="253"/>
        <v>12</v>
      </c>
      <c r="AJ1156" s="13">
        <f>IF(AND(ISNUMBER(C1156),ISNUMBER(AK1156),ISNUMBER(AL1156),AH1156&gt;=Inputs!$B$5,AH1156&lt;=Inputs!$B$6,AH1156&lt;&gt;Inputs!$B$7,AH1156&lt;&gt;Inputs!$B$8),1,0)</f>
        <v>0</v>
      </c>
      <c r="AK1156" s="13">
        <f>IF(INDEX($E1156:$AF1156,Inputs!$C$10)="","",INDEX($E1156:$AF1156,Inputs!$C$10))</f>
        <v>229419</v>
      </c>
      <c r="AL1156" s="13">
        <f>IF(INDEX($E1156:$AF1156,Inputs!$C$11)="","",INDEX($E1156:$AF1156,Inputs!$C$11))</f>
        <v>343000</v>
      </c>
      <c r="AM1156" s="19">
        <f>Regression!$C$5+Regression!$C$6*A1156</f>
        <v>9492.1104453780608</v>
      </c>
      <c r="AN1156" s="27" t="str">
        <f t="shared" si="254"/>
        <v/>
      </c>
      <c r="AO1156" s="30">
        <f>INDEX('Seasonal Index'!$E$2:$E$53,AI1156)</f>
        <v>0.99255102448152055</v>
      </c>
      <c r="AP1156" s="34" t="str">
        <f t="shared" si="255"/>
        <v/>
      </c>
      <c r="AQ1156" s="16">
        <f>IF(AJ1156=1,A1156-Regression!$C$15,0)</f>
        <v>0</v>
      </c>
      <c r="AR1156" s="16">
        <f>IF(AJ1156=1,AK1156-Regression!$D$15,0)</f>
        <v>0</v>
      </c>
      <c r="AS1156" s="16">
        <f>IF(AJ1156=1,AL1156-Regression!$E$15,0)</f>
        <v>0</v>
      </c>
      <c r="AT1156" s="16">
        <f>IF(AJ1156=1,AP1156-Regression!$F$15,0)</f>
        <v>0</v>
      </c>
      <c r="AU1156" s="19">
        <f>IF(AND(ISNUMBER(AK1156),ISNUMBER(AL1156)),Regression!$C$38+Regression!$D$38*A1156+Regression!$E$38*AK1156+Regression!$F$38*AL1156,"")</f>
        <v>9270.9215202757059</v>
      </c>
      <c r="AV1156" s="34">
        <f t="shared" si="256"/>
        <v>9201.862652837428</v>
      </c>
      <c r="AW1156" s="13" t="str">
        <f>IF(AJ1156=1,"Train",IF(AH1156=Inputs!$B$6+1,"Validation",IF(AH1156&gt;Inputs!$B$6+1,"Forecast","Not used")))</f>
        <v>Not used</v>
      </c>
      <c r="AX1156" s="34">
        <f t="shared" si="257"/>
        <v>8399</v>
      </c>
      <c r="AY1156" s="38" t="str">
        <f t="shared" si="258"/>
        <v/>
      </c>
      <c r="AZ1156" s="13">
        <f t="shared" si="259"/>
        <v>0</v>
      </c>
      <c r="BB1156" s="19">
        <f>Regression!$C$45+Regression!$C$46*A1156</f>
        <v>7945.5015346683313</v>
      </c>
      <c r="BC1156" s="27" t="str">
        <f t="shared" si="260"/>
        <v/>
      </c>
      <c r="BD1156" s="30">
        <f>INDEX('Seasonal Index'!$H$2:$H$53,AI1156)</f>
        <v>1.0030364776411875</v>
      </c>
      <c r="BE1156" s="34" t="str">
        <f t="shared" si="261"/>
        <v/>
      </c>
      <c r="BF1156" s="38" t="str">
        <f t="shared" si="262"/>
        <v/>
      </c>
      <c r="BG1156" s="34">
        <f t="shared" si="263"/>
        <v>8399</v>
      </c>
      <c r="BH1156" s="13">
        <f t="shared" si="264"/>
        <v>0</v>
      </c>
      <c r="BI1156" s="13">
        <f t="shared" si="265"/>
        <v>0</v>
      </c>
    </row>
    <row r="1157" spans="1:61" x14ac:dyDescent="0.2">
      <c r="A1157" s="15">
        <v>1156</v>
      </c>
      <c r="B1157" s="35">
        <v>41362</v>
      </c>
      <c r="C1157" s="36">
        <v>8523</v>
      </c>
      <c r="D1157" s="37"/>
      <c r="F1157" s="15">
        <v>358000</v>
      </c>
      <c r="H1157" s="15">
        <v>96.077500000000001</v>
      </c>
      <c r="I1157" s="15">
        <v>107.6825</v>
      </c>
      <c r="J1157" s="15">
        <v>3.68</v>
      </c>
      <c r="K1157" s="15">
        <v>16420.419000000002</v>
      </c>
      <c r="L1157" s="15">
        <v>866238</v>
      </c>
      <c r="M1157" s="15">
        <v>1756</v>
      </c>
      <c r="N1157" s="15">
        <v>15.861000000000001</v>
      </c>
      <c r="O1157" s="15">
        <v>229419</v>
      </c>
      <c r="P1157" s="15">
        <v>11252.4</v>
      </c>
      <c r="Q1157" s="15">
        <v>2912905</v>
      </c>
      <c r="R1157" s="15">
        <v>17800</v>
      </c>
      <c r="S1157" s="15">
        <v>14496</v>
      </c>
      <c r="T1157" s="15">
        <v>11.340999999999999</v>
      </c>
      <c r="U1157" s="15">
        <v>117.8</v>
      </c>
      <c r="V1157" s="15">
        <v>20</v>
      </c>
      <c r="W1157" s="15">
        <v>90.4</v>
      </c>
      <c r="X1157" s="15">
        <v>92.363020000000006</v>
      </c>
      <c r="AB1157" s="15">
        <v>314725</v>
      </c>
      <c r="AD1157" s="15">
        <v>0</v>
      </c>
      <c r="AE1157" s="15">
        <v>131.30000000000001</v>
      </c>
      <c r="AF1157" s="15">
        <v>1</v>
      </c>
      <c r="AH1157" s="13">
        <f t="shared" si="252"/>
        <v>2013</v>
      </c>
      <c r="AI1157" s="13">
        <f t="shared" si="253"/>
        <v>13</v>
      </c>
      <c r="AJ1157" s="13">
        <f>IF(AND(ISNUMBER(C1157),ISNUMBER(AK1157),ISNUMBER(AL1157),AH1157&gt;=Inputs!$B$5,AH1157&lt;=Inputs!$B$6,AH1157&lt;&gt;Inputs!$B$7,AH1157&lt;&gt;Inputs!$B$8),1,0)</f>
        <v>0</v>
      </c>
      <c r="AK1157" s="13">
        <f>IF(INDEX($E1157:$AF1157,Inputs!$C$10)="","",INDEX($E1157:$AF1157,Inputs!$C$10))</f>
        <v>229419</v>
      </c>
      <c r="AL1157" s="13">
        <f>IF(INDEX($E1157:$AF1157,Inputs!$C$11)="","",INDEX($E1157:$AF1157,Inputs!$C$11))</f>
        <v>358000</v>
      </c>
      <c r="AM1157" s="19">
        <f>Regression!$C$5+Regression!$C$6*A1157</f>
        <v>9490.9377704397411</v>
      </c>
      <c r="AN1157" s="27" t="str">
        <f t="shared" si="254"/>
        <v/>
      </c>
      <c r="AO1157" s="30">
        <f>INDEX('Seasonal Index'!$E$2:$E$53,AI1157)</f>
        <v>1.0067199075539344</v>
      </c>
      <c r="AP1157" s="34" t="str">
        <f t="shared" si="255"/>
        <v/>
      </c>
      <c r="AQ1157" s="16">
        <f>IF(AJ1157=1,A1157-Regression!$C$15,0)</f>
        <v>0</v>
      </c>
      <c r="AR1157" s="16">
        <f>IF(AJ1157=1,AK1157-Regression!$D$15,0)</f>
        <v>0</v>
      </c>
      <c r="AS1157" s="16">
        <f>IF(AJ1157=1,AL1157-Regression!$E$15,0)</f>
        <v>0</v>
      </c>
      <c r="AT1157" s="16">
        <f>IF(AJ1157=1,AP1157-Regression!$F$15,0)</f>
        <v>0</v>
      </c>
      <c r="AU1157" s="19">
        <f>IF(AND(ISNUMBER(AK1157),ISNUMBER(AL1157)),Regression!$C$38+Regression!$D$38*A1157+Regression!$E$38*AK1157+Regression!$F$38*AL1157,"")</f>
        <v>9229.5335864064127</v>
      </c>
      <c r="AV1157" s="34">
        <f t="shared" si="256"/>
        <v>9291.5551988729967</v>
      </c>
      <c r="AW1157" s="13" t="str">
        <f>IF(AJ1157=1,"Train",IF(AH1157=Inputs!$B$6+1,"Validation",IF(AH1157&gt;Inputs!$B$6+1,"Forecast","Not used")))</f>
        <v>Not used</v>
      </c>
      <c r="AX1157" s="34">
        <f t="shared" si="257"/>
        <v>8523</v>
      </c>
      <c r="AY1157" s="38" t="str">
        <f t="shared" si="258"/>
        <v/>
      </c>
      <c r="AZ1157" s="13">
        <f t="shared" si="259"/>
        <v>0</v>
      </c>
      <c r="BB1157" s="19">
        <f>Regression!$C$45+Regression!$C$46*A1157</f>
        <v>7947.0610342811078</v>
      </c>
      <c r="BC1157" s="27" t="str">
        <f t="shared" si="260"/>
        <v/>
      </c>
      <c r="BD1157" s="30">
        <f>INDEX('Seasonal Index'!$H$2:$H$53,AI1157)</f>
        <v>1.0306249409207193</v>
      </c>
      <c r="BE1157" s="34" t="str">
        <f t="shared" si="261"/>
        <v/>
      </c>
      <c r="BF1157" s="38" t="str">
        <f t="shared" si="262"/>
        <v/>
      </c>
      <c r="BG1157" s="34">
        <f t="shared" si="263"/>
        <v>8523</v>
      </c>
      <c r="BH1157" s="13">
        <f t="shared" si="264"/>
        <v>0</v>
      </c>
      <c r="BI1157" s="13">
        <f t="shared" si="265"/>
        <v>0</v>
      </c>
    </row>
    <row r="1158" spans="1:61" x14ac:dyDescent="0.2">
      <c r="A1158" s="15">
        <v>1157</v>
      </c>
      <c r="B1158" s="35">
        <v>41369</v>
      </c>
      <c r="C1158" s="36">
        <v>8477</v>
      </c>
      <c r="D1158" s="37"/>
      <c r="F1158" s="15">
        <v>375000</v>
      </c>
      <c r="H1158" s="15">
        <v>95.073999999999998</v>
      </c>
      <c r="I1158" s="15">
        <v>107.062</v>
      </c>
      <c r="J1158" s="15">
        <v>3.645</v>
      </c>
      <c r="K1158" s="15">
        <v>16420.419000000002</v>
      </c>
      <c r="L1158" s="15">
        <v>866238</v>
      </c>
      <c r="M1158" s="15">
        <v>1762</v>
      </c>
      <c r="N1158" s="15">
        <v>15.861000000000001</v>
      </c>
      <c r="O1158" s="15">
        <v>229419</v>
      </c>
      <c r="P1158" s="15">
        <v>11290.5</v>
      </c>
      <c r="Q1158" s="15">
        <v>2912905</v>
      </c>
      <c r="R1158" s="15">
        <v>17800</v>
      </c>
      <c r="S1158" s="15">
        <v>14496</v>
      </c>
      <c r="T1158" s="15">
        <v>11.340999999999999</v>
      </c>
      <c r="U1158" s="15">
        <v>117.8</v>
      </c>
      <c r="V1158" s="15">
        <v>20</v>
      </c>
      <c r="W1158" s="15">
        <v>90.4</v>
      </c>
      <c r="X1158" s="15">
        <v>92.308499999999995</v>
      </c>
      <c r="AB1158" s="15">
        <v>314725</v>
      </c>
      <c r="AD1158" s="15">
        <v>0</v>
      </c>
      <c r="AE1158" s="15">
        <v>101.8</v>
      </c>
      <c r="AF1158" s="15">
        <v>2.7</v>
      </c>
      <c r="AH1158" s="13">
        <f t="shared" si="252"/>
        <v>2013</v>
      </c>
      <c r="AI1158" s="13">
        <f t="shared" si="253"/>
        <v>14</v>
      </c>
      <c r="AJ1158" s="13">
        <f>IF(AND(ISNUMBER(C1158),ISNUMBER(AK1158),ISNUMBER(AL1158),AH1158&gt;=Inputs!$B$5,AH1158&lt;=Inputs!$B$6,AH1158&lt;&gt;Inputs!$B$7,AH1158&lt;&gt;Inputs!$B$8),1,0)</f>
        <v>0</v>
      </c>
      <c r="AK1158" s="13">
        <f>IF(INDEX($E1158:$AF1158,Inputs!$C$10)="","",INDEX($E1158:$AF1158,Inputs!$C$10))</f>
        <v>229419</v>
      </c>
      <c r="AL1158" s="13">
        <f>IF(INDEX($E1158:$AF1158,Inputs!$C$11)="","",INDEX($E1158:$AF1158,Inputs!$C$11))</f>
        <v>375000</v>
      </c>
      <c r="AM1158" s="19">
        <f>Regression!$C$5+Regression!$C$6*A1158</f>
        <v>9489.7650955014233</v>
      </c>
      <c r="AN1158" s="27" t="str">
        <f t="shared" si="254"/>
        <v/>
      </c>
      <c r="AO1158" s="30">
        <f>INDEX('Seasonal Index'!$E$2:$E$53,AI1158)</f>
        <v>0.99471306505019241</v>
      </c>
      <c r="AP1158" s="34" t="str">
        <f t="shared" si="255"/>
        <v/>
      </c>
      <c r="AQ1158" s="16">
        <f>IF(AJ1158=1,A1158-Regression!$C$15,0)</f>
        <v>0</v>
      </c>
      <c r="AR1158" s="16">
        <f>IF(AJ1158=1,AK1158-Regression!$D$15,0)</f>
        <v>0</v>
      </c>
      <c r="AS1158" s="16">
        <f>IF(AJ1158=1,AL1158-Regression!$E$15,0)</f>
        <v>0</v>
      </c>
      <c r="AT1158" s="16">
        <f>IF(AJ1158=1,AP1158-Regression!$F$15,0)</f>
        <v>0</v>
      </c>
      <c r="AU1158" s="19">
        <f>IF(AND(ISNUMBER(AK1158),ISNUMBER(AL1158)),Regression!$C$38+Regression!$D$38*A1158+Regression!$E$38*AK1158+Regression!$F$38*AL1158,"")</f>
        <v>9182.8355697836068</v>
      </c>
      <c r="AV1158" s="34">
        <f t="shared" si="256"/>
        <v>9134.2865154713818</v>
      </c>
      <c r="AW1158" s="13" t="str">
        <f>IF(AJ1158=1,"Train",IF(AH1158=Inputs!$B$6+1,"Validation",IF(AH1158&gt;Inputs!$B$6+1,"Forecast","Not used")))</f>
        <v>Not used</v>
      </c>
      <c r="AX1158" s="34">
        <f t="shared" si="257"/>
        <v>8477</v>
      </c>
      <c r="AY1158" s="38" t="str">
        <f t="shared" si="258"/>
        <v/>
      </c>
      <c r="AZ1158" s="13">
        <f t="shared" si="259"/>
        <v>0</v>
      </c>
      <c r="BB1158" s="19">
        <f>Regression!$C$45+Regression!$C$46*A1158</f>
        <v>7948.6205338938853</v>
      </c>
      <c r="BC1158" s="27" t="str">
        <f t="shared" si="260"/>
        <v/>
      </c>
      <c r="BD1158" s="30">
        <f>INDEX('Seasonal Index'!$H$2:$H$53,AI1158)</f>
        <v>0.9999465749058718</v>
      </c>
      <c r="BE1158" s="34" t="str">
        <f t="shared" si="261"/>
        <v/>
      </c>
      <c r="BF1158" s="38" t="str">
        <f t="shared" si="262"/>
        <v/>
      </c>
      <c r="BG1158" s="34">
        <f t="shared" si="263"/>
        <v>8477</v>
      </c>
      <c r="BH1158" s="13">
        <f t="shared" si="264"/>
        <v>0</v>
      </c>
      <c r="BI1158" s="13">
        <f t="shared" si="265"/>
        <v>0</v>
      </c>
    </row>
    <row r="1159" spans="1:61" x14ac:dyDescent="0.2">
      <c r="A1159" s="15">
        <v>1158</v>
      </c>
      <c r="B1159" s="35">
        <v>41376</v>
      </c>
      <c r="C1159" s="36">
        <v>8383</v>
      </c>
      <c r="D1159" s="37"/>
      <c r="F1159" s="15">
        <v>359000</v>
      </c>
      <c r="H1159" s="15">
        <v>93.36</v>
      </c>
      <c r="I1159" s="15">
        <v>103.248</v>
      </c>
      <c r="J1159" s="15">
        <v>3.6080000000000001</v>
      </c>
      <c r="K1159" s="15">
        <v>16420.419000000002</v>
      </c>
      <c r="L1159" s="15">
        <v>827758</v>
      </c>
      <c r="M1159" s="15">
        <v>1762</v>
      </c>
      <c r="N1159" s="15">
        <v>15.861000000000001</v>
      </c>
      <c r="O1159" s="15">
        <v>229419</v>
      </c>
      <c r="P1159" s="15">
        <v>11290.5</v>
      </c>
      <c r="Q1159" s="15">
        <v>2912905</v>
      </c>
      <c r="R1159" s="15">
        <v>17800</v>
      </c>
      <c r="S1159" s="15">
        <v>14496</v>
      </c>
      <c r="T1159" s="15">
        <v>11.340999999999999</v>
      </c>
      <c r="U1159" s="15">
        <v>117.8</v>
      </c>
      <c r="V1159" s="15">
        <v>20</v>
      </c>
      <c r="W1159" s="15">
        <v>83.8</v>
      </c>
      <c r="X1159" s="15">
        <v>92.181960000000004</v>
      </c>
      <c r="AB1159" s="15">
        <v>314725</v>
      </c>
      <c r="AD1159" s="15">
        <v>0</v>
      </c>
      <c r="AE1159" s="15">
        <v>65</v>
      </c>
      <c r="AF1159" s="15">
        <v>5.7</v>
      </c>
      <c r="AH1159" s="13">
        <f t="shared" si="252"/>
        <v>2013</v>
      </c>
      <c r="AI1159" s="13">
        <f t="shared" si="253"/>
        <v>15</v>
      </c>
      <c r="AJ1159" s="13">
        <f>IF(AND(ISNUMBER(C1159),ISNUMBER(AK1159),ISNUMBER(AL1159),AH1159&gt;=Inputs!$B$5,AH1159&lt;=Inputs!$B$6,AH1159&lt;&gt;Inputs!$B$7,AH1159&lt;&gt;Inputs!$B$8),1,0)</f>
        <v>0</v>
      </c>
      <c r="AK1159" s="13">
        <f>IF(INDEX($E1159:$AF1159,Inputs!$C$10)="","",INDEX($E1159:$AF1159,Inputs!$C$10))</f>
        <v>229419</v>
      </c>
      <c r="AL1159" s="13">
        <f>IF(INDEX($E1159:$AF1159,Inputs!$C$11)="","",INDEX($E1159:$AF1159,Inputs!$C$11))</f>
        <v>359000</v>
      </c>
      <c r="AM1159" s="19">
        <f>Regression!$C$5+Regression!$C$6*A1159</f>
        <v>9488.5924205631036</v>
      </c>
      <c r="AN1159" s="27" t="str">
        <f t="shared" si="254"/>
        <v/>
      </c>
      <c r="AO1159" s="30">
        <f>INDEX('Seasonal Index'!$E$2:$E$53,AI1159)</f>
        <v>1.0030309157157118</v>
      </c>
      <c r="AP1159" s="34" t="str">
        <f t="shared" si="255"/>
        <v/>
      </c>
      <c r="AQ1159" s="16">
        <f>IF(AJ1159=1,A1159-Regression!$C$15,0)</f>
        <v>0</v>
      </c>
      <c r="AR1159" s="16">
        <f>IF(AJ1159=1,AK1159-Regression!$D$15,0)</f>
        <v>0</v>
      </c>
      <c r="AS1159" s="16">
        <f>IF(AJ1159=1,AL1159-Regression!$E$15,0)</f>
        <v>0</v>
      </c>
      <c r="AT1159" s="16">
        <f>IF(AJ1159=1,AP1159-Regression!$F$15,0)</f>
        <v>0</v>
      </c>
      <c r="AU1159" s="19">
        <f>IF(AND(ISNUMBER(AK1159),ISNUMBER(AL1159)),Regression!$C$38+Regression!$D$38*A1159+Regression!$E$38*AK1159+Regression!$F$38*AL1159,"")</f>
        <v>9223.7539185937876</v>
      </c>
      <c r="AV1159" s="34">
        <f t="shared" si="256"/>
        <v>9251.7103393035122</v>
      </c>
      <c r="AW1159" s="13" t="str">
        <f>IF(AJ1159=1,"Train",IF(AH1159=Inputs!$B$6+1,"Validation",IF(AH1159&gt;Inputs!$B$6+1,"Forecast","Not used")))</f>
        <v>Not used</v>
      </c>
      <c r="AX1159" s="34">
        <f t="shared" si="257"/>
        <v>8383</v>
      </c>
      <c r="AY1159" s="38" t="str">
        <f t="shared" si="258"/>
        <v/>
      </c>
      <c r="AZ1159" s="13">
        <f t="shared" si="259"/>
        <v>0</v>
      </c>
      <c r="BB1159" s="19">
        <f>Regression!$C$45+Regression!$C$46*A1159</f>
        <v>7950.1800335066619</v>
      </c>
      <c r="BC1159" s="27" t="str">
        <f t="shared" si="260"/>
        <v/>
      </c>
      <c r="BD1159" s="30">
        <f>INDEX('Seasonal Index'!$H$2:$H$53,AI1159)</f>
        <v>0.99086023336954587</v>
      </c>
      <c r="BE1159" s="34" t="str">
        <f t="shared" si="261"/>
        <v/>
      </c>
      <c r="BF1159" s="38" t="str">
        <f t="shared" si="262"/>
        <v/>
      </c>
      <c r="BG1159" s="34">
        <f t="shared" si="263"/>
        <v>8383</v>
      </c>
      <c r="BH1159" s="13">
        <f t="shared" si="264"/>
        <v>0</v>
      </c>
      <c r="BI1159" s="13">
        <f t="shared" si="265"/>
        <v>0</v>
      </c>
    </row>
    <row r="1160" spans="1:61" x14ac:dyDescent="0.2">
      <c r="A1160" s="15">
        <v>1159</v>
      </c>
      <c r="B1160" s="35">
        <v>41383</v>
      </c>
      <c r="C1160" s="36">
        <v>8750</v>
      </c>
      <c r="D1160" s="37"/>
      <c r="F1160" s="15">
        <v>356000</v>
      </c>
      <c r="H1160" s="15">
        <v>88</v>
      </c>
      <c r="I1160" s="15">
        <v>98.091999999999999</v>
      </c>
      <c r="J1160" s="15">
        <v>3.5419999999999998</v>
      </c>
      <c r="K1160" s="15">
        <v>16420.419000000002</v>
      </c>
      <c r="L1160" s="15">
        <v>827758</v>
      </c>
      <c r="M1160" s="15">
        <v>1762</v>
      </c>
      <c r="N1160" s="15">
        <v>15.721</v>
      </c>
      <c r="O1160" s="15">
        <v>215803</v>
      </c>
      <c r="P1160" s="15">
        <v>11290.5</v>
      </c>
      <c r="Q1160" s="15">
        <v>2912905</v>
      </c>
      <c r="R1160" s="15">
        <v>17800</v>
      </c>
      <c r="S1160" s="15">
        <v>14496</v>
      </c>
      <c r="T1160" s="15">
        <v>11.340999999999999</v>
      </c>
      <c r="U1160" s="15">
        <v>117.8</v>
      </c>
      <c r="V1160" s="15">
        <v>20</v>
      </c>
      <c r="W1160" s="15">
        <v>83.8</v>
      </c>
      <c r="X1160" s="15">
        <v>91.930459999999997</v>
      </c>
      <c r="AB1160" s="15">
        <v>314725</v>
      </c>
      <c r="AD1160" s="15">
        <v>0</v>
      </c>
      <c r="AE1160" s="15">
        <v>62.4</v>
      </c>
      <c r="AF1160" s="15">
        <v>10</v>
      </c>
      <c r="AH1160" s="13">
        <f t="shared" si="252"/>
        <v>2013</v>
      </c>
      <c r="AI1160" s="13">
        <f t="shared" si="253"/>
        <v>16</v>
      </c>
      <c r="AJ1160" s="13">
        <f>IF(AND(ISNUMBER(C1160),ISNUMBER(AK1160),ISNUMBER(AL1160),AH1160&gt;=Inputs!$B$5,AH1160&lt;=Inputs!$B$6,AH1160&lt;&gt;Inputs!$B$7,AH1160&lt;&gt;Inputs!$B$8),1,0)</f>
        <v>0</v>
      </c>
      <c r="AK1160" s="13">
        <f>IF(INDEX($E1160:$AF1160,Inputs!$C$10)="","",INDEX($E1160:$AF1160,Inputs!$C$10))</f>
        <v>215803</v>
      </c>
      <c r="AL1160" s="13">
        <f>IF(INDEX($E1160:$AF1160,Inputs!$C$11)="","",INDEX($E1160:$AF1160,Inputs!$C$11))</f>
        <v>356000</v>
      </c>
      <c r="AM1160" s="19">
        <f>Regression!$C$5+Regression!$C$6*A1160</f>
        <v>9487.4197456247839</v>
      </c>
      <c r="AN1160" s="27" t="str">
        <f t="shared" si="254"/>
        <v/>
      </c>
      <c r="AO1160" s="30">
        <f>INDEX('Seasonal Index'!$E$2:$E$53,AI1160)</f>
        <v>1.002097408025427</v>
      </c>
      <c r="AP1160" s="34" t="str">
        <f t="shared" si="255"/>
        <v/>
      </c>
      <c r="AQ1160" s="16">
        <f>IF(AJ1160=1,A1160-Regression!$C$15,0)</f>
        <v>0</v>
      </c>
      <c r="AR1160" s="16">
        <f>IF(AJ1160=1,AK1160-Regression!$D$15,0)</f>
        <v>0</v>
      </c>
      <c r="AS1160" s="16">
        <f>IF(AJ1160=1,AL1160-Regression!$E$15,0)</f>
        <v>0</v>
      </c>
      <c r="AT1160" s="16">
        <f>IF(AJ1160=1,AP1160-Regression!$F$15,0)</f>
        <v>0</v>
      </c>
      <c r="AU1160" s="19">
        <f>IF(AND(ISNUMBER(AK1160),ISNUMBER(AL1160)),Regression!$C$38+Regression!$D$38*A1160+Regression!$E$38*AK1160+Regression!$F$38*AL1160,"")</f>
        <v>9205.3120075059906</v>
      </c>
      <c r="AV1160" s="34">
        <f t="shared" si="256"/>
        <v>9224.6193027870941</v>
      </c>
      <c r="AW1160" s="13" t="str">
        <f>IF(AJ1160=1,"Train",IF(AH1160=Inputs!$B$6+1,"Validation",IF(AH1160&gt;Inputs!$B$6+1,"Forecast","Not used")))</f>
        <v>Not used</v>
      </c>
      <c r="AX1160" s="34">
        <f t="shared" si="257"/>
        <v>8750</v>
      </c>
      <c r="AY1160" s="38" t="str">
        <f t="shared" si="258"/>
        <v/>
      </c>
      <c r="AZ1160" s="13">
        <f t="shared" si="259"/>
        <v>0</v>
      </c>
      <c r="BB1160" s="19">
        <f>Regression!$C$45+Regression!$C$46*A1160</f>
        <v>7951.7395331194384</v>
      </c>
      <c r="BC1160" s="27" t="str">
        <f t="shared" si="260"/>
        <v/>
      </c>
      <c r="BD1160" s="30">
        <f>INDEX('Seasonal Index'!$H$2:$H$53,AI1160)</f>
        <v>1.0144500074765384</v>
      </c>
      <c r="BE1160" s="34" t="str">
        <f t="shared" si="261"/>
        <v/>
      </c>
      <c r="BF1160" s="38" t="str">
        <f t="shared" si="262"/>
        <v/>
      </c>
      <c r="BG1160" s="34">
        <f t="shared" si="263"/>
        <v>8750</v>
      </c>
      <c r="BH1160" s="13">
        <f t="shared" si="264"/>
        <v>0</v>
      </c>
      <c r="BI1160" s="13">
        <f t="shared" si="265"/>
        <v>0</v>
      </c>
    </row>
    <row r="1161" spans="1:61" x14ac:dyDescent="0.2">
      <c r="A1161" s="15">
        <v>1160</v>
      </c>
      <c r="B1161" s="35">
        <v>41390</v>
      </c>
      <c r="C1161" s="36">
        <v>8415</v>
      </c>
      <c r="D1161" s="37"/>
      <c r="F1161" s="15">
        <v>343000</v>
      </c>
      <c r="H1161" s="15">
        <v>90.998000000000005</v>
      </c>
      <c r="I1161" s="15">
        <v>100.608</v>
      </c>
      <c r="J1161" s="15">
        <v>3.536</v>
      </c>
      <c r="K1161" s="15">
        <v>16420.419000000002</v>
      </c>
      <c r="L1161" s="15">
        <v>827758</v>
      </c>
      <c r="M1161" s="15">
        <v>1762</v>
      </c>
      <c r="N1161" s="15">
        <v>15.721</v>
      </c>
      <c r="O1161" s="15">
        <v>215803</v>
      </c>
      <c r="P1161" s="15">
        <v>11290.5</v>
      </c>
      <c r="Q1161" s="15">
        <v>2912905</v>
      </c>
      <c r="R1161" s="15">
        <v>17800</v>
      </c>
      <c r="S1161" s="15">
        <v>14496</v>
      </c>
      <c r="T1161" s="15">
        <v>11.340999999999999</v>
      </c>
      <c r="U1161" s="15">
        <v>117.8</v>
      </c>
      <c r="V1161" s="15">
        <v>20</v>
      </c>
      <c r="W1161" s="15">
        <v>83.8</v>
      </c>
      <c r="X1161" s="15">
        <v>92.064120000000003</v>
      </c>
      <c r="AB1161" s="15">
        <v>314725</v>
      </c>
      <c r="AD1161" s="15">
        <v>0</v>
      </c>
      <c r="AE1161" s="15">
        <v>72.2</v>
      </c>
      <c r="AF1161" s="15">
        <v>4.8</v>
      </c>
      <c r="AH1161" s="13">
        <f t="shared" si="252"/>
        <v>2013</v>
      </c>
      <c r="AI1161" s="13">
        <f t="shared" si="253"/>
        <v>17</v>
      </c>
      <c r="AJ1161" s="13">
        <f>IF(AND(ISNUMBER(C1161),ISNUMBER(AK1161),ISNUMBER(AL1161),AH1161&gt;=Inputs!$B$5,AH1161&lt;=Inputs!$B$6,AH1161&lt;&gt;Inputs!$B$7,AH1161&lt;&gt;Inputs!$B$8),1,0)</f>
        <v>0</v>
      </c>
      <c r="AK1161" s="13">
        <f>IF(INDEX($E1161:$AF1161,Inputs!$C$10)="","",INDEX($E1161:$AF1161,Inputs!$C$10))</f>
        <v>215803</v>
      </c>
      <c r="AL1161" s="13">
        <f>IF(INDEX($E1161:$AF1161,Inputs!$C$11)="","",INDEX($E1161:$AF1161,Inputs!$C$11))</f>
        <v>343000</v>
      </c>
      <c r="AM1161" s="19">
        <f>Regression!$C$5+Regression!$C$6*A1161</f>
        <v>9486.247070686466</v>
      </c>
      <c r="AN1161" s="27" t="str">
        <f t="shared" si="254"/>
        <v/>
      </c>
      <c r="AO1161" s="30">
        <f>INDEX('Seasonal Index'!$E$2:$E$53,AI1161)</f>
        <v>0.98572000908513657</v>
      </c>
      <c r="AP1161" s="34" t="str">
        <f t="shared" si="255"/>
        <v/>
      </c>
      <c r="AQ1161" s="16">
        <f>IF(AJ1161=1,A1161-Regression!$C$15,0)</f>
        <v>0</v>
      </c>
      <c r="AR1161" s="16">
        <f>IF(AJ1161=1,AK1161-Regression!$D$15,0)</f>
        <v>0</v>
      </c>
      <c r="AS1161" s="16">
        <f>IF(AJ1161=1,AL1161-Regression!$E$15,0)</f>
        <v>0</v>
      </c>
      <c r="AT1161" s="16">
        <f>IF(AJ1161=1,AP1161-Regression!$F$15,0)</f>
        <v>0</v>
      </c>
      <c r="AU1161" s="19">
        <f>IF(AND(ISNUMBER(AK1161),ISNUMBER(AL1161)),Regression!$C$38+Regression!$D$38*A1161+Regression!$E$38*AK1161+Regression!$F$38*AL1161,"")</f>
        <v>9238.2652321858986</v>
      </c>
      <c r="AV1161" s="34">
        <f t="shared" si="256"/>
        <v>9106.3428886011861</v>
      </c>
      <c r="AW1161" s="13" t="str">
        <f>IF(AJ1161=1,"Train",IF(AH1161=Inputs!$B$6+1,"Validation",IF(AH1161&gt;Inputs!$B$6+1,"Forecast","Not used")))</f>
        <v>Not used</v>
      </c>
      <c r="AX1161" s="34">
        <f t="shared" si="257"/>
        <v>8415</v>
      </c>
      <c r="AY1161" s="38" t="str">
        <f t="shared" si="258"/>
        <v/>
      </c>
      <c r="AZ1161" s="13">
        <f t="shared" si="259"/>
        <v>0</v>
      </c>
      <c r="BB1161" s="19">
        <f>Regression!$C$45+Regression!$C$46*A1161</f>
        <v>7953.299032732215</v>
      </c>
      <c r="BC1161" s="27" t="str">
        <f t="shared" si="260"/>
        <v/>
      </c>
      <c r="BD1161" s="30">
        <f>INDEX('Seasonal Index'!$H$2:$H$53,AI1161)</f>
        <v>0.9921535913252727</v>
      </c>
      <c r="BE1161" s="34" t="str">
        <f t="shared" si="261"/>
        <v/>
      </c>
      <c r="BF1161" s="38" t="str">
        <f t="shared" si="262"/>
        <v/>
      </c>
      <c r="BG1161" s="34">
        <f t="shared" si="263"/>
        <v>8415</v>
      </c>
      <c r="BH1161" s="13">
        <f t="shared" si="264"/>
        <v>0</v>
      </c>
      <c r="BI1161" s="13">
        <f t="shared" si="265"/>
        <v>0</v>
      </c>
    </row>
    <row r="1162" spans="1:61" x14ac:dyDescent="0.2">
      <c r="A1162" s="15">
        <v>1161</v>
      </c>
      <c r="B1162" s="35">
        <v>41397</v>
      </c>
      <c r="C1162" s="36">
        <v>8445</v>
      </c>
      <c r="D1162" s="37"/>
      <c r="F1162" s="15">
        <v>331000</v>
      </c>
      <c r="H1162" s="15">
        <v>93.4</v>
      </c>
      <c r="I1162" s="15">
        <v>101.53400000000001</v>
      </c>
      <c r="J1162" s="15">
        <v>3.52</v>
      </c>
      <c r="K1162" s="15">
        <v>16420.419000000002</v>
      </c>
      <c r="L1162" s="15">
        <v>827758</v>
      </c>
      <c r="M1162" s="15">
        <v>1762</v>
      </c>
      <c r="N1162" s="15">
        <v>15.721</v>
      </c>
      <c r="O1162" s="15">
        <v>215803</v>
      </c>
      <c r="P1162" s="15">
        <v>11290.5</v>
      </c>
      <c r="Q1162" s="15">
        <v>2912905</v>
      </c>
      <c r="R1162" s="15">
        <v>17800</v>
      </c>
      <c r="S1162" s="15">
        <v>14496</v>
      </c>
      <c r="T1162" s="15">
        <v>11.340999999999999</v>
      </c>
      <c r="U1162" s="15">
        <v>117.8</v>
      </c>
      <c r="V1162" s="15">
        <v>20</v>
      </c>
      <c r="W1162" s="15">
        <v>83.8</v>
      </c>
      <c r="X1162" s="15">
        <v>92.228279999999998</v>
      </c>
      <c r="AB1162" s="15">
        <v>314725</v>
      </c>
      <c r="AD1162" s="15">
        <v>0</v>
      </c>
      <c r="AE1162" s="15">
        <v>40.5</v>
      </c>
      <c r="AF1162" s="15">
        <v>13.9</v>
      </c>
      <c r="AH1162" s="13">
        <f t="shared" si="252"/>
        <v>2013</v>
      </c>
      <c r="AI1162" s="13">
        <f t="shared" si="253"/>
        <v>18</v>
      </c>
      <c r="AJ1162" s="13">
        <f>IF(AND(ISNUMBER(C1162),ISNUMBER(AK1162),ISNUMBER(AL1162),AH1162&gt;=Inputs!$B$5,AH1162&lt;=Inputs!$B$6,AH1162&lt;&gt;Inputs!$B$7,AH1162&lt;&gt;Inputs!$B$8),1,0)</f>
        <v>0</v>
      </c>
      <c r="AK1162" s="13">
        <f>IF(INDEX($E1162:$AF1162,Inputs!$C$10)="","",INDEX($E1162:$AF1162,Inputs!$C$10))</f>
        <v>215803</v>
      </c>
      <c r="AL1162" s="13">
        <f>IF(INDEX($E1162:$AF1162,Inputs!$C$11)="","",INDEX($E1162:$AF1162,Inputs!$C$11))</f>
        <v>331000</v>
      </c>
      <c r="AM1162" s="19">
        <f>Regression!$C$5+Regression!$C$6*A1162</f>
        <v>9485.0743957481463</v>
      </c>
      <c r="AN1162" s="27" t="str">
        <f t="shared" si="254"/>
        <v/>
      </c>
      <c r="AO1162" s="30">
        <f>INDEX('Seasonal Index'!$E$2:$E$53,AI1162)</f>
        <v>1.0181401500092944</v>
      </c>
      <c r="AP1162" s="34" t="str">
        <f t="shared" si="255"/>
        <v/>
      </c>
      <c r="AQ1162" s="16">
        <f>IF(AJ1162=1,A1162-Regression!$C$15,0)</f>
        <v>0</v>
      </c>
      <c r="AR1162" s="16">
        <f>IF(AJ1162=1,AK1162-Regression!$D$15,0)</f>
        <v>0</v>
      </c>
      <c r="AS1162" s="16">
        <f>IF(AJ1162=1,AL1162-Regression!$E$15,0)</f>
        <v>0</v>
      </c>
      <c r="AT1162" s="16">
        <f>IF(AJ1162=1,AP1162-Regression!$F$15,0)</f>
        <v>0</v>
      </c>
      <c r="AU1162" s="19">
        <f>IF(AND(ISNUMBER(AK1162),ISNUMBER(AL1162)),Regression!$C$38+Regression!$D$38*A1162+Regression!$E$38*AK1162+Regression!$F$38*AL1162,"")</f>
        <v>9268.5634154890522</v>
      </c>
      <c r="AV1162" s="34">
        <f t="shared" si="256"/>
        <v>9436.6965462166809</v>
      </c>
      <c r="AW1162" s="13" t="str">
        <f>IF(AJ1162=1,"Train",IF(AH1162=Inputs!$B$6+1,"Validation",IF(AH1162&gt;Inputs!$B$6+1,"Forecast","Not used")))</f>
        <v>Not used</v>
      </c>
      <c r="AX1162" s="34">
        <f t="shared" si="257"/>
        <v>8445</v>
      </c>
      <c r="AY1162" s="38" t="str">
        <f t="shared" si="258"/>
        <v/>
      </c>
      <c r="AZ1162" s="13">
        <f t="shared" si="259"/>
        <v>0</v>
      </c>
      <c r="BB1162" s="19">
        <f>Regression!$C$45+Regression!$C$46*A1162</f>
        <v>7954.8585323449915</v>
      </c>
      <c r="BC1162" s="27" t="str">
        <f t="shared" si="260"/>
        <v/>
      </c>
      <c r="BD1162" s="30">
        <f>INDEX('Seasonal Index'!$H$2:$H$53,AI1162)</f>
        <v>1.0188493846734186</v>
      </c>
      <c r="BE1162" s="34" t="str">
        <f t="shared" si="261"/>
        <v/>
      </c>
      <c r="BF1162" s="38" t="str">
        <f t="shared" si="262"/>
        <v/>
      </c>
      <c r="BG1162" s="34">
        <f t="shared" si="263"/>
        <v>8445</v>
      </c>
      <c r="BH1162" s="13">
        <f t="shared" si="264"/>
        <v>0</v>
      </c>
      <c r="BI1162" s="13">
        <f t="shared" si="265"/>
        <v>0</v>
      </c>
    </row>
    <row r="1163" spans="1:61" x14ac:dyDescent="0.2">
      <c r="A1163" s="15">
        <v>1162</v>
      </c>
      <c r="B1163" s="35">
        <v>41404</v>
      </c>
      <c r="C1163" s="36">
        <v>8341</v>
      </c>
      <c r="D1163" s="37"/>
      <c r="F1163" s="15">
        <v>335000</v>
      </c>
      <c r="H1163" s="15">
        <v>95.843999999999994</v>
      </c>
      <c r="I1163" s="15">
        <v>103.774</v>
      </c>
      <c r="J1163" s="15">
        <v>3.5379999999999998</v>
      </c>
      <c r="K1163" s="15">
        <v>16648.188999999998</v>
      </c>
      <c r="L1163" s="15">
        <v>827758</v>
      </c>
      <c r="M1163" s="15">
        <v>1756</v>
      </c>
      <c r="N1163" s="15">
        <v>15.721</v>
      </c>
      <c r="O1163" s="15">
        <v>215803</v>
      </c>
      <c r="P1163" s="15">
        <v>11290.1</v>
      </c>
      <c r="Q1163" s="15">
        <v>2912905</v>
      </c>
      <c r="R1163" s="15">
        <v>17800</v>
      </c>
      <c r="S1163" s="15">
        <v>14496</v>
      </c>
      <c r="T1163" s="15">
        <v>11.340999999999999</v>
      </c>
      <c r="U1163" s="15">
        <v>118.4</v>
      </c>
      <c r="V1163" s="15">
        <v>20</v>
      </c>
      <c r="W1163" s="15">
        <v>81.599999999999994</v>
      </c>
      <c r="X1163" s="15">
        <v>91.517439999999993</v>
      </c>
      <c r="AB1163" s="15">
        <v>314725</v>
      </c>
      <c r="AD1163" s="15">
        <v>0</v>
      </c>
      <c r="AE1163" s="15">
        <v>44</v>
      </c>
      <c r="AF1163" s="15">
        <v>7.1</v>
      </c>
      <c r="AH1163" s="13">
        <f t="shared" si="252"/>
        <v>2013</v>
      </c>
      <c r="AI1163" s="13">
        <f t="shared" si="253"/>
        <v>19</v>
      </c>
      <c r="AJ1163" s="13">
        <f>IF(AND(ISNUMBER(C1163),ISNUMBER(AK1163),ISNUMBER(AL1163),AH1163&gt;=Inputs!$B$5,AH1163&lt;=Inputs!$B$6,AH1163&lt;&gt;Inputs!$B$7,AH1163&lt;&gt;Inputs!$B$8),1,0)</f>
        <v>0</v>
      </c>
      <c r="AK1163" s="13">
        <f>IF(INDEX($E1163:$AF1163,Inputs!$C$10)="","",INDEX($E1163:$AF1163,Inputs!$C$10))</f>
        <v>215803</v>
      </c>
      <c r="AL1163" s="13">
        <f>IF(INDEX($E1163:$AF1163,Inputs!$C$11)="","",INDEX($E1163:$AF1163,Inputs!$C$11))</f>
        <v>335000</v>
      </c>
      <c r="AM1163" s="19">
        <f>Regression!$C$5+Regression!$C$6*A1163</f>
        <v>9483.9017208098267</v>
      </c>
      <c r="AN1163" s="27" t="str">
        <f t="shared" si="254"/>
        <v/>
      </c>
      <c r="AO1163" s="30">
        <f>INDEX('Seasonal Index'!$E$2:$E$53,AI1163)</f>
        <v>1.0133712391889671</v>
      </c>
      <c r="AP1163" s="34" t="str">
        <f t="shared" si="255"/>
        <v/>
      </c>
      <c r="AQ1163" s="16">
        <f>IF(AJ1163=1,A1163-Regression!$C$15,0)</f>
        <v>0</v>
      </c>
      <c r="AR1163" s="16">
        <f>IF(AJ1163=1,AK1163-Regression!$D$15,0)</f>
        <v>0</v>
      </c>
      <c r="AS1163" s="16">
        <f>IF(AJ1163=1,AL1163-Regression!$E$15,0)</f>
        <v>0</v>
      </c>
      <c r="AT1163" s="16">
        <f>IF(AJ1163=1,AP1163-Regression!$F$15,0)</f>
        <v>0</v>
      </c>
      <c r="AU1163" s="19">
        <f>IF(AND(ISNUMBER(AK1163),ISNUMBER(AL1163)),Regression!$C$38+Regression!$D$38*A1163+Regression!$E$38*AK1163+Regression!$F$38*AL1163,"")</f>
        <v>9256.3809367640879</v>
      </c>
      <c r="AV1163" s="34">
        <f t="shared" si="256"/>
        <v>9380.1502202937554</v>
      </c>
      <c r="AW1163" s="13" t="str">
        <f>IF(AJ1163=1,"Train",IF(AH1163=Inputs!$B$6+1,"Validation",IF(AH1163&gt;Inputs!$B$6+1,"Forecast","Not used")))</f>
        <v>Not used</v>
      </c>
      <c r="AX1163" s="34">
        <f t="shared" si="257"/>
        <v>8341</v>
      </c>
      <c r="AY1163" s="38" t="str">
        <f t="shared" si="258"/>
        <v/>
      </c>
      <c r="AZ1163" s="13">
        <f t="shared" si="259"/>
        <v>0</v>
      </c>
      <c r="BB1163" s="19">
        <f>Regression!$C$45+Regression!$C$46*A1163</f>
        <v>7956.418031957769</v>
      </c>
      <c r="BC1163" s="27" t="str">
        <f t="shared" si="260"/>
        <v/>
      </c>
      <c r="BD1163" s="30">
        <f>INDEX('Seasonal Index'!$H$2:$H$53,AI1163)</f>
        <v>1.0190603733092338</v>
      </c>
      <c r="BE1163" s="34" t="str">
        <f t="shared" si="261"/>
        <v/>
      </c>
      <c r="BF1163" s="38" t="str">
        <f t="shared" si="262"/>
        <v/>
      </c>
      <c r="BG1163" s="34">
        <f t="shared" si="263"/>
        <v>8341</v>
      </c>
      <c r="BH1163" s="13">
        <f t="shared" si="264"/>
        <v>0</v>
      </c>
      <c r="BI1163" s="13">
        <f t="shared" si="265"/>
        <v>0</v>
      </c>
    </row>
    <row r="1164" spans="1:61" x14ac:dyDescent="0.2">
      <c r="A1164" s="15">
        <v>1163</v>
      </c>
      <c r="B1164" s="35">
        <v>41411</v>
      </c>
      <c r="C1164" s="36">
        <v>8790</v>
      </c>
      <c r="D1164" s="37"/>
      <c r="F1164" s="15">
        <v>360000</v>
      </c>
      <c r="H1164" s="15">
        <v>94.647999999999996</v>
      </c>
      <c r="I1164" s="15">
        <v>102.908</v>
      </c>
      <c r="J1164" s="15">
        <v>3.6030000000000002</v>
      </c>
      <c r="K1164" s="15">
        <v>16648.188999999998</v>
      </c>
      <c r="L1164" s="15">
        <v>867459</v>
      </c>
      <c r="M1164" s="15">
        <v>1756</v>
      </c>
      <c r="N1164" s="15">
        <v>15.811</v>
      </c>
      <c r="O1164" s="15">
        <v>253026</v>
      </c>
      <c r="P1164" s="15">
        <v>11290.1</v>
      </c>
      <c r="Q1164" s="15">
        <v>2912905</v>
      </c>
      <c r="R1164" s="15">
        <v>17800</v>
      </c>
      <c r="S1164" s="15">
        <v>14496</v>
      </c>
      <c r="T1164" s="15">
        <v>11.340999999999999</v>
      </c>
      <c r="U1164" s="15">
        <v>118.4</v>
      </c>
      <c r="V1164" s="15">
        <v>20</v>
      </c>
      <c r="W1164" s="15">
        <v>81.599999999999994</v>
      </c>
      <c r="X1164" s="15">
        <v>91.579980000000006</v>
      </c>
      <c r="AB1164" s="15">
        <v>314725</v>
      </c>
      <c r="AD1164" s="15">
        <v>0</v>
      </c>
      <c r="AE1164" s="15">
        <v>26.8</v>
      </c>
      <c r="AF1164" s="15">
        <v>24.2</v>
      </c>
      <c r="AH1164" s="13">
        <f t="shared" si="252"/>
        <v>2013</v>
      </c>
      <c r="AI1164" s="13">
        <f t="shared" si="253"/>
        <v>20</v>
      </c>
      <c r="AJ1164" s="13">
        <f>IF(AND(ISNUMBER(C1164),ISNUMBER(AK1164),ISNUMBER(AL1164),AH1164&gt;=Inputs!$B$5,AH1164&lt;=Inputs!$B$6,AH1164&lt;&gt;Inputs!$B$7,AH1164&lt;&gt;Inputs!$B$8),1,0)</f>
        <v>0</v>
      </c>
      <c r="AK1164" s="13">
        <f>IF(INDEX($E1164:$AF1164,Inputs!$C$10)="","",INDEX($E1164:$AF1164,Inputs!$C$10))</f>
        <v>253026</v>
      </c>
      <c r="AL1164" s="13">
        <f>IF(INDEX($E1164:$AF1164,Inputs!$C$11)="","",INDEX($E1164:$AF1164,Inputs!$C$11))</f>
        <v>360000</v>
      </c>
      <c r="AM1164" s="19">
        <f>Regression!$C$5+Regression!$C$6*A1164</f>
        <v>9482.7290458715088</v>
      </c>
      <c r="AN1164" s="27" t="str">
        <f t="shared" si="254"/>
        <v/>
      </c>
      <c r="AO1164" s="30">
        <f>INDEX('Seasonal Index'!$E$2:$E$53,AI1164)</f>
        <v>1.0355119111831677</v>
      </c>
      <c r="AP1164" s="34" t="str">
        <f t="shared" si="255"/>
        <v/>
      </c>
      <c r="AQ1164" s="16">
        <f>IF(AJ1164=1,A1164-Regression!$C$15,0)</f>
        <v>0</v>
      </c>
      <c r="AR1164" s="16">
        <f>IF(AJ1164=1,AK1164-Regression!$D$15,0)</f>
        <v>0</v>
      </c>
      <c r="AS1164" s="16">
        <f>IF(AJ1164=1,AL1164-Regression!$E$15,0)</f>
        <v>0</v>
      </c>
      <c r="AT1164" s="16">
        <f>IF(AJ1164=1,AP1164-Regression!$F$15,0)</f>
        <v>0</v>
      </c>
      <c r="AU1164" s="19">
        <f>IF(AND(ISNUMBER(AK1164),ISNUMBER(AL1164)),Regression!$C$38+Regression!$D$38*A1164+Regression!$E$38*AK1164+Regression!$F$38*AL1164,"")</f>
        <v>9256.3623223095838</v>
      </c>
      <c r="AV1164" s="34">
        <f t="shared" si="256"/>
        <v>9585.0734389786612</v>
      </c>
      <c r="AW1164" s="13" t="str">
        <f>IF(AJ1164=1,"Train",IF(AH1164=Inputs!$B$6+1,"Validation",IF(AH1164&gt;Inputs!$B$6+1,"Forecast","Not used")))</f>
        <v>Not used</v>
      </c>
      <c r="AX1164" s="34">
        <f t="shared" si="257"/>
        <v>8790</v>
      </c>
      <c r="AY1164" s="38" t="str">
        <f t="shared" si="258"/>
        <v/>
      </c>
      <c r="AZ1164" s="13">
        <f t="shared" si="259"/>
        <v>0</v>
      </c>
      <c r="BB1164" s="19">
        <f>Regression!$C$45+Regression!$C$46*A1164</f>
        <v>7957.9775315705456</v>
      </c>
      <c r="BC1164" s="27" t="str">
        <f t="shared" si="260"/>
        <v/>
      </c>
      <c r="BD1164" s="30">
        <f>INDEX('Seasonal Index'!$H$2:$H$53,AI1164)</f>
        <v>1.0467644841480233</v>
      </c>
      <c r="BE1164" s="34" t="str">
        <f t="shared" si="261"/>
        <v/>
      </c>
      <c r="BF1164" s="38" t="str">
        <f t="shared" si="262"/>
        <v/>
      </c>
      <c r="BG1164" s="34">
        <f t="shared" si="263"/>
        <v>8790</v>
      </c>
      <c r="BH1164" s="13">
        <f t="shared" si="264"/>
        <v>0</v>
      </c>
      <c r="BI1164" s="13">
        <f t="shared" si="265"/>
        <v>0</v>
      </c>
    </row>
    <row r="1165" spans="1:61" x14ac:dyDescent="0.2">
      <c r="A1165" s="15">
        <v>1164</v>
      </c>
      <c r="B1165" s="35">
        <v>41418</v>
      </c>
      <c r="C1165" s="36">
        <v>8956</v>
      </c>
      <c r="D1165" s="37"/>
      <c r="F1165" s="15">
        <v>343000</v>
      </c>
      <c r="H1165" s="15">
        <v>94.756</v>
      </c>
      <c r="I1165" s="15">
        <v>102.298</v>
      </c>
      <c r="J1165" s="15">
        <v>3.673</v>
      </c>
      <c r="K1165" s="15">
        <v>16648.188999999998</v>
      </c>
      <c r="L1165" s="15">
        <v>867459</v>
      </c>
      <c r="M1165" s="15">
        <v>1756</v>
      </c>
      <c r="N1165" s="15">
        <v>15.811</v>
      </c>
      <c r="O1165" s="15">
        <v>253026</v>
      </c>
      <c r="P1165" s="15">
        <v>11290.1</v>
      </c>
      <c r="Q1165" s="15">
        <v>2912905</v>
      </c>
      <c r="R1165" s="15">
        <v>17800</v>
      </c>
      <c r="S1165" s="15">
        <v>14496</v>
      </c>
      <c r="T1165" s="15">
        <v>11.231</v>
      </c>
      <c r="U1165" s="15">
        <v>118.4</v>
      </c>
      <c r="V1165" s="15">
        <v>20</v>
      </c>
      <c r="W1165" s="15">
        <v>81.599999999999994</v>
      </c>
      <c r="X1165" s="15">
        <v>92.646360000000001</v>
      </c>
      <c r="AB1165" s="15">
        <v>314725</v>
      </c>
      <c r="AD1165" s="15">
        <v>0</v>
      </c>
      <c r="AE1165" s="15">
        <v>11.8</v>
      </c>
      <c r="AF1165" s="15">
        <v>41.1</v>
      </c>
      <c r="AH1165" s="13">
        <f t="shared" si="252"/>
        <v>2013</v>
      </c>
      <c r="AI1165" s="13">
        <f t="shared" si="253"/>
        <v>21</v>
      </c>
      <c r="AJ1165" s="13">
        <f>IF(AND(ISNUMBER(C1165),ISNUMBER(AK1165),ISNUMBER(AL1165),AH1165&gt;=Inputs!$B$5,AH1165&lt;=Inputs!$B$6,AH1165&lt;&gt;Inputs!$B$7,AH1165&lt;&gt;Inputs!$B$8),1,0)</f>
        <v>0</v>
      </c>
      <c r="AK1165" s="13">
        <f>IF(INDEX($E1165:$AF1165,Inputs!$C$10)="","",INDEX($E1165:$AF1165,Inputs!$C$10))</f>
        <v>253026</v>
      </c>
      <c r="AL1165" s="13">
        <f>IF(INDEX($E1165:$AF1165,Inputs!$C$11)="","",INDEX($E1165:$AF1165,Inputs!$C$11))</f>
        <v>343000</v>
      </c>
      <c r="AM1165" s="19">
        <f>Regression!$C$5+Regression!$C$6*A1165</f>
        <v>9481.5563709331891</v>
      </c>
      <c r="AN1165" s="27" t="str">
        <f t="shared" si="254"/>
        <v/>
      </c>
      <c r="AO1165" s="30">
        <f>INDEX('Seasonal Index'!$E$2:$E$53,AI1165)</f>
        <v>1.0352245807811005</v>
      </c>
      <c r="AP1165" s="34" t="str">
        <f t="shared" si="255"/>
        <v/>
      </c>
      <c r="AQ1165" s="16">
        <f>IF(AJ1165=1,A1165-Regression!$C$15,0)</f>
        <v>0</v>
      </c>
      <c r="AR1165" s="16">
        <f>IF(AJ1165=1,AK1165-Regression!$D$15,0)</f>
        <v>0</v>
      </c>
      <c r="AS1165" s="16">
        <f>IF(AJ1165=1,AL1165-Regression!$E$15,0)</f>
        <v>0</v>
      </c>
      <c r="AT1165" s="16">
        <f>IF(AJ1165=1,AP1165-Regression!$F$15,0)</f>
        <v>0</v>
      </c>
      <c r="AU1165" s="19">
        <f>IF(AND(ISNUMBER(AK1165),ISNUMBER(AL1165)),Regression!$C$38+Regression!$D$38*A1165+Regression!$E$38*AK1165+Regression!$F$38*AL1165,"")</f>
        <v>9299.9357124965209</v>
      </c>
      <c r="AV1165" s="34">
        <f t="shared" si="256"/>
        <v>9627.5220492603949</v>
      </c>
      <c r="AW1165" s="13" t="str">
        <f>IF(AJ1165=1,"Train",IF(AH1165=Inputs!$B$6+1,"Validation",IF(AH1165&gt;Inputs!$B$6+1,"Forecast","Not used")))</f>
        <v>Not used</v>
      </c>
      <c r="AX1165" s="34">
        <f t="shared" si="257"/>
        <v>8956</v>
      </c>
      <c r="AY1165" s="38" t="str">
        <f t="shared" si="258"/>
        <v/>
      </c>
      <c r="AZ1165" s="13">
        <f t="shared" si="259"/>
        <v>0</v>
      </c>
      <c r="BB1165" s="19">
        <f>Regression!$C$45+Regression!$C$46*A1165</f>
        <v>7959.5370311833221</v>
      </c>
      <c r="BC1165" s="27" t="str">
        <f t="shared" si="260"/>
        <v/>
      </c>
      <c r="BD1165" s="30">
        <f>INDEX('Seasonal Index'!$H$2:$H$53,AI1165)</f>
        <v>1.0342763462036404</v>
      </c>
      <c r="BE1165" s="34" t="str">
        <f t="shared" si="261"/>
        <v/>
      </c>
      <c r="BF1165" s="38" t="str">
        <f t="shared" si="262"/>
        <v/>
      </c>
      <c r="BG1165" s="34">
        <f t="shared" si="263"/>
        <v>8956</v>
      </c>
      <c r="BH1165" s="13">
        <f t="shared" si="264"/>
        <v>0</v>
      </c>
      <c r="BI1165" s="13">
        <f t="shared" si="265"/>
        <v>0</v>
      </c>
    </row>
    <row r="1166" spans="1:61" x14ac:dyDescent="0.2">
      <c r="A1166" s="15">
        <v>1165</v>
      </c>
      <c r="B1166" s="35">
        <v>41425</v>
      </c>
      <c r="C1166" s="36">
        <v>8822</v>
      </c>
      <c r="D1166" s="37"/>
      <c r="F1166" s="15">
        <v>353000</v>
      </c>
      <c r="H1166" s="15">
        <v>93.32</v>
      </c>
      <c r="I1166" s="15">
        <v>102.0325</v>
      </c>
      <c r="J1166" s="15">
        <v>3.645</v>
      </c>
      <c r="K1166" s="15">
        <v>16648.188999999998</v>
      </c>
      <c r="L1166" s="15">
        <v>867459</v>
      </c>
      <c r="M1166" s="15">
        <v>1756</v>
      </c>
      <c r="N1166" s="15">
        <v>15.811</v>
      </c>
      <c r="O1166" s="15">
        <v>253026</v>
      </c>
      <c r="P1166" s="15">
        <v>11290.1</v>
      </c>
      <c r="Q1166" s="15">
        <v>2912905</v>
      </c>
      <c r="R1166" s="15">
        <v>17800</v>
      </c>
      <c r="S1166" s="15">
        <v>14496</v>
      </c>
      <c r="T1166" s="15">
        <v>11.231</v>
      </c>
      <c r="U1166" s="15">
        <v>118.4</v>
      </c>
      <c r="V1166" s="15">
        <v>20</v>
      </c>
      <c r="W1166" s="15">
        <v>81.599999999999994</v>
      </c>
      <c r="X1166" s="15">
        <v>93.160120000000006</v>
      </c>
      <c r="AB1166" s="15">
        <v>314725</v>
      </c>
      <c r="AD1166" s="15">
        <v>1</v>
      </c>
      <c r="AE1166" s="15">
        <v>16</v>
      </c>
      <c r="AF1166" s="15">
        <v>44.5</v>
      </c>
      <c r="AH1166" s="13">
        <f t="shared" si="252"/>
        <v>2013</v>
      </c>
      <c r="AI1166" s="13">
        <f t="shared" si="253"/>
        <v>22</v>
      </c>
      <c r="AJ1166" s="13">
        <f>IF(AND(ISNUMBER(C1166),ISNUMBER(AK1166),ISNUMBER(AL1166),AH1166&gt;=Inputs!$B$5,AH1166&lt;=Inputs!$B$6,AH1166&lt;&gt;Inputs!$B$7,AH1166&lt;&gt;Inputs!$B$8),1,0)</f>
        <v>0</v>
      </c>
      <c r="AK1166" s="13">
        <f>IF(INDEX($E1166:$AF1166,Inputs!$C$10)="","",INDEX($E1166:$AF1166,Inputs!$C$10))</f>
        <v>253026</v>
      </c>
      <c r="AL1166" s="13">
        <f>IF(INDEX($E1166:$AF1166,Inputs!$C$11)="","",INDEX($E1166:$AF1166,Inputs!$C$11))</f>
        <v>353000</v>
      </c>
      <c r="AM1166" s="19">
        <f>Regression!$C$5+Regression!$C$6*A1166</f>
        <v>9480.3836959948712</v>
      </c>
      <c r="AN1166" s="27" t="str">
        <f t="shared" si="254"/>
        <v/>
      </c>
      <c r="AO1166" s="30">
        <f>INDEX('Seasonal Index'!$E$2:$E$53,AI1166)</f>
        <v>1.0139791701706116</v>
      </c>
      <c r="AP1166" s="34" t="str">
        <f t="shared" si="255"/>
        <v/>
      </c>
      <c r="AQ1166" s="16">
        <f>IF(AJ1166=1,A1166-Regression!$C$15,0)</f>
        <v>0</v>
      </c>
      <c r="AR1166" s="16">
        <f>IF(AJ1166=1,AK1166-Regression!$D$15,0)</f>
        <v>0</v>
      </c>
      <c r="AS1166" s="16">
        <f>IF(AJ1166=1,AL1166-Regression!$E$15,0)</f>
        <v>0</v>
      </c>
      <c r="AT1166" s="16">
        <f>IF(AJ1166=1,AP1166-Regression!$F$15,0)</f>
        <v>0</v>
      </c>
      <c r="AU1166" s="19">
        <f>IF(AND(ISNUMBER(AK1166),ISNUMBER(AL1166)),Regression!$C$38+Regression!$D$38*A1166+Regression!$E$38*AK1166+Regression!$F$38*AL1166,"")</f>
        <v>9271.822985511013</v>
      </c>
      <c r="AV1166" s="34">
        <f t="shared" si="256"/>
        <v>9401.4353768172587</v>
      </c>
      <c r="AW1166" s="13" t="str">
        <f>IF(AJ1166=1,"Train",IF(AH1166=Inputs!$B$6+1,"Validation",IF(AH1166&gt;Inputs!$B$6+1,"Forecast","Not used")))</f>
        <v>Not used</v>
      </c>
      <c r="AX1166" s="34">
        <f t="shared" si="257"/>
        <v>8822</v>
      </c>
      <c r="AY1166" s="38" t="str">
        <f t="shared" si="258"/>
        <v/>
      </c>
      <c r="AZ1166" s="13">
        <f t="shared" si="259"/>
        <v>0</v>
      </c>
      <c r="BB1166" s="19">
        <f>Regression!$C$45+Regression!$C$46*A1166</f>
        <v>7961.0965307960996</v>
      </c>
      <c r="BC1166" s="27" t="str">
        <f t="shared" si="260"/>
        <v/>
      </c>
      <c r="BD1166" s="30">
        <f>INDEX('Seasonal Index'!$H$2:$H$53,AI1166)</f>
        <v>1.0395594903117378</v>
      </c>
      <c r="BE1166" s="34" t="str">
        <f t="shared" si="261"/>
        <v/>
      </c>
      <c r="BF1166" s="38" t="str">
        <f t="shared" si="262"/>
        <v/>
      </c>
      <c r="BG1166" s="34">
        <f t="shared" si="263"/>
        <v>8822</v>
      </c>
      <c r="BH1166" s="13">
        <f t="shared" si="264"/>
        <v>0</v>
      </c>
      <c r="BI1166" s="13">
        <f t="shared" si="265"/>
        <v>0</v>
      </c>
    </row>
    <row r="1167" spans="1:61" x14ac:dyDescent="0.2">
      <c r="A1167" s="15">
        <v>1166</v>
      </c>
      <c r="B1167" s="35">
        <v>41432</v>
      </c>
      <c r="C1167" s="36">
        <v>8648</v>
      </c>
      <c r="D1167" s="37"/>
      <c r="F1167" s="15">
        <v>346000</v>
      </c>
      <c r="H1167" s="15">
        <v>94.25</v>
      </c>
      <c r="I1167" s="15">
        <v>102.92400000000001</v>
      </c>
      <c r="J1167" s="15">
        <v>3.6459999999999999</v>
      </c>
      <c r="K1167" s="15">
        <v>16648.188999999998</v>
      </c>
      <c r="L1167" s="15">
        <v>867459</v>
      </c>
      <c r="M1167" s="15">
        <v>1755</v>
      </c>
      <c r="N1167" s="15">
        <v>15.811</v>
      </c>
      <c r="O1167" s="15">
        <v>253026</v>
      </c>
      <c r="P1167" s="15">
        <v>11281.1</v>
      </c>
      <c r="Q1167" s="15">
        <v>2912905</v>
      </c>
      <c r="R1167" s="15">
        <v>17800</v>
      </c>
      <c r="S1167" s="15">
        <v>14496</v>
      </c>
      <c r="T1167" s="15">
        <v>11.231</v>
      </c>
      <c r="U1167" s="15">
        <v>118.4</v>
      </c>
      <c r="V1167" s="15">
        <v>20</v>
      </c>
      <c r="W1167" s="15">
        <v>83.7</v>
      </c>
      <c r="X1167" s="15">
        <v>93.536450000000002</v>
      </c>
      <c r="AB1167" s="15">
        <v>314725</v>
      </c>
      <c r="AD1167" s="15">
        <v>0</v>
      </c>
      <c r="AE1167" s="15">
        <v>9.1999999999999993</v>
      </c>
      <c r="AF1167" s="15">
        <v>47.6</v>
      </c>
      <c r="AH1167" s="13">
        <f t="shared" si="252"/>
        <v>2013</v>
      </c>
      <c r="AI1167" s="13">
        <f t="shared" si="253"/>
        <v>23</v>
      </c>
      <c r="AJ1167" s="13">
        <f>IF(AND(ISNUMBER(C1167),ISNUMBER(AK1167),ISNUMBER(AL1167),AH1167&gt;=Inputs!$B$5,AH1167&lt;=Inputs!$B$6,AH1167&lt;&gt;Inputs!$B$7,AH1167&lt;&gt;Inputs!$B$8),1,0)</f>
        <v>0</v>
      </c>
      <c r="AK1167" s="13">
        <f>IF(INDEX($E1167:$AF1167,Inputs!$C$10)="","",INDEX($E1167:$AF1167,Inputs!$C$10))</f>
        <v>253026</v>
      </c>
      <c r="AL1167" s="13">
        <f>IF(INDEX($E1167:$AF1167,Inputs!$C$11)="","",INDEX($E1167:$AF1167,Inputs!$C$11))</f>
        <v>346000</v>
      </c>
      <c r="AM1167" s="19">
        <f>Regression!$C$5+Regression!$C$6*A1167</f>
        <v>9479.2110210565515</v>
      </c>
      <c r="AN1167" s="27" t="str">
        <f t="shared" si="254"/>
        <v/>
      </c>
      <c r="AO1167" s="30">
        <f>INDEX('Seasonal Index'!$E$2:$E$53,AI1167)</f>
        <v>1.0375597367919589</v>
      </c>
      <c r="AP1167" s="34" t="str">
        <f t="shared" si="255"/>
        <v/>
      </c>
      <c r="AQ1167" s="16">
        <f>IF(AJ1167=1,A1167-Regression!$C$15,0)</f>
        <v>0</v>
      </c>
      <c r="AR1167" s="16">
        <f>IF(AJ1167=1,AK1167-Regression!$D$15,0)</f>
        <v>0</v>
      </c>
      <c r="AS1167" s="16">
        <f>IF(AJ1167=1,AL1167-Regression!$E$15,0)</f>
        <v>0</v>
      </c>
      <c r="AT1167" s="16">
        <f>IF(AJ1167=1,AP1167-Regression!$F$15,0)</f>
        <v>0</v>
      </c>
      <c r="AU1167" s="19">
        <f>IF(AND(ISNUMBER(AK1167),ISNUMBER(AL1167)),Regression!$C$38+Regression!$D$38*A1167+Regression!$E$38*AK1167+Regression!$F$38*AL1167,"")</f>
        <v>9288.8459619303812</v>
      </c>
      <c r="AV1167" s="34">
        <f t="shared" si="256"/>
        <v>9637.7325713615373</v>
      </c>
      <c r="AW1167" s="13" t="str">
        <f>IF(AJ1167=1,"Train",IF(AH1167=Inputs!$B$6+1,"Validation",IF(AH1167&gt;Inputs!$B$6+1,"Forecast","Not used")))</f>
        <v>Not used</v>
      </c>
      <c r="AX1167" s="34">
        <f t="shared" si="257"/>
        <v>8648</v>
      </c>
      <c r="AY1167" s="38" t="str">
        <f t="shared" si="258"/>
        <v/>
      </c>
      <c r="AZ1167" s="13">
        <f t="shared" si="259"/>
        <v>0</v>
      </c>
      <c r="BB1167" s="19">
        <f>Regression!$C$45+Regression!$C$46*A1167</f>
        <v>7962.6560304088762</v>
      </c>
      <c r="BC1167" s="27" t="str">
        <f t="shared" si="260"/>
        <v/>
      </c>
      <c r="BD1167" s="30">
        <f>INDEX('Seasonal Index'!$H$2:$H$53,AI1167)</f>
        <v>1.0378992768174384</v>
      </c>
      <c r="BE1167" s="34" t="str">
        <f t="shared" si="261"/>
        <v/>
      </c>
      <c r="BF1167" s="38" t="str">
        <f t="shared" si="262"/>
        <v/>
      </c>
      <c r="BG1167" s="34">
        <f t="shared" si="263"/>
        <v>8648</v>
      </c>
      <c r="BH1167" s="13">
        <f t="shared" si="264"/>
        <v>0</v>
      </c>
      <c r="BI1167" s="13">
        <f t="shared" si="265"/>
        <v>0</v>
      </c>
    </row>
    <row r="1168" spans="1:61" x14ac:dyDescent="0.2">
      <c r="A1168" s="15">
        <v>1167</v>
      </c>
      <c r="B1168" s="35">
        <v>41439</v>
      </c>
      <c r="C1168" s="36">
        <v>8840</v>
      </c>
      <c r="D1168" s="37"/>
      <c r="F1168" s="15">
        <v>337000</v>
      </c>
      <c r="H1168" s="15">
        <v>96.358000000000004</v>
      </c>
      <c r="I1168" s="15">
        <v>103.392</v>
      </c>
      <c r="J1168" s="15">
        <v>3.6549999999999998</v>
      </c>
      <c r="K1168" s="15">
        <v>16648.188999999998</v>
      </c>
      <c r="L1168" s="15">
        <v>816236</v>
      </c>
      <c r="M1168" s="15">
        <v>1755</v>
      </c>
      <c r="N1168" s="15">
        <v>15.811</v>
      </c>
      <c r="O1168" s="15">
        <v>253026</v>
      </c>
      <c r="P1168" s="15">
        <v>11281.1</v>
      </c>
      <c r="Q1168" s="15">
        <v>2912905</v>
      </c>
      <c r="R1168" s="15">
        <v>17800</v>
      </c>
      <c r="S1168" s="15">
        <v>14496</v>
      </c>
      <c r="T1168" s="15">
        <v>11.231</v>
      </c>
      <c r="U1168" s="15">
        <v>118.4</v>
      </c>
      <c r="V1168" s="15">
        <v>20</v>
      </c>
      <c r="W1168" s="15">
        <v>83.7</v>
      </c>
      <c r="X1168" s="15">
        <v>93.031859999999995</v>
      </c>
      <c r="AB1168" s="15">
        <v>314725</v>
      </c>
      <c r="AD1168" s="15">
        <v>0</v>
      </c>
      <c r="AE1168" s="15">
        <v>3.2</v>
      </c>
      <c r="AF1168" s="15">
        <v>51.3</v>
      </c>
      <c r="AH1168" s="13">
        <f t="shared" si="252"/>
        <v>2013</v>
      </c>
      <c r="AI1168" s="13">
        <f t="shared" si="253"/>
        <v>24</v>
      </c>
      <c r="AJ1168" s="13">
        <f>IF(AND(ISNUMBER(C1168),ISNUMBER(AK1168),ISNUMBER(AL1168),AH1168&gt;=Inputs!$B$5,AH1168&lt;=Inputs!$B$6,AH1168&lt;&gt;Inputs!$B$7,AH1168&lt;&gt;Inputs!$B$8),1,0)</f>
        <v>0</v>
      </c>
      <c r="AK1168" s="13">
        <f>IF(INDEX($E1168:$AF1168,Inputs!$C$10)="","",INDEX($E1168:$AF1168,Inputs!$C$10))</f>
        <v>253026</v>
      </c>
      <c r="AL1168" s="13">
        <f>IF(INDEX($E1168:$AF1168,Inputs!$C$11)="","",INDEX($E1168:$AF1168,Inputs!$C$11))</f>
        <v>337000</v>
      </c>
      <c r="AM1168" s="19">
        <f>Regression!$C$5+Regression!$C$6*A1168</f>
        <v>9478.0383461182319</v>
      </c>
      <c r="AN1168" s="27" t="str">
        <f t="shared" si="254"/>
        <v/>
      </c>
      <c r="AO1168" s="30">
        <f>INDEX('Seasonal Index'!$E$2:$E$53,AI1168)</f>
        <v>1.0344513246808191</v>
      </c>
      <c r="AP1168" s="34" t="str">
        <f t="shared" si="255"/>
        <v/>
      </c>
      <c r="AQ1168" s="16">
        <f>IF(AJ1168=1,A1168-Regression!$C$15,0)</f>
        <v>0</v>
      </c>
      <c r="AR1168" s="16">
        <f>IF(AJ1168=1,AK1168-Regression!$D$15,0)</f>
        <v>0</v>
      </c>
      <c r="AS1168" s="16">
        <f>IF(AJ1168=1,AL1168-Regression!$E$15,0)</f>
        <v>0</v>
      </c>
      <c r="AT1168" s="16">
        <f>IF(AJ1168=1,AP1168-Regression!$F$15,0)</f>
        <v>0</v>
      </c>
      <c r="AU1168" s="19">
        <f>IF(AND(ISNUMBER(AK1168),ISNUMBER(AL1168)),Regression!$C$38+Regression!$D$38*A1168+Regression!$E$38*AK1168+Regression!$F$38*AL1168,"")</f>
        <v>9311.1790211032603</v>
      </c>
      <c r="AV1168" s="34">
        <f t="shared" si="256"/>
        <v>9631.9614727205208</v>
      </c>
      <c r="AW1168" s="13" t="str">
        <f>IF(AJ1168=1,"Train",IF(AH1168=Inputs!$B$6+1,"Validation",IF(AH1168&gt;Inputs!$B$6+1,"Forecast","Not used")))</f>
        <v>Not used</v>
      </c>
      <c r="AX1168" s="34">
        <f t="shared" si="257"/>
        <v>8840</v>
      </c>
      <c r="AY1168" s="38" t="str">
        <f t="shared" si="258"/>
        <v/>
      </c>
      <c r="AZ1168" s="13">
        <f t="shared" si="259"/>
        <v>0</v>
      </c>
      <c r="BB1168" s="19">
        <f>Regression!$C$45+Regression!$C$46*A1168</f>
        <v>7964.2155300216527</v>
      </c>
      <c r="BC1168" s="27" t="str">
        <f t="shared" si="260"/>
        <v/>
      </c>
      <c r="BD1168" s="30">
        <f>INDEX('Seasonal Index'!$H$2:$H$53,AI1168)</f>
        <v>1.0351080615346946</v>
      </c>
      <c r="BE1168" s="34" t="str">
        <f t="shared" si="261"/>
        <v/>
      </c>
      <c r="BF1168" s="38" t="str">
        <f t="shared" si="262"/>
        <v/>
      </c>
      <c r="BG1168" s="34">
        <f t="shared" si="263"/>
        <v>8840</v>
      </c>
      <c r="BH1168" s="13">
        <f t="shared" si="264"/>
        <v>0</v>
      </c>
      <c r="BI1168" s="13">
        <f t="shared" si="265"/>
        <v>0</v>
      </c>
    </row>
    <row r="1169" spans="1:61" x14ac:dyDescent="0.2">
      <c r="A1169" s="15">
        <v>1168</v>
      </c>
      <c r="B1169" s="35">
        <v>41446</v>
      </c>
      <c r="C1169" s="36">
        <v>8894</v>
      </c>
      <c r="D1169" s="37"/>
      <c r="F1169" s="15">
        <v>353000</v>
      </c>
      <c r="H1169" s="15">
        <v>96.652000000000001</v>
      </c>
      <c r="I1169" s="15">
        <v>103.93</v>
      </c>
      <c r="J1169" s="15">
        <v>3.6259999999999999</v>
      </c>
      <c r="K1169" s="15">
        <v>16648.188999999998</v>
      </c>
      <c r="L1169" s="15">
        <v>816236</v>
      </c>
      <c r="M1169" s="15">
        <v>1755</v>
      </c>
      <c r="N1169" s="15">
        <v>15.884</v>
      </c>
      <c r="O1169" s="15">
        <v>252064</v>
      </c>
      <c r="P1169" s="15">
        <v>11281.1</v>
      </c>
      <c r="Q1169" s="15">
        <v>2963146</v>
      </c>
      <c r="R1169" s="15">
        <v>17800</v>
      </c>
      <c r="S1169" s="15">
        <v>14496</v>
      </c>
      <c r="T1169" s="15">
        <v>11.231</v>
      </c>
      <c r="U1169" s="15">
        <v>118.4</v>
      </c>
      <c r="V1169" s="15">
        <v>20</v>
      </c>
      <c r="W1169" s="15">
        <v>83.7</v>
      </c>
      <c r="X1169" s="15">
        <v>92.556719999999999</v>
      </c>
      <c r="AB1169" s="15">
        <v>314725</v>
      </c>
      <c r="AD1169" s="15">
        <v>0</v>
      </c>
      <c r="AE1169" s="15">
        <v>0.2</v>
      </c>
      <c r="AF1169" s="15">
        <v>63</v>
      </c>
      <c r="AH1169" s="13">
        <f t="shared" si="252"/>
        <v>2013</v>
      </c>
      <c r="AI1169" s="13">
        <f t="shared" si="253"/>
        <v>25</v>
      </c>
      <c r="AJ1169" s="13">
        <f>IF(AND(ISNUMBER(C1169),ISNUMBER(AK1169),ISNUMBER(AL1169),AH1169&gt;=Inputs!$B$5,AH1169&lt;=Inputs!$B$6,AH1169&lt;&gt;Inputs!$B$7,AH1169&lt;&gt;Inputs!$B$8),1,0)</f>
        <v>0</v>
      </c>
      <c r="AK1169" s="13">
        <f>IF(INDEX($E1169:$AF1169,Inputs!$C$10)="","",INDEX($E1169:$AF1169,Inputs!$C$10))</f>
        <v>252064</v>
      </c>
      <c r="AL1169" s="13">
        <f>IF(INDEX($E1169:$AF1169,Inputs!$C$11)="","",INDEX($E1169:$AF1169,Inputs!$C$11))</f>
        <v>353000</v>
      </c>
      <c r="AM1169" s="19">
        <f>Regression!$C$5+Regression!$C$6*A1169</f>
        <v>9476.865671179914</v>
      </c>
      <c r="AN1169" s="27" t="str">
        <f t="shared" si="254"/>
        <v/>
      </c>
      <c r="AO1169" s="30">
        <f>INDEX('Seasonal Index'!$E$2:$E$53,AI1169)</f>
        <v>1.0360606930993077</v>
      </c>
      <c r="AP1169" s="34" t="str">
        <f t="shared" si="255"/>
        <v/>
      </c>
      <c r="AQ1169" s="16">
        <f>IF(AJ1169=1,A1169-Regression!$C$15,0)</f>
        <v>0</v>
      </c>
      <c r="AR1169" s="16">
        <f>IF(AJ1169=1,AK1169-Regression!$D$15,0)</f>
        <v>0</v>
      </c>
      <c r="AS1169" s="16">
        <f>IF(AJ1169=1,AL1169-Regression!$E$15,0)</f>
        <v>0</v>
      </c>
      <c r="AT1169" s="16">
        <f>IF(AJ1169=1,AP1169-Regression!$F$15,0)</f>
        <v>0</v>
      </c>
      <c r="AU1169" s="19">
        <f>IF(AND(ISNUMBER(AK1169),ISNUMBER(AL1169)),Regression!$C$38+Regression!$D$38*A1169+Regression!$E$38*AK1169+Regression!$F$38*AL1169,"")</f>
        <v>9265.3807122376347</v>
      </c>
      <c r="AV1169" s="34">
        <f t="shared" si="256"/>
        <v>9599.4967625498812</v>
      </c>
      <c r="AW1169" s="13" t="str">
        <f>IF(AJ1169=1,"Train",IF(AH1169=Inputs!$B$6+1,"Validation",IF(AH1169&gt;Inputs!$B$6+1,"Forecast","Not used")))</f>
        <v>Not used</v>
      </c>
      <c r="AX1169" s="34">
        <f t="shared" si="257"/>
        <v>8894</v>
      </c>
      <c r="AY1169" s="38" t="str">
        <f t="shared" si="258"/>
        <v/>
      </c>
      <c r="AZ1169" s="13">
        <f t="shared" si="259"/>
        <v>0</v>
      </c>
      <c r="BB1169" s="19">
        <f>Regression!$C$45+Regression!$C$46*A1169</f>
        <v>7965.7750296344293</v>
      </c>
      <c r="BC1169" s="27" t="str">
        <f t="shared" si="260"/>
        <v/>
      </c>
      <c r="BD1169" s="30">
        <f>INDEX('Seasonal Index'!$H$2:$H$53,AI1169)</f>
        <v>1.0325970785197598</v>
      </c>
      <c r="BE1169" s="34" t="str">
        <f t="shared" si="261"/>
        <v/>
      </c>
      <c r="BF1169" s="38" t="str">
        <f t="shared" si="262"/>
        <v/>
      </c>
      <c r="BG1169" s="34">
        <f t="shared" si="263"/>
        <v>8894</v>
      </c>
      <c r="BH1169" s="13">
        <f t="shared" si="264"/>
        <v>0</v>
      </c>
      <c r="BI1169" s="13">
        <f t="shared" si="265"/>
        <v>0</v>
      </c>
    </row>
    <row r="1170" spans="1:61" x14ac:dyDescent="0.2">
      <c r="A1170" s="15">
        <v>1169</v>
      </c>
      <c r="B1170" s="35">
        <v>41453</v>
      </c>
      <c r="C1170" s="36">
        <v>9294</v>
      </c>
      <c r="D1170" s="37"/>
      <c r="F1170" s="15">
        <v>347000</v>
      </c>
      <c r="H1170" s="15">
        <v>95.83</v>
      </c>
      <c r="I1170" s="15">
        <v>101.432</v>
      </c>
      <c r="J1170" s="15">
        <v>3.577</v>
      </c>
      <c r="K1170" s="15">
        <v>16648.188999999998</v>
      </c>
      <c r="L1170" s="15">
        <v>816236</v>
      </c>
      <c r="M1170" s="15">
        <v>1755</v>
      </c>
      <c r="N1170" s="15">
        <v>15.884</v>
      </c>
      <c r="O1170" s="15">
        <v>252064</v>
      </c>
      <c r="P1170" s="15">
        <v>11281.1</v>
      </c>
      <c r="Q1170" s="15">
        <v>2963146</v>
      </c>
      <c r="R1170" s="15">
        <v>17800</v>
      </c>
      <c r="S1170" s="15">
        <v>14496</v>
      </c>
      <c r="T1170" s="15">
        <v>11.231</v>
      </c>
      <c r="U1170" s="15">
        <v>118.4</v>
      </c>
      <c r="V1170" s="15">
        <v>20</v>
      </c>
      <c r="W1170" s="15">
        <v>83.7</v>
      </c>
      <c r="X1170" s="15">
        <v>93.180239999999998</v>
      </c>
      <c r="AB1170" s="15">
        <v>314725</v>
      </c>
      <c r="AD1170" s="15">
        <v>0</v>
      </c>
      <c r="AE1170" s="15">
        <v>0</v>
      </c>
      <c r="AF1170" s="15">
        <v>90.5</v>
      </c>
      <c r="AH1170" s="13">
        <f t="shared" si="252"/>
        <v>2013</v>
      </c>
      <c r="AI1170" s="13">
        <f t="shared" si="253"/>
        <v>26</v>
      </c>
      <c r="AJ1170" s="13">
        <f>IF(AND(ISNUMBER(C1170),ISNUMBER(AK1170),ISNUMBER(AL1170),AH1170&gt;=Inputs!$B$5,AH1170&lt;=Inputs!$B$6,AH1170&lt;&gt;Inputs!$B$7,AH1170&lt;&gt;Inputs!$B$8),1,0)</f>
        <v>0</v>
      </c>
      <c r="AK1170" s="13">
        <f>IF(INDEX($E1170:$AF1170,Inputs!$C$10)="","",INDEX($E1170:$AF1170,Inputs!$C$10))</f>
        <v>252064</v>
      </c>
      <c r="AL1170" s="13">
        <f>IF(INDEX($E1170:$AF1170,Inputs!$C$11)="","",INDEX($E1170:$AF1170,Inputs!$C$11))</f>
        <v>347000</v>
      </c>
      <c r="AM1170" s="19">
        <f>Regression!$C$5+Regression!$C$6*A1170</f>
        <v>9475.6929962415943</v>
      </c>
      <c r="AN1170" s="27" t="str">
        <f t="shared" si="254"/>
        <v/>
      </c>
      <c r="AO1170" s="30">
        <f>INDEX('Seasonal Index'!$E$2:$E$53,AI1170)</f>
        <v>1.057751041708793</v>
      </c>
      <c r="AP1170" s="34" t="str">
        <f t="shared" si="255"/>
        <v/>
      </c>
      <c r="AQ1170" s="16">
        <f>IF(AJ1170=1,A1170-Regression!$C$15,0)</f>
        <v>0</v>
      </c>
      <c r="AR1170" s="16">
        <f>IF(AJ1170=1,AK1170-Regression!$D$15,0)</f>
        <v>0</v>
      </c>
      <c r="AS1170" s="16">
        <f>IF(AJ1170=1,AL1170-Regression!$E$15,0)</f>
        <v>0</v>
      </c>
      <c r="AT1170" s="16">
        <f>IF(AJ1170=1,AP1170-Regression!$F$15,0)</f>
        <v>0</v>
      </c>
      <c r="AU1170" s="19">
        <f>IF(AND(ISNUMBER(AK1170),ISNUMBER(AL1170)),Regression!$C$38+Regression!$D$38*A1170+Regression!$E$38*AK1170+Regression!$F$38*AL1170,"")</f>
        <v>9279.7486472802429</v>
      </c>
      <c r="AV1170" s="34">
        <f t="shared" si="256"/>
        <v>9815.6637984564386</v>
      </c>
      <c r="AW1170" s="13" t="str">
        <f>IF(AJ1170=1,"Train",IF(AH1170=Inputs!$B$6+1,"Validation",IF(AH1170&gt;Inputs!$B$6+1,"Forecast","Not used")))</f>
        <v>Not used</v>
      </c>
      <c r="AX1170" s="34">
        <f t="shared" si="257"/>
        <v>9294</v>
      </c>
      <c r="AY1170" s="38" t="str">
        <f t="shared" si="258"/>
        <v/>
      </c>
      <c r="AZ1170" s="13">
        <f t="shared" si="259"/>
        <v>0</v>
      </c>
      <c r="BB1170" s="19">
        <f>Regression!$C$45+Regression!$C$46*A1170</f>
        <v>7967.3345292472059</v>
      </c>
      <c r="BC1170" s="27" t="str">
        <f t="shared" si="260"/>
        <v/>
      </c>
      <c r="BD1170" s="30">
        <f>INDEX('Seasonal Index'!$H$2:$H$53,AI1170)</f>
        <v>1.0794606245983969</v>
      </c>
      <c r="BE1170" s="34" t="str">
        <f t="shared" si="261"/>
        <v/>
      </c>
      <c r="BF1170" s="38" t="str">
        <f t="shared" si="262"/>
        <v/>
      </c>
      <c r="BG1170" s="34">
        <f t="shared" si="263"/>
        <v>9294</v>
      </c>
      <c r="BH1170" s="13">
        <f t="shared" si="264"/>
        <v>0</v>
      </c>
      <c r="BI1170" s="13">
        <f t="shared" si="265"/>
        <v>0</v>
      </c>
    </row>
    <row r="1171" spans="1:61" x14ac:dyDescent="0.2">
      <c r="A1171" s="15">
        <v>1170</v>
      </c>
      <c r="B1171" s="35">
        <v>41460</v>
      </c>
      <c r="C1171" s="36">
        <v>9299</v>
      </c>
      <c r="D1171" s="37"/>
      <c r="F1171" s="15">
        <v>340000</v>
      </c>
      <c r="H1171" s="15">
        <v>100.65</v>
      </c>
      <c r="I1171" s="15">
        <v>105.1825</v>
      </c>
      <c r="J1171" s="15">
        <v>3.496</v>
      </c>
      <c r="K1171" s="15">
        <v>16648.188999999998</v>
      </c>
      <c r="L1171" s="15">
        <v>816236</v>
      </c>
      <c r="M1171" s="15">
        <v>1755</v>
      </c>
      <c r="N1171" s="15">
        <v>15.884</v>
      </c>
      <c r="O1171" s="15">
        <v>252064</v>
      </c>
      <c r="P1171" s="15">
        <v>11281.1</v>
      </c>
      <c r="Q1171" s="15">
        <v>2963146</v>
      </c>
      <c r="R1171" s="15">
        <v>54000</v>
      </c>
      <c r="S1171" s="15">
        <v>14496</v>
      </c>
      <c r="T1171" s="15">
        <v>11.231</v>
      </c>
      <c r="U1171" s="15">
        <v>118.4</v>
      </c>
      <c r="V1171" s="15">
        <v>20</v>
      </c>
      <c r="W1171" s="15">
        <v>85.8</v>
      </c>
      <c r="X1171" s="15">
        <v>94.365639999999999</v>
      </c>
      <c r="AB1171" s="15">
        <v>314725</v>
      </c>
      <c r="AD1171" s="15">
        <v>1</v>
      </c>
      <c r="AE1171" s="15">
        <v>0.2</v>
      </c>
      <c r="AF1171" s="15">
        <v>83.8</v>
      </c>
      <c r="AH1171" s="13">
        <f t="shared" si="252"/>
        <v>2013</v>
      </c>
      <c r="AI1171" s="13">
        <f t="shared" si="253"/>
        <v>27</v>
      </c>
      <c r="AJ1171" s="13">
        <f>IF(AND(ISNUMBER(C1171),ISNUMBER(AK1171),ISNUMBER(AL1171),AH1171&gt;=Inputs!$B$5,AH1171&lt;=Inputs!$B$6,AH1171&lt;&gt;Inputs!$B$7,AH1171&lt;&gt;Inputs!$B$8),1,0)</f>
        <v>0</v>
      </c>
      <c r="AK1171" s="13">
        <f>IF(INDEX($E1171:$AF1171,Inputs!$C$10)="","",INDEX($E1171:$AF1171,Inputs!$C$10))</f>
        <v>252064</v>
      </c>
      <c r="AL1171" s="13">
        <f>IF(INDEX($E1171:$AF1171,Inputs!$C$11)="","",INDEX($E1171:$AF1171,Inputs!$C$11))</f>
        <v>340000</v>
      </c>
      <c r="AM1171" s="19">
        <f>Regression!$C$5+Regression!$C$6*A1171</f>
        <v>9474.5203213032764</v>
      </c>
      <c r="AN1171" s="27" t="str">
        <f t="shared" si="254"/>
        <v/>
      </c>
      <c r="AO1171" s="30">
        <f>INDEX('Seasonal Index'!$E$2:$E$53,AI1171)</f>
        <v>1.0212618850338866</v>
      </c>
      <c r="AP1171" s="34" t="str">
        <f t="shared" si="255"/>
        <v/>
      </c>
      <c r="AQ1171" s="16">
        <f>IF(AJ1171=1,A1171-Regression!$C$15,0)</f>
        <v>0</v>
      </c>
      <c r="AR1171" s="16">
        <f>IF(AJ1171=1,AK1171-Regression!$D$15,0)</f>
        <v>0</v>
      </c>
      <c r="AS1171" s="16">
        <f>IF(AJ1171=1,AL1171-Regression!$E$15,0)</f>
        <v>0</v>
      </c>
      <c r="AT1171" s="16">
        <f>IF(AJ1171=1,AP1171-Regression!$F$15,0)</f>
        <v>0</v>
      </c>
      <c r="AU1171" s="19">
        <f>IF(AND(ISNUMBER(AK1171),ISNUMBER(AL1171)),Regression!$C$38+Regression!$D$38*A1171+Regression!$E$38*AK1171+Regression!$F$38*AL1171,"")</f>
        <v>9296.7716236996075</v>
      </c>
      <c r="AV1171" s="34">
        <f t="shared" si="256"/>
        <v>9494.4385131490071</v>
      </c>
      <c r="AW1171" s="13" t="str">
        <f>IF(AJ1171=1,"Train",IF(AH1171=Inputs!$B$6+1,"Validation",IF(AH1171&gt;Inputs!$B$6+1,"Forecast","Not used")))</f>
        <v>Not used</v>
      </c>
      <c r="AX1171" s="34">
        <f t="shared" si="257"/>
        <v>9299</v>
      </c>
      <c r="AY1171" s="38" t="str">
        <f t="shared" si="258"/>
        <v/>
      </c>
      <c r="AZ1171" s="13">
        <f t="shared" si="259"/>
        <v>0</v>
      </c>
      <c r="BB1171" s="19">
        <f>Regression!$C$45+Regression!$C$46*A1171</f>
        <v>7968.8940288599833</v>
      </c>
      <c r="BC1171" s="27" t="str">
        <f t="shared" si="260"/>
        <v/>
      </c>
      <c r="BD1171" s="30">
        <f>INDEX('Seasonal Index'!$H$2:$H$53,AI1171)</f>
        <v>0.99454601152310251</v>
      </c>
      <c r="BE1171" s="34" t="str">
        <f t="shared" si="261"/>
        <v/>
      </c>
      <c r="BF1171" s="38" t="str">
        <f t="shared" si="262"/>
        <v/>
      </c>
      <c r="BG1171" s="34">
        <f t="shared" si="263"/>
        <v>9299</v>
      </c>
      <c r="BH1171" s="13">
        <f t="shared" si="264"/>
        <v>0</v>
      </c>
      <c r="BI1171" s="13">
        <f t="shared" si="265"/>
        <v>0</v>
      </c>
    </row>
    <row r="1172" spans="1:61" x14ac:dyDescent="0.2">
      <c r="A1172" s="15">
        <v>1171</v>
      </c>
      <c r="B1172" s="35">
        <v>41467</v>
      </c>
      <c r="C1172" s="36">
        <v>8729</v>
      </c>
      <c r="D1172" s="37"/>
      <c r="F1172" s="15">
        <v>351000</v>
      </c>
      <c r="H1172" s="15">
        <v>104.70399999999999</v>
      </c>
      <c r="I1172" s="15">
        <v>108.258</v>
      </c>
      <c r="J1172" s="15">
        <v>3.492</v>
      </c>
      <c r="K1172" s="15">
        <v>16648.188999999998</v>
      </c>
      <c r="L1172" s="15">
        <v>891784</v>
      </c>
      <c r="M1172" s="15">
        <v>1767</v>
      </c>
      <c r="N1172" s="15">
        <v>15.884</v>
      </c>
      <c r="O1172" s="15">
        <v>252064</v>
      </c>
      <c r="P1172" s="15">
        <v>11321.6</v>
      </c>
      <c r="Q1172" s="15">
        <v>2963146</v>
      </c>
      <c r="R1172" s="15">
        <v>54000</v>
      </c>
      <c r="S1172" s="15">
        <v>14496</v>
      </c>
      <c r="T1172" s="15">
        <v>11.231</v>
      </c>
      <c r="U1172" s="15">
        <v>118.4</v>
      </c>
      <c r="V1172" s="15">
        <v>20</v>
      </c>
      <c r="W1172" s="15">
        <v>85.8</v>
      </c>
      <c r="X1172" s="15">
        <v>94.511375000000001</v>
      </c>
      <c r="AB1172" s="15">
        <v>314725</v>
      </c>
      <c r="AD1172" s="15">
        <v>0</v>
      </c>
      <c r="AE1172" s="15">
        <v>0</v>
      </c>
      <c r="AF1172" s="15">
        <v>94.4</v>
      </c>
      <c r="AH1172" s="13">
        <f t="shared" si="252"/>
        <v>2013</v>
      </c>
      <c r="AI1172" s="13">
        <f t="shared" si="253"/>
        <v>28</v>
      </c>
      <c r="AJ1172" s="13">
        <f>IF(AND(ISNUMBER(C1172),ISNUMBER(AK1172),ISNUMBER(AL1172),AH1172&gt;=Inputs!$B$5,AH1172&lt;=Inputs!$B$6,AH1172&lt;&gt;Inputs!$B$7,AH1172&lt;&gt;Inputs!$B$8),1,0)</f>
        <v>0</v>
      </c>
      <c r="AK1172" s="13">
        <f>IF(INDEX($E1172:$AF1172,Inputs!$C$10)="","",INDEX($E1172:$AF1172,Inputs!$C$10))</f>
        <v>252064</v>
      </c>
      <c r="AL1172" s="13">
        <f>IF(INDEX($E1172:$AF1172,Inputs!$C$11)="","",INDEX($E1172:$AF1172,Inputs!$C$11))</f>
        <v>351000</v>
      </c>
      <c r="AM1172" s="19">
        <f>Regression!$C$5+Regression!$C$6*A1172</f>
        <v>9473.3476463649567</v>
      </c>
      <c r="AN1172" s="27" t="str">
        <f t="shared" si="254"/>
        <v/>
      </c>
      <c r="AO1172" s="30">
        <f>INDEX('Seasonal Index'!$E$2:$E$53,AI1172)</f>
        <v>1.0135090248159799</v>
      </c>
      <c r="AP1172" s="34" t="str">
        <f t="shared" si="255"/>
        <v/>
      </c>
      <c r="AQ1172" s="16">
        <f>IF(AJ1172=1,A1172-Regression!$C$15,0)</f>
        <v>0</v>
      </c>
      <c r="AR1172" s="16">
        <f>IF(AJ1172=1,AK1172-Regression!$D$15,0)</f>
        <v>0</v>
      </c>
      <c r="AS1172" s="16">
        <f>IF(AJ1172=1,AL1172-Regression!$E$15,0)</f>
        <v>0</v>
      </c>
      <c r="AT1172" s="16">
        <f>IF(AJ1172=1,AP1172-Regression!$F$15,0)</f>
        <v>0</v>
      </c>
      <c r="AU1172" s="19">
        <f>IF(AND(ISNUMBER(AK1172),ISNUMBER(AL1172)),Regression!$C$38+Regression!$D$38*A1172+Regression!$E$38*AK1172+Regression!$F$38*AL1172,"")</f>
        <v>9266.0038553373452</v>
      </c>
      <c r="AV1172" s="34">
        <f t="shared" si="256"/>
        <v>9391.178531364063</v>
      </c>
      <c r="AW1172" s="13" t="str">
        <f>IF(AJ1172=1,"Train",IF(AH1172=Inputs!$B$6+1,"Validation",IF(AH1172&gt;Inputs!$B$6+1,"Forecast","Not used")))</f>
        <v>Not used</v>
      </c>
      <c r="AX1172" s="34">
        <f t="shared" si="257"/>
        <v>8729</v>
      </c>
      <c r="AY1172" s="38" t="str">
        <f t="shared" si="258"/>
        <v/>
      </c>
      <c r="AZ1172" s="13">
        <f t="shared" si="259"/>
        <v>0</v>
      </c>
      <c r="BB1172" s="19">
        <f>Regression!$C$45+Regression!$C$46*A1172</f>
        <v>7970.4535284727599</v>
      </c>
      <c r="BC1172" s="27" t="str">
        <f t="shared" si="260"/>
        <v/>
      </c>
      <c r="BD1172" s="30">
        <f>INDEX('Seasonal Index'!$H$2:$H$53,AI1172)</f>
        <v>0.99258235973728948</v>
      </c>
      <c r="BE1172" s="34" t="str">
        <f t="shared" si="261"/>
        <v/>
      </c>
      <c r="BF1172" s="38" t="str">
        <f t="shared" si="262"/>
        <v/>
      </c>
      <c r="BG1172" s="34">
        <f t="shared" si="263"/>
        <v>8729</v>
      </c>
      <c r="BH1172" s="13">
        <f t="shared" si="264"/>
        <v>0</v>
      </c>
      <c r="BI1172" s="13">
        <f t="shared" si="265"/>
        <v>0</v>
      </c>
    </row>
    <row r="1173" spans="1:61" x14ac:dyDescent="0.2">
      <c r="A1173" s="15">
        <v>1172</v>
      </c>
      <c r="B1173" s="35">
        <v>41474</v>
      </c>
      <c r="C1173" s="36">
        <v>8982</v>
      </c>
      <c r="D1173" s="37"/>
      <c r="F1173" s="15">
        <v>344000</v>
      </c>
      <c r="H1173" s="15">
        <v>106.88200000000001</v>
      </c>
      <c r="I1173" s="15">
        <v>109.41200000000001</v>
      </c>
      <c r="J1173" s="15">
        <v>3.6389999999999998</v>
      </c>
      <c r="K1173" s="15">
        <v>16648.188999999998</v>
      </c>
      <c r="L1173" s="15">
        <v>891784</v>
      </c>
      <c r="M1173" s="15">
        <v>1767</v>
      </c>
      <c r="N1173" s="15">
        <v>16.149000000000001</v>
      </c>
      <c r="O1173" s="15">
        <v>263406</v>
      </c>
      <c r="P1173" s="15">
        <v>11321.6</v>
      </c>
      <c r="Q1173" s="15">
        <v>2963146</v>
      </c>
      <c r="R1173" s="15">
        <v>54000</v>
      </c>
      <c r="S1173" s="15">
        <v>14496</v>
      </c>
      <c r="T1173" s="15">
        <v>11.231</v>
      </c>
      <c r="U1173" s="15">
        <v>118.4</v>
      </c>
      <c r="V1173" s="15">
        <v>20</v>
      </c>
      <c r="W1173" s="15">
        <v>85.8</v>
      </c>
      <c r="X1173" s="15">
        <v>94.530699999999996</v>
      </c>
      <c r="Z1173" s="15">
        <v>3.0908844470977801</v>
      </c>
      <c r="AB1173" s="15">
        <v>314725</v>
      </c>
      <c r="AD1173" s="15">
        <v>0</v>
      </c>
      <c r="AE1173" s="15">
        <v>0</v>
      </c>
      <c r="AF1173" s="15">
        <v>105.9</v>
      </c>
      <c r="AH1173" s="13">
        <f t="shared" si="252"/>
        <v>2013</v>
      </c>
      <c r="AI1173" s="13">
        <f t="shared" si="253"/>
        <v>29</v>
      </c>
      <c r="AJ1173" s="13">
        <f>IF(AND(ISNUMBER(C1173),ISNUMBER(AK1173),ISNUMBER(AL1173),AH1173&gt;=Inputs!$B$5,AH1173&lt;=Inputs!$B$6,AH1173&lt;&gt;Inputs!$B$7,AH1173&lt;&gt;Inputs!$B$8),1,0)</f>
        <v>0</v>
      </c>
      <c r="AK1173" s="13">
        <f>IF(INDEX($E1173:$AF1173,Inputs!$C$10)="","",INDEX($E1173:$AF1173,Inputs!$C$10))</f>
        <v>263406</v>
      </c>
      <c r="AL1173" s="13">
        <f>IF(INDEX($E1173:$AF1173,Inputs!$C$11)="","",INDEX($E1173:$AF1173,Inputs!$C$11))</f>
        <v>344000</v>
      </c>
      <c r="AM1173" s="19">
        <f>Regression!$C$5+Regression!$C$6*A1173</f>
        <v>9472.1749714266371</v>
      </c>
      <c r="AN1173" s="27" t="str">
        <f t="shared" si="254"/>
        <v/>
      </c>
      <c r="AO1173" s="30">
        <f>INDEX('Seasonal Index'!$E$2:$E$53,AI1173)</f>
        <v>1.0519566788647539</v>
      </c>
      <c r="AP1173" s="34" t="str">
        <f t="shared" si="255"/>
        <v/>
      </c>
      <c r="AQ1173" s="16">
        <f>IF(AJ1173=1,A1173-Regression!$C$15,0)</f>
        <v>0</v>
      </c>
      <c r="AR1173" s="16">
        <f>IF(AJ1173=1,AK1173-Regression!$D$15,0)</f>
        <v>0</v>
      </c>
      <c r="AS1173" s="16">
        <f>IF(AJ1173=1,AL1173-Regression!$E$15,0)</f>
        <v>0</v>
      </c>
      <c r="AT1173" s="16">
        <f>IF(AJ1173=1,AP1173-Regression!$F$15,0)</f>
        <v>0</v>
      </c>
      <c r="AU1173" s="19">
        <f>IF(AND(ISNUMBER(AK1173),ISNUMBER(AL1173)),Regression!$C$38+Regression!$D$38*A1173+Regression!$E$38*AK1173+Regression!$F$38*AL1173,"")</f>
        <v>9303.7222516249203</v>
      </c>
      <c r="AV1173" s="34">
        <f t="shared" si="256"/>
        <v>9787.1127608994611</v>
      </c>
      <c r="AW1173" s="13" t="str">
        <f>IF(AJ1173=1,"Train",IF(AH1173=Inputs!$B$6+1,"Validation",IF(AH1173&gt;Inputs!$B$6+1,"Forecast","Not used")))</f>
        <v>Not used</v>
      </c>
      <c r="AX1173" s="34">
        <f t="shared" si="257"/>
        <v>8982</v>
      </c>
      <c r="AY1173" s="38" t="str">
        <f t="shared" si="258"/>
        <v/>
      </c>
      <c r="AZ1173" s="13">
        <f t="shared" si="259"/>
        <v>0</v>
      </c>
      <c r="BB1173" s="19">
        <f>Regression!$C$45+Regression!$C$46*A1173</f>
        <v>7972.0130280855365</v>
      </c>
      <c r="BC1173" s="27" t="str">
        <f t="shared" si="260"/>
        <v/>
      </c>
      <c r="BD1173" s="30">
        <f>INDEX('Seasonal Index'!$H$2:$H$53,AI1173)</f>
        <v>1.0486159669304305</v>
      </c>
      <c r="BE1173" s="34" t="str">
        <f t="shared" si="261"/>
        <v/>
      </c>
      <c r="BF1173" s="38" t="str">
        <f t="shared" si="262"/>
        <v/>
      </c>
      <c r="BG1173" s="34">
        <f t="shared" si="263"/>
        <v>8982</v>
      </c>
      <c r="BH1173" s="13">
        <f t="shared" si="264"/>
        <v>0</v>
      </c>
      <c r="BI1173" s="13">
        <f t="shared" si="265"/>
        <v>0</v>
      </c>
    </row>
    <row r="1174" spans="1:61" x14ac:dyDescent="0.2">
      <c r="A1174" s="15">
        <v>1173</v>
      </c>
      <c r="B1174" s="35">
        <v>41481</v>
      </c>
      <c r="C1174" s="36">
        <v>9147</v>
      </c>
      <c r="D1174" s="37"/>
      <c r="F1174" s="15">
        <v>355000</v>
      </c>
      <c r="H1174" s="15">
        <v>105.876</v>
      </c>
      <c r="I1174" s="15">
        <v>108.398</v>
      </c>
      <c r="J1174" s="15">
        <v>3.6819999999999999</v>
      </c>
      <c r="K1174" s="15">
        <v>16648.188999999998</v>
      </c>
      <c r="L1174" s="15">
        <v>891784</v>
      </c>
      <c r="M1174" s="15">
        <v>1767</v>
      </c>
      <c r="N1174" s="15">
        <v>16.149000000000001</v>
      </c>
      <c r="O1174" s="15">
        <v>263406</v>
      </c>
      <c r="P1174" s="15">
        <v>11321.6</v>
      </c>
      <c r="Q1174" s="15">
        <v>2963146</v>
      </c>
      <c r="R1174" s="15">
        <v>54000</v>
      </c>
      <c r="S1174" s="15">
        <v>14496</v>
      </c>
      <c r="T1174" s="15">
        <v>11.231</v>
      </c>
      <c r="U1174" s="15">
        <v>118.4</v>
      </c>
      <c r="V1174" s="15">
        <v>20</v>
      </c>
      <c r="W1174" s="15">
        <v>85.8</v>
      </c>
      <c r="X1174" s="15">
        <v>93.640559999999994</v>
      </c>
      <c r="Z1174" s="15">
        <v>3.0908844470977801</v>
      </c>
      <c r="AB1174" s="15">
        <v>314725</v>
      </c>
      <c r="AD1174" s="15">
        <v>0</v>
      </c>
      <c r="AE1174" s="15">
        <v>0</v>
      </c>
      <c r="AF1174" s="15">
        <v>81.3</v>
      </c>
      <c r="AH1174" s="13">
        <f t="shared" si="252"/>
        <v>2013</v>
      </c>
      <c r="AI1174" s="13">
        <f t="shared" si="253"/>
        <v>30</v>
      </c>
      <c r="AJ1174" s="13">
        <f>IF(AND(ISNUMBER(C1174),ISNUMBER(AK1174),ISNUMBER(AL1174),AH1174&gt;=Inputs!$B$5,AH1174&lt;=Inputs!$B$6,AH1174&lt;&gt;Inputs!$B$7,AH1174&lt;&gt;Inputs!$B$8),1,0)</f>
        <v>0</v>
      </c>
      <c r="AK1174" s="13">
        <f>IF(INDEX($E1174:$AF1174,Inputs!$C$10)="","",INDEX($E1174:$AF1174,Inputs!$C$10))</f>
        <v>263406</v>
      </c>
      <c r="AL1174" s="13">
        <f>IF(INDEX($E1174:$AF1174,Inputs!$C$11)="","",INDEX($E1174:$AF1174,Inputs!$C$11))</f>
        <v>355000</v>
      </c>
      <c r="AM1174" s="19">
        <f>Regression!$C$5+Regression!$C$6*A1174</f>
        <v>9471.0022964883192</v>
      </c>
      <c r="AN1174" s="27" t="str">
        <f t="shared" si="254"/>
        <v/>
      </c>
      <c r="AO1174" s="30">
        <f>INDEX('Seasonal Index'!$E$2:$E$53,AI1174)</f>
        <v>1.0317130415362794</v>
      </c>
      <c r="AP1174" s="34" t="str">
        <f t="shared" si="255"/>
        <v/>
      </c>
      <c r="AQ1174" s="16">
        <f>IF(AJ1174=1,A1174-Regression!$C$15,0)</f>
        <v>0</v>
      </c>
      <c r="AR1174" s="16">
        <f>IF(AJ1174=1,AK1174-Regression!$D$15,0)</f>
        <v>0</v>
      </c>
      <c r="AS1174" s="16">
        <f>IF(AJ1174=1,AL1174-Regression!$E$15,0)</f>
        <v>0</v>
      </c>
      <c r="AT1174" s="16">
        <f>IF(AJ1174=1,AP1174-Regression!$F$15,0)</f>
        <v>0</v>
      </c>
      <c r="AU1174" s="19">
        <f>IF(AND(ISNUMBER(AK1174),ISNUMBER(AL1174)),Regression!$C$38+Regression!$D$38*A1174+Regression!$E$38*AK1174+Regression!$F$38*AL1174,"")</f>
        <v>9272.9544832626561</v>
      </c>
      <c r="AV1174" s="34">
        <f t="shared" si="256"/>
        <v>9567.0280739543923</v>
      </c>
      <c r="AW1174" s="13" t="str">
        <f>IF(AJ1174=1,"Train",IF(AH1174=Inputs!$B$6+1,"Validation",IF(AH1174&gt;Inputs!$B$6+1,"Forecast","Not used")))</f>
        <v>Not used</v>
      </c>
      <c r="AX1174" s="34">
        <f t="shared" si="257"/>
        <v>9147</v>
      </c>
      <c r="AY1174" s="38" t="str">
        <f t="shared" si="258"/>
        <v/>
      </c>
      <c r="AZ1174" s="13">
        <f t="shared" si="259"/>
        <v>0</v>
      </c>
      <c r="BB1174" s="19">
        <f>Regression!$C$45+Regression!$C$46*A1174</f>
        <v>7973.5725276983139</v>
      </c>
      <c r="BC1174" s="27" t="str">
        <f t="shared" si="260"/>
        <v/>
      </c>
      <c r="BD1174" s="30">
        <f>INDEX('Seasonal Index'!$H$2:$H$53,AI1174)</f>
        <v>1.0099032328934463</v>
      </c>
      <c r="BE1174" s="34" t="str">
        <f t="shared" si="261"/>
        <v/>
      </c>
      <c r="BF1174" s="38" t="str">
        <f t="shared" si="262"/>
        <v/>
      </c>
      <c r="BG1174" s="34">
        <f t="shared" si="263"/>
        <v>9147</v>
      </c>
      <c r="BH1174" s="13">
        <f t="shared" si="264"/>
        <v>0</v>
      </c>
      <c r="BI1174" s="13">
        <f t="shared" si="265"/>
        <v>0</v>
      </c>
    </row>
    <row r="1175" spans="1:61" x14ac:dyDescent="0.2">
      <c r="A1175" s="15">
        <v>1174</v>
      </c>
      <c r="B1175" s="35">
        <v>41488</v>
      </c>
      <c r="C1175" s="36">
        <v>9246</v>
      </c>
      <c r="D1175" s="37"/>
      <c r="F1175" s="15">
        <v>334000</v>
      </c>
      <c r="H1175" s="15">
        <v>105.544</v>
      </c>
      <c r="I1175" s="15">
        <v>108.60599999999999</v>
      </c>
      <c r="J1175" s="15">
        <v>3.6459999999999999</v>
      </c>
      <c r="K1175" s="15">
        <v>16648.188999999998</v>
      </c>
      <c r="L1175" s="15">
        <v>891784</v>
      </c>
      <c r="M1175" s="15">
        <v>1767</v>
      </c>
      <c r="N1175" s="15">
        <v>16.149000000000001</v>
      </c>
      <c r="O1175" s="15">
        <v>263406</v>
      </c>
      <c r="P1175" s="15">
        <v>11321.6</v>
      </c>
      <c r="Q1175" s="15">
        <v>2963146</v>
      </c>
      <c r="R1175" s="15">
        <v>54000</v>
      </c>
      <c r="S1175" s="15">
        <v>14496</v>
      </c>
      <c r="T1175" s="15">
        <v>11.231</v>
      </c>
      <c r="U1175" s="15">
        <v>118.4</v>
      </c>
      <c r="V1175" s="15">
        <v>20</v>
      </c>
      <c r="W1175" s="15">
        <v>85.8</v>
      </c>
      <c r="X1175" s="15">
        <v>93.231300000000005</v>
      </c>
      <c r="Z1175" s="15">
        <v>3.0908844470977801</v>
      </c>
      <c r="AB1175" s="15">
        <v>314725</v>
      </c>
      <c r="AD1175" s="15">
        <v>0</v>
      </c>
      <c r="AE1175" s="15">
        <v>0.8</v>
      </c>
      <c r="AF1175" s="15">
        <v>65.3</v>
      </c>
      <c r="AH1175" s="13">
        <f t="shared" si="252"/>
        <v>2013</v>
      </c>
      <c r="AI1175" s="13">
        <f t="shared" si="253"/>
        <v>31</v>
      </c>
      <c r="AJ1175" s="13">
        <f>IF(AND(ISNUMBER(C1175),ISNUMBER(AK1175),ISNUMBER(AL1175),AH1175&gt;=Inputs!$B$5,AH1175&lt;=Inputs!$B$6,AH1175&lt;&gt;Inputs!$B$7,AH1175&lt;&gt;Inputs!$B$8),1,0)</f>
        <v>0</v>
      </c>
      <c r="AK1175" s="13">
        <f>IF(INDEX($E1175:$AF1175,Inputs!$C$10)="","",INDEX($E1175:$AF1175,Inputs!$C$10))</f>
        <v>263406</v>
      </c>
      <c r="AL1175" s="13">
        <f>IF(INDEX($E1175:$AF1175,Inputs!$C$11)="","",INDEX($E1175:$AF1175,Inputs!$C$11))</f>
        <v>334000</v>
      </c>
      <c r="AM1175" s="19">
        <f>Regression!$C$5+Regression!$C$6*A1175</f>
        <v>9469.8296215499995</v>
      </c>
      <c r="AN1175" s="27" t="str">
        <f t="shared" si="254"/>
        <v/>
      </c>
      <c r="AO1175" s="30">
        <f>INDEX('Seasonal Index'!$E$2:$E$53,AI1175)</f>
        <v>1.0399732200612197</v>
      </c>
      <c r="AP1175" s="34" t="str">
        <f t="shared" si="255"/>
        <v/>
      </c>
      <c r="AQ1175" s="16">
        <f>IF(AJ1175=1,A1175-Regression!$C$15,0)</f>
        <v>0</v>
      </c>
      <c r="AR1175" s="16">
        <f>IF(AJ1175=1,AK1175-Regression!$D$15,0)</f>
        <v>0</v>
      </c>
      <c r="AS1175" s="16">
        <f>IF(AJ1175=1,AL1175-Regression!$E$15,0)</f>
        <v>0</v>
      </c>
      <c r="AT1175" s="16">
        <f>IF(AJ1175=1,AP1175-Regression!$F$15,0)</f>
        <v>0</v>
      </c>
      <c r="AU1175" s="19">
        <f>IF(AND(ISNUMBER(AK1175),ISNUMBER(AL1175)),Regression!$C$38+Regression!$D$38*A1175+Regression!$E$38*AK1175+Regression!$F$38*AL1175,"")</f>
        <v>9327.1480389566223</v>
      </c>
      <c r="AV1175" s="34">
        <f t="shared" si="256"/>
        <v>9699.9841800614086</v>
      </c>
      <c r="AW1175" s="13" t="str">
        <f>IF(AJ1175=1,"Train",IF(AH1175=Inputs!$B$6+1,"Validation",IF(AH1175&gt;Inputs!$B$6+1,"Forecast","Not used")))</f>
        <v>Not used</v>
      </c>
      <c r="AX1175" s="34">
        <f t="shared" si="257"/>
        <v>9246</v>
      </c>
      <c r="AY1175" s="38" t="str">
        <f t="shared" si="258"/>
        <v/>
      </c>
      <c r="AZ1175" s="13">
        <f t="shared" si="259"/>
        <v>0</v>
      </c>
      <c r="BB1175" s="19">
        <f>Regression!$C$45+Regression!$C$46*A1175</f>
        <v>7975.1320273110905</v>
      </c>
      <c r="BC1175" s="27" t="str">
        <f t="shared" si="260"/>
        <v/>
      </c>
      <c r="BD1175" s="30">
        <f>INDEX('Seasonal Index'!$H$2:$H$53,AI1175)</f>
        <v>1.0389647971011076</v>
      </c>
      <c r="BE1175" s="34" t="str">
        <f t="shared" si="261"/>
        <v/>
      </c>
      <c r="BF1175" s="38" t="str">
        <f t="shared" si="262"/>
        <v/>
      </c>
      <c r="BG1175" s="34">
        <f t="shared" si="263"/>
        <v>9246</v>
      </c>
      <c r="BH1175" s="13">
        <f t="shared" si="264"/>
        <v>0</v>
      </c>
      <c r="BI1175" s="13">
        <f t="shared" si="265"/>
        <v>0</v>
      </c>
    </row>
    <row r="1176" spans="1:61" x14ac:dyDescent="0.2">
      <c r="A1176" s="15">
        <v>1175</v>
      </c>
      <c r="B1176" s="35">
        <v>41495</v>
      </c>
      <c r="C1176" s="36">
        <v>9190</v>
      </c>
      <c r="D1176" s="37"/>
      <c r="F1176" s="15">
        <v>339000</v>
      </c>
      <c r="H1176" s="15">
        <v>105.166</v>
      </c>
      <c r="I1176" s="15">
        <v>108.556</v>
      </c>
      <c r="J1176" s="15">
        <v>3.6320000000000001</v>
      </c>
      <c r="K1176" s="15">
        <v>16728.687000000002</v>
      </c>
      <c r="L1176" s="15">
        <v>910725</v>
      </c>
      <c r="M1176" s="15">
        <v>1761</v>
      </c>
      <c r="N1176" s="15">
        <v>16.149000000000001</v>
      </c>
      <c r="O1176" s="15">
        <v>263406</v>
      </c>
      <c r="P1176" s="15">
        <v>11344.4</v>
      </c>
      <c r="Q1176" s="15">
        <v>2963146</v>
      </c>
      <c r="R1176" s="15">
        <v>54000</v>
      </c>
      <c r="S1176" s="15">
        <v>14496</v>
      </c>
      <c r="T1176" s="15">
        <v>11.231</v>
      </c>
      <c r="U1176" s="15">
        <v>119</v>
      </c>
      <c r="V1176" s="15">
        <v>20</v>
      </c>
      <c r="W1176" s="15">
        <v>88.2</v>
      </c>
      <c r="X1176" s="15">
        <v>93.50206</v>
      </c>
      <c r="Z1176" s="15">
        <v>3.0908844470977801</v>
      </c>
      <c r="AB1176" s="15">
        <v>314725</v>
      </c>
      <c r="AD1176" s="15">
        <v>0</v>
      </c>
      <c r="AE1176" s="15">
        <v>0</v>
      </c>
      <c r="AF1176" s="15">
        <v>75.599999999999994</v>
      </c>
      <c r="AH1176" s="13">
        <f t="shared" si="252"/>
        <v>2013</v>
      </c>
      <c r="AI1176" s="13">
        <f t="shared" si="253"/>
        <v>32</v>
      </c>
      <c r="AJ1176" s="13">
        <f>IF(AND(ISNUMBER(C1176),ISNUMBER(AK1176),ISNUMBER(AL1176),AH1176&gt;=Inputs!$B$5,AH1176&lt;=Inputs!$B$6,AH1176&lt;&gt;Inputs!$B$7,AH1176&lt;&gt;Inputs!$B$8),1,0)</f>
        <v>0</v>
      </c>
      <c r="AK1176" s="13">
        <f>IF(INDEX($E1176:$AF1176,Inputs!$C$10)="","",INDEX($E1176:$AF1176,Inputs!$C$10))</f>
        <v>263406</v>
      </c>
      <c r="AL1176" s="13">
        <f>IF(INDEX($E1176:$AF1176,Inputs!$C$11)="","",INDEX($E1176:$AF1176,Inputs!$C$11))</f>
        <v>339000</v>
      </c>
      <c r="AM1176" s="19">
        <f>Regression!$C$5+Regression!$C$6*A1176</f>
        <v>9468.6569466116798</v>
      </c>
      <c r="AN1176" s="27" t="str">
        <f t="shared" si="254"/>
        <v/>
      </c>
      <c r="AO1176" s="30">
        <f>INDEX('Seasonal Index'!$E$2:$E$53,AI1176)</f>
        <v>1.040616931741758</v>
      </c>
      <c r="AP1176" s="34" t="str">
        <f t="shared" si="255"/>
        <v/>
      </c>
      <c r="AQ1176" s="16">
        <f>IF(AJ1176=1,A1176-Regression!$C$15,0)</f>
        <v>0</v>
      </c>
      <c r="AR1176" s="16">
        <f>IF(AJ1176=1,AK1176-Regression!$D$15,0)</f>
        <v>0</v>
      </c>
      <c r="AS1176" s="16">
        <f>IF(AJ1176=1,AL1176-Regression!$E$15,0)</f>
        <v>0</v>
      </c>
      <c r="AT1176" s="16">
        <f>IF(AJ1176=1,AP1176-Regression!$F$15,0)</f>
        <v>0</v>
      </c>
      <c r="AU1176" s="19">
        <f>IF(AND(ISNUMBER(AK1176),ISNUMBER(AL1176)),Regression!$C$38+Regression!$D$38*A1176+Regression!$E$38*AK1176+Regression!$F$38*AL1176,"")</f>
        <v>9312.3105188549034</v>
      </c>
      <c r="AV1176" s="34">
        <f t="shared" si="256"/>
        <v>9690.5479995572878</v>
      </c>
      <c r="AW1176" s="13" t="str">
        <f>IF(AJ1176=1,"Train",IF(AH1176=Inputs!$B$6+1,"Validation",IF(AH1176&gt;Inputs!$B$6+1,"Forecast","Not used")))</f>
        <v>Not used</v>
      </c>
      <c r="AX1176" s="34">
        <f t="shared" si="257"/>
        <v>9190</v>
      </c>
      <c r="AY1176" s="38" t="str">
        <f t="shared" si="258"/>
        <v/>
      </c>
      <c r="AZ1176" s="13">
        <f t="shared" si="259"/>
        <v>0</v>
      </c>
      <c r="BB1176" s="19">
        <f>Regression!$C$45+Regression!$C$46*A1176</f>
        <v>7976.6915269238671</v>
      </c>
      <c r="BC1176" s="27" t="str">
        <f t="shared" si="260"/>
        <v/>
      </c>
      <c r="BD1176" s="30">
        <f>INDEX('Seasonal Index'!$H$2:$H$53,AI1176)</f>
        <v>1.0332208948643213</v>
      </c>
      <c r="BE1176" s="34" t="str">
        <f t="shared" si="261"/>
        <v/>
      </c>
      <c r="BF1176" s="38" t="str">
        <f t="shared" si="262"/>
        <v/>
      </c>
      <c r="BG1176" s="34">
        <f t="shared" si="263"/>
        <v>9190</v>
      </c>
      <c r="BH1176" s="13">
        <f t="shared" si="264"/>
        <v>0</v>
      </c>
      <c r="BI1176" s="13">
        <f t="shared" si="265"/>
        <v>0</v>
      </c>
    </row>
    <row r="1177" spans="1:61" x14ac:dyDescent="0.2">
      <c r="A1177" s="15">
        <v>1176</v>
      </c>
      <c r="B1177" s="35">
        <v>41502</v>
      </c>
      <c r="C1177" s="36">
        <v>9200</v>
      </c>
      <c r="D1177" s="37"/>
      <c r="F1177" s="15">
        <v>327000</v>
      </c>
      <c r="H1177" s="15">
        <v>106.974</v>
      </c>
      <c r="I1177" s="15">
        <v>110.726</v>
      </c>
      <c r="J1177" s="15">
        <v>3.5609999999999999</v>
      </c>
      <c r="K1177" s="15">
        <v>16728.687000000002</v>
      </c>
      <c r="L1177" s="15">
        <v>910725</v>
      </c>
      <c r="M1177" s="15">
        <v>1761</v>
      </c>
      <c r="N1177" s="15">
        <v>16.021000000000001</v>
      </c>
      <c r="O1177" s="15">
        <v>259980</v>
      </c>
      <c r="P1177" s="15">
        <v>11344.4</v>
      </c>
      <c r="Q1177" s="15">
        <v>2963146</v>
      </c>
      <c r="R1177" s="15">
        <v>54000</v>
      </c>
      <c r="S1177" s="15">
        <v>14496</v>
      </c>
      <c r="T1177" s="15">
        <v>11.231</v>
      </c>
      <c r="U1177" s="15">
        <v>119</v>
      </c>
      <c r="V1177" s="15">
        <v>20</v>
      </c>
      <c r="W1177" s="15">
        <v>88.2</v>
      </c>
      <c r="X1177" s="15">
        <v>93.155959999999993</v>
      </c>
      <c r="Z1177" s="15">
        <v>3.1625218391418501</v>
      </c>
      <c r="AB1177" s="15">
        <v>314725</v>
      </c>
      <c r="AD1177" s="15">
        <v>0</v>
      </c>
      <c r="AE1177" s="15">
        <v>0.2</v>
      </c>
      <c r="AF1177" s="15">
        <v>67.8</v>
      </c>
      <c r="AH1177" s="13">
        <f t="shared" si="252"/>
        <v>2013</v>
      </c>
      <c r="AI1177" s="13">
        <f t="shared" si="253"/>
        <v>33</v>
      </c>
      <c r="AJ1177" s="13">
        <f>IF(AND(ISNUMBER(C1177),ISNUMBER(AK1177),ISNUMBER(AL1177),AH1177&gt;=Inputs!$B$5,AH1177&lt;=Inputs!$B$6,AH1177&lt;&gt;Inputs!$B$7,AH1177&lt;&gt;Inputs!$B$8),1,0)</f>
        <v>0</v>
      </c>
      <c r="AK1177" s="13">
        <f>IF(INDEX($E1177:$AF1177,Inputs!$C$10)="","",INDEX($E1177:$AF1177,Inputs!$C$10))</f>
        <v>259980</v>
      </c>
      <c r="AL1177" s="13">
        <f>IF(INDEX($E1177:$AF1177,Inputs!$C$11)="","",INDEX($E1177:$AF1177,Inputs!$C$11))</f>
        <v>327000</v>
      </c>
      <c r="AM1177" s="19">
        <f>Regression!$C$5+Regression!$C$6*A1177</f>
        <v>9467.4842716733619</v>
      </c>
      <c r="AN1177" s="27" t="str">
        <f t="shared" si="254"/>
        <v/>
      </c>
      <c r="AO1177" s="30">
        <f>INDEX('Seasonal Index'!$E$2:$E$53,AI1177)</f>
        <v>1.027478065834379</v>
      </c>
      <c r="AP1177" s="34" t="str">
        <f t="shared" si="255"/>
        <v/>
      </c>
      <c r="AQ1177" s="16">
        <f>IF(AJ1177=1,A1177-Regression!$C$15,0)</f>
        <v>0</v>
      </c>
      <c r="AR1177" s="16">
        <f>IF(AJ1177=1,AK1177-Regression!$D$15,0)</f>
        <v>0</v>
      </c>
      <c r="AS1177" s="16">
        <f>IF(AJ1177=1,AL1177-Regression!$E$15,0)</f>
        <v>0</v>
      </c>
      <c r="AT1177" s="16">
        <f>IF(AJ1177=1,AP1177-Regression!$F$15,0)</f>
        <v>0</v>
      </c>
      <c r="AU1177" s="19">
        <f>IF(AND(ISNUMBER(AK1177),ISNUMBER(AL1177)),Regression!$C$38+Regression!$D$38*A1177+Regression!$E$38*AK1177+Regression!$F$38*AL1177,"")</f>
        <v>9336.3573788933318</v>
      </c>
      <c r="AV1177" s="34">
        <f t="shared" si="256"/>
        <v>9592.9024216038524</v>
      </c>
      <c r="AW1177" s="13" t="str">
        <f>IF(AJ1177=1,"Train",IF(AH1177=Inputs!$B$6+1,"Validation",IF(AH1177&gt;Inputs!$B$6+1,"Forecast","Not used")))</f>
        <v>Not used</v>
      </c>
      <c r="AX1177" s="34">
        <f t="shared" si="257"/>
        <v>9200</v>
      </c>
      <c r="AY1177" s="38" t="str">
        <f t="shared" si="258"/>
        <v/>
      </c>
      <c r="AZ1177" s="13">
        <f t="shared" si="259"/>
        <v>0</v>
      </c>
      <c r="BB1177" s="19">
        <f>Regression!$C$45+Regression!$C$46*A1177</f>
        <v>7978.2510265366436</v>
      </c>
      <c r="BC1177" s="27" t="str">
        <f t="shared" si="260"/>
        <v/>
      </c>
      <c r="BD1177" s="30">
        <f>INDEX('Seasonal Index'!$H$2:$H$53,AI1177)</f>
        <v>1.0058600109847937</v>
      </c>
      <c r="BE1177" s="34" t="str">
        <f t="shared" si="261"/>
        <v/>
      </c>
      <c r="BF1177" s="38" t="str">
        <f t="shared" si="262"/>
        <v/>
      </c>
      <c r="BG1177" s="34">
        <f t="shared" si="263"/>
        <v>9200</v>
      </c>
      <c r="BH1177" s="13">
        <f t="shared" si="264"/>
        <v>0</v>
      </c>
      <c r="BI1177" s="13">
        <f t="shared" si="265"/>
        <v>0</v>
      </c>
    </row>
    <row r="1178" spans="1:61" x14ac:dyDescent="0.2">
      <c r="A1178" s="15">
        <v>1177</v>
      </c>
      <c r="B1178" s="35">
        <v>41509</v>
      </c>
      <c r="C1178" s="36">
        <v>9031</v>
      </c>
      <c r="D1178" s="37"/>
      <c r="F1178" s="15">
        <v>340000</v>
      </c>
      <c r="H1178" s="15">
        <v>105.476</v>
      </c>
      <c r="I1178" s="15">
        <v>111.12</v>
      </c>
      <c r="J1178" s="15">
        <v>3.55</v>
      </c>
      <c r="K1178" s="15">
        <v>16728.687000000002</v>
      </c>
      <c r="L1178" s="15">
        <v>910725</v>
      </c>
      <c r="M1178" s="15">
        <v>1761</v>
      </c>
      <c r="N1178" s="15">
        <v>16.021000000000001</v>
      </c>
      <c r="O1178" s="15">
        <v>259980</v>
      </c>
      <c r="P1178" s="15">
        <v>11344.4</v>
      </c>
      <c r="Q1178" s="15">
        <v>2963146</v>
      </c>
      <c r="R1178" s="15">
        <v>54000</v>
      </c>
      <c r="S1178" s="15">
        <v>14496</v>
      </c>
      <c r="T1178" s="15">
        <v>11.153</v>
      </c>
      <c r="U1178" s="15">
        <v>119</v>
      </c>
      <c r="V1178" s="15">
        <v>20</v>
      </c>
      <c r="W1178" s="15">
        <v>88.2</v>
      </c>
      <c r="X1178" s="15">
        <v>93.341440000000006</v>
      </c>
      <c r="Z1178" s="15">
        <v>3.1625218391418501</v>
      </c>
      <c r="AB1178" s="15">
        <v>314725</v>
      </c>
      <c r="AD1178" s="15">
        <v>0</v>
      </c>
      <c r="AE1178" s="15">
        <v>0.2</v>
      </c>
      <c r="AF1178" s="15">
        <v>79.2</v>
      </c>
      <c r="AH1178" s="13">
        <f t="shared" si="252"/>
        <v>2013</v>
      </c>
      <c r="AI1178" s="13">
        <f t="shared" si="253"/>
        <v>34</v>
      </c>
      <c r="AJ1178" s="13">
        <f>IF(AND(ISNUMBER(C1178),ISNUMBER(AK1178),ISNUMBER(AL1178),AH1178&gt;=Inputs!$B$5,AH1178&lt;=Inputs!$B$6,AH1178&lt;&gt;Inputs!$B$7,AH1178&lt;&gt;Inputs!$B$8),1,0)</f>
        <v>0</v>
      </c>
      <c r="AK1178" s="13">
        <f>IF(INDEX($E1178:$AF1178,Inputs!$C$10)="","",INDEX($E1178:$AF1178,Inputs!$C$10))</f>
        <v>259980</v>
      </c>
      <c r="AL1178" s="13">
        <f>IF(INDEX($E1178:$AF1178,Inputs!$C$11)="","",INDEX($E1178:$AF1178,Inputs!$C$11))</f>
        <v>340000</v>
      </c>
      <c r="AM1178" s="19">
        <f>Regression!$C$5+Regression!$C$6*A1178</f>
        <v>9466.3115967350423</v>
      </c>
      <c r="AN1178" s="27" t="str">
        <f t="shared" si="254"/>
        <v/>
      </c>
      <c r="AO1178" s="30">
        <f>INDEX('Seasonal Index'!$E$2:$E$53,AI1178)</f>
        <v>1.0381639846741464</v>
      </c>
      <c r="AP1178" s="34" t="str">
        <f t="shared" si="255"/>
        <v/>
      </c>
      <c r="AQ1178" s="16">
        <f>IF(AJ1178=1,A1178-Regression!$C$15,0)</f>
        <v>0</v>
      </c>
      <c r="AR1178" s="16">
        <f>IF(AJ1178=1,AK1178-Regression!$D$15,0)</f>
        <v>0</v>
      </c>
      <c r="AS1178" s="16">
        <f>IF(AJ1178=1,AL1178-Regression!$E$15,0)</f>
        <v>0</v>
      </c>
      <c r="AT1178" s="16">
        <f>IF(AJ1178=1,AP1178-Regression!$F$15,0)</f>
        <v>0</v>
      </c>
      <c r="AU1178" s="19">
        <f>IF(AND(ISNUMBER(AK1178),ISNUMBER(AL1178)),Regression!$C$38+Regression!$D$38*A1178+Regression!$E$38*AK1178+Regression!$F$38*AL1178,"")</f>
        <v>9300.2795277775549</v>
      </c>
      <c r="AV1178" s="34">
        <f t="shared" si="256"/>
        <v>9655.2152531409356</v>
      </c>
      <c r="AW1178" s="13" t="str">
        <f>IF(AJ1178=1,"Train",IF(AH1178=Inputs!$B$6+1,"Validation",IF(AH1178&gt;Inputs!$B$6+1,"Forecast","Not used")))</f>
        <v>Not used</v>
      </c>
      <c r="AX1178" s="34">
        <f t="shared" si="257"/>
        <v>9031</v>
      </c>
      <c r="AY1178" s="38" t="str">
        <f t="shared" si="258"/>
        <v/>
      </c>
      <c r="AZ1178" s="13">
        <f t="shared" si="259"/>
        <v>0</v>
      </c>
      <c r="BB1178" s="19">
        <f>Regression!$C$45+Regression!$C$46*A1178</f>
        <v>7979.8105261494202</v>
      </c>
      <c r="BC1178" s="27" t="str">
        <f t="shared" si="260"/>
        <v/>
      </c>
      <c r="BD1178" s="30">
        <f>INDEX('Seasonal Index'!$H$2:$H$53,AI1178)</f>
        <v>1.0219588934931323</v>
      </c>
      <c r="BE1178" s="34" t="str">
        <f t="shared" si="261"/>
        <v/>
      </c>
      <c r="BF1178" s="38" t="str">
        <f t="shared" si="262"/>
        <v/>
      </c>
      <c r="BG1178" s="34">
        <f t="shared" si="263"/>
        <v>9031</v>
      </c>
      <c r="BH1178" s="13">
        <f t="shared" si="264"/>
        <v>0</v>
      </c>
      <c r="BI1178" s="13">
        <f t="shared" si="265"/>
        <v>0</v>
      </c>
    </row>
    <row r="1179" spans="1:61" x14ac:dyDescent="0.2">
      <c r="A1179" s="15">
        <v>1178</v>
      </c>
      <c r="B1179" s="35">
        <v>41516</v>
      </c>
      <c r="C1179" s="36">
        <v>9094</v>
      </c>
      <c r="D1179" s="37"/>
      <c r="F1179" s="15">
        <v>336000</v>
      </c>
      <c r="H1179" s="15">
        <v>108.33</v>
      </c>
      <c r="I1179" s="15">
        <v>115.318</v>
      </c>
      <c r="J1179" s="15">
        <v>3.552</v>
      </c>
      <c r="K1179" s="15">
        <v>16728.687000000002</v>
      </c>
      <c r="L1179" s="15">
        <v>910725</v>
      </c>
      <c r="M1179" s="15">
        <v>1761</v>
      </c>
      <c r="N1179" s="15">
        <v>16.021000000000001</v>
      </c>
      <c r="O1179" s="15">
        <v>259980</v>
      </c>
      <c r="P1179" s="15">
        <v>11344.4</v>
      </c>
      <c r="Q1179" s="15">
        <v>2963146</v>
      </c>
      <c r="R1179" s="15">
        <v>54000</v>
      </c>
      <c r="S1179" s="15">
        <v>14496</v>
      </c>
      <c r="T1179" s="15">
        <v>11.153</v>
      </c>
      <c r="U1179" s="15">
        <v>119</v>
      </c>
      <c r="V1179" s="15">
        <v>19</v>
      </c>
      <c r="W1179" s="15">
        <v>88.2</v>
      </c>
      <c r="X1179" s="15">
        <v>93.895820000000001</v>
      </c>
      <c r="Z1179" s="15">
        <v>3.1625218391418501</v>
      </c>
      <c r="AB1179" s="15">
        <v>314725</v>
      </c>
      <c r="AD1179" s="15">
        <v>0</v>
      </c>
      <c r="AE1179" s="15">
        <v>0</v>
      </c>
      <c r="AF1179" s="15">
        <v>90.6</v>
      </c>
      <c r="AH1179" s="13">
        <f t="shared" si="252"/>
        <v>2013</v>
      </c>
      <c r="AI1179" s="13">
        <f t="shared" si="253"/>
        <v>35</v>
      </c>
      <c r="AJ1179" s="13">
        <f>IF(AND(ISNUMBER(C1179),ISNUMBER(AK1179),ISNUMBER(AL1179),AH1179&gt;=Inputs!$B$5,AH1179&lt;=Inputs!$B$6,AH1179&lt;&gt;Inputs!$B$7,AH1179&lt;&gt;Inputs!$B$8),1,0)</f>
        <v>0</v>
      </c>
      <c r="AK1179" s="13">
        <f>IF(INDEX($E1179:$AF1179,Inputs!$C$10)="","",INDEX($E1179:$AF1179,Inputs!$C$10))</f>
        <v>259980</v>
      </c>
      <c r="AL1179" s="13">
        <f>IF(INDEX($E1179:$AF1179,Inputs!$C$11)="","",INDEX($E1179:$AF1179,Inputs!$C$11))</f>
        <v>336000</v>
      </c>
      <c r="AM1179" s="19">
        <f>Regression!$C$5+Regression!$C$6*A1179</f>
        <v>9465.1389217967226</v>
      </c>
      <c r="AN1179" s="27" t="str">
        <f t="shared" si="254"/>
        <v/>
      </c>
      <c r="AO1179" s="30">
        <f>INDEX('Seasonal Index'!$E$2:$E$53,AI1179)</f>
        <v>1.0224659586681397</v>
      </c>
      <c r="AP1179" s="34" t="str">
        <f t="shared" si="255"/>
        <v/>
      </c>
      <c r="AQ1179" s="16">
        <f>IF(AJ1179=1,A1179-Regression!$C$15,0)</f>
        <v>0</v>
      </c>
      <c r="AR1179" s="16">
        <f>IF(AJ1179=1,AK1179-Regression!$D$15,0)</f>
        <v>0</v>
      </c>
      <c r="AS1179" s="16">
        <f>IF(AJ1179=1,AL1179-Regression!$E$15,0)</f>
        <v>0</v>
      </c>
      <c r="AT1179" s="16">
        <f>IF(AJ1179=1,AP1179-Regression!$F$15,0)</f>
        <v>0</v>
      </c>
      <c r="AU1179" s="19">
        <f>IF(AND(ISNUMBER(AK1179),ISNUMBER(AL1179)),Regression!$C$38+Regression!$D$38*A1179+Regression!$E$38*AK1179+Regression!$F$38*AL1179,"")</f>
        <v>9309.3373800666486</v>
      </c>
      <c r="AV1179" s="34">
        <f t="shared" si="256"/>
        <v>9518.4805688749948</v>
      </c>
      <c r="AW1179" s="13" t="str">
        <f>IF(AJ1179=1,"Train",IF(AH1179=Inputs!$B$6+1,"Validation",IF(AH1179&gt;Inputs!$B$6+1,"Forecast","Not used")))</f>
        <v>Not used</v>
      </c>
      <c r="AX1179" s="34">
        <f t="shared" si="257"/>
        <v>9094</v>
      </c>
      <c r="AY1179" s="38" t="str">
        <f t="shared" si="258"/>
        <v/>
      </c>
      <c r="AZ1179" s="13">
        <f t="shared" si="259"/>
        <v>0</v>
      </c>
      <c r="BB1179" s="19">
        <f>Regression!$C$45+Regression!$C$46*A1179</f>
        <v>7981.3700257621977</v>
      </c>
      <c r="BC1179" s="27" t="str">
        <f t="shared" si="260"/>
        <v/>
      </c>
      <c r="BD1179" s="30">
        <f>INDEX('Seasonal Index'!$H$2:$H$53,AI1179)</f>
        <v>1.0227114090901652</v>
      </c>
      <c r="BE1179" s="34" t="str">
        <f t="shared" si="261"/>
        <v/>
      </c>
      <c r="BF1179" s="38" t="str">
        <f t="shared" si="262"/>
        <v/>
      </c>
      <c r="BG1179" s="34">
        <f t="shared" si="263"/>
        <v>9094</v>
      </c>
      <c r="BH1179" s="13">
        <f t="shared" si="264"/>
        <v>0</v>
      </c>
      <c r="BI1179" s="13">
        <f t="shared" si="265"/>
        <v>0</v>
      </c>
    </row>
    <row r="1180" spans="1:61" x14ac:dyDescent="0.2">
      <c r="A1180" s="15">
        <v>1179</v>
      </c>
      <c r="B1180" s="35">
        <v>41523</v>
      </c>
      <c r="C1180" s="36">
        <v>8605</v>
      </c>
      <c r="D1180" s="37"/>
      <c r="F1180" s="15">
        <v>325000</v>
      </c>
      <c r="H1180" s="15">
        <v>108.77</v>
      </c>
      <c r="I1180" s="15">
        <v>116.02500000000001</v>
      </c>
      <c r="J1180" s="15">
        <v>3.6080000000000001</v>
      </c>
      <c r="K1180" s="15">
        <v>16728.687000000002</v>
      </c>
      <c r="L1180" s="15">
        <v>910725</v>
      </c>
      <c r="M1180" s="15">
        <v>1766</v>
      </c>
      <c r="N1180" s="15">
        <v>16.021000000000001</v>
      </c>
      <c r="O1180" s="15">
        <v>259980</v>
      </c>
      <c r="P1180" s="15">
        <v>11372.6</v>
      </c>
      <c r="Q1180" s="15">
        <v>2963146</v>
      </c>
      <c r="R1180" s="15">
        <v>54000</v>
      </c>
      <c r="S1180" s="15">
        <v>14496</v>
      </c>
      <c r="T1180" s="15">
        <v>11.153</v>
      </c>
      <c r="U1180" s="15">
        <v>119</v>
      </c>
      <c r="V1180" s="15">
        <v>19</v>
      </c>
      <c r="W1180" s="15">
        <v>91.6</v>
      </c>
      <c r="X1180" s="15">
        <v>94.477059999999994</v>
      </c>
      <c r="Z1180" s="15">
        <v>3.1625218391418501</v>
      </c>
      <c r="AB1180" s="15">
        <v>314725</v>
      </c>
      <c r="AD1180" s="15">
        <v>1</v>
      </c>
      <c r="AE1180" s="15">
        <v>0.5</v>
      </c>
      <c r="AF1180" s="15">
        <v>89.5</v>
      </c>
      <c r="AH1180" s="13">
        <f t="shared" si="252"/>
        <v>2013</v>
      </c>
      <c r="AI1180" s="13">
        <f t="shared" si="253"/>
        <v>36</v>
      </c>
      <c r="AJ1180" s="13">
        <f>IF(AND(ISNUMBER(C1180),ISNUMBER(AK1180),ISNUMBER(AL1180),AH1180&gt;=Inputs!$B$5,AH1180&lt;=Inputs!$B$6,AH1180&lt;&gt;Inputs!$B$7,AH1180&lt;&gt;Inputs!$B$8),1,0)</f>
        <v>0</v>
      </c>
      <c r="AK1180" s="13">
        <f>IF(INDEX($E1180:$AF1180,Inputs!$C$10)="","",INDEX($E1180:$AF1180,Inputs!$C$10))</f>
        <v>259980</v>
      </c>
      <c r="AL1180" s="13">
        <f>IF(INDEX($E1180:$AF1180,Inputs!$C$11)="","",INDEX($E1180:$AF1180,Inputs!$C$11))</f>
        <v>325000</v>
      </c>
      <c r="AM1180" s="19">
        <f>Regression!$C$5+Regression!$C$6*A1180</f>
        <v>9463.9662468584047</v>
      </c>
      <c r="AN1180" s="27" t="str">
        <f t="shared" si="254"/>
        <v/>
      </c>
      <c r="AO1180" s="30">
        <f>INDEX('Seasonal Index'!$E$2:$E$53,AI1180)</f>
        <v>1.0036108382806754</v>
      </c>
      <c r="AP1180" s="34" t="str">
        <f t="shared" si="255"/>
        <v/>
      </c>
      <c r="AQ1180" s="16">
        <f>IF(AJ1180=1,A1180-Regression!$C$15,0)</f>
        <v>0</v>
      </c>
      <c r="AR1180" s="16">
        <f>IF(AJ1180=1,AK1180-Regression!$D$15,0)</f>
        <v>0</v>
      </c>
      <c r="AS1180" s="16">
        <f>IF(AJ1180=1,AL1180-Regression!$E$15,0)</f>
        <v>0</v>
      </c>
      <c r="AT1180" s="16">
        <f>IF(AJ1180=1,AP1180-Regression!$F$15,0)</f>
        <v>0</v>
      </c>
      <c r="AU1180" s="19">
        <f>IF(AND(ISNUMBER(AK1180),ISNUMBER(AL1180)),Regression!$C$38+Regression!$D$38*A1180+Regression!$E$38*AK1180+Regression!$F$38*AL1180,"")</f>
        <v>9336.9805219930422</v>
      </c>
      <c r="AV1180" s="34">
        <f t="shared" si="256"/>
        <v>9370.6948486877754</v>
      </c>
      <c r="AW1180" s="13" t="str">
        <f>IF(AJ1180=1,"Train",IF(AH1180=Inputs!$B$6+1,"Validation",IF(AH1180&gt;Inputs!$B$6+1,"Forecast","Not used")))</f>
        <v>Not used</v>
      </c>
      <c r="AX1180" s="34">
        <f t="shared" si="257"/>
        <v>8605</v>
      </c>
      <c r="AY1180" s="38" t="str">
        <f t="shared" si="258"/>
        <v/>
      </c>
      <c r="AZ1180" s="13">
        <f t="shared" si="259"/>
        <v>0</v>
      </c>
      <c r="BB1180" s="19">
        <f>Regression!$C$45+Regression!$C$46*A1180</f>
        <v>7982.9295253749742</v>
      </c>
      <c r="BC1180" s="27" t="str">
        <f t="shared" si="260"/>
        <v/>
      </c>
      <c r="BD1180" s="30">
        <f>INDEX('Seasonal Index'!$H$2:$H$53,AI1180)</f>
        <v>0.95792593843145868</v>
      </c>
      <c r="BE1180" s="34" t="str">
        <f t="shared" si="261"/>
        <v/>
      </c>
      <c r="BF1180" s="38" t="str">
        <f t="shared" si="262"/>
        <v/>
      </c>
      <c r="BG1180" s="34">
        <f t="shared" si="263"/>
        <v>8605</v>
      </c>
      <c r="BH1180" s="13">
        <f t="shared" si="264"/>
        <v>0</v>
      </c>
      <c r="BI1180" s="13">
        <f t="shared" si="265"/>
        <v>0</v>
      </c>
    </row>
    <row r="1181" spans="1:61" x14ac:dyDescent="0.2">
      <c r="A1181" s="15">
        <v>1180</v>
      </c>
      <c r="B1181" s="35">
        <v>41530</v>
      </c>
      <c r="C1181" s="36">
        <v>9028</v>
      </c>
      <c r="D1181" s="37"/>
      <c r="F1181" s="15">
        <v>300000</v>
      </c>
      <c r="H1181" s="15">
        <v>108.35599999999999</v>
      </c>
      <c r="I1181" s="15">
        <v>113.218</v>
      </c>
      <c r="J1181" s="15">
        <v>3.5870000000000002</v>
      </c>
      <c r="K1181" s="15">
        <v>16728.687000000002</v>
      </c>
      <c r="L1181" s="15">
        <v>911492</v>
      </c>
      <c r="M1181" s="15">
        <v>1766</v>
      </c>
      <c r="N1181" s="15">
        <v>16.021000000000001</v>
      </c>
      <c r="O1181" s="15">
        <v>259980</v>
      </c>
      <c r="P1181" s="15">
        <v>11372.6</v>
      </c>
      <c r="Q1181" s="15">
        <v>2963146</v>
      </c>
      <c r="R1181" s="15">
        <v>54000</v>
      </c>
      <c r="S1181" s="15">
        <v>14496</v>
      </c>
      <c r="T1181" s="15">
        <v>11.153</v>
      </c>
      <c r="U1181" s="15">
        <v>119</v>
      </c>
      <c r="V1181" s="15">
        <v>19</v>
      </c>
      <c r="W1181" s="15">
        <v>91.6</v>
      </c>
      <c r="X1181" s="15">
        <v>94.667275000000004</v>
      </c>
      <c r="Z1181" s="15">
        <v>3.1625218391418501</v>
      </c>
      <c r="AB1181" s="15">
        <v>314725</v>
      </c>
      <c r="AD1181" s="15">
        <v>0</v>
      </c>
      <c r="AE1181" s="15">
        <v>0.9</v>
      </c>
      <c r="AF1181" s="15">
        <v>81.400000000000006</v>
      </c>
      <c r="AH1181" s="13">
        <f t="shared" si="252"/>
        <v>2013</v>
      </c>
      <c r="AI1181" s="13">
        <f t="shared" si="253"/>
        <v>37</v>
      </c>
      <c r="AJ1181" s="13">
        <f>IF(AND(ISNUMBER(C1181),ISNUMBER(AK1181),ISNUMBER(AL1181),AH1181&gt;=Inputs!$B$5,AH1181&lt;=Inputs!$B$6,AH1181&lt;&gt;Inputs!$B$7,AH1181&lt;&gt;Inputs!$B$8),1,0)</f>
        <v>0</v>
      </c>
      <c r="AK1181" s="13">
        <f>IF(INDEX($E1181:$AF1181,Inputs!$C$10)="","",INDEX($E1181:$AF1181,Inputs!$C$10))</f>
        <v>259980</v>
      </c>
      <c r="AL1181" s="13">
        <f>IF(INDEX($E1181:$AF1181,Inputs!$C$11)="","",INDEX($E1181:$AF1181,Inputs!$C$11))</f>
        <v>300000</v>
      </c>
      <c r="AM1181" s="19">
        <f>Regression!$C$5+Regression!$C$6*A1181</f>
        <v>9462.793571920085</v>
      </c>
      <c r="AN1181" s="27" t="str">
        <f t="shared" si="254"/>
        <v/>
      </c>
      <c r="AO1181" s="30">
        <f>INDEX('Seasonal Index'!$E$2:$E$53,AI1181)</f>
        <v>0.98810944012120361</v>
      </c>
      <c r="AP1181" s="34" t="str">
        <f t="shared" si="255"/>
        <v/>
      </c>
      <c r="AQ1181" s="16">
        <f>IF(AJ1181=1,A1181-Regression!$C$15,0)</f>
        <v>0</v>
      </c>
      <c r="AR1181" s="16">
        <f>IF(AJ1181=1,AK1181-Regression!$D$15,0)</f>
        <v>0</v>
      </c>
      <c r="AS1181" s="16">
        <f>IF(AJ1181=1,AL1181-Regression!$E$15,0)</f>
        <v>0</v>
      </c>
      <c r="AT1181" s="16">
        <f>IF(AJ1181=1,AP1181-Regression!$F$15,0)</f>
        <v>0</v>
      </c>
      <c r="AU1181" s="19">
        <f>IF(AND(ISNUMBER(AK1181),ISNUMBER(AL1181)),Regression!$C$38+Regression!$D$38*A1181+Regression!$E$38*AK1181+Regression!$F$38*AL1181,"")</f>
        <v>9401.7942431940392</v>
      </c>
      <c r="AV1181" s="34">
        <f t="shared" si="256"/>
        <v>9290.0016457772181</v>
      </c>
      <c r="AW1181" s="13" t="str">
        <f>IF(AJ1181=1,"Train",IF(AH1181=Inputs!$B$6+1,"Validation",IF(AH1181&gt;Inputs!$B$6+1,"Forecast","Not used")))</f>
        <v>Not used</v>
      </c>
      <c r="AX1181" s="34">
        <f t="shared" si="257"/>
        <v>9028</v>
      </c>
      <c r="AY1181" s="38" t="str">
        <f t="shared" si="258"/>
        <v/>
      </c>
      <c r="AZ1181" s="13">
        <f t="shared" si="259"/>
        <v>0</v>
      </c>
      <c r="BB1181" s="19">
        <f>Regression!$C$45+Regression!$C$46*A1181</f>
        <v>7984.4890249877508</v>
      </c>
      <c r="BC1181" s="27" t="str">
        <f t="shared" si="260"/>
        <v/>
      </c>
      <c r="BD1181" s="30">
        <f>INDEX('Seasonal Index'!$H$2:$H$53,AI1181)</f>
        <v>0.96626808296825473</v>
      </c>
      <c r="BE1181" s="34" t="str">
        <f t="shared" si="261"/>
        <v/>
      </c>
      <c r="BF1181" s="38" t="str">
        <f t="shared" si="262"/>
        <v/>
      </c>
      <c r="BG1181" s="34">
        <f t="shared" si="263"/>
        <v>9028</v>
      </c>
      <c r="BH1181" s="13">
        <f t="shared" si="264"/>
        <v>0</v>
      </c>
      <c r="BI1181" s="13">
        <f t="shared" si="265"/>
        <v>0</v>
      </c>
    </row>
    <row r="1182" spans="1:61" x14ac:dyDescent="0.2">
      <c r="A1182" s="15">
        <v>1181</v>
      </c>
      <c r="B1182" s="35">
        <v>41537</v>
      </c>
      <c r="C1182" s="36">
        <v>8846</v>
      </c>
      <c r="D1182" s="37"/>
      <c r="F1182" s="15">
        <v>323000</v>
      </c>
      <c r="H1182" s="15">
        <v>106.218</v>
      </c>
      <c r="I1182" s="15">
        <v>109.976</v>
      </c>
      <c r="J1182" s="15">
        <v>3.5470000000000002</v>
      </c>
      <c r="K1182" s="15">
        <v>16728.687000000002</v>
      </c>
      <c r="L1182" s="15">
        <v>911492</v>
      </c>
      <c r="M1182" s="15">
        <v>1766</v>
      </c>
      <c r="N1182" s="15">
        <v>15.827</v>
      </c>
      <c r="O1182" s="15">
        <v>263946</v>
      </c>
      <c r="P1182" s="15">
        <v>11372.6</v>
      </c>
      <c r="Q1182" s="15">
        <v>3000935</v>
      </c>
      <c r="R1182" s="15">
        <v>54000</v>
      </c>
      <c r="S1182" s="15">
        <v>14496</v>
      </c>
      <c r="T1182" s="15">
        <v>11.153</v>
      </c>
      <c r="U1182" s="15">
        <v>119</v>
      </c>
      <c r="V1182" s="15">
        <v>19</v>
      </c>
      <c r="W1182" s="15">
        <v>91.6</v>
      </c>
      <c r="X1182" s="15">
        <v>93.781400000000005</v>
      </c>
      <c r="Z1182" s="15">
        <v>3.3950710296630899</v>
      </c>
      <c r="AB1182" s="15">
        <v>314725</v>
      </c>
      <c r="AD1182" s="15">
        <v>0</v>
      </c>
      <c r="AE1182" s="15">
        <v>8.6999999999999993</v>
      </c>
      <c r="AF1182" s="15">
        <v>49.6</v>
      </c>
      <c r="AH1182" s="13">
        <f t="shared" si="252"/>
        <v>2013</v>
      </c>
      <c r="AI1182" s="13">
        <f t="shared" si="253"/>
        <v>38</v>
      </c>
      <c r="AJ1182" s="13">
        <f>IF(AND(ISNUMBER(C1182),ISNUMBER(AK1182),ISNUMBER(AL1182),AH1182&gt;=Inputs!$B$5,AH1182&lt;=Inputs!$B$6,AH1182&lt;&gt;Inputs!$B$7,AH1182&lt;&gt;Inputs!$B$8),1,0)</f>
        <v>0</v>
      </c>
      <c r="AK1182" s="13">
        <f>IF(INDEX($E1182:$AF1182,Inputs!$C$10)="","",INDEX($E1182:$AF1182,Inputs!$C$10))</f>
        <v>263946</v>
      </c>
      <c r="AL1182" s="13">
        <f>IF(INDEX($E1182:$AF1182,Inputs!$C$11)="","",INDEX($E1182:$AF1182,Inputs!$C$11))</f>
        <v>323000</v>
      </c>
      <c r="AM1182" s="19">
        <f>Regression!$C$5+Regression!$C$6*A1182</f>
        <v>9461.6208969817671</v>
      </c>
      <c r="AN1182" s="27" t="str">
        <f t="shared" si="254"/>
        <v/>
      </c>
      <c r="AO1182" s="30">
        <f>INDEX('Seasonal Index'!$E$2:$E$53,AI1182)</f>
        <v>1.0099608185275364</v>
      </c>
      <c r="AP1182" s="34" t="str">
        <f t="shared" si="255"/>
        <v/>
      </c>
      <c r="AQ1182" s="16">
        <f>IF(AJ1182=1,A1182-Regression!$C$15,0)</f>
        <v>0</v>
      </c>
      <c r="AR1182" s="16">
        <f>IF(AJ1182=1,AK1182-Regression!$D$15,0)</f>
        <v>0</v>
      </c>
      <c r="AS1182" s="16">
        <f>IF(AJ1182=1,AL1182-Regression!$E$15,0)</f>
        <v>0</v>
      </c>
      <c r="AT1182" s="16">
        <f>IF(AJ1182=1,AP1182-Regression!$F$15,0)</f>
        <v>0</v>
      </c>
      <c r="AU1182" s="19">
        <f>IF(AND(ISNUMBER(AK1182),ISNUMBER(AL1182)),Regression!$C$38+Regression!$D$38*A1182+Regression!$E$38*AK1182+Regression!$F$38*AL1182,"")</f>
        <v>9346.4026239814084</v>
      </c>
      <c r="AV1182" s="34">
        <f t="shared" si="256"/>
        <v>9439.500444404177</v>
      </c>
      <c r="AW1182" s="13" t="str">
        <f>IF(AJ1182=1,"Train",IF(AH1182=Inputs!$B$6+1,"Validation",IF(AH1182&gt;Inputs!$B$6+1,"Forecast","Not used")))</f>
        <v>Not used</v>
      </c>
      <c r="AX1182" s="34">
        <f t="shared" si="257"/>
        <v>8846</v>
      </c>
      <c r="AY1182" s="38" t="str">
        <f t="shared" si="258"/>
        <v/>
      </c>
      <c r="AZ1182" s="13">
        <f t="shared" si="259"/>
        <v>0</v>
      </c>
      <c r="BB1182" s="19">
        <f>Regression!$C$45+Regression!$C$46*A1182</f>
        <v>7986.0485246005283</v>
      </c>
      <c r="BC1182" s="27" t="str">
        <f t="shared" si="260"/>
        <v/>
      </c>
      <c r="BD1182" s="30">
        <f>INDEX('Seasonal Index'!$H$2:$H$53,AI1182)</f>
        <v>1.0093448557066802</v>
      </c>
      <c r="BE1182" s="34" t="str">
        <f t="shared" si="261"/>
        <v/>
      </c>
      <c r="BF1182" s="38" t="str">
        <f t="shared" si="262"/>
        <v/>
      </c>
      <c r="BG1182" s="34">
        <f t="shared" si="263"/>
        <v>8846</v>
      </c>
      <c r="BH1182" s="13">
        <f t="shared" si="264"/>
        <v>0</v>
      </c>
      <c r="BI1182" s="13">
        <f t="shared" si="265"/>
        <v>0</v>
      </c>
    </row>
    <row r="1183" spans="1:61" x14ac:dyDescent="0.2">
      <c r="A1183" s="15">
        <v>1182</v>
      </c>
      <c r="B1183" s="35">
        <v>41544</v>
      </c>
      <c r="C1183" s="36">
        <v>8527</v>
      </c>
      <c r="D1183" s="37"/>
      <c r="F1183" s="15">
        <v>314000</v>
      </c>
      <c r="H1183" s="15">
        <v>103.096</v>
      </c>
      <c r="I1183" s="15">
        <v>108.80200000000001</v>
      </c>
      <c r="J1183" s="15">
        <v>3.4950000000000001</v>
      </c>
      <c r="K1183" s="15">
        <v>16728.687000000002</v>
      </c>
      <c r="L1183" s="15">
        <v>911492</v>
      </c>
      <c r="M1183" s="15">
        <v>1766</v>
      </c>
      <c r="N1183" s="15">
        <v>15.827</v>
      </c>
      <c r="O1183" s="15">
        <v>263946</v>
      </c>
      <c r="P1183" s="15">
        <v>11372.6</v>
      </c>
      <c r="Q1183" s="15">
        <v>3000935</v>
      </c>
      <c r="R1183" s="15">
        <v>54000</v>
      </c>
      <c r="S1183" s="15">
        <v>14496</v>
      </c>
      <c r="T1183" s="15">
        <v>11.153</v>
      </c>
      <c r="U1183" s="15">
        <v>119</v>
      </c>
      <c r="V1183" s="15">
        <v>19</v>
      </c>
      <c r="W1183" s="15">
        <v>91.6</v>
      </c>
      <c r="X1183" s="15">
        <v>92.956119999999999</v>
      </c>
      <c r="Z1183" s="15">
        <v>3.3950710296630899</v>
      </c>
      <c r="AB1183" s="15">
        <v>314725</v>
      </c>
      <c r="AD1183" s="15">
        <v>0</v>
      </c>
      <c r="AE1183" s="15">
        <v>11.3</v>
      </c>
      <c r="AF1183" s="15">
        <v>27.2</v>
      </c>
      <c r="AH1183" s="13">
        <f t="shared" si="252"/>
        <v>2013</v>
      </c>
      <c r="AI1183" s="13">
        <f t="shared" si="253"/>
        <v>39</v>
      </c>
      <c r="AJ1183" s="13">
        <f>IF(AND(ISNUMBER(C1183),ISNUMBER(AK1183),ISNUMBER(AL1183),AH1183&gt;=Inputs!$B$5,AH1183&lt;=Inputs!$B$6,AH1183&lt;&gt;Inputs!$B$7,AH1183&lt;&gt;Inputs!$B$8),1,0)</f>
        <v>0</v>
      </c>
      <c r="AK1183" s="13">
        <f>IF(INDEX($E1183:$AF1183,Inputs!$C$10)="","",INDEX($E1183:$AF1183,Inputs!$C$10))</f>
        <v>263946</v>
      </c>
      <c r="AL1183" s="13">
        <f>IF(INDEX($E1183:$AF1183,Inputs!$C$11)="","",INDEX($E1183:$AF1183,Inputs!$C$11))</f>
        <v>314000</v>
      </c>
      <c r="AM1183" s="19">
        <f>Regression!$C$5+Regression!$C$6*A1183</f>
        <v>9460.4482220434475</v>
      </c>
      <c r="AN1183" s="27" t="str">
        <f t="shared" si="254"/>
        <v/>
      </c>
      <c r="AO1183" s="30">
        <f>INDEX('Seasonal Index'!$E$2:$E$53,AI1183)</f>
        <v>0.98271219728161308</v>
      </c>
      <c r="AP1183" s="34" t="str">
        <f t="shared" si="255"/>
        <v/>
      </c>
      <c r="AQ1183" s="16">
        <f>IF(AJ1183=1,A1183-Regression!$C$15,0)</f>
        <v>0</v>
      </c>
      <c r="AR1183" s="16">
        <f>IF(AJ1183=1,AK1183-Regression!$D$15,0)</f>
        <v>0</v>
      </c>
      <c r="AS1183" s="16">
        <f>IF(AJ1183=1,AL1183-Regression!$E$15,0)</f>
        <v>0</v>
      </c>
      <c r="AT1183" s="16">
        <f>IF(AJ1183=1,AP1183-Regression!$F$15,0)</f>
        <v>0</v>
      </c>
      <c r="AU1183" s="19">
        <f>IF(AND(ISNUMBER(AK1183),ISNUMBER(AL1183)),Regression!$C$38+Regression!$D$38*A1183+Regression!$E$38*AK1183+Regression!$F$38*AL1183,"")</f>
        <v>9368.7356831542893</v>
      </c>
      <c r="AV1183" s="34">
        <f t="shared" si="256"/>
        <v>9206.7708289432067</v>
      </c>
      <c r="AW1183" s="13" t="str">
        <f>IF(AJ1183=1,"Train",IF(AH1183=Inputs!$B$6+1,"Validation",IF(AH1183&gt;Inputs!$B$6+1,"Forecast","Not used")))</f>
        <v>Not used</v>
      </c>
      <c r="AX1183" s="34">
        <f t="shared" si="257"/>
        <v>8527</v>
      </c>
      <c r="AY1183" s="38" t="str">
        <f t="shared" si="258"/>
        <v/>
      </c>
      <c r="AZ1183" s="13">
        <f t="shared" si="259"/>
        <v>0</v>
      </c>
      <c r="BB1183" s="19">
        <f>Regression!$C$45+Regression!$C$46*A1183</f>
        <v>7987.6080242133048</v>
      </c>
      <c r="BC1183" s="27" t="str">
        <f t="shared" si="260"/>
        <v/>
      </c>
      <c r="BD1183" s="30">
        <f>INDEX('Seasonal Index'!$H$2:$H$53,AI1183)</f>
        <v>0.98504922299012809</v>
      </c>
      <c r="BE1183" s="34" t="str">
        <f t="shared" si="261"/>
        <v/>
      </c>
      <c r="BF1183" s="38" t="str">
        <f t="shared" si="262"/>
        <v/>
      </c>
      <c r="BG1183" s="34">
        <f t="shared" si="263"/>
        <v>8527</v>
      </c>
      <c r="BH1183" s="13">
        <f t="shared" si="264"/>
        <v>0</v>
      </c>
      <c r="BI1183" s="13">
        <f t="shared" si="265"/>
        <v>0</v>
      </c>
    </row>
    <row r="1184" spans="1:61" x14ac:dyDescent="0.2">
      <c r="A1184" s="15">
        <v>1183</v>
      </c>
      <c r="B1184" s="35">
        <v>41551</v>
      </c>
      <c r="C1184" s="36">
        <v>8846</v>
      </c>
      <c r="D1184" s="37"/>
      <c r="F1184" s="15">
        <v>319000</v>
      </c>
      <c r="H1184" s="15">
        <v>103.14400000000001</v>
      </c>
      <c r="I1184" s="15">
        <v>108.634</v>
      </c>
      <c r="J1184" s="15">
        <v>3.4249999999999998</v>
      </c>
      <c r="K1184" s="15">
        <v>16728.687000000002</v>
      </c>
      <c r="L1184" s="15">
        <v>911492</v>
      </c>
      <c r="M1184" s="15">
        <v>1766</v>
      </c>
      <c r="N1184" s="15">
        <v>15.827</v>
      </c>
      <c r="O1184" s="15">
        <v>263946</v>
      </c>
      <c r="P1184" s="15">
        <v>11372.6</v>
      </c>
      <c r="Q1184" s="15">
        <v>3000935</v>
      </c>
      <c r="R1184" s="15">
        <v>54000</v>
      </c>
      <c r="S1184" s="15">
        <v>14496</v>
      </c>
      <c r="T1184" s="15">
        <v>11.153</v>
      </c>
      <c r="U1184" s="15">
        <v>119</v>
      </c>
      <c r="V1184" s="15">
        <v>19</v>
      </c>
      <c r="W1184" s="15">
        <v>91.6</v>
      </c>
      <c r="X1184" s="15">
        <v>92.826779999999999</v>
      </c>
      <c r="Z1184" s="15">
        <v>3.3950710296630899</v>
      </c>
      <c r="AB1184" s="15">
        <v>314725</v>
      </c>
      <c r="AD1184" s="15">
        <v>0</v>
      </c>
      <c r="AE1184" s="15">
        <v>4.4000000000000004</v>
      </c>
      <c r="AF1184" s="15">
        <v>36.200000000000003</v>
      </c>
      <c r="AH1184" s="13">
        <f t="shared" si="252"/>
        <v>2013</v>
      </c>
      <c r="AI1184" s="13">
        <f t="shared" si="253"/>
        <v>40</v>
      </c>
      <c r="AJ1184" s="13">
        <f>IF(AND(ISNUMBER(C1184),ISNUMBER(AK1184),ISNUMBER(AL1184),AH1184&gt;=Inputs!$B$5,AH1184&lt;=Inputs!$B$6,AH1184&lt;&gt;Inputs!$B$7,AH1184&lt;&gt;Inputs!$B$8),1,0)</f>
        <v>0</v>
      </c>
      <c r="AK1184" s="13">
        <f>IF(INDEX($E1184:$AF1184,Inputs!$C$10)="","",INDEX($E1184:$AF1184,Inputs!$C$10))</f>
        <v>263946</v>
      </c>
      <c r="AL1184" s="13">
        <f>IF(INDEX($E1184:$AF1184,Inputs!$C$11)="","",INDEX($E1184:$AF1184,Inputs!$C$11))</f>
        <v>319000</v>
      </c>
      <c r="AM1184" s="19">
        <f>Regression!$C$5+Regression!$C$6*A1184</f>
        <v>9459.2755471051278</v>
      </c>
      <c r="AN1184" s="27" t="str">
        <f t="shared" si="254"/>
        <v/>
      </c>
      <c r="AO1184" s="30">
        <f>INDEX('Seasonal Index'!$E$2:$E$53,AI1184)</f>
        <v>1.0036663428040973</v>
      </c>
      <c r="AP1184" s="34" t="str">
        <f t="shared" si="255"/>
        <v/>
      </c>
      <c r="AQ1184" s="16">
        <f>IF(AJ1184=1,A1184-Regression!$C$15,0)</f>
        <v>0</v>
      </c>
      <c r="AR1184" s="16">
        <f>IF(AJ1184=1,AK1184-Regression!$D$15,0)</f>
        <v>0</v>
      </c>
      <c r="AS1184" s="16">
        <f>IF(AJ1184=1,AL1184-Regression!$E$15,0)</f>
        <v>0</v>
      </c>
      <c r="AT1184" s="16">
        <f>IF(AJ1184=1,AP1184-Regression!$F$15,0)</f>
        <v>0</v>
      </c>
      <c r="AU1184" s="19">
        <f>IF(AND(ISNUMBER(AK1184),ISNUMBER(AL1184)),Regression!$C$38+Regression!$D$38*A1184+Regression!$E$38*AK1184+Regression!$F$38*AL1184,"")</f>
        <v>9353.8981630525686</v>
      </c>
      <c r="AV1184" s="34">
        <f t="shared" si="256"/>
        <v>9388.1927602729356</v>
      </c>
      <c r="AW1184" s="13" t="str">
        <f>IF(AJ1184=1,"Train",IF(AH1184=Inputs!$B$6+1,"Validation",IF(AH1184&gt;Inputs!$B$6+1,"Forecast","Not used")))</f>
        <v>Not used</v>
      </c>
      <c r="AX1184" s="34">
        <f t="shared" si="257"/>
        <v>8846</v>
      </c>
      <c r="AY1184" s="38" t="str">
        <f t="shared" si="258"/>
        <v/>
      </c>
      <c r="AZ1184" s="13">
        <f t="shared" si="259"/>
        <v>0</v>
      </c>
      <c r="BB1184" s="19">
        <f>Regression!$C$45+Regression!$C$46*A1184</f>
        <v>7989.1675238260814</v>
      </c>
      <c r="BC1184" s="27" t="str">
        <f t="shared" si="260"/>
        <v/>
      </c>
      <c r="BD1184" s="30">
        <f>INDEX('Seasonal Index'!$H$2:$H$53,AI1184)</f>
        <v>1.0034134329008386</v>
      </c>
      <c r="BE1184" s="34" t="str">
        <f t="shared" si="261"/>
        <v/>
      </c>
      <c r="BF1184" s="38" t="str">
        <f t="shared" si="262"/>
        <v/>
      </c>
      <c r="BG1184" s="34">
        <f t="shared" si="263"/>
        <v>8846</v>
      </c>
      <c r="BH1184" s="13">
        <f t="shared" si="264"/>
        <v>0</v>
      </c>
      <c r="BI1184" s="13">
        <f t="shared" si="265"/>
        <v>0</v>
      </c>
    </row>
    <row r="1185" spans="1:61" x14ac:dyDescent="0.2">
      <c r="A1185" s="15">
        <v>1184</v>
      </c>
      <c r="B1185" s="35">
        <v>41558</v>
      </c>
      <c r="C1185" s="36">
        <v>9077</v>
      </c>
      <c r="D1185" s="37"/>
      <c r="F1185" s="15">
        <v>368000</v>
      </c>
      <c r="H1185" s="15">
        <v>102.69799999999999</v>
      </c>
      <c r="I1185" s="15">
        <v>110.304</v>
      </c>
      <c r="J1185" s="15">
        <v>3.367</v>
      </c>
      <c r="K1185" s="15">
        <v>16728.687000000002</v>
      </c>
      <c r="L1185" s="15">
        <v>854374</v>
      </c>
      <c r="M1185" s="15">
        <v>1781</v>
      </c>
      <c r="N1185" s="15">
        <v>15.827</v>
      </c>
      <c r="O1185" s="15">
        <v>263946</v>
      </c>
      <c r="P1185" s="15">
        <v>11406.6</v>
      </c>
      <c r="Q1185" s="15">
        <v>3000935</v>
      </c>
      <c r="R1185" s="15">
        <v>54000</v>
      </c>
      <c r="S1185" s="15">
        <v>14496</v>
      </c>
      <c r="T1185" s="15">
        <v>11.153</v>
      </c>
      <c r="U1185" s="15">
        <v>119</v>
      </c>
      <c r="V1185" s="15">
        <v>19</v>
      </c>
      <c r="W1185" s="15">
        <v>92.5</v>
      </c>
      <c r="X1185" s="15">
        <v>92.80744</v>
      </c>
      <c r="Z1185" s="15">
        <v>3.3950710296630899</v>
      </c>
      <c r="AB1185" s="15">
        <v>314725</v>
      </c>
      <c r="AD1185" s="15">
        <v>0</v>
      </c>
      <c r="AE1185" s="15">
        <v>15.1</v>
      </c>
      <c r="AF1185" s="15">
        <v>21.2</v>
      </c>
      <c r="AH1185" s="13">
        <f t="shared" si="252"/>
        <v>2013</v>
      </c>
      <c r="AI1185" s="13">
        <f t="shared" si="253"/>
        <v>41</v>
      </c>
      <c r="AJ1185" s="13">
        <f>IF(AND(ISNUMBER(C1185),ISNUMBER(AK1185),ISNUMBER(AL1185),AH1185&gt;=Inputs!$B$5,AH1185&lt;=Inputs!$B$6,AH1185&lt;&gt;Inputs!$B$7,AH1185&lt;&gt;Inputs!$B$8),1,0)</f>
        <v>0</v>
      </c>
      <c r="AK1185" s="13">
        <f>IF(INDEX($E1185:$AF1185,Inputs!$C$10)="","",INDEX($E1185:$AF1185,Inputs!$C$10))</f>
        <v>263946</v>
      </c>
      <c r="AL1185" s="13">
        <f>IF(INDEX($E1185:$AF1185,Inputs!$C$11)="","",INDEX($E1185:$AF1185,Inputs!$C$11))</f>
        <v>368000</v>
      </c>
      <c r="AM1185" s="19">
        <f>Regression!$C$5+Regression!$C$6*A1185</f>
        <v>9458.1028721668099</v>
      </c>
      <c r="AN1185" s="27" t="str">
        <f t="shared" si="254"/>
        <v/>
      </c>
      <c r="AO1185" s="30">
        <f>INDEX('Seasonal Index'!$E$2:$E$53,AI1185)</f>
        <v>0.99583578255044536</v>
      </c>
      <c r="AP1185" s="34" t="str">
        <f t="shared" si="255"/>
        <v/>
      </c>
      <c r="AQ1185" s="16">
        <f>IF(AJ1185=1,A1185-Regression!$C$15,0)</f>
        <v>0</v>
      </c>
      <c r="AR1185" s="16">
        <f>IF(AJ1185=1,AK1185-Regression!$D$15,0)</f>
        <v>0</v>
      </c>
      <c r="AS1185" s="16">
        <f>IF(AJ1185=1,AL1185-Regression!$E$15,0)</f>
        <v>0</v>
      </c>
      <c r="AT1185" s="16">
        <f>IF(AJ1185=1,AP1185-Regression!$F$15,0)</f>
        <v>0</v>
      </c>
      <c r="AU1185" s="19">
        <f>IF(AND(ISNUMBER(AK1185),ISNUMBER(AL1185)),Regression!$C$38+Regression!$D$38*A1185+Regression!$E$38*AK1185+Regression!$F$38*AL1185,"")</f>
        <v>9222.2388223735306</v>
      </c>
      <c r="AV1185" s="34">
        <f t="shared" si="256"/>
        <v>9183.8354145454432</v>
      </c>
      <c r="AW1185" s="13" t="str">
        <f>IF(AJ1185=1,"Train",IF(AH1185=Inputs!$B$6+1,"Validation",IF(AH1185&gt;Inputs!$B$6+1,"Forecast","Not used")))</f>
        <v>Not used</v>
      </c>
      <c r="AX1185" s="34">
        <f t="shared" si="257"/>
        <v>9077</v>
      </c>
      <c r="AY1185" s="38" t="str">
        <f t="shared" si="258"/>
        <v/>
      </c>
      <c r="AZ1185" s="13">
        <f t="shared" si="259"/>
        <v>0</v>
      </c>
      <c r="BB1185" s="19">
        <f>Regression!$C$45+Regression!$C$46*A1185</f>
        <v>7990.7270234388579</v>
      </c>
      <c r="BC1185" s="27" t="str">
        <f t="shared" si="260"/>
        <v/>
      </c>
      <c r="BD1185" s="30">
        <f>INDEX('Seasonal Index'!$H$2:$H$53,AI1185)</f>
        <v>0.99351278009710298</v>
      </c>
      <c r="BE1185" s="34" t="str">
        <f t="shared" si="261"/>
        <v/>
      </c>
      <c r="BF1185" s="38" t="str">
        <f t="shared" si="262"/>
        <v/>
      </c>
      <c r="BG1185" s="34">
        <f t="shared" si="263"/>
        <v>9077</v>
      </c>
      <c r="BH1185" s="13">
        <f t="shared" si="264"/>
        <v>0</v>
      </c>
      <c r="BI1185" s="13">
        <f t="shared" si="265"/>
        <v>0</v>
      </c>
    </row>
    <row r="1186" spans="1:61" x14ac:dyDescent="0.2">
      <c r="A1186" s="15">
        <v>1185</v>
      </c>
      <c r="B1186" s="35">
        <v>41565</v>
      </c>
      <c r="C1186" s="36">
        <v>8797</v>
      </c>
      <c r="D1186" s="37"/>
      <c r="F1186" s="15">
        <v>368000</v>
      </c>
      <c r="H1186" s="15">
        <v>101.508</v>
      </c>
      <c r="I1186" s="15">
        <v>110.108</v>
      </c>
      <c r="J1186" s="15">
        <v>3.3540000000000001</v>
      </c>
      <c r="K1186" s="15">
        <v>16728.687000000002</v>
      </c>
      <c r="L1186" s="15">
        <v>854374</v>
      </c>
      <c r="M1186" s="15">
        <v>1781</v>
      </c>
      <c r="N1186" s="15">
        <v>15.856999999999999</v>
      </c>
      <c r="O1186" s="15">
        <v>268061</v>
      </c>
      <c r="P1186" s="15">
        <v>11406.6</v>
      </c>
      <c r="Q1186" s="15">
        <v>3000935</v>
      </c>
      <c r="R1186" s="15">
        <v>54000</v>
      </c>
      <c r="S1186" s="15">
        <v>14496</v>
      </c>
      <c r="T1186" s="15">
        <v>11.153</v>
      </c>
      <c r="U1186" s="15">
        <v>119</v>
      </c>
      <c r="V1186" s="15">
        <v>19</v>
      </c>
      <c r="W1186" s="15">
        <v>92.5</v>
      </c>
      <c r="X1186" s="15">
        <v>92.844620000000006</v>
      </c>
      <c r="Z1186" s="15">
        <v>3.3672897815704399</v>
      </c>
      <c r="AB1186" s="15">
        <v>314725</v>
      </c>
      <c r="AD1186" s="15">
        <v>0</v>
      </c>
      <c r="AE1186" s="15">
        <v>23.7</v>
      </c>
      <c r="AF1186" s="15">
        <v>16.2</v>
      </c>
      <c r="AH1186" s="13">
        <f t="shared" si="252"/>
        <v>2013</v>
      </c>
      <c r="AI1186" s="13">
        <f t="shared" si="253"/>
        <v>42</v>
      </c>
      <c r="AJ1186" s="13">
        <f>IF(AND(ISNUMBER(C1186),ISNUMBER(AK1186),ISNUMBER(AL1186),AH1186&gt;=Inputs!$B$5,AH1186&lt;=Inputs!$B$6,AH1186&lt;&gt;Inputs!$B$7,AH1186&lt;&gt;Inputs!$B$8),1,0)</f>
        <v>0</v>
      </c>
      <c r="AK1186" s="13">
        <f>IF(INDEX($E1186:$AF1186,Inputs!$C$10)="","",INDEX($E1186:$AF1186,Inputs!$C$10))</f>
        <v>268061</v>
      </c>
      <c r="AL1186" s="13">
        <f>IF(INDEX($E1186:$AF1186,Inputs!$C$11)="","",INDEX($E1186:$AF1186,Inputs!$C$11))</f>
        <v>368000</v>
      </c>
      <c r="AM1186" s="19">
        <f>Regression!$C$5+Regression!$C$6*A1186</f>
        <v>9456.9301972284902</v>
      </c>
      <c r="AN1186" s="27" t="str">
        <f t="shared" si="254"/>
        <v/>
      </c>
      <c r="AO1186" s="30">
        <f>INDEX('Seasonal Index'!$E$2:$E$53,AI1186)</f>
        <v>1.0030736455714442</v>
      </c>
      <c r="AP1186" s="34" t="str">
        <f t="shared" si="255"/>
        <v/>
      </c>
      <c r="AQ1186" s="16">
        <f>IF(AJ1186=1,A1186-Regression!$C$15,0)</f>
        <v>0</v>
      </c>
      <c r="AR1186" s="16">
        <f>IF(AJ1186=1,AK1186-Regression!$D$15,0)</f>
        <v>0</v>
      </c>
      <c r="AS1186" s="16">
        <f>IF(AJ1186=1,AL1186-Regression!$E$15,0)</f>
        <v>0</v>
      </c>
      <c r="AT1186" s="16">
        <f>IF(AJ1186=1,AP1186-Regression!$F$15,0)</f>
        <v>0</v>
      </c>
      <c r="AU1186" s="19">
        <f>IF(AND(ISNUMBER(AK1186),ISNUMBER(AL1186)),Regression!$C$38+Regression!$D$38*A1186+Regression!$E$38*AK1186+Regression!$F$38*AL1186,"")</f>
        <v>9228.185030823528</v>
      </c>
      <c r="AV1186" s="34">
        <f t="shared" si="256"/>
        <v>9256.5492008759866</v>
      </c>
      <c r="AW1186" s="13" t="str">
        <f>IF(AJ1186=1,"Train",IF(AH1186=Inputs!$B$6+1,"Validation",IF(AH1186&gt;Inputs!$B$6+1,"Forecast","Not used")))</f>
        <v>Not used</v>
      </c>
      <c r="AX1186" s="34">
        <f t="shared" si="257"/>
        <v>8797</v>
      </c>
      <c r="AY1186" s="38" t="str">
        <f t="shared" si="258"/>
        <v/>
      </c>
      <c r="AZ1186" s="13">
        <f t="shared" si="259"/>
        <v>0</v>
      </c>
      <c r="BB1186" s="19">
        <f>Regression!$C$45+Regression!$C$46*A1186</f>
        <v>7992.2865230516345</v>
      </c>
      <c r="BC1186" s="27" t="str">
        <f t="shared" si="260"/>
        <v/>
      </c>
      <c r="BD1186" s="30">
        <f>INDEX('Seasonal Index'!$H$2:$H$53,AI1186)</f>
        <v>1.0081501126133556</v>
      </c>
      <c r="BE1186" s="34" t="str">
        <f t="shared" si="261"/>
        <v/>
      </c>
      <c r="BF1186" s="38" t="str">
        <f t="shared" si="262"/>
        <v/>
      </c>
      <c r="BG1186" s="34">
        <f t="shared" si="263"/>
        <v>8797</v>
      </c>
      <c r="BH1186" s="13">
        <f t="shared" si="264"/>
        <v>0</v>
      </c>
      <c r="BI1186" s="13">
        <f t="shared" si="265"/>
        <v>0</v>
      </c>
    </row>
    <row r="1187" spans="1:61" x14ac:dyDescent="0.2">
      <c r="A1187" s="15">
        <v>1186</v>
      </c>
      <c r="B1187" s="35">
        <v>41572</v>
      </c>
      <c r="C1187" s="36">
        <v>9054</v>
      </c>
      <c r="D1187" s="37"/>
      <c r="F1187" s="15">
        <v>351000</v>
      </c>
      <c r="H1187" s="15">
        <v>97.572000000000003</v>
      </c>
      <c r="I1187" s="15">
        <v>107.822</v>
      </c>
      <c r="J1187" s="15">
        <v>3.36</v>
      </c>
      <c r="K1187" s="15">
        <v>16728.687000000002</v>
      </c>
      <c r="L1187" s="15">
        <v>854374</v>
      </c>
      <c r="M1187" s="15">
        <v>1781</v>
      </c>
      <c r="N1187" s="15">
        <v>15.856999999999999</v>
      </c>
      <c r="O1187" s="15">
        <v>268061</v>
      </c>
      <c r="P1187" s="15">
        <v>11406.6</v>
      </c>
      <c r="Q1187" s="15">
        <v>3000935</v>
      </c>
      <c r="R1187" s="15">
        <v>54000</v>
      </c>
      <c r="S1187" s="15">
        <v>14496</v>
      </c>
      <c r="T1187" s="15">
        <v>11.153</v>
      </c>
      <c r="U1187" s="15">
        <v>119</v>
      </c>
      <c r="V1187" s="15">
        <v>19</v>
      </c>
      <c r="W1187" s="15">
        <v>92.5</v>
      </c>
      <c r="X1187" s="15">
        <v>92.367400000000004</v>
      </c>
      <c r="Z1187" s="15">
        <v>3.3672897815704399</v>
      </c>
      <c r="AB1187" s="15">
        <v>314725</v>
      </c>
      <c r="AD1187" s="15">
        <v>0</v>
      </c>
      <c r="AE1187" s="15">
        <v>66.900000000000006</v>
      </c>
      <c r="AF1187" s="15">
        <v>2.9</v>
      </c>
      <c r="AH1187" s="13">
        <f t="shared" si="252"/>
        <v>2013</v>
      </c>
      <c r="AI1187" s="13">
        <f t="shared" si="253"/>
        <v>43</v>
      </c>
      <c r="AJ1187" s="13">
        <f>IF(AND(ISNUMBER(C1187),ISNUMBER(AK1187),ISNUMBER(AL1187),AH1187&gt;=Inputs!$B$5,AH1187&lt;=Inputs!$B$6,AH1187&lt;&gt;Inputs!$B$7,AH1187&lt;&gt;Inputs!$B$8),1,0)</f>
        <v>0</v>
      </c>
      <c r="AK1187" s="13">
        <f>IF(INDEX($E1187:$AF1187,Inputs!$C$10)="","",INDEX($E1187:$AF1187,Inputs!$C$10))</f>
        <v>268061</v>
      </c>
      <c r="AL1187" s="13">
        <f>IF(INDEX($E1187:$AF1187,Inputs!$C$11)="","",INDEX($E1187:$AF1187,Inputs!$C$11))</f>
        <v>351000</v>
      </c>
      <c r="AM1187" s="19">
        <f>Regression!$C$5+Regression!$C$6*A1187</f>
        <v>9455.7575222901723</v>
      </c>
      <c r="AN1187" s="27" t="str">
        <f t="shared" si="254"/>
        <v/>
      </c>
      <c r="AO1187" s="30">
        <f>INDEX('Seasonal Index'!$E$2:$E$53,AI1187)</f>
        <v>1.0122408775529341</v>
      </c>
      <c r="AP1187" s="34" t="str">
        <f t="shared" si="255"/>
        <v/>
      </c>
      <c r="AQ1187" s="16">
        <f>IF(AJ1187=1,A1187-Regression!$C$15,0)</f>
        <v>0</v>
      </c>
      <c r="AR1187" s="16">
        <f>IF(AJ1187=1,AK1187-Regression!$D$15,0)</f>
        <v>0</v>
      </c>
      <c r="AS1187" s="16">
        <f>IF(AJ1187=1,AL1187-Regression!$E$15,0)</f>
        <v>0</v>
      </c>
      <c r="AT1187" s="16">
        <f>IF(AJ1187=1,AP1187-Regression!$F$15,0)</f>
        <v>0</v>
      </c>
      <c r="AU1187" s="19">
        <f>IF(AND(ISNUMBER(AK1187),ISNUMBER(AL1187)),Regression!$C$38+Regression!$D$38*A1187+Regression!$E$38*AK1187+Regression!$F$38*AL1187,"")</f>
        <v>9271.7584210104651</v>
      </c>
      <c r="AV1187" s="34">
        <f t="shared" si="256"/>
        <v>9385.2528805424408</v>
      </c>
      <c r="AW1187" s="13" t="str">
        <f>IF(AJ1187=1,"Train",IF(AH1187=Inputs!$B$6+1,"Validation",IF(AH1187&gt;Inputs!$B$6+1,"Forecast","Not used")))</f>
        <v>Not used</v>
      </c>
      <c r="AX1187" s="34">
        <f t="shared" si="257"/>
        <v>9054</v>
      </c>
      <c r="AY1187" s="38" t="str">
        <f t="shared" si="258"/>
        <v/>
      </c>
      <c r="AZ1187" s="13">
        <f t="shared" si="259"/>
        <v>0</v>
      </c>
      <c r="BB1187" s="19">
        <f>Regression!$C$45+Regression!$C$46*A1187</f>
        <v>7993.846022664412</v>
      </c>
      <c r="BC1187" s="27" t="str">
        <f t="shared" si="260"/>
        <v/>
      </c>
      <c r="BD1187" s="30">
        <f>INDEX('Seasonal Index'!$H$2:$H$53,AI1187)</f>
        <v>1.0033758118290406</v>
      </c>
      <c r="BE1187" s="34" t="str">
        <f t="shared" si="261"/>
        <v/>
      </c>
      <c r="BF1187" s="38" t="str">
        <f t="shared" si="262"/>
        <v/>
      </c>
      <c r="BG1187" s="34">
        <f t="shared" si="263"/>
        <v>9054</v>
      </c>
      <c r="BH1187" s="13">
        <f t="shared" si="264"/>
        <v>0</v>
      </c>
      <c r="BI1187" s="13">
        <f t="shared" si="265"/>
        <v>0</v>
      </c>
    </row>
    <row r="1188" spans="1:61" x14ac:dyDescent="0.2">
      <c r="A1188" s="15">
        <v>1187</v>
      </c>
      <c r="B1188" s="35">
        <v>41579</v>
      </c>
      <c r="C1188" s="36">
        <v>9292</v>
      </c>
      <c r="D1188" s="37"/>
      <c r="F1188" s="15">
        <v>347000</v>
      </c>
      <c r="H1188" s="15">
        <v>96.938000000000002</v>
      </c>
      <c r="I1188" s="15">
        <v>107.61</v>
      </c>
      <c r="J1188" s="15">
        <v>3.294</v>
      </c>
      <c r="K1188" s="15">
        <v>16728.687000000002</v>
      </c>
      <c r="L1188" s="15">
        <v>854374</v>
      </c>
      <c r="M1188" s="15">
        <v>1781</v>
      </c>
      <c r="N1188" s="15">
        <v>15.856999999999999</v>
      </c>
      <c r="O1188" s="15">
        <v>268061</v>
      </c>
      <c r="P1188" s="15">
        <v>11406.6</v>
      </c>
      <c r="Q1188" s="15">
        <v>3000935</v>
      </c>
      <c r="R1188" s="15">
        <v>54000</v>
      </c>
      <c r="S1188" s="15">
        <v>14496</v>
      </c>
      <c r="T1188" s="15">
        <v>11.153</v>
      </c>
      <c r="U1188" s="15">
        <v>119</v>
      </c>
      <c r="V1188" s="15">
        <v>19</v>
      </c>
      <c r="W1188" s="15">
        <v>92.5</v>
      </c>
      <c r="X1188" s="15">
        <v>92.129959999999997</v>
      </c>
      <c r="Z1188" s="15">
        <v>3.3672897815704399</v>
      </c>
      <c r="AB1188" s="15">
        <v>314725</v>
      </c>
      <c r="AD1188" s="15">
        <v>0</v>
      </c>
      <c r="AE1188" s="15">
        <v>54.9</v>
      </c>
      <c r="AF1188" s="15">
        <v>9.8000000000000007</v>
      </c>
      <c r="AH1188" s="13">
        <f t="shared" si="252"/>
        <v>2013</v>
      </c>
      <c r="AI1188" s="13">
        <f t="shared" si="253"/>
        <v>44</v>
      </c>
      <c r="AJ1188" s="13">
        <f>IF(AND(ISNUMBER(C1188),ISNUMBER(AK1188),ISNUMBER(AL1188),AH1188&gt;=Inputs!$B$5,AH1188&lt;=Inputs!$B$6,AH1188&lt;&gt;Inputs!$B$7,AH1188&lt;&gt;Inputs!$B$8),1,0)</f>
        <v>0</v>
      </c>
      <c r="AK1188" s="13">
        <f>IF(INDEX($E1188:$AF1188,Inputs!$C$10)="","",INDEX($E1188:$AF1188,Inputs!$C$10))</f>
        <v>268061</v>
      </c>
      <c r="AL1188" s="13">
        <f>IF(INDEX($E1188:$AF1188,Inputs!$C$11)="","",INDEX($E1188:$AF1188,Inputs!$C$11))</f>
        <v>347000</v>
      </c>
      <c r="AM1188" s="19">
        <f>Regression!$C$5+Regression!$C$6*A1188</f>
        <v>9454.5848473518527</v>
      </c>
      <c r="AN1188" s="27" t="str">
        <f t="shared" si="254"/>
        <v/>
      </c>
      <c r="AO1188" s="30">
        <f>INDEX('Seasonal Index'!$E$2:$E$53,AI1188)</f>
        <v>1.012031592209933</v>
      </c>
      <c r="AP1188" s="34" t="str">
        <f t="shared" si="255"/>
        <v/>
      </c>
      <c r="AQ1188" s="16">
        <f>IF(AJ1188=1,A1188-Regression!$C$15,0)</f>
        <v>0</v>
      </c>
      <c r="AR1188" s="16">
        <f>IF(AJ1188=1,AK1188-Regression!$D$15,0)</f>
        <v>0</v>
      </c>
      <c r="AS1188" s="16">
        <f>IF(AJ1188=1,AL1188-Regression!$E$15,0)</f>
        <v>0</v>
      </c>
      <c r="AT1188" s="16">
        <f>IF(AJ1188=1,AP1188-Regression!$F$15,0)</f>
        <v>0</v>
      </c>
      <c r="AU1188" s="19">
        <f>IF(AND(ISNUMBER(AK1188),ISNUMBER(AL1188)),Regression!$C$38+Regression!$D$38*A1188+Regression!$E$38*AK1188+Regression!$F$38*AL1188,"")</f>
        <v>9280.8162732995606</v>
      </c>
      <c r="AV1188" s="34">
        <f t="shared" si="256"/>
        <v>9392.4792700752114</v>
      </c>
      <c r="AW1188" s="13" t="str">
        <f>IF(AJ1188=1,"Train",IF(AH1188=Inputs!$B$6+1,"Validation",IF(AH1188&gt;Inputs!$B$6+1,"Forecast","Not used")))</f>
        <v>Not used</v>
      </c>
      <c r="AX1188" s="34">
        <f t="shared" si="257"/>
        <v>9292</v>
      </c>
      <c r="AY1188" s="38" t="str">
        <f t="shared" si="258"/>
        <v/>
      </c>
      <c r="AZ1188" s="13">
        <f t="shared" si="259"/>
        <v>0</v>
      </c>
      <c r="BB1188" s="19">
        <f>Regression!$C$45+Regression!$C$46*A1188</f>
        <v>7995.4055222771885</v>
      </c>
      <c r="BC1188" s="27" t="str">
        <f t="shared" si="260"/>
        <v/>
      </c>
      <c r="BD1188" s="30">
        <f>INDEX('Seasonal Index'!$H$2:$H$53,AI1188)</f>
        <v>1.0342738783797232</v>
      </c>
      <c r="BE1188" s="34" t="str">
        <f t="shared" si="261"/>
        <v/>
      </c>
      <c r="BF1188" s="38" t="str">
        <f t="shared" si="262"/>
        <v/>
      </c>
      <c r="BG1188" s="34">
        <f t="shared" si="263"/>
        <v>9292</v>
      </c>
      <c r="BH1188" s="13">
        <f t="shared" si="264"/>
        <v>0</v>
      </c>
      <c r="BI1188" s="13">
        <f t="shared" si="265"/>
        <v>0</v>
      </c>
    </row>
    <row r="1189" spans="1:61" x14ac:dyDescent="0.2">
      <c r="A1189" s="15">
        <v>1188</v>
      </c>
      <c r="B1189" s="35">
        <v>41586</v>
      </c>
      <c r="C1189" s="36">
        <v>9032</v>
      </c>
      <c r="D1189" s="37"/>
      <c r="F1189" s="15">
        <v>342000</v>
      </c>
      <c r="H1189" s="15">
        <v>94.305999999999997</v>
      </c>
      <c r="I1189" s="15">
        <v>104.538</v>
      </c>
      <c r="J1189" s="15">
        <v>3.2650000000000001</v>
      </c>
      <c r="K1189" s="15">
        <v>16953.838</v>
      </c>
      <c r="L1189" s="15">
        <v>854374</v>
      </c>
      <c r="M1189" s="15">
        <v>1760</v>
      </c>
      <c r="N1189" s="15">
        <v>15.856999999999999</v>
      </c>
      <c r="O1189" s="15">
        <v>268061</v>
      </c>
      <c r="P1189" s="15">
        <v>11445.9</v>
      </c>
      <c r="Q1189" s="15">
        <v>3000935</v>
      </c>
      <c r="R1189" s="15">
        <v>54000</v>
      </c>
      <c r="S1189" s="15">
        <v>14496</v>
      </c>
      <c r="T1189" s="15">
        <v>11.153</v>
      </c>
      <c r="U1189" s="15">
        <v>119.5</v>
      </c>
      <c r="V1189" s="15">
        <v>19</v>
      </c>
      <c r="W1189" s="15">
        <v>91.4</v>
      </c>
      <c r="X1189" s="15">
        <v>92.535979999999995</v>
      </c>
      <c r="Z1189" s="15">
        <v>3.3672897815704399</v>
      </c>
      <c r="AB1189" s="15">
        <v>314725</v>
      </c>
      <c r="AD1189" s="15">
        <v>0</v>
      </c>
      <c r="AE1189" s="15">
        <v>76.7</v>
      </c>
      <c r="AF1189" s="15">
        <v>3.4</v>
      </c>
      <c r="AH1189" s="13">
        <f t="shared" si="252"/>
        <v>2013</v>
      </c>
      <c r="AI1189" s="13">
        <f t="shared" si="253"/>
        <v>45</v>
      </c>
      <c r="AJ1189" s="13">
        <f>IF(AND(ISNUMBER(C1189),ISNUMBER(AK1189),ISNUMBER(AL1189),AH1189&gt;=Inputs!$B$5,AH1189&lt;=Inputs!$B$6,AH1189&lt;&gt;Inputs!$B$7,AH1189&lt;&gt;Inputs!$B$8),1,0)</f>
        <v>0</v>
      </c>
      <c r="AK1189" s="13">
        <f>IF(INDEX($E1189:$AF1189,Inputs!$C$10)="","",INDEX($E1189:$AF1189,Inputs!$C$10))</f>
        <v>268061</v>
      </c>
      <c r="AL1189" s="13">
        <f>IF(INDEX($E1189:$AF1189,Inputs!$C$11)="","",INDEX($E1189:$AF1189,Inputs!$C$11))</f>
        <v>342000</v>
      </c>
      <c r="AM1189" s="19">
        <f>Regression!$C$5+Regression!$C$6*A1189</f>
        <v>9453.412172413533</v>
      </c>
      <c r="AN1189" s="27" t="str">
        <f t="shared" si="254"/>
        <v/>
      </c>
      <c r="AO1189" s="30">
        <f>INDEX('Seasonal Index'!$E$2:$E$53,AI1189)</f>
        <v>1.0110407808389756</v>
      </c>
      <c r="AP1189" s="34" t="str">
        <f t="shared" si="255"/>
        <v/>
      </c>
      <c r="AQ1189" s="16">
        <f>IF(AJ1189=1,A1189-Regression!$C$15,0)</f>
        <v>0</v>
      </c>
      <c r="AR1189" s="16">
        <f>IF(AJ1189=1,AK1189-Regression!$D$15,0)</f>
        <v>0</v>
      </c>
      <c r="AS1189" s="16">
        <f>IF(AJ1189=1,AL1189-Regression!$E$15,0)</f>
        <v>0</v>
      </c>
      <c r="AT1189" s="16">
        <f>IF(AJ1189=1,AP1189-Regression!$F$15,0)</f>
        <v>0</v>
      </c>
      <c r="AU1189" s="19">
        <f>IF(AND(ISNUMBER(AK1189),ISNUMBER(AL1189)),Regression!$C$38+Regression!$D$38*A1189+Regression!$E$38*AK1189+Regression!$F$38*AL1189,"")</f>
        <v>9292.5291669654107</v>
      </c>
      <c r="AV1189" s="34">
        <f t="shared" si="256"/>
        <v>9395.1259449376648</v>
      </c>
      <c r="AW1189" s="13" t="str">
        <f>IF(AJ1189=1,"Train",IF(AH1189=Inputs!$B$6+1,"Validation",IF(AH1189&gt;Inputs!$B$6+1,"Forecast","Not used")))</f>
        <v>Not used</v>
      </c>
      <c r="AX1189" s="34">
        <f t="shared" si="257"/>
        <v>9032</v>
      </c>
      <c r="AY1189" s="38" t="str">
        <f t="shared" si="258"/>
        <v/>
      </c>
      <c r="AZ1189" s="13">
        <f t="shared" si="259"/>
        <v>0</v>
      </c>
      <c r="BB1189" s="19">
        <f>Regression!$C$45+Regression!$C$46*A1189</f>
        <v>7996.9650218899651</v>
      </c>
      <c r="BC1189" s="27" t="str">
        <f t="shared" si="260"/>
        <v/>
      </c>
      <c r="BD1189" s="30">
        <f>INDEX('Seasonal Index'!$H$2:$H$53,AI1189)</f>
        <v>1.024082102448103</v>
      </c>
      <c r="BE1189" s="34" t="str">
        <f t="shared" si="261"/>
        <v/>
      </c>
      <c r="BF1189" s="38" t="str">
        <f t="shared" si="262"/>
        <v/>
      </c>
      <c r="BG1189" s="34">
        <f t="shared" si="263"/>
        <v>9032</v>
      </c>
      <c r="BH1189" s="13">
        <f t="shared" si="264"/>
        <v>0</v>
      </c>
      <c r="BI1189" s="13">
        <f t="shared" si="265"/>
        <v>0</v>
      </c>
    </row>
    <row r="1190" spans="1:61" x14ac:dyDescent="0.2">
      <c r="A1190" s="15">
        <v>1189</v>
      </c>
      <c r="B1190" s="35">
        <v>41593</v>
      </c>
      <c r="C1190" s="36">
        <v>8924</v>
      </c>
      <c r="D1190" s="37"/>
      <c r="F1190" s="15">
        <v>340000</v>
      </c>
      <c r="H1190" s="15">
        <v>93.944000000000003</v>
      </c>
      <c r="I1190" s="15">
        <v>107.098</v>
      </c>
      <c r="J1190" s="15">
        <v>3.194</v>
      </c>
      <c r="K1190" s="15">
        <v>16953.838</v>
      </c>
      <c r="L1190" s="15">
        <v>871336</v>
      </c>
      <c r="M1190" s="15">
        <v>1760</v>
      </c>
      <c r="N1190" s="15">
        <v>15.856999999999999</v>
      </c>
      <c r="O1190" s="15">
        <v>242536</v>
      </c>
      <c r="P1190" s="15">
        <v>11445.9</v>
      </c>
      <c r="Q1190" s="15">
        <v>3000935</v>
      </c>
      <c r="R1190" s="15">
        <v>54000</v>
      </c>
      <c r="S1190" s="15">
        <v>14496</v>
      </c>
      <c r="T1190" s="15">
        <v>11.153</v>
      </c>
      <c r="U1190" s="15">
        <v>119.5</v>
      </c>
      <c r="V1190" s="15">
        <v>19</v>
      </c>
      <c r="W1190" s="15">
        <v>91.4</v>
      </c>
      <c r="X1190" s="15">
        <v>93.260720000000006</v>
      </c>
      <c r="Z1190" s="15">
        <v>3.3672897815704399</v>
      </c>
      <c r="AB1190" s="15">
        <v>314725</v>
      </c>
      <c r="AD1190" s="15">
        <v>0</v>
      </c>
      <c r="AE1190" s="15">
        <v>108.4</v>
      </c>
      <c r="AF1190" s="15">
        <v>3.2</v>
      </c>
      <c r="AH1190" s="13">
        <f t="shared" si="252"/>
        <v>2013</v>
      </c>
      <c r="AI1190" s="13">
        <f t="shared" si="253"/>
        <v>46</v>
      </c>
      <c r="AJ1190" s="13">
        <f>IF(AND(ISNUMBER(C1190),ISNUMBER(AK1190),ISNUMBER(AL1190),AH1190&gt;=Inputs!$B$5,AH1190&lt;=Inputs!$B$6,AH1190&lt;&gt;Inputs!$B$7,AH1190&lt;&gt;Inputs!$B$8),1,0)</f>
        <v>0</v>
      </c>
      <c r="AK1190" s="13">
        <f>IF(INDEX($E1190:$AF1190,Inputs!$C$10)="","",INDEX($E1190:$AF1190,Inputs!$C$10))</f>
        <v>242536</v>
      </c>
      <c r="AL1190" s="13">
        <f>IF(INDEX($E1190:$AF1190,Inputs!$C$11)="","",INDEX($E1190:$AF1190,Inputs!$C$11))</f>
        <v>340000</v>
      </c>
      <c r="AM1190" s="19">
        <f>Regression!$C$5+Regression!$C$6*A1190</f>
        <v>9452.2394974752151</v>
      </c>
      <c r="AN1190" s="27" t="str">
        <f t="shared" si="254"/>
        <v/>
      </c>
      <c r="AO1190" s="30">
        <f>INDEX('Seasonal Index'!$E$2:$E$53,AI1190)</f>
        <v>0.98635610609281399</v>
      </c>
      <c r="AP1190" s="34" t="str">
        <f t="shared" si="255"/>
        <v/>
      </c>
      <c r="AQ1190" s="16">
        <f>IF(AJ1190=1,A1190-Regression!$C$15,0)</f>
        <v>0</v>
      </c>
      <c r="AR1190" s="16">
        <f>IF(AJ1190=1,AK1190-Regression!$D$15,0)</f>
        <v>0</v>
      </c>
      <c r="AS1190" s="16">
        <f>IF(AJ1190=1,AL1190-Regression!$E$15,0)</f>
        <v>0</v>
      </c>
      <c r="AT1190" s="16">
        <f>IF(AJ1190=1,AP1190-Regression!$F$15,0)</f>
        <v>0</v>
      </c>
      <c r="AU1190" s="19">
        <f>IF(AND(ISNUMBER(AK1190),ISNUMBER(AL1190)),Regression!$C$38+Regression!$D$38*A1190+Regression!$E$38*AK1190+Regression!$F$38*AL1190,"")</f>
        <v>9249.7022061063508</v>
      </c>
      <c r="AV1190" s="34">
        <f t="shared" si="256"/>
        <v>9123.5002505331722</v>
      </c>
      <c r="AW1190" s="13" t="str">
        <f>IF(AJ1190=1,"Train",IF(AH1190=Inputs!$B$6+1,"Validation",IF(AH1190&gt;Inputs!$B$6+1,"Forecast","Not used")))</f>
        <v>Not used</v>
      </c>
      <c r="AX1190" s="34">
        <f t="shared" si="257"/>
        <v>8924</v>
      </c>
      <c r="AY1190" s="38" t="str">
        <f t="shared" si="258"/>
        <v/>
      </c>
      <c r="AZ1190" s="13">
        <f t="shared" si="259"/>
        <v>0</v>
      </c>
      <c r="BB1190" s="19">
        <f>Regression!$C$45+Regression!$C$46*A1190</f>
        <v>7998.5245215027426</v>
      </c>
      <c r="BC1190" s="27" t="str">
        <f t="shared" si="260"/>
        <v/>
      </c>
      <c r="BD1190" s="30">
        <f>INDEX('Seasonal Index'!$H$2:$H$53,AI1190)</f>
        <v>0.95418753549545088</v>
      </c>
      <c r="BE1190" s="34" t="str">
        <f t="shared" si="261"/>
        <v/>
      </c>
      <c r="BF1190" s="38" t="str">
        <f t="shared" si="262"/>
        <v/>
      </c>
      <c r="BG1190" s="34">
        <f t="shared" si="263"/>
        <v>8924</v>
      </c>
      <c r="BH1190" s="13">
        <f t="shared" si="264"/>
        <v>0</v>
      </c>
      <c r="BI1190" s="13">
        <f t="shared" si="265"/>
        <v>0</v>
      </c>
    </row>
    <row r="1191" spans="1:61" x14ac:dyDescent="0.2">
      <c r="A1191" s="15">
        <v>1190</v>
      </c>
      <c r="B1191" s="35">
        <v>41600</v>
      </c>
      <c r="C1191" s="36">
        <v>8909</v>
      </c>
      <c r="D1191" s="37"/>
      <c r="F1191" s="15">
        <v>331000</v>
      </c>
      <c r="H1191" s="15">
        <v>93.92</v>
      </c>
      <c r="I1191" s="15">
        <v>109.324</v>
      </c>
      <c r="J1191" s="15">
        <v>3.2189999999999999</v>
      </c>
      <c r="K1191" s="15">
        <v>16953.838</v>
      </c>
      <c r="L1191" s="15">
        <v>871336</v>
      </c>
      <c r="M1191" s="15">
        <v>1760</v>
      </c>
      <c r="N1191" s="15">
        <v>15.727</v>
      </c>
      <c r="O1191" s="15">
        <v>242536</v>
      </c>
      <c r="P1191" s="15">
        <v>11445.9</v>
      </c>
      <c r="Q1191" s="15">
        <v>3000935</v>
      </c>
      <c r="R1191" s="15">
        <v>54000</v>
      </c>
      <c r="S1191" s="15">
        <v>14496</v>
      </c>
      <c r="T1191" s="15">
        <v>11.28</v>
      </c>
      <c r="U1191" s="15">
        <v>119.5</v>
      </c>
      <c r="V1191" s="15">
        <v>19</v>
      </c>
      <c r="W1191" s="15">
        <v>91.4</v>
      </c>
      <c r="X1191" s="15">
        <v>93.492024999999998</v>
      </c>
      <c r="Z1191" s="15">
        <v>3.17473268508911</v>
      </c>
      <c r="AB1191" s="15">
        <v>314725</v>
      </c>
      <c r="AD1191" s="15">
        <v>0</v>
      </c>
      <c r="AE1191" s="15">
        <v>85.7</v>
      </c>
      <c r="AF1191" s="15">
        <v>6.3</v>
      </c>
      <c r="AH1191" s="13">
        <f t="shared" si="252"/>
        <v>2013</v>
      </c>
      <c r="AI1191" s="13">
        <f t="shared" si="253"/>
        <v>47</v>
      </c>
      <c r="AJ1191" s="13">
        <f>IF(AND(ISNUMBER(C1191),ISNUMBER(AK1191),ISNUMBER(AL1191),AH1191&gt;=Inputs!$B$5,AH1191&lt;=Inputs!$B$6,AH1191&lt;&gt;Inputs!$B$7,AH1191&lt;&gt;Inputs!$B$8),1,0)</f>
        <v>0</v>
      </c>
      <c r="AK1191" s="13">
        <f>IF(INDEX($E1191:$AF1191,Inputs!$C$10)="","",INDEX($E1191:$AF1191,Inputs!$C$10))</f>
        <v>242536</v>
      </c>
      <c r="AL1191" s="13">
        <f>IF(INDEX($E1191:$AF1191,Inputs!$C$11)="","",INDEX($E1191:$AF1191,Inputs!$C$11))</f>
        <v>331000</v>
      </c>
      <c r="AM1191" s="19">
        <f>Regression!$C$5+Regression!$C$6*A1191</f>
        <v>9451.0668225368954</v>
      </c>
      <c r="AN1191" s="27" t="str">
        <f t="shared" si="254"/>
        <v/>
      </c>
      <c r="AO1191" s="30">
        <f>INDEX('Seasonal Index'!$E$2:$E$53,AI1191)</f>
        <v>0.96578940872914776</v>
      </c>
      <c r="AP1191" s="34" t="str">
        <f t="shared" si="255"/>
        <v/>
      </c>
      <c r="AQ1191" s="16">
        <f>IF(AJ1191=1,A1191-Regression!$C$15,0)</f>
        <v>0</v>
      </c>
      <c r="AR1191" s="16">
        <f>IF(AJ1191=1,AK1191-Regression!$D$15,0)</f>
        <v>0</v>
      </c>
      <c r="AS1191" s="16">
        <f>IF(AJ1191=1,AL1191-Regression!$E$15,0)</f>
        <v>0</v>
      </c>
      <c r="AT1191" s="16">
        <f>IF(AJ1191=1,AP1191-Regression!$F$15,0)</f>
        <v>0</v>
      </c>
      <c r="AU1191" s="19">
        <f>IF(AND(ISNUMBER(AK1191),ISNUMBER(AL1191)),Regression!$C$38+Regression!$D$38*A1191+Regression!$E$38*AK1191+Regression!$F$38*AL1191,"")</f>
        <v>9272.0352652792317</v>
      </c>
      <c r="AV1191" s="34">
        <f t="shared" si="256"/>
        <v>8954.8334565698351</v>
      </c>
      <c r="AW1191" s="13" t="str">
        <f>IF(AJ1191=1,"Train",IF(AH1191=Inputs!$B$6+1,"Validation",IF(AH1191&gt;Inputs!$B$6+1,"Forecast","Not used")))</f>
        <v>Not used</v>
      </c>
      <c r="AX1191" s="34">
        <f t="shared" si="257"/>
        <v>8909</v>
      </c>
      <c r="AY1191" s="38" t="str">
        <f t="shared" si="258"/>
        <v/>
      </c>
      <c r="AZ1191" s="13">
        <f t="shared" si="259"/>
        <v>0</v>
      </c>
      <c r="BB1191" s="19">
        <f>Regression!$C$45+Regression!$C$46*A1191</f>
        <v>8000.0840211155191</v>
      </c>
      <c r="BC1191" s="27" t="str">
        <f t="shared" si="260"/>
        <v/>
      </c>
      <c r="BD1191" s="30">
        <f>INDEX('Seasonal Index'!$H$2:$H$53,AI1191)</f>
        <v>0.94653504180541337</v>
      </c>
      <c r="BE1191" s="34" t="str">
        <f t="shared" si="261"/>
        <v/>
      </c>
      <c r="BF1191" s="38" t="str">
        <f t="shared" si="262"/>
        <v/>
      </c>
      <c r="BG1191" s="34">
        <f t="shared" si="263"/>
        <v>8909</v>
      </c>
      <c r="BH1191" s="13">
        <f t="shared" si="264"/>
        <v>0</v>
      </c>
      <c r="BI1191" s="13">
        <f t="shared" si="265"/>
        <v>0</v>
      </c>
    </row>
    <row r="1192" spans="1:61" x14ac:dyDescent="0.2">
      <c r="A1192" s="15">
        <v>1191</v>
      </c>
      <c r="B1192" s="35">
        <v>41607</v>
      </c>
      <c r="C1192" s="36">
        <v>8873</v>
      </c>
      <c r="D1192" s="37"/>
      <c r="F1192" s="15">
        <v>316000</v>
      </c>
      <c r="H1192" s="15">
        <v>92.967500000000001</v>
      </c>
      <c r="I1192" s="15">
        <v>111.315</v>
      </c>
      <c r="J1192" s="15">
        <v>3.2930000000000001</v>
      </c>
      <c r="K1192" s="15">
        <v>16953.838</v>
      </c>
      <c r="L1192" s="15">
        <v>871336</v>
      </c>
      <c r="M1192" s="15">
        <v>1760</v>
      </c>
      <c r="N1192" s="15">
        <v>15.727</v>
      </c>
      <c r="O1192" s="15">
        <v>242536</v>
      </c>
      <c r="P1192" s="15">
        <v>11445.9</v>
      </c>
      <c r="Q1192" s="15">
        <v>3000935</v>
      </c>
      <c r="R1192" s="15">
        <v>54000</v>
      </c>
      <c r="S1192" s="15">
        <v>14496</v>
      </c>
      <c r="T1192" s="15">
        <v>11.28</v>
      </c>
      <c r="U1192" s="15">
        <v>119.5</v>
      </c>
      <c r="V1192" s="15">
        <v>19</v>
      </c>
      <c r="W1192" s="15">
        <v>91.4</v>
      </c>
      <c r="X1192" s="15">
        <v>93.256200000000007</v>
      </c>
      <c r="Z1192" s="15">
        <v>3.17473268508911</v>
      </c>
      <c r="AB1192" s="15">
        <v>314725</v>
      </c>
      <c r="AD1192" s="15">
        <v>1</v>
      </c>
      <c r="AE1192" s="15">
        <v>176.2</v>
      </c>
      <c r="AF1192" s="15">
        <v>0</v>
      </c>
      <c r="AH1192" s="13">
        <f t="shared" si="252"/>
        <v>2013</v>
      </c>
      <c r="AI1192" s="13">
        <f t="shared" si="253"/>
        <v>48</v>
      </c>
      <c r="AJ1192" s="13">
        <f>IF(AND(ISNUMBER(C1192),ISNUMBER(AK1192),ISNUMBER(AL1192),AH1192&gt;=Inputs!$B$5,AH1192&lt;=Inputs!$B$6,AH1192&lt;&gt;Inputs!$B$7,AH1192&lt;&gt;Inputs!$B$8),1,0)</f>
        <v>0</v>
      </c>
      <c r="AK1192" s="13">
        <f>IF(INDEX($E1192:$AF1192,Inputs!$C$10)="","",INDEX($E1192:$AF1192,Inputs!$C$10))</f>
        <v>242536</v>
      </c>
      <c r="AL1192" s="13">
        <f>IF(INDEX($E1192:$AF1192,Inputs!$C$11)="","",INDEX($E1192:$AF1192,Inputs!$C$11))</f>
        <v>316000</v>
      </c>
      <c r="AM1192" s="19">
        <f>Regression!$C$5+Regression!$C$6*A1192</f>
        <v>9449.8941475985757</v>
      </c>
      <c r="AN1192" s="27" t="str">
        <f t="shared" si="254"/>
        <v/>
      </c>
      <c r="AO1192" s="30">
        <f>INDEX('Seasonal Index'!$E$2:$E$53,AI1192)</f>
        <v>0.97475376861810648</v>
      </c>
      <c r="AP1192" s="34" t="str">
        <f t="shared" si="255"/>
        <v/>
      </c>
      <c r="AQ1192" s="16">
        <f>IF(AJ1192=1,A1192-Regression!$C$15,0)</f>
        <v>0</v>
      </c>
      <c r="AR1192" s="16">
        <f>IF(AJ1192=1,AK1192-Regression!$D$15,0)</f>
        <v>0</v>
      </c>
      <c r="AS1192" s="16">
        <f>IF(AJ1192=1,AL1192-Regression!$E$15,0)</f>
        <v>0</v>
      </c>
      <c r="AT1192" s="16">
        <f>IF(AJ1192=1,AP1192-Regression!$F$15,0)</f>
        <v>0</v>
      </c>
      <c r="AU1192" s="19">
        <f>IF(AND(ISNUMBER(AK1192),ISNUMBER(AL1192)),Regression!$C$38+Regression!$D$38*A1192+Regression!$E$38*AK1192+Regression!$F$38*AL1192,"")</f>
        <v>9310.2985727126561</v>
      </c>
      <c r="AV1192" s="34">
        <f t="shared" si="256"/>
        <v>9075.2486207114398</v>
      </c>
      <c r="AW1192" s="13" t="str">
        <f>IF(AJ1192=1,"Train",IF(AH1192=Inputs!$B$6+1,"Validation",IF(AH1192&gt;Inputs!$B$6+1,"Forecast","Not used")))</f>
        <v>Not used</v>
      </c>
      <c r="AX1192" s="34">
        <f t="shared" si="257"/>
        <v>8873</v>
      </c>
      <c r="AY1192" s="38" t="str">
        <f t="shared" si="258"/>
        <v/>
      </c>
      <c r="AZ1192" s="13">
        <f t="shared" si="259"/>
        <v>0</v>
      </c>
      <c r="BB1192" s="19">
        <f>Regression!$C$45+Regression!$C$46*A1192</f>
        <v>8001.6435207282957</v>
      </c>
      <c r="BC1192" s="27" t="str">
        <f t="shared" si="260"/>
        <v/>
      </c>
      <c r="BD1192" s="30">
        <f>INDEX('Seasonal Index'!$H$2:$H$53,AI1192)</f>
        <v>0.96645545966881496</v>
      </c>
      <c r="BE1192" s="34" t="str">
        <f t="shared" si="261"/>
        <v/>
      </c>
      <c r="BF1192" s="38" t="str">
        <f t="shared" si="262"/>
        <v/>
      </c>
      <c r="BG1192" s="34">
        <f t="shared" si="263"/>
        <v>8873</v>
      </c>
      <c r="BH1192" s="13">
        <f t="shared" si="264"/>
        <v>0</v>
      </c>
      <c r="BI1192" s="13">
        <f t="shared" si="265"/>
        <v>0</v>
      </c>
    </row>
    <row r="1193" spans="1:61" x14ac:dyDescent="0.2">
      <c r="A1193" s="15">
        <v>1192</v>
      </c>
      <c r="B1193" s="35">
        <v>41614</v>
      </c>
      <c r="C1193" s="36">
        <v>8348</v>
      </c>
      <c r="D1193" s="37"/>
      <c r="F1193" s="15">
        <v>312000</v>
      </c>
      <c r="H1193" s="15">
        <v>96.206000000000003</v>
      </c>
      <c r="I1193" s="15">
        <v>112.27800000000001</v>
      </c>
      <c r="J1193" s="15">
        <v>3.2719999999999998</v>
      </c>
      <c r="K1193" s="15">
        <v>16953.838</v>
      </c>
      <c r="L1193" s="15">
        <v>871336</v>
      </c>
      <c r="M1193" s="15">
        <v>1744</v>
      </c>
      <c r="N1193" s="15">
        <v>15.727</v>
      </c>
      <c r="O1193" s="15">
        <v>242536</v>
      </c>
      <c r="P1193" s="15">
        <v>11498</v>
      </c>
      <c r="Q1193" s="15">
        <v>3000935</v>
      </c>
      <c r="R1193" s="15">
        <v>54000</v>
      </c>
      <c r="S1193" s="15">
        <v>14496</v>
      </c>
      <c r="T1193" s="15">
        <v>11.28</v>
      </c>
      <c r="U1193" s="15">
        <v>119.5</v>
      </c>
      <c r="V1193" s="15">
        <v>19</v>
      </c>
      <c r="W1193" s="15">
        <v>90.7</v>
      </c>
      <c r="X1193" s="15">
        <v>93.597999999999999</v>
      </c>
      <c r="Z1193" s="15">
        <v>3.17473268508911</v>
      </c>
      <c r="AB1193" s="15">
        <v>314725</v>
      </c>
      <c r="AD1193" s="15">
        <v>0</v>
      </c>
      <c r="AE1193" s="15">
        <v>115.6</v>
      </c>
      <c r="AF1193" s="15">
        <v>2.6</v>
      </c>
      <c r="AH1193" s="13">
        <f t="shared" si="252"/>
        <v>2013</v>
      </c>
      <c r="AI1193" s="13">
        <f t="shared" si="253"/>
        <v>49</v>
      </c>
      <c r="AJ1193" s="13">
        <f>IF(AND(ISNUMBER(C1193),ISNUMBER(AK1193),ISNUMBER(AL1193),AH1193&gt;=Inputs!$B$5,AH1193&lt;=Inputs!$B$6,AH1193&lt;&gt;Inputs!$B$7,AH1193&lt;&gt;Inputs!$B$8),1,0)</f>
        <v>0</v>
      </c>
      <c r="AK1193" s="13">
        <f>IF(INDEX($E1193:$AF1193,Inputs!$C$10)="","",INDEX($E1193:$AF1193,Inputs!$C$10))</f>
        <v>242536</v>
      </c>
      <c r="AL1193" s="13">
        <f>IF(INDEX($E1193:$AF1193,Inputs!$C$11)="","",INDEX($E1193:$AF1193,Inputs!$C$11))</f>
        <v>312000</v>
      </c>
      <c r="AM1193" s="19">
        <f>Regression!$C$5+Regression!$C$6*A1193</f>
        <v>9448.7214726602579</v>
      </c>
      <c r="AN1193" s="27" t="str">
        <f t="shared" si="254"/>
        <v/>
      </c>
      <c r="AO1193" s="30">
        <f>INDEX('Seasonal Index'!$E$2:$E$53,AI1193)</f>
        <v>0.98029372066923559</v>
      </c>
      <c r="AP1193" s="34" t="str">
        <f t="shared" si="255"/>
        <v/>
      </c>
      <c r="AQ1193" s="16">
        <f>IF(AJ1193=1,A1193-Regression!$C$15,0)</f>
        <v>0</v>
      </c>
      <c r="AR1193" s="16">
        <f>IF(AJ1193=1,AK1193-Regression!$D$15,0)</f>
        <v>0</v>
      </c>
      <c r="AS1193" s="16">
        <f>IF(AJ1193=1,AL1193-Regression!$E$15,0)</f>
        <v>0</v>
      </c>
      <c r="AT1193" s="16">
        <f>IF(AJ1193=1,AP1193-Regression!$F$15,0)</f>
        <v>0</v>
      </c>
      <c r="AU1193" s="19">
        <f>IF(AND(ISNUMBER(AK1193),ISNUMBER(AL1193)),Regression!$C$38+Regression!$D$38*A1193+Regression!$E$38*AK1193+Regression!$F$38*AL1193,"")</f>
        <v>9319.356425001748</v>
      </c>
      <c r="AV1193" s="34">
        <f t="shared" si="256"/>
        <v>9135.7065841077092</v>
      </c>
      <c r="AW1193" s="13" t="str">
        <f>IF(AJ1193=1,"Train",IF(AH1193=Inputs!$B$6+1,"Validation",IF(AH1193&gt;Inputs!$B$6+1,"Forecast","Not used")))</f>
        <v>Not used</v>
      </c>
      <c r="AX1193" s="34">
        <f t="shared" si="257"/>
        <v>8348</v>
      </c>
      <c r="AY1193" s="38" t="str">
        <f t="shared" si="258"/>
        <v/>
      </c>
      <c r="AZ1193" s="13">
        <f t="shared" si="259"/>
        <v>0</v>
      </c>
      <c r="BB1193" s="19">
        <f>Regression!$C$45+Regression!$C$46*A1193</f>
        <v>8003.2030203410723</v>
      </c>
      <c r="BC1193" s="27" t="str">
        <f t="shared" si="260"/>
        <v/>
      </c>
      <c r="BD1193" s="30">
        <f>INDEX('Seasonal Index'!$H$2:$H$53,AI1193)</f>
        <v>0.97990885322830168</v>
      </c>
      <c r="BE1193" s="34" t="str">
        <f t="shared" si="261"/>
        <v/>
      </c>
      <c r="BF1193" s="38" t="str">
        <f t="shared" si="262"/>
        <v/>
      </c>
      <c r="BG1193" s="34">
        <f t="shared" si="263"/>
        <v>8348</v>
      </c>
      <c r="BH1193" s="13">
        <f t="shared" si="264"/>
        <v>0</v>
      </c>
      <c r="BI1193" s="13">
        <f t="shared" si="265"/>
        <v>0</v>
      </c>
    </row>
    <row r="1194" spans="1:61" x14ac:dyDescent="0.2">
      <c r="A1194" s="15">
        <v>1193</v>
      </c>
      <c r="B1194" s="35">
        <v>41621</v>
      </c>
      <c r="C1194" s="36">
        <v>9016</v>
      </c>
      <c r="D1194" s="37"/>
      <c r="F1194" s="15">
        <v>354000</v>
      </c>
      <c r="H1194" s="15">
        <v>97.23</v>
      </c>
      <c r="I1194" s="15">
        <v>109.104</v>
      </c>
      <c r="J1194" s="15">
        <v>3.2690000000000001</v>
      </c>
      <c r="K1194" s="15">
        <v>16953.838</v>
      </c>
      <c r="L1194" s="15">
        <v>891472</v>
      </c>
      <c r="M1194" s="15">
        <v>1744</v>
      </c>
      <c r="N1194" s="15">
        <v>15.727</v>
      </c>
      <c r="O1194" s="15">
        <v>242536</v>
      </c>
      <c r="P1194" s="15">
        <v>11498</v>
      </c>
      <c r="Q1194" s="15">
        <v>3000935</v>
      </c>
      <c r="R1194" s="15">
        <v>54000</v>
      </c>
      <c r="S1194" s="15">
        <v>14496</v>
      </c>
      <c r="T1194" s="15">
        <v>11.28</v>
      </c>
      <c r="U1194" s="15">
        <v>119.5</v>
      </c>
      <c r="V1194" s="15">
        <v>19</v>
      </c>
      <c r="W1194" s="15">
        <v>90.7</v>
      </c>
      <c r="X1194" s="15">
        <v>93.702060000000003</v>
      </c>
      <c r="Z1194" s="15">
        <v>3.17473268508911</v>
      </c>
      <c r="AB1194" s="15">
        <v>314725</v>
      </c>
      <c r="AD1194" s="15">
        <v>0</v>
      </c>
      <c r="AE1194" s="15">
        <v>202.8</v>
      </c>
      <c r="AF1194" s="15">
        <v>0</v>
      </c>
      <c r="AH1194" s="13">
        <f t="shared" si="252"/>
        <v>2013</v>
      </c>
      <c r="AI1194" s="13">
        <f t="shared" si="253"/>
        <v>50</v>
      </c>
      <c r="AJ1194" s="13">
        <f>IF(AND(ISNUMBER(C1194),ISNUMBER(AK1194),ISNUMBER(AL1194),AH1194&gt;=Inputs!$B$5,AH1194&lt;=Inputs!$B$6,AH1194&lt;&gt;Inputs!$B$7,AH1194&lt;&gt;Inputs!$B$8),1,0)</f>
        <v>0</v>
      </c>
      <c r="AK1194" s="13">
        <f>IF(INDEX($E1194:$AF1194,Inputs!$C$10)="","",INDEX($E1194:$AF1194,Inputs!$C$10))</f>
        <v>242536</v>
      </c>
      <c r="AL1194" s="13">
        <f>IF(INDEX($E1194:$AF1194,Inputs!$C$11)="","",INDEX($E1194:$AF1194,Inputs!$C$11))</f>
        <v>354000</v>
      </c>
      <c r="AM1194" s="19">
        <f>Regression!$C$5+Regression!$C$6*A1194</f>
        <v>9447.5487977219382</v>
      </c>
      <c r="AN1194" s="27" t="str">
        <f t="shared" si="254"/>
        <v/>
      </c>
      <c r="AO1194" s="30">
        <f>INDEX('Seasonal Index'!$E$2:$E$53,AI1194)</f>
        <v>1.00060911532618</v>
      </c>
      <c r="AP1194" s="34" t="str">
        <f t="shared" si="255"/>
        <v/>
      </c>
      <c r="AQ1194" s="16">
        <f>IF(AJ1194=1,A1194-Regression!$C$15,0)</f>
        <v>0</v>
      </c>
      <c r="AR1194" s="16">
        <f>IF(AJ1194=1,AK1194-Regression!$D$15,0)</f>
        <v>0</v>
      </c>
      <c r="AS1194" s="16">
        <f>IF(AJ1194=1,AL1194-Regression!$E$15,0)</f>
        <v>0</v>
      </c>
      <c r="AT1194" s="16">
        <f>IF(AJ1194=1,AP1194-Regression!$F$15,0)</f>
        <v>0</v>
      </c>
      <c r="AU1194" s="19">
        <f>IF(AND(ISNUMBER(AK1194),ISNUMBER(AL1194)),Regression!$C$38+Regression!$D$38*A1194+Regression!$E$38*AK1194+Regression!$F$38*AL1194,"")</f>
        <v>9206.2823739600117</v>
      </c>
      <c r="AV1194" s="34">
        <f t="shared" si="256"/>
        <v>9211.890061651131</v>
      </c>
      <c r="AW1194" s="13" t="str">
        <f>IF(AJ1194=1,"Train",IF(AH1194=Inputs!$B$6+1,"Validation",IF(AH1194&gt;Inputs!$B$6+1,"Forecast","Not used")))</f>
        <v>Not used</v>
      </c>
      <c r="AX1194" s="34">
        <f t="shared" si="257"/>
        <v>9016</v>
      </c>
      <c r="AY1194" s="38" t="str">
        <f t="shared" si="258"/>
        <v/>
      </c>
      <c r="AZ1194" s="13">
        <f t="shared" si="259"/>
        <v>0</v>
      </c>
      <c r="BB1194" s="19">
        <f>Regression!$C$45+Regression!$C$46*A1194</f>
        <v>8004.7625199538488</v>
      </c>
      <c r="BC1194" s="27" t="str">
        <f t="shared" si="260"/>
        <v/>
      </c>
      <c r="BD1194" s="30">
        <f>INDEX('Seasonal Index'!$H$2:$H$53,AI1194)</f>
        <v>0.99765913713107945</v>
      </c>
      <c r="BE1194" s="34" t="str">
        <f t="shared" si="261"/>
        <v/>
      </c>
      <c r="BF1194" s="38" t="str">
        <f t="shared" si="262"/>
        <v/>
      </c>
      <c r="BG1194" s="34">
        <f t="shared" si="263"/>
        <v>9016</v>
      </c>
      <c r="BH1194" s="13">
        <f t="shared" si="264"/>
        <v>0</v>
      </c>
      <c r="BI1194" s="13">
        <f t="shared" si="265"/>
        <v>0</v>
      </c>
    </row>
    <row r="1195" spans="1:61" x14ac:dyDescent="0.2">
      <c r="A1195" s="15">
        <v>1194</v>
      </c>
      <c r="B1195" s="35">
        <v>41628</v>
      </c>
      <c r="C1195" s="36">
        <v>9176</v>
      </c>
      <c r="D1195" s="37"/>
      <c r="F1195" s="15">
        <v>364000</v>
      </c>
      <c r="H1195" s="15">
        <v>97.853999999999999</v>
      </c>
      <c r="I1195" s="15">
        <v>110.34</v>
      </c>
      <c r="J1195" s="15">
        <v>3.2389999999999999</v>
      </c>
      <c r="K1195" s="15">
        <v>16953.838</v>
      </c>
      <c r="L1195" s="15">
        <v>891472</v>
      </c>
      <c r="M1195" s="15">
        <v>1744</v>
      </c>
      <c r="N1195" s="15">
        <v>16.079000000000001</v>
      </c>
      <c r="O1195" s="15">
        <v>258748</v>
      </c>
      <c r="P1195" s="15">
        <v>11498</v>
      </c>
      <c r="Q1195" s="15">
        <v>3045859</v>
      </c>
      <c r="R1195" s="15">
        <v>54000</v>
      </c>
      <c r="S1195" s="15">
        <v>14496</v>
      </c>
      <c r="T1195" s="15">
        <v>11.28</v>
      </c>
      <c r="U1195" s="15">
        <v>119.5</v>
      </c>
      <c r="V1195" s="15">
        <v>19</v>
      </c>
      <c r="W1195" s="15">
        <v>90.7</v>
      </c>
      <c r="X1195" s="15">
        <v>93.253649999999993</v>
      </c>
      <c r="Z1195" s="15">
        <v>3.1965966224670401</v>
      </c>
      <c r="AB1195" s="15">
        <v>314725</v>
      </c>
      <c r="AD1195" s="15">
        <v>0</v>
      </c>
      <c r="AE1195" s="15">
        <v>165.7</v>
      </c>
      <c r="AF1195" s="15">
        <v>1.8</v>
      </c>
      <c r="AH1195" s="13">
        <f t="shared" si="252"/>
        <v>2013</v>
      </c>
      <c r="AI1195" s="13">
        <f t="shared" si="253"/>
        <v>51</v>
      </c>
      <c r="AJ1195" s="13">
        <f>IF(AND(ISNUMBER(C1195),ISNUMBER(AK1195),ISNUMBER(AL1195),AH1195&gt;=Inputs!$B$5,AH1195&lt;=Inputs!$B$6,AH1195&lt;&gt;Inputs!$B$7,AH1195&lt;&gt;Inputs!$B$8),1,0)</f>
        <v>0</v>
      </c>
      <c r="AK1195" s="13">
        <f>IF(INDEX($E1195:$AF1195,Inputs!$C$10)="","",INDEX($E1195:$AF1195,Inputs!$C$10))</f>
        <v>258748</v>
      </c>
      <c r="AL1195" s="13">
        <f>IF(INDEX($E1195:$AF1195,Inputs!$C$11)="","",INDEX($E1195:$AF1195,Inputs!$C$11))</f>
        <v>364000</v>
      </c>
      <c r="AM1195" s="19">
        <f>Regression!$C$5+Regression!$C$6*A1195</f>
        <v>9446.3761227836185</v>
      </c>
      <c r="AN1195" s="27" t="str">
        <f t="shared" si="254"/>
        <v/>
      </c>
      <c r="AO1195" s="30">
        <f>INDEX('Seasonal Index'!$E$2:$E$53,AI1195)</f>
        <v>1.0219733137822757</v>
      </c>
      <c r="AP1195" s="34" t="str">
        <f t="shared" si="255"/>
        <v/>
      </c>
      <c r="AQ1195" s="16">
        <f>IF(AJ1195=1,A1195-Regression!$C$15,0)</f>
        <v>0</v>
      </c>
      <c r="AR1195" s="16">
        <f>IF(AJ1195=1,AK1195-Regression!$D$15,0)</f>
        <v>0</v>
      </c>
      <c r="AS1195" s="16">
        <f>IF(AJ1195=1,AL1195-Regression!$E$15,0)</f>
        <v>0</v>
      </c>
      <c r="AT1195" s="16">
        <f>IF(AJ1195=1,AP1195-Regression!$F$15,0)</f>
        <v>0</v>
      </c>
      <c r="AU1195" s="19">
        <f>IF(AND(ISNUMBER(AK1195),ISNUMBER(AL1195)),Regression!$C$38+Regression!$D$38*A1195+Regression!$E$38*AK1195+Regression!$F$38*AL1195,"")</f>
        <v>9207.7512152079216</v>
      </c>
      <c r="AV1195" s="34">
        <f t="shared" si="256"/>
        <v>9410.0760218888154</v>
      </c>
      <c r="AW1195" s="13" t="str">
        <f>IF(AJ1195=1,"Train",IF(AH1195=Inputs!$B$6+1,"Validation",IF(AH1195&gt;Inputs!$B$6+1,"Forecast","Not used")))</f>
        <v>Not used</v>
      </c>
      <c r="AX1195" s="34">
        <f t="shared" si="257"/>
        <v>9176</v>
      </c>
      <c r="AY1195" s="38" t="str">
        <f t="shared" si="258"/>
        <v/>
      </c>
      <c r="AZ1195" s="13">
        <f t="shared" si="259"/>
        <v>0</v>
      </c>
      <c r="BB1195" s="19">
        <f>Regression!$C$45+Regression!$C$46*A1195</f>
        <v>8006.3220195666263</v>
      </c>
      <c r="BC1195" s="27" t="str">
        <f t="shared" si="260"/>
        <v/>
      </c>
      <c r="BD1195" s="30">
        <f>INDEX('Seasonal Index'!$H$2:$H$53,AI1195)</f>
        <v>1.0395425337611444</v>
      </c>
      <c r="BE1195" s="34" t="str">
        <f t="shared" si="261"/>
        <v/>
      </c>
      <c r="BF1195" s="38" t="str">
        <f t="shared" si="262"/>
        <v/>
      </c>
      <c r="BG1195" s="34">
        <f t="shared" si="263"/>
        <v>9176</v>
      </c>
      <c r="BH1195" s="13">
        <f t="shared" si="264"/>
        <v>0</v>
      </c>
      <c r="BI1195" s="13">
        <f t="shared" si="265"/>
        <v>0</v>
      </c>
    </row>
    <row r="1196" spans="1:61" x14ac:dyDescent="0.2">
      <c r="A1196" s="15">
        <v>1195</v>
      </c>
      <c r="B1196" s="35">
        <v>41635</v>
      </c>
      <c r="C1196" s="36">
        <v>8893</v>
      </c>
      <c r="D1196" s="37"/>
      <c r="F1196" s="15">
        <v>334000</v>
      </c>
      <c r="H1196" s="15">
        <v>99.152500000000003</v>
      </c>
      <c r="I1196" s="15">
        <v>111.715</v>
      </c>
      <c r="J1196" s="15">
        <v>3.2709999999999999</v>
      </c>
      <c r="K1196" s="15">
        <v>16953.838</v>
      </c>
      <c r="L1196" s="15">
        <v>891472</v>
      </c>
      <c r="M1196" s="15">
        <v>1744</v>
      </c>
      <c r="N1196" s="15">
        <v>16.079000000000001</v>
      </c>
      <c r="O1196" s="15">
        <v>258748</v>
      </c>
      <c r="P1196" s="15">
        <v>11498</v>
      </c>
      <c r="Q1196" s="15">
        <v>3045859</v>
      </c>
      <c r="R1196" s="15">
        <v>54000</v>
      </c>
      <c r="S1196" s="15">
        <v>14496</v>
      </c>
      <c r="T1196" s="15">
        <v>11.28</v>
      </c>
      <c r="U1196" s="15">
        <v>119.5</v>
      </c>
      <c r="V1196" s="15">
        <v>19</v>
      </c>
      <c r="W1196" s="15">
        <v>90.7</v>
      </c>
      <c r="X1196" s="15">
        <v>93.479619999999997</v>
      </c>
      <c r="Z1196" s="15">
        <v>3.1965966224670401</v>
      </c>
      <c r="AB1196" s="15">
        <v>314725</v>
      </c>
      <c r="AD1196" s="15">
        <v>1</v>
      </c>
      <c r="AE1196" s="15">
        <v>153.4</v>
      </c>
      <c r="AF1196" s="15">
        <v>0.7</v>
      </c>
      <c r="AH1196" s="13">
        <f t="shared" si="252"/>
        <v>2013</v>
      </c>
      <c r="AI1196" s="13">
        <f t="shared" si="253"/>
        <v>52</v>
      </c>
      <c r="AJ1196" s="13">
        <f>IF(AND(ISNUMBER(C1196),ISNUMBER(AK1196),ISNUMBER(AL1196),AH1196&gt;=Inputs!$B$5,AH1196&lt;=Inputs!$B$6,AH1196&lt;&gt;Inputs!$B$7,AH1196&lt;&gt;Inputs!$B$8),1,0)</f>
        <v>0</v>
      </c>
      <c r="AK1196" s="13">
        <f>IF(INDEX($E1196:$AF1196,Inputs!$C$10)="","",INDEX($E1196:$AF1196,Inputs!$C$10))</f>
        <v>258748</v>
      </c>
      <c r="AL1196" s="13">
        <f>IF(INDEX($E1196:$AF1196,Inputs!$C$11)="","",INDEX($E1196:$AF1196,Inputs!$C$11))</f>
        <v>334000</v>
      </c>
      <c r="AM1196" s="19">
        <f>Regression!$C$5+Regression!$C$6*A1196</f>
        <v>9445.2034478453006</v>
      </c>
      <c r="AN1196" s="27" t="str">
        <f t="shared" si="254"/>
        <v/>
      </c>
      <c r="AO1196" s="30">
        <f>INDEX('Seasonal Index'!$E$2:$E$53,AI1196)</f>
        <v>0.94105970168970154</v>
      </c>
      <c r="AP1196" s="34" t="str">
        <f t="shared" si="255"/>
        <v/>
      </c>
      <c r="AQ1196" s="16">
        <f>IF(AJ1196=1,A1196-Regression!$C$15,0)</f>
        <v>0</v>
      </c>
      <c r="AR1196" s="16">
        <f>IF(AJ1196=1,AK1196-Regression!$D$15,0)</f>
        <v>0</v>
      </c>
      <c r="AS1196" s="16">
        <f>IF(AJ1196=1,AL1196-Regression!$E$15,0)</f>
        <v>0</v>
      </c>
      <c r="AT1196" s="16">
        <f>IF(AJ1196=1,AP1196-Regression!$F$15,0)</f>
        <v>0</v>
      </c>
      <c r="AU1196" s="19">
        <f>IF(AND(ISNUMBER(AK1196),ISNUMBER(AL1196)),Regression!$C$38+Regression!$D$38*A1196+Regression!$E$38*AK1196+Regression!$F$38*AL1196,"")</f>
        <v>9285.8401432927021</v>
      </c>
      <c r="AV1196" s="34">
        <f t="shared" si="256"/>
        <v>8738.5299551852859</v>
      </c>
      <c r="AW1196" s="13" t="str">
        <f>IF(AJ1196=1,"Train",IF(AH1196=Inputs!$B$6+1,"Validation",IF(AH1196&gt;Inputs!$B$6+1,"Forecast","Not used")))</f>
        <v>Not used</v>
      </c>
      <c r="AX1196" s="34">
        <f t="shared" si="257"/>
        <v>8893</v>
      </c>
      <c r="AY1196" s="38" t="str">
        <f t="shared" si="258"/>
        <v/>
      </c>
      <c r="AZ1196" s="13">
        <f t="shared" si="259"/>
        <v>0</v>
      </c>
      <c r="BB1196" s="19">
        <f>Regression!$C$45+Regression!$C$46*A1196</f>
        <v>8007.8815191794029</v>
      </c>
      <c r="BC1196" s="27" t="str">
        <f t="shared" si="260"/>
        <v/>
      </c>
      <c r="BD1196" s="30">
        <f>INDEX('Seasonal Index'!$H$2:$H$53,AI1196)</f>
        <v>0.89289929772275245</v>
      </c>
      <c r="BE1196" s="34" t="str">
        <f t="shared" si="261"/>
        <v/>
      </c>
      <c r="BF1196" s="38" t="str">
        <f t="shared" si="262"/>
        <v/>
      </c>
      <c r="BG1196" s="34">
        <f t="shared" si="263"/>
        <v>8893</v>
      </c>
      <c r="BH1196" s="13">
        <f t="shared" si="264"/>
        <v>0</v>
      </c>
      <c r="BI1196" s="13">
        <f t="shared" si="265"/>
        <v>0</v>
      </c>
    </row>
    <row r="1197" spans="1:61" x14ac:dyDescent="0.2">
      <c r="A1197" s="15">
        <v>1196</v>
      </c>
      <c r="B1197" s="35">
        <v>41642</v>
      </c>
      <c r="C1197" s="36">
        <v>8274</v>
      </c>
      <c r="D1197" s="37"/>
      <c r="F1197" s="15">
        <v>332000</v>
      </c>
      <c r="H1197" s="15">
        <v>96.467500000000001</v>
      </c>
      <c r="I1197" s="15">
        <v>108.7325</v>
      </c>
      <c r="J1197" s="15">
        <v>3.331</v>
      </c>
      <c r="K1197" s="15">
        <v>16953.838</v>
      </c>
      <c r="L1197" s="15">
        <v>891472</v>
      </c>
      <c r="M1197" s="15">
        <v>1744</v>
      </c>
      <c r="N1197" s="15">
        <v>16.079000000000001</v>
      </c>
      <c r="O1197" s="15">
        <v>258748</v>
      </c>
      <c r="P1197" s="15">
        <v>11498</v>
      </c>
      <c r="Q1197" s="15">
        <v>3045859</v>
      </c>
      <c r="R1197" s="15">
        <v>54000</v>
      </c>
      <c r="S1197" s="15">
        <v>14496</v>
      </c>
      <c r="T1197" s="15">
        <v>11.28</v>
      </c>
      <c r="U1197" s="15">
        <v>119.5</v>
      </c>
      <c r="V1197" s="15">
        <v>19</v>
      </c>
      <c r="W1197" s="15">
        <v>90.7</v>
      </c>
      <c r="X1197" s="15">
        <v>93.678299999999993</v>
      </c>
      <c r="Z1197" s="15">
        <v>3.1965966224670401</v>
      </c>
      <c r="AB1197" s="15">
        <v>314725</v>
      </c>
      <c r="AD1197" s="15">
        <v>1</v>
      </c>
      <c r="AE1197" s="15">
        <v>188.5</v>
      </c>
      <c r="AF1197" s="15">
        <v>0</v>
      </c>
      <c r="AH1197" s="13">
        <f t="shared" si="252"/>
        <v>2014</v>
      </c>
      <c r="AI1197" s="13">
        <f t="shared" si="253"/>
        <v>1</v>
      </c>
      <c r="AJ1197" s="13">
        <f>IF(AND(ISNUMBER(C1197),ISNUMBER(AK1197),ISNUMBER(AL1197),AH1197&gt;=Inputs!$B$5,AH1197&lt;=Inputs!$B$6,AH1197&lt;&gt;Inputs!$B$7,AH1197&lt;&gt;Inputs!$B$8),1,0)</f>
        <v>0</v>
      </c>
      <c r="AK1197" s="13">
        <f>IF(INDEX($E1197:$AF1197,Inputs!$C$10)="","",INDEX($E1197:$AF1197,Inputs!$C$10))</f>
        <v>258748</v>
      </c>
      <c r="AL1197" s="13">
        <f>IF(INDEX($E1197:$AF1197,Inputs!$C$11)="","",INDEX($E1197:$AF1197,Inputs!$C$11))</f>
        <v>332000</v>
      </c>
      <c r="AM1197" s="19">
        <f>Regression!$C$5+Regression!$C$6*A1197</f>
        <v>9444.0307729069809</v>
      </c>
      <c r="AN1197" s="27" t="str">
        <f t="shared" si="254"/>
        <v/>
      </c>
      <c r="AO1197" s="30">
        <f>INDEX('Seasonal Index'!$E$2:$E$53,AI1197)</f>
        <v>0.91465818912124619</v>
      </c>
      <c r="AP1197" s="34" t="str">
        <f t="shared" si="255"/>
        <v/>
      </c>
      <c r="AQ1197" s="16">
        <f>IF(AJ1197=1,A1197-Regression!$C$15,0)</f>
        <v>0</v>
      </c>
      <c r="AR1197" s="16">
        <f>IF(AJ1197=1,AK1197-Regression!$D$15,0)</f>
        <v>0</v>
      </c>
      <c r="AS1197" s="16">
        <f>IF(AJ1197=1,AL1197-Regression!$E$15,0)</f>
        <v>0</v>
      </c>
      <c r="AT1197" s="16">
        <f>IF(AJ1197=1,AP1197-Regression!$F$15,0)</f>
        <v>0</v>
      </c>
      <c r="AU1197" s="19">
        <f>IF(AND(ISNUMBER(AK1197),ISNUMBER(AL1197)),Regression!$C$38+Regression!$D$38*A1197+Regression!$E$38*AK1197+Regression!$F$38*AL1197,"")</f>
        <v>9289.5879128282832</v>
      </c>
      <c r="AV1197" s="34">
        <f t="shared" si="256"/>
        <v>8496.7976580301347</v>
      </c>
      <c r="AW1197" s="13" t="str">
        <f>IF(AJ1197=1,"Train",IF(AH1197=Inputs!$B$6+1,"Validation",IF(AH1197&gt;Inputs!$B$6+1,"Forecast","Not used")))</f>
        <v>Not used</v>
      </c>
      <c r="AX1197" s="34">
        <f t="shared" si="257"/>
        <v>8274</v>
      </c>
      <c r="AY1197" s="38" t="str">
        <f t="shared" si="258"/>
        <v/>
      </c>
      <c r="AZ1197" s="13">
        <f t="shared" si="259"/>
        <v>0</v>
      </c>
      <c r="BB1197" s="19">
        <f>Regression!$C$45+Regression!$C$46*A1197</f>
        <v>8009.4410187921794</v>
      </c>
      <c r="BC1197" s="27" t="str">
        <f t="shared" si="260"/>
        <v/>
      </c>
      <c r="BD1197" s="30">
        <f>INDEX('Seasonal Index'!$H$2:$H$53,AI1197)</f>
        <v>0.90693988880451892</v>
      </c>
      <c r="BE1197" s="34" t="str">
        <f t="shared" si="261"/>
        <v/>
      </c>
      <c r="BF1197" s="38" t="str">
        <f t="shared" si="262"/>
        <v/>
      </c>
      <c r="BG1197" s="34">
        <f t="shared" si="263"/>
        <v>8274</v>
      </c>
      <c r="BH1197" s="13">
        <f t="shared" si="264"/>
        <v>0</v>
      </c>
      <c r="BI1197" s="13">
        <f t="shared" si="265"/>
        <v>0</v>
      </c>
    </row>
    <row r="1198" spans="1:61" x14ac:dyDescent="0.2">
      <c r="A1198" s="15">
        <v>1197</v>
      </c>
      <c r="B1198" s="35">
        <v>41649</v>
      </c>
      <c r="C1198" s="36">
        <v>8021</v>
      </c>
      <c r="D1198" s="37"/>
      <c r="F1198" s="15">
        <v>322000</v>
      </c>
      <c r="H1198" s="15">
        <v>92.415999999999997</v>
      </c>
      <c r="I1198" s="15">
        <v>107.014</v>
      </c>
      <c r="J1198" s="15">
        <v>3.3319999999999999</v>
      </c>
      <c r="K1198" s="15">
        <v>16953.838</v>
      </c>
      <c r="L1198" s="15">
        <v>903863</v>
      </c>
      <c r="M1198" s="15">
        <v>1756</v>
      </c>
      <c r="N1198" s="15">
        <v>16.079000000000001</v>
      </c>
      <c r="O1198" s="15">
        <v>258748</v>
      </c>
      <c r="P1198" s="15">
        <v>11562.5</v>
      </c>
      <c r="Q1198" s="15">
        <v>3045859</v>
      </c>
      <c r="R1198" s="15">
        <v>54000</v>
      </c>
      <c r="S1198" s="15">
        <v>14496</v>
      </c>
      <c r="T1198" s="15">
        <v>11.28</v>
      </c>
      <c r="U1198" s="15">
        <v>119.5</v>
      </c>
      <c r="V1198" s="15">
        <v>19</v>
      </c>
      <c r="W1198" s="15">
        <v>86.8</v>
      </c>
      <c r="X1198" s="15">
        <v>93.679100000000005</v>
      </c>
      <c r="Z1198" s="15">
        <v>3.1965966224670401</v>
      </c>
      <c r="AB1198" s="15">
        <v>314725</v>
      </c>
      <c r="AD1198" s="15">
        <v>0</v>
      </c>
      <c r="AE1198" s="15">
        <v>220.3</v>
      </c>
      <c r="AF1198" s="15">
        <v>0</v>
      </c>
      <c r="AH1198" s="13">
        <f t="shared" si="252"/>
        <v>2014</v>
      </c>
      <c r="AI1198" s="13">
        <f t="shared" si="253"/>
        <v>2</v>
      </c>
      <c r="AJ1198" s="13">
        <f>IF(AND(ISNUMBER(C1198),ISNUMBER(AK1198),ISNUMBER(AL1198),AH1198&gt;=Inputs!$B$5,AH1198&lt;=Inputs!$B$6,AH1198&lt;&gt;Inputs!$B$7,AH1198&lt;&gt;Inputs!$B$8),1,0)</f>
        <v>0</v>
      </c>
      <c r="AK1198" s="13">
        <f>IF(INDEX($E1198:$AF1198,Inputs!$C$10)="","",INDEX($E1198:$AF1198,Inputs!$C$10))</f>
        <v>258748</v>
      </c>
      <c r="AL1198" s="13">
        <f>IF(INDEX($E1198:$AF1198,Inputs!$C$11)="","",INDEX($E1198:$AF1198,Inputs!$C$11))</f>
        <v>322000</v>
      </c>
      <c r="AM1198" s="19">
        <f>Regression!$C$5+Regression!$C$6*A1198</f>
        <v>9442.8580979686631</v>
      </c>
      <c r="AN1198" s="27" t="str">
        <f t="shared" si="254"/>
        <v/>
      </c>
      <c r="AO1198" s="30">
        <f>INDEX('Seasonal Index'!$E$2:$E$53,AI1198)</f>
        <v>0.92112372079680493</v>
      </c>
      <c r="AP1198" s="34" t="str">
        <f t="shared" si="255"/>
        <v/>
      </c>
      <c r="AQ1198" s="16">
        <f>IF(AJ1198=1,A1198-Regression!$C$15,0)</f>
        <v>0</v>
      </c>
      <c r="AR1198" s="16">
        <f>IF(AJ1198=1,AK1198-Regression!$D$15,0)</f>
        <v>0</v>
      </c>
      <c r="AS1198" s="16">
        <f>IF(AJ1198=1,AL1198-Regression!$E$15,0)</f>
        <v>0</v>
      </c>
      <c r="AT1198" s="16">
        <f>IF(AJ1198=1,AP1198-Regression!$F$15,0)</f>
        <v>0</v>
      </c>
      <c r="AU1198" s="19">
        <f>IF(AND(ISNUMBER(AK1198),ISNUMBER(AL1198)),Regression!$C$38+Regression!$D$38*A1198+Regression!$E$38*AK1198+Regression!$F$38*AL1198,"")</f>
        <v>9314.5760133779204</v>
      </c>
      <c r="AV1198" s="34">
        <f t="shared" si="256"/>
        <v>8579.8769150873395</v>
      </c>
      <c r="AW1198" s="13" t="str">
        <f>IF(AJ1198=1,"Train",IF(AH1198=Inputs!$B$6+1,"Validation",IF(AH1198&gt;Inputs!$B$6+1,"Forecast","Not used")))</f>
        <v>Not used</v>
      </c>
      <c r="AX1198" s="34">
        <f t="shared" si="257"/>
        <v>8021</v>
      </c>
      <c r="AY1198" s="38" t="str">
        <f t="shared" si="258"/>
        <v/>
      </c>
      <c r="AZ1198" s="13">
        <f t="shared" si="259"/>
        <v>0</v>
      </c>
      <c r="BB1198" s="19">
        <f>Regression!$C$45+Regression!$C$46*A1198</f>
        <v>8011.0005184049569</v>
      </c>
      <c r="BC1198" s="27" t="str">
        <f t="shared" si="260"/>
        <v/>
      </c>
      <c r="BD1198" s="30">
        <f>INDEX('Seasonal Index'!$H$2:$H$53,AI1198)</f>
        <v>0.93580735968008499</v>
      </c>
      <c r="BE1198" s="34" t="str">
        <f t="shared" si="261"/>
        <v/>
      </c>
      <c r="BF1198" s="38" t="str">
        <f t="shared" si="262"/>
        <v/>
      </c>
      <c r="BG1198" s="34">
        <f t="shared" si="263"/>
        <v>8021</v>
      </c>
      <c r="BH1198" s="13">
        <f t="shared" si="264"/>
        <v>0</v>
      </c>
      <c r="BI1198" s="13">
        <f t="shared" si="265"/>
        <v>0</v>
      </c>
    </row>
    <row r="1199" spans="1:61" x14ac:dyDescent="0.2">
      <c r="A1199" s="15">
        <v>1198</v>
      </c>
      <c r="B1199" s="35">
        <v>41656</v>
      </c>
      <c r="C1199" s="36">
        <v>8059</v>
      </c>
      <c r="D1199" s="37"/>
      <c r="F1199" s="15">
        <v>318000</v>
      </c>
      <c r="H1199" s="15">
        <v>92.975999999999999</v>
      </c>
      <c r="I1199" s="15">
        <v>107.828</v>
      </c>
      <c r="J1199" s="15">
        <v>3.327</v>
      </c>
      <c r="K1199" s="15">
        <v>16953.838</v>
      </c>
      <c r="L1199" s="15">
        <v>903863</v>
      </c>
      <c r="M1199" s="15">
        <v>1756</v>
      </c>
      <c r="N1199" s="15">
        <v>15.835000000000001</v>
      </c>
      <c r="O1199" s="15">
        <v>240055</v>
      </c>
      <c r="P1199" s="15">
        <v>11562.5</v>
      </c>
      <c r="Q1199" s="15">
        <v>3045859</v>
      </c>
      <c r="R1199" s="15">
        <v>54000</v>
      </c>
      <c r="S1199" s="15">
        <v>14496</v>
      </c>
      <c r="T1199" s="15">
        <v>11.28</v>
      </c>
      <c r="U1199" s="15">
        <v>119.5</v>
      </c>
      <c r="V1199" s="15">
        <v>19</v>
      </c>
      <c r="W1199" s="15">
        <v>86.8</v>
      </c>
      <c r="X1199" s="15">
        <v>94.100639999999999</v>
      </c>
      <c r="Z1199" s="15">
        <v>3.1378405094146702</v>
      </c>
      <c r="AB1199" s="15">
        <v>314725</v>
      </c>
      <c r="AD1199" s="15">
        <v>0</v>
      </c>
      <c r="AE1199" s="15">
        <v>139.5</v>
      </c>
      <c r="AF1199" s="15">
        <v>0.6</v>
      </c>
      <c r="AH1199" s="13">
        <f t="shared" si="252"/>
        <v>2014</v>
      </c>
      <c r="AI1199" s="13">
        <f t="shared" si="253"/>
        <v>3</v>
      </c>
      <c r="AJ1199" s="13">
        <f>IF(AND(ISNUMBER(C1199),ISNUMBER(AK1199),ISNUMBER(AL1199),AH1199&gt;=Inputs!$B$5,AH1199&lt;=Inputs!$B$6,AH1199&lt;&gt;Inputs!$B$7,AH1199&lt;&gt;Inputs!$B$8),1,0)</f>
        <v>0</v>
      </c>
      <c r="AK1199" s="13">
        <f>IF(INDEX($E1199:$AF1199,Inputs!$C$10)="","",INDEX($E1199:$AF1199,Inputs!$C$10))</f>
        <v>240055</v>
      </c>
      <c r="AL1199" s="13">
        <f>IF(INDEX($E1199:$AF1199,Inputs!$C$11)="","",INDEX($E1199:$AF1199,Inputs!$C$11))</f>
        <v>318000</v>
      </c>
      <c r="AM1199" s="19">
        <f>Regression!$C$5+Regression!$C$6*A1199</f>
        <v>9441.6854230303434</v>
      </c>
      <c r="AN1199" s="27" t="str">
        <f t="shared" si="254"/>
        <v/>
      </c>
      <c r="AO1199" s="30">
        <f>INDEX('Seasonal Index'!$E$2:$E$53,AI1199)</f>
        <v>0.93247570989249473</v>
      </c>
      <c r="AP1199" s="34" t="str">
        <f t="shared" si="255"/>
        <v/>
      </c>
      <c r="AQ1199" s="16">
        <f>IF(AJ1199=1,A1199-Regression!$C$15,0)</f>
        <v>0</v>
      </c>
      <c r="AR1199" s="16">
        <f>IF(AJ1199=1,AK1199-Regression!$D$15,0)</f>
        <v>0</v>
      </c>
      <c r="AS1199" s="16">
        <f>IF(AJ1199=1,AL1199-Regression!$E$15,0)</f>
        <v>0</v>
      </c>
      <c r="AT1199" s="16">
        <f>IF(AJ1199=1,AP1199-Regression!$F$15,0)</f>
        <v>0</v>
      </c>
      <c r="AU1199" s="19">
        <f>IF(AND(ISNUMBER(AK1199),ISNUMBER(AL1199)),Regression!$C$38+Regression!$D$38*A1199+Regression!$E$38*AK1199+Regression!$F$38*AL1199,"")</f>
        <v>9289.5252883793728</v>
      </c>
      <c r="AV1199" s="34">
        <f t="shared" si="256"/>
        <v>8662.2566878458383</v>
      </c>
      <c r="AW1199" s="13" t="str">
        <f>IF(AJ1199=1,"Train",IF(AH1199=Inputs!$B$6+1,"Validation",IF(AH1199&gt;Inputs!$B$6+1,"Forecast","Not used")))</f>
        <v>Not used</v>
      </c>
      <c r="AX1199" s="34">
        <f t="shared" si="257"/>
        <v>8059</v>
      </c>
      <c r="AY1199" s="38" t="str">
        <f t="shared" si="258"/>
        <v/>
      </c>
      <c r="AZ1199" s="13">
        <f t="shared" si="259"/>
        <v>0</v>
      </c>
      <c r="BB1199" s="19">
        <f>Regression!$C$45+Regression!$C$46*A1199</f>
        <v>8012.5600180177335</v>
      </c>
      <c r="BC1199" s="27" t="str">
        <f t="shared" si="260"/>
        <v/>
      </c>
      <c r="BD1199" s="30">
        <f>INDEX('Seasonal Index'!$H$2:$H$53,AI1199)</f>
        <v>0.93511463592432087</v>
      </c>
      <c r="BE1199" s="34" t="str">
        <f t="shared" si="261"/>
        <v/>
      </c>
      <c r="BF1199" s="38" t="str">
        <f t="shared" si="262"/>
        <v/>
      </c>
      <c r="BG1199" s="34">
        <f t="shared" si="263"/>
        <v>8059</v>
      </c>
      <c r="BH1199" s="13">
        <f t="shared" si="264"/>
        <v>0</v>
      </c>
      <c r="BI1199" s="13">
        <f t="shared" si="265"/>
        <v>0</v>
      </c>
    </row>
    <row r="1200" spans="1:61" x14ac:dyDescent="0.2">
      <c r="A1200" s="15">
        <v>1199</v>
      </c>
      <c r="B1200" s="35">
        <v>41663</v>
      </c>
      <c r="C1200" s="36">
        <v>8584</v>
      </c>
      <c r="D1200" s="37"/>
      <c r="F1200" s="15">
        <v>327000</v>
      </c>
      <c r="H1200" s="15">
        <v>96.1875</v>
      </c>
      <c r="I1200" s="15">
        <v>109.14</v>
      </c>
      <c r="J1200" s="15">
        <v>3.2959999999999998</v>
      </c>
      <c r="K1200" s="15">
        <v>16953.838</v>
      </c>
      <c r="L1200" s="15">
        <v>903863</v>
      </c>
      <c r="M1200" s="15">
        <v>1756</v>
      </c>
      <c r="N1200" s="15">
        <v>15.835000000000001</v>
      </c>
      <c r="O1200" s="15">
        <v>240055</v>
      </c>
      <c r="P1200" s="15">
        <v>11562.5</v>
      </c>
      <c r="Q1200" s="15">
        <v>3045859</v>
      </c>
      <c r="R1200" s="15">
        <v>54000</v>
      </c>
      <c r="S1200" s="15">
        <v>14496</v>
      </c>
      <c r="T1200" s="15">
        <v>11.28</v>
      </c>
      <c r="U1200" s="15">
        <v>119.5</v>
      </c>
      <c r="V1200" s="15">
        <v>19</v>
      </c>
      <c r="W1200" s="15">
        <v>86.8</v>
      </c>
      <c r="X1200" s="15">
        <v>94.281120000000001</v>
      </c>
      <c r="Z1200" s="15">
        <v>3.1378405094146702</v>
      </c>
      <c r="AB1200" s="15">
        <v>314725</v>
      </c>
      <c r="AD1200" s="15">
        <v>0</v>
      </c>
      <c r="AE1200" s="15">
        <v>209.9</v>
      </c>
      <c r="AF1200" s="15">
        <v>0</v>
      </c>
      <c r="AH1200" s="13">
        <f t="shared" si="252"/>
        <v>2014</v>
      </c>
      <c r="AI1200" s="13">
        <f t="shared" si="253"/>
        <v>4</v>
      </c>
      <c r="AJ1200" s="13">
        <f>IF(AND(ISNUMBER(C1200),ISNUMBER(AK1200),ISNUMBER(AL1200),AH1200&gt;=Inputs!$B$5,AH1200&lt;=Inputs!$B$6,AH1200&lt;&gt;Inputs!$B$7,AH1200&lt;&gt;Inputs!$B$8),1,0)</f>
        <v>0</v>
      </c>
      <c r="AK1200" s="13">
        <f>IF(INDEX($E1200:$AF1200,Inputs!$C$10)="","",INDEX($E1200:$AF1200,Inputs!$C$10))</f>
        <v>240055</v>
      </c>
      <c r="AL1200" s="13">
        <f>IF(INDEX($E1200:$AF1200,Inputs!$C$11)="","",INDEX($E1200:$AF1200,Inputs!$C$11))</f>
        <v>327000</v>
      </c>
      <c r="AM1200" s="19">
        <f>Regression!$C$5+Regression!$C$6*A1200</f>
        <v>9440.5127480920237</v>
      </c>
      <c r="AN1200" s="27" t="str">
        <f t="shared" si="254"/>
        <v/>
      </c>
      <c r="AO1200" s="30">
        <f>INDEX('Seasonal Index'!$E$2:$E$53,AI1200)</f>
        <v>0.95567024426301994</v>
      </c>
      <c r="AP1200" s="34" t="str">
        <f t="shared" si="255"/>
        <v/>
      </c>
      <c r="AQ1200" s="16">
        <f>IF(AJ1200=1,A1200-Regression!$C$15,0)</f>
        <v>0</v>
      </c>
      <c r="AR1200" s="16">
        <f>IF(AJ1200=1,AK1200-Regression!$D$15,0)</f>
        <v>0</v>
      </c>
      <c r="AS1200" s="16">
        <f>IF(AJ1200=1,AL1200-Regression!$E$15,0)</f>
        <v>0</v>
      </c>
      <c r="AT1200" s="16">
        <f>IF(AJ1200=1,AP1200-Regression!$F$15,0)</f>
        <v>0</v>
      </c>
      <c r="AU1200" s="19">
        <f>IF(AND(ISNUMBER(AK1200),ISNUMBER(AL1200)),Regression!$C$38+Regression!$D$38*A1200+Regression!$E$38*AK1200+Regression!$F$38*AL1200,"")</f>
        <v>9264.0676027706231</v>
      </c>
      <c r="AV1200" s="34">
        <f t="shared" si="256"/>
        <v>8853.3937488089305</v>
      </c>
      <c r="AW1200" s="13" t="str">
        <f>IF(AJ1200=1,"Train",IF(AH1200=Inputs!$B$6+1,"Validation",IF(AH1200&gt;Inputs!$B$6+1,"Forecast","Not used")))</f>
        <v>Not used</v>
      </c>
      <c r="AX1200" s="34">
        <f t="shared" si="257"/>
        <v>8584</v>
      </c>
      <c r="AY1200" s="38" t="str">
        <f t="shared" si="258"/>
        <v/>
      </c>
      <c r="AZ1200" s="13">
        <f t="shared" si="259"/>
        <v>0</v>
      </c>
      <c r="BB1200" s="19">
        <f>Regression!$C$45+Regression!$C$46*A1200</f>
        <v>8014.11951763051</v>
      </c>
      <c r="BC1200" s="27" t="str">
        <f t="shared" si="260"/>
        <v/>
      </c>
      <c r="BD1200" s="30">
        <f>INDEX('Seasonal Index'!$H$2:$H$53,AI1200)</f>
        <v>0.94748400224267371</v>
      </c>
      <c r="BE1200" s="34" t="str">
        <f t="shared" si="261"/>
        <v/>
      </c>
      <c r="BF1200" s="38" t="str">
        <f t="shared" si="262"/>
        <v/>
      </c>
      <c r="BG1200" s="34">
        <f t="shared" si="263"/>
        <v>8584</v>
      </c>
      <c r="BH1200" s="13">
        <f t="shared" si="264"/>
        <v>0</v>
      </c>
      <c r="BI1200" s="13">
        <f t="shared" si="265"/>
        <v>0</v>
      </c>
    </row>
    <row r="1201" spans="1:61" x14ac:dyDescent="0.2">
      <c r="A1201" s="15">
        <v>1200</v>
      </c>
      <c r="B1201" s="35">
        <v>41670</v>
      </c>
      <c r="C1201" s="36">
        <v>8452</v>
      </c>
      <c r="D1201" s="37"/>
      <c r="F1201" s="15">
        <v>340000</v>
      </c>
      <c r="H1201" s="15">
        <v>97.29</v>
      </c>
      <c r="I1201" s="15">
        <v>108.834</v>
      </c>
      <c r="J1201" s="15">
        <v>3.2949999999999999</v>
      </c>
      <c r="K1201" s="15">
        <v>16953.838</v>
      </c>
      <c r="L1201" s="15">
        <v>903863</v>
      </c>
      <c r="M1201" s="15">
        <v>1756</v>
      </c>
      <c r="N1201" s="15">
        <v>15.835000000000001</v>
      </c>
      <c r="O1201" s="15">
        <v>240055</v>
      </c>
      <c r="P1201" s="15">
        <v>11562.5</v>
      </c>
      <c r="Q1201" s="15">
        <v>3045859</v>
      </c>
      <c r="R1201" s="15">
        <v>54000</v>
      </c>
      <c r="S1201" s="15">
        <v>14496</v>
      </c>
      <c r="T1201" s="15">
        <v>11.28</v>
      </c>
      <c r="U1201" s="15">
        <v>119.5</v>
      </c>
      <c r="V1201" s="15">
        <v>19</v>
      </c>
      <c r="W1201" s="15">
        <v>86.8</v>
      </c>
      <c r="X1201" s="15">
        <v>94.805975000000004</v>
      </c>
      <c r="Z1201" s="15">
        <v>3.1378405094146702</v>
      </c>
      <c r="AB1201" s="15">
        <v>314725</v>
      </c>
      <c r="AD1201" s="15">
        <v>0</v>
      </c>
      <c r="AE1201" s="15">
        <v>225.8</v>
      </c>
      <c r="AF1201" s="15">
        <v>0</v>
      </c>
      <c r="AH1201" s="13">
        <f t="shared" si="252"/>
        <v>2014</v>
      </c>
      <c r="AI1201" s="13">
        <f t="shared" si="253"/>
        <v>5</v>
      </c>
      <c r="AJ1201" s="13">
        <f>IF(AND(ISNUMBER(C1201),ISNUMBER(AK1201),ISNUMBER(AL1201),AH1201&gt;=Inputs!$B$5,AH1201&lt;=Inputs!$B$6,AH1201&lt;&gt;Inputs!$B$7,AH1201&lt;&gt;Inputs!$B$8),1,0)</f>
        <v>0</v>
      </c>
      <c r="AK1201" s="13">
        <f>IF(INDEX($E1201:$AF1201,Inputs!$C$10)="","",INDEX($E1201:$AF1201,Inputs!$C$10))</f>
        <v>240055</v>
      </c>
      <c r="AL1201" s="13">
        <f>IF(INDEX($E1201:$AF1201,Inputs!$C$11)="","",INDEX($E1201:$AF1201,Inputs!$C$11))</f>
        <v>340000</v>
      </c>
      <c r="AM1201" s="19">
        <f>Regression!$C$5+Regression!$C$6*A1201</f>
        <v>9439.3400731537058</v>
      </c>
      <c r="AN1201" s="27" t="str">
        <f t="shared" si="254"/>
        <v/>
      </c>
      <c r="AO1201" s="30">
        <f>INDEX('Seasonal Index'!$E$2:$E$53,AI1201)</f>
        <v>0.96378521109549831</v>
      </c>
      <c r="AP1201" s="34" t="str">
        <f t="shared" si="255"/>
        <v/>
      </c>
      <c r="AQ1201" s="16">
        <f>IF(AJ1201=1,A1201-Regression!$C$15,0)</f>
        <v>0</v>
      </c>
      <c r="AR1201" s="16">
        <f>IF(AJ1201=1,AK1201-Regression!$D$15,0)</f>
        <v>0</v>
      </c>
      <c r="AS1201" s="16">
        <f>IF(AJ1201=1,AL1201-Regression!$E$15,0)</f>
        <v>0</v>
      </c>
      <c r="AT1201" s="16">
        <f>IF(AJ1201=1,AP1201-Regression!$F$15,0)</f>
        <v>0</v>
      </c>
      <c r="AU1201" s="19">
        <f>IF(AND(ISNUMBER(AK1201),ISNUMBER(AL1201)),Regression!$C$38+Regression!$D$38*A1201+Regression!$E$38*AK1201+Regression!$F$38*AL1201,"")</f>
        <v>9227.9897516548444</v>
      </c>
      <c r="AV1201" s="34">
        <f t="shared" si="256"/>
        <v>8893.8000507857596</v>
      </c>
      <c r="AW1201" s="13" t="str">
        <f>IF(AJ1201=1,"Train",IF(AH1201=Inputs!$B$6+1,"Validation",IF(AH1201&gt;Inputs!$B$6+1,"Forecast","Not used")))</f>
        <v>Not used</v>
      </c>
      <c r="AX1201" s="34">
        <f t="shared" si="257"/>
        <v>8452</v>
      </c>
      <c r="AY1201" s="38" t="str">
        <f t="shared" si="258"/>
        <v/>
      </c>
      <c r="AZ1201" s="13">
        <f t="shared" si="259"/>
        <v>0</v>
      </c>
      <c r="BB1201" s="19">
        <f>Regression!$C$45+Regression!$C$46*A1201</f>
        <v>8015.6790172432866</v>
      </c>
      <c r="BC1201" s="27" t="str">
        <f t="shared" si="260"/>
        <v/>
      </c>
      <c r="BD1201" s="30">
        <f>INDEX('Seasonal Index'!$H$2:$H$53,AI1201)</f>
        <v>1.0045556242669631</v>
      </c>
      <c r="BE1201" s="34" t="str">
        <f t="shared" si="261"/>
        <v/>
      </c>
      <c r="BF1201" s="38" t="str">
        <f t="shared" si="262"/>
        <v/>
      </c>
      <c r="BG1201" s="34">
        <f t="shared" si="263"/>
        <v>8452</v>
      </c>
      <c r="BH1201" s="13">
        <f t="shared" si="264"/>
        <v>0</v>
      </c>
      <c r="BI1201" s="13">
        <f t="shared" si="265"/>
        <v>0</v>
      </c>
    </row>
    <row r="1202" spans="1:61" x14ac:dyDescent="0.2">
      <c r="A1202" s="15">
        <v>1201</v>
      </c>
      <c r="B1202" s="35">
        <v>41677</v>
      </c>
      <c r="C1202" s="36">
        <v>8325</v>
      </c>
      <c r="D1202" s="37"/>
      <c r="F1202" s="15">
        <v>331000</v>
      </c>
      <c r="H1202" s="15">
        <v>97.78</v>
      </c>
      <c r="I1202" s="15">
        <v>107.73399999999999</v>
      </c>
      <c r="J1202" s="15">
        <v>3.2919999999999998</v>
      </c>
      <c r="K1202" s="15">
        <v>17192.019</v>
      </c>
      <c r="L1202" s="15">
        <v>903863</v>
      </c>
      <c r="M1202" s="15">
        <v>1771</v>
      </c>
      <c r="N1202" s="15">
        <v>15.835000000000001</v>
      </c>
      <c r="O1202" s="15">
        <v>240055</v>
      </c>
      <c r="P1202" s="15">
        <v>11593.2</v>
      </c>
      <c r="Q1202" s="15">
        <v>3045859</v>
      </c>
      <c r="R1202" s="15">
        <v>54000</v>
      </c>
      <c r="S1202" s="15">
        <v>14496</v>
      </c>
      <c r="T1202" s="15">
        <v>11.28</v>
      </c>
      <c r="U1202" s="15">
        <v>120.1</v>
      </c>
      <c r="V1202" s="15">
        <v>19</v>
      </c>
      <c r="W1202" s="15">
        <v>90.6</v>
      </c>
      <c r="X1202" s="15">
        <v>94.990960000000001</v>
      </c>
      <c r="Z1202" s="15">
        <v>3.1378405094146702</v>
      </c>
      <c r="AB1202" s="15">
        <v>314725</v>
      </c>
      <c r="AD1202" s="15">
        <v>0</v>
      </c>
      <c r="AE1202" s="15">
        <v>204.9</v>
      </c>
      <c r="AF1202" s="15">
        <v>0.4</v>
      </c>
      <c r="AH1202" s="13">
        <f t="shared" si="252"/>
        <v>2014</v>
      </c>
      <c r="AI1202" s="13">
        <f t="shared" si="253"/>
        <v>6</v>
      </c>
      <c r="AJ1202" s="13">
        <f>IF(AND(ISNUMBER(C1202),ISNUMBER(AK1202),ISNUMBER(AL1202),AH1202&gt;=Inputs!$B$5,AH1202&lt;=Inputs!$B$6,AH1202&lt;&gt;Inputs!$B$7,AH1202&lt;&gt;Inputs!$B$8),1,0)</f>
        <v>0</v>
      </c>
      <c r="AK1202" s="13">
        <f>IF(INDEX($E1202:$AF1202,Inputs!$C$10)="","",INDEX($E1202:$AF1202,Inputs!$C$10))</f>
        <v>240055</v>
      </c>
      <c r="AL1202" s="13">
        <f>IF(INDEX($E1202:$AF1202,Inputs!$C$11)="","",INDEX($E1202:$AF1202,Inputs!$C$11))</f>
        <v>331000</v>
      </c>
      <c r="AM1202" s="19">
        <f>Regression!$C$5+Regression!$C$6*A1202</f>
        <v>9438.1673982153861</v>
      </c>
      <c r="AN1202" s="27" t="str">
        <f t="shared" si="254"/>
        <v/>
      </c>
      <c r="AO1202" s="30">
        <f>INDEX('Seasonal Index'!$E$2:$E$53,AI1202)</f>
        <v>0.93990301851114999</v>
      </c>
      <c r="AP1202" s="34" t="str">
        <f t="shared" si="255"/>
        <v/>
      </c>
      <c r="AQ1202" s="16">
        <f>IF(AJ1202=1,A1202-Regression!$C$15,0)</f>
        <v>0</v>
      </c>
      <c r="AR1202" s="16">
        <f>IF(AJ1202=1,AK1202-Regression!$D$15,0)</f>
        <v>0</v>
      </c>
      <c r="AS1202" s="16">
        <f>IF(AJ1202=1,AL1202-Regression!$E$15,0)</f>
        <v>0</v>
      </c>
      <c r="AT1202" s="16">
        <f>IF(AJ1202=1,AP1202-Regression!$F$15,0)</f>
        <v>0</v>
      </c>
      <c r="AU1202" s="19">
        <f>IF(AND(ISNUMBER(AK1202),ISNUMBER(AL1202)),Regression!$C$38+Regression!$D$38*A1202+Regression!$E$38*AK1202+Regression!$F$38*AL1202,"")</f>
        <v>9250.3228108277272</v>
      </c>
      <c r="AV1202" s="34">
        <f t="shared" si="256"/>
        <v>8694.4063320995265</v>
      </c>
      <c r="AW1202" s="13" t="str">
        <f>IF(AJ1202=1,"Train",IF(AH1202=Inputs!$B$6+1,"Validation",IF(AH1202&gt;Inputs!$B$6+1,"Forecast","Not used")))</f>
        <v>Not used</v>
      </c>
      <c r="AX1202" s="34">
        <f t="shared" si="257"/>
        <v>8325</v>
      </c>
      <c r="AY1202" s="38" t="str">
        <f t="shared" si="258"/>
        <v/>
      </c>
      <c r="AZ1202" s="13">
        <f t="shared" si="259"/>
        <v>0</v>
      </c>
      <c r="BB1202" s="19">
        <f>Regression!$C$45+Regression!$C$46*A1202</f>
        <v>8017.2385168560631</v>
      </c>
      <c r="BC1202" s="27" t="str">
        <f t="shared" si="260"/>
        <v/>
      </c>
      <c r="BD1202" s="30">
        <f>INDEX('Seasonal Index'!$H$2:$H$53,AI1202)</f>
        <v>0.95301266001084362</v>
      </c>
      <c r="BE1202" s="34" t="str">
        <f t="shared" si="261"/>
        <v/>
      </c>
      <c r="BF1202" s="38" t="str">
        <f t="shared" si="262"/>
        <v/>
      </c>
      <c r="BG1202" s="34">
        <f t="shared" si="263"/>
        <v>8325</v>
      </c>
      <c r="BH1202" s="13">
        <f t="shared" si="264"/>
        <v>0</v>
      </c>
      <c r="BI1202" s="13">
        <f t="shared" si="265"/>
        <v>0</v>
      </c>
    </row>
    <row r="1203" spans="1:61" x14ac:dyDescent="0.2">
      <c r="A1203" s="15">
        <v>1202</v>
      </c>
      <c r="B1203" s="35">
        <v>41684</v>
      </c>
      <c r="C1203" s="36">
        <v>8030</v>
      </c>
      <c r="D1203" s="37"/>
      <c r="F1203" s="15">
        <v>337000</v>
      </c>
      <c r="H1203" s="15">
        <v>100.208</v>
      </c>
      <c r="I1203" s="15">
        <v>109.124</v>
      </c>
      <c r="J1203" s="15">
        <v>3.3090000000000002</v>
      </c>
      <c r="K1203" s="15">
        <v>17192.019</v>
      </c>
      <c r="L1203" s="15">
        <v>976227</v>
      </c>
      <c r="M1203" s="15">
        <v>1771</v>
      </c>
      <c r="N1203" s="15">
        <v>15.835000000000001</v>
      </c>
      <c r="O1203" s="15">
        <v>240055</v>
      </c>
      <c r="P1203" s="15">
        <v>11593.2</v>
      </c>
      <c r="Q1203" s="15">
        <v>3045859</v>
      </c>
      <c r="R1203" s="15">
        <v>54000</v>
      </c>
      <c r="S1203" s="15">
        <v>14496</v>
      </c>
      <c r="T1203" s="15">
        <v>11.28</v>
      </c>
      <c r="U1203" s="15">
        <v>120.1</v>
      </c>
      <c r="V1203" s="15">
        <v>19</v>
      </c>
      <c r="W1203" s="15">
        <v>90.6</v>
      </c>
      <c r="X1203" s="15">
        <v>94.956519999999998</v>
      </c>
      <c r="Z1203" s="15">
        <v>3.1378405094146702</v>
      </c>
      <c r="AB1203" s="15">
        <v>314725</v>
      </c>
      <c r="AD1203" s="15">
        <v>0</v>
      </c>
      <c r="AE1203" s="15">
        <v>220.5</v>
      </c>
      <c r="AF1203" s="15">
        <v>0.4</v>
      </c>
      <c r="AH1203" s="13">
        <f t="shared" si="252"/>
        <v>2014</v>
      </c>
      <c r="AI1203" s="13">
        <f t="shared" si="253"/>
        <v>7</v>
      </c>
      <c r="AJ1203" s="13">
        <f>IF(AND(ISNUMBER(C1203),ISNUMBER(AK1203),ISNUMBER(AL1203),AH1203&gt;=Inputs!$B$5,AH1203&lt;=Inputs!$B$6,AH1203&lt;&gt;Inputs!$B$7,AH1203&lt;&gt;Inputs!$B$8),1,0)</f>
        <v>0</v>
      </c>
      <c r="AK1203" s="13">
        <f>IF(INDEX($E1203:$AF1203,Inputs!$C$10)="","",INDEX($E1203:$AF1203,Inputs!$C$10))</f>
        <v>240055</v>
      </c>
      <c r="AL1203" s="13">
        <f>IF(INDEX($E1203:$AF1203,Inputs!$C$11)="","",INDEX($E1203:$AF1203,Inputs!$C$11))</f>
        <v>337000</v>
      </c>
      <c r="AM1203" s="19">
        <f>Regression!$C$5+Regression!$C$6*A1203</f>
        <v>9436.9947232770683</v>
      </c>
      <c r="AN1203" s="27" t="str">
        <f t="shared" si="254"/>
        <v/>
      </c>
      <c r="AO1203" s="30">
        <f>INDEX('Seasonal Index'!$E$2:$E$53,AI1203)</f>
        <v>0.9631620939890071</v>
      </c>
      <c r="AP1203" s="34" t="str">
        <f t="shared" si="255"/>
        <v/>
      </c>
      <c r="AQ1203" s="16">
        <f>IF(AJ1203=1,A1203-Regression!$C$15,0)</f>
        <v>0</v>
      </c>
      <c r="AR1203" s="16">
        <f>IF(AJ1203=1,AK1203-Regression!$D$15,0)</f>
        <v>0</v>
      </c>
      <c r="AS1203" s="16">
        <f>IF(AJ1203=1,AL1203-Regression!$E$15,0)</f>
        <v>0</v>
      </c>
      <c r="AT1203" s="16">
        <f>IF(AJ1203=1,AP1203-Regression!$F$15,0)</f>
        <v>0</v>
      </c>
      <c r="AU1203" s="19">
        <f>IF(AND(ISNUMBER(AK1203),ISNUMBER(AL1203)),Regression!$C$38+Regression!$D$38*A1203+Regression!$E$38*AK1203+Regression!$F$38*AL1203,"")</f>
        <v>9232.8302493492483</v>
      </c>
      <c r="AV1203" s="34">
        <f t="shared" si="256"/>
        <v>8892.7121164082691</v>
      </c>
      <c r="AW1203" s="13" t="str">
        <f>IF(AJ1203=1,"Train",IF(AH1203=Inputs!$B$6+1,"Validation",IF(AH1203&gt;Inputs!$B$6+1,"Forecast","Not used")))</f>
        <v>Not used</v>
      </c>
      <c r="AX1203" s="34">
        <f t="shared" si="257"/>
        <v>8030</v>
      </c>
      <c r="AY1203" s="38" t="str">
        <f t="shared" si="258"/>
        <v/>
      </c>
      <c r="AZ1203" s="13">
        <f t="shared" si="259"/>
        <v>0</v>
      </c>
      <c r="BB1203" s="19">
        <f>Regression!$C$45+Regression!$C$46*A1203</f>
        <v>8018.7980164688406</v>
      </c>
      <c r="BC1203" s="27" t="str">
        <f t="shared" si="260"/>
        <v/>
      </c>
      <c r="BD1203" s="30">
        <f>INDEX('Seasonal Index'!$H$2:$H$53,AI1203)</f>
        <v>0.98161870818373353</v>
      </c>
      <c r="BE1203" s="34" t="str">
        <f t="shared" si="261"/>
        <v/>
      </c>
      <c r="BF1203" s="38" t="str">
        <f t="shared" si="262"/>
        <v/>
      </c>
      <c r="BG1203" s="34">
        <f t="shared" si="263"/>
        <v>8030</v>
      </c>
      <c r="BH1203" s="13">
        <f t="shared" si="264"/>
        <v>0</v>
      </c>
      <c r="BI1203" s="13">
        <f t="shared" si="265"/>
        <v>0</v>
      </c>
    </row>
    <row r="1204" spans="1:61" x14ac:dyDescent="0.2">
      <c r="A1204" s="15">
        <v>1203</v>
      </c>
      <c r="B1204" s="35">
        <v>41691</v>
      </c>
      <c r="C1204" s="36">
        <v>8535</v>
      </c>
      <c r="D1204" s="37"/>
      <c r="F1204" s="15">
        <v>332000</v>
      </c>
      <c r="H1204" s="15">
        <v>102.9325</v>
      </c>
      <c r="I1204" s="15">
        <v>109.74</v>
      </c>
      <c r="J1204" s="15">
        <v>3.38</v>
      </c>
      <c r="K1204" s="15">
        <v>17192.019</v>
      </c>
      <c r="L1204" s="15">
        <v>976227</v>
      </c>
      <c r="M1204" s="15">
        <v>1771</v>
      </c>
      <c r="N1204" s="15">
        <v>15.614000000000001</v>
      </c>
      <c r="O1204" s="15">
        <v>241237</v>
      </c>
      <c r="P1204" s="15">
        <v>11593.2</v>
      </c>
      <c r="Q1204" s="15">
        <v>3045859</v>
      </c>
      <c r="R1204" s="15">
        <v>54000</v>
      </c>
      <c r="S1204" s="15">
        <v>14496</v>
      </c>
      <c r="T1204" s="15">
        <v>11.521000000000001</v>
      </c>
      <c r="U1204" s="15">
        <v>120.1</v>
      </c>
      <c r="V1204" s="15">
        <v>19</v>
      </c>
      <c r="W1204" s="15">
        <v>90.6</v>
      </c>
      <c r="X1204" s="15">
        <v>94.562150000000003</v>
      </c>
      <c r="Z1204" s="15">
        <v>3</v>
      </c>
      <c r="AB1204" s="15">
        <v>314725</v>
      </c>
      <c r="AD1204" s="15">
        <v>0</v>
      </c>
      <c r="AE1204" s="15">
        <v>139.19999999999999</v>
      </c>
      <c r="AF1204" s="15">
        <v>3</v>
      </c>
      <c r="AH1204" s="13">
        <f t="shared" si="252"/>
        <v>2014</v>
      </c>
      <c r="AI1204" s="13">
        <f t="shared" si="253"/>
        <v>8</v>
      </c>
      <c r="AJ1204" s="13">
        <f>IF(AND(ISNUMBER(C1204),ISNUMBER(AK1204),ISNUMBER(AL1204),AH1204&gt;=Inputs!$B$5,AH1204&lt;=Inputs!$B$6,AH1204&lt;&gt;Inputs!$B$7,AH1204&lt;&gt;Inputs!$B$8),1,0)</f>
        <v>0</v>
      </c>
      <c r="AK1204" s="13">
        <f>IF(INDEX($E1204:$AF1204,Inputs!$C$10)="","",INDEX($E1204:$AF1204,Inputs!$C$10))</f>
        <v>241237</v>
      </c>
      <c r="AL1204" s="13">
        <f>IF(INDEX($E1204:$AF1204,Inputs!$C$11)="","",INDEX($E1204:$AF1204,Inputs!$C$11))</f>
        <v>332000</v>
      </c>
      <c r="AM1204" s="19">
        <f>Regression!$C$5+Regression!$C$6*A1204</f>
        <v>9435.8220483387486</v>
      </c>
      <c r="AN1204" s="27" t="str">
        <f t="shared" si="254"/>
        <v/>
      </c>
      <c r="AO1204" s="30">
        <f>INDEX('Seasonal Index'!$E$2:$E$53,AI1204)</f>
        <v>0.97838705647303814</v>
      </c>
      <c r="AP1204" s="34" t="str">
        <f t="shared" si="255"/>
        <v/>
      </c>
      <c r="AQ1204" s="16">
        <f>IF(AJ1204=1,A1204-Regression!$C$15,0)</f>
        <v>0</v>
      </c>
      <c r="AR1204" s="16">
        <f>IF(AJ1204=1,AK1204-Regression!$D$15,0)</f>
        <v>0</v>
      </c>
      <c r="AS1204" s="16">
        <f>IF(AJ1204=1,AL1204-Regression!$E$15,0)</f>
        <v>0</v>
      </c>
      <c r="AT1204" s="16">
        <f>IF(AJ1204=1,AP1204-Regression!$F$15,0)</f>
        <v>0</v>
      </c>
      <c r="AU1204" s="19">
        <f>IF(AND(ISNUMBER(AK1204),ISNUMBER(AL1204)),Regression!$C$38+Regression!$D$38*A1204+Regression!$E$38*AK1204+Regression!$F$38*AL1204,"")</f>
        <v>9246.6999042815642</v>
      </c>
      <c r="AV1204" s="34">
        <f t="shared" si="256"/>
        <v>9046.8515014395634</v>
      </c>
      <c r="AW1204" s="13" t="str">
        <f>IF(AJ1204=1,"Train",IF(AH1204=Inputs!$B$6+1,"Validation",IF(AH1204&gt;Inputs!$B$6+1,"Forecast","Not used")))</f>
        <v>Not used</v>
      </c>
      <c r="AX1204" s="34">
        <f t="shared" si="257"/>
        <v>8535</v>
      </c>
      <c r="AY1204" s="38" t="str">
        <f t="shared" si="258"/>
        <v/>
      </c>
      <c r="AZ1204" s="13">
        <f t="shared" si="259"/>
        <v>0</v>
      </c>
      <c r="BB1204" s="19">
        <f>Regression!$C$45+Regression!$C$46*A1204</f>
        <v>8020.3575160816172</v>
      </c>
      <c r="BC1204" s="27" t="str">
        <f t="shared" si="260"/>
        <v/>
      </c>
      <c r="BD1204" s="30">
        <f>INDEX('Seasonal Index'!$H$2:$H$53,AI1204)</f>
        <v>1.0025158987054763</v>
      </c>
      <c r="BE1204" s="34" t="str">
        <f t="shared" si="261"/>
        <v/>
      </c>
      <c r="BF1204" s="38" t="str">
        <f t="shared" si="262"/>
        <v/>
      </c>
      <c r="BG1204" s="34">
        <f t="shared" si="263"/>
        <v>8535</v>
      </c>
      <c r="BH1204" s="13">
        <f t="shared" si="264"/>
        <v>0</v>
      </c>
      <c r="BI1204" s="13">
        <f t="shared" si="265"/>
        <v>0</v>
      </c>
    </row>
    <row r="1205" spans="1:61" x14ac:dyDescent="0.2">
      <c r="A1205" s="15">
        <v>1204</v>
      </c>
      <c r="B1205" s="35">
        <v>41698</v>
      </c>
      <c r="C1205" s="36">
        <v>8411</v>
      </c>
      <c r="D1205" s="37"/>
      <c r="F1205" s="15">
        <v>341000</v>
      </c>
      <c r="H1205" s="15">
        <v>102.77200000000001</v>
      </c>
      <c r="I1205" s="15">
        <v>109.172</v>
      </c>
      <c r="J1205" s="15">
        <v>3.444</v>
      </c>
      <c r="K1205" s="15">
        <v>17192.019</v>
      </c>
      <c r="L1205" s="15">
        <v>976227</v>
      </c>
      <c r="M1205" s="15">
        <v>1771</v>
      </c>
      <c r="N1205" s="15">
        <v>15.614000000000001</v>
      </c>
      <c r="O1205" s="15">
        <v>241237</v>
      </c>
      <c r="P1205" s="15">
        <v>11593.2</v>
      </c>
      <c r="Q1205" s="15">
        <v>3045859</v>
      </c>
      <c r="R1205" s="15">
        <v>54000</v>
      </c>
      <c r="S1205" s="15">
        <v>14496</v>
      </c>
      <c r="T1205" s="15">
        <v>11.521000000000001</v>
      </c>
      <c r="U1205" s="15">
        <v>120.1</v>
      </c>
      <c r="V1205" s="15">
        <v>19</v>
      </c>
      <c r="W1205" s="15">
        <v>90.6</v>
      </c>
      <c r="X1205" s="15">
        <v>94.410166666666697</v>
      </c>
      <c r="Z1205" s="15">
        <v>3</v>
      </c>
      <c r="AB1205" s="15">
        <v>314725</v>
      </c>
      <c r="AD1205" s="15">
        <v>0</v>
      </c>
      <c r="AE1205" s="15">
        <v>180.2</v>
      </c>
      <c r="AF1205" s="15">
        <v>0.6</v>
      </c>
      <c r="AH1205" s="13">
        <f t="shared" si="252"/>
        <v>2014</v>
      </c>
      <c r="AI1205" s="13">
        <f t="shared" si="253"/>
        <v>9</v>
      </c>
      <c r="AJ1205" s="13">
        <f>IF(AND(ISNUMBER(C1205),ISNUMBER(AK1205),ISNUMBER(AL1205),AH1205&gt;=Inputs!$B$5,AH1205&lt;=Inputs!$B$6,AH1205&lt;&gt;Inputs!$B$7,AH1205&lt;&gt;Inputs!$B$8),1,0)</f>
        <v>0</v>
      </c>
      <c r="AK1205" s="13">
        <f>IF(INDEX($E1205:$AF1205,Inputs!$C$10)="","",INDEX($E1205:$AF1205,Inputs!$C$10))</f>
        <v>241237</v>
      </c>
      <c r="AL1205" s="13">
        <f>IF(INDEX($E1205:$AF1205,Inputs!$C$11)="","",INDEX($E1205:$AF1205,Inputs!$C$11))</f>
        <v>341000</v>
      </c>
      <c r="AM1205" s="19">
        <f>Regression!$C$5+Regression!$C$6*A1205</f>
        <v>9434.6493734004289</v>
      </c>
      <c r="AN1205" s="27" t="str">
        <f t="shared" si="254"/>
        <v/>
      </c>
      <c r="AO1205" s="30">
        <f>INDEX('Seasonal Index'!$E$2:$E$53,AI1205)</f>
        <v>0.98629367627517528</v>
      </c>
      <c r="AP1205" s="34" t="str">
        <f t="shared" si="255"/>
        <v/>
      </c>
      <c r="AQ1205" s="16">
        <f>IF(AJ1205=1,A1205-Regression!$C$15,0)</f>
        <v>0</v>
      </c>
      <c r="AR1205" s="16">
        <f>IF(AJ1205=1,AK1205-Regression!$D$15,0)</f>
        <v>0</v>
      </c>
      <c r="AS1205" s="16">
        <f>IF(AJ1205=1,AL1205-Regression!$E$15,0)</f>
        <v>0</v>
      </c>
      <c r="AT1205" s="16">
        <f>IF(AJ1205=1,AP1205-Regression!$F$15,0)</f>
        <v>0</v>
      </c>
      <c r="AU1205" s="19">
        <f>IF(AND(ISNUMBER(AK1205),ISNUMBER(AL1205)),Regression!$C$38+Regression!$D$38*A1205+Regression!$E$38*AK1205+Regression!$F$38*AL1205,"")</f>
        <v>9221.2422186728145</v>
      </c>
      <c r="AV1205" s="34">
        <f t="shared" si="256"/>
        <v>9094.852887678664</v>
      </c>
      <c r="AW1205" s="13" t="str">
        <f>IF(AJ1205=1,"Train",IF(AH1205=Inputs!$B$6+1,"Validation",IF(AH1205&gt;Inputs!$B$6+1,"Forecast","Not used")))</f>
        <v>Not used</v>
      </c>
      <c r="AX1205" s="34">
        <f t="shared" si="257"/>
        <v>8411</v>
      </c>
      <c r="AY1205" s="38" t="str">
        <f t="shared" si="258"/>
        <v/>
      </c>
      <c r="AZ1205" s="13">
        <f t="shared" si="259"/>
        <v>0</v>
      </c>
      <c r="BB1205" s="19">
        <f>Regression!$C$45+Regression!$C$46*A1205</f>
        <v>8021.9170156943937</v>
      </c>
      <c r="BC1205" s="27" t="str">
        <f t="shared" si="260"/>
        <v/>
      </c>
      <c r="BD1205" s="30">
        <f>INDEX('Seasonal Index'!$H$2:$H$53,AI1205)</f>
        <v>1.0104103597905623</v>
      </c>
      <c r="BE1205" s="34" t="str">
        <f t="shared" si="261"/>
        <v/>
      </c>
      <c r="BF1205" s="38" t="str">
        <f t="shared" si="262"/>
        <v/>
      </c>
      <c r="BG1205" s="34">
        <f t="shared" si="263"/>
        <v>8411</v>
      </c>
      <c r="BH1205" s="13">
        <f t="shared" si="264"/>
        <v>0</v>
      </c>
      <c r="BI1205" s="13">
        <f t="shared" si="265"/>
        <v>0</v>
      </c>
    </row>
    <row r="1206" spans="1:61" x14ac:dyDescent="0.2">
      <c r="A1206" s="15">
        <v>1205</v>
      </c>
      <c r="B1206" s="35">
        <v>41705</v>
      </c>
      <c r="C1206" s="36">
        <v>8949</v>
      </c>
      <c r="D1206" s="37"/>
      <c r="F1206" s="15">
        <v>319000</v>
      </c>
      <c r="H1206" s="15">
        <v>103.074</v>
      </c>
      <c r="I1206" s="15">
        <v>109.142</v>
      </c>
      <c r="J1206" s="15">
        <v>3.4790000000000001</v>
      </c>
      <c r="K1206" s="15">
        <v>17192.019</v>
      </c>
      <c r="L1206" s="15">
        <v>976227</v>
      </c>
      <c r="M1206" s="15">
        <v>1771</v>
      </c>
      <c r="N1206" s="15">
        <v>15.614000000000001</v>
      </c>
      <c r="O1206" s="15">
        <v>241237</v>
      </c>
      <c r="P1206" s="15">
        <v>11593.2</v>
      </c>
      <c r="Q1206" s="15">
        <v>3045859</v>
      </c>
      <c r="R1206" s="15">
        <v>54000</v>
      </c>
      <c r="S1206" s="15">
        <v>18213</v>
      </c>
      <c r="T1206" s="15">
        <v>11.521000000000001</v>
      </c>
      <c r="U1206" s="15">
        <v>120.1</v>
      </c>
      <c r="V1206" s="15">
        <v>19</v>
      </c>
      <c r="W1206" s="15">
        <v>91.9</v>
      </c>
      <c r="X1206" s="15">
        <v>94.542640000000006</v>
      </c>
      <c r="Z1206" s="15">
        <v>3</v>
      </c>
      <c r="AB1206" s="15">
        <v>317099</v>
      </c>
      <c r="AD1206" s="15">
        <v>0</v>
      </c>
      <c r="AE1206" s="15">
        <v>191.5</v>
      </c>
      <c r="AF1206" s="15">
        <v>1.2</v>
      </c>
      <c r="AH1206" s="13">
        <f t="shared" si="252"/>
        <v>2014</v>
      </c>
      <c r="AI1206" s="13">
        <f t="shared" si="253"/>
        <v>10</v>
      </c>
      <c r="AJ1206" s="13">
        <f>IF(AND(ISNUMBER(C1206),ISNUMBER(AK1206),ISNUMBER(AL1206),AH1206&gt;=Inputs!$B$5,AH1206&lt;=Inputs!$B$6,AH1206&lt;&gt;Inputs!$B$7,AH1206&lt;&gt;Inputs!$B$8),1,0)</f>
        <v>0</v>
      </c>
      <c r="AK1206" s="13">
        <f>IF(INDEX($E1206:$AF1206,Inputs!$C$10)="","",INDEX($E1206:$AF1206,Inputs!$C$10))</f>
        <v>241237</v>
      </c>
      <c r="AL1206" s="13">
        <f>IF(INDEX($E1206:$AF1206,Inputs!$C$11)="","",INDEX($E1206:$AF1206,Inputs!$C$11))</f>
        <v>319000</v>
      </c>
      <c r="AM1206" s="19">
        <f>Regression!$C$5+Regression!$C$6*A1206</f>
        <v>9433.476698462111</v>
      </c>
      <c r="AN1206" s="27" t="str">
        <f t="shared" si="254"/>
        <v/>
      </c>
      <c r="AO1206" s="30">
        <f>INDEX('Seasonal Index'!$E$2:$E$53,AI1206)</f>
        <v>0.99527490721887679</v>
      </c>
      <c r="AP1206" s="34" t="str">
        <f t="shared" si="255"/>
        <v/>
      </c>
      <c r="AQ1206" s="16">
        <f>IF(AJ1206=1,A1206-Regression!$C$15,0)</f>
        <v>0</v>
      </c>
      <c r="AR1206" s="16">
        <f>IF(AJ1206=1,AK1206-Regression!$D$15,0)</f>
        <v>0</v>
      </c>
      <c r="AS1206" s="16">
        <f>IF(AJ1206=1,AL1206-Regression!$E$15,0)</f>
        <v>0</v>
      </c>
      <c r="AT1206" s="16">
        <f>IF(AJ1206=1,AP1206-Regression!$F$15,0)</f>
        <v>0</v>
      </c>
      <c r="AU1206" s="19">
        <f>IF(AND(ISNUMBER(AK1206),ISNUMBER(AL1206)),Regression!$C$38+Regression!$D$38*A1206+Regression!$E$38*AK1206+Regression!$F$38*AL1206,"")</f>
        <v>9278.0908157435388</v>
      </c>
      <c r="AV1206" s="34">
        <f t="shared" si="256"/>
        <v>9234.250975807463</v>
      </c>
      <c r="AW1206" s="13" t="str">
        <f>IF(AJ1206=1,"Train",IF(AH1206=Inputs!$B$6+1,"Validation",IF(AH1206&gt;Inputs!$B$6+1,"Forecast","Not used")))</f>
        <v>Not used</v>
      </c>
      <c r="AX1206" s="34">
        <f t="shared" si="257"/>
        <v>8949</v>
      </c>
      <c r="AY1206" s="38" t="str">
        <f t="shared" si="258"/>
        <v/>
      </c>
      <c r="AZ1206" s="13">
        <f t="shared" si="259"/>
        <v>0</v>
      </c>
      <c r="BB1206" s="19">
        <f>Regression!$C$45+Regression!$C$46*A1206</f>
        <v>8023.4765153071703</v>
      </c>
      <c r="BC1206" s="27" t="str">
        <f t="shared" si="260"/>
        <v/>
      </c>
      <c r="BD1206" s="30">
        <f>INDEX('Seasonal Index'!$H$2:$H$53,AI1206)</f>
        <v>1.0119261816291902</v>
      </c>
      <c r="BE1206" s="34" t="str">
        <f t="shared" si="261"/>
        <v/>
      </c>
      <c r="BF1206" s="38" t="str">
        <f t="shared" si="262"/>
        <v/>
      </c>
      <c r="BG1206" s="34">
        <f t="shared" si="263"/>
        <v>8949</v>
      </c>
      <c r="BH1206" s="13">
        <f t="shared" si="264"/>
        <v>0</v>
      </c>
      <c r="BI1206" s="13">
        <f t="shared" si="265"/>
        <v>0</v>
      </c>
    </row>
    <row r="1207" spans="1:61" x14ac:dyDescent="0.2">
      <c r="A1207" s="15">
        <v>1206</v>
      </c>
      <c r="B1207" s="35">
        <v>41712</v>
      </c>
      <c r="C1207" s="36">
        <v>8512</v>
      </c>
      <c r="D1207" s="37"/>
      <c r="F1207" s="15">
        <v>322000</v>
      </c>
      <c r="H1207" s="15">
        <v>99.554000000000002</v>
      </c>
      <c r="I1207" s="15">
        <v>108.012</v>
      </c>
      <c r="J1207" s="15">
        <v>3.512</v>
      </c>
      <c r="K1207" s="15">
        <v>17192.019</v>
      </c>
      <c r="L1207" s="15">
        <v>865854</v>
      </c>
      <c r="M1207" s="15">
        <v>1769</v>
      </c>
      <c r="N1207" s="15">
        <v>15.614000000000001</v>
      </c>
      <c r="O1207" s="15">
        <v>241237</v>
      </c>
      <c r="P1207" s="15">
        <v>11578.8</v>
      </c>
      <c r="Q1207" s="15">
        <v>3045859</v>
      </c>
      <c r="R1207" s="15">
        <v>54000</v>
      </c>
      <c r="S1207" s="15">
        <v>18213</v>
      </c>
      <c r="T1207" s="15">
        <v>11.521000000000001</v>
      </c>
      <c r="U1207" s="15">
        <v>120.1</v>
      </c>
      <c r="V1207" s="15">
        <v>19</v>
      </c>
      <c r="W1207" s="15">
        <v>91.9</v>
      </c>
      <c r="X1207" s="15">
        <v>94.340924999999999</v>
      </c>
      <c r="Z1207" s="15">
        <v>3</v>
      </c>
      <c r="AB1207" s="15">
        <v>317099</v>
      </c>
      <c r="AD1207" s="15">
        <v>0</v>
      </c>
      <c r="AE1207" s="15">
        <v>126.1</v>
      </c>
      <c r="AF1207" s="15">
        <v>0</v>
      </c>
      <c r="AH1207" s="13">
        <f t="shared" si="252"/>
        <v>2014</v>
      </c>
      <c r="AI1207" s="13">
        <f t="shared" si="253"/>
        <v>11</v>
      </c>
      <c r="AJ1207" s="13">
        <f>IF(AND(ISNUMBER(C1207),ISNUMBER(AK1207),ISNUMBER(AL1207),AH1207&gt;=Inputs!$B$5,AH1207&lt;=Inputs!$B$6,AH1207&lt;&gt;Inputs!$B$7,AH1207&lt;&gt;Inputs!$B$8),1,0)</f>
        <v>0</v>
      </c>
      <c r="AK1207" s="13">
        <f>IF(INDEX($E1207:$AF1207,Inputs!$C$10)="","",INDEX($E1207:$AF1207,Inputs!$C$10))</f>
        <v>241237</v>
      </c>
      <c r="AL1207" s="13">
        <f>IF(INDEX($E1207:$AF1207,Inputs!$C$11)="","",INDEX($E1207:$AF1207,Inputs!$C$11))</f>
        <v>322000</v>
      </c>
      <c r="AM1207" s="19">
        <f>Regression!$C$5+Regression!$C$6*A1207</f>
        <v>9432.3040235237913</v>
      </c>
      <c r="AN1207" s="27" t="str">
        <f t="shared" si="254"/>
        <v/>
      </c>
      <c r="AO1207" s="30">
        <f>INDEX('Seasonal Index'!$E$2:$E$53,AI1207)</f>
        <v>1.0021277529608945</v>
      </c>
      <c r="AP1207" s="34" t="str">
        <f t="shared" si="255"/>
        <v/>
      </c>
      <c r="AQ1207" s="16">
        <f>IF(AJ1207=1,A1207-Regression!$C$15,0)</f>
        <v>0</v>
      </c>
      <c r="AR1207" s="16">
        <f>IF(AJ1207=1,AK1207-Regression!$D$15,0)</f>
        <v>0</v>
      </c>
      <c r="AS1207" s="16">
        <f>IF(AJ1207=1,AL1207-Regression!$E$15,0)</f>
        <v>0</v>
      </c>
      <c r="AT1207" s="16">
        <f>IF(AJ1207=1,AP1207-Regression!$F$15,0)</f>
        <v>0</v>
      </c>
      <c r="AU1207" s="19">
        <f>IF(AND(ISNUMBER(AK1207),ISNUMBER(AL1207)),Regression!$C$38+Regression!$D$38*A1207+Regression!$E$38*AK1207+Regression!$F$38*AL1207,"")</f>
        <v>9268.5633783953326</v>
      </c>
      <c r="AV1207" s="34">
        <f t="shared" si="256"/>
        <v>9288.2845915669513</v>
      </c>
      <c r="AW1207" s="13" t="str">
        <f>IF(AJ1207=1,"Train",IF(AH1207=Inputs!$B$6+1,"Validation",IF(AH1207&gt;Inputs!$B$6+1,"Forecast","Not used")))</f>
        <v>Not used</v>
      </c>
      <c r="AX1207" s="34">
        <f t="shared" si="257"/>
        <v>8512</v>
      </c>
      <c r="AY1207" s="38" t="str">
        <f t="shared" si="258"/>
        <v/>
      </c>
      <c r="AZ1207" s="13">
        <f t="shared" si="259"/>
        <v>0</v>
      </c>
      <c r="BB1207" s="19">
        <f>Regression!$C$45+Regression!$C$46*A1207</f>
        <v>8025.0360149199478</v>
      </c>
      <c r="BC1207" s="27" t="str">
        <f t="shared" si="260"/>
        <v/>
      </c>
      <c r="BD1207" s="30">
        <f>INDEX('Seasonal Index'!$H$2:$H$53,AI1207)</f>
        <v>1.0050201958166503</v>
      </c>
      <c r="BE1207" s="34" t="str">
        <f t="shared" si="261"/>
        <v/>
      </c>
      <c r="BF1207" s="38" t="str">
        <f t="shared" si="262"/>
        <v/>
      </c>
      <c r="BG1207" s="34">
        <f t="shared" si="263"/>
        <v>8512</v>
      </c>
      <c r="BH1207" s="13">
        <f t="shared" si="264"/>
        <v>0</v>
      </c>
      <c r="BI1207" s="13">
        <f t="shared" si="265"/>
        <v>0</v>
      </c>
    </row>
    <row r="1208" spans="1:61" x14ac:dyDescent="0.2">
      <c r="A1208" s="15">
        <v>1207</v>
      </c>
      <c r="B1208" s="35">
        <v>41719</v>
      </c>
      <c r="C1208" s="36">
        <v>9002</v>
      </c>
      <c r="D1208" s="37"/>
      <c r="F1208" s="15">
        <v>321000</v>
      </c>
      <c r="H1208" s="15">
        <v>99.774000000000001</v>
      </c>
      <c r="I1208" s="15">
        <v>106.532</v>
      </c>
      <c r="J1208" s="15">
        <v>3.5470000000000002</v>
      </c>
      <c r="K1208" s="15">
        <v>17192.019</v>
      </c>
      <c r="L1208" s="15">
        <v>865854</v>
      </c>
      <c r="M1208" s="15">
        <v>1769</v>
      </c>
      <c r="N1208" s="15">
        <v>15.993</v>
      </c>
      <c r="O1208" s="15">
        <v>226413</v>
      </c>
      <c r="P1208" s="15">
        <v>11578.8</v>
      </c>
      <c r="Q1208" s="15">
        <v>3090468</v>
      </c>
      <c r="R1208" s="15">
        <v>54000</v>
      </c>
      <c r="S1208" s="15">
        <v>18213</v>
      </c>
      <c r="T1208" s="15">
        <v>11.521000000000001</v>
      </c>
      <c r="U1208" s="15">
        <v>120.1</v>
      </c>
      <c r="V1208" s="15">
        <v>19</v>
      </c>
      <c r="W1208" s="15">
        <v>91.9</v>
      </c>
      <c r="X1208" s="15">
        <v>94.330460000000002</v>
      </c>
      <c r="Z1208" s="15">
        <v>3.0908844470977801</v>
      </c>
      <c r="AB1208" s="15">
        <v>317099</v>
      </c>
      <c r="AD1208" s="15">
        <v>0</v>
      </c>
      <c r="AE1208" s="15">
        <v>123.3</v>
      </c>
      <c r="AF1208" s="15">
        <v>0.9</v>
      </c>
      <c r="AH1208" s="13">
        <f t="shared" si="252"/>
        <v>2014</v>
      </c>
      <c r="AI1208" s="13">
        <f t="shared" si="253"/>
        <v>12</v>
      </c>
      <c r="AJ1208" s="13">
        <f>IF(AND(ISNUMBER(C1208),ISNUMBER(AK1208),ISNUMBER(AL1208),AH1208&gt;=Inputs!$B$5,AH1208&lt;=Inputs!$B$6,AH1208&lt;&gt;Inputs!$B$7,AH1208&lt;&gt;Inputs!$B$8),1,0)</f>
        <v>0</v>
      </c>
      <c r="AK1208" s="13">
        <f>IF(INDEX($E1208:$AF1208,Inputs!$C$10)="","",INDEX($E1208:$AF1208,Inputs!$C$10))</f>
        <v>226413</v>
      </c>
      <c r="AL1208" s="13">
        <f>IF(INDEX($E1208:$AF1208,Inputs!$C$11)="","",INDEX($E1208:$AF1208,Inputs!$C$11))</f>
        <v>321000</v>
      </c>
      <c r="AM1208" s="19">
        <f>Regression!$C$5+Regression!$C$6*A1208</f>
        <v>9431.1313485854716</v>
      </c>
      <c r="AN1208" s="27" t="str">
        <f t="shared" si="254"/>
        <v/>
      </c>
      <c r="AO1208" s="30">
        <f>INDEX('Seasonal Index'!$E$2:$E$53,AI1208)</f>
        <v>0.99255102448152055</v>
      </c>
      <c r="AP1208" s="34" t="str">
        <f t="shared" si="255"/>
        <v/>
      </c>
      <c r="AQ1208" s="16">
        <f>IF(AJ1208=1,A1208-Regression!$C$15,0)</f>
        <v>0</v>
      </c>
      <c r="AR1208" s="16">
        <f>IF(AJ1208=1,AK1208-Regression!$D$15,0)</f>
        <v>0</v>
      </c>
      <c r="AS1208" s="16">
        <f>IF(AJ1208=1,AL1208-Regression!$E$15,0)</f>
        <v>0</v>
      </c>
      <c r="AT1208" s="16">
        <f>IF(AJ1208=1,AP1208-Regression!$F$15,0)</f>
        <v>0</v>
      </c>
      <c r="AU1208" s="19">
        <f>IF(AND(ISNUMBER(AK1208),ISNUMBER(AL1208)),Regression!$C$38+Regression!$D$38*A1208+Regression!$E$38*AK1208+Regression!$F$38*AL1208,"")</f>
        <v>9242.6071818383789</v>
      </c>
      <c r="AV1208" s="34">
        <f t="shared" si="256"/>
        <v>9173.7592272139427</v>
      </c>
      <c r="AW1208" s="13" t="str">
        <f>IF(AJ1208=1,"Train",IF(AH1208=Inputs!$B$6+1,"Validation",IF(AH1208&gt;Inputs!$B$6+1,"Forecast","Not used")))</f>
        <v>Not used</v>
      </c>
      <c r="AX1208" s="34">
        <f t="shared" si="257"/>
        <v>9002</v>
      </c>
      <c r="AY1208" s="38" t="str">
        <f t="shared" si="258"/>
        <v/>
      </c>
      <c r="AZ1208" s="13">
        <f t="shared" si="259"/>
        <v>0</v>
      </c>
      <c r="BB1208" s="19">
        <f>Regression!$C$45+Regression!$C$46*A1208</f>
        <v>8026.5955145327243</v>
      </c>
      <c r="BC1208" s="27" t="str">
        <f t="shared" si="260"/>
        <v/>
      </c>
      <c r="BD1208" s="30">
        <f>INDEX('Seasonal Index'!$H$2:$H$53,AI1208)</f>
        <v>1.0030364776411875</v>
      </c>
      <c r="BE1208" s="34" t="str">
        <f t="shared" si="261"/>
        <v/>
      </c>
      <c r="BF1208" s="38" t="str">
        <f t="shared" si="262"/>
        <v/>
      </c>
      <c r="BG1208" s="34">
        <f t="shared" si="263"/>
        <v>9002</v>
      </c>
      <c r="BH1208" s="13">
        <f t="shared" si="264"/>
        <v>0</v>
      </c>
      <c r="BI1208" s="13">
        <f t="shared" si="265"/>
        <v>0</v>
      </c>
    </row>
    <row r="1209" spans="1:61" x14ac:dyDescent="0.2">
      <c r="A1209" s="15">
        <v>1208</v>
      </c>
      <c r="B1209" s="35">
        <v>41726</v>
      </c>
      <c r="C1209" s="36">
        <v>8713</v>
      </c>
      <c r="D1209" s="37"/>
      <c r="F1209" s="15">
        <v>313000</v>
      </c>
      <c r="H1209" s="15">
        <v>100.66</v>
      </c>
      <c r="I1209" s="15">
        <v>106.544</v>
      </c>
      <c r="J1209" s="15">
        <v>3.5489999999999999</v>
      </c>
      <c r="K1209" s="15">
        <v>17192.019</v>
      </c>
      <c r="L1209" s="15">
        <v>865854</v>
      </c>
      <c r="M1209" s="15">
        <v>1769</v>
      </c>
      <c r="N1209" s="15">
        <v>15.993</v>
      </c>
      <c r="O1209" s="15">
        <v>226413</v>
      </c>
      <c r="P1209" s="15">
        <v>11578.8</v>
      </c>
      <c r="Q1209" s="15">
        <v>3090468</v>
      </c>
      <c r="R1209" s="15">
        <v>54000</v>
      </c>
      <c r="S1209" s="15">
        <v>18213</v>
      </c>
      <c r="T1209" s="15">
        <v>11.521000000000001</v>
      </c>
      <c r="U1209" s="15">
        <v>120.1</v>
      </c>
      <c r="V1209" s="15">
        <v>19</v>
      </c>
      <c r="W1209" s="15">
        <v>91.9</v>
      </c>
      <c r="X1209" s="15">
        <v>94.622900000000001</v>
      </c>
      <c r="Z1209" s="15">
        <v>3.0908844470977801</v>
      </c>
      <c r="AB1209" s="15">
        <v>317099</v>
      </c>
      <c r="AD1209" s="15">
        <v>0</v>
      </c>
      <c r="AE1209" s="15">
        <v>132.30000000000001</v>
      </c>
      <c r="AF1209" s="15">
        <v>2.7</v>
      </c>
      <c r="AH1209" s="13">
        <f t="shared" si="252"/>
        <v>2014</v>
      </c>
      <c r="AI1209" s="13">
        <f t="shared" si="253"/>
        <v>13</v>
      </c>
      <c r="AJ1209" s="13">
        <f>IF(AND(ISNUMBER(C1209),ISNUMBER(AK1209),ISNUMBER(AL1209),AH1209&gt;=Inputs!$B$5,AH1209&lt;=Inputs!$B$6,AH1209&lt;&gt;Inputs!$B$7,AH1209&lt;&gt;Inputs!$B$8),1,0)</f>
        <v>0</v>
      </c>
      <c r="AK1209" s="13">
        <f>IF(INDEX($E1209:$AF1209,Inputs!$C$10)="","",INDEX($E1209:$AF1209,Inputs!$C$10))</f>
        <v>226413</v>
      </c>
      <c r="AL1209" s="13">
        <f>IF(INDEX($E1209:$AF1209,Inputs!$C$11)="","",INDEX($E1209:$AF1209,Inputs!$C$11))</f>
        <v>313000</v>
      </c>
      <c r="AM1209" s="19">
        <f>Regression!$C$5+Regression!$C$6*A1209</f>
        <v>9429.9586736471538</v>
      </c>
      <c r="AN1209" s="27" t="str">
        <f t="shared" si="254"/>
        <v/>
      </c>
      <c r="AO1209" s="30">
        <f>INDEX('Seasonal Index'!$E$2:$E$53,AI1209)</f>
        <v>1.0067199075539344</v>
      </c>
      <c r="AP1209" s="34" t="str">
        <f t="shared" si="255"/>
        <v/>
      </c>
      <c r="AQ1209" s="16">
        <f>IF(AJ1209=1,A1209-Regression!$C$15,0)</f>
        <v>0</v>
      </c>
      <c r="AR1209" s="16">
        <f>IF(AJ1209=1,AK1209-Regression!$D$15,0)</f>
        <v>0</v>
      </c>
      <c r="AS1209" s="16">
        <f>IF(AJ1209=1,AL1209-Regression!$E$15,0)</f>
        <v>0</v>
      </c>
      <c r="AT1209" s="16">
        <f>IF(AJ1209=1,AP1209-Regression!$F$15,0)</f>
        <v>0</v>
      </c>
      <c r="AU1209" s="19">
        <f>IF(AND(ISNUMBER(AK1209),ISNUMBER(AL1209)),Regression!$C$38+Regression!$D$38*A1209+Regression!$E$38*AK1209+Regression!$F$38*AL1209,"")</f>
        <v>9262.2851996345034</v>
      </c>
      <c r="AV1209" s="34">
        <f t="shared" si="256"/>
        <v>9324.5268999142227</v>
      </c>
      <c r="AW1209" s="13" t="str">
        <f>IF(AJ1209=1,"Train",IF(AH1209=Inputs!$B$6+1,"Validation",IF(AH1209&gt;Inputs!$B$6+1,"Forecast","Not used")))</f>
        <v>Not used</v>
      </c>
      <c r="AX1209" s="34">
        <f t="shared" si="257"/>
        <v>8713</v>
      </c>
      <c r="AY1209" s="38" t="str">
        <f t="shared" si="258"/>
        <v/>
      </c>
      <c r="AZ1209" s="13">
        <f t="shared" si="259"/>
        <v>0</v>
      </c>
      <c r="BB1209" s="19">
        <f>Regression!$C$45+Regression!$C$46*A1209</f>
        <v>8028.1550141455009</v>
      </c>
      <c r="BC1209" s="27" t="str">
        <f t="shared" si="260"/>
        <v/>
      </c>
      <c r="BD1209" s="30">
        <f>INDEX('Seasonal Index'!$H$2:$H$53,AI1209)</f>
        <v>1.0306249409207193</v>
      </c>
      <c r="BE1209" s="34" t="str">
        <f t="shared" si="261"/>
        <v/>
      </c>
      <c r="BF1209" s="38" t="str">
        <f t="shared" si="262"/>
        <v/>
      </c>
      <c r="BG1209" s="34">
        <f t="shared" si="263"/>
        <v>8713</v>
      </c>
      <c r="BH1209" s="13">
        <f t="shared" si="264"/>
        <v>0</v>
      </c>
      <c r="BI1209" s="13">
        <f t="shared" si="265"/>
        <v>0</v>
      </c>
    </row>
    <row r="1210" spans="1:61" x14ac:dyDescent="0.2">
      <c r="A1210" s="15">
        <v>1209</v>
      </c>
      <c r="B1210" s="35">
        <v>41733</v>
      </c>
      <c r="C1210" s="36">
        <v>8996</v>
      </c>
      <c r="D1210" s="37"/>
      <c r="F1210" s="15">
        <v>330000</v>
      </c>
      <c r="H1210" s="15">
        <v>100.462</v>
      </c>
      <c r="I1210" s="15">
        <v>105.262</v>
      </c>
      <c r="J1210" s="15">
        <v>3.5790000000000002</v>
      </c>
      <c r="K1210" s="15">
        <v>17192.019</v>
      </c>
      <c r="L1210" s="15">
        <v>865854</v>
      </c>
      <c r="M1210" s="15">
        <v>1769</v>
      </c>
      <c r="N1210" s="15">
        <v>15.993</v>
      </c>
      <c r="O1210" s="15">
        <v>226413</v>
      </c>
      <c r="P1210" s="15">
        <v>11578.8</v>
      </c>
      <c r="Q1210" s="15">
        <v>3090468</v>
      </c>
      <c r="R1210" s="15">
        <v>54000</v>
      </c>
      <c r="S1210" s="15">
        <v>18213</v>
      </c>
      <c r="T1210" s="15">
        <v>11.521000000000001</v>
      </c>
      <c r="U1210" s="15">
        <v>120.1</v>
      </c>
      <c r="V1210" s="15">
        <v>19</v>
      </c>
      <c r="W1210" s="15">
        <v>91.9</v>
      </c>
      <c r="X1210" s="15">
        <v>94.524959999999993</v>
      </c>
      <c r="Z1210" s="15">
        <v>3.0908844470977801</v>
      </c>
      <c r="AB1210" s="15">
        <v>317099</v>
      </c>
      <c r="AD1210" s="15">
        <v>0</v>
      </c>
      <c r="AE1210" s="15">
        <v>93.2</v>
      </c>
      <c r="AF1210" s="15">
        <v>5.7</v>
      </c>
      <c r="AH1210" s="13">
        <f t="shared" si="252"/>
        <v>2014</v>
      </c>
      <c r="AI1210" s="13">
        <f t="shared" si="253"/>
        <v>14</v>
      </c>
      <c r="AJ1210" s="13">
        <f>IF(AND(ISNUMBER(C1210),ISNUMBER(AK1210),ISNUMBER(AL1210),AH1210&gt;=Inputs!$B$5,AH1210&lt;=Inputs!$B$6,AH1210&lt;&gt;Inputs!$B$7,AH1210&lt;&gt;Inputs!$B$8),1,0)</f>
        <v>0</v>
      </c>
      <c r="AK1210" s="13">
        <f>IF(INDEX($E1210:$AF1210,Inputs!$C$10)="","",INDEX($E1210:$AF1210,Inputs!$C$10))</f>
        <v>226413</v>
      </c>
      <c r="AL1210" s="13">
        <f>IF(INDEX($E1210:$AF1210,Inputs!$C$11)="","",INDEX($E1210:$AF1210,Inputs!$C$11))</f>
        <v>330000</v>
      </c>
      <c r="AM1210" s="19">
        <f>Regression!$C$5+Regression!$C$6*A1210</f>
        <v>9428.7859987088341</v>
      </c>
      <c r="AN1210" s="27" t="str">
        <f t="shared" si="254"/>
        <v/>
      </c>
      <c r="AO1210" s="30">
        <f>INDEX('Seasonal Index'!$E$2:$E$53,AI1210)</f>
        <v>0.99471306505019241</v>
      </c>
      <c r="AP1210" s="34" t="str">
        <f t="shared" si="255"/>
        <v/>
      </c>
      <c r="AQ1210" s="16">
        <f>IF(AJ1210=1,A1210-Regression!$C$15,0)</f>
        <v>0</v>
      </c>
      <c r="AR1210" s="16">
        <f>IF(AJ1210=1,AK1210-Regression!$D$15,0)</f>
        <v>0</v>
      </c>
      <c r="AS1210" s="16">
        <f>IF(AJ1210=1,AL1210-Regression!$E$15,0)</f>
        <v>0</v>
      </c>
      <c r="AT1210" s="16">
        <f>IF(AJ1210=1,AP1210-Regression!$F$15,0)</f>
        <v>0</v>
      </c>
      <c r="AU1210" s="19">
        <f>IF(AND(ISNUMBER(AK1210),ISNUMBER(AL1210)),Regression!$C$38+Regression!$D$38*A1210+Regression!$E$38*AK1210+Regression!$F$38*AL1210,"")</f>
        <v>9215.5871830116957</v>
      </c>
      <c r="AV1210" s="34">
        <f t="shared" si="256"/>
        <v>9166.8649730508332</v>
      </c>
      <c r="AW1210" s="13" t="str">
        <f>IF(AJ1210=1,"Train",IF(AH1210=Inputs!$B$6+1,"Validation",IF(AH1210&gt;Inputs!$B$6+1,"Forecast","Not used")))</f>
        <v>Not used</v>
      </c>
      <c r="AX1210" s="34">
        <f t="shared" si="257"/>
        <v>8996</v>
      </c>
      <c r="AY1210" s="38" t="str">
        <f t="shared" si="258"/>
        <v/>
      </c>
      <c r="AZ1210" s="13">
        <f t="shared" si="259"/>
        <v>0</v>
      </c>
      <c r="BB1210" s="19">
        <f>Regression!$C$45+Regression!$C$46*A1210</f>
        <v>8029.7145137582775</v>
      </c>
      <c r="BC1210" s="27" t="str">
        <f t="shared" si="260"/>
        <v/>
      </c>
      <c r="BD1210" s="30">
        <f>INDEX('Seasonal Index'!$H$2:$H$53,AI1210)</f>
        <v>0.9999465749058718</v>
      </c>
      <c r="BE1210" s="34" t="str">
        <f t="shared" si="261"/>
        <v/>
      </c>
      <c r="BF1210" s="38" t="str">
        <f t="shared" si="262"/>
        <v/>
      </c>
      <c r="BG1210" s="34">
        <f t="shared" si="263"/>
        <v>8996</v>
      </c>
      <c r="BH1210" s="13">
        <f t="shared" si="264"/>
        <v>0</v>
      </c>
      <c r="BI1210" s="13">
        <f t="shared" si="265"/>
        <v>0</v>
      </c>
    </row>
    <row r="1211" spans="1:61" x14ac:dyDescent="0.2">
      <c r="A1211" s="15">
        <v>1210</v>
      </c>
      <c r="B1211" s="35">
        <v>41740</v>
      </c>
      <c r="C1211" s="36">
        <v>8616</v>
      </c>
      <c r="D1211" s="37"/>
      <c r="F1211" s="15">
        <v>311000</v>
      </c>
      <c r="H1211" s="15">
        <v>102.72</v>
      </c>
      <c r="I1211" s="15">
        <v>106.51</v>
      </c>
      <c r="J1211" s="15">
        <v>3.5960000000000001</v>
      </c>
      <c r="K1211" s="15">
        <v>17192.019</v>
      </c>
      <c r="L1211" s="15">
        <v>840767</v>
      </c>
      <c r="M1211" s="15">
        <v>1769</v>
      </c>
      <c r="N1211" s="15">
        <v>15.993</v>
      </c>
      <c r="O1211" s="15">
        <v>226413</v>
      </c>
      <c r="P1211" s="15">
        <v>11636.9</v>
      </c>
      <c r="Q1211" s="15">
        <v>3090468</v>
      </c>
      <c r="R1211" s="15">
        <v>54000</v>
      </c>
      <c r="S1211" s="15">
        <v>18213</v>
      </c>
      <c r="T1211" s="15">
        <v>11.521000000000001</v>
      </c>
      <c r="U1211" s="15">
        <v>120.1</v>
      </c>
      <c r="V1211" s="15">
        <v>19</v>
      </c>
      <c r="W1211" s="15">
        <v>87.3</v>
      </c>
      <c r="X1211" s="15">
        <v>94.281800000000004</v>
      </c>
      <c r="Z1211" s="15">
        <v>3.0908844470977801</v>
      </c>
      <c r="AB1211" s="15">
        <v>317099</v>
      </c>
      <c r="AD1211" s="15">
        <v>0</v>
      </c>
      <c r="AE1211" s="15">
        <v>76.099999999999994</v>
      </c>
      <c r="AF1211" s="15">
        <v>6.9</v>
      </c>
      <c r="AH1211" s="13">
        <f t="shared" si="252"/>
        <v>2014</v>
      </c>
      <c r="AI1211" s="13">
        <f t="shared" si="253"/>
        <v>15</v>
      </c>
      <c r="AJ1211" s="13">
        <f>IF(AND(ISNUMBER(C1211),ISNUMBER(AK1211),ISNUMBER(AL1211),AH1211&gt;=Inputs!$B$5,AH1211&lt;=Inputs!$B$6,AH1211&lt;&gt;Inputs!$B$7,AH1211&lt;&gt;Inputs!$B$8),1,0)</f>
        <v>0</v>
      </c>
      <c r="AK1211" s="13">
        <f>IF(INDEX($E1211:$AF1211,Inputs!$C$10)="","",INDEX($E1211:$AF1211,Inputs!$C$10))</f>
        <v>226413</v>
      </c>
      <c r="AL1211" s="13">
        <f>IF(INDEX($E1211:$AF1211,Inputs!$C$11)="","",INDEX($E1211:$AF1211,Inputs!$C$11))</f>
        <v>311000</v>
      </c>
      <c r="AM1211" s="19">
        <f>Regression!$C$5+Regression!$C$6*A1211</f>
        <v>9427.6133237705144</v>
      </c>
      <c r="AN1211" s="27" t="str">
        <f t="shared" si="254"/>
        <v/>
      </c>
      <c r="AO1211" s="30">
        <f>INDEX('Seasonal Index'!$E$2:$E$53,AI1211)</f>
        <v>1.0030309157157118</v>
      </c>
      <c r="AP1211" s="34" t="str">
        <f t="shared" si="255"/>
        <v/>
      </c>
      <c r="AQ1211" s="16">
        <f>IF(AJ1211=1,A1211-Regression!$C$15,0)</f>
        <v>0</v>
      </c>
      <c r="AR1211" s="16">
        <f>IF(AJ1211=1,AK1211-Regression!$D$15,0)</f>
        <v>0</v>
      </c>
      <c r="AS1211" s="16">
        <f>IF(AJ1211=1,AL1211-Regression!$E$15,0)</f>
        <v>0</v>
      </c>
      <c r="AT1211" s="16">
        <f>IF(AJ1211=1,AP1211-Regression!$F$15,0)</f>
        <v>0</v>
      </c>
      <c r="AU1211" s="19">
        <f>IF(AND(ISNUMBER(AK1211),ISNUMBER(AL1211)),Regression!$C$38+Regression!$D$38*A1211+Regression!$E$38*AK1211+Regression!$F$38*AL1211,"")</f>
        <v>9264.4706559521492</v>
      </c>
      <c r="AV1211" s="34">
        <f t="shared" si="256"/>
        <v>9292.550485661026</v>
      </c>
      <c r="AW1211" s="13" t="str">
        <f>IF(AJ1211=1,"Train",IF(AH1211=Inputs!$B$6+1,"Validation",IF(AH1211&gt;Inputs!$B$6+1,"Forecast","Not used")))</f>
        <v>Not used</v>
      </c>
      <c r="AX1211" s="34">
        <f t="shared" si="257"/>
        <v>8616</v>
      </c>
      <c r="AY1211" s="38" t="str">
        <f t="shared" si="258"/>
        <v/>
      </c>
      <c r="AZ1211" s="13">
        <f t="shared" si="259"/>
        <v>0</v>
      </c>
      <c r="BB1211" s="19">
        <f>Regression!$C$45+Regression!$C$46*A1211</f>
        <v>8031.274013371054</v>
      </c>
      <c r="BC1211" s="27" t="str">
        <f t="shared" si="260"/>
        <v/>
      </c>
      <c r="BD1211" s="30">
        <f>INDEX('Seasonal Index'!$H$2:$H$53,AI1211)</f>
        <v>0.99086023336954587</v>
      </c>
      <c r="BE1211" s="34" t="str">
        <f t="shared" si="261"/>
        <v/>
      </c>
      <c r="BF1211" s="38" t="str">
        <f t="shared" si="262"/>
        <v/>
      </c>
      <c r="BG1211" s="34">
        <f t="shared" si="263"/>
        <v>8616</v>
      </c>
      <c r="BH1211" s="13">
        <f t="shared" si="264"/>
        <v>0</v>
      </c>
      <c r="BI1211" s="13">
        <f t="shared" si="265"/>
        <v>0</v>
      </c>
    </row>
    <row r="1212" spans="1:61" x14ac:dyDescent="0.2">
      <c r="A1212" s="15">
        <v>1211</v>
      </c>
      <c r="B1212" s="35">
        <v>41747</v>
      </c>
      <c r="C1212" s="36">
        <v>8430</v>
      </c>
      <c r="D1212" s="37"/>
      <c r="F1212" s="15">
        <v>308000</v>
      </c>
      <c r="H1212" s="15">
        <v>103.94750000000001</v>
      </c>
      <c r="I1212" s="15">
        <v>109.07</v>
      </c>
      <c r="J1212" s="15">
        <v>3.6509999999999998</v>
      </c>
      <c r="K1212" s="15">
        <v>17192.019</v>
      </c>
      <c r="L1212" s="15">
        <v>840767</v>
      </c>
      <c r="M1212" s="15">
        <v>1769</v>
      </c>
      <c r="N1212" s="15">
        <v>16.984999999999999</v>
      </c>
      <c r="O1212" s="15">
        <v>213949</v>
      </c>
      <c r="P1212" s="15">
        <v>11636.9</v>
      </c>
      <c r="Q1212" s="15">
        <v>3090468</v>
      </c>
      <c r="R1212" s="15">
        <v>54000</v>
      </c>
      <c r="S1212" s="15">
        <v>18213</v>
      </c>
      <c r="T1212" s="15">
        <v>11.521000000000001</v>
      </c>
      <c r="U1212" s="15">
        <v>120.1</v>
      </c>
      <c r="V1212" s="15">
        <v>19</v>
      </c>
      <c r="W1212" s="15">
        <v>87.3</v>
      </c>
      <c r="X1212" s="15">
        <v>93.713880000000003</v>
      </c>
      <c r="Z1212" s="15">
        <v>3.1965966224670401</v>
      </c>
      <c r="AB1212" s="15">
        <v>317099</v>
      </c>
      <c r="AD1212" s="15">
        <v>0</v>
      </c>
      <c r="AE1212" s="15">
        <v>75.599999999999994</v>
      </c>
      <c r="AF1212" s="15">
        <v>3.5</v>
      </c>
      <c r="AH1212" s="13">
        <f t="shared" si="252"/>
        <v>2014</v>
      </c>
      <c r="AI1212" s="13">
        <f t="shared" si="253"/>
        <v>16</v>
      </c>
      <c r="AJ1212" s="13">
        <f>IF(AND(ISNUMBER(C1212),ISNUMBER(AK1212),ISNUMBER(AL1212),AH1212&gt;=Inputs!$B$5,AH1212&lt;=Inputs!$B$6,AH1212&lt;&gt;Inputs!$B$7,AH1212&lt;&gt;Inputs!$B$8),1,0)</f>
        <v>0</v>
      </c>
      <c r="AK1212" s="13">
        <f>IF(INDEX($E1212:$AF1212,Inputs!$C$10)="","",INDEX($E1212:$AF1212,Inputs!$C$10))</f>
        <v>213949</v>
      </c>
      <c r="AL1212" s="13">
        <f>IF(INDEX($E1212:$AF1212,Inputs!$C$11)="","",INDEX($E1212:$AF1212,Inputs!$C$11))</f>
        <v>308000</v>
      </c>
      <c r="AM1212" s="19">
        <f>Regression!$C$5+Regression!$C$6*A1212</f>
        <v>9426.4406488321965</v>
      </c>
      <c r="AN1212" s="27" t="str">
        <f t="shared" si="254"/>
        <v/>
      </c>
      <c r="AO1212" s="30">
        <f>INDEX('Seasonal Index'!$E$2:$E$53,AI1212)</f>
        <v>1.002097408025427</v>
      </c>
      <c r="AP1212" s="34" t="str">
        <f t="shared" si="255"/>
        <v/>
      </c>
      <c r="AQ1212" s="16">
        <f>IF(AJ1212=1,A1212-Regression!$C$15,0)</f>
        <v>0</v>
      </c>
      <c r="AR1212" s="16">
        <f>IF(AJ1212=1,AK1212-Regression!$D$15,0)</f>
        <v>0</v>
      </c>
      <c r="AS1212" s="16">
        <f>IF(AJ1212=1,AL1212-Regression!$E$15,0)</f>
        <v>0</v>
      </c>
      <c r="AT1212" s="16">
        <f>IF(AJ1212=1,AP1212-Regression!$F$15,0)</f>
        <v>0</v>
      </c>
      <c r="AU1212" s="19">
        <f>IF(AND(ISNUMBER(AK1212),ISNUMBER(AL1212)),Regression!$C$38+Regression!$D$38*A1212+Regression!$E$38*AK1212+Regression!$F$38*AL1212,"")</f>
        <v>9248.1307659971462</v>
      </c>
      <c r="AV1212" s="34">
        <f t="shared" si="256"/>
        <v>9267.5278696859477</v>
      </c>
      <c r="AW1212" s="13" t="str">
        <f>IF(AJ1212=1,"Train",IF(AH1212=Inputs!$B$6+1,"Validation",IF(AH1212&gt;Inputs!$B$6+1,"Forecast","Not used")))</f>
        <v>Not used</v>
      </c>
      <c r="AX1212" s="34">
        <f t="shared" si="257"/>
        <v>8430</v>
      </c>
      <c r="AY1212" s="38" t="str">
        <f t="shared" si="258"/>
        <v/>
      </c>
      <c r="AZ1212" s="13">
        <f t="shared" si="259"/>
        <v>0</v>
      </c>
      <c r="BB1212" s="19">
        <f>Regression!$C$45+Regression!$C$46*A1212</f>
        <v>8032.8335129838315</v>
      </c>
      <c r="BC1212" s="27" t="str">
        <f t="shared" si="260"/>
        <v/>
      </c>
      <c r="BD1212" s="30">
        <f>INDEX('Seasonal Index'!$H$2:$H$53,AI1212)</f>
        <v>1.0144500074765384</v>
      </c>
      <c r="BE1212" s="34" t="str">
        <f t="shared" si="261"/>
        <v/>
      </c>
      <c r="BF1212" s="38" t="str">
        <f t="shared" si="262"/>
        <v/>
      </c>
      <c r="BG1212" s="34">
        <f t="shared" si="263"/>
        <v>8430</v>
      </c>
      <c r="BH1212" s="13">
        <f t="shared" si="264"/>
        <v>0</v>
      </c>
      <c r="BI1212" s="13">
        <f t="shared" si="265"/>
        <v>0</v>
      </c>
    </row>
    <row r="1213" spans="1:61" x14ac:dyDescent="0.2">
      <c r="A1213" s="15">
        <v>1212</v>
      </c>
      <c r="B1213" s="35">
        <v>41754</v>
      </c>
      <c r="C1213" s="36">
        <v>8693</v>
      </c>
      <c r="D1213" s="37"/>
      <c r="F1213" s="15">
        <v>327000</v>
      </c>
      <c r="H1213" s="15">
        <v>102.11199999999999</v>
      </c>
      <c r="I1213" s="15">
        <v>109.206</v>
      </c>
      <c r="J1213" s="15">
        <v>3.6829999999999998</v>
      </c>
      <c r="K1213" s="15">
        <v>17192.019</v>
      </c>
      <c r="L1213" s="15">
        <v>840767</v>
      </c>
      <c r="M1213" s="15">
        <v>1769</v>
      </c>
      <c r="N1213" s="15">
        <v>16.984999999999999</v>
      </c>
      <c r="O1213" s="15">
        <v>213949</v>
      </c>
      <c r="P1213" s="15">
        <v>11636.9</v>
      </c>
      <c r="Q1213" s="15">
        <v>3090468</v>
      </c>
      <c r="R1213" s="15">
        <v>54000</v>
      </c>
      <c r="S1213" s="15">
        <v>18213</v>
      </c>
      <c r="T1213" s="15">
        <v>11.521000000000001</v>
      </c>
      <c r="U1213" s="15">
        <v>120.1</v>
      </c>
      <c r="V1213" s="15">
        <v>19</v>
      </c>
      <c r="W1213" s="15">
        <v>87.3</v>
      </c>
      <c r="X1213" s="15">
        <v>93.911159999999995</v>
      </c>
      <c r="Z1213" s="15">
        <v>3.1965966224670401</v>
      </c>
      <c r="AB1213" s="15">
        <v>317099</v>
      </c>
      <c r="AD1213" s="15">
        <v>0</v>
      </c>
      <c r="AE1213" s="15">
        <v>58.3</v>
      </c>
      <c r="AF1213" s="15">
        <v>9.3000000000000007</v>
      </c>
      <c r="AH1213" s="13">
        <f t="shared" si="252"/>
        <v>2014</v>
      </c>
      <c r="AI1213" s="13">
        <f t="shared" si="253"/>
        <v>17</v>
      </c>
      <c r="AJ1213" s="13">
        <f>IF(AND(ISNUMBER(C1213),ISNUMBER(AK1213),ISNUMBER(AL1213),AH1213&gt;=Inputs!$B$5,AH1213&lt;=Inputs!$B$6,AH1213&lt;&gt;Inputs!$B$7,AH1213&lt;&gt;Inputs!$B$8),1,0)</f>
        <v>0</v>
      </c>
      <c r="AK1213" s="13">
        <f>IF(INDEX($E1213:$AF1213,Inputs!$C$10)="","",INDEX($E1213:$AF1213,Inputs!$C$10))</f>
        <v>213949</v>
      </c>
      <c r="AL1213" s="13">
        <f>IF(INDEX($E1213:$AF1213,Inputs!$C$11)="","",INDEX($E1213:$AF1213,Inputs!$C$11))</f>
        <v>327000</v>
      </c>
      <c r="AM1213" s="19">
        <f>Regression!$C$5+Regression!$C$6*A1213</f>
        <v>9425.2679738938768</v>
      </c>
      <c r="AN1213" s="27" t="str">
        <f t="shared" si="254"/>
        <v/>
      </c>
      <c r="AO1213" s="30">
        <f>INDEX('Seasonal Index'!$E$2:$E$53,AI1213)</f>
        <v>0.98572000908513657</v>
      </c>
      <c r="AP1213" s="34" t="str">
        <f t="shared" si="255"/>
        <v/>
      </c>
      <c r="AQ1213" s="16">
        <f>IF(AJ1213=1,A1213-Regression!$C$15,0)</f>
        <v>0</v>
      </c>
      <c r="AR1213" s="16">
        <f>IF(AJ1213=1,AK1213-Regression!$D$15,0)</f>
        <v>0</v>
      </c>
      <c r="AS1213" s="16">
        <f>IF(AJ1213=1,AL1213-Regression!$E$15,0)</f>
        <v>0</v>
      </c>
      <c r="AT1213" s="16">
        <f>IF(AJ1213=1,AP1213-Regression!$F$15,0)</f>
        <v>0</v>
      </c>
      <c r="AU1213" s="19">
        <f>IF(AND(ISNUMBER(AK1213),ISNUMBER(AL1213)),Regression!$C$38+Regression!$D$38*A1213+Regression!$E$38*AK1213+Regression!$F$38*AL1213,"")</f>
        <v>9196.122666620824</v>
      </c>
      <c r="AV1213" s="34">
        <f t="shared" si="256"/>
        <v>9064.8021184895097</v>
      </c>
      <c r="AW1213" s="13" t="str">
        <f>IF(AJ1213=1,"Train",IF(AH1213=Inputs!$B$6+1,"Validation",IF(AH1213&gt;Inputs!$B$6+1,"Forecast","Not used")))</f>
        <v>Not used</v>
      </c>
      <c r="AX1213" s="34">
        <f t="shared" si="257"/>
        <v>8693</v>
      </c>
      <c r="AY1213" s="38" t="str">
        <f t="shared" si="258"/>
        <v/>
      </c>
      <c r="AZ1213" s="13">
        <f t="shared" si="259"/>
        <v>0</v>
      </c>
      <c r="BB1213" s="19">
        <f>Regression!$C$45+Regression!$C$46*A1213</f>
        <v>8034.3930125966081</v>
      </c>
      <c r="BC1213" s="27" t="str">
        <f t="shared" si="260"/>
        <v/>
      </c>
      <c r="BD1213" s="30">
        <f>INDEX('Seasonal Index'!$H$2:$H$53,AI1213)</f>
        <v>0.9921535913252727</v>
      </c>
      <c r="BE1213" s="34" t="str">
        <f t="shared" si="261"/>
        <v/>
      </c>
      <c r="BF1213" s="38" t="str">
        <f t="shared" si="262"/>
        <v/>
      </c>
      <c r="BG1213" s="34">
        <f t="shared" si="263"/>
        <v>8693</v>
      </c>
      <c r="BH1213" s="13">
        <f t="shared" si="264"/>
        <v>0</v>
      </c>
      <c r="BI1213" s="13">
        <f t="shared" si="265"/>
        <v>0</v>
      </c>
    </row>
    <row r="1214" spans="1:61" x14ac:dyDescent="0.2">
      <c r="A1214" s="15">
        <v>1213</v>
      </c>
      <c r="B1214" s="35">
        <v>41761</v>
      </c>
      <c r="C1214" s="36">
        <v>8719</v>
      </c>
      <c r="D1214" s="37"/>
      <c r="F1214" s="15">
        <v>345000</v>
      </c>
      <c r="H1214" s="15">
        <v>100.508</v>
      </c>
      <c r="I1214" s="15">
        <v>109.15</v>
      </c>
      <c r="J1214" s="15">
        <v>3.7130000000000001</v>
      </c>
      <c r="K1214" s="15">
        <v>17192.019</v>
      </c>
      <c r="L1214" s="15">
        <v>840767</v>
      </c>
      <c r="M1214" s="15">
        <v>1769</v>
      </c>
      <c r="N1214" s="15">
        <v>16.984999999999999</v>
      </c>
      <c r="O1214" s="15">
        <v>213949</v>
      </c>
      <c r="P1214" s="15">
        <v>11636.9</v>
      </c>
      <c r="Q1214" s="15">
        <v>3090468</v>
      </c>
      <c r="R1214" s="15">
        <v>54000</v>
      </c>
      <c r="S1214" s="15">
        <v>18213</v>
      </c>
      <c r="T1214" s="15">
        <v>11.521000000000001</v>
      </c>
      <c r="U1214" s="15">
        <v>120.1</v>
      </c>
      <c r="V1214" s="15">
        <v>19</v>
      </c>
      <c r="W1214" s="15">
        <v>87.3</v>
      </c>
      <c r="X1214" s="15">
        <v>94.110919999999993</v>
      </c>
      <c r="Z1214" s="15">
        <v>3.1965966224670401</v>
      </c>
      <c r="AB1214" s="15">
        <v>317099</v>
      </c>
      <c r="AD1214" s="15">
        <v>0</v>
      </c>
      <c r="AE1214" s="15">
        <v>53.1</v>
      </c>
      <c r="AF1214" s="15">
        <v>23.1</v>
      </c>
      <c r="AH1214" s="13">
        <f t="shared" si="252"/>
        <v>2014</v>
      </c>
      <c r="AI1214" s="13">
        <f t="shared" si="253"/>
        <v>18</v>
      </c>
      <c r="AJ1214" s="13">
        <f>IF(AND(ISNUMBER(C1214),ISNUMBER(AK1214),ISNUMBER(AL1214),AH1214&gt;=Inputs!$B$5,AH1214&lt;=Inputs!$B$6,AH1214&lt;&gt;Inputs!$B$7,AH1214&lt;&gt;Inputs!$B$8),1,0)</f>
        <v>0</v>
      </c>
      <c r="AK1214" s="13">
        <f>IF(INDEX($E1214:$AF1214,Inputs!$C$10)="","",INDEX($E1214:$AF1214,Inputs!$C$10))</f>
        <v>213949</v>
      </c>
      <c r="AL1214" s="13">
        <f>IF(INDEX($E1214:$AF1214,Inputs!$C$11)="","",INDEX($E1214:$AF1214,Inputs!$C$11))</f>
        <v>345000</v>
      </c>
      <c r="AM1214" s="19">
        <f>Regression!$C$5+Regression!$C$6*A1214</f>
        <v>9424.095298955559</v>
      </c>
      <c r="AN1214" s="27" t="str">
        <f t="shared" si="254"/>
        <v/>
      </c>
      <c r="AO1214" s="30">
        <f>INDEX('Seasonal Index'!$E$2:$E$53,AI1214)</f>
        <v>1.0181401500092944</v>
      </c>
      <c r="AP1214" s="34" t="str">
        <f t="shared" si="255"/>
        <v/>
      </c>
      <c r="AQ1214" s="16">
        <f>IF(AJ1214=1,A1214-Regression!$C$15,0)</f>
        <v>0</v>
      </c>
      <c r="AR1214" s="16">
        <f>IF(AJ1214=1,AK1214-Regression!$D$15,0)</f>
        <v>0</v>
      </c>
      <c r="AS1214" s="16">
        <f>IF(AJ1214=1,AL1214-Regression!$E$15,0)</f>
        <v>0</v>
      </c>
      <c r="AT1214" s="16">
        <f>IF(AJ1214=1,AP1214-Regression!$F$15,0)</f>
        <v>0</v>
      </c>
      <c r="AU1214" s="19">
        <f>IF(AND(ISNUMBER(AK1214),ISNUMBER(AL1214)),Regression!$C$38+Regression!$D$38*A1214+Regression!$E$38*AK1214+Regression!$F$38*AL1214,"")</f>
        <v>9146.7696086212618</v>
      </c>
      <c r="AV1214" s="34">
        <f t="shared" si="256"/>
        <v>9312.6933814221065</v>
      </c>
      <c r="AW1214" s="13" t="str">
        <f>IF(AJ1214=1,"Train",IF(AH1214=Inputs!$B$6+1,"Validation",IF(AH1214&gt;Inputs!$B$6+1,"Forecast","Not used")))</f>
        <v>Not used</v>
      </c>
      <c r="AX1214" s="34">
        <f t="shared" si="257"/>
        <v>8719</v>
      </c>
      <c r="AY1214" s="38" t="str">
        <f t="shared" si="258"/>
        <v/>
      </c>
      <c r="AZ1214" s="13">
        <f t="shared" si="259"/>
        <v>0</v>
      </c>
      <c r="BB1214" s="19">
        <f>Regression!$C$45+Regression!$C$46*A1214</f>
        <v>8035.9525122093846</v>
      </c>
      <c r="BC1214" s="27" t="str">
        <f t="shared" si="260"/>
        <v/>
      </c>
      <c r="BD1214" s="30">
        <f>INDEX('Seasonal Index'!$H$2:$H$53,AI1214)</f>
        <v>1.0188493846734186</v>
      </c>
      <c r="BE1214" s="34" t="str">
        <f t="shared" si="261"/>
        <v/>
      </c>
      <c r="BF1214" s="38" t="str">
        <f t="shared" si="262"/>
        <v/>
      </c>
      <c r="BG1214" s="34">
        <f t="shared" si="263"/>
        <v>8719</v>
      </c>
      <c r="BH1214" s="13">
        <f t="shared" si="264"/>
        <v>0</v>
      </c>
      <c r="BI1214" s="13">
        <f t="shared" si="265"/>
        <v>0</v>
      </c>
    </row>
    <row r="1215" spans="1:61" x14ac:dyDescent="0.2">
      <c r="A1215" s="15">
        <v>1214</v>
      </c>
      <c r="B1215" s="35">
        <v>41768</v>
      </c>
      <c r="C1215" s="36">
        <v>9191</v>
      </c>
      <c r="D1215" s="37"/>
      <c r="F1215" s="15">
        <v>325000</v>
      </c>
      <c r="H1215" s="15">
        <v>100.29</v>
      </c>
      <c r="I1215" s="15">
        <v>108.48</v>
      </c>
      <c r="J1215" s="15">
        <v>3.6840000000000002</v>
      </c>
      <c r="K1215" s="15">
        <v>17197.738000000001</v>
      </c>
      <c r="L1215" s="15">
        <v>840767</v>
      </c>
      <c r="M1215" s="15">
        <v>1803</v>
      </c>
      <c r="N1215" s="15">
        <v>16.984999999999999</v>
      </c>
      <c r="O1215" s="15">
        <v>213949</v>
      </c>
      <c r="P1215" s="15">
        <v>11722.3</v>
      </c>
      <c r="Q1215" s="15">
        <v>3090468</v>
      </c>
      <c r="R1215" s="15">
        <v>54000</v>
      </c>
      <c r="S1215" s="15">
        <v>18213</v>
      </c>
      <c r="T1215" s="15">
        <v>11.521000000000001</v>
      </c>
      <c r="U1215" s="15">
        <v>120.5</v>
      </c>
      <c r="V1215" s="15">
        <v>19</v>
      </c>
      <c r="W1215" s="15">
        <v>86.6</v>
      </c>
      <c r="X1215" s="15">
        <v>93.949079999999995</v>
      </c>
      <c r="Z1215" s="15">
        <v>3.1965966224670401</v>
      </c>
      <c r="AB1215" s="15">
        <v>317099</v>
      </c>
      <c r="AD1215" s="15">
        <v>0</v>
      </c>
      <c r="AE1215" s="15">
        <v>36.4</v>
      </c>
      <c r="AF1215" s="15">
        <v>23.2</v>
      </c>
      <c r="AH1215" s="13">
        <f t="shared" si="252"/>
        <v>2014</v>
      </c>
      <c r="AI1215" s="13">
        <f t="shared" si="253"/>
        <v>19</v>
      </c>
      <c r="AJ1215" s="13">
        <f>IF(AND(ISNUMBER(C1215),ISNUMBER(AK1215),ISNUMBER(AL1215),AH1215&gt;=Inputs!$B$5,AH1215&lt;=Inputs!$B$6,AH1215&lt;&gt;Inputs!$B$7,AH1215&lt;&gt;Inputs!$B$8),1,0)</f>
        <v>0</v>
      </c>
      <c r="AK1215" s="13">
        <f>IF(INDEX($E1215:$AF1215,Inputs!$C$10)="","",INDEX($E1215:$AF1215,Inputs!$C$10))</f>
        <v>213949</v>
      </c>
      <c r="AL1215" s="13">
        <f>IF(INDEX($E1215:$AF1215,Inputs!$C$11)="","",INDEX($E1215:$AF1215,Inputs!$C$11))</f>
        <v>325000</v>
      </c>
      <c r="AM1215" s="19">
        <f>Regression!$C$5+Regression!$C$6*A1215</f>
        <v>9422.9226240172393</v>
      </c>
      <c r="AN1215" s="27" t="str">
        <f t="shared" si="254"/>
        <v/>
      </c>
      <c r="AO1215" s="30">
        <f>INDEX('Seasonal Index'!$E$2:$E$53,AI1215)</f>
        <v>1.0133712391889671</v>
      </c>
      <c r="AP1215" s="34" t="str">
        <f t="shared" si="255"/>
        <v/>
      </c>
      <c r="AQ1215" s="16">
        <f>IF(AJ1215=1,A1215-Regression!$C$15,0)</f>
        <v>0</v>
      </c>
      <c r="AR1215" s="16">
        <f>IF(AJ1215=1,AK1215-Regression!$D$15,0)</f>
        <v>0</v>
      </c>
      <c r="AS1215" s="16">
        <f>IF(AJ1215=1,AL1215-Regression!$E$15,0)</f>
        <v>0</v>
      </c>
      <c r="AT1215" s="16">
        <f>IF(AJ1215=1,AP1215-Regression!$F$15,0)</f>
        <v>0</v>
      </c>
      <c r="AU1215" s="19">
        <f>IF(AND(ISNUMBER(AK1215),ISNUMBER(AL1215)),Regression!$C$38+Regression!$D$38*A1215+Regression!$E$38*AK1215+Regression!$F$38*AL1215,"")</f>
        <v>9198.3081229384698</v>
      </c>
      <c r="AV1215" s="34">
        <f t="shared" si="256"/>
        <v>9321.3009009840989</v>
      </c>
      <c r="AW1215" s="13" t="str">
        <f>IF(AJ1215=1,"Train",IF(AH1215=Inputs!$B$6+1,"Validation",IF(AH1215&gt;Inputs!$B$6+1,"Forecast","Not used")))</f>
        <v>Not used</v>
      </c>
      <c r="AX1215" s="34">
        <f t="shared" si="257"/>
        <v>9191</v>
      </c>
      <c r="AY1215" s="38" t="str">
        <f t="shared" si="258"/>
        <v/>
      </c>
      <c r="AZ1215" s="13">
        <f t="shared" si="259"/>
        <v>0</v>
      </c>
      <c r="BB1215" s="19">
        <f>Regression!$C$45+Regression!$C$46*A1215</f>
        <v>8037.5120118221621</v>
      </c>
      <c r="BC1215" s="27" t="str">
        <f t="shared" si="260"/>
        <v/>
      </c>
      <c r="BD1215" s="30">
        <f>INDEX('Seasonal Index'!$H$2:$H$53,AI1215)</f>
        <v>1.0190603733092338</v>
      </c>
      <c r="BE1215" s="34" t="str">
        <f t="shared" si="261"/>
        <v/>
      </c>
      <c r="BF1215" s="38" t="str">
        <f t="shared" si="262"/>
        <v/>
      </c>
      <c r="BG1215" s="34">
        <f t="shared" si="263"/>
        <v>9191</v>
      </c>
      <c r="BH1215" s="13">
        <f t="shared" si="264"/>
        <v>0</v>
      </c>
      <c r="BI1215" s="13">
        <f t="shared" si="265"/>
        <v>0</v>
      </c>
    </row>
    <row r="1216" spans="1:61" x14ac:dyDescent="0.2">
      <c r="A1216" s="15">
        <v>1215</v>
      </c>
      <c r="B1216" s="35">
        <v>41775</v>
      </c>
      <c r="C1216" s="36">
        <v>9174</v>
      </c>
      <c r="D1216" s="37"/>
      <c r="F1216" s="15">
        <v>303000</v>
      </c>
      <c r="H1216" s="15">
        <v>101.916</v>
      </c>
      <c r="I1216" s="15">
        <v>109.532</v>
      </c>
      <c r="J1216" s="15">
        <v>3.6680000000000001</v>
      </c>
      <c r="K1216" s="15">
        <v>17197.738000000001</v>
      </c>
      <c r="L1216" s="15">
        <v>835144</v>
      </c>
      <c r="M1216" s="15">
        <v>1803</v>
      </c>
      <c r="N1216" s="15">
        <v>16.695</v>
      </c>
      <c r="O1216" s="15">
        <v>253424</v>
      </c>
      <c r="P1216" s="15">
        <v>11722.3</v>
      </c>
      <c r="Q1216" s="15">
        <v>3090468</v>
      </c>
      <c r="R1216" s="15">
        <v>54000</v>
      </c>
      <c r="S1216" s="15">
        <v>18213</v>
      </c>
      <c r="T1216" s="15">
        <v>11.521000000000001</v>
      </c>
      <c r="U1216" s="15">
        <v>120.5</v>
      </c>
      <c r="V1216" s="15">
        <v>19</v>
      </c>
      <c r="W1216" s="15">
        <v>86.6</v>
      </c>
      <c r="X1216" s="15">
        <v>93.525899999999993</v>
      </c>
      <c r="Z1216" s="15">
        <v>3.3039402961731001</v>
      </c>
      <c r="AA1216" s="15">
        <v>56.853099822998097</v>
      </c>
      <c r="AB1216" s="15">
        <v>317099</v>
      </c>
      <c r="AD1216" s="15">
        <v>0</v>
      </c>
      <c r="AE1216" s="15">
        <v>23</v>
      </c>
      <c r="AF1216" s="15">
        <v>32.5</v>
      </c>
      <c r="AH1216" s="13">
        <f t="shared" si="252"/>
        <v>2014</v>
      </c>
      <c r="AI1216" s="13">
        <f t="shared" si="253"/>
        <v>20</v>
      </c>
      <c r="AJ1216" s="13">
        <f>IF(AND(ISNUMBER(C1216),ISNUMBER(AK1216),ISNUMBER(AL1216),AH1216&gt;=Inputs!$B$5,AH1216&lt;=Inputs!$B$6,AH1216&lt;&gt;Inputs!$B$7,AH1216&lt;&gt;Inputs!$B$8),1,0)</f>
        <v>0</v>
      </c>
      <c r="AK1216" s="13">
        <f>IF(INDEX($E1216:$AF1216,Inputs!$C$10)="","",INDEX($E1216:$AF1216,Inputs!$C$10))</f>
        <v>253424</v>
      </c>
      <c r="AL1216" s="13">
        <f>IF(INDEX($E1216:$AF1216,Inputs!$C$11)="","",INDEX($E1216:$AF1216,Inputs!$C$11))</f>
        <v>303000</v>
      </c>
      <c r="AM1216" s="19">
        <f>Regression!$C$5+Regression!$C$6*A1216</f>
        <v>9421.7499490789196</v>
      </c>
      <c r="AN1216" s="27" t="str">
        <f t="shared" si="254"/>
        <v/>
      </c>
      <c r="AO1216" s="30">
        <f>INDEX('Seasonal Index'!$E$2:$E$53,AI1216)</f>
        <v>1.0355119111831677</v>
      </c>
      <c r="AP1216" s="34" t="str">
        <f t="shared" si="255"/>
        <v/>
      </c>
      <c r="AQ1216" s="16">
        <f>IF(AJ1216=1,A1216-Regression!$C$15,0)</f>
        <v>0</v>
      </c>
      <c r="AR1216" s="16">
        <f>IF(AJ1216=1,AK1216-Regression!$D$15,0)</f>
        <v>0</v>
      </c>
      <c r="AS1216" s="16">
        <f>IF(AJ1216=1,AL1216-Regression!$E$15,0)</f>
        <v>0</v>
      </c>
      <c r="AT1216" s="16">
        <f>IF(AJ1216=1,AP1216-Regression!$F$15,0)</f>
        <v>0</v>
      </c>
      <c r="AU1216" s="19">
        <f>IF(AND(ISNUMBER(AK1216),ISNUMBER(AL1216)),Regression!$C$38+Regression!$D$38*A1216+Regression!$E$38*AK1216+Regression!$F$38*AL1216,"")</f>
        <v>9327.185612558791</v>
      </c>
      <c r="AV1216" s="34">
        <f t="shared" si="256"/>
        <v>9658.4117996208988</v>
      </c>
      <c r="AW1216" s="13" t="str">
        <f>IF(AJ1216=1,"Train",IF(AH1216=Inputs!$B$6+1,"Validation",IF(AH1216&gt;Inputs!$B$6+1,"Forecast","Not used")))</f>
        <v>Not used</v>
      </c>
      <c r="AX1216" s="34">
        <f t="shared" si="257"/>
        <v>9174</v>
      </c>
      <c r="AY1216" s="38" t="str">
        <f t="shared" si="258"/>
        <v/>
      </c>
      <c r="AZ1216" s="13">
        <f t="shared" si="259"/>
        <v>0</v>
      </c>
      <c r="BB1216" s="19">
        <f>Regression!$C$45+Regression!$C$46*A1216</f>
        <v>8039.0715114349387</v>
      </c>
      <c r="BC1216" s="27" t="str">
        <f t="shared" si="260"/>
        <v/>
      </c>
      <c r="BD1216" s="30">
        <f>INDEX('Seasonal Index'!$H$2:$H$53,AI1216)</f>
        <v>1.0467644841480233</v>
      </c>
      <c r="BE1216" s="34" t="str">
        <f t="shared" si="261"/>
        <v/>
      </c>
      <c r="BF1216" s="38" t="str">
        <f t="shared" si="262"/>
        <v/>
      </c>
      <c r="BG1216" s="34">
        <f t="shared" si="263"/>
        <v>9174</v>
      </c>
      <c r="BH1216" s="13">
        <f t="shared" si="264"/>
        <v>0</v>
      </c>
      <c r="BI1216" s="13">
        <f t="shared" si="265"/>
        <v>0</v>
      </c>
    </row>
    <row r="1217" spans="1:61" x14ac:dyDescent="0.2">
      <c r="A1217" s="15">
        <v>1216</v>
      </c>
      <c r="B1217" s="35">
        <v>41782</v>
      </c>
      <c r="C1217" s="36">
        <v>9310</v>
      </c>
      <c r="D1217" s="37"/>
      <c r="F1217" s="15">
        <v>324000</v>
      </c>
      <c r="H1217" s="15">
        <v>103.82</v>
      </c>
      <c r="I1217" s="15">
        <v>110.718</v>
      </c>
      <c r="J1217" s="15">
        <v>3.665</v>
      </c>
      <c r="K1217" s="15">
        <v>17197.738000000001</v>
      </c>
      <c r="L1217" s="15">
        <v>835144</v>
      </c>
      <c r="M1217" s="15">
        <v>1803</v>
      </c>
      <c r="N1217" s="15">
        <v>16.695</v>
      </c>
      <c r="O1217" s="15">
        <v>253424</v>
      </c>
      <c r="P1217" s="15">
        <v>11722.3</v>
      </c>
      <c r="Q1217" s="15">
        <v>3090468</v>
      </c>
      <c r="R1217" s="15">
        <v>54000</v>
      </c>
      <c r="S1217" s="15">
        <v>18213</v>
      </c>
      <c r="T1217" s="15">
        <v>11.65</v>
      </c>
      <c r="U1217" s="15">
        <v>120.5</v>
      </c>
      <c r="V1217" s="15">
        <v>19</v>
      </c>
      <c r="W1217" s="15">
        <v>86.6</v>
      </c>
      <c r="X1217" s="15">
        <v>93.647959999999998</v>
      </c>
      <c r="Z1217" s="15">
        <v>3.3039402961731001</v>
      </c>
      <c r="AA1217" s="15">
        <v>56.853099822998097</v>
      </c>
      <c r="AB1217" s="15">
        <v>317099</v>
      </c>
      <c r="AD1217" s="15">
        <v>0</v>
      </c>
      <c r="AE1217" s="15">
        <v>27</v>
      </c>
      <c r="AF1217" s="15">
        <v>23.1</v>
      </c>
      <c r="AH1217" s="13">
        <f t="shared" si="252"/>
        <v>2014</v>
      </c>
      <c r="AI1217" s="13">
        <f t="shared" si="253"/>
        <v>21</v>
      </c>
      <c r="AJ1217" s="13">
        <f>IF(AND(ISNUMBER(C1217),ISNUMBER(AK1217),ISNUMBER(AL1217),AH1217&gt;=Inputs!$B$5,AH1217&lt;=Inputs!$B$6,AH1217&lt;&gt;Inputs!$B$7,AH1217&lt;&gt;Inputs!$B$8),1,0)</f>
        <v>0</v>
      </c>
      <c r="AK1217" s="13">
        <f>IF(INDEX($E1217:$AF1217,Inputs!$C$10)="","",INDEX($E1217:$AF1217,Inputs!$C$10))</f>
        <v>253424</v>
      </c>
      <c r="AL1217" s="13">
        <f>IF(INDEX($E1217:$AF1217,Inputs!$C$11)="","",INDEX($E1217:$AF1217,Inputs!$C$11))</f>
        <v>324000</v>
      </c>
      <c r="AM1217" s="19">
        <f>Regression!$C$5+Regression!$C$6*A1217</f>
        <v>9420.5772741406017</v>
      </c>
      <c r="AN1217" s="27" t="str">
        <f t="shared" si="254"/>
        <v/>
      </c>
      <c r="AO1217" s="30">
        <f>INDEX('Seasonal Index'!$E$2:$E$53,AI1217)</f>
        <v>1.0352245807811005</v>
      </c>
      <c r="AP1217" s="34" t="str">
        <f t="shared" si="255"/>
        <v/>
      </c>
      <c r="AQ1217" s="16">
        <f>IF(AJ1217=1,A1217-Regression!$C$15,0)</f>
        <v>0</v>
      </c>
      <c r="AR1217" s="16">
        <f>IF(AJ1217=1,AK1217-Regression!$D$15,0)</f>
        <v>0</v>
      </c>
      <c r="AS1217" s="16">
        <f>IF(AJ1217=1,AL1217-Regression!$E$15,0)</f>
        <v>0</v>
      </c>
      <c r="AT1217" s="16">
        <f>IF(AJ1217=1,AP1217-Regression!$F$15,0)</f>
        <v>0</v>
      </c>
      <c r="AU1217" s="19">
        <f>IF(AND(ISNUMBER(AK1217),ISNUMBER(AL1217)),Regression!$C$38+Regression!$D$38*A1217+Regression!$E$38*AK1217+Regression!$F$38*AL1217,"")</f>
        <v>9269.8674304289543</v>
      </c>
      <c r="AV1217" s="34">
        <f t="shared" si="256"/>
        <v>9596.3946245621919</v>
      </c>
      <c r="AW1217" s="13" t="str">
        <f>IF(AJ1217=1,"Train",IF(AH1217=Inputs!$B$6+1,"Validation",IF(AH1217&gt;Inputs!$B$6+1,"Forecast","Not used")))</f>
        <v>Not used</v>
      </c>
      <c r="AX1217" s="34">
        <f t="shared" si="257"/>
        <v>9310</v>
      </c>
      <c r="AY1217" s="38" t="str">
        <f t="shared" si="258"/>
        <v/>
      </c>
      <c r="AZ1217" s="13">
        <f t="shared" si="259"/>
        <v>0</v>
      </c>
      <c r="BB1217" s="19">
        <f>Regression!$C$45+Regression!$C$46*A1217</f>
        <v>8040.6310110477152</v>
      </c>
      <c r="BC1217" s="27" t="str">
        <f t="shared" si="260"/>
        <v/>
      </c>
      <c r="BD1217" s="30">
        <f>INDEX('Seasonal Index'!$H$2:$H$53,AI1217)</f>
        <v>1.0342763462036404</v>
      </c>
      <c r="BE1217" s="34" t="str">
        <f t="shared" si="261"/>
        <v/>
      </c>
      <c r="BF1217" s="38" t="str">
        <f t="shared" si="262"/>
        <v/>
      </c>
      <c r="BG1217" s="34">
        <f t="shared" si="263"/>
        <v>9310</v>
      </c>
      <c r="BH1217" s="13">
        <f t="shared" si="264"/>
        <v>0</v>
      </c>
      <c r="BI1217" s="13">
        <f t="shared" si="265"/>
        <v>0</v>
      </c>
    </row>
    <row r="1218" spans="1:61" x14ac:dyDescent="0.2">
      <c r="A1218" s="15">
        <v>1217</v>
      </c>
      <c r="B1218" s="35">
        <v>41789</v>
      </c>
      <c r="C1218" s="36">
        <v>9104</v>
      </c>
      <c r="D1218" s="37"/>
      <c r="F1218" s="15">
        <v>305000</v>
      </c>
      <c r="H1218" s="15">
        <v>103.9525</v>
      </c>
      <c r="I1218" s="15">
        <v>109.62</v>
      </c>
      <c r="J1218" s="15">
        <v>3.6739999999999999</v>
      </c>
      <c r="K1218" s="15">
        <v>17197.738000000001</v>
      </c>
      <c r="L1218" s="15">
        <v>835144</v>
      </c>
      <c r="M1218" s="15">
        <v>1803</v>
      </c>
      <c r="N1218" s="15">
        <v>16.695</v>
      </c>
      <c r="O1218" s="15">
        <v>253424</v>
      </c>
      <c r="P1218" s="15">
        <v>11722.3</v>
      </c>
      <c r="Q1218" s="15">
        <v>3090468</v>
      </c>
      <c r="R1218" s="15">
        <v>54000</v>
      </c>
      <c r="S1218" s="15">
        <v>18213</v>
      </c>
      <c r="T1218" s="15">
        <v>11.65</v>
      </c>
      <c r="U1218" s="15">
        <v>120.5</v>
      </c>
      <c r="V1218" s="15">
        <v>19</v>
      </c>
      <c r="W1218" s="15">
        <v>86.6</v>
      </c>
      <c r="X1218" s="15">
        <v>93.666679999999999</v>
      </c>
      <c r="Z1218" s="15">
        <v>3.3039402961731001</v>
      </c>
      <c r="AA1218" s="15">
        <v>56.853099822998097</v>
      </c>
      <c r="AB1218" s="15">
        <v>317099</v>
      </c>
      <c r="AD1218" s="15">
        <v>1</v>
      </c>
      <c r="AE1218" s="15">
        <v>16.600000000000001</v>
      </c>
      <c r="AF1218" s="15">
        <v>39.5</v>
      </c>
      <c r="AH1218" s="13">
        <f t="shared" ref="AH1218:AH1281" si="266">YEAR(B1218)</f>
        <v>2014</v>
      </c>
      <c r="AI1218" s="13">
        <f t="shared" ref="AI1218:AI1281" si="267">MIN(52,INT((B1218-DATE(AH1218,1,1))/7)+1)</f>
        <v>22</v>
      </c>
      <c r="AJ1218" s="13">
        <f>IF(AND(ISNUMBER(C1218),ISNUMBER(AK1218),ISNUMBER(AL1218),AH1218&gt;=Inputs!$B$5,AH1218&lt;=Inputs!$B$6,AH1218&lt;&gt;Inputs!$B$7,AH1218&lt;&gt;Inputs!$B$8),1,0)</f>
        <v>0</v>
      </c>
      <c r="AK1218" s="13">
        <f>IF(INDEX($E1218:$AF1218,Inputs!$C$10)="","",INDEX($E1218:$AF1218,Inputs!$C$10))</f>
        <v>253424</v>
      </c>
      <c r="AL1218" s="13">
        <f>IF(INDEX($E1218:$AF1218,Inputs!$C$11)="","",INDEX($E1218:$AF1218,Inputs!$C$11))</f>
        <v>305000</v>
      </c>
      <c r="AM1218" s="19">
        <f>Regression!$C$5+Regression!$C$6*A1218</f>
        <v>9419.404599202282</v>
      </c>
      <c r="AN1218" s="27" t="str">
        <f t="shared" ref="AN1218:AN1281" si="268">IF(AJ1218=1,C1218/AM1218,"")</f>
        <v/>
      </c>
      <c r="AO1218" s="30">
        <f>INDEX('Seasonal Index'!$E$2:$E$53,AI1218)</f>
        <v>1.0139791701706116</v>
      </c>
      <c r="AP1218" s="34" t="str">
        <f t="shared" ref="AP1218:AP1281" si="269">IF(AJ1218=1,C1218/AO1218,"")</f>
        <v/>
      </c>
      <c r="AQ1218" s="16">
        <f>IF(AJ1218=1,A1218-Regression!$C$15,0)</f>
        <v>0</v>
      </c>
      <c r="AR1218" s="16">
        <f>IF(AJ1218=1,AK1218-Regression!$D$15,0)</f>
        <v>0</v>
      </c>
      <c r="AS1218" s="16">
        <f>IF(AJ1218=1,AL1218-Regression!$E$15,0)</f>
        <v>0</v>
      </c>
      <c r="AT1218" s="16">
        <f>IF(AJ1218=1,AP1218-Regression!$F$15,0)</f>
        <v>0</v>
      </c>
      <c r="AU1218" s="19">
        <f>IF(AND(ISNUMBER(AK1218),ISNUMBER(AL1218)),Regression!$C$38+Regression!$D$38*A1218+Regression!$E$38*AK1218+Regression!$F$38*AL1218,"")</f>
        <v>9318.7509033694078</v>
      </c>
      <c r="AV1218" s="34">
        <f t="shared" ref="AV1218:AV1281" si="270">IF(ISNUMBER(AU1218),AU1218*AO1218,"")</f>
        <v>9449.0193080251483</v>
      </c>
      <c r="AW1218" s="13" t="str">
        <f>IF(AJ1218=1,"Train",IF(AH1218=Inputs!$B$6+1,"Validation",IF(AH1218&gt;Inputs!$B$6+1,"Forecast","Not used")))</f>
        <v>Not used</v>
      </c>
      <c r="AX1218" s="34">
        <f t="shared" ref="AX1218:AX1281" si="271">IF(ISNUMBER(C1218),C1218,IF(ISNUMBER(D1218),D1218,""))</f>
        <v>9104</v>
      </c>
      <c r="AY1218" s="38" t="str">
        <f t="shared" ref="AY1218:AY1281" si="272">IF(AND(AW1218="Validation",ISNUMBER(AX1218),ISNUMBER(AV1218)),ABS(AX1218-AV1218)/AX1218,"")</f>
        <v/>
      </c>
      <c r="AZ1218" s="13">
        <f t="shared" ref="AZ1218:AZ1281" si="273">IF(AJ1218=1,AP1218-AU1218,0)</f>
        <v>0</v>
      </c>
      <c r="BB1218" s="19">
        <f>Regression!$C$45+Regression!$C$46*A1218</f>
        <v>8042.1905106604918</v>
      </c>
      <c r="BC1218" s="27" t="str">
        <f t="shared" ref="BC1218:BC1281" si="274">IF(AND(AH1218&gt;=2022,AH1218&lt;=2024),C1218/BB1218,"")</f>
        <v/>
      </c>
      <c r="BD1218" s="30">
        <f>INDEX('Seasonal Index'!$H$2:$H$53,AI1218)</f>
        <v>1.0395594903117378</v>
      </c>
      <c r="BE1218" s="34" t="str">
        <f t="shared" ref="BE1218:BE1281" si="275">IF(AH1218&gt;=2022,BB1218*BD1218,"")</f>
        <v/>
      </c>
      <c r="BF1218" s="38" t="str">
        <f t="shared" ref="BF1218:BF1281" si="276">IF(AND(AW1218="Validation",ISNUMBER(AX1218),ISNUMBER(BE1218)),ABS(AX1218-BE1218)/AX1218,"")</f>
        <v/>
      </c>
      <c r="BG1218" s="34">
        <f t="shared" ref="BG1218:BG1281" si="277">IF(ISNUMBER(C1218),C1218,0)</f>
        <v>9104</v>
      </c>
      <c r="BH1218" s="13">
        <f t="shared" ref="BH1218:BH1281" si="278">IF(ISNUMBER(AY1218),AV1218-AX1218,0)</f>
        <v>0</v>
      </c>
      <c r="BI1218" s="13">
        <f t="shared" ref="BI1218:BI1281" si="279">IF(ISNUMBER(AY1218),BE1218-AX1218,0)</f>
        <v>0</v>
      </c>
    </row>
    <row r="1219" spans="1:61" x14ac:dyDescent="0.2">
      <c r="A1219" s="15">
        <v>1218</v>
      </c>
      <c r="B1219" s="35">
        <v>41796</v>
      </c>
      <c r="C1219" s="36">
        <v>8624</v>
      </c>
      <c r="D1219" s="37"/>
      <c r="F1219" s="15">
        <v>312000</v>
      </c>
      <c r="H1219" s="15">
        <v>103.23399999999999</v>
      </c>
      <c r="I1219" s="15">
        <v>108.98399999999999</v>
      </c>
      <c r="J1219" s="15">
        <v>3.69</v>
      </c>
      <c r="K1219" s="15">
        <v>17197.738000000001</v>
      </c>
      <c r="L1219" s="15">
        <v>835144</v>
      </c>
      <c r="M1219" s="15">
        <v>1835</v>
      </c>
      <c r="N1219" s="15">
        <v>16.695</v>
      </c>
      <c r="O1219" s="15">
        <v>253424</v>
      </c>
      <c r="P1219" s="15">
        <v>11762.3</v>
      </c>
      <c r="Q1219" s="15">
        <v>3090468</v>
      </c>
      <c r="R1219" s="15">
        <v>54000</v>
      </c>
      <c r="S1219" s="15">
        <v>18213</v>
      </c>
      <c r="T1219" s="15">
        <v>11.65</v>
      </c>
      <c r="U1219" s="15">
        <v>120.5</v>
      </c>
      <c r="V1219" s="15">
        <v>19</v>
      </c>
      <c r="W1219" s="15">
        <v>85.8</v>
      </c>
      <c r="X1219" s="15">
        <v>93.794749999999993</v>
      </c>
      <c r="Y1219" s="15">
        <v>3.125</v>
      </c>
      <c r="Z1219" s="15">
        <v>3.3039402961731001</v>
      </c>
      <c r="AA1219" s="15">
        <v>56.853099822998097</v>
      </c>
      <c r="AB1219" s="15">
        <v>317099</v>
      </c>
      <c r="AD1219" s="15">
        <v>0</v>
      </c>
      <c r="AE1219" s="15">
        <v>5.8</v>
      </c>
      <c r="AF1219" s="15">
        <v>46.6</v>
      </c>
      <c r="AH1219" s="13">
        <f t="shared" si="266"/>
        <v>2014</v>
      </c>
      <c r="AI1219" s="13">
        <f t="shared" si="267"/>
        <v>23</v>
      </c>
      <c r="AJ1219" s="13">
        <f>IF(AND(ISNUMBER(C1219),ISNUMBER(AK1219),ISNUMBER(AL1219),AH1219&gt;=Inputs!$B$5,AH1219&lt;=Inputs!$B$6,AH1219&lt;&gt;Inputs!$B$7,AH1219&lt;&gt;Inputs!$B$8),1,0)</f>
        <v>0</v>
      </c>
      <c r="AK1219" s="13">
        <f>IF(INDEX($E1219:$AF1219,Inputs!$C$10)="","",INDEX($E1219:$AF1219,Inputs!$C$10))</f>
        <v>253424</v>
      </c>
      <c r="AL1219" s="13">
        <f>IF(INDEX($E1219:$AF1219,Inputs!$C$11)="","",INDEX($E1219:$AF1219,Inputs!$C$11))</f>
        <v>312000</v>
      </c>
      <c r="AM1219" s="19">
        <f>Regression!$C$5+Regression!$C$6*A1219</f>
        <v>9418.2319242639642</v>
      </c>
      <c r="AN1219" s="27" t="str">
        <f t="shared" si="268"/>
        <v/>
      </c>
      <c r="AO1219" s="30">
        <f>INDEX('Seasonal Index'!$E$2:$E$53,AI1219)</f>
        <v>1.0375597367919589</v>
      </c>
      <c r="AP1219" s="34" t="str">
        <f t="shared" si="269"/>
        <v/>
      </c>
      <c r="AQ1219" s="16">
        <f>IF(AJ1219=1,A1219-Regression!$C$15,0)</f>
        <v>0</v>
      </c>
      <c r="AR1219" s="16">
        <f>IF(AJ1219=1,AK1219-Regression!$D$15,0)</f>
        <v>0</v>
      </c>
      <c r="AS1219" s="16">
        <f>IF(AJ1219=1,AL1219-Regression!$E$15,0)</f>
        <v>0</v>
      </c>
      <c r="AT1219" s="16">
        <f>IF(AJ1219=1,AP1219-Regression!$F$15,0)</f>
        <v>0</v>
      </c>
      <c r="AU1219" s="19">
        <f>IF(AND(ISNUMBER(AK1219),ISNUMBER(AL1219)),Regression!$C$38+Regression!$D$38*A1219+Regression!$E$38*AK1219+Regression!$F$38*AL1219,"")</f>
        <v>9298.6033005141708</v>
      </c>
      <c r="AV1219" s="34">
        <f t="shared" si="270"/>
        <v>9647.8563930143227</v>
      </c>
      <c r="AW1219" s="13" t="str">
        <f>IF(AJ1219=1,"Train",IF(AH1219=Inputs!$B$6+1,"Validation",IF(AH1219&gt;Inputs!$B$6+1,"Forecast","Not used")))</f>
        <v>Not used</v>
      </c>
      <c r="AX1219" s="34">
        <f t="shared" si="271"/>
        <v>8624</v>
      </c>
      <c r="AY1219" s="38" t="str">
        <f t="shared" si="272"/>
        <v/>
      </c>
      <c r="AZ1219" s="13">
        <f t="shared" si="273"/>
        <v>0</v>
      </c>
      <c r="BB1219" s="19">
        <f>Regression!$C$45+Regression!$C$46*A1219</f>
        <v>8043.7500102732683</v>
      </c>
      <c r="BC1219" s="27" t="str">
        <f t="shared" si="274"/>
        <v/>
      </c>
      <c r="BD1219" s="30">
        <f>INDEX('Seasonal Index'!$H$2:$H$53,AI1219)</f>
        <v>1.0378992768174384</v>
      </c>
      <c r="BE1219" s="34" t="str">
        <f t="shared" si="275"/>
        <v/>
      </c>
      <c r="BF1219" s="38" t="str">
        <f t="shared" si="276"/>
        <v/>
      </c>
      <c r="BG1219" s="34">
        <f t="shared" si="277"/>
        <v>8624</v>
      </c>
      <c r="BH1219" s="13">
        <f t="shared" si="278"/>
        <v>0</v>
      </c>
      <c r="BI1219" s="13">
        <f t="shared" si="279"/>
        <v>0</v>
      </c>
    </row>
    <row r="1220" spans="1:61" x14ac:dyDescent="0.2">
      <c r="A1220" s="15">
        <v>1219</v>
      </c>
      <c r="B1220" s="35">
        <v>41803</v>
      </c>
      <c r="C1220" s="36">
        <v>9258</v>
      </c>
      <c r="D1220" s="37"/>
      <c r="F1220" s="15">
        <v>317000</v>
      </c>
      <c r="H1220" s="15">
        <v>105.968</v>
      </c>
      <c r="I1220" s="15">
        <v>110.97799999999999</v>
      </c>
      <c r="J1220" s="15">
        <v>3.6739999999999999</v>
      </c>
      <c r="K1220" s="15">
        <v>17197.738000000001</v>
      </c>
      <c r="L1220" s="15">
        <v>815292</v>
      </c>
      <c r="M1220" s="15">
        <v>1835</v>
      </c>
      <c r="N1220" s="15">
        <v>16.695</v>
      </c>
      <c r="O1220" s="15">
        <v>253424</v>
      </c>
      <c r="P1220" s="15">
        <v>11762.3</v>
      </c>
      <c r="Q1220" s="15">
        <v>3090468</v>
      </c>
      <c r="R1220" s="15">
        <v>54000</v>
      </c>
      <c r="S1220" s="15">
        <v>18213</v>
      </c>
      <c r="T1220" s="15">
        <v>11.65</v>
      </c>
      <c r="U1220" s="15">
        <v>120.5</v>
      </c>
      <c r="V1220" s="15">
        <v>19</v>
      </c>
      <c r="W1220" s="15">
        <v>85.8</v>
      </c>
      <c r="X1220" s="15">
        <v>94.01164</v>
      </c>
      <c r="Y1220" s="15">
        <v>3.125</v>
      </c>
      <c r="Z1220" s="15">
        <v>3.3039402961731001</v>
      </c>
      <c r="AA1220" s="15">
        <v>56.853099822998097</v>
      </c>
      <c r="AB1220" s="15">
        <v>317099</v>
      </c>
      <c r="AD1220" s="15">
        <v>0</v>
      </c>
      <c r="AE1220" s="15">
        <v>7.8</v>
      </c>
      <c r="AF1220" s="15">
        <v>45</v>
      </c>
      <c r="AH1220" s="13">
        <f t="shared" si="266"/>
        <v>2014</v>
      </c>
      <c r="AI1220" s="13">
        <f t="shared" si="267"/>
        <v>24</v>
      </c>
      <c r="AJ1220" s="13">
        <f>IF(AND(ISNUMBER(C1220),ISNUMBER(AK1220),ISNUMBER(AL1220),AH1220&gt;=Inputs!$B$5,AH1220&lt;=Inputs!$B$6,AH1220&lt;&gt;Inputs!$B$7,AH1220&lt;&gt;Inputs!$B$8),1,0)</f>
        <v>0</v>
      </c>
      <c r="AK1220" s="13">
        <f>IF(INDEX($E1220:$AF1220,Inputs!$C$10)="","",INDEX($E1220:$AF1220,Inputs!$C$10))</f>
        <v>253424</v>
      </c>
      <c r="AL1220" s="13">
        <f>IF(INDEX($E1220:$AF1220,Inputs!$C$11)="","",INDEX($E1220:$AF1220,Inputs!$C$11))</f>
        <v>317000</v>
      </c>
      <c r="AM1220" s="19">
        <f>Regression!$C$5+Regression!$C$6*A1220</f>
        <v>9417.0592493256445</v>
      </c>
      <c r="AN1220" s="27" t="str">
        <f t="shared" si="268"/>
        <v/>
      </c>
      <c r="AO1220" s="30">
        <f>INDEX('Seasonal Index'!$E$2:$E$53,AI1220)</f>
        <v>1.0344513246808191</v>
      </c>
      <c r="AP1220" s="34" t="str">
        <f t="shared" si="269"/>
        <v/>
      </c>
      <c r="AQ1220" s="16">
        <f>IF(AJ1220=1,A1220-Regression!$C$15,0)</f>
        <v>0</v>
      </c>
      <c r="AR1220" s="16">
        <f>IF(AJ1220=1,AK1220-Regression!$D$15,0)</f>
        <v>0</v>
      </c>
      <c r="AS1220" s="16">
        <f>IF(AJ1220=1,AL1220-Regression!$E$15,0)</f>
        <v>0</v>
      </c>
      <c r="AT1220" s="16">
        <f>IF(AJ1220=1,AP1220-Regression!$F$15,0)</f>
        <v>0</v>
      </c>
      <c r="AU1220" s="19">
        <f>IF(AND(ISNUMBER(AK1220),ISNUMBER(AL1220)),Regression!$C$38+Regression!$D$38*A1220+Regression!$E$38*AK1220+Regression!$F$38*AL1220,"")</f>
        <v>9283.7657804124519</v>
      </c>
      <c r="AV1220" s="34">
        <f t="shared" si="270"/>
        <v>9603.6038095741187</v>
      </c>
      <c r="AW1220" s="13" t="str">
        <f>IF(AJ1220=1,"Train",IF(AH1220=Inputs!$B$6+1,"Validation",IF(AH1220&gt;Inputs!$B$6+1,"Forecast","Not used")))</f>
        <v>Not used</v>
      </c>
      <c r="AX1220" s="34">
        <f t="shared" si="271"/>
        <v>9258</v>
      </c>
      <c r="AY1220" s="38" t="str">
        <f t="shared" si="272"/>
        <v/>
      </c>
      <c r="AZ1220" s="13">
        <f t="shared" si="273"/>
        <v>0</v>
      </c>
      <c r="BB1220" s="19">
        <f>Regression!$C$45+Regression!$C$46*A1220</f>
        <v>8045.3095098860458</v>
      </c>
      <c r="BC1220" s="27" t="str">
        <f t="shared" si="274"/>
        <v/>
      </c>
      <c r="BD1220" s="30">
        <f>INDEX('Seasonal Index'!$H$2:$H$53,AI1220)</f>
        <v>1.0351080615346946</v>
      </c>
      <c r="BE1220" s="34" t="str">
        <f t="shared" si="275"/>
        <v/>
      </c>
      <c r="BF1220" s="38" t="str">
        <f t="shared" si="276"/>
        <v/>
      </c>
      <c r="BG1220" s="34">
        <f t="shared" si="277"/>
        <v>9258</v>
      </c>
      <c r="BH1220" s="13">
        <f t="shared" si="278"/>
        <v>0</v>
      </c>
      <c r="BI1220" s="13">
        <f t="shared" si="279"/>
        <v>0</v>
      </c>
    </row>
    <row r="1221" spans="1:61" x14ac:dyDescent="0.2">
      <c r="A1221" s="15">
        <v>1220</v>
      </c>
      <c r="B1221" s="35">
        <v>41810</v>
      </c>
      <c r="C1221" s="36">
        <v>8813</v>
      </c>
      <c r="D1221" s="37"/>
      <c r="F1221" s="15">
        <v>314000</v>
      </c>
      <c r="H1221" s="15">
        <v>107.22799999999999</v>
      </c>
      <c r="I1221" s="15">
        <v>114.286</v>
      </c>
      <c r="J1221" s="15">
        <v>3.6859999999999999</v>
      </c>
      <c r="K1221" s="15">
        <v>17197.738000000001</v>
      </c>
      <c r="L1221" s="15">
        <v>815292</v>
      </c>
      <c r="M1221" s="15">
        <v>1835</v>
      </c>
      <c r="N1221" s="15">
        <v>17.137</v>
      </c>
      <c r="O1221" s="15">
        <v>256736</v>
      </c>
      <c r="P1221" s="15">
        <v>11762.3</v>
      </c>
      <c r="Q1221" s="15">
        <v>3150696</v>
      </c>
      <c r="R1221" s="15">
        <v>54000</v>
      </c>
      <c r="S1221" s="15">
        <v>18213</v>
      </c>
      <c r="T1221" s="15">
        <v>11.65</v>
      </c>
      <c r="U1221" s="15">
        <v>120.5</v>
      </c>
      <c r="V1221" s="15">
        <v>19</v>
      </c>
      <c r="W1221" s="15">
        <v>85.8</v>
      </c>
      <c r="X1221" s="15">
        <v>93.946659999999994</v>
      </c>
      <c r="Y1221" s="15">
        <v>3.125</v>
      </c>
      <c r="Z1221" s="15">
        <v>3.1717479228973402</v>
      </c>
      <c r="AA1221" s="15">
        <v>56.853099822998097</v>
      </c>
      <c r="AB1221" s="15">
        <v>317099</v>
      </c>
      <c r="AD1221" s="15">
        <v>0</v>
      </c>
      <c r="AE1221" s="15">
        <v>0.9</v>
      </c>
      <c r="AF1221" s="15">
        <v>62.9</v>
      </c>
      <c r="AH1221" s="13">
        <f t="shared" si="266"/>
        <v>2014</v>
      </c>
      <c r="AI1221" s="13">
        <f t="shared" si="267"/>
        <v>25</v>
      </c>
      <c r="AJ1221" s="13">
        <f>IF(AND(ISNUMBER(C1221),ISNUMBER(AK1221),ISNUMBER(AL1221),AH1221&gt;=Inputs!$B$5,AH1221&lt;=Inputs!$B$6,AH1221&lt;&gt;Inputs!$B$7,AH1221&lt;&gt;Inputs!$B$8),1,0)</f>
        <v>0</v>
      </c>
      <c r="AK1221" s="13">
        <f>IF(INDEX($E1221:$AF1221,Inputs!$C$10)="","",INDEX($E1221:$AF1221,Inputs!$C$10))</f>
        <v>256736</v>
      </c>
      <c r="AL1221" s="13">
        <f>IF(INDEX($E1221:$AF1221,Inputs!$C$11)="","",INDEX($E1221:$AF1221,Inputs!$C$11))</f>
        <v>314000</v>
      </c>
      <c r="AM1221" s="19">
        <f>Regression!$C$5+Regression!$C$6*A1221</f>
        <v>9415.8865743873248</v>
      </c>
      <c r="AN1221" s="27" t="str">
        <f t="shared" si="268"/>
        <v/>
      </c>
      <c r="AO1221" s="30">
        <f>INDEX('Seasonal Index'!$E$2:$E$53,AI1221)</f>
        <v>1.0360606930993077</v>
      </c>
      <c r="AP1221" s="34" t="str">
        <f t="shared" si="269"/>
        <v/>
      </c>
      <c r="AQ1221" s="16">
        <f>IF(AJ1221=1,A1221-Regression!$C$15,0)</f>
        <v>0</v>
      </c>
      <c r="AR1221" s="16">
        <f>IF(AJ1221=1,AK1221-Regression!$D$15,0)</f>
        <v>0</v>
      </c>
      <c r="AS1221" s="16">
        <f>IF(AJ1221=1,AL1221-Regression!$E$15,0)</f>
        <v>0</v>
      </c>
      <c r="AT1221" s="16">
        <f>IF(AJ1221=1,AP1221-Regression!$F$15,0)</f>
        <v>0</v>
      </c>
      <c r="AU1221" s="19">
        <f>IF(AND(ISNUMBER(AK1221),ISNUMBER(AL1221)),Regression!$C$38+Regression!$D$38*A1221+Regression!$E$38*AK1221+Regression!$F$38*AL1221,"")</f>
        <v>9296.2119020815771</v>
      </c>
      <c r="AV1221" s="34">
        <f t="shared" si="270"/>
        <v>9631.4397464686717</v>
      </c>
      <c r="AW1221" s="13" t="str">
        <f>IF(AJ1221=1,"Train",IF(AH1221=Inputs!$B$6+1,"Validation",IF(AH1221&gt;Inputs!$B$6+1,"Forecast","Not used")))</f>
        <v>Not used</v>
      </c>
      <c r="AX1221" s="34">
        <f t="shared" si="271"/>
        <v>8813</v>
      </c>
      <c r="AY1221" s="38" t="str">
        <f t="shared" si="272"/>
        <v/>
      </c>
      <c r="AZ1221" s="13">
        <f t="shared" si="273"/>
        <v>0</v>
      </c>
      <c r="BB1221" s="19">
        <f>Regression!$C$45+Regression!$C$46*A1221</f>
        <v>8046.8690094988224</v>
      </c>
      <c r="BC1221" s="27" t="str">
        <f t="shared" si="274"/>
        <v/>
      </c>
      <c r="BD1221" s="30">
        <f>INDEX('Seasonal Index'!$H$2:$H$53,AI1221)</f>
        <v>1.0325970785197598</v>
      </c>
      <c r="BE1221" s="34" t="str">
        <f t="shared" si="275"/>
        <v/>
      </c>
      <c r="BF1221" s="38" t="str">
        <f t="shared" si="276"/>
        <v/>
      </c>
      <c r="BG1221" s="34">
        <f t="shared" si="277"/>
        <v>8813</v>
      </c>
      <c r="BH1221" s="13">
        <f t="shared" si="278"/>
        <v>0</v>
      </c>
      <c r="BI1221" s="13">
        <f t="shared" si="279"/>
        <v>0</v>
      </c>
    </row>
    <row r="1222" spans="1:61" x14ac:dyDescent="0.2">
      <c r="A1222" s="15">
        <v>1221</v>
      </c>
      <c r="B1222" s="35">
        <v>41817</v>
      </c>
      <c r="C1222" s="36">
        <v>9168</v>
      </c>
      <c r="D1222" s="37"/>
      <c r="F1222" s="15">
        <v>315000</v>
      </c>
      <c r="H1222" s="15">
        <v>106.69199999999999</v>
      </c>
      <c r="I1222" s="15">
        <v>113.086</v>
      </c>
      <c r="J1222" s="15">
        <v>3.7040000000000002</v>
      </c>
      <c r="K1222" s="15">
        <v>17197.738000000001</v>
      </c>
      <c r="L1222" s="15">
        <v>815292</v>
      </c>
      <c r="M1222" s="15">
        <v>1835</v>
      </c>
      <c r="N1222" s="15">
        <v>17.137</v>
      </c>
      <c r="O1222" s="15">
        <v>256736</v>
      </c>
      <c r="P1222" s="15">
        <v>11762.3</v>
      </c>
      <c r="Q1222" s="15">
        <v>3150696</v>
      </c>
      <c r="R1222" s="15">
        <v>54000</v>
      </c>
      <c r="S1222" s="15">
        <v>18213</v>
      </c>
      <c r="T1222" s="15">
        <v>11.65</v>
      </c>
      <c r="U1222" s="15">
        <v>120.5</v>
      </c>
      <c r="V1222" s="15">
        <v>19</v>
      </c>
      <c r="W1222" s="15">
        <v>85.8</v>
      </c>
      <c r="X1222" s="15">
        <v>93.902079999999998</v>
      </c>
      <c r="Y1222" s="15">
        <v>3.125</v>
      </c>
      <c r="Z1222" s="15">
        <v>3.1717479228973402</v>
      </c>
      <c r="AA1222" s="15">
        <v>56.853099822998097</v>
      </c>
      <c r="AB1222" s="15">
        <v>317099</v>
      </c>
      <c r="AD1222" s="15">
        <v>0</v>
      </c>
      <c r="AE1222" s="15">
        <v>3.3</v>
      </c>
      <c r="AF1222" s="15">
        <v>57.5</v>
      </c>
      <c r="AH1222" s="13">
        <f t="shared" si="266"/>
        <v>2014</v>
      </c>
      <c r="AI1222" s="13">
        <f t="shared" si="267"/>
        <v>26</v>
      </c>
      <c r="AJ1222" s="13">
        <f>IF(AND(ISNUMBER(C1222),ISNUMBER(AK1222),ISNUMBER(AL1222),AH1222&gt;=Inputs!$B$5,AH1222&lt;=Inputs!$B$6,AH1222&lt;&gt;Inputs!$B$7,AH1222&lt;&gt;Inputs!$B$8),1,0)</f>
        <v>0</v>
      </c>
      <c r="AK1222" s="13">
        <f>IF(INDEX($E1222:$AF1222,Inputs!$C$10)="","",INDEX($E1222:$AF1222,Inputs!$C$10))</f>
        <v>256736</v>
      </c>
      <c r="AL1222" s="13">
        <f>IF(INDEX($E1222:$AF1222,Inputs!$C$11)="","",INDEX($E1222:$AF1222,Inputs!$C$11))</f>
        <v>315000</v>
      </c>
      <c r="AM1222" s="19">
        <f>Regression!$C$5+Regression!$C$6*A1222</f>
        <v>9414.7138994490069</v>
      </c>
      <c r="AN1222" s="27" t="str">
        <f t="shared" si="268"/>
        <v/>
      </c>
      <c r="AO1222" s="30">
        <f>INDEX('Seasonal Index'!$E$2:$E$53,AI1222)</f>
        <v>1.057751041708793</v>
      </c>
      <c r="AP1222" s="34" t="str">
        <f t="shared" si="269"/>
        <v/>
      </c>
      <c r="AQ1222" s="16">
        <f>IF(AJ1222=1,A1222-Regression!$C$15,0)</f>
        <v>0</v>
      </c>
      <c r="AR1222" s="16">
        <f>IF(AJ1222=1,AK1222-Regression!$D$15,0)</f>
        <v>0</v>
      </c>
      <c r="AS1222" s="16">
        <f>IF(AJ1222=1,AL1222-Regression!$E$15,0)</f>
        <v>0</v>
      </c>
      <c r="AT1222" s="16">
        <f>IF(AJ1222=1,AP1222-Regression!$F$15,0)</f>
        <v>0</v>
      </c>
      <c r="AU1222" s="19">
        <f>IF(AND(ISNUMBER(AK1222),ISNUMBER(AL1222)),Regression!$C$38+Regression!$D$38*A1222+Regression!$E$38*AK1222+Regression!$F$38*AL1222,"")</f>
        <v>9291.9945474868855</v>
      </c>
      <c r="AV1222" s="34">
        <f t="shared" si="270"/>
        <v>9828.6169121566782</v>
      </c>
      <c r="AW1222" s="13" t="str">
        <f>IF(AJ1222=1,"Train",IF(AH1222=Inputs!$B$6+1,"Validation",IF(AH1222&gt;Inputs!$B$6+1,"Forecast","Not used")))</f>
        <v>Not used</v>
      </c>
      <c r="AX1222" s="34">
        <f t="shared" si="271"/>
        <v>9168</v>
      </c>
      <c r="AY1222" s="38" t="str">
        <f t="shared" si="272"/>
        <v/>
      </c>
      <c r="AZ1222" s="13">
        <f t="shared" si="273"/>
        <v>0</v>
      </c>
      <c r="BB1222" s="19">
        <f>Regression!$C$45+Regression!$C$46*A1222</f>
        <v>8048.4285091115989</v>
      </c>
      <c r="BC1222" s="27" t="str">
        <f t="shared" si="274"/>
        <v/>
      </c>
      <c r="BD1222" s="30">
        <f>INDEX('Seasonal Index'!$H$2:$H$53,AI1222)</f>
        <v>1.0794606245983969</v>
      </c>
      <c r="BE1222" s="34" t="str">
        <f t="shared" si="275"/>
        <v/>
      </c>
      <c r="BF1222" s="38" t="str">
        <f t="shared" si="276"/>
        <v/>
      </c>
      <c r="BG1222" s="34">
        <f t="shared" si="277"/>
        <v>9168</v>
      </c>
      <c r="BH1222" s="13">
        <f t="shared" si="278"/>
        <v>0</v>
      </c>
      <c r="BI1222" s="13">
        <f t="shared" si="279"/>
        <v>0</v>
      </c>
    </row>
    <row r="1223" spans="1:61" x14ac:dyDescent="0.2">
      <c r="A1223" s="15">
        <v>1222</v>
      </c>
      <c r="B1223" s="35">
        <v>41824</v>
      </c>
      <c r="C1223" s="36">
        <v>8935</v>
      </c>
      <c r="D1223" s="37"/>
      <c r="F1223" s="15">
        <v>308000</v>
      </c>
      <c r="H1223" s="15">
        <v>105.5175</v>
      </c>
      <c r="I1223" s="15">
        <v>110.25749999999999</v>
      </c>
      <c r="J1223" s="15">
        <v>3.7040000000000002</v>
      </c>
      <c r="K1223" s="15">
        <v>17197.738000000001</v>
      </c>
      <c r="L1223" s="15">
        <v>815292</v>
      </c>
      <c r="M1223" s="15">
        <v>1835</v>
      </c>
      <c r="N1223" s="15">
        <v>17.137</v>
      </c>
      <c r="O1223" s="15">
        <v>256736</v>
      </c>
      <c r="P1223" s="15">
        <v>11762.3</v>
      </c>
      <c r="Q1223" s="15">
        <v>3150696</v>
      </c>
      <c r="R1223" s="15">
        <v>97000</v>
      </c>
      <c r="S1223" s="15">
        <v>18213</v>
      </c>
      <c r="T1223" s="15">
        <v>11.65</v>
      </c>
      <c r="U1223" s="15">
        <v>120.5</v>
      </c>
      <c r="V1223" s="15">
        <v>19</v>
      </c>
      <c r="W1223" s="15">
        <v>85.8</v>
      </c>
      <c r="X1223" s="15">
        <v>93.573560000000001</v>
      </c>
      <c r="Y1223" s="15">
        <v>3.125</v>
      </c>
      <c r="Z1223" s="15">
        <v>3.1717479228973402</v>
      </c>
      <c r="AA1223" s="15">
        <v>56.853099822998097</v>
      </c>
      <c r="AB1223" s="15">
        <v>317099</v>
      </c>
      <c r="AD1223" s="15">
        <v>1</v>
      </c>
      <c r="AE1223" s="15">
        <v>0.4</v>
      </c>
      <c r="AF1223" s="15">
        <v>77.5</v>
      </c>
      <c r="AH1223" s="13">
        <f t="shared" si="266"/>
        <v>2014</v>
      </c>
      <c r="AI1223" s="13">
        <f t="shared" si="267"/>
        <v>27</v>
      </c>
      <c r="AJ1223" s="13">
        <f>IF(AND(ISNUMBER(C1223),ISNUMBER(AK1223),ISNUMBER(AL1223),AH1223&gt;=Inputs!$B$5,AH1223&lt;=Inputs!$B$6,AH1223&lt;&gt;Inputs!$B$7,AH1223&lt;&gt;Inputs!$B$8),1,0)</f>
        <v>0</v>
      </c>
      <c r="AK1223" s="13">
        <f>IF(INDEX($E1223:$AF1223,Inputs!$C$10)="","",INDEX($E1223:$AF1223,Inputs!$C$10))</f>
        <v>256736</v>
      </c>
      <c r="AL1223" s="13">
        <f>IF(INDEX($E1223:$AF1223,Inputs!$C$11)="","",INDEX($E1223:$AF1223,Inputs!$C$11))</f>
        <v>308000</v>
      </c>
      <c r="AM1223" s="19">
        <f>Regression!$C$5+Regression!$C$6*A1223</f>
        <v>9413.5412245106872</v>
      </c>
      <c r="AN1223" s="27" t="str">
        <f t="shared" si="268"/>
        <v/>
      </c>
      <c r="AO1223" s="30">
        <f>INDEX('Seasonal Index'!$E$2:$E$53,AI1223)</f>
        <v>1.0212618850338866</v>
      </c>
      <c r="AP1223" s="34" t="str">
        <f t="shared" si="269"/>
        <v/>
      </c>
      <c r="AQ1223" s="16">
        <f>IF(AJ1223=1,A1223-Regression!$C$15,0)</f>
        <v>0</v>
      </c>
      <c r="AR1223" s="16">
        <f>IF(AJ1223=1,AK1223-Regression!$D$15,0)</f>
        <v>0</v>
      </c>
      <c r="AS1223" s="16">
        <f>IF(AJ1223=1,AL1223-Regression!$E$15,0)</f>
        <v>0</v>
      </c>
      <c r="AT1223" s="16">
        <f>IF(AJ1223=1,AP1223-Regression!$F$15,0)</f>
        <v>0</v>
      </c>
      <c r="AU1223" s="19">
        <f>IF(AND(ISNUMBER(AK1223),ISNUMBER(AL1223)),Regression!$C$38+Regression!$D$38*A1223+Regression!$E$38*AK1223+Regression!$F$38*AL1223,"")</f>
        <v>9309.0175239062519</v>
      </c>
      <c r="AV1223" s="34">
        <f t="shared" si="270"/>
        <v>9506.9447842779828</v>
      </c>
      <c r="AW1223" s="13" t="str">
        <f>IF(AJ1223=1,"Train",IF(AH1223=Inputs!$B$6+1,"Validation",IF(AH1223&gt;Inputs!$B$6+1,"Forecast","Not used")))</f>
        <v>Not used</v>
      </c>
      <c r="AX1223" s="34">
        <f t="shared" si="271"/>
        <v>8935</v>
      </c>
      <c r="AY1223" s="38" t="str">
        <f t="shared" si="272"/>
        <v/>
      </c>
      <c r="AZ1223" s="13">
        <f t="shared" si="273"/>
        <v>0</v>
      </c>
      <c r="BB1223" s="19">
        <f>Regression!$C$45+Regression!$C$46*A1223</f>
        <v>8049.9880087243764</v>
      </c>
      <c r="BC1223" s="27" t="str">
        <f t="shared" si="274"/>
        <v/>
      </c>
      <c r="BD1223" s="30">
        <f>INDEX('Seasonal Index'!$H$2:$H$53,AI1223)</f>
        <v>0.99454601152310251</v>
      </c>
      <c r="BE1223" s="34" t="str">
        <f t="shared" si="275"/>
        <v/>
      </c>
      <c r="BF1223" s="38" t="str">
        <f t="shared" si="276"/>
        <v/>
      </c>
      <c r="BG1223" s="34">
        <f t="shared" si="277"/>
        <v>8935</v>
      </c>
      <c r="BH1223" s="13">
        <f t="shared" si="278"/>
        <v>0</v>
      </c>
      <c r="BI1223" s="13">
        <f t="shared" si="279"/>
        <v>0</v>
      </c>
    </row>
    <row r="1224" spans="1:61" x14ac:dyDescent="0.2">
      <c r="A1224" s="15">
        <v>1223</v>
      </c>
      <c r="B1224" s="35">
        <v>41831</v>
      </c>
      <c r="C1224" s="36">
        <v>9057</v>
      </c>
      <c r="D1224" s="37"/>
      <c r="F1224" s="15">
        <v>302000</v>
      </c>
      <c r="H1224" s="15">
        <v>103.254</v>
      </c>
      <c r="I1224" s="15">
        <v>107.032</v>
      </c>
      <c r="J1224" s="15">
        <v>3.6779999999999999</v>
      </c>
      <c r="K1224" s="15">
        <v>17197.738000000001</v>
      </c>
      <c r="L1224" s="15">
        <v>916417</v>
      </c>
      <c r="M1224" s="15">
        <v>1859</v>
      </c>
      <c r="N1224" s="15">
        <v>17.137</v>
      </c>
      <c r="O1224" s="15">
        <v>256736</v>
      </c>
      <c r="P1224" s="15">
        <v>11807.3</v>
      </c>
      <c r="Q1224" s="15">
        <v>3150696</v>
      </c>
      <c r="R1224" s="15">
        <v>97000</v>
      </c>
      <c r="S1224" s="15">
        <v>18213</v>
      </c>
      <c r="T1224" s="15">
        <v>11.65</v>
      </c>
      <c r="U1224" s="15">
        <v>120.5</v>
      </c>
      <c r="V1224" s="15">
        <v>19</v>
      </c>
      <c r="W1224" s="15">
        <v>90.6</v>
      </c>
      <c r="X1224" s="15">
        <v>93.226249999999993</v>
      </c>
      <c r="Y1224" s="15">
        <v>3.125</v>
      </c>
      <c r="Z1224" s="15">
        <v>3.1717479228973402</v>
      </c>
      <c r="AA1224" s="15">
        <v>56.853099822998097</v>
      </c>
      <c r="AB1224" s="15">
        <v>317099</v>
      </c>
      <c r="AD1224" s="15">
        <v>0</v>
      </c>
      <c r="AE1224" s="15">
        <v>0</v>
      </c>
      <c r="AF1224" s="15">
        <v>80.400000000000006</v>
      </c>
      <c r="AH1224" s="13">
        <f t="shared" si="266"/>
        <v>2014</v>
      </c>
      <c r="AI1224" s="13">
        <f t="shared" si="267"/>
        <v>28</v>
      </c>
      <c r="AJ1224" s="13">
        <f>IF(AND(ISNUMBER(C1224),ISNUMBER(AK1224),ISNUMBER(AL1224),AH1224&gt;=Inputs!$B$5,AH1224&lt;=Inputs!$B$6,AH1224&lt;&gt;Inputs!$B$7,AH1224&lt;&gt;Inputs!$B$8),1,0)</f>
        <v>0</v>
      </c>
      <c r="AK1224" s="13">
        <f>IF(INDEX($E1224:$AF1224,Inputs!$C$10)="","",INDEX($E1224:$AF1224,Inputs!$C$10))</f>
        <v>256736</v>
      </c>
      <c r="AL1224" s="13">
        <f>IF(INDEX($E1224:$AF1224,Inputs!$C$11)="","",INDEX($E1224:$AF1224,Inputs!$C$11))</f>
        <v>302000</v>
      </c>
      <c r="AM1224" s="19">
        <f>Regression!$C$5+Regression!$C$6*A1224</f>
        <v>9412.3685495723676</v>
      </c>
      <c r="AN1224" s="27" t="str">
        <f t="shared" si="268"/>
        <v/>
      </c>
      <c r="AO1224" s="30">
        <f>INDEX('Seasonal Index'!$E$2:$E$53,AI1224)</f>
        <v>1.0135090248159799</v>
      </c>
      <c r="AP1224" s="34" t="str">
        <f t="shared" si="269"/>
        <v/>
      </c>
      <c r="AQ1224" s="16">
        <f>IF(AJ1224=1,A1224-Regression!$C$15,0)</f>
        <v>0</v>
      </c>
      <c r="AR1224" s="16">
        <f>IF(AJ1224=1,AK1224-Regression!$D$15,0)</f>
        <v>0</v>
      </c>
      <c r="AS1224" s="16">
        <f>IF(AJ1224=1,AL1224-Regression!$E$15,0)</f>
        <v>0</v>
      </c>
      <c r="AT1224" s="16">
        <f>IF(AJ1224=1,AP1224-Regression!$F$15,0)</f>
        <v>0</v>
      </c>
      <c r="AU1224" s="19">
        <f>IF(AND(ISNUMBER(AK1224),ISNUMBER(AL1224)),Regression!$C$38+Regression!$D$38*A1224+Regression!$E$38*AK1224+Regression!$F$38*AL1224,"")</f>
        <v>9323.3854589488601</v>
      </c>
      <c r="AV1224" s="34">
        <f t="shared" si="270"/>
        <v>9449.3353044827472</v>
      </c>
      <c r="AW1224" s="13" t="str">
        <f>IF(AJ1224=1,"Train",IF(AH1224=Inputs!$B$6+1,"Validation",IF(AH1224&gt;Inputs!$B$6+1,"Forecast","Not used")))</f>
        <v>Not used</v>
      </c>
      <c r="AX1224" s="34">
        <f t="shared" si="271"/>
        <v>9057</v>
      </c>
      <c r="AY1224" s="38" t="str">
        <f t="shared" si="272"/>
        <v/>
      </c>
      <c r="AZ1224" s="13">
        <f t="shared" si="273"/>
        <v>0</v>
      </c>
      <c r="BB1224" s="19">
        <f>Regression!$C$45+Regression!$C$46*A1224</f>
        <v>8051.547508337153</v>
      </c>
      <c r="BC1224" s="27" t="str">
        <f t="shared" si="274"/>
        <v/>
      </c>
      <c r="BD1224" s="30">
        <f>INDEX('Seasonal Index'!$H$2:$H$53,AI1224)</f>
        <v>0.99258235973728948</v>
      </c>
      <c r="BE1224" s="34" t="str">
        <f t="shared" si="275"/>
        <v/>
      </c>
      <c r="BF1224" s="38" t="str">
        <f t="shared" si="276"/>
        <v/>
      </c>
      <c r="BG1224" s="34">
        <f t="shared" si="277"/>
        <v>9057</v>
      </c>
      <c r="BH1224" s="13">
        <f t="shared" si="278"/>
        <v>0</v>
      </c>
      <c r="BI1224" s="13">
        <f t="shared" si="279"/>
        <v>0</v>
      </c>
    </row>
    <row r="1225" spans="1:61" x14ac:dyDescent="0.2">
      <c r="A1225" s="15">
        <v>1224</v>
      </c>
      <c r="B1225" s="35">
        <v>41838</v>
      </c>
      <c r="C1225" s="36">
        <v>8792</v>
      </c>
      <c r="D1225" s="37"/>
      <c r="F1225" s="15">
        <v>308000</v>
      </c>
      <c r="H1225" s="15">
        <v>102.36799999999999</v>
      </c>
      <c r="I1225" s="15">
        <v>105.38800000000001</v>
      </c>
      <c r="J1225" s="15">
        <v>3.6349999999999998</v>
      </c>
      <c r="K1225" s="15">
        <v>17197.738000000001</v>
      </c>
      <c r="L1225" s="15">
        <v>916417</v>
      </c>
      <c r="M1225" s="15">
        <v>1859</v>
      </c>
      <c r="N1225" s="15">
        <v>17.515999999999998</v>
      </c>
      <c r="O1225" s="15">
        <v>266237</v>
      </c>
      <c r="P1225" s="15">
        <v>11807.3</v>
      </c>
      <c r="Q1225" s="15">
        <v>3150696</v>
      </c>
      <c r="R1225" s="15">
        <v>97000</v>
      </c>
      <c r="S1225" s="15">
        <v>18213</v>
      </c>
      <c r="T1225" s="15">
        <v>11.65</v>
      </c>
      <c r="U1225" s="15">
        <v>120.5</v>
      </c>
      <c r="V1225" s="15">
        <v>19</v>
      </c>
      <c r="W1225" s="15">
        <v>90.6</v>
      </c>
      <c r="X1225" s="15">
        <v>93.332719999999995</v>
      </c>
      <c r="Y1225" s="15">
        <v>3.125</v>
      </c>
      <c r="Z1225" s="15">
        <v>3.2045629024505602</v>
      </c>
      <c r="AA1225" s="15">
        <v>56.853099822998097</v>
      </c>
      <c r="AB1225" s="15">
        <v>317099</v>
      </c>
      <c r="AD1225" s="15">
        <v>0</v>
      </c>
      <c r="AE1225" s="15">
        <v>1.2</v>
      </c>
      <c r="AF1225" s="15">
        <v>70.599999999999994</v>
      </c>
      <c r="AH1225" s="13">
        <f t="shared" si="266"/>
        <v>2014</v>
      </c>
      <c r="AI1225" s="13">
        <f t="shared" si="267"/>
        <v>29</v>
      </c>
      <c r="AJ1225" s="13">
        <f>IF(AND(ISNUMBER(C1225),ISNUMBER(AK1225),ISNUMBER(AL1225),AH1225&gt;=Inputs!$B$5,AH1225&lt;=Inputs!$B$6,AH1225&lt;&gt;Inputs!$B$7,AH1225&lt;&gt;Inputs!$B$8),1,0)</f>
        <v>0</v>
      </c>
      <c r="AK1225" s="13">
        <f>IF(INDEX($E1225:$AF1225,Inputs!$C$10)="","",INDEX($E1225:$AF1225,Inputs!$C$10))</f>
        <v>266237</v>
      </c>
      <c r="AL1225" s="13">
        <f>IF(INDEX($E1225:$AF1225,Inputs!$C$11)="","",INDEX($E1225:$AF1225,Inputs!$C$11))</f>
        <v>308000</v>
      </c>
      <c r="AM1225" s="19">
        <f>Regression!$C$5+Regression!$C$6*A1225</f>
        <v>9411.1958746340497</v>
      </c>
      <c r="AN1225" s="27" t="str">
        <f t="shared" si="268"/>
        <v/>
      </c>
      <c r="AO1225" s="30">
        <f>INDEX('Seasonal Index'!$E$2:$E$53,AI1225)</f>
        <v>1.0519566788647539</v>
      </c>
      <c r="AP1225" s="34" t="str">
        <f t="shared" si="269"/>
        <v/>
      </c>
      <c r="AQ1225" s="16">
        <f>IF(AJ1225=1,A1225-Regression!$C$15,0)</f>
        <v>0</v>
      </c>
      <c r="AR1225" s="16">
        <f>IF(AJ1225=1,AK1225-Regression!$D$15,0)</f>
        <v>0</v>
      </c>
      <c r="AS1225" s="16">
        <f>IF(AJ1225=1,AL1225-Regression!$E$15,0)</f>
        <v>0</v>
      </c>
      <c r="AT1225" s="16">
        <f>IF(AJ1225=1,AP1225-Regression!$F$15,0)</f>
        <v>0</v>
      </c>
      <c r="AU1225" s="19">
        <f>IF(AND(ISNUMBER(AK1225),ISNUMBER(AL1225)),Regression!$C$38+Regression!$D$38*A1225+Regression!$E$38*AK1225+Regression!$F$38*AL1225,"")</f>
        <v>9323.2290978025867</v>
      </c>
      <c r="AV1225" s="34">
        <f t="shared" si="270"/>
        <v>9807.6331180196448</v>
      </c>
      <c r="AW1225" s="13" t="str">
        <f>IF(AJ1225=1,"Train",IF(AH1225=Inputs!$B$6+1,"Validation",IF(AH1225&gt;Inputs!$B$6+1,"Forecast","Not used")))</f>
        <v>Not used</v>
      </c>
      <c r="AX1225" s="34">
        <f t="shared" si="271"/>
        <v>8792</v>
      </c>
      <c r="AY1225" s="38" t="str">
        <f t="shared" si="272"/>
        <v/>
      </c>
      <c r="AZ1225" s="13">
        <f t="shared" si="273"/>
        <v>0</v>
      </c>
      <c r="BB1225" s="19">
        <f>Regression!$C$45+Regression!$C$46*A1225</f>
        <v>8053.1070079499295</v>
      </c>
      <c r="BC1225" s="27" t="str">
        <f t="shared" si="274"/>
        <v/>
      </c>
      <c r="BD1225" s="30">
        <f>INDEX('Seasonal Index'!$H$2:$H$53,AI1225)</f>
        <v>1.0486159669304305</v>
      </c>
      <c r="BE1225" s="34" t="str">
        <f t="shared" si="275"/>
        <v/>
      </c>
      <c r="BF1225" s="38" t="str">
        <f t="shared" si="276"/>
        <v/>
      </c>
      <c r="BG1225" s="34">
        <f t="shared" si="277"/>
        <v>8792</v>
      </c>
      <c r="BH1225" s="13">
        <f t="shared" si="278"/>
        <v>0</v>
      </c>
      <c r="BI1225" s="13">
        <f t="shared" si="279"/>
        <v>0</v>
      </c>
    </row>
    <row r="1226" spans="1:61" x14ac:dyDescent="0.2">
      <c r="A1226" s="15">
        <v>1225</v>
      </c>
      <c r="B1226" s="35">
        <v>41845</v>
      </c>
      <c r="C1226" s="36">
        <v>9006</v>
      </c>
      <c r="D1226" s="37"/>
      <c r="F1226" s="15">
        <v>294000</v>
      </c>
      <c r="H1226" s="15">
        <v>104.346</v>
      </c>
      <c r="I1226" s="15">
        <v>106.342</v>
      </c>
      <c r="J1226" s="15">
        <v>3.593</v>
      </c>
      <c r="K1226" s="15">
        <v>17197.738000000001</v>
      </c>
      <c r="L1226" s="15">
        <v>916417</v>
      </c>
      <c r="M1226" s="15">
        <v>1859</v>
      </c>
      <c r="N1226" s="15">
        <v>17.515999999999998</v>
      </c>
      <c r="O1226" s="15">
        <v>266237</v>
      </c>
      <c r="P1226" s="15">
        <v>11807.3</v>
      </c>
      <c r="Q1226" s="15">
        <v>3150696</v>
      </c>
      <c r="R1226" s="15">
        <v>97000</v>
      </c>
      <c r="S1226" s="15">
        <v>18213</v>
      </c>
      <c r="T1226" s="15">
        <v>11.65</v>
      </c>
      <c r="U1226" s="15">
        <v>120.5</v>
      </c>
      <c r="V1226" s="15">
        <v>19</v>
      </c>
      <c r="W1226" s="15">
        <v>90.6</v>
      </c>
      <c r="X1226" s="15">
        <v>93.581639999999993</v>
      </c>
      <c r="Y1226" s="15">
        <v>3.125</v>
      </c>
      <c r="Z1226" s="15">
        <v>3.2045629024505602</v>
      </c>
      <c r="AA1226" s="15">
        <v>56.853099822998097</v>
      </c>
      <c r="AB1226" s="15">
        <v>317099</v>
      </c>
      <c r="AD1226" s="15">
        <v>0</v>
      </c>
      <c r="AE1226" s="15">
        <v>0.3</v>
      </c>
      <c r="AF1226" s="15">
        <v>70.099999999999994</v>
      </c>
      <c r="AH1226" s="13">
        <f t="shared" si="266"/>
        <v>2014</v>
      </c>
      <c r="AI1226" s="13">
        <f t="shared" si="267"/>
        <v>30</v>
      </c>
      <c r="AJ1226" s="13">
        <f>IF(AND(ISNUMBER(C1226),ISNUMBER(AK1226),ISNUMBER(AL1226),AH1226&gt;=Inputs!$B$5,AH1226&lt;=Inputs!$B$6,AH1226&lt;&gt;Inputs!$B$7,AH1226&lt;&gt;Inputs!$B$8),1,0)</f>
        <v>0</v>
      </c>
      <c r="AK1226" s="13">
        <f>IF(INDEX($E1226:$AF1226,Inputs!$C$10)="","",INDEX($E1226:$AF1226,Inputs!$C$10))</f>
        <v>266237</v>
      </c>
      <c r="AL1226" s="13">
        <f>IF(INDEX($E1226:$AF1226,Inputs!$C$11)="","",INDEX($E1226:$AF1226,Inputs!$C$11))</f>
        <v>294000</v>
      </c>
      <c r="AM1226" s="19">
        <f>Regression!$C$5+Regression!$C$6*A1226</f>
        <v>9410.02319969573</v>
      </c>
      <c r="AN1226" s="27" t="str">
        <f t="shared" si="268"/>
        <v/>
      </c>
      <c r="AO1226" s="30">
        <f>INDEX('Seasonal Index'!$E$2:$E$53,AI1226)</f>
        <v>1.0317130415362794</v>
      </c>
      <c r="AP1226" s="34" t="str">
        <f t="shared" si="269"/>
        <v/>
      </c>
      <c r="AQ1226" s="16">
        <f>IF(AJ1226=1,A1226-Regression!$C$15,0)</f>
        <v>0</v>
      </c>
      <c r="AR1226" s="16">
        <f>IF(AJ1226=1,AK1226-Regression!$D$15,0)</f>
        <v>0</v>
      </c>
      <c r="AS1226" s="16">
        <f>IF(AJ1226=1,AL1226-Regression!$E$15,0)</f>
        <v>0</v>
      </c>
      <c r="AT1226" s="16">
        <f>IF(AJ1226=1,AP1226-Regression!$F$15,0)</f>
        <v>0</v>
      </c>
      <c r="AU1226" s="19">
        <f>IF(AND(ISNUMBER(AK1226),ISNUMBER(AL1226)),Regression!$C$38+Regression!$D$38*A1226+Regression!$E$38*AK1226+Regression!$F$38*AL1226,"")</f>
        <v>9358.8373638592529</v>
      </c>
      <c r="AV1226" s="34">
        <f t="shared" si="270"/>
        <v>9655.634561910605</v>
      </c>
      <c r="AW1226" s="13" t="str">
        <f>IF(AJ1226=1,"Train",IF(AH1226=Inputs!$B$6+1,"Validation",IF(AH1226&gt;Inputs!$B$6+1,"Forecast","Not used")))</f>
        <v>Not used</v>
      </c>
      <c r="AX1226" s="34">
        <f t="shared" si="271"/>
        <v>9006</v>
      </c>
      <c r="AY1226" s="38" t="str">
        <f t="shared" si="272"/>
        <v/>
      </c>
      <c r="AZ1226" s="13">
        <f t="shared" si="273"/>
        <v>0</v>
      </c>
      <c r="BB1226" s="19">
        <f>Regression!$C$45+Regression!$C$46*A1226</f>
        <v>8054.6665075627061</v>
      </c>
      <c r="BC1226" s="27" t="str">
        <f t="shared" si="274"/>
        <v/>
      </c>
      <c r="BD1226" s="30">
        <f>INDEX('Seasonal Index'!$H$2:$H$53,AI1226)</f>
        <v>1.0099032328934463</v>
      </c>
      <c r="BE1226" s="34" t="str">
        <f t="shared" si="275"/>
        <v/>
      </c>
      <c r="BF1226" s="38" t="str">
        <f t="shared" si="276"/>
        <v/>
      </c>
      <c r="BG1226" s="34">
        <f t="shared" si="277"/>
        <v>9006</v>
      </c>
      <c r="BH1226" s="13">
        <f t="shared" si="278"/>
        <v>0</v>
      </c>
      <c r="BI1226" s="13">
        <f t="shared" si="279"/>
        <v>0</v>
      </c>
    </row>
    <row r="1227" spans="1:61" x14ac:dyDescent="0.2">
      <c r="A1227" s="15">
        <v>1226</v>
      </c>
      <c r="B1227" s="35">
        <v>41852</v>
      </c>
      <c r="C1227" s="36">
        <v>9359</v>
      </c>
      <c r="D1227" s="37"/>
      <c r="F1227" s="15">
        <v>303000</v>
      </c>
      <c r="H1227" s="15">
        <v>102.194</v>
      </c>
      <c r="I1227" s="15">
        <v>105.708</v>
      </c>
      <c r="J1227" s="15">
        <v>3.5390000000000001</v>
      </c>
      <c r="K1227" s="15">
        <v>17197.738000000001</v>
      </c>
      <c r="L1227" s="15">
        <v>916417</v>
      </c>
      <c r="M1227" s="15">
        <v>1859</v>
      </c>
      <c r="N1227" s="15">
        <v>17.515999999999998</v>
      </c>
      <c r="O1227" s="15">
        <v>266237</v>
      </c>
      <c r="P1227" s="15">
        <v>11807.3</v>
      </c>
      <c r="Q1227" s="15">
        <v>3150696</v>
      </c>
      <c r="R1227" s="15">
        <v>97000</v>
      </c>
      <c r="S1227" s="15">
        <v>18213</v>
      </c>
      <c r="T1227" s="15">
        <v>11.65</v>
      </c>
      <c r="U1227" s="15">
        <v>120.5</v>
      </c>
      <c r="V1227" s="15">
        <v>19</v>
      </c>
      <c r="W1227" s="15">
        <v>90.6</v>
      </c>
      <c r="X1227" s="15">
        <v>93.669120000000007</v>
      </c>
      <c r="Y1227" s="15">
        <v>3.125</v>
      </c>
      <c r="Z1227" s="15">
        <v>3.2045629024505602</v>
      </c>
      <c r="AA1227" s="15">
        <v>56.853099822998097</v>
      </c>
      <c r="AB1227" s="15">
        <v>317099</v>
      </c>
      <c r="AD1227" s="15">
        <v>0</v>
      </c>
      <c r="AE1227" s="15">
        <v>0.6</v>
      </c>
      <c r="AF1227" s="15">
        <v>79.099999999999994</v>
      </c>
      <c r="AH1227" s="13">
        <f t="shared" si="266"/>
        <v>2014</v>
      </c>
      <c r="AI1227" s="13">
        <f t="shared" si="267"/>
        <v>31</v>
      </c>
      <c r="AJ1227" s="13">
        <f>IF(AND(ISNUMBER(C1227),ISNUMBER(AK1227),ISNUMBER(AL1227),AH1227&gt;=Inputs!$B$5,AH1227&lt;=Inputs!$B$6,AH1227&lt;&gt;Inputs!$B$7,AH1227&lt;&gt;Inputs!$B$8),1,0)</f>
        <v>0</v>
      </c>
      <c r="AK1227" s="13">
        <f>IF(INDEX($E1227:$AF1227,Inputs!$C$10)="","",INDEX($E1227:$AF1227,Inputs!$C$10))</f>
        <v>266237</v>
      </c>
      <c r="AL1227" s="13">
        <f>IF(INDEX($E1227:$AF1227,Inputs!$C$11)="","",INDEX($E1227:$AF1227,Inputs!$C$11))</f>
        <v>303000</v>
      </c>
      <c r="AM1227" s="19">
        <f>Regression!$C$5+Regression!$C$6*A1227</f>
        <v>9408.8505247574103</v>
      </c>
      <c r="AN1227" s="27" t="str">
        <f t="shared" si="268"/>
        <v/>
      </c>
      <c r="AO1227" s="30">
        <f>INDEX('Seasonal Index'!$E$2:$E$53,AI1227)</f>
        <v>1.0399732200612197</v>
      </c>
      <c r="AP1227" s="34" t="str">
        <f t="shared" si="269"/>
        <v/>
      </c>
      <c r="AQ1227" s="16">
        <f>IF(AJ1227=1,A1227-Regression!$C$15,0)</f>
        <v>0</v>
      </c>
      <c r="AR1227" s="16">
        <f>IF(AJ1227=1,AK1227-Regression!$D$15,0)</f>
        <v>0</v>
      </c>
      <c r="AS1227" s="16">
        <f>IF(AJ1227=1,AL1227-Regression!$E$15,0)</f>
        <v>0</v>
      </c>
      <c r="AT1227" s="16">
        <f>IF(AJ1227=1,AP1227-Regression!$F$15,0)</f>
        <v>0</v>
      </c>
      <c r="AU1227" s="19">
        <f>IF(AND(ISNUMBER(AK1227),ISNUMBER(AL1227)),Regression!$C$38+Regression!$D$38*A1227+Regression!$E$38*AK1227+Regression!$F$38*AL1227,"")</f>
        <v>9333.3796782505033</v>
      </c>
      <c r="AV1227" s="34">
        <f t="shared" si="270"/>
        <v>9706.4649180441265</v>
      </c>
      <c r="AW1227" s="13" t="str">
        <f>IF(AJ1227=1,"Train",IF(AH1227=Inputs!$B$6+1,"Validation",IF(AH1227&gt;Inputs!$B$6+1,"Forecast","Not used")))</f>
        <v>Not used</v>
      </c>
      <c r="AX1227" s="34">
        <f t="shared" si="271"/>
        <v>9359</v>
      </c>
      <c r="AY1227" s="38" t="str">
        <f t="shared" si="272"/>
        <v/>
      </c>
      <c r="AZ1227" s="13">
        <f t="shared" si="273"/>
        <v>0</v>
      </c>
      <c r="BB1227" s="19">
        <f>Regression!$C$45+Regression!$C$46*A1227</f>
        <v>8056.2260071754827</v>
      </c>
      <c r="BC1227" s="27" t="str">
        <f t="shared" si="274"/>
        <v/>
      </c>
      <c r="BD1227" s="30">
        <f>INDEX('Seasonal Index'!$H$2:$H$53,AI1227)</f>
        <v>1.0389647971011076</v>
      </c>
      <c r="BE1227" s="34" t="str">
        <f t="shared" si="275"/>
        <v/>
      </c>
      <c r="BF1227" s="38" t="str">
        <f t="shared" si="276"/>
        <v/>
      </c>
      <c r="BG1227" s="34">
        <f t="shared" si="277"/>
        <v>9359</v>
      </c>
      <c r="BH1227" s="13">
        <f t="shared" si="278"/>
        <v>0</v>
      </c>
      <c r="BI1227" s="13">
        <f t="shared" si="279"/>
        <v>0</v>
      </c>
    </row>
    <row r="1228" spans="1:61" x14ac:dyDescent="0.2">
      <c r="A1228" s="15">
        <v>1227</v>
      </c>
      <c r="B1228" s="35">
        <v>41859</v>
      </c>
      <c r="C1228" s="36">
        <v>8922</v>
      </c>
      <c r="D1228" s="37"/>
      <c r="F1228" s="15">
        <v>295000</v>
      </c>
      <c r="H1228" s="15">
        <v>97.495999999999995</v>
      </c>
      <c r="I1228" s="15">
        <v>103.6</v>
      </c>
      <c r="J1228" s="15">
        <v>3.5150000000000001</v>
      </c>
      <c r="K1228" s="15">
        <v>17518.508000000002</v>
      </c>
      <c r="L1228" s="15">
        <v>916417</v>
      </c>
      <c r="M1228" s="15">
        <v>1861</v>
      </c>
      <c r="N1228" s="15">
        <v>17.515999999999998</v>
      </c>
      <c r="O1228" s="15">
        <v>266237</v>
      </c>
      <c r="P1228" s="15">
        <v>11861.7</v>
      </c>
      <c r="Q1228" s="15">
        <v>3150696</v>
      </c>
      <c r="R1228" s="15">
        <v>97000</v>
      </c>
      <c r="S1228" s="15">
        <v>18213</v>
      </c>
      <c r="T1228" s="15">
        <v>11.65</v>
      </c>
      <c r="U1228" s="15">
        <v>121.4</v>
      </c>
      <c r="V1228" s="15">
        <v>19</v>
      </c>
      <c r="W1228" s="15">
        <v>90.2</v>
      </c>
      <c r="X1228" s="15">
        <v>94.228740000000002</v>
      </c>
      <c r="Y1228" s="15">
        <v>3.125</v>
      </c>
      <c r="Z1228" s="15">
        <v>3.2045629024505602</v>
      </c>
      <c r="AA1228" s="15">
        <v>56.853099822998097</v>
      </c>
      <c r="AB1228" s="15">
        <v>317099</v>
      </c>
      <c r="AD1228" s="15">
        <v>0</v>
      </c>
      <c r="AE1228" s="15">
        <v>0</v>
      </c>
      <c r="AF1228" s="15">
        <v>72</v>
      </c>
      <c r="AH1228" s="13">
        <f t="shared" si="266"/>
        <v>2014</v>
      </c>
      <c r="AI1228" s="13">
        <f t="shared" si="267"/>
        <v>32</v>
      </c>
      <c r="AJ1228" s="13">
        <f>IF(AND(ISNUMBER(C1228),ISNUMBER(AK1228),ISNUMBER(AL1228),AH1228&gt;=Inputs!$B$5,AH1228&lt;=Inputs!$B$6,AH1228&lt;&gt;Inputs!$B$7,AH1228&lt;&gt;Inputs!$B$8),1,0)</f>
        <v>0</v>
      </c>
      <c r="AK1228" s="13">
        <f>IF(INDEX($E1228:$AF1228,Inputs!$C$10)="","",INDEX($E1228:$AF1228,Inputs!$C$10))</f>
        <v>266237</v>
      </c>
      <c r="AL1228" s="13">
        <f>IF(INDEX($E1228:$AF1228,Inputs!$C$11)="","",INDEX($E1228:$AF1228,Inputs!$C$11))</f>
        <v>295000</v>
      </c>
      <c r="AM1228" s="19">
        <f>Regression!$C$5+Regression!$C$6*A1228</f>
        <v>9407.6778498190924</v>
      </c>
      <c r="AN1228" s="27" t="str">
        <f t="shared" si="268"/>
        <v/>
      </c>
      <c r="AO1228" s="30">
        <f>INDEX('Seasonal Index'!$E$2:$E$53,AI1228)</f>
        <v>1.040616931741758</v>
      </c>
      <c r="AP1228" s="34" t="str">
        <f t="shared" si="269"/>
        <v/>
      </c>
      <c r="AQ1228" s="16">
        <f>IF(AJ1228=1,A1228-Regression!$C$15,0)</f>
        <v>0</v>
      </c>
      <c r="AR1228" s="16">
        <f>IF(AJ1228=1,AK1228-Regression!$D$15,0)</f>
        <v>0</v>
      </c>
      <c r="AS1228" s="16">
        <f>IF(AJ1228=1,AL1228-Regression!$E$15,0)</f>
        <v>0</v>
      </c>
      <c r="AT1228" s="16">
        <f>IF(AJ1228=1,AP1228-Regression!$F$15,0)</f>
        <v>0</v>
      </c>
      <c r="AU1228" s="19">
        <f>IF(AND(ISNUMBER(AK1228),ISNUMBER(AL1228)),Regression!$C$38+Regression!$D$38*A1228+Regression!$E$38*AK1228+Regression!$F$38*AL1228,"")</f>
        <v>9353.057696046626</v>
      </c>
      <c r="AV1228" s="34">
        <f t="shared" si="270"/>
        <v>9732.9502020636755</v>
      </c>
      <c r="AW1228" s="13" t="str">
        <f>IF(AJ1228=1,"Train",IF(AH1228=Inputs!$B$6+1,"Validation",IF(AH1228&gt;Inputs!$B$6+1,"Forecast","Not used")))</f>
        <v>Not used</v>
      </c>
      <c r="AX1228" s="34">
        <f t="shared" si="271"/>
        <v>8922</v>
      </c>
      <c r="AY1228" s="38" t="str">
        <f t="shared" si="272"/>
        <v/>
      </c>
      <c r="AZ1228" s="13">
        <f t="shared" si="273"/>
        <v>0</v>
      </c>
      <c r="BB1228" s="19">
        <f>Regression!$C$45+Regression!$C$46*A1228</f>
        <v>8057.7855067882601</v>
      </c>
      <c r="BC1228" s="27" t="str">
        <f t="shared" si="274"/>
        <v/>
      </c>
      <c r="BD1228" s="30">
        <f>INDEX('Seasonal Index'!$H$2:$H$53,AI1228)</f>
        <v>1.0332208948643213</v>
      </c>
      <c r="BE1228" s="34" t="str">
        <f t="shared" si="275"/>
        <v/>
      </c>
      <c r="BF1228" s="38" t="str">
        <f t="shared" si="276"/>
        <v/>
      </c>
      <c r="BG1228" s="34">
        <f t="shared" si="277"/>
        <v>8922</v>
      </c>
      <c r="BH1228" s="13">
        <f t="shared" si="278"/>
        <v>0</v>
      </c>
      <c r="BI1228" s="13">
        <f t="shared" si="279"/>
        <v>0</v>
      </c>
    </row>
    <row r="1229" spans="1:61" x14ac:dyDescent="0.2">
      <c r="A1229" s="15">
        <v>1228</v>
      </c>
      <c r="B1229" s="35">
        <v>41866</v>
      </c>
      <c r="C1229" s="36">
        <v>8775</v>
      </c>
      <c r="D1229" s="37"/>
      <c r="F1229" s="15">
        <v>309000</v>
      </c>
      <c r="H1229" s="15">
        <v>97.171999999999997</v>
      </c>
      <c r="I1229" s="15">
        <v>101.94</v>
      </c>
      <c r="J1229" s="15">
        <v>3.5049999999999999</v>
      </c>
      <c r="K1229" s="15">
        <v>17518.508000000002</v>
      </c>
      <c r="L1229" s="15">
        <v>924036</v>
      </c>
      <c r="M1229" s="15">
        <v>1861</v>
      </c>
      <c r="N1229" s="15">
        <v>17.515999999999998</v>
      </c>
      <c r="O1229" s="15">
        <v>263459</v>
      </c>
      <c r="P1229" s="15">
        <v>11861.7</v>
      </c>
      <c r="Q1229" s="15">
        <v>3150696</v>
      </c>
      <c r="R1229" s="15">
        <v>97000</v>
      </c>
      <c r="S1229" s="15">
        <v>18213</v>
      </c>
      <c r="T1229" s="15">
        <v>11.65</v>
      </c>
      <c r="U1229" s="15">
        <v>121.4</v>
      </c>
      <c r="V1229" s="15">
        <v>19</v>
      </c>
      <c r="W1229" s="15">
        <v>90.2</v>
      </c>
      <c r="X1229" s="15">
        <v>94.594340000000003</v>
      </c>
      <c r="Y1229" s="15">
        <v>3.125</v>
      </c>
      <c r="Z1229" s="15">
        <v>3.2045629024505602</v>
      </c>
      <c r="AA1229" s="15">
        <v>56.853099822998097</v>
      </c>
      <c r="AB1229" s="15">
        <v>317099</v>
      </c>
      <c r="AD1229" s="15">
        <v>0</v>
      </c>
      <c r="AE1229" s="15">
        <v>0.1</v>
      </c>
      <c r="AF1229" s="15">
        <v>71.900000000000006</v>
      </c>
      <c r="AH1229" s="13">
        <f t="shared" si="266"/>
        <v>2014</v>
      </c>
      <c r="AI1229" s="13">
        <f t="shared" si="267"/>
        <v>33</v>
      </c>
      <c r="AJ1229" s="13">
        <f>IF(AND(ISNUMBER(C1229),ISNUMBER(AK1229),ISNUMBER(AL1229),AH1229&gt;=Inputs!$B$5,AH1229&lt;=Inputs!$B$6,AH1229&lt;&gt;Inputs!$B$7,AH1229&lt;&gt;Inputs!$B$8),1,0)</f>
        <v>0</v>
      </c>
      <c r="AK1229" s="13">
        <f>IF(INDEX($E1229:$AF1229,Inputs!$C$10)="","",INDEX($E1229:$AF1229,Inputs!$C$10))</f>
        <v>263459</v>
      </c>
      <c r="AL1229" s="13">
        <f>IF(INDEX($E1229:$AF1229,Inputs!$C$11)="","",INDEX($E1229:$AF1229,Inputs!$C$11))</f>
        <v>309000</v>
      </c>
      <c r="AM1229" s="19">
        <f>Regression!$C$5+Regression!$C$6*A1229</f>
        <v>9406.5051748807728</v>
      </c>
      <c r="AN1229" s="27" t="str">
        <f t="shared" si="268"/>
        <v/>
      </c>
      <c r="AO1229" s="30">
        <f>INDEX('Seasonal Index'!$E$2:$E$53,AI1229)</f>
        <v>1.027478065834379</v>
      </c>
      <c r="AP1229" s="34" t="str">
        <f t="shared" si="269"/>
        <v/>
      </c>
      <c r="AQ1229" s="16">
        <f>IF(AJ1229=1,A1229-Regression!$C$15,0)</f>
        <v>0</v>
      </c>
      <c r="AR1229" s="16">
        <f>IF(AJ1229=1,AK1229-Regression!$D$15,0)</f>
        <v>0</v>
      </c>
      <c r="AS1229" s="16">
        <f>IF(AJ1229=1,AL1229-Regression!$E$15,0)</f>
        <v>0</v>
      </c>
      <c r="AT1229" s="16">
        <f>IF(AJ1229=1,AP1229-Regression!$F$15,0)</f>
        <v>0</v>
      </c>
      <c r="AU1229" s="19">
        <f>IF(AND(ISNUMBER(AK1229),ISNUMBER(AL1229)),Regression!$C$38+Regression!$D$38*A1229+Regression!$E$38*AK1229+Regression!$F$38*AL1229,"")</f>
        <v>9309.2558671765655</v>
      </c>
      <c r="AV1229" s="34">
        <f t="shared" si="270"/>
        <v>9565.0562127639223</v>
      </c>
      <c r="AW1229" s="13" t="str">
        <f>IF(AJ1229=1,"Train",IF(AH1229=Inputs!$B$6+1,"Validation",IF(AH1229&gt;Inputs!$B$6+1,"Forecast","Not used")))</f>
        <v>Not used</v>
      </c>
      <c r="AX1229" s="34">
        <f t="shared" si="271"/>
        <v>8775</v>
      </c>
      <c r="AY1229" s="38" t="str">
        <f t="shared" si="272"/>
        <v/>
      </c>
      <c r="AZ1229" s="13">
        <f t="shared" si="273"/>
        <v>0</v>
      </c>
      <c r="BB1229" s="19">
        <f>Regression!$C$45+Regression!$C$46*A1229</f>
        <v>8059.3450064010367</v>
      </c>
      <c r="BC1229" s="27" t="str">
        <f t="shared" si="274"/>
        <v/>
      </c>
      <c r="BD1229" s="30">
        <f>INDEX('Seasonal Index'!$H$2:$H$53,AI1229)</f>
        <v>1.0058600109847937</v>
      </c>
      <c r="BE1229" s="34" t="str">
        <f t="shared" si="275"/>
        <v/>
      </c>
      <c r="BF1229" s="38" t="str">
        <f t="shared" si="276"/>
        <v/>
      </c>
      <c r="BG1229" s="34">
        <f t="shared" si="277"/>
        <v>8775</v>
      </c>
      <c r="BH1229" s="13">
        <f t="shared" si="278"/>
        <v>0</v>
      </c>
      <c r="BI1229" s="13">
        <f t="shared" si="279"/>
        <v>0</v>
      </c>
    </row>
    <row r="1230" spans="1:61" x14ac:dyDescent="0.2">
      <c r="A1230" s="15">
        <v>1229</v>
      </c>
      <c r="B1230" s="35">
        <v>41873</v>
      </c>
      <c r="C1230" s="36">
        <v>9100</v>
      </c>
      <c r="D1230" s="37"/>
      <c r="F1230" s="15">
        <v>303000</v>
      </c>
      <c r="H1230" s="15">
        <v>94.953999999999994</v>
      </c>
      <c r="I1230" s="15">
        <v>99.88</v>
      </c>
      <c r="J1230" s="15">
        <v>3.472</v>
      </c>
      <c r="K1230" s="15">
        <v>17518.508000000002</v>
      </c>
      <c r="L1230" s="15">
        <v>924036</v>
      </c>
      <c r="M1230" s="15">
        <v>1861</v>
      </c>
      <c r="N1230" s="15">
        <v>17.277000000000001</v>
      </c>
      <c r="O1230" s="15">
        <v>263459</v>
      </c>
      <c r="P1230" s="15">
        <v>11861.7</v>
      </c>
      <c r="Q1230" s="15">
        <v>3150696</v>
      </c>
      <c r="R1230" s="15">
        <v>97000</v>
      </c>
      <c r="S1230" s="15">
        <v>18213</v>
      </c>
      <c r="T1230" s="15">
        <v>11.632</v>
      </c>
      <c r="U1230" s="15">
        <v>121.4</v>
      </c>
      <c r="V1230" s="15">
        <v>19</v>
      </c>
      <c r="W1230" s="15">
        <v>90.2</v>
      </c>
      <c r="X1230" s="15">
        <v>94.422160000000005</v>
      </c>
      <c r="Y1230" s="15">
        <v>3.125</v>
      </c>
      <c r="Z1230" s="15">
        <v>3.1111109256744398</v>
      </c>
      <c r="AA1230" s="15">
        <v>56.853099822998097</v>
      </c>
      <c r="AB1230" s="15">
        <v>317099</v>
      </c>
      <c r="AD1230" s="15">
        <v>0</v>
      </c>
      <c r="AE1230" s="15">
        <v>0</v>
      </c>
      <c r="AF1230" s="15">
        <v>82</v>
      </c>
      <c r="AH1230" s="13">
        <f t="shared" si="266"/>
        <v>2014</v>
      </c>
      <c r="AI1230" s="13">
        <f t="shared" si="267"/>
        <v>34</v>
      </c>
      <c r="AJ1230" s="13">
        <f>IF(AND(ISNUMBER(C1230),ISNUMBER(AK1230),ISNUMBER(AL1230),AH1230&gt;=Inputs!$B$5,AH1230&lt;=Inputs!$B$6,AH1230&lt;&gt;Inputs!$B$7,AH1230&lt;&gt;Inputs!$B$8),1,0)</f>
        <v>0</v>
      </c>
      <c r="AK1230" s="13">
        <f>IF(INDEX($E1230:$AF1230,Inputs!$C$10)="","",INDEX($E1230:$AF1230,Inputs!$C$10))</f>
        <v>263459</v>
      </c>
      <c r="AL1230" s="13">
        <f>IF(INDEX($E1230:$AF1230,Inputs!$C$11)="","",INDEX($E1230:$AF1230,Inputs!$C$11))</f>
        <v>303000</v>
      </c>
      <c r="AM1230" s="19">
        <f>Regression!$C$5+Regression!$C$6*A1230</f>
        <v>9405.3324999424549</v>
      </c>
      <c r="AN1230" s="27" t="str">
        <f t="shared" si="268"/>
        <v/>
      </c>
      <c r="AO1230" s="30">
        <f>INDEX('Seasonal Index'!$E$2:$E$53,AI1230)</f>
        <v>1.0381639846741464</v>
      </c>
      <c r="AP1230" s="34" t="str">
        <f t="shared" si="269"/>
        <v/>
      </c>
      <c r="AQ1230" s="16">
        <f>IF(AJ1230=1,A1230-Regression!$C$15,0)</f>
        <v>0</v>
      </c>
      <c r="AR1230" s="16">
        <f>IF(AJ1230=1,AK1230-Regression!$D$15,0)</f>
        <v>0</v>
      </c>
      <c r="AS1230" s="16">
        <f>IF(AJ1230=1,AL1230-Regression!$E$15,0)</f>
        <v>0</v>
      </c>
      <c r="AT1230" s="16">
        <f>IF(AJ1230=1,AP1230-Regression!$F$15,0)</f>
        <v>0</v>
      </c>
      <c r="AU1230" s="19">
        <f>IF(AND(ISNUMBER(AK1230),ISNUMBER(AL1230)),Regression!$C$38+Regression!$D$38*A1230+Regression!$E$38*AK1230+Regression!$F$38*AL1230,"")</f>
        <v>9323.6238022191756</v>
      </c>
      <c r="AV1230" s="34">
        <f t="shared" si="270"/>
        <v>9679.4504381145744</v>
      </c>
      <c r="AW1230" s="13" t="str">
        <f>IF(AJ1230=1,"Train",IF(AH1230=Inputs!$B$6+1,"Validation",IF(AH1230&gt;Inputs!$B$6+1,"Forecast","Not used")))</f>
        <v>Not used</v>
      </c>
      <c r="AX1230" s="34">
        <f t="shared" si="271"/>
        <v>9100</v>
      </c>
      <c r="AY1230" s="38" t="str">
        <f t="shared" si="272"/>
        <v/>
      </c>
      <c r="AZ1230" s="13">
        <f t="shared" si="273"/>
        <v>0</v>
      </c>
      <c r="BB1230" s="19">
        <f>Regression!$C$45+Regression!$C$46*A1230</f>
        <v>8060.9045060138133</v>
      </c>
      <c r="BC1230" s="27" t="str">
        <f t="shared" si="274"/>
        <v/>
      </c>
      <c r="BD1230" s="30">
        <f>INDEX('Seasonal Index'!$H$2:$H$53,AI1230)</f>
        <v>1.0219588934931323</v>
      </c>
      <c r="BE1230" s="34" t="str">
        <f t="shared" si="275"/>
        <v/>
      </c>
      <c r="BF1230" s="38" t="str">
        <f t="shared" si="276"/>
        <v/>
      </c>
      <c r="BG1230" s="34">
        <f t="shared" si="277"/>
        <v>9100</v>
      </c>
      <c r="BH1230" s="13">
        <f t="shared" si="278"/>
        <v>0</v>
      </c>
      <c r="BI1230" s="13">
        <f t="shared" si="279"/>
        <v>0</v>
      </c>
    </row>
    <row r="1231" spans="1:61" x14ac:dyDescent="0.2">
      <c r="A1231" s="15">
        <v>1230</v>
      </c>
      <c r="B1231" s="35">
        <v>41880</v>
      </c>
      <c r="C1231" s="36">
        <v>9480</v>
      </c>
      <c r="D1231" s="37"/>
      <c r="F1231" s="15">
        <v>300000</v>
      </c>
      <c r="H1231" s="15">
        <v>96.257999999999996</v>
      </c>
      <c r="I1231" s="15">
        <v>100.64400000000001</v>
      </c>
      <c r="J1231" s="15">
        <v>3.4540000000000002</v>
      </c>
      <c r="K1231" s="15">
        <v>17518.508000000002</v>
      </c>
      <c r="L1231" s="15">
        <v>924036</v>
      </c>
      <c r="M1231" s="15">
        <v>1861</v>
      </c>
      <c r="N1231" s="15">
        <v>17.277000000000001</v>
      </c>
      <c r="O1231" s="15">
        <v>263459</v>
      </c>
      <c r="P1231" s="15">
        <v>11861.7</v>
      </c>
      <c r="Q1231" s="15">
        <v>3150696</v>
      </c>
      <c r="R1231" s="15">
        <v>97000</v>
      </c>
      <c r="S1231" s="15">
        <v>18213</v>
      </c>
      <c r="T1231" s="15">
        <v>11.632</v>
      </c>
      <c r="U1231" s="15">
        <v>121.4</v>
      </c>
      <c r="V1231" s="15">
        <v>21</v>
      </c>
      <c r="W1231" s="15">
        <v>90.2</v>
      </c>
      <c r="X1231" s="15">
        <v>94.551079999999999</v>
      </c>
      <c r="Y1231" s="15">
        <v>3.125</v>
      </c>
      <c r="Z1231" s="15">
        <v>3.1111109256744398</v>
      </c>
      <c r="AA1231" s="15">
        <v>56.853099822998097</v>
      </c>
      <c r="AB1231" s="15">
        <v>317099</v>
      </c>
      <c r="AD1231" s="15">
        <v>0</v>
      </c>
      <c r="AE1231" s="15">
        <v>0</v>
      </c>
      <c r="AF1231" s="15">
        <v>83.4</v>
      </c>
      <c r="AH1231" s="13">
        <f t="shared" si="266"/>
        <v>2014</v>
      </c>
      <c r="AI1231" s="13">
        <f t="shared" si="267"/>
        <v>35</v>
      </c>
      <c r="AJ1231" s="13">
        <f>IF(AND(ISNUMBER(C1231),ISNUMBER(AK1231),ISNUMBER(AL1231),AH1231&gt;=Inputs!$B$5,AH1231&lt;=Inputs!$B$6,AH1231&lt;&gt;Inputs!$B$7,AH1231&lt;&gt;Inputs!$B$8),1,0)</f>
        <v>0</v>
      </c>
      <c r="AK1231" s="13">
        <f>IF(INDEX($E1231:$AF1231,Inputs!$C$10)="","",INDEX($E1231:$AF1231,Inputs!$C$10))</f>
        <v>263459</v>
      </c>
      <c r="AL1231" s="13">
        <f>IF(INDEX($E1231:$AF1231,Inputs!$C$11)="","",INDEX($E1231:$AF1231,Inputs!$C$11))</f>
        <v>300000</v>
      </c>
      <c r="AM1231" s="19">
        <f>Regression!$C$5+Regression!$C$6*A1231</f>
        <v>9404.1598250041352</v>
      </c>
      <c r="AN1231" s="27" t="str">
        <f t="shared" si="268"/>
        <v/>
      </c>
      <c r="AO1231" s="30">
        <f>INDEX('Seasonal Index'!$E$2:$E$53,AI1231)</f>
        <v>1.0224659586681397</v>
      </c>
      <c r="AP1231" s="34" t="str">
        <f t="shared" si="269"/>
        <v/>
      </c>
      <c r="AQ1231" s="16">
        <f>IF(AJ1231=1,A1231-Regression!$C$15,0)</f>
        <v>0</v>
      </c>
      <c r="AR1231" s="16">
        <f>IF(AJ1231=1,AK1231-Regression!$D$15,0)</f>
        <v>0</v>
      </c>
      <c r="AS1231" s="16">
        <f>IF(AJ1231=1,AL1231-Regression!$E$15,0)</f>
        <v>0</v>
      </c>
      <c r="AT1231" s="16">
        <f>IF(AJ1231=1,AP1231-Regression!$F$15,0)</f>
        <v>0</v>
      </c>
      <c r="AU1231" s="19">
        <f>IF(AND(ISNUMBER(AK1231),ISNUMBER(AL1231)),Regression!$C$38+Regression!$D$38*A1231+Regression!$E$38*AK1231+Regression!$F$38*AL1231,"")</f>
        <v>9330.0266131315111</v>
      </c>
      <c r="AV1231" s="34">
        <f t="shared" si="270"/>
        <v>9539.6346053947673</v>
      </c>
      <c r="AW1231" s="13" t="str">
        <f>IF(AJ1231=1,"Train",IF(AH1231=Inputs!$B$6+1,"Validation",IF(AH1231&gt;Inputs!$B$6+1,"Forecast","Not used")))</f>
        <v>Not used</v>
      </c>
      <c r="AX1231" s="34">
        <f t="shared" si="271"/>
        <v>9480</v>
      </c>
      <c r="AY1231" s="38" t="str">
        <f t="shared" si="272"/>
        <v/>
      </c>
      <c r="AZ1231" s="13">
        <f t="shared" si="273"/>
        <v>0</v>
      </c>
      <c r="BB1231" s="19">
        <f>Regression!$C$45+Regression!$C$46*A1231</f>
        <v>8062.4640056265907</v>
      </c>
      <c r="BC1231" s="27" t="str">
        <f t="shared" si="274"/>
        <v/>
      </c>
      <c r="BD1231" s="30">
        <f>INDEX('Seasonal Index'!$H$2:$H$53,AI1231)</f>
        <v>1.0227114090901652</v>
      </c>
      <c r="BE1231" s="34" t="str">
        <f t="shared" si="275"/>
        <v/>
      </c>
      <c r="BF1231" s="38" t="str">
        <f t="shared" si="276"/>
        <v/>
      </c>
      <c r="BG1231" s="34">
        <f t="shared" si="277"/>
        <v>9480</v>
      </c>
      <c r="BH1231" s="13">
        <f t="shared" si="278"/>
        <v>0</v>
      </c>
      <c r="BI1231" s="13">
        <f t="shared" si="279"/>
        <v>0</v>
      </c>
    </row>
    <row r="1232" spans="1:61" x14ac:dyDescent="0.2">
      <c r="A1232" s="15">
        <v>1231</v>
      </c>
      <c r="B1232" s="35">
        <v>41887</v>
      </c>
      <c r="C1232" s="36">
        <v>8611</v>
      </c>
      <c r="D1232" s="37"/>
      <c r="F1232" s="15">
        <v>303000</v>
      </c>
      <c r="H1232" s="15">
        <v>94.0625</v>
      </c>
      <c r="I1232" s="15">
        <v>100.4525</v>
      </c>
      <c r="J1232" s="15">
        <v>3.4590000000000001</v>
      </c>
      <c r="K1232" s="15">
        <v>17518.508000000002</v>
      </c>
      <c r="L1232" s="15">
        <v>924036</v>
      </c>
      <c r="M1232" s="15">
        <v>1876</v>
      </c>
      <c r="N1232" s="15">
        <v>17.277000000000001</v>
      </c>
      <c r="O1232" s="15">
        <v>263459</v>
      </c>
      <c r="P1232" s="15">
        <v>11904.4</v>
      </c>
      <c r="Q1232" s="15">
        <v>3150696</v>
      </c>
      <c r="R1232" s="15">
        <v>97000</v>
      </c>
      <c r="S1232" s="15">
        <v>18213</v>
      </c>
      <c r="T1232" s="15">
        <v>11.632</v>
      </c>
      <c r="U1232" s="15">
        <v>121.4</v>
      </c>
      <c r="V1232" s="15">
        <v>21</v>
      </c>
      <c r="W1232" s="15">
        <v>90.3</v>
      </c>
      <c r="X1232" s="15">
        <v>94.776740000000004</v>
      </c>
      <c r="Y1232" s="15">
        <v>3.125</v>
      </c>
      <c r="Z1232" s="15">
        <v>3.1111109256744398</v>
      </c>
      <c r="AA1232" s="15">
        <v>56.853099822998097</v>
      </c>
      <c r="AB1232" s="15">
        <v>317099</v>
      </c>
      <c r="AD1232" s="15">
        <v>1</v>
      </c>
      <c r="AE1232" s="15">
        <v>0</v>
      </c>
      <c r="AF1232" s="15">
        <v>89.3</v>
      </c>
      <c r="AH1232" s="13">
        <f t="shared" si="266"/>
        <v>2014</v>
      </c>
      <c r="AI1232" s="13">
        <f t="shared" si="267"/>
        <v>36</v>
      </c>
      <c r="AJ1232" s="13">
        <f>IF(AND(ISNUMBER(C1232),ISNUMBER(AK1232),ISNUMBER(AL1232),AH1232&gt;=Inputs!$B$5,AH1232&lt;=Inputs!$B$6,AH1232&lt;&gt;Inputs!$B$7,AH1232&lt;&gt;Inputs!$B$8),1,0)</f>
        <v>0</v>
      </c>
      <c r="AK1232" s="13">
        <f>IF(INDEX($E1232:$AF1232,Inputs!$C$10)="","",INDEX($E1232:$AF1232,Inputs!$C$10))</f>
        <v>263459</v>
      </c>
      <c r="AL1232" s="13">
        <f>IF(INDEX($E1232:$AF1232,Inputs!$C$11)="","",INDEX($E1232:$AF1232,Inputs!$C$11))</f>
        <v>303000</v>
      </c>
      <c r="AM1232" s="19">
        <f>Regression!$C$5+Regression!$C$6*A1232</f>
        <v>9402.9871500658155</v>
      </c>
      <c r="AN1232" s="27" t="str">
        <f t="shared" si="268"/>
        <v/>
      </c>
      <c r="AO1232" s="30">
        <f>INDEX('Seasonal Index'!$E$2:$E$53,AI1232)</f>
        <v>1.0036108382806754</v>
      </c>
      <c r="AP1232" s="34" t="str">
        <f t="shared" si="269"/>
        <v/>
      </c>
      <c r="AQ1232" s="16">
        <f>IF(AJ1232=1,A1232-Regression!$C$15,0)</f>
        <v>0</v>
      </c>
      <c r="AR1232" s="16">
        <f>IF(AJ1232=1,AK1232-Regression!$D$15,0)</f>
        <v>0</v>
      </c>
      <c r="AS1232" s="16">
        <f>IF(AJ1232=1,AL1232-Regression!$E$15,0)</f>
        <v>0</v>
      </c>
      <c r="AT1232" s="16">
        <f>IF(AJ1232=1,AP1232-Regression!$F$15,0)</f>
        <v>0</v>
      </c>
      <c r="AU1232" s="19">
        <f>IF(AND(ISNUMBER(AK1232),ISNUMBER(AL1232)),Regression!$C$38+Regression!$D$38*A1232+Regression!$E$38*AK1232+Regression!$F$38*AL1232,"")</f>
        <v>9320.4991757833068</v>
      </c>
      <c r="AV1232" s="34">
        <f t="shared" si="270"/>
        <v>9354.1539910022293</v>
      </c>
      <c r="AW1232" s="13" t="str">
        <f>IF(AJ1232=1,"Train",IF(AH1232=Inputs!$B$6+1,"Validation",IF(AH1232&gt;Inputs!$B$6+1,"Forecast","Not used")))</f>
        <v>Not used</v>
      </c>
      <c r="AX1232" s="34">
        <f t="shared" si="271"/>
        <v>8611</v>
      </c>
      <c r="AY1232" s="38" t="str">
        <f t="shared" si="272"/>
        <v/>
      </c>
      <c r="AZ1232" s="13">
        <f t="shared" si="273"/>
        <v>0</v>
      </c>
      <c r="BB1232" s="19">
        <f>Regression!$C$45+Regression!$C$46*A1232</f>
        <v>8064.0235052393673</v>
      </c>
      <c r="BC1232" s="27" t="str">
        <f t="shared" si="274"/>
        <v/>
      </c>
      <c r="BD1232" s="30">
        <f>INDEX('Seasonal Index'!$H$2:$H$53,AI1232)</f>
        <v>0.95792593843145868</v>
      </c>
      <c r="BE1232" s="34" t="str">
        <f t="shared" si="275"/>
        <v/>
      </c>
      <c r="BF1232" s="38" t="str">
        <f t="shared" si="276"/>
        <v/>
      </c>
      <c r="BG1232" s="34">
        <f t="shared" si="277"/>
        <v>8611</v>
      </c>
      <c r="BH1232" s="13">
        <f t="shared" si="278"/>
        <v>0</v>
      </c>
      <c r="BI1232" s="13">
        <f t="shared" si="279"/>
        <v>0</v>
      </c>
    </row>
    <row r="1233" spans="1:61" x14ac:dyDescent="0.2">
      <c r="A1233" s="15">
        <v>1232</v>
      </c>
      <c r="B1233" s="35">
        <v>41894</v>
      </c>
      <c r="C1233" s="36">
        <v>8707</v>
      </c>
      <c r="D1233" s="37"/>
      <c r="F1233" s="15">
        <v>307000</v>
      </c>
      <c r="H1233" s="15">
        <v>92.43</v>
      </c>
      <c r="I1233" s="15">
        <v>97.32</v>
      </c>
      <c r="J1233" s="15">
        <v>3.4569999999999999</v>
      </c>
      <c r="K1233" s="15">
        <v>17518.508000000002</v>
      </c>
      <c r="L1233" s="15">
        <v>926972</v>
      </c>
      <c r="M1233" s="15">
        <v>1876</v>
      </c>
      <c r="N1233" s="15">
        <v>17.277000000000001</v>
      </c>
      <c r="O1233" s="15">
        <v>263459</v>
      </c>
      <c r="P1233" s="15">
        <v>11904.4</v>
      </c>
      <c r="Q1233" s="15">
        <v>3150696</v>
      </c>
      <c r="R1233" s="15">
        <v>97000</v>
      </c>
      <c r="S1233" s="15">
        <v>18213</v>
      </c>
      <c r="T1233" s="15">
        <v>11.632</v>
      </c>
      <c r="U1233" s="15">
        <v>121.4</v>
      </c>
      <c r="V1233" s="15">
        <v>21</v>
      </c>
      <c r="W1233" s="15">
        <v>90.3</v>
      </c>
      <c r="X1233" s="15">
        <v>95.104574999999997</v>
      </c>
      <c r="Y1233" s="15">
        <v>3.125</v>
      </c>
      <c r="Z1233" s="15">
        <v>3.1111109256744398</v>
      </c>
      <c r="AA1233" s="15">
        <v>56.853099822998097</v>
      </c>
      <c r="AB1233" s="15">
        <v>317099</v>
      </c>
      <c r="AD1233" s="15">
        <v>0</v>
      </c>
      <c r="AE1233" s="15">
        <v>4.4000000000000004</v>
      </c>
      <c r="AF1233" s="15">
        <v>74.099999999999994</v>
      </c>
      <c r="AH1233" s="13">
        <f t="shared" si="266"/>
        <v>2014</v>
      </c>
      <c r="AI1233" s="13">
        <f t="shared" si="267"/>
        <v>37</v>
      </c>
      <c r="AJ1233" s="13">
        <f>IF(AND(ISNUMBER(C1233),ISNUMBER(AK1233),ISNUMBER(AL1233),AH1233&gt;=Inputs!$B$5,AH1233&lt;=Inputs!$B$6,AH1233&lt;&gt;Inputs!$B$7,AH1233&lt;&gt;Inputs!$B$8),1,0)</f>
        <v>0</v>
      </c>
      <c r="AK1233" s="13">
        <f>IF(INDEX($E1233:$AF1233,Inputs!$C$10)="","",INDEX($E1233:$AF1233,Inputs!$C$10))</f>
        <v>263459</v>
      </c>
      <c r="AL1233" s="13">
        <f>IF(INDEX($E1233:$AF1233,Inputs!$C$11)="","",INDEX($E1233:$AF1233,Inputs!$C$11))</f>
        <v>307000</v>
      </c>
      <c r="AM1233" s="19">
        <f>Regression!$C$5+Regression!$C$6*A1233</f>
        <v>9401.8144751274976</v>
      </c>
      <c r="AN1233" s="27" t="str">
        <f t="shared" si="268"/>
        <v/>
      </c>
      <c r="AO1233" s="30">
        <f>INDEX('Seasonal Index'!$E$2:$E$53,AI1233)</f>
        <v>0.98810944012120361</v>
      </c>
      <c r="AP1233" s="34" t="str">
        <f t="shared" si="269"/>
        <v/>
      </c>
      <c r="AQ1233" s="16">
        <f>IF(AJ1233=1,A1233-Regression!$C$15,0)</f>
        <v>0</v>
      </c>
      <c r="AR1233" s="16">
        <f>IF(AJ1233=1,AK1233-Regression!$D$15,0)</f>
        <v>0</v>
      </c>
      <c r="AS1233" s="16">
        <f>IF(AJ1233=1,AL1233-Regression!$E$15,0)</f>
        <v>0</v>
      </c>
      <c r="AT1233" s="16">
        <f>IF(AJ1233=1,AP1233-Regression!$F$15,0)</f>
        <v>0</v>
      </c>
      <c r="AU1233" s="19">
        <f>IF(AND(ISNUMBER(AK1233),ISNUMBER(AL1233)),Regression!$C$38+Regression!$D$38*A1233+Regression!$E$38*AK1233+Regression!$F$38*AL1233,"")</f>
        <v>9308.3166970583425</v>
      </c>
      <c r="AV1233" s="34">
        <f t="shared" si="270"/>
        <v>9197.6356000011692</v>
      </c>
      <c r="AW1233" s="13" t="str">
        <f>IF(AJ1233=1,"Train",IF(AH1233=Inputs!$B$6+1,"Validation",IF(AH1233&gt;Inputs!$B$6+1,"Forecast","Not used")))</f>
        <v>Not used</v>
      </c>
      <c r="AX1233" s="34">
        <f t="shared" si="271"/>
        <v>8707</v>
      </c>
      <c r="AY1233" s="38" t="str">
        <f t="shared" si="272"/>
        <v/>
      </c>
      <c r="AZ1233" s="13">
        <f t="shared" si="273"/>
        <v>0</v>
      </c>
      <c r="BB1233" s="19">
        <f>Regression!$C$45+Regression!$C$46*A1233</f>
        <v>8065.5830048521439</v>
      </c>
      <c r="BC1233" s="27" t="str">
        <f t="shared" si="274"/>
        <v/>
      </c>
      <c r="BD1233" s="30">
        <f>INDEX('Seasonal Index'!$H$2:$H$53,AI1233)</f>
        <v>0.96626808296825473</v>
      </c>
      <c r="BE1233" s="34" t="str">
        <f t="shared" si="275"/>
        <v/>
      </c>
      <c r="BF1233" s="38" t="str">
        <f t="shared" si="276"/>
        <v/>
      </c>
      <c r="BG1233" s="34">
        <f t="shared" si="277"/>
        <v>8707</v>
      </c>
      <c r="BH1233" s="13">
        <f t="shared" si="278"/>
        <v>0</v>
      </c>
      <c r="BI1233" s="13">
        <f t="shared" si="279"/>
        <v>0</v>
      </c>
    </row>
    <row r="1234" spans="1:61" x14ac:dyDescent="0.2">
      <c r="A1234" s="15">
        <v>1233</v>
      </c>
      <c r="B1234" s="35">
        <v>41901</v>
      </c>
      <c r="C1234" s="36">
        <v>8781</v>
      </c>
      <c r="D1234" s="37"/>
      <c r="F1234" s="15">
        <v>288000</v>
      </c>
      <c r="H1234" s="15">
        <v>93.52</v>
      </c>
      <c r="I1234" s="15">
        <v>97.018000000000001</v>
      </c>
      <c r="J1234" s="15">
        <v>3.4079999999999999</v>
      </c>
      <c r="K1234" s="15">
        <v>17518.508000000002</v>
      </c>
      <c r="L1234" s="15">
        <v>926972</v>
      </c>
      <c r="M1234" s="15">
        <v>1876</v>
      </c>
      <c r="N1234" s="15">
        <v>17.239000000000001</v>
      </c>
      <c r="O1234" s="15">
        <v>270053</v>
      </c>
      <c r="P1234" s="15">
        <v>11904.4</v>
      </c>
      <c r="Q1234" s="15">
        <v>3209897</v>
      </c>
      <c r="R1234" s="15">
        <v>97000</v>
      </c>
      <c r="S1234" s="15">
        <v>18213</v>
      </c>
      <c r="T1234" s="15">
        <v>11.632</v>
      </c>
      <c r="U1234" s="15">
        <v>121.4</v>
      </c>
      <c r="V1234" s="15">
        <v>21</v>
      </c>
      <c r="W1234" s="15">
        <v>90.3</v>
      </c>
      <c r="X1234" s="15">
        <v>95.831019999999995</v>
      </c>
      <c r="Y1234" s="15">
        <v>3.125</v>
      </c>
      <c r="Z1234" s="15">
        <v>3</v>
      </c>
      <c r="AA1234" s="15">
        <v>59.799942016601598</v>
      </c>
      <c r="AB1234" s="15">
        <v>317099</v>
      </c>
      <c r="AD1234" s="15">
        <v>0</v>
      </c>
      <c r="AE1234" s="15">
        <v>15</v>
      </c>
      <c r="AF1234" s="15">
        <v>49.9</v>
      </c>
      <c r="AH1234" s="13">
        <f t="shared" si="266"/>
        <v>2014</v>
      </c>
      <c r="AI1234" s="13">
        <f t="shared" si="267"/>
        <v>38</v>
      </c>
      <c r="AJ1234" s="13">
        <f>IF(AND(ISNUMBER(C1234),ISNUMBER(AK1234),ISNUMBER(AL1234),AH1234&gt;=Inputs!$B$5,AH1234&lt;=Inputs!$B$6,AH1234&lt;&gt;Inputs!$B$7,AH1234&lt;&gt;Inputs!$B$8),1,0)</f>
        <v>0</v>
      </c>
      <c r="AK1234" s="13">
        <f>IF(INDEX($E1234:$AF1234,Inputs!$C$10)="","",INDEX($E1234:$AF1234,Inputs!$C$10))</f>
        <v>270053</v>
      </c>
      <c r="AL1234" s="13">
        <f>IF(INDEX($E1234:$AF1234,Inputs!$C$11)="","",INDEX($E1234:$AF1234,Inputs!$C$11))</f>
        <v>288000</v>
      </c>
      <c r="AM1234" s="19">
        <f>Regression!$C$5+Regression!$C$6*A1234</f>
        <v>9400.641800189178</v>
      </c>
      <c r="AN1234" s="27" t="str">
        <f t="shared" si="268"/>
        <v/>
      </c>
      <c r="AO1234" s="30">
        <f>INDEX('Seasonal Index'!$E$2:$E$53,AI1234)</f>
        <v>1.0099608185275364</v>
      </c>
      <c r="AP1234" s="34" t="str">
        <f t="shared" si="269"/>
        <v/>
      </c>
      <c r="AQ1234" s="16">
        <f>IF(AJ1234=1,A1234-Regression!$C$15,0)</f>
        <v>0</v>
      </c>
      <c r="AR1234" s="16">
        <f>IF(AJ1234=1,AK1234-Regression!$D$15,0)</f>
        <v>0</v>
      </c>
      <c r="AS1234" s="16">
        <f>IF(AJ1234=1,AL1234-Regression!$E$15,0)</f>
        <v>0</v>
      </c>
      <c r="AT1234" s="16">
        <f>IF(AJ1234=1,AP1234-Regression!$F$15,0)</f>
        <v>0</v>
      </c>
      <c r="AU1234" s="19">
        <f>IF(AND(ISNUMBER(AK1234),ISNUMBER(AL1234)),Regression!$C$38+Regression!$D$38*A1234+Regression!$E$38*AK1234+Regression!$F$38*AL1234,"")</f>
        <v>9369.232051378709</v>
      </c>
      <c r="AV1234" s="34">
        <f t="shared" si="270"/>
        <v>9462.5572715848703</v>
      </c>
      <c r="AW1234" s="13" t="str">
        <f>IF(AJ1234=1,"Train",IF(AH1234=Inputs!$B$6+1,"Validation",IF(AH1234&gt;Inputs!$B$6+1,"Forecast","Not used")))</f>
        <v>Not used</v>
      </c>
      <c r="AX1234" s="34">
        <f t="shared" si="271"/>
        <v>8781</v>
      </c>
      <c r="AY1234" s="38" t="str">
        <f t="shared" si="272"/>
        <v/>
      </c>
      <c r="AZ1234" s="13">
        <f t="shared" si="273"/>
        <v>0</v>
      </c>
      <c r="BB1234" s="19">
        <f>Regression!$C$45+Regression!$C$46*A1234</f>
        <v>8067.1425044649204</v>
      </c>
      <c r="BC1234" s="27" t="str">
        <f t="shared" si="274"/>
        <v/>
      </c>
      <c r="BD1234" s="30">
        <f>INDEX('Seasonal Index'!$H$2:$H$53,AI1234)</f>
        <v>1.0093448557066802</v>
      </c>
      <c r="BE1234" s="34" t="str">
        <f t="shared" si="275"/>
        <v/>
      </c>
      <c r="BF1234" s="38" t="str">
        <f t="shared" si="276"/>
        <v/>
      </c>
      <c r="BG1234" s="34">
        <f t="shared" si="277"/>
        <v>8781</v>
      </c>
      <c r="BH1234" s="13">
        <f t="shared" si="278"/>
        <v>0</v>
      </c>
      <c r="BI1234" s="13">
        <f t="shared" si="279"/>
        <v>0</v>
      </c>
    </row>
    <row r="1235" spans="1:61" x14ac:dyDescent="0.2">
      <c r="A1235" s="15">
        <v>1234</v>
      </c>
      <c r="B1235" s="35">
        <v>41908</v>
      </c>
      <c r="C1235" s="36">
        <v>8660</v>
      </c>
      <c r="D1235" s="37"/>
      <c r="F1235" s="15">
        <v>295000</v>
      </c>
      <c r="H1235" s="15">
        <v>93.15</v>
      </c>
      <c r="I1235" s="15">
        <v>95.01</v>
      </c>
      <c r="J1235" s="15">
        <v>3.3530000000000002</v>
      </c>
      <c r="K1235" s="15">
        <v>17518.508000000002</v>
      </c>
      <c r="L1235" s="15">
        <v>926972</v>
      </c>
      <c r="M1235" s="15">
        <v>1876</v>
      </c>
      <c r="N1235" s="15">
        <v>17.239000000000001</v>
      </c>
      <c r="O1235" s="15">
        <v>270053</v>
      </c>
      <c r="P1235" s="15">
        <v>11904.4</v>
      </c>
      <c r="Q1235" s="15">
        <v>3209897</v>
      </c>
      <c r="R1235" s="15">
        <v>97000</v>
      </c>
      <c r="S1235" s="15">
        <v>18213</v>
      </c>
      <c r="T1235" s="15">
        <v>11.632</v>
      </c>
      <c r="U1235" s="15">
        <v>121.4</v>
      </c>
      <c r="V1235" s="15">
        <v>21</v>
      </c>
      <c r="W1235" s="15">
        <v>90.3</v>
      </c>
      <c r="X1235" s="15">
        <v>96.069699999999997</v>
      </c>
      <c r="Y1235" s="15">
        <v>3.125</v>
      </c>
      <c r="Z1235" s="15">
        <v>3</v>
      </c>
      <c r="AA1235" s="15">
        <v>59.799942016601598</v>
      </c>
      <c r="AB1235" s="15">
        <v>317099</v>
      </c>
      <c r="AD1235" s="15">
        <v>0</v>
      </c>
      <c r="AE1235" s="15">
        <v>7.1</v>
      </c>
      <c r="AF1235" s="15">
        <v>35.700000000000003</v>
      </c>
      <c r="AH1235" s="13">
        <f t="shared" si="266"/>
        <v>2014</v>
      </c>
      <c r="AI1235" s="13">
        <f t="shared" si="267"/>
        <v>39</v>
      </c>
      <c r="AJ1235" s="13">
        <f>IF(AND(ISNUMBER(C1235),ISNUMBER(AK1235),ISNUMBER(AL1235),AH1235&gt;=Inputs!$B$5,AH1235&lt;=Inputs!$B$6,AH1235&lt;&gt;Inputs!$B$7,AH1235&lt;&gt;Inputs!$B$8),1,0)</f>
        <v>0</v>
      </c>
      <c r="AK1235" s="13">
        <f>IF(INDEX($E1235:$AF1235,Inputs!$C$10)="","",INDEX($E1235:$AF1235,Inputs!$C$10))</f>
        <v>270053</v>
      </c>
      <c r="AL1235" s="13">
        <f>IF(INDEX($E1235:$AF1235,Inputs!$C$11)="","",INDEX($E1235:$AF1235,Inputs!$C$11))</f>
        <v>295000</v>
      </c>
      <c r="AM1235" s="19">
        <f>Regression!$C$5+Regression!$C$6*A1235</f>
        <v>9399.4691252508601</v>
      </c>
      <c r="AN1235" s="27" t="str">
        <f t="shared" si="268"/>
        <v/>
      </c>
      <c r="AO1235" s="30">
        <f>INDEX('Seasonal Index'!$E$2:$E$53,AI1235)</f>
        <v>0.98271219728161308</v>
      </c>
      <c r="AP1235" s="34" t="str">
        <f t="shared" si="269"/>
        <v/>
      </c>
      <c r="AQ1235" s="16">
        <f>IF(AJ1235=1,A1235-Regression!$C$15,0)</f>
        <v>0</v>
      </c>
      <c r="AR1235" s="16">
        <f>IF(AJ1235=1,AK1235-Regression!$D$15,0)</f>
        <v>0</v>
      </c>
      <c r="AS1235" s="16">
        <f>IF(AJ1235=1,AL1235-Regression!$E$15,0)</f>
        <v>0</v>
      </c>
      <c r="AT1235" s="16">
        <f>IF(AJ1235=1,AP1235-Regression!$F$15,0)</f>
        <v>0</v>
      </c>
      <c r="AU1235" s="19">
        <f>IF(AND(ISNUMBER(AK1235),ISNUMBER(AL1235)),Regression!$C$38+Regression!$D$38*A1235+Regression!$E$38*AK1235+Regression!$F$38*AL1235,"")</f>
        <v>9349.084448523472</v>
      </c>
      <c r="AV1235" s="34">
        <f t="shared" si="270"/>
        <v>9187.4593209798586</v>
      </c>
      <c r="AW1235" s="13" t="str">
        <f>IF(AJ1235=1,"Train",IF(AH1235=Inputs!$B$6+1,"Validation",IF(AH1235&gt;Inputs!$B$6+1,"Forecast","Not used")))</f>
        <v>Not used</v>
      </c>
      <c r="AX1235" s="34">
        <f t="shared" si="271"/>
        <v>8660</v>
      </c>
      <c r="AY1235" s="38" t="str">
        <f t="shared" si="272"/>
        <v/>
      </c>
      <c r="AZ1235" s="13">
        <f t="shared" si="273"/>
        <v>0</v>
      </c>
      <c r="BB1235" s="19">
        <f>Regression!$C$45+Regression!$C$46*A1235</f>
        <v>8068.702004077697</v>
      </c>
      <c r="BC1235" s="27" t="str">
        <f t="shared" si="274"/>
        <v/>
      </c>
      <c r="BD1235" s="30">
        <f>INDEX('Seasonal Index'!$H$2:$H$53,AI1235)</f>
        <v>0.98504922299012809</v>
      </c>
      <c r="BE1235" s="34" t="str">
        <f t="shared" si="275"/>
        <v/>
      </c>
      <c r="BF1235" s="38" t="str">
        <f t="shared" si="276"/>
        <v/>
      </c>
      <c r="BG1235" s="34">
        <f t="shared" si="277"/>
        <v>8660</v>
      </c>
      <c r="BH1235" s="13">
        <f t="shared" si="278"/>
        <v>0</v>
      </c>
      <c r="BI1235" s="13">
        <f t="shared" si="279"/>
        <v>0</v>
      </c>
    </row>
    <row r="1236" spans="1:61" x14ac:dyDescent="0.2">
      <c r="A1236" s="15">
        <v>1235</v>
      </c>
      <c r="B1236" s="35">
        <v>41915</v>
      </c>
      <c r="C1236" s="36">
        <v>8645</v>
      </c>
      <c r="D1236" s="37"/>
      <c r="F1236" s="15">
        <v>290000</v>
      </c>
      <c r="H1236" s="15">
        <v>91.444000000000003</v>
      </c>
      <c r="I1236" s="15">
        <v>93.406000000000006</v>
      </c>
      <c r="J1236" s="15">
        <v>3.3540000000000001</v>
      </c>
      <c r="K1236" s="15">
        <v>17518.508000000002</v>
      </c>
      <c r="L1236" s="15">
        <v>926972</v>
      </c>
      <c r="M1236" s="15">
        <v>1876</v>
      </c>
      <c r="N1236" s="15">
        <v>17.239000000000001</v>
      </c>
      <c r="O1236" s="15">
        <v>270053</v>
      </c>
      <c r="P1236" s="15">
        <v>11904.4</v>
      </c>
      <c r="Q1236" s="15">
        <v>3209897</v>
      </c>
      <c r="R1236" s="15">
        <v>97000</v>
      </c>
      <c r="S1236" s="15">
        <v>18213</v>
      </c>
      <c r="T1236" s="15">
        <v>11.632</v>
      </c>
      <c r="U1236" s="15">
        <v>121.4</v>
      </c>
      <c r="V1236" s="15">
        <v>21</v>
      </c>
      <c r="W1236" s="15">
        <v>90.3</v>
      </c>
      <c r="X1236" s="15">
        <v>96.747579999999999</v>
      </c>
      <c r="Y1236" s="15">
        <v>3.125</v>
      </c>
      <c r="Z1236" s="15">
        <v>3</v>
      </c>
      <c r="AA1236" s="15">
        <v>59.799942016601598</v>
      </c>
      <c r="AB1236" s="15">
        <v>317099</v>
      </c>
      <c r="AD1236" s="15">
        <v>0</v>
      </c>
      <c r="AE1236" s="15">
        <v>8.5</v>
      </c>
      <c r="AF1236" s="15">
        <v>37.4</v>
      </c>
      <c r="AH1236" s="13">
        <f t="shared" si="266"/>
        <v>2014</v>
      </c>
      <c r="AI1236" s="13">
        <f t="shared" si="267"/>
        <v>40</v>
      </c>
      <c r="AJ1236" s="13">
        <f>IF(AND(ISNUMBER(C1236),ISNUMBER(AK1236),ISNUMBER(AL1236),AH1236&gt;=Inputs!$B$5,AH1236&lt;=Inputs!$B$6,AH1236&lt;&gt;Inputs!$B$7,AH1236&lt;&gt;Inputs!$B$8),1,0)</f>
        <v>0</v>
      </c>
      <c r="AK1236" s="13">
        <f>IF(INDEX($E1236:$AF1236,Inputs!$C$10)="","",INDEX($E1236:$AF1236,Inputs!$C$10))</f>
        <v>270053</v>
      </c>
      <c r="AL1236" s="13">
        <f>IF(INDEX($E1236:$AF1236,Inputs!$C$11)="","",INDEX($E1236:$AF1236,Inputs!$C$11))</f>
        <v>290000</v>
      </c>
      <c r="AM1236" s="19">
        <f>Regression!$C$5+Regression!$C$6*A1236</f>
        <v>9398.2964503125404</v>
      </c>
      <c r="AN1236" s="27" t="str">
        <f t="shared" si="268"/>
        <v/>
      </c>
      <c r="AO1236" s="30">
        <f>INDEX('Seasonal Index'!$E$2:$E$53,AI1236)</f>
        <v>1.0036663428040973</v>
      </c>
      <c r="AP1236" s="34" t="str">
        <f t="shared" si="269"/>
        <v/>
      </c>
      <c r="AQ1236" s="16">
        <f>IF(AJ1236=1,A1236-Regression!$C$15,0)</f>
        <v>0</v>
      </c>
      <c r="AR1236" s="16">
        <f>IF(AJ1236=1,AK1236-Regression!$D$15,0)</f>
        <v>0</v>
      </c>
      <c r="AS1236" s="16">
        <f>IF(AJ1236=1,AL1236-Regression!$E$15,0)</f>
        <v>0</v>
      </c>
      <c r="AT1236" s="16">
        <f>IF(AJ1236=1,AP1236-Regression!$F$15,0)</f>
        <v>0</v>
      </c>
      <c r="AU1236" s="19">
        <f>IF(AND(ISNUMBER(AK1236),ISNUMBER(AL1236)),Regression!$C$38+Regression!$D$38*A1236+Regression!$E$38*AK1236+Regression!$F$38*AL1236,"")</f>
        <v>9360.7973421893239</v>
      </c>
      <c r="AV1236" s="34">
        <f t="shared" si="270"/>
        <v>9395.1172341654728</v>
      </c>
      <c r="AW1236" s="13" t="str">
        <f>IF(AJ1236=1,"Train",IF(AH1236=Inputs!$B$6+1,"Validation",IF(AH1236&gt;Inputs!$B$6+1,"Forecast","Not used")))</f>
        <v>Not used</v>
      </c>
      <c r="AX1236" s="34">
        <f t="shared" si="271"/>
        <v>8645</v>
      </c>
      <c r="AY1236" s="38" t="str">
        <f t="shared" si="272"/>
        <v/>
      </c>
      <c r="AZ1236" s="13">
        <f t="shared" si="273"/>
        <v>0</v>
      </c>
      <c r="BB1236" s="19">
        <f>Regression!$C$45+Regression!$C$46*A1236</f>
        <v>8070.2615036904745</v>
      </c>
      <c r="BC1236" s="27" t="str">
        <f t="shared" si="274"/>
        <v/>
      </c>
      <c r="BD1236" s="30">
        <f>INDEX('Seasonal Index'!$H$2:$H$53,AI1236)</f>
        <v>1.0034134329008386</v>
      </c>
      <c r="BE1236" s="34" t="str">
        <f t="shared" si="275"/>
        <v/>
      </c>
      <c r="BF1236" s="38" t="str">
        <f t="shared" si="276"/>
        <v/>
      </c>
      <c r="BG1236" s="34">
        <f t="shared" si="277"/>
        <v>8645</v>
      </c>
      <c r="BH1236" s="13">
        <f t="shared" si="278"/>
        <v>0</v>
      </c>
      <c r="BI1236" s="13">
        <f t="shared" si="279"/>
        <v>0</v>
      </c>
    </row>
    <row r="1237" spans="1:61" x14ac:dyDescent="0.2">
      <c r="A1237" s="15">
        <v>1236</v>
      </c>
      <c r="B1237" s="35">
        <v>41922</v>
      </c>
      <c r="C1237" s="36">
        <v>9043</v>
      </c>
      <c r="D1237" s="37"/>
      <c r="F1237" s="15">
        <v>293000</v>
      </c>
      <c r="H1237" s="15">
        <v>87.628</v>
      </c>
      <c r="I1237" s="15">
        <v>90.186000000000007</v>
      </c>
      <c r="J1237" s="15">
        <v>3.2989999999999999</v>
      </c>
      <c r="K1237" s="15">
        <v>17518.508000000002</v>
      </c>
      <c r="L1237" s="15">
        <v>877459</v>
      </c>
      <c r="M1237" s="15">
        <v>1904</v>
      </c>
      <c r="N1237" s="15">
        <v>17.239000000000001</v>
      </c>
      <c r="O1237" s="15">
        <v>270053</v>
      </c>
      <c r="P1237" s="15">
        <v>11983.7</v>
      </c>
      <c r="Q1237" s="15">
        <v>3209897</v>
      </c>
      <c r="R1237" s="15">
        <v>97000</v>
      </c>
      <c r="S1237" s="15">
        <v>18213</v>
      </c>
      <c r="T1237" s="15">
        <v>11.632</v>
      </c>
      <c r="U1237" s="15">
        <v>121.4</v>
      </c>
      <c r="V1237" s="15">
        <v>21</v>
      </c>
      <c r="W1237" s="15">
        <v>94.7</v>
      </c>
      <c r="X1237" s="15">
        <v>97.541579999999996</v>
      </c>
      <c r="Y1237" s="15">
        <v>3.125</v>
      </c>
      <c r="Z1237" s="15">
        <v>3</v>
      </c>
      <c r="AA1237" s="15">
        <v>59.799942016601598</v>
      </c>
      <c r="AB1237" s="15">
        <v>317099</v>
      </c>
      <c r="AD1237" s="15">
        <v>0</v>
      </c>
      <c r="AE1237" s="15">
        <v>30</v>
      </c>
      <c r="AF1237" s="15">
        <v>34</v>
      </c>
      <c r="AH1237" s="13">
        <f t="shared" si="266"/>
        <v>2014</v>
      </c>
      <c r="AI1237" s="13">
        <f t="shared" si="267"/>
        <v>41</v>
      </c>
      <c r="AJ1237" s="13">
        <f>IF(AND(ISNUMBER(C1237),ISNUMBER(AK1237),ISNUMBER(AL1237),AH1237&gt;=Inputs!$B$5,AH1237&lt;=Inputs!$B$6,AH1237&lt;&gt;Inputs!$B$7,AH1237&lt;&gt;Inputs!$B$8),1,0)</f>
        <v>0</v>
      </c>
      <c r="AK1237" s="13">
        <f>IF(INDEX($E1237:$AF1237,Inputs!$C$10)="","",INDEX($E1237:$AF1237,Inputs!$C$10))</f>
        <v>270053</v>
      </c>
      <c r="AL1237" s="13">
        <f>IF(INDEX($E1237:$AF1237,Inputs!$C$11)="","",INDEX($E1237:$AF1237,Inputs!$C$11))</f>
        <v>293000</v>
      </c>
      <c r="AM1237" s="19">
        <f>Regression!$C$5+Regression!$C$6*A1237</f>
        <v>9397.1237753742207</v>
      </c>
      <c r="AN1237" s="27" t="str">
        <f t="shared" si="268"/>
        <v/>
      </c>
      <c r="AO1237" s="30">
        <f>INDEX('Seasonal Index'!$E$2:$E$53,AI1237)</f>
        <v>0.99583578255044536</v>
      </c>
      <c r="AP1237" s="34" t="str">
        <f t="shared" si="269"/>
        <v/>
      </c>
      <c r="AQ1237" s="16">
        <f>IF(AJ1237=1,A1237-Regression!$C$15,0)</f>
        <v>0</v>
      </c>
      <c r="AR1237" s="16">
        <f>IF(AJ1237=1,AK1237-Regression!$D$15,0)</f>
        <v>0</v>
      </c>
      <c r="AS1237" s="16">
        <f>IF(AJ1237=1,AL1237-Regression!$E$15,0)</f>
        <v>0</v>
      </c>
      <c r="AT1237" s="16">
        <f>IF(AJ1237=1,AP1237-Regression!$F$15,0)</f>
        <v>0</v>
      </c>
      <c r="AU1237" s="19">
        <f>IF(AND(ISNUMBER(AK1237),ISNUMBER(AL1237)),Regression!$C$38+Regression!$D$38*A1237+Regression!$E$38*AK1237+Regression!$F$38*AL1237,"")</f>
        <v>9351.2699048411178</v>
      </c>
      <c r="AV1237" s="34">
        <f t="shared" si="270"/>
        <v>9312.3291835278833</v>
      </c>
      <c r="AW1237" s="13" t="str">
        <f>IF(AJ1237=1,"Train",IF(AH1237=Inputs!$B$6+1,"Validation",IF(AH1237&gt;Inputs!$B$6+1,"Forecast","Not used")))</f>
        <v>Not used</v>
      </c>
      <c r="AX1237" s="34">
        <f t="shared" si="271"/>
        <v>9043</v>
      </c>
      <c r="AY1237" s="38" t="str">
        <f t="shared" si="272"/>
        <v/>
      </c>
      <c r="AZ1237" s="13">
        <f t="shared" si="273"/>
        <v>0</v>
      </c>
      <c r="BB1237" s="19">
        <f>Regression!$C$45+Regression!$C$46*A1237</f>
        <v>8071.821003303251</v>
      </c>
      <c r="BC1237" s="27" t="str">
        <f t="shared" si="274"/>
        <v/>
      </c>
      <c r="BD1237" s="30">
        <f>INDEX('Seasonal Index'!$H$2:$H$53,AI1237)</f>
        <v>0.99351278009710298</v>
      </c>
      <c r="BE1237" s="34" t="str">
        <f t="shared" si="275"/>
        <v/>
      </c>
      <c r="BF1237" s="38" t="str">
        <f t="shared" si="276"/>
        <v/>
      </c>
      <c r="BG1237" s="34">
        <f t="shared" si="277"/>
        <v>9043</v>
      </c>
      <c r="BH1237" s="13">
        <f t="shared" si="278"/>
        <v>0</v>
      </c>
      <c r="BI1237" s="13">
        <f t="shared" si="279"/>
        <v>0</v>
      </c>
    </row>
    <row r="1238" spans="1:61" x14ac:dyDescent="0.2">
      <c r="A1238" s="15">
        <v>1237</v>
      </c>
      <c r="B1238" s="35">
        <v>41929</v>
      </c>
      <c r="C1238" s="36">
        <v>8836</v>
      </c>
      <c r="D1238" s="37"/>
      <c r="F1238" s="15">
        <v>281000</v>
      </c>
      <c r="H1238" s="15">
        <v>82.88</v>
      </c>
      <c r="I1238" s="15">
        <v>85.498000000000005</v>
      </c>
      <c r="J1238" s="15">
        <v>3.2069999999999999</v>
      </c>
      <c r="K1238" s="15">
        <v>17518.508000000002</v>
      </c>
      <c r="L1238" s="15">
        <v>877459</v>
      </c>
      <c r="M1238" s="15">
        <v>1904</v>
      </c>
      <c r="N1238" s="15">
        <v>16.959</v>
      </c>
      <c r="O1238" s="15">
        <v>268831</v>
      </c>
      <c r="P1238" s="15">
        <v>11983.7</v>
      </c>
      <c r="Q1238" s="15">
        <v>3209897</v>
      </c>
      <c r="R1238" s="15">
        <v>97000</v>
      </c>
      <c r="S1238" s="15">
        <v>18213</v>
      </c>
      <c r="T1238" s="15">
        <v>11.632</v>
      </c>
      <c r="U1238" s="15">
        <v>121.4</v>
      </c>
      <c r="V1238" s="15">
        <v>21</v>
      </c>
      <c r="W1238" s="15">
        <v>94.7</v>
      </c>
      <c r="X1238" s="15">
        <v>97.415440000000004</v>
      </c>
      <c r="Y1238" s="15">
        <v>3.125</v>
      </c>
      <c r="Z1238" s="15">
        <v>3</v>
      </c>
      <c r="AA1238" s="15">
        <v>59.799942016601598</v>
      </c>
      <c r="AB1238" s="15">
        <v>317099</v>
      </c>
      <c r="AD1238" s="15">
        <v>0</v>
      </c>
      <c r="AE1238" s="15">
        <v>23.6</v>
      </c>
      <c r="AF1238" s="15">
        <v>21.6</v>
      </c>
      <c r="AH1238" s="13">
        <f t="shared" si="266"/>
        <v>2014</v>
      </c>
      <c r="AI1238" s="13">
        <f t="shared" si="267"/>
        <v>42</v>
      </c>
      <c r="AJ1238" s="13">
        <f>IF(AND(ISNUMBER(C1238),ISNUMBER(AK1238),ISNUMBER(AL1238),AH1238&gt;=Inputs!$B$5,AH1238&lt;=Inputs!$B$6,AH1238&lt;&gt;Inputs!$B$7,AH1238&lt;&gt;Inputs!$B$8),1,0)</f>
        <v>0</v>
      </c>
      <c r="AK1238" s="13">
        <f>IF(INDEX($E1238:$AF1238,Inputs!$C$10)="","",INDEX($E1238:$AF1238,Inputs!$C$10))</f>
        <v>268831</v>
      </c>
      <c r="AL1238" s="13">
        <f>IF(INDEX($E1238:$AF1238,Inputs!$C$11)="","",INDEX($E1238:$AF1238,Inputs!$C$11))</f>
        <v>281000</v>
      </c>
      <c r="AM1238" s="19">
        <f>Regression!$C$5+Regression!$C$6*A1238</f>
        <v>9395.9511004359028</v>
      </c>
      <c r="AN1238" s="27" t="str">
        <f t="shared" si="268"/>
        <v/>
      </c>
      <c r="AO1238" s="30">
        <f>INDEX('Seasonal Index'!$E$2:$E$53,AI1238)</f>
        <v>1.0030736455714442</v>
      </c>
      <c r="AP1238" s="34" t="str">
        <f t="shared" si="269"/>
        <v/>
      </c>
      <c r="AQ1238" s="16">
        <f>IF(AJ1238=1,A1238-Regression!$C$15,0)</f>
        <v>0</v>
      </c>
      <c r="AR1238" s="16">
        <f>IF(AJ1238=1,AK1238-Regression!$D$15,0)</f>
        <v>0</v>
      </c>
      <c r="AS1238" s="16">
        <f>IF(AJ1238=1,AL1238-Regression!$E$15,0)</f>
        <v>0</v>
      </c>
      <c r="AT1238" s="16">
        <f>IF(AJ1238=1,AP1238-Regression!$F$15,0)</f>
        <v>0</v>
      </c>
      <c r="AU1238" s="19">
        <f>IF(AND(ISNUMBER(AK1238),ISNUMBER(AL1238)),Regression!$C$38+Regression!$D$38*A1238+Regression!$E$38*AK1238+Regression!$F$38*AL1238,"")</f>
        <v>9379.3383400329185</v>
      </c>
      <c r="AV1238" s="34">
        <f t="shared" si="270"/>
        <v>9408.1671017848366</v>
      </c>
      <c r="AW1238" s="13" t="str">
        <f>IF(AJ1238=1,"Train",IF(AH1238=Inputs!$B$6+1,"Validation",IF(AH1238&gt;Inputs!$B$6+1,"Forecast","Not used")))</f>
        <v>Not used</v>
      </c>
      <c r="AX1238" s="34">
        <f t="shared" si="271"/>
        <v>8836</v>
      </c>
      <c r="AY1238" s="38" t="str">
        <f t="shared" si="272"/>
        <v/>
      </c>
      <c r="AZ1238" s="13">
        <f t="shared" si="273"/>
        <v>0</v>
      </c>
      <c r="BB1238" s="19">
        <f>Regression!$C$45+Regression!$C$46*A1238</f>
        <v>8073.3805029160276</v>
      </c>
      <c r="BC1238" s="27" t="str">
        <f t="shared" si="274"/>
        <v/>
      </c>
      <c r="BD1238" s="30">
        <f>INDEX('Seasonal Index'!$H$2:$H$53,AI1238)</f>
        <v>1.0081501126133556</v>
      </c>
      <c r="BE1238" s="34" t="str">
        <f t="shared" si="275"/>
        <v/>
      </c>
      <c r="BF1238" s="38" t="str">
        <f t="shared" si="276"/>
        <v/>
      </c>
      <c r="BG1238" s="34">
        <f t="shared" si="277"/>
        <v>8836</v>
      </c>
      <c r="BH1238" s="13">
        <f t="shared" si="278"/>
        <v>0</v>
      </c>
      <c r="BI1238" s="13">
        <f t="shared" si="279"/>
        <v>0</v>
      </c>
    </row>
    <row r="1239" spans="1:61" x14ac:dyDescent="0.2">
      <c r="A1239" s="15">
        <v>1238</v>
      </c>
      <c r="B1239" s="35">
        <v>41936</v>
      </c>
      <c r="C1239" s="36">
        <v>8867</v>
      </c>
      <c r="D1239" s="37"/>
      <c r="F1239" s="15">
        <v>290000</v>
      </c>
      <c r="H1239" s="15">
        <v>82.122</v>
      </c>
      <c r="I1239" s="15">
        <v>85.581999999999994</v>
      </c>
      <c r="J1239" s="15">
        <v>3.12</v>
      </c>
      <c r="K1239" s="15">
        <v>17518.508000000002</v>
      </c>
      <c r="L1239" s="15">
        <v>877459</v>
      </c>
      <c r="M1239" s="15">
        <v>1904</v>
      </c>
      <c r="N1239" s="15">
        <v>16.959</v>
      </c>
      <c r="O1239" s="15">
        <v>268831</v>
      </c>
      <c r="P1239" s="15">
        <v>11983.7</v>
      </c>
      <c r="Q1239" s="15">
        <v>3209897</v>
      </c>
      <c r="R1239" s="15">
        <v>97000</v>
      </c>
      <c r="S1239" s="15">
        <v>18213</v>
      </c>
      <c r="T1239" s="15">
        <v>11.632</v>
      </c>
      <c r="U1239" s="15">
        <v>121.4</v>
      </c>
      <c r="V1239" s="15">
        <v>21</v>
      </c>
      <c r="W1239" s="15">
        <v>94.7</v>
      </c>
      <c r="X1239" s="15">
        <v>97.335274999999996</v>
      </c>
      <c r="Y1239" s="15">
        <v>3.125</v>
      </c>
      <c r="Z1239" s="15">
        <v>3</v>
      </c>
      <c r="AA1239" s="15">
        <v>59.799942016601598</v>
      </c>
      <c r="AB1239" s="15">
        <v>317099</v>
      </c>
      <c r="AD1239" s="15">
        <v>0</v>
      </c>
      <c r="AE1239" s="15">
        <v>48</v>
      </c>
      <c r="AF1239" s="15">
        <v>12.7</v>
      </c>
      <c r="AH1239" s="13">
        <f t="shared" si="266"/>
        <v>2014</v>
      </c>
      <c r="AI1239" s="13">
        <f t="shared" si="267"/>
        <v>43</v>
      </c>
      <c r="AJ1239" s="13">
        <f>IF(AND(ISNUMBER(C1239),ISNUMBER(AK1239),ISNUMBER(AL1239),AH1239&gt;=Inputs!$B$5,AH1239&lt;=Inputs!$B$6,AH1239&lt;&gt;Inputs!$B$7,AH1239&lt;&gt;Inputs!$B$8),1,0)</f>
        <v>0</v>
      </c>
      <c r="AK1239" s="13">
        <f>IF(INDEX($E1239:$AF1239,Inputs!$C$10)="","",INDEX($E1239:$AF1239,Inputs!$C$10))</f>
        <v>268831</v>
      </c>
      <c r="AL1239" s="13">
        <f>IF(INDEX($E1239:$AF1239,Inputs!$C$11)="","",INDEX($E1239:$AF1239,Inputs!$C$11))</f>
        <v>290000</v>
      </c>
      <c r="AM1239" s="19">
        <f>Regression!$C$5+Regression!$C$6*A1239</f>
        <v>9394.7784254975832</v>
      </c>
      <c r="AN1239" s="27" t="str">
        <f t="shared" si="268"/>
        <v/>
      </c>
      <c r="AO1239" s="30">
        <f>INDEX('Seasonal Index'!$E$2:$E$53,AI1239)</f>
        <v>1.0122408775529341</v>
      </c>
      <c r="AP1239" s="34" t="str">
        <f t="shared" si="269"/>
        <v/>
      </c>
      <c r="AQ1239" s="16">
        <f>IF(AJ1239=1,A1239-Regression!$C$15,0)</f>
        <v>0</v>
      </c>
      <c r="AR1239" s="16">
        <f>IF(AJ1239=1,AK1239-Regression!$D$15,0)</f>
        <v>0</v>
      </c>
      <c r="AS1239" s="16">
        <f>IF(AJ1239=1,AL1239-Regression!$E$15,0)</f>
        <v>0</v>
      </c>
      <c r="AT1239" s="16">
        <f>IF(AJ1239=1,AP1239-Regression!$F$15,0)</f>
        <v>0</v>
      </c>
      <c r="AU1239" s="19">
        <f>IF(AND(ISNUMBER(AK1239),ISNUMBER(AL1239)),Regression!$C$38+Regression!$D$38*A1239+Regression!$E$38*AK1239+Regression!$F$38*AL1239,"")</f>
        <v>9353.8806544241706</v>
      </c>
      <c r="AV1239" s="34">
        <f t="shared" si="270"/>
        <v>9468.3803621597363</v>
      </c>
      <c r="AW1239" s="13" t="str">
        <f>IF(AJ1239=1,"Train",IF(AH1239=Inputs!$B$6+1,"Validation",IF(AH1239&gt;Inputs!$B$6+1,"Forecast","Not used")))</f>
        <v>Not used</v>
      </c>
      <c r="AX1239" s="34">
        <f t="shared" si="271"/>
        <v>8867</v>
      </c>
      <c r="AY1239" s="38" t="str">
        <f t="shared" si="272"/>
        <v/>
      </c>
      <c r="AZ1239" s="13">
        <f t="shared" si="273"/>
        <v>0</v>
      </c>
      <c r="BB1239" s="19">
        <f>Regression!$C$45+Regression!$C$46*A1239</f>
        <v>8074.9400025288051</v>
      </c>
      <c r="BC1239" s="27" t="str">
        <f t="shared" si="274"/>
        <v/>
      </c>
      <c r="BD1239" s="30">
        <f>INDEX('Seasonal Index'!$H$2:$H$53,AI1239)</f>
        <v>1.0033758118290406</v>
      </c>
      <c r="BE1239" s="34" t="str">
        <f t="shared" si="275"/>
        <v/>
      </c>
      <c r="BF1239" s="38" t="str">
        <f t="shared" si="276"/>
        <v/>
      </c>
      <c r="BG1239" s="34">
        <f t="shared" si="277"/>
        <v>8867</v>
      </c>
      <c r="BH1239" s="13">
        <f t="shared" si="278"/>
        <v>0</v>
      </c>
      <c r="BI1239" s="13">
        <f t="shared" si="279"/>
        <v>0</v>
      </c>
    </row>
    <row r="1240" spans="1:61" x14ac:dyDescent="0.2">
      <c r="A1240" s="15">
        <v>1239</v>
      </c>
      <c r="B1240" s="35">
        <v>41943</v>
      </c>
      <c r="C1240" s="36">
        <v>9162</v>
      </c>
      <c r="D1240" s="37"/>
      <c r="F1240" s="15">
        <v>291000</v>
      </c>
      <c r="H1240" s="15">
        <v>81.292000000000002</v>
      </c>
      <c r="I1240" s="15">
        <v>85.558000000000007</v>
      </c>
      <c r="J1240" s="15">
        <v>3.056</v>
      </c>
      <c r="K1240" s="15">
        <v>17518.508000000002</v>
      </c>
      <c r="L1240" s="15">
        <v>877459</v>
      </c>
      <c r="M1240" s="15">
        <v>1904</v>
      </c>
      <c r="N1240" s="15">
        <v>16.959</v>
      </c>
      <c r="O1240" s="15">
        <v>268831</v>
      </c>
      <c r="P1240" s="15">
        <v>11983.7</v>
      </c>
      <c r="Q1240" s="15">
        <v>3209897</v>
      </c>
      <c r="R1240" s="15">
        <v>97000</v>
      </c>
      <c r="S1240" s="15">
        <v>18213</v>
      </c>
      <c r="T1240" s="15">
        <v>11.632</v>
      </c>
      <c r="U1240" s="15">
        <v>121.4</v>
      </c>
      <c r="V1240" s="15">
        <v>21</v>
      </c>
      <c r="W1240" s="15">
        <v>94.7</v>
      </c>
      <c r="X1240" s="15">
        <v>97.415419999999997</v>
      </c>
      <c r="Y1240" s="15">
        <v>3.125</v>
      </c>
      <c r="Z1240" s="15">
        <v>3</v>
      </c>
      <c r="AA1240" s="15">
        <v>59.799942016601598</v>
      </c>
      <c r="AB1240" s="15">
        <v>317099</v>
      </c>
      <c r="AD1240" s="15">
        <v>0</v>
      </c>
      <c r="AE1240" s="15">
        <v>41.9</v>
      </c>
      <c r="AF1240" s="15">
        <v>13.3</v>
      </c>
      <c r="AH1240" s="13">
        <f t="shared" si="266"/>
        <v>2014</v>
      </c>
      <c r="AI1240" s="13">
        <f t="shared" si="267"/>
        <v>44</v>
      </c>
      <c r="AJ1240" s="13">
        <f>IF(AND(ISNUMBER(C1240),ISNUMBER(AK1240),ISNUMBER(AL1240),AH1240&gt;=Inputs!$B$5,AH1240&lt;=Inputs!$B$6,AH1240&lt;&gt;Inputs!$B$7,AH1240&lt;&gt;Inputs!$B$8),1,0)</f>
        <v>0</v>
      </c>
      <c r="AK1240" s="13">
        <f>IF(INDEX($E1240:$AF1240,Inputs!$C$10)="","",INDEX($E1240:$AF1240,Inputs!$C$10))</f>
        <v>268831</v>
      </c>
      <c r="AL1240" s="13">
        <f>IF(INDEX($E1240:$AF1240,Inputs!$C$11)="","",INDEX($E1240:$AF1240,Inputs!$C$11))</f>
        <v>291000</v>
      </c>
      <c r="AM1240" s="19">
        <f>Regression!$C$5+Regression!$C$6*A1240</f>
        <v>9393.6057505592653</v>
      </c>
      <c r="AN1240" s="27" t="str">
        <f t="shared" si="268"/>
        <v/>
      </c>
      <c r="AO1240" s="30">
        <f>INDEX('Seasonal Index'!$E$2:$E$53,AI1240)</f>
        <v>1.012031592209933</v>
      </c>
      <c r="AP1240" s="34" t="str">
        <f t="shared" si="269"/>
        <v/>
      </c>
      <c r="AQ1240" s="16">
        <f>IF(AJ1240=1,A1240-Regression!$C$15,0)</f>
        <v>0</v>
      </c>
      <c r="AR1240" s="16">
        <f>IF(AJ1240=1,AK1240-Regression!$D$15,0)</f>
        <v>0</v>
      </c>
      <c r="AS1240" s="16">
        <f>IF(AJ1240=1,AL1240-Regression!$E$15,0)</f>
        <v>0</v>
      </c>
      <c r="AT1240" s="16">
        <f>IF(AJ1240=1,AP1240-Regression!$F$15,0)</f>
        <v>0</v>
      </c>
      <c r="AU1240" s="19">
        <f>IF(AND(ISNUMBER(AK1240),ISNUMBER(AL1240)),Regression!$C$38+Regression!$D$38*A1240+Regression!$E$38*AK1240+Regression!$F$38*AL1240,"")</f>
        <v>9349.6632998294772</v>
      </c>
      <c r="AV1240" s="34">
        <f t="shared" si="270"/>
        <v>9462.1546359532022</v>
      </c>
      <c r="AW1240" s="13" t="str">
        <f>IF(AJ1240=1,"Train",IF(AH1240=Inputs!$B$6+1,"Validation",IF(AH1240&gt;Inputs!$B$6+1,"Forecast","Not used")))</f>
        <v>Not used</v>
      </c>
      <c r="AX1240" s="34">
        <f t="shared" si="271"/>
        <v>9162</v>
      </c>
      <c r="AY1240" s="38" t="str">
        <f t="shared" si="272"/>
        <v/>
      </c>
      <c r="AZ1240" s="13">
        <f t="shared" si="273"/>
        <v>0</v>
      </c>
      <c r="BB1240" s="19">
        <f>Regression!$C$45+Regression!$C$46*A1240</f>
        <v>8076.4995021415816</v>
      </c>
      <c r="BC1240" s="27" t="str">
        <f t="shared" si="274"/>
        <v/>
      </c>
      <c r="BD1240" s="30">
        <f>INDEX('Seasonal Index'!$H$2:$H$53,AI1240)</f>
        <v>1.0342738783797232</v>
      </c>
      <c r="BE1240" s="34" t="str">
        <f t="shared" si="275"/>
        <v/>
      </c>
      <c r="BF1240" s="38" t="str">
        <f t="shared" si="276"/>
        <v/>
      </c>
      <c r="BG1240" s="34">
        <f t="shared" si="277"/>
        <v>9162</v>
      </c>
      <c r="BH1240" s="13">
        <f t="shared" si="278"/>
        <v>0</v>
      </c>
      <c r="BI1240" s="13">
        <f t="shared" si="279"/>
        <v>0</v>
      </c>
    </row>
    <row r="1241" spans="1:61" x14ac:dyDescent="0.2">
      <c r="A1241" s="15">
        <v>1240</v>
      </c>
      <c r="B1241" s="35">
        <v>41950</v>
      </c>
      <c r="C1241" s="36">
        <v>9005</v>
      </c>
      <c r="D1241" s="37"/>
      <c r="F1241" s="15">
        <v>280000</v>
      </c>
      <c r="H1241" s="15">
        <v>78.242000000000004</v>
      </c>
      <c r="I1241" s="15">
        <v>83.036000000000001</v>
      </c>
      <c r="J1241" s="15">
        <v>2.9929999999999999</v>
      </c>
      <c r="K1241" s="15">
        <v>17804.227999999999</v>
      </c>
      <c r="L1241" s="15">
        <v>877459</v>
      </c>
      <c r="M1241" s="15">
        <v>1930</v>
      </c>
      <c r="N1241" s="15">
        <v>16.959</v>
      </c>
      <c r="O1241" s="15">
        <v>268831</v>
      </c>
      <c r="P1241" s="15">
        <v>11991.4</v>
      </c>
      <c r="Q1241" s="15">
        <v>3209897</v>
      </c>
      <c r="R1241" s="15">
        <v>97000</v>
      </c>
      <c r="S1241" s="15">
        <v>18213</v>
      </c>
      <c r="T1241" s="15">
        <v>11.632</v>
      </c>
      <c r="U1241" s="15">
        <v>122.2</v>
      </c>
      <c r="V1241" s="15">
        <v>21</v>
      </c>
      <c r="W1241" s="15">
        <v>93.7</v>
      </c>
      <c r="X1241" s="15">
        <v>97.469279999999998</v>
      </c>
      <c r="Y1241" s="15">
        <v>3.125</v>
      </c>
      <c r="Z1241" s="15">
        <v>3</v>
      </c>
      <c r="AA1241" s="15">
        <v>59.799942016601598</v>
      </c>
      <c r="AB1241" s="15">
        <v>317099</v>
      </c>
      <c r="AD1241" s="15">
        <v>0</v>
      </c>
      <c r="AE1241" s="15">
        <v>82.2</v>
      </c>
      <c r="AF1241" s="15">
        <v>5.9</v>
      </c>
      <c r="AH1241" s="13">
        <f t="shared" si="266"/>
        <v>2014</v>
      </c>
      <c r="AI1241" s="13">
        <f t="shared" si="267"/>
        <v>45</v>
      </c>
      <c r="AJ1241" s="13">
        <f>IF(AND(ISNUMBER(C1241),ISNUMBER(AK1241),ISNUMBER(AL1241),AH1241&gt;=Inputs!$B$5,AH1241&lt;=Inputs!$B$6,AH1241&lt;&gt;Inputs!$B$7,AH1241&lt;&gt;Inputs!$B$8),1,0)</f>
        <v>0</v>
      </c>
      <c r="AK1241" s="13">
        <f>IF(INDEX($E1241:$AF1241,Inputs!$C$10)="","",INDEX($E1241:$AF1241,Inputs!$C$10))</f>
        <v>268831</v>
      </c>
      <c r="AL1241" s="13">
        <f>IF(INDEX($E1241:$AF1241,Inputs!$C$11)="","",INDEX($E1241:$AF1241,Inputs!$C$11))</f>
        <v>280000</v>
      </c>
      <c r="AM1241" s="19">
        <f>Regression!$C$5+Regression!$C$6*A1241</f>
        <v>9392.4330756209456</v>
      </c>
      <c r="AN1241" s="27" t="str">
        <f t="shared" si="268"/>
        <v/>
      </c>
      <c r="AO1241" s="30">
        <f>INDEX('Seasonal Index'!$E$2:$E$53,AI1241)</f>
        <v>1.0110407808389756</v>
      </c>
      <c r="AP1241" s="34" t="str">
        <f t="shared" si="269"/>
        <v/>
      </c>
      <c r="AQ1241" s="16">
        <f>IF(AJ1241=1,A1241-Regression!$C$15,0)</f>
        <v>0</v>
      </c>
      <c r="AR1241" s="16">
        <f>IF(AJ1241=1,AK1241-Regression!$D$15,0)</f>
        <v>0</v>
      </c>
      <c r="AS1241" s="16">
        <f>IF(AJ1241=1,AL1241-Regression!$E$15,0)</f>
        <v>0</v>
      </c>
      <c r="AT1241" s="16">
        <f>IF(AJ1241=1,AP1241-Regression!$F$15,0)</f>
        <v>0</v>
      </c>
      <c r="AU1241" s="19">
        <f>IF(AND(ISNUMBER(AK1241),ISNUMBER(AL1241)),Regression!$C$38+Regression!$D$38*A1241+Regression!$E$38*AK1241+Regression!$F$38*AL1241,"")</f>
        <v>9377.3064417558708</v>
      </c>
      <c r="AV1241" s="34">
        <f t="shared" si="270"/>
        <v>9480.8392270392123</v>
      </c>
      <c r="AW1241" s="13" t="str">
        <f>IF(AJ1241=1,"Train",IF(AH1241=Inputs!$B$6+1,"Validation",IF(AH1241&gt;Inputs!$B$6+1,"Forecast","Not used")))</f>
        <v>Not used</v>
      </c>
      <c r="AX1241" s="34">
        <f t="shared" si="271"/>
        <v>9005</v>
      </c>
      <c r="AY1241" s="38" t="str">
        <f t="shared" si="272"/>
        <v/>
      </c>
      <c r="AZ1241" s="13">
        <f t="shared" si="273"/>
        <v>0</v>
      </c>
      <c r="BB1241" s="19">
        <f>Regression!$C$45+Regression!$C$46*A1241</f>
        <v>8078.0590017543582</v>
      </c>
      <c r="BC1241" s="27" t="str">
        <f t="shared" si="274"/>
        <v/>
      </c>
      <c r="BD1241" s="30">
        <f>INDEX('Seasonal Index'!$H$2:$H$53,AI1241)</f>
        <v>1.024082102448103</v>
      </c>
      <c r="BE1241" s="34" t="str">
        <f t="shared" si="275"/>
        <v/>
      </c>
      <c r="BF1241" s="38" t="str">
        <f t="shared" si="276"/>
        <v/>
      </c>
      <c r="BG1241" s="34">
        <f t="shared" si="277"/>
        <v>9005</v>
      </c>
      <c r="BH1241" s="13">
        <f t="shared" si="278"/>
        <v>0</v>
      </c>
      <c r="BI1241" s="13">
        <f t="shared" si="279"/>
        <v>0</v>
      </c>
    </row>
    <row r="1242" spans="1:61" x14ac:dyDescent="0.2">
      <c r="A1242" s="15">
        <v>1241</v>
      </c>
      <c r="B1242" s="35">
        <v>41957</v>
      </c>
      <c r="C1242" s="36">
        <v>9194</v>
      </c>
      <c r="D1242" s="37"/>
      <c r="F1242" s="15">
        <v>291000</v>
      </c>
      <c r="H1242" s="15">
        <v>76.495999999999995</v>
      </c>
      <c r="I1242" s="15">
        <v>79.902000000000001</v>
      </c>
      <c r="J1242" s="15">
        <v>2.9409999999999998</v>
      </c>
      <c r="K1242" s="15">
        <v>17804.227999999999</v>
      </c>
      <c r="L1242" s="15">
        <v>889120</v>
      </c>
      <c r="M1242" s="15">
        <v>1930</v>
      </c>
      <c r="N1242" s="15">
        <v>16.959</v>
      </c>
      <c r="O1242" s="15">
        <v>268831</v>
      </c>
      <c r="P1242" s="15">
        <v>11991.4</v>
      </c>
      <c r="Q1242" s="15">
        <v>3209897</v>
      </c>
      <c r="R1242" s="15">
        <v>97000</v>
      </c>
      <c r="S1242" s="15">
        <v>18213</v>
      </c>
      <c r="T1242" s="15">
        <v>11.632</v>
      </c>
      <c r="U1242" s="15">
        <v>122.2</v>
      </c>
      <c r="V1242" s="15">
        <v>21</v>
      </c>
      <c r="W1242" s="15">
        <v>93.7</v>
      </c>
      <c r="X1242" s="15">
        <v>98.811179999999993</v>
      </c>
      <c r="Y1242" s="15">
        <v>3.125</v>
      </c>
      <c r="Z1242" s="15">
        <v>3</v>
      </c>
      <c r="AA1242" s="15">
        <v>59.799942016601598</v>
      </c>
      <c r="AB1242" s="15">
        <v>317099</v>
      </c>
      <c r="AD1242" s="15">
        <v>0</v>
      </c>
      <c r="AE1242" s="15">
        <v>106.9</v>
      </c>
      <c r="AF1242" s="15">
        <v>1.9</v>
      </c>
      <c r="AH1242" s="13">
        <f t="shared" si="266"/>
        <v>2014</v>
      </c>
      <c r="AI1242" s="13">
        <f t="shared" si="267"/>
        <v>46</v>
      </c>
      <c r="AJ1242" s="13">
        <f>IF(AND(ISNUMBER(C1242),ISNUMBER(AK1242),ISNUMBER(AL1242),AH1242&gt;=Inputs!$B$5,AH1242&lt;=Inputs!$B$6,AH1242&lt;&gt;Inputs!$B$7,AH1242&lt;&gt;Inputs!$B$8),1,0)</f>
        <v>0</v>
      </c>
      <c r="AK1242" s="13">
        <f>IF(INDEX($E1242:$AF1242,Inputs!$C$10)="","",INDEX($E1242:$AF1242,Inputs!$C$10))</f>
        <v>268831</v>
      </c>
      <c r="AL1242" s="13">
        <f>IF(INDEX($E1242:$AF1242,Inputs!$C$11)="","",INDEX($E1242:$AF1242,Inputs!$C$11))</f>
        <v>291000</v>
      </c>
      <c r="AM1242" s="19">
        <f>Regression!$C$5+Regression!$C$6*A1242</f>
        <v>9391.2604006826259</v>
      </c>
      <c r="AN1242" s="27" t="str">
        <f t="shared" si="268"/>
        <v/>
      </c>
      <c r="AO1242" s="30">
        <f>INDEX('Seasonal Index'!$E$2:$E$53,AI1242)</f>
        <v>0.98635610609281399</v>
      </c>
      <c r="AP1242" s="34" t="str">
        <f t="shared" si="269"/>
        <v/>
      </c>
      <c r="AQ1242" s="16">
        <f>IF(AJ1242=1,A1242-Regression!$C$15,0)</f>
        <v>0</v>
      </c>
      <c r="AR1242" s="16">
        <f>IF(AJ1242=1,AK1242-Regression!$D$15,0)</f>
        <v>0</v>
      </c>
      <c r="AS1242" s="16">
        <f>IF(AJ1242=1,AL1242-Regression!$E$15,0)</f>
        <v>0</v>
      </c>
      <c r="AT1242" s="16">
        <f>IF(AJ1242=1,AP1242-Regression!$F$15,0)</f>
        <v>0</v>
      </c>
      <c r="AU1242" s="19">
        <f>IF(AND(ISNUMBER(AK1242),ISNUMBER(AL1242)),Regression!$C$38+Regression!$D$38*A1242+Regression!$E$38*AK1242+Regression!$F$38*AL1242,"")</f>
        <v>9346.5386733936084</v>
      </c>
      <c r="AV1242" s="34">
        <f t="shared" si="270"/>
        <v>9219.015491334414</v>
      </c>
      <c r="AW1242" s="13" t="str">
        <f>IF(AJ1242=1,"Train",IF(AH1242=Inputs!$B$6+1,"Validation",IF(AH1242&gt;Inputs!$B$6+1,"Forecast","Not used")))</f>
        <v>Not used</v>
      </c>
      <c r="AX1242" s="34">
        <f t="shared" si="271"/>
        <v>9194</v>
      </c>
      <c r="AY1242" s="38" t="str">
        <f t="shared" si="272"/>
        <v/>
      </c>
      <c r="AZ1242" s="13">
        <f t="shared" si="273"/>
        <v>0</v>
      </c>
      <c r="BB1242" s="19">
        <f>Regression!$C$45+Regression!$C$46*A1242</f>
        <v>8079.6185013671347</v>
      </c>
      <c r="BC1242" s="27" t="str">
        <f t="shared" si="274"/>
        <v/>
      </c>
      <c r="BD1242" s="30">
        <f>INDEX('Seasonal Index'!$H$2:$H$53,AI1242)</f>
        <v>0.95418753549545088</v>
      </c>
      <c r="BE1242" s="34" t="str">
        <f t="shared" si="275"/>
        <v/>
      </c>
      <c r="BF1242" s="38" t="str">
        <f t="shared" si="276"/>
        <v/>
      </c>
      <c r="BG1242" s="34">
        <f t="shared" si="277"/>
        <v>9194</v>
      </c>
      <c r="BH1242" s="13">
        <f t="shared" si="278"/>
        <v>0</v>
      </c>
      <c r="BI1242" s="13">
        <f t="shared" si="279"/>
        <v>0</v>
      </c>
    </row>
    <row r="1243" spans="1:61" x14ac:dyDescent="0.2">
      <c r="A1243" s="15">
        <v>1242</v>
      </c>
      <c r="B1243" s="35">
        <v>41964</v>
      </c>
      <c r="C1243" s="36">
        <v>9254</v>
      </c>
      <c r="D1243" s="37"/>
      <c r="F1243" s="15">
        <v>293000</v>
      </c>
      <c r="H1243" s="15">
        <v>75.378</v>
      </c>
      <c r="I1243" s="15">
        <v>77.622</v>
      </c>
      <c r="J1243" s="15">
        <v>2.8940000000000001</v>
      </c>
      <c r="K1243" s="15">
        <v>17804.227999999999</v>
      </c>
      <c r="L1243" s="15">
        <v>889120</v>
      </c>
      <c r="M1243" s="15">
        <v>1930</v>
      </c>
      <c r="N1243" s="15">
        <v>16.756</v>
      </c>
      <c r="O1243" s="15">
        <v>247688</v>
      </c>
      <c r="P1243" s="15">
        <v>11991.4</v>
      </c>
      <c r="Q1243" s="15">
        <v>3209897</v>
      </c>
      <c r="R1243" s="15">
        <v>97000</v>
      </c>
      <c r="S1243" s="15">
        <v>18213</v>
      </c>
      <c r="T1243" s="15">
        <v>11.71</v>
      </c>
      <c r="U1243" s="15">
        <v>122.2</v>
      </c>
      <c r="V1243" s="15">
        <v>21</v>
      </c>
      <c r="W1243" s="15">
        <v>93.7</v>
      </c>
      <c r="X1243" s="15">
        <v>99.004099999999994</v>
      </c>
      <c r="Y1243" s="15">
        <v>3.125</v>
      </c>
      <c r="Z1243" s="15">
        <v>3</v>
      </c>
      <c r="AA1243" s="15">
        <v>59.799942016601598</v>
      </c>
      <c r="AB1243" s="15">
        <v>317099</v>
      </c>
      <c r="AD1243" s="15">
        <v>0</v>
      </c>
      <c r="AE1243" s="15">
        <v>163.80000000000001</v>
      </c>
      <c r="AF1243" s="15">
        <v>0</v>
      </c>
      <c r="AH1243" s="13">
        <f t="shared" si="266"/>
        <v>2014</v>
      </c>
      <c r="AI1243" s="13">
        <f t="shared" si="267"/>
        <v>47</v>
      </c>
      <c r="AJ1243" s="13">
        <f>IF(AND(ISNUMBER(C1243),ISNUMBER(AK1243),ISNUMBER(AL1243),AH1243&gt;=Inputs!$B$5,AH1243&lt;=Inputs!$B$6,AH1243&lt;&gt;Inputs!$B$7,AH1243&lt;&gt;Inputs!$B$8),1,0)</f>
        <v>0</v>
      </c>
      <c r="AK1243" s="13">
        <f>IF(INDEX($E1243:$AF1243,Inputs!$C$10)="","",INDEX($E1243:$AF1243,Inputs!$C$10))</f>
        <v>247688</v>
      </c>
      <c r="AL1243" s="13">
        <f>IF(INDEX($E1243:$AF1243,Inputs!$C$11)="","",INDEX($E1243:$AF1243,Inputs!$C$11))</f>
        <v>293000</v>
      </c>
      <c r="AM1243" s="19">
        <f>Regression!$C$5+Regression!$C$6*A1243</f>
        <v>9390.087725744308</v>
      </c>
      <c r="AN1243" s="27" t="str">
        <f t="shared" si="268"/>
        <v/>
      </c>
      <c r="AO1243" s="30">
        <f>INDEX('Seasonal Index'!$E$2:$E$53,AI1243)</f>
        <v>0.96578940872914776</v>
      </c>
      <c r="AP1243" s="34" t="str">
        <f t="shared" si="269"/>
        <v/>
      </c>
      <c r="AQ1243" s="16">
        <f>IF(AJ1243=1,A1243-Regression!$C$15,0)</f>
        <v>0</v>
      </c>
      <c r="AR1243" s="16">
        <f>IF(AJ1243=1,AK1243-Regression!$D$15,0)</f>
        <v>0</v>
      </c>
      <c r="AS1243" s="16">
        <f>IF(AJ1243=1,AL1243-Regression!$E$15,0)</f>
        <v>0</v>
      </c>
      <c r="AT1243" s="16">
        <f>IF(AJ1243=1,AP1243-Regression!$F$15,0)</f>
        <v>0</v>
      </c>
      <c r="AU1243" s="19">
        <f>IF(AND(ISNUMBER(AK1243),ISNUMBER(AL1243)),Regression!$C$38+Regression!$D$38*A1243+Regression!$E$38*AK1243+Regression!$F$38*AL1243,"")</f>
        <v>9301.0872558850806</v>
      </c>
      <c r="AV1243" s="34">
        <f t="shared" si="270"/>
        <v>8982.8915613994632</v>
      </c>
      <c r="AW1243" s="13" t="str">
        <f>IF(AJ1243=1,"Train",IF(AH1243=Inputs!$B$6+1,"Validation",IF(AH1243&gt;Inputs!$B$6+1,"Forecast","Not used")))</f>
        <v>Not used</v>
      </c>
      <c r="AX1243" s="34">
        <f t="shared" si="271"/>
        <v>9254</v>
      </c>
      <c r="AY1243" s="38" t="str">
        <f t="shared" si="272"/>
        <v/>
      </c>
      <c r="AZ1243" s="13">
        <f t="shared" si="273"/>
        <v>0</v>
      </c>
      <c r="BB1243" s="19">
        <f>Regression!$C$45+Regression!$C$46*A1243</f>
        <v>8081.1780009799113</v>
      </c>
      <c r="BC1243" s="27" t="str">
        <f t="shared" si="274"/>
        <v/>
      </c>
      <c r="BD1243" s="30">
        <f>INDEX('Seasonal Index'!$H$2:$H$53,AI1243)</f>
        <v>0.94653504180541337</v>
      </c>
      <c r="BE1243" s="34" t="str">
        <f t="shared" si="275"/>
        <v/>
      </c>
      <c r="BF1243" s="38" t="str">
        <f t="shared" si="276"/>
        <v/>
      </c>
      <c r="BG1243" s="34">
        <f t="shared" si="277"/>
        <v>9254</v>
      </c>
      <c r="BH1243" s="13">
        <f t="shared" si="278"/>
        <v>0</v>
      </c>
      <c r="BI1243" s="13">
        <f t="shared" si="279"/>
        <v>0</v>
      </c>
    </row>
    <row r="1244" spans="1:61" x14ac:dyDescent="0.2">
      <c r="A1244" s="15">
        <v>1243</v>
      </c>
      <c r="B1244" s="35">
        <v>41971</v>
      </c>
      <c r="C1244" s="36">
        <v>9425</v>
      </c>
      <c r="D1244" s="37"/>
      <c r="F1244" s="15">
        <v>303000</v>
      </c>
      <c r="H1244" s="15">
        <v>72.355000000000004</v>
      </c>
      <c r="I1244" s="15">
        <v>76.63</v>
      </c>
      <c r="J1244" s="15">
        <v>2.8210000000000002</v>
      </c>
      <c r="K1244" s="15">
        <v>17804.227999999999</v>
      </c>
      <c r="L1244" s="15">
        <v>889120</v>
      </c>
      <c r="M1244" s="15">
        <v>1930</v>
      </c>
      <c r="N1244" s="15">
        <v>16.756</v>
      </c>
      <c r="O1244" s="15">
        <v>247688</v>
      </c>
      <c r="P1244" s="15">
        <v>11991.4</v>
      </c>
      <c r="Q1244" s="15">
        <v>3209897</v>
      </c>
      <c r="R1244" s="15">
        <v>97000</v>
      </c>
      <c r="S1244" s="15">
        <v>18213</v>
      </c>
      <c r="T1244" s="15">
        <v>11.71</v>
      </c>
      <c r="U1244" s="15">
        <v>122.2</v>
      </c>
      <c r="V1244" s="15">
        <v>21</v>
      </c>
      <c r="W1244" s="15">
        <v>93.7</v>
      </c>
      <c r="X1244" s="15">
        <v>99.204899999999995</v>
      </c>
      <c r="Y1244" s="15">
        <v>3.125</v>
      </c>
      <c r="Z1244" s="15">
        <v>3</v>
      </c>
      <c r="AA1244" s="15">
        <v>59.799942016601598</v>
      </c>
      <c r="AB1244" s="15">
        <v>317099</v>
      </c>
      <c r="AD1244" s="15">
        <v>1</v>
      </c>
      <c r="AE1244" s="15">
        <v>119</v>
      </c>
      <c r="AF1244" s="15">
        <v>1.7</v>
      </c>
      <c r="AH1244" s="13">
        <f t="shared" si="266"/>
        <v>2014</v>
      </c>
      <c r="AI1244" s="13">
        <f t="shared" si="267"/>
        <v>48</v>
      </c>
      <c r="AJ1244" s="13">
        <f>IF(AND(ISNUMBER(C1244),ISNUMBER(AK1244),ISNUMBER(AL1244),AH1244&gt;=Inputs!$B$5,AH1244&lt;=Inputs!$B$6,AH1244&lt;&gt;Inputs!$B$7,AH1244&lt;&gt;Inputs!$B$8),1,0)</f>
        <v>0</v>
      </c>
      <c r="AK1244" s="13">
        <f>IF(INDEX($E1244:$AF1244,Inputs!$C$10)="","",INDEX($E1244:$AF1244,Inputs!$C$10))</f>
        <v>247688</v>
      </c>
      <c r="AL1244" s="13">
        <f>IF(INDEX($E1244:$AF1244,Inputs!$C$11)="","",INDEX($E1244:$AF1244,Inputs!$C$11))</f>
        <v>303000</v>
      </c>
      <c r="AM1244" s="19">
        <f>Regression!$C$5+Regression!$C$6*A1244</f>
        <v>9388.9150508059884</v>
      </c>
      <c r="AN1244" s="27" t="str">
        <f t="shared" si="268"/>
        <v/>
      </c>
      <c r="AO1244" s="30">
        <f>INDEX('Seasonal Index'!$E$2:$E$53,AI1244)</f>
        <v>0.97475376861810648</v>
      </c>
      <c r="AP1244" s="34" t="str">
        <f t="shared" si="269"/>
        <v/>
      </c>
      <c r="AQ1244" s="16">
        <f>IF(AJ1244=1,A1244-Regression!$C$15,0)</f>
        <v>0</v>
      </c>
      <c r="AR1244" s="16">
        <f>IF(AJ1244=1,AK1244-Regression!$D$15,0)</f>
        <v>0</v>
      </c>
      <c r="AS1244" s="16">
        <f>IF(AJ1244=1,AL1244-Regression!$E$15,0)</f>
        <v>0</v>
      </c>
      <c r="AT1244" s="16">
        <f>IF(AJ1244=1,AP1244-Regression!$F$15,0)</f>
        <v>0</v>
      </c>
      <c r="AU1244" s="19">
        <f>IF(AND(ISNUMBER(AK1244),ISNUMBER(AL1244)),Regression!$C$38+Regression!$D$38*A1244+Regression!$E$38*AK1244+Regression!$F$38*AL1244,"")</f>
        <v>9272.9745288995764</v>
      </c>
      <c r="AV1244" s="34">
        <f t="shared" si="270"/>
        <v>9038.8668683445721</v>
      </c>
      <c r="AW1244" s="13" t="str">
        <f>IF(AJ1244=1,"Train",IF(AH1244=Inputs!$B$6+1,"Validation",IF(AH1244&gt;Inputs!$B$6+1,"Forecast","Not used")))</f>
        <v>Not used</v>
      </c>
      <c r="AX1244" s="34">
        <f t="shared" si="271"/>
        <v>9425</v>
      </c>
      <c r="AY1244" s="38" t="str">
        <f t="shared" si="272"/>
        <v/>
      </c>
      <c r="AZ1244" s="13">
        <f t="shared" si="273"/>
        <v>0</v>
      </c>
      <c r="BB1244" s="19">
        <f>Regression!$C$45+Regression!$C$46*A1244</f>
        <v>8082.7375005926888</v>
      </c>
      <c r="BC1244" s="27" t="str">
        <f t="shared" si="274"/>
        <v/>
      </c>
      <c r="BD1244" s="30">
        <f>INDEX('Seasonal Index'!$H$2:$H$53,AI1244)</f>
        <v>0.96645545966881496</v>
      </c>
      <c r="BE1244" s="34" t="str">
        <f t="shared" si="275"/>
        <v/>
      </c>
      <c r="BF1244" s="38" t="str">
        <f t="shared" si="276"/>
        <v/>
      </c>
      <c r="BG1244" s="34">
        <f t="shared" si="277"/>
        <v>9425</v>
      </c>
      <c r="BH1244" s="13">
        <f t="shared" si="278"/>
        <v>0</v>
      </c>
      <c r="BI1244" s="13">
        <f t="shared" si="279"/>
        <v>0</v>
      </c>
    </row>
    <row r="1245" spans="1:61" x14ac:dyDescent="0.2">
      <c r="A1245" s="15">
        <v>1244</v>
      </c>
      <c r="B1245" s="35">
        <v>41978</v>
      </c>
      <c r="C1245" s="36">
        <v>8549</v>
      </c>
      <c r="D1245" s="37"/>
      <c r="F1245" s="15">
        <v>291000</v>
      </c>
      <c r="H1245" s="15">
        <v>67.177999999999997</v>
      </c>
      <c r="I1245" s="15">
        <v>69.721999999999994</v>
      </c>
      <c r="J1245" s="15">
        <v>2.778</v>
      </c>
      <c r="K1245" s="15">
        <v>17804.227999999999</v>
      </c>
      <c r="L1245" s="15">
        <v>889120</v>
      </c>
      <c r="M1245" s="15">
        <v>1930</v>
      </c>
      <c r="N1245" s="15">
        <v>16.756</v>
      </c>
      <c r="O1245" s="15">
        <v>247688</v>
      </c>
      <c r="P1245" s="15">
        <v>11991.4</v>
      </c>
      <c r="Q1245" s="15">
        <v>3209897</v>
      </c>
      <c r="R1245" s="15">
        <v>97000</v>
      </c>
      <c r="S1245" s="15">
        <v>18213</v>
      </c>
      <c r="T1245" s="15">
        <v>11.71</v>
      </c>
      <c r="U1245" s="15">
        <v>122.2</v>
      </c>
      <c r="V1245" s="15">
        <v>21</v>
      </c>
      <c r="W1245" s="15">
        <v>91.7</v>
      </c>
      <c r="X1245" s="15">
        <v>99.491900000000001</v>
      </c>
      <c r="Y1245" s="15">
        <v>3.125</v>
      </c>
      <c r="Z1245" s="15">
        <v>3</v>
      </c>
      <c r="AA1245" s="15">
        <v>59.799942016601598</v>
      </c>
      <c r="AB1245" s="15">
        <v>317099</v>
      </c>
      <c r="AD1245" s="15">
        <v>0</v>
      </c>
      <c r="AE1245" s="15">
        <v>111.3</v>
      </c>
      <c r="AF1245" s="15">
        <v>1.6</v>
      </c>
      <c r="AH1245" s="13">
        <f t="shared" si="266"/>
        <v>2014</v>
      </c>
      <c r="AI1245" s="13">
        <f t="shared" si="267"/>
        <v>49</v>
      </c>
      <c r="AJ1245" s="13">
        <f>IF(AND(ISNUMBER(C1245),ISNUMBER(AK1245),ISNUMBER(AL1245),AH1245&gt;=Inputs!$B$5,AH1245&lt;=Inputs!$B$6,AH1245&lt;&gt;Inputs!$B$7,AH1245&lt;&gt;Inputs!$B$8),1,0)</f>
        <v>0</v>
      </c>
      <c r="AK1245" s="13">
        <f>IF(INDEX($E1245:$AF1245,Inputs!$C$10)="","",INDEX($E1245:$AF1245,Inputs!$C$10))</f>
        <v>247688</v>
      </c>
      <c r="AL1245" s="13">
        <f>IF(INDEX($E1245:$AF1245,Inputs!$C$11)="","",INDEX($E1245:$AF1245,Inputs!$C$11))</f>
        <v>291000</v>
      </c>
      <c r="AM1245" s="19">
        <f>Regression!$C$5+Regression!$C$6*A1245</f>
        <v>9387.7423758676687</v>
      </c>
      <c r="AN1245" s="27" t="str">
        <f t="shared" si="268"/>
        <v/>
      </c>
      <c r="AO1245" s="30">
        <f>INDEX('Seasonal Index'!$E$2:$E$53,AI1245)</f>
        <v>0.98029372066923559</v>
      </c>
      <c r="AP1245" s="34" t="str">
        <f t="shared" si="269"/>
        <v/>
      </c>
      <c r="AQ1245" s="16">
        <f>IF(AJ1245=1,A1245-Regression!$C$15,0)</f>
        <v>0</v>
      </c>
      <c r="AR1245" s="16">
        <f>IF(AJ1245=1,AK1245-Regression!$D$15,0)</f>
        <v>0</v>
      </c>
      <c r="AS1245" s="16">
        <f>IF(AJ1245=1,AL1245-Regression!$E$15,0)</f>
        <v>0</v>
      </c>
      <c r="AT1245" s="16">
        <f>IF(AJ1245=1,AP1245-Regression!$F$15,0)</f>
        <v>0</v>
      </c>
      <c r="AU1245" s="19">
        <f>IF(AND(ISNUMBER(AK1245),ISNUMBER(AL1245)),Regression!$C$38+Regression!$D$38*A1245+Regression!$E$38*AK1245+Regression!$F$38*AL1245,"")</f>
        <v>9303.2727122027263</v>
      </c>
      <c r="AV1245" s="34">
        <f t="shared" si="270"/>
        <v>9119.9398214457815</v>
      </c>
      <c r="AW1245" s="13" t="str">
        <f>IF(AJ1245=1,"Train",IF(AH1245=Inputs!$B$6+1,"Validation",IF(AH1245&gt;Inputs!$B$6+1,"Forecast","Not used")))</f>
        <v>Not used</v>
      </c>
      <c r="AX1245" s="34">
        <f t="shared" si="271"/>
        <v>8549</v>
      </c>
      <c r="AY1245" s="38" t="str">
        <f t="shared" si="272"/>
        <v/>
      </c>
      <c r="AZ1245" s="13">
        <f t="shared" si="273"/>
        <v>0</v>
      </c>
      <c r="BB1245" s="19">
        <f>Regression!$C$45+Regression!$C$46*A1245</f>
        <v>8084.2970002054653</v>
      </c>
      <c r="BC1245" s="27" t="str">
        <f t="shared" si="274"/>
        <v/>
      </c>
      <c r="BD1245" s="30">
        <f>INDEX('Seasonal Index'!$H$2:$H$53,AI1245)</f>
        <v>0.97990885322830168</v>
      </c>
      <c r="BE1245" s="34" t="str">
        <f t="shared" si="275"/>
        <v/>
      </c>
      <c r="BF1245" s="38" t="str">
        <f t="shared" si="276"/>
        <v/>
      </c>
      <c r="BG1245" s="34">
        <f t="shared" si="277"/>
        <v>8549</v>
      </c>
      <c r="BH1245" s="13">
        <f t="shared" si="278"/>
        <v>0</v>
      </c>
      <c r="BI1245" s="13">
        <f t="shared" si="279"/>
        <v>0</v>
      </c>
    </row>
    <row r="1246" spans="1:61" x14ac:dyDescent="0.2">
      <c r="A1246" s="15">
        <v>1245</v>
      </c>
      <c r="B1246" s="35">
        <v>41985</v>
      </c>
      <c r="C1246" s="36">
        <v>9373</v>
      </c>
      <c r="D1246" s="37"/>
      <c r="F1246" s="15">
        <v>291000</v>
      </c>
      <c r="H1246" s="15">
        <v>61.136000000000003</v>
      </c>
      <c r="I1246" s="15">
        <v>64.078000000000003</v>
      </c>
      <c r="J1246" s="15">
        <v>2.6789999999999998</v>
      </c>
      <c r="K1246" s="15">
        <v>17804.227999999999</v>
      </c>
      <c r="L1246" s="15">
        <v>890488</v>
      </c>
      <c r="M1246" s="15">
        <v>1925</v>
      </c>
      <c r="N1246" s="15">
        <v>16.756</v>
      </c>
      <c r="O1246" s="15">
        <v>247688</v>
      </c>
      <c r="P1246" s="15">
        <v>12064.7</v>
      </c>
      <c r="Q1246" s="15">
        <v>3209897</v>
      </c>
      <c r="R1246" s="15">
        <v>97000</v>
      </c>
      <c r="S1246" s="15">
        <v>18213</v>
      </c>
      <c r="T1246" s="15">
        <v>11.71</v>
      </c>
      <c r="U1246" s="15">
        <v>122.2</v>
      </c>
      <c r="V1246" s="15">
        <v>21</v>
      </c>
      <c r="W1246" s="15">
        <v>91.7</v>
      </c>
      <c r="X1246" s="15">
        <v>100.48116</v>
      </c>
      <c r="Y1246" s="15">
        <v>3.125</v>
      </c>
      <c r="Z1246" s="15">
        <v>3</v>
      </c>
      <c r="AA1246" s="15">
        <v>59.799942016601598</v>
      </c>
      <c r="AB1246" s="15">
        <v>317099</v>
      </c>
      <c r="AD1246" s="15">
        <v>0</v>
      </c>
      <c r="AE1246" s="15">
        <v>135.19999999999999</v>
      </c>
      <c r="AF1246" s="15">
        <v>0.3</v>
      </c>
      <c r="AH1246" s="13">
        <f t="shared" si="266"/>
        <v>2014</v>
      </c>
      <c r="AI1246" s="13">
        <f t="shared" si="267"/>
        <v>50</v>
      </c>
      <c r="AJ1246" s="13">
        <f>IF(AND(ISNUMBER(C1246),ISNUMBER(AK1246),ISNUMBER(AL1246),AH1246&gt;=Inputs!$B$5,AH1246&lt;=Inputs!$B$6,AH1246&lt;&gt;Inputs!$B$7,AH1246&lt;&gt;Inputs!$B$8),1,0)</f>
        <v>0</v>
      </c>
      <c r="AK1246" s="13">
        <f>IF(INDEX($E1246:$AF1246,Inputs!$C$10)="","",INDEX($E1246:$AF1246,Inputs!$C$10))</f>
        <v>247688</v>
      </c>
      <c r="AL1246" s="13">
        <f>IF(INDEX($E1246:$AF1246,Inputs!$C$11)="","",INDEX($E1246:$AF1246,Inputs!$C$11))</f>
        <v>291000</v>
      </c>
      <c r="AM1246" s="19">
        <f>Regression!$C$5+Regression!$C$6*A1246</f>
        <v>9386.5697009293508</v>
      </c>
      <c r="AN1246" s="27" t="str">
        <f t="shared" si="268"/>
        <v/>
      </c>
      <c r="AO1246" s="30">
        <f>INDEX('Seasonal Index'!$E$2:$E$53,AI1246)</f>
        <v>1.00060911532618</v>
      </c>
      <c r="AP1246" s="34" t="str">
        <f t="shared" si="269"/>
        <v/>
      </c>
      <c r="AQ1246" s="16">
        <f>IF(AJ1246=1,A1246-Regression!$C$15,0)</f>
        <v>0</v>
      </c>
      <c r="AR1246" s="16">
        <f>IF(AJ1246=1,AK1246-Regression!$D$15,0)</f>
        <v>0</v>
      </c>
      <c r="AS1246" s="16">
        <f>IF(AJ1246=1,AL1246-Regression!$E$15,0)</f>
        <v>0</v>
      </c>
      <c r="AT1246" s="16">
        <f>IF(AJ1246=1,AP1246-Regression!$F$15,0)</f>
        <v>0</v>
      </c>
      <c r="AU1246" s="19">
        <f>IF(AND(ISNUMBER(AK1246),ISNUMBER(AL1246)),Regression!$C$38+Regression!$D$38*A1246+Regression!$E$38*AK1246+Regression!$F$38*AL1246,"")</f>
        <v>9301.7103989847928</v>
      </c>
      <c r="AV1246" s="34">
        <f t="shared" si="270"/>
        <v>9307.3762133485034</v>
      </c>
      <c r="AW1246" s="13" t="str">
        <f>IF(AJ1246=1,"Train",IF(AH1246=Inputs!$B$6+1,"Validation",IF(AH1246&gt;Inputs!$B$6+1,"Forecast","Not used")))</f>
        <v>Not used</v>
      </c>
      <c r="AX1246" s="34">
        <f t="shared" si="271"/>
        <v>9373</v>
      </c>
      <c r="AY1246" s="38" t="str">
        <f t="shared" si="272"/>
        <v/>
      </c>
      <c r="AZ1246" s="13">
        <f t="shared" si="273"/>
        <v>0</v>
      </c>
      <c r="BB1246" s="19">
        <f>Regression!$C$45+Regression!$C$46*A1246</f>
        <v>8085.8564998182419</v>
      </c>
      <c r="BC1246" s="27" t="str">
        <f t="shared" si="274"/>
        <v/>
      </c>
      <c r="BD1246" s="30">
        <f>INDEX('Seasonal Index'!$H$2:$H$53,AI1246)</f>
        <v>0.99765913713107945</v>
      </c>
      <c r="BE1246" s="34" t="str">
        <f t="shared" si="275"/>
        <v/>
      </c>
      <c r="BF1246" s="38" t="str">
        <f t="shared" si="276"/>
        <v/>
      </c>
      <c r="BG1246" s="34">
        <f t="shared" si="277"/>
        <v>9373</v>
      </c>
      <c r="BH1246" s="13">
        <f t="shared" si="278"/>
        <v>0</v>
      </c>
      <c r="BI1246" s="13">
        <f t="shared" si="279"/>
        <v>0</v>
      </c>
    </row>
    <row r="1247" spans="1:61" x14ac:dyDescent="0.2">
      <c r="A1247" s="15">
        <v>1246</v>
      </c>
      <c r="B1247" s="35">
        <v>41992</v>
      </c>
      <c r="C1247" s="36">
        <v>9518</v>
      </c>
      <c r="D1247" s="37"/>
      <c r="F1247" s="15">
        <v>286000</v>
      </c>
      <c r="H1247" s="15">
        <v>55.89</v>
      </c>
      <c r="I1247" s="15">
        <v>59.774000000000001</v>
      </c>
      <c r="J1247" s="15">
        <v>2.5539999999999998</v>
      </c>
      <c r="K1247" s="15">
        <v>17804.227999999999</v>
      </c>
      <c r="L1247" s="15">
        <v>890488</v>
      </c>
      <c r="M1247" s="15">
        <v>1925</v>
      </c>
      <c r="N1247" s="15">
        <v>16.949000000000002</v>
      </c>
      <c r="O1247" s="15">
        <v>265144</v>
      </c>
      <c r="P1247" s="15">
        <v>12064.7</v>
      </c>
      <c r="Q1247" s="15">
        <v>3265100</v>
      </c>
      <c r="R1247" s="15">
        <v>97000</v>
      </c>
      <c r="S1247" s="15">
        <v>18213</v>
      </c>
      <c r="T1247" s="15">
        <v>11.71</v>
      </c>
      <c r="U1247" s="15">
        <v>122.2</v>
      </c>
      <c r="V1247" s="15">
        <v>21</v>
      </c>
      <c r="W1247" s="15">
        <v>91.7</v>
      </c>
      <c r="X1247" s="15">
        <v>101.1918</v>
      </c>
      <c r="Y1247" s="15">
        <v>3.125</v>
      </c>
      <c r="Z1247" s="15">
        <v>3.01545929908752</v>
      </c>
      <c r="AA1247" s="15">
        <v>59.799942016601598</v>
      </c>
      <c r="AB1247" s="15">
        <v>317099</v>
      </c>
      <c r="AD1247" s="15">
        <v>0</v>
      </c>
      <c r="AE1247" s="15">
        <v>135</v>
      </c>
      <c r="AF1247" s="15">
        <v>0.7</v>
      </c>
      <c r="AH1247" s="13">
        <f t="shared" si="266"/>
        <v>2014</v>
      </c>
      <c r="AI1247" s="13">
        <f t="shared" si="267"/>
        <v>51</v>
      </c>
      <c r="AJ1247" s="13">
        <f>IF(AND(ISNUMBER(C1247),ISNUMBER(AK1247),ISNUMBER(AL1247),AH1247&gt;=Inputs!$B$5,AH1247&lt;=Inputs!$B$6,AH1247&lt;&gt;Inputs!$B$7,AH1247&lt;&gt;Inputs!$B$8),1,0)</f>
        <v>0</v>
      </c>
      <c r="AK1247" s="13">
        <f>IF(INDEX($E1247:$AF1247,Inputs!$C$10)="","",INDEX($E1247:$AF1247,Inputs!$C$10))</f>
        <v>265144</v>
      </c>
      <c r="AL1247" s="13">
        <f>IF(INDEX($E1247:$AF1247,Inputs!$C$11)="","",INDEX($E1247:$AF1247,Inputs!$C$11))</f>
        <v>286000</v>
      </c>
      <c r="AM1247" s="19">
        <f>Regression!$C$5+Regression!$C$6*A1247</f>
        <v>9385.3970259910311</v>
      </c>
      <c r="AN1247" s="27" t="str">
        <f t="shared" si="268"/>
        <v/>
      </c>
      <c r="AO1247" s="30">
        <f>INDEX('Seasonal Index'!$E$2:$E$53,AI1247)</f>
        <v>1.0219733137822757</v>
      </c>
      <c r="AP1247" s="34" t="str">
        <f t="shared" si="269"/>
        <v/>
      </c>
      <c r="AQ1247" s="16">
        <f>IF(AJ1247=1,A1247-Regression!$C$15,0)</f>
        <v>0</v>
      </c>
      <c r="AR1247" s="16">
        <f>IF(AJ1247=1,AK1247-Regression!$D$15,0)</f>
        <v>0</v>
      </c>
      <c r="AS1247" s="16">
        <f>IF(AJ1247=1,AL1247-Regression!$E$15,0)</f>
        <v>0</v>
      </c>
      <c r="AT1247" s="16">
        <f>IF(AJ1247=1,AP1247-Regression!$F$15,0)</f>
        <v>0</v>
      </c>
      <c r="AU1247" s="19">
        <f>IF(AND(ISNUMBER(AK1247),ISNUMBER(AL1247)),Regression!$C$38+Regression!$D$38*A1247+Regression!$E$38*AK1247+Regression!$F$38*AL1247,"")</f>
        <v>9345.2747517601001</v>
      </c>
      <c r="AV1247" s="34">
        <f t="shared" si="270"/>
        <v>9550.6214062621038</v>
      </c>
      <c r="AW1247" s="13" t="str">
        <f>IF(AJ1247=1,"Train",IF(AH1247=Inputs!$B$6+1,"Validation",IF(AH1247&gt;Inputs!$B$6+1,"Forecast","Not used")))</f>
        <v>Not used</v>
      </c>
      <c r="AX1247" s="34">
        <f t="shared" si="271"/>
        <v>9518</v>
      </c>
      <c r="AY1247" s="38" t="str">
        <f t="shared" si="272"/>
        <v/>
      </c>
      <c r="AZ1247" s="13">
        <f t="shared" si="273"/>
        <v>0</v>
      </c>
      <c r="BB1247" s="19">
        <f>Regression!$C$45+Regression!$C$46*A1247</f>
        <v>8087.4159994310194</v>
      </c>
      <c r="BC1247" s="27" t="str">
        <f t="shared" si="274"/>
        <v/>
      </c>
      <c r="BD1247" s="30">
        <f>INDEX('Seasonal Index'!$H$2:$H$53,AI1247)</f>
        <v>1.0395425337611444</v>
      </c>
      <c r="BE1247" s="34" t="str">
        <f t="shared" si="275"/>
        <v/>
      </c>
      <c r="BF1247" s="38" t="str">
        <f t="shared" si="276"/>
        <v/>
      </c>
      <c r="BG1247" s="34">
        <f t="shared" si="277"/>
        <v>9518</v>
      </c>
      <c r="BH1247" s="13">
        <f t="shared" si="278"/>
        <v>0</v>
      </c>
      <c r="BI1247" s="13">
        <f t="shared" si="279"/>
        <v>0</v>
      </c>
    </row>
    <row r="1248" spans="1:61" x14ac:dyDescent="0.2">
      <c r="A1248" s="15">
        <v>1247</v>
      </c>
      <c r="B1248" s="35">
        <v>41999</v>
      </c>
      <c r="C1248" s="36">
        <v>9614</v>
      </c>
      <c r="D1248" s="37"/>
      <c r="F1248" s="15">
        <v>276000</v>
      </c>
      <c r="H1248" s="15">
        <v>55.58</v>
      </c>
      <c r="I1248" s="15">
        <v>58.692500000000003</v>
      </c>
      <c r="J1248" s="15">
        <v>2.403</v>
      </c>
      <c r="K1248" s="15">
        <v>17804.227999999999</v>
      </c>
      <c r="L1248" s="15">
        <v>890488</v>
      </c>
      <c r="M1248" s="15">
        <v>1925</v>
      </c>
      <c r="N1248" s="15">
        <v>16.949000000000002</v>
      </c>
      <c r="O1248" s="15">
        <v>265144</v>
      </c>
      <c r="P1248" s="15">
        <v>12064.7</v>
      </c>
      <c r="Q1248" s="15">
        <v>3265100</v>
      </c>
      <c r="R1248" s="15">
        <v>97000</v>
      </c>
      <c r="S1248" s="15">
        <v>18213</v>
      </c>
      <c r="T1248" s="15">
        <v>11.71</v>
      </c>
      <c r="U1248" s="15">
        <v>122.2</v>
      </c>
      <c r="V1248" s="15">
        <v>21</v>
      </c>
      <c r="W1248" s="15">
        <v>91.7</v>
      </c>
      <c r="X1248" s="15">
        <v>101.71082</v>
      </c>
      <c r="Y1248" s="15">
        <v>3.125</v>
      </c>
      <c r="Z1248" s="15">
        <v>3.01545929908752</v>
      </c>
      <c r="AA1248" s="15">
        <v>59.799942016601598</v>
      </c>
      <c r="AB1248" s="15">
        <v>317099</v>
      </c>
      <c r="AD1248" s="15">
        <v>1</v>
      </c>
      <c r="AE1248" s="15">
        <v>129.6</v>
      </c>
      <c r="AF1248" s="15">
        <v>0</v>
      </c>
      <c r="AH1248" s="13">
        <f t="shared" si="266"/>
        <v>2014</v>
      </c>
      <c r="AI1248" s="13">
        <f t="shared" si="267"/>
        <v>52</v>
      </c>
      <c r="AJ1248" s="13">
        <f>IF(AND(ISNUMBER(C1248),ISNUMBER(AK1248),ISNUMBER(AL1248),AH1248&gt;=Inputs!$B$5,AH1248&lt;=Inputs!$B$6,AH1248&lt;&gt;Inputs!$B$7,AH1248&lt;&gt;Inputs!$B$8),1,0)</f>
        <v>0</v>
      </c>
      <c r="AK1248" s="13">
        <f>IF(INDEX($E1248:$AF1248,Inputs!$C$10)="","",INDEX($E1248:$AF1248,Inputs!$C$10))</f>
        <v>265144</v>
      </c>
      <c r="AL1248" s="13">
        <f>IF(INDEX($E1248:$AF1248,Inputs!$C$11)="","",INDEX($E1248:$AF1248,Inputs!$C$11))</f>
        <v>276000</v>
      </c>
      <c r="AM1248" s="19">
        <f>Regression!$C$5+Regression!$C$6*A1248</f>
        <v>9384.2243510527114</v>
      </c>
      <c r="AN1248" s="27" t="str">
        <f t="shared" si="268"/>
        <v/>
      </c>
      <c r="AO1248" s="30">
        <f>INDEX('Seasonal Index'!$E$2:$E$53,AI1248)</f>
        <v>0.94105970168970154</v>
      </c>
      <c r="AP1248" s="34" t="str">
        <f t="shared" si="269"/>
        <v/>
      </c>
      <c r="AQ1248" s="16">
        <f>IF(AJ1248=1,A1248-Regression!$C$15,0)</f>
        <v>0</v>
      </c>
      <c r="AR1248" s="16">
        <f>IF(AJ1248=1,AK1248-Regression!$D$15,0)</f>
        <v>0</v>
      </c>
      <c r="AS1248" s="16">
        <f>IF(AJ1248=1,AL1248-Regression!$E$15,0)</f>
        <v>0</v>
      </c>
      <c r="AT1248" s="16">
        <f>IF(AJ1248=1,AP1248-Regression!$F$15,0)</f>
        <v>0</v>
      </c>
      <c r="AU1248" s="19">
        <f>IF(AND(ISNUMBER(AK1248),ISNUMBER(AL1248)),Regression!$C$38+Regression!$D$38*A1248+Regression!$E$38*AK1248+Regression!$F$38*AL1248,"")</f>
        <v>9370.2628523097374</v>
      </c>
      <c r="AV1248" s="34">
        <f t="shared" si="270"/>
        <v>8817.9767645486936</v>
      </c>
      <c r="AW1248" s="13" t="str">
        <f>IF(AJ1248=1,"Train",IF(AH1248=Inputs!$B$6+1,"Validation",IF(AH1248&gt;Inputs!$B$6+1,"Forecast","Not used")))</f>
        <v>Not used</v>
      </c>
      <c r="AX1248" s="34">
        <f t="shared" si="271"/>
        <v>9614</v>
      </c>
      <c r="AY1248" s="38" t="str">
        <f t="shared" si="272"/>
        <v/>
      </c>
      <c r="AZ1248" s="13">
        <f t="shared" si="273"/>
        <v>0</v>
      </c>
      <c r="BB1248" s="19">
        <f>Regression!$C$45+Regression!$C$46*A1248</f>
        <v>8088.9754990437959</v>
      </c>
      <c r="BC1248" s="27" t="str">
        <f t="shared" si="274"/>
        <v/>
      </c>
      <c r="BD1248" s="30">
        <f>INDEX('Seasonal Index'!$H$2:$H$53,AI1248)</f>
        <v>0.89289929772275245</v>
      </c>
      <c r="BE1248" s="34" t="str">
        <f t="shared" si="275"/>
        <v/>
      </c>
      <c r="BF1248" s="38" t="str">
        <f t="shared" si="276"/>
        <v/>
      </c>
      <c r="BG1248" s="34">
        <f t="shared" si="277"/>
        <v>9614</v>
      </c>
      <c r="BH1248" s="13">
        <f t="shared" si="278"/>
        <v>0</v>
      </c>
      <c r="BI1248" s="13">
        <f t="shared" si="279"/>
        <v>0</v>
      </c>
    </row>
    <row r="1249" spans="1:61" x14ac:dyDescent="0.2">
      <c r="A1249" s="15">
        <v>1248</v>
      </c>
      <c r="B1249" s="35">
        <v>42006</v>
      </c>
      <c r="C1249" s="36">
        <v>8809</v>
      </c>
      <c r="D1249" s="37"/>
      <c r="F1249" s="15">
        <v>285000</v>
      </c>
      <c r="H1249" s="15">
        <v>53.442500000000003</v>
      </c>
      <c r="I1249" s="15">
        <v>56.027500000000003</v>
      </c>
      <c r="J1249" s="15">
        <v>2.2989999999999999</v>
      </c>
      <c r="K1249" s="15">
        <v>17804.227999999999</v>
      </c>
      <c r="L1249" s="15">
        <v>890488</v>
      </c>
      <c r="M1249" s="15">
        <v>1925</v>
      </c>
      <c r="N1249" s="15">
        <v>16.949000000000002</v>
      </c>
      <c r="O1249" s="15">
        <v>265144</v>
      </c>
      <c r="P1249" s="15">
        <v>12064.7</v>
      </c>
      <c r="Q1249" s="15">
        <v>3265100</v>
      </c>
      <c r="R1249" s="15">
        <v>97000</v>
      </c>
      <c r="S1249" s="15">
        <v>18213</v>
      </c>
      <c r="T1249" s="15">
        <v>11.71</v>
      </c>
      <c r="U1249" s="15">
        <v>122.2</v>
      </c>
      <c r="V1249" s="15">
        <v>21</v>
      </c>
      <c r="W1249" s="15">
        <v>91.7</v>
      </c>
      <c r="X1249" s="15">
        <v>102.215</v>
      </c>
      <c r="Y1249" s="15">
        <v>3.125</v>
      </c>
      <c r="Z1249" s="15">
        <v>3.01545929908752</v>
      </c>
      <c r="AA1249" s="15">
        <v>59.799942016601598</v>
      </c>
      <c r="AB1249" s="15">
        <v>317099</v>
      </c>
      <c r="AD1249" s="15">
        <v>1</v>
      </c>
      <c r="AE1249" s="15">
        <v>173.8</v>
      </c>
      <c r="AF1249" s="15">
        <v>0</v>
      </c>
      <c r="AH1249" s="13">
        <f t="shared" si="266"/>
        <v>2015</v>
      </c>
      <c r="AI1249" s="13">
        <f t="shared" si="267"/>
        <v>1</v>
      </c>
      <c r="AJ1249" s="13">
        <f>IF(AND(ISNUMBER(C1249),ISNUMBER(AK1249),ISNUMBER(AL1249),AH1249&gt;=Inputs!$B$5,AH1249&lt;=Inputs!$B$6,AH1249&lt;&gt;Inputs!$B$7,AH1249&lt;&gt;Inputs!$B$8),1,0)</f>
        <v>1</v>
      </c>
      <c r="AK1249" s="13">
        <f>IF(INDEX($E1249:$AF1249,Inputs!$C$10)="","",INDEX($E1249:$AF1249,Inputs!$C$10))</f>
        <v>265144</v>
      </c>
      <c r="AL1249" s="13">
        <f>IF(INDEX($E1249:$AF1249,Inputs!$C$11)="","",INDEX($E1249:$AF1249,Inputs!$C$11))</f>
        <v>285000</v>
      </c>
      <c r="AM1249" s="19">
        <f>Regression!$C$5+Regression!$C$6*A1249</f>
        <v>9383.0516761143936</v>
      </c>
      <c r="AN1249" s="27">
        <f t="shared" si="268"/>
        <v>0.93882036506569544</v>
      </c>
      <c r="AO1249" s="30">
        <f>INDEX('Seasonal Index'!$E$2:$E$53,AI1249)</f>
        <v>0.91465818912124619</v>
      </c>
      <c r="AP1249" s="34">
        <f t="shared" si="269"/>
        <v>9630.9201675253225</v>
      </c>
      <c r="AQ1249" s="16">
        <f>IF(AJ1249=1,A1249-Regression!$C$15,0)</f>
        <v>-247.28057553956842</v>
      </c>
      <c r="AR1249" s="16">
        <f>IF(AJ1249=1,AK1249-Regression!$D$15,0)</f>
        <v>-2258.9784172661602</v>
      </c>
      <c r="AS1249" s="16">
        <f>IF(AJ1249=1,AL1249-Regression!$E$15,0)</f>
        <v>49707.434052757802</v>
      </c>
      <c r="AT1249" s="16">
        <f>IF(AJ1249=1,AP1249-Regression!$F$15,0)</f>
        <v>536.34752570205637</v>
      </c>
      <c r="AU1249" s="19">
        <f>IF(AND(ISNUMBER(AK1249),ISNUMBER(AL1249)),Regression!$C$38+Regression!$D$38*A1249+Regression!$E$38*AK1249+Regression!$F$38*AL1249,"")</f>
        <v>9344.8051667009877</v>
      </c>
      <c r="AV1249" s="34">
        <f t="shared" si="270"/>
        <v>8547.3025714655905</v>
      </c>
      <c r="AW1249" s="13" t="str">
        <f>IF(AJ1249=1,"Train",IF(AH1249=Inputs!$B$6+1,"Validation",IF(AH1249&gt;Inputs!$B$6+1,"Forecast","Not used")))</f>
        <v>Train</v>
      </c>
      <c r="AX1249" s="34">
        <f t="shared" si="271"/>
        <v>8809</v>
      </c>
      <c r="AY1249" s="38" t="str">
        <f t="shared" si="272"/>
        <v/>
      </c>
      <c r="AZ1249" s="13">
        <f t="shared" si="273"/>
        <v>286.11500082433486</v>
      </c>
      <c r="BB1249" s="19">
        <f>Regression!$C$45+Regression!$C$46*A1249</f>
        <v>8090.5349986565725</v>
      </c>
      <c r="BC1249" s="27" t="str">
        <f t="shared" si="274"/>
        <v/>
      </c>
      <c r="BD1249" s="30">
        <f>INDEX('Seasonal Index'!$H$2:$H$53,AI1249)</f>
        <v>0.90693988880451892</v>
      </c>
      <c r="BE1249" s="34" t="str">
        <f t="shared" si="275"/>
        <v/>
      </c>
      <c r="BF1249" s="38" t="str">
        <f t="shared" si="276"/>
        <v/>
      </c>
      <c r="BG1249" s="34">
        <f t="shared" si="277"/>
        <v>8809</v>
      </c>
      <c r="BH1249" s="13">
        <f t="shared" si="278"/>
        <v>0</v>
      </c>
      <c r="BI1249" s="13">
        <f t="shared" si="279"/>
        <v>0</v>
      </c>
    </row>
    <row r="1250" spans="1:61" x14ac:dyDescent="0.2">
      <c r="A1250" s="15">
        <v>1249</v>
      </c>
      <c r="B1250" s="35">
        <v>42013</v>
      </c>
      <c r="C1250" s="36">
        <v>8875</v>
      </c>
      <c r="D1250" s="37"/>
      <c r="F1250" s="15">
        <v>294000</v>
      </c>
      <c r="H1250" s="15">
        <v>48.774000000000001</v>
      </c>
      <c r="I1250" s="15">
        <v>49.466000000000001</v>
      </c>
      <c r="J1250" s="15">
        <v>2.214</v>
      </c>
      <c r="K1250" s="15">
        <v>17804.227999999999</v>
      </c>
      <c r="L1250" s="15">
        <v>934415</v>
      </c>
      <c r="M1250" s="15">
        <v>1925</v>
      </c>
      <c r="N1250" s="15">
        <v>16.949000000000002</v>
      </c>
      <c r="O1250" s="15">
        <v>265144</v>
      </c>
      <c r="P1250" s="15">
        <v>12083.9</v>
      </c>
      <c r="Q1250" s="15">
        <v>3265100</v>
      </c>
      <c r="R1250" s="15">
        <v>97000</v>
      </c>
      <c r="S1250" s="15">
        <v>18213</v>
      </c>
      <c r="T1250" s="15">
        <v>11.71</v>
      </c>
      <c r="U1250" s="15">
        <v>122.2</v>
      </c>
      <c r="V1250" s="15">
        <v>21</v>
      </c>
      <c r="W1250" s="15">
        <v>87.7</v>
      </c>
      <c r="X1250" s="15">
        <v>102.4164</v>
      </c>
      <c r="Y1250" s="15">
        <v>3.125</v>
      </c>
      <c r="Z1250" s="15">
        <v>3.01545929908752</v>
      </c>
      <c r="AA1250" s="15">
        <v>59.799942016601598</v>
      </c>
      <c r="AB1250" s="15">
        <v>317099</v>
      </c>
      <c r="AD1250" s="15">
        <v>0</v>
      </c>
      <c r="AE1250" s="15">
        <v>210.8</v>
      </c>
      <c r="AF1250" s="15">
        <v>0</v>
      </c>
      <c r="AH1250" s="13">
        <f t="shared" si="266"/>
        <v>2015</v>
      </c>
      <c r="AI1250" s="13">
        <f t="shared" si="267"/>
        <v>2</v>
      </c>
      <c r="AJ1250" s="13">
        <f>IF(AND(ISNUMBER(C1250),ISNUMBER(AK1250),ISNUMBER(AL1250),AH1250&gt;=Inputs!$B$5,AH1250&lt;=Inputs!$B$6,AH1250&lt;&gt;Inputs!$B$7,AH1250&lt;&gt;Inputs!$B$8),1,0)</f>
        <v>1</v>
      </c>
      <c r="AK1250" s="13">
        <f>IF(INDEX($E1250:$AF1250,Inputs!$C$10)="","",INDEX($E1250:$AF1250,Inputs!$C$10))</f>
        <v>265144</v>
      </c>
      <c r="AL1250" s="13">
        <f>IF(INDEX($E1250:$AF1250,Inputs!$C$11)="","",INDEX($E1250:$AF1250,Inputs!$C$11))</f>
        <v>294000</v>
      </c>
      <c r="AM1250" s="19">
        <f>Regression!$C$5+Regression!$C$6*A1250</f>
        <v>9381.8790011760739</v>
      </c>
      <c r="AN1250" s="27">
        <f t="shared" si="268"/>
        <v>0.94597254972990663</v>
      </c>
      <c r="AO1250" s="30">
        <f>INDEX('Seasonal Index'!$E$2:$E$53,AI1250)</f>
        <v>0.92112372079680493</v>
      </c>
      <c r="AP1250" s="34">
        <f t="shared" si="269"/>
        <v>9634.9706338284377</v>
      </c>
      <c r="AQ1250" s="16">
        <f>IF(AJ1250=1,A1250-Regression!$C$15,0)</f>
        <v>-246.28057553956842</v>
      </c>
      <c r="AR1250" s="16">
        <f>IF(AJ1250=1,AK1250-Regression!$D$15,0)</f>
        <v>-2258.9784172661602</v>
      </c>
      <c r="AS1250" s="16">
        <f>IF(AJ1250=1,AL1250-Regression!$E$15,0)</f>
        <v>58707.434052757802</v>
      </c>
      <c r="AT1250" s="16">
        <f>IF(AJ1250=1,AP1250-Regression!$F$15,0)</f>
        <v>540.39799200517155</v>
      </c>
      <c r="AU1250" s="19">
        <f>IF(AND(ISNUMBER(AK1250),ISNUMBER(AL1250)),Regression!$C$38+Regression!$D$38*A1250+Regression!$E$38*AK1250+Regression!$F$38*AL1250,"")</f>
        <v>9319.347481092238</v>
      </c>
      <c r="AV1250" s="34">
        <f t="shared" si="270"/>
        <v>8584.2720271820144</v>
      </c>
      <c r="AW1250" s="13" t="str">
        <f>IF(AJ1250=1,"Train",IF(AH1250=Inputs!$B$6+1,"Validation",IF(AH1250&gt;Inputs!$B$6+1,"Forecast","Not used")))</f>
        <v>Train</v>
      </c>
      <c r="AX1250" s="34">
        <f t="shared" si="271"/>
        <v>8875</v>
      </c>
      <c r="AY1250" s="38" t="str">
        <f t="shared" si="272"/>
        <v/>
      </c>
      <c r="AZ1250" s="13">
        <f t="shared" si="273"/>
        <v>315.6231527361997</v>
      </c>
      <c r="BB1250" s="19">
        <f>Regression!$C$45+Regression!$C$46*A1250</f>
        <v>8092.0944982693491</v>
      </c>
      <c r="BC1250" s="27" t="str">
        <f t="shared" si="274"/>
        <v/>
      </c>
      <c r="BD1250" s="30">
        <f>INDEX('Seasonal Index'!$H$2:$H$53,AI1250)</f>
        <v>0.93580735968008499</v>
      </c>
      <c r="BE1250" s="34" t="str">
        <f t="shared" si="275"/>
        <v/>
      </c>
      <c r="BF1250" s="38" t="str">
        <f t="shared" si="276"/>
        <v/>
      </c>
      <c r="BG1250" s="34">
        <f t="shared" si="277"/>
        <v>8875</v>
      </c>
      <c r="BH1250" s="13">
        <f t="shared" si="278"/>
        <v>0</v>
      </c>
      <c r="BI1250" s="13">
        <f t="shared" si="279"/>
        <v>0</v>
      </c>
    </row>
    <row r="1251" spans="1:61" x14ac:dyDescent="0.2">
      <c r="A1251" s="15">
        <v>1250</v>
      </c>
      <c r="B1251" s="35">
        <v>42020</v>
      </c>
      <c r="C1251" s="36">
        <v>8851</v>
      </c>
      <c r="D1251" s="37"/>
      <c r="F1251" s="15">
        <v>304000</v>
      </c>
      <c r="H1251" s="15">
        <v>47.066000000000003</v>
      </c>
      <c r="I1251" s="15">
        <v>46.578000000000003</v>
      </c>
      <c r="J1251" s="15">
        <v>2.1389999999999998</v>
      </c>
      <c r="K1251" s="15">
        <v>17804.227999999999</v>
      </c>
      <c r="L1251" s="15">
        <v>934415</v>
      </c>
      <c r="M1251" s="15">
        <v>1925</v>
      </c>
      <c r="N1251" s="15">
        <v>17.178000000000001</v>
      </c>
      <c r="O1251" s="15">
        <v>241451</v>
      </c>
      <c r="P1251" s="15">
        <v>12083.9</v>
      </c>
      <c r="Q1251" s="15">
        <v>3265100</v>
      </c>
      <c r="R1251" s="15">
        <v>97000</v>
      </c>
      <c r="S1251" s="15">
        <v>18213</v>
      </c>
      <c r="T1251" s="15">
        <v>11.71</v>
      </c>
      <c r="U1251" s="15">
        <v>122.2</v>
      </c>
      <c r="V1251" s="15">
        <v>21</v>
      </c>
      <c r="W1251" s="15">
        <v>87.7</v>
      </c>
      <c r="X1251" s="15">
        <v>103.36484</v>
      </c>
      <c r="Y1251" s="15">
        <v>3.125</v>
      </c>
      <c r="Z1251" s="15">
        <v>2.9808437824249299</v>
      </c>
      <c r="AA1251" s="15">
        <v>58.542266845703097</v>
      </c>
      <c r="AB1251" s="15">
        <v>317099</v>
      </c>
      <c r="AD1251" s="15">
        <v>0</v>
      </c>
      <c r="AE1251" s="15">
        <v>204.6</v>
      </c>
      <c r="AF1251" s="15">
        <v>0</v>
      </c>
      <c r="AH1251" s="13">
        <f t="shared" si="266"/>
        <v>2015</v>
      </c>
      <c r="AI1251" s="13">
        <f t="shared" si="267"/>
        <v>3</v>
      </c>
      <c r="AJ1251" s="13">
        <f>IF(AND(ISNUMBER(C1251),ISNUMBER(AK1251),ISNUMBER(AL1251),AH1251&gt;=Inputs!$B$5,AH1251&lt;=Inputs!$B$6,AH1251&lt;&gt;Inputs!$B$7,AH1251&lt;&gt;Inputs!$B$8),1,0)</f>
        <v>1</v>
      </c>
      <c r="AK1251" s="13">
        <f>IF(INDEX($E1251:$AF1251,Inputs!$C$10)="","",INDEX($E1251:$AF1251,Inputs!$C$10))</f>
        <v>241451</v>
      </c>
      <c r="AL1251" s="13">
        <f>IF(INDEX($E1251:$AF1251,Inputs!$C$11)="","",INDEX($E1251:$AF1251,Inputs!$C$11))</f>
        <v>304000</v>
      </c>
      <c r="AM1251" s="19">
        <f>Regression!$C$5+Regression!$C$6*A1251</f>
        <v>9380.706326237756</v>
      </c>
      <c r="AN1251" s="27">
        <f t="shared" si="268"/>
        <v>0.94353236229598492</v>
      </c>
      <c r="AO1251" s="30">
        <f>INDEX('Seasonal Index'!$E$2:$E$53,AI1251)</f>
        <v>0.93247570989249473</v>
      </c>
      <c r="AP1251" s="34">
        <f t="shared" si="269"/>
        <v>9491.9362575357954</v>
      </c>
      <c r="AQ1251" s="16">
        <f>IF(AJ1251=1,A1251-Regression!$C$15,0)</f>
        <v>-245.28057553956842</v>
      </c>
      <c r="AR1251" s="16">
        <f>IF(AJ1251=1,AK1251-Regression!$D$15,0)</f>
        <v>-25951.97841726616</v>
      </c>
      <c r="AS1251" s="16">
        <f>IF(AJ1251=1,AL1251-Regression!$E$15,0)</f>
        <v>68707.434052757802</v>
      </c>
      <c r="AT1251" s="16">
        <f>IF(AJ1251=1,AP1251-Regression!$F$15,0)</f>
        <v>397.36361571252928</v>
      </c>
      <c r="AU1251" s="19">
        <f>IF(AND(ISNUMBER(AK1251),ISNUMBER(AL1251)),Regression!$C$38+Regression!$D$38*A1251+Regression!$E$38*AK1251+Regression!$F$38*AL1251,"")</f>
        <v>9248.0028212079978</v>
      </c>
      <c r="AV1251" s="34">
        <f t="shared" si="270"/>
        <v>8623.5379957937221</v>
      </c>
      <c r="AW1251" s="13" t="str">
        <f>IF(AJ1251=1,"Train",IF(AH1251=Inputs!$B$6+1,"Validation",IF(AH1251&gt;Inputs!$B$6+1,"Forecast","Not used")))</f>
        <v>Train</v>
      </c>
      <c r="AX1251" s="34">
        <f t="shared" si="271"/>
        <v>8851</v>
      </c>
      <c r="AY1251" s="38" t="str">
        <f t="shared" si="272"/>
        <v/>
      </c>
      <c r="AZ1251" s="13">
        <f t="shared" si="273"/>
        <v>243.93343632779761</v>
      </c>
      <c r="BB1251" s="19">
        <f>Regression!$C$45+Regression!$C$46*A1251</f>
        <v>8093.6539978821256</v>
      </c>
      <c r="BC1251" s="27" t="str">
        <f t="shared" si="274"/>
        <v/>
      </c>
      <c r="BD1251" s="30">
        <f>INDEX('Seasonal Index'!$H$2:$H$53,AI1251)</f>
        <v>0.93511463592432087</v>
      </c>
      <c r="BE1251" s="34" t="str">
        <f t="shared" si="275"/>
        <v/>
      </c>
      <c r="BF1251" s="38" t="str">
        <f t="shared" si="276"/>
        <v/>
      </c>
      <c r="BG1251" s="34">
        <f t="shared" si="277"/>
        <v>8851</v>
      </c>
      <c r="BH1251" s="13">
        <f t="shared" si="278"/>
        <v>0</v>
      </c>
      <c r="BI1251" s="13">
        <f t="shared" si="279"/>
        <v>0</v>
      </c>
    </row>
    <row r="1252" spans="1:61" x14ac:dyDescent="0.2">
      <c r="A1252" s="15">
        <v>1251</v>
      </c>
      <c r="B1252" s="35">
        <v>42027</v>
      </c>
      <c r="C1252" s="36">
        <v>9022</v>
      </c>
      <c r="D1252" s="37"/>
      <c r="F1252" s="15">
        <v>298000</v>
      </c>
      <c r="H1252" s="15">
        <v>46.457500000000003</v>
      </c>
      <c r="I1252" s="15">
        <v>46.442500000000003</v>
      </c>
      <c r="J1252" s="15">
        <v>2.0659999999999998</v>
      </c>
      <c r="K1252" s="15">
        <v>17804.227999999999</v>
      </c>
      <c r="L1252" s="15">
        <v>934415</v>
      </c>
      <c r="M1252" s="15">
        <v>1925</v>
      </c>
      <c r="N1252" s="15">
        <v>17.178000000000001</v>
      </c>
      <c r="O1252" s="15">
        <v>241451</v>
      </c>
      <c r="P1252" s="15">
        <v>12083.9</v>
      </c>
      <c r="Q1252" s="15">
        <v>3265100</v>
      </c>
      <c r="R1252" s="15">
        <v>97000</v>
      </c>
      <c r="S1252" s="15">
        <v>18213</v>
      </c>
      <c r="T1252" s="15">
        <v>11.71</v>
      </c>
      <c r="U1252" s="15">
        <v>122.2</v>
      </c>
      <c r="V1252" s="15">
        <v>21</v>
      </c>
      <c r="W1252" s="15">
        <v>87.7</v>
      </c>
      <c r="X1252" s="15">
        <v>103.17986000000001</v>
      </c>
      <c r="Y1252" s="15">
        <v>3.125</v>
      </c>
      <c r="Z1252" s="15">
        <v>2.9808437824249299</v>
      </c>
      <c r="AA1252" s="15">
        <v>58.542266845703097</v>
      </c>
      <c r="AB1252" s="15">
        <v>317099</v>
      </c>
      <c r="AD1252" s="15">
        <v>0</v>
      </c>
      <c r="AE1252" s="15">
        <v>153.5</v>
      </c>
      <c r="AF1252" s="15">
        <v>0</v>
      </c>
      <c r="AH1252" s="13">
        <f t="shared" si="266"/>
        <v>2015</v>
      </c>
      <c r="AI1252" s="13">
        <f t="shared" si="267"/>
        <v>4</v>
      </c>
      <c r="AJ1252" s="13">
        <f>IF(AND(ISNUMBER(C1252),ISNUMBER(AK1252),ISNUMBER(AL1252),AH1252&gt;=Inputs!$B$5,AH1252&lt;=Inputs!$B$6,AH1252&lt;&gt;Inputs!$B$7,AH1252&lt;&gt;Inputs!$B$8),1,0)</f>
        <v>1</v>
      </c>
      <c r="AK1252" s="13">
        <f>IF(INDEX($E1252:$AF1252,Inputs!$C$10)="","",INDEX($E1252:$AF1252,Inputs!$C$10))</f>
        <v>241451</v>
      </c>
      <c r="AL1252" s="13">
        <f>IF(INDEX($E1252:$AF1252,Inputs!$C$11)="","",INDEX($E1252:$AF1252,Inputs!$C$11))</f>
        <v>298000</v>
      </c>
      <c r="AM1252" s="19">
        <f>Regression!$C$5+Regression!$C$6*A1252</f>
        <v>9379.5336512994363</v>
      </c>
      <c r="AN1252" s="27">
        <f t="shared" si="268"/>
        <v>0.96188151089474438</v>
      </c>
      <c r="AO1252" s="30">
        <f>INDEX('Seasonal Index'!$E$2:$E$53,AI1252)</f>
        <v>0.95567024426301994</v>
      </c>
      <c r="AP1252" s="34">
        <f t="shared" si="269"/>
        <v>9440.49482984317</v>
      </c>
      <c r="AQ1252" s="16">
        <f>IF(AJ1252=1,A1252-Regression!$C$15,0)</f>
        <v>-244.28057553956842</v>
      </c>
      <c r="AR1252" s="16">
        <f>IF(AJ1252=1,AK1252-Regression!$D$15,0)</f>
        <v>-25951.97841726616</v>
      </c>
      <c r="AS1252" s="16">
        <f>IF(AJ1252=1,AL1252-Regression!$E$15,0)</f>
        <v>62707.434052757802</v>
      </c>
      <c r="AT1252" s="16">
        <f>IF(AJ1252=1,AP1252-Regression!$F$15,0)</f>
        <v>345.92218801990384</v>
      </c>
      <c r="AU1252" s="19">
        <f>IF(AND(ISNUMBER(AK1252),ISNUMBER(AL1252)),Regression!$C$38+Regression!$D$38*A1252+Regression!$E$38*AK1252+Regression!$F$38*AL1252,"")</f>
        <v>9262.3707562506061</v>
      </c>
      <c r="AV1252" s="34">
        <f t="shared" si="270"/>
        <v>8851.7721230806692</v>
      </c>
      <c r="AW1252" s="13" t="str">
        <f>IF(AJ1252=1,"Train",IF(AH1252=Inputs!$B$6+1,"Validation",IF(AH1252&gt;Inputs!$B$6+1,"Forecast","Not used")))</f>
        <v>Train</v>
      </c>
      <c r="AX1252" s="34">
        <f t="shared" si="271"/>
        <v>9022</v>
      </c>
      <c r="AY1252" s="38" t="str">
        <f t="shared" si="272"/>
        <v/>
      </c>
      <c r="AZ1252" s="13">
        <f t="shared" si="273"/>
        <v>178.12407359256395</v>
      </c>
      <c r="BB1252" s="19">
        <f>Regression!$C$45+Regression!$C$46*A1252</f>
        <v>8095.2134974949031</v>
      </c>
      <c r="BC1252" s="27" t="str">
        <f t="shared" si="274"/>
        <v/>
      </c>
      <c r="BD1252" s="30">
        <f>INDEX('Seasonal Index'!$H$2:$H$53,AI1252)</f>
        <v>0.94748400224267371</v>
      </c>
      <c r="BE1252" s="34" t="str">
        <f t="shared" si="275"/>
        <v/>
      </c>
      <c r="BF1252" s="38" t="str">
        <f t="shared" si="276"/>
        <v/>
      </c>
      <c r="BG1252" s="34">
        <f t="shared" si="277"/>
        <v>9022</v>
      </c>
      <c r="BH1252" s="13">
        <f t="shared" si="278"/>
        <v>0</v>
      </c>
      <c r="BI1252" s="13">
        <f t="shared" si="279"/>
        <v>0</v>
      </c>
    </row>
    <row r="1253" spans="1:61" x14ac:dyDescent="0.2">
      <c r="A1253" s="15">
        <v>1252</v>
      </c>
      <c r="B1253" s="35">
        <v>42034</v>
      </c>
      <c r="C1253" s="36">
        <v>8442</v>
      </c>
      <c r="D1253" s="37"/>
      <c r="F1253" s="15">
        <v>261000</v>
      </c>
      <c r="H1253" s="15">
        <v>45.326000000000001</v>
      </c>
      <c r="I1253" s="15">
        <v>46.764000000000003</v>
      </c>
      <c r="J1253" s="15">
        <v>2.044</v>
      </c>
      <c r="K1253" s="15">
        <v>17804.227999999999</v>
      </c>
      <c r="L1253" s="15">
        <v>934415</v>
      </c>
      <c r="M1253" s="15">
        <v>1925</v>
      </c>
      <c r="N1253" s="15">
        <v>17.178000000000001</v>
      </c>
      <c r="O1253" s="15">
        <v>241451</v>
      </c>
      <c r="P1253" s="15">
        <v>12083.9</v>
      </c>
      <c r="Q1253" s="15">
        <v>3265100</v>
      </c>
      <c r="R1253" s="15">
        <v>97000</v>
      </c>
      <c r="S1253" s="15">
        <v>18213</v>
      </c>
      <c r="T1253" s="15">
        <v>11.71</v>
      </c>
      <c r="U1253" s="15">
        <v>122.2</v>
      </c>
      <c r="V1253" s="15">
        <v>21</v>
      </c>
      <c r="W1253" s="15">
        <v>87.7</v>
      </c>
      <c r="X1253" s="15">
        <v>103.90094999999999</v>
      </c>
      <c r="Y1253" s="15">
        <v>3.125</v>
      </c>
      <c r="Z1253" s="15">
        <v>2.9808437824249299</v>
      </c>
      <c r="AA1253" s="15">
        <v>58.542266845703097</v>
      </c>
      <c r="AB1253" s="15">
        <v>317099</v>
      </c>
      <c r="AD1253" s="15">
        <v>0</v>
      </c>
      <c r="AE1253" s="15">
        <v>167.2</v>
      </c>
      <c r="AF1253" s="15">
        <v>0</v>
      </c>
      <c r="AH1253" s="13">
        <f t="shared" si="266"/>
        <v>2015</v>
      </c>
      <c r="AI1253" s="13">
        <f t="shared" si="267"/>
        <v>5</v>
      </c>
      <c r="AJ1253" s="13">
        <f>IF(AND(ISNUMBER(C1253),ISNUMBER(AK1253),ISNUMBER(AL1253),AH1253&gt;=Inputs!$B$5,AH1253&lt;=Inputs!$B$6,AH1253&lt;&gt;Inputs!$B$7,AH1253&lt;&gt;Inputs!$B$8),1,0)</f>
        <v>1</v>
      </c>
      <c r="AK1253" s="13">
        <f>IF(INDEX($E1253:$AF1253,Inputs!$C$10)="","",INDEX($E1253:$AF1253,Inputs!$C$10))</f>
        <v>241451</v>
      </c>
      <c r="AL1253" s="13">
        <f>IF(INDEX($E1253:$AF1253,Inputs!$C$11)="","",INDEX($E1253:$AF1253,Inputs!$C$11))</f>
        <v>261000</v>
      </c>
      <c r="AM1253" s="19">
        <f>Regression!$C$5+Regression!$C$6*A1253</f>
        <v>9378.3609763611166</v>
      </c>
      <c r="AN1253" s="27">
        <f t="shared" si="268"/>
        <v>0.90015728988025878</v>
      </c>
      <c r="AO1253" s="30">
        <f>INDEX('Seasonal Index'!$E$2:$E$53,AI1253)</f>
        <v>0.96378521109549831</v>
      </c>
      <c r="AP1253" s="34">
        <f t="shared" si="269"/>
        <v>8759.2130516344987</v>
      </c>
      <c r="AQ1253" s="16">
        <f>IF(AJ1253=1,A1253-Regression!$C$15,0)</f>
        <v>-243.28057553956842</v>
      </c>
      <c r="AR1253" s="16">
        <f>IF(AJ1253=1,AK1253-Regression!$D$15,0)</f>
        <v>-25951.97841726616</v>
      </c>
      <c r="AS1253" s="16">
        <f>IF(AJ1253=1,AL1253-Regression!$E$15,0)</f>
        <v>25707.434052757802</v>
      </c>
      <c r="AT1253" s="16">
        <f>IF(AJ1253=1,AP1253-Regression!$F$15,0)</f>
        <v>-335.35959018876747</v>
      </c>
      <c r="AU1253" s="19">
        <f>IF(AND(ISNUMBER(AK1253),ISNUMBER(AL1253)),Regression!$C$38+Regression!$D$38*A1253+Regression!$E$38*AK1253+Regression!$F$38*AL1253,"")</f>
        <v>9359.0449739726882</v>
      </c>
      <c r="AV1253" s="34">
        <f t="shared" si="270"/>
        <v>9020.1091358925296</v>
      </c>
      <c r="AW1253" s="13" t="str">
        <f>IF(AJ1253=1,"Train",IF(AH1253=Inputs!$B$6+1,"Validation",IF(AH1253&gt;Inputs!$B$6+1,"Forecast","Not used")))</f>
        <v>Train</v>
      </c>
      <c r="AX1253" s="34">
        <f t="shared" si="271"/>
        <v>8442</v>
      </c>
      <c r="AY1253" s="38" t="str">
        <f t="shared" si="272"/>
        <v/>
      </c>
      <c r="AZ1253" s="13">
        <f t="shared" si="273"/>
        <v>-599.83192233818954</v>
      </c>
      <c r="BB1253" s="19">
        <f>Regression!$C$45+Regression!$C$46*A1253</f>
        <v>8096.7729971076797</v>
      </c>
      <c r="BC1253" s="27" t="str">
        <f t="shared" si="274"/>
        <v/>
      </c>
      <c r="BD1253" s="30">
        <f>INDEX('Seasonal Index'!$H$2:$H$53,AI1253)</f>
        <v>1.0045556242669631</v>
      </c>
      <c r="BE1253" s="34" t="str">
        <f t="shared" si="275"/>
        <v/>
      </c>
      <c r="BF1253" s="38" t="str">
        <f t="shared" si="276"/>
        <v/>
      </c>
      <c r="BG1253" s="34">
        <f t="shared" si="277"/>
        <v>8442</v>
      </c>
      <c r="BH1253" s="13">
        <f t="shared" si="278"/>
        <v>0</v>
      </c>
      <c r="BI1253" s="13">
        <f t="shared" si="279"/>
        <v>0</v>
      </c>
    </row>
    <row r="1254" spans="1:61" x14ac:dyDescent="0.2">
      <c r="A1254" s="15">
        <v>1253</v>
      </c>
      <c r="B1254" s="35">
        <v>42041</v>
      </c>
      <c r="C1254" s="36">
        <v>8282</v>
      </c>
      <c r="D1254" s="37"/>
      <c r="F1254" s="15">
        <v>281000</v>
      </c>
      <c r="H1254" s="15">
        <v>50.576000000000001</v>
      </c>
      <c r="I1254" s="15">
        <v>54.616</v>
      </c>
      <c r="J1254" s="15">
        <v>2.0680000000000001</v>
      </c>
      <c r="K1254" s="15">
        <v>17912.079000000002</v>
      </c>
      <c r="L1254" s="15">
        <v>934415</v>
      </c>
      <c r="M1254" s="15">
        <v>1868</v>
      </c>
      <c r="N1254" s="15">
        <v>17.178000000000001</v>
      </c>
      <c r="O1254" s="15">
        <v>241451</v>
      </c>
      <c r="P1254" s="15">
        <v>12096.1</v>
      </c>
      <c r="Q1254" s="15">
        <v>3265100</v>
      </c>
      <c r="R1254" s="15">
        <v>97000</v>
      </c>
      <c r="S1254" s="15">
        <v>18213</v>
      </c>
      <c r="T1254" s="15">
        <v>11.71</v>
      </c>
      <c r="U1254" s="15">
        <v>122.8</v>
      </c>
      <c r="V1254" s="15">
        <v>21</v>
      </c>
      <c r="W1254" s="15">
        <v>91.9</v>
      </c>
      <c r="X1254" s="15">
        <v>104.79696</v>
      </c>
      <c r="Y1254" s="15">
        <v>3.125</v>
      </c>
      <c r="Z1254" s="15">
        <v>2.9808437824249299</v>
      </c>
      <c r="AA1254" s="15">
        <v>58.542266845703097</v>
      </c>
      <c r="AB1254" s="15">
        <v>317099</v>
      </c>
      <c r="AD1254" s="15">
        <v>0</v>
      </c>
      <c r="AE1254" s="15">
        <v>199</v>
      </c>
      <c r="AF1254" s="15">
        <v>0</v>
      </c>
      <c r="AH1254" s="13">
        <f t="shared" si="266"/>
        <v>2015</v>
      </c>
      <c r="AI1254" s="13">
        <f t="shared" si="267"/>
        <v>6</v>
      </c>
      <c r="AJ1254" s="13">
        <f>IF(AND(ISNUMBER(C1254),ISNUMBER(AK1254),ISNUMBER(AL1254),AH1254&gt;=Inputs!$B$5,AH1254&lt;=Inputs!$B$6,AH1254&lt;&gt;Inputs!$B$7,AH1254&lt;&gt;Inputs!$B$8),1,0)</f>
        <v>1</v>
      </c>
      <c r="AK1254" s="13">
        <f>IF(INDEX($E1254:$AF1254,Inputs!$C$10)="","",INDEX($E1254:$AF1254,Inputs!$C$10))</f>
        <v>241451</v>
      </c>
      <c r="AL1254" s="13">
        <f>IF(INDEX($E1254:$AF1254,Inputs!$C$11)="","",INDEX($E1254:$AF1254,Inputs!$C$11))</f>
        <v>281000</v>
      </c>
      <c r="AM1254" s="19">
        <f>Regression!$C$5+Regression!$C$6*A1254</f>
        <v>9377.1883014227988</v>
      </c>
      <c r="AN1254" s="27">
        <f t="shared" si="268"/>
        <v>0.88320717615784405</v>
      </c>
      <c r="AO1254" s="30">
        <f>INDEX('Seasonal Index'!$E$2:$E$53,AI1254)</f>
        <v>0.93990301851114999</v>
      </c>
      <c r="AP1254" s="34">
        <f t="shared" si="269"/>
        <v>8811.5474010489634</v>
      </c>
      <c r="AQ1254" s="16">
        <f>IF(AJ1254=1,A1254-Regression!$C$15,0)</f>
        <v>-242.28057553956842</v>
      </c>
      <c r="AR1254" s="16">
        <f>IF(AJ1254=1,AK1254-Regression!$D$15,0)</f>
        <v>-25951.97841726616</v>
      </c>
      <c r="AS1254" s="16">
        <f>IF(AJ1254=1,AL1254-Regression!$E$15,0)</f>
        <v>45707.434052757802</v>
      </c>
      <c r="AT1254" s="16">
        <f>IF(AJ1254=1,AP1254-Regression!$F$15,0)</f>
        <v>-283.0252407743028</v>
      </c>
      <c r="AU1254" s="19">
        <f>IF(AND(ISNUMBER(AK1254),ISNUMBER(AL1254)),Regression!$C$38+Regression!$D$38*A1254+Regression!$E$38*AK1254+Regression!$F$38*AL1254,"")</f>
        <v>9304.3818332196097</v>
      </c>
      <c r="AV1254" s="34">
        <f t="shared" si="270"/>
        <v>8745.2165704234176</v>
      </c>
      <c r="AW1254" s="13" t="str">
        <f>IF(AJ1254=1,"Train",IF(AH1254=Inputs!$B$6+1,"Validation",IF(AH1254&gt;Inputs!$B$6+1,"Forecast","Not used")))</f>
        <v>Train</v>
      </c>
      <c r="AX1254" s="34">
        <f t="shared" si="271"/>
        <v>8282</v>
      </c>
      <c r="AY1254" s="38" t="str">
        <f t="shared" si="272"/>
        <v/>
      </c>
      <c r="AZ1254" s="13">
        <f t="shared" si="273"/>
        <v>-492.83443217064632</v>
      </c>
      <c r="BB1254" s="19">
        <f>Regression!$C$45+Regression!$C$46*A1254</f>
        <v>8098.3324967204562</v>
      </c>
      <c r="BC1254" s="27" t="str">
        <f t="shared" si="274"/>
        <v/>
      </c>
      <c r="BD1254" s="30">
        <f>INDEX('Seasonal Index'!$H$2:$H$53,AI1254)</f>
        <v>0.95301266001084362</v>
      </c>
      <c r="BE1254" s="34" t="str">
        <f t="shared" si="275"/>
        <v/>
      </c>
      <c r="BF1254" s="38" t="str">
        <f t="shared" si="276"/>
        <v/>
      </c>
      <c r="BG1254" s="34">
        <f t="shared" si="277"/>
        <v>8282</v>
      </c>
      <c r="BH1254" s="13">
        <f t="shared" si="278"/>
        <v>0</v>
      </c>
      <c r="BI1254" s="13">
        <f t="shared" si="279"/>
        <v>0</v>
      </c>
    </row>
    <row r="1255" spans="1:61" x14ac:dyDescent="0.2">
      <c r="A1255" s="15">
        <v>1254</v>
      </c>
      <c r="B1255" s="35">
        <v>42048</v>
      </c>
      <c r="C1255" s="36">
        <v>8809</v>
      </c>
      <c r="D1255" s="37"/>
      <c r="F1255" s="15">
        <v>298000</v>
      </c>
      <c r="H1255" s="15">
        <v>51.136000000000003</v>
      </c>
      <c r="I1255" s="15">
        <v>56.566000000000003</v>
      </c>
      <c r="J1255" s="15">
        <v>2.1909999999999998</v>
      </c>
      <c r="K1255" s="15">
        <v>17912.079000000002</v>
      </c>
      <c r="L1255" s="15">
        <v>989965</v>
      </c>
      <c r="M1255" s="15">
        <v>1868</v>
      </c>
      <c r="N1255" s="15">
        <v>17.178000000000001</v>
      </c>
      <c r="O1255" s="15">
        <v>241451</v>
      </c>
      <c r="P1255" s="15">
        <v>12096.1</v>
      </c>
      <c r="Q1255" s="15">
        <v>3265100</v>
      </c>
      <c r="R1255" s="15">
        <v>97000</v>
      </c>
      <c r="S1255" s="15">
        <v>18213</v>
      </c>
      <c r="T1255" s="15">
        <v>11.71</v>
      </c>
      <c r="U1255" s="15">
        <v>122.8</v>
      </c>
      <c r="V1255" s="15">
        <v>21</v>
      </c>
      <c r="W1255" s="15">
        <v>91.9</v>
      </c>
      <c r="X1255" s="15">
        <v>104.84338</v>
      </c>
      <c r="Y1255" s="15">
        <v>3.125</v>
      </c>
      <c r="Z1255" s="15">
        <v>2.9808437824249299</v>
      </c>
      <c r="AA1255" s="15">
        <v>58.542266845703097</v>
      </c>
      <c r="AB1255" s="15">
        <v>317099</v>
      </c>
      <c r="AD1255" s="15">
        <v>0</v>
      </c>
      <c r="AE1255" s="15">
        <v>164.3</v>
      </c>
      <c r="AF1255" s="15">
        <v>1.7</v>
      </c>
      <c r="AH1255" s="13">
        <f t="shared" si="266"/>
        <v>2015</v>
      </c>
      <c r="AI1255" s="13">
        <f t="shared" si="267"/>
        <v>7</v>
      </c>
      <c r="AJ1255" s="13">
        <f>IF(AND(ISNUMBER(C1255),ISNUMBER(AK1255),ISNUMBER(AL1255),AH1255&gt;=Inputs!$B$5,AH1255&lt;=Inputs!$B$6,AH1255&lt;&gt;Inputs!$B$7,AH1255&lt;&gt;Inputs!$B$8),1,0)</f>
        <v>1</v>
      </c>
      <c r="AK1255" s="13">
        <f>IF(INDEX($E1255:$AF1255,Inputs!$C$10)="","",INDEX($E1255:$AF1255,Inputs!$C$10))</f>
        <v>241451</v>
      </c>
      <c r="AL1255" s="13">
        <f>IF(INDEX($E1255:$AF1255,Inputs!$C$11)="","",INDEX($E1255:$AF1255,Inputs!$C$11))</f>
        <v>298000</v>
      </c>
      <c r="AM1255" s="19">
        <f>Regression!$C$5+Regression!$C$6*A1255</f>
        <v>9376.0156264844791</v>
      </c>
      <c r="AN1255" s="27">
        <f t="shared" si="268"/>
        <v>0.93952488465539374</v>
      </c>
      <c r="AO1255" s="30">
        <f>INDEX('Seasonal Index'!$E$2:$E$53,AI1255)</f>
        <v>0.9631620939890071</v>
      </c>
      <c r="AP1255" s="34">
        <f t="shared" si="269"/>
        <v>9145.9164090614013</v>
      </c>
      <c r="AQ1255" s="16">
        <f>IF(AJ1255=1,A1255-Regression!$C$15,0)</f>
        <v>-241.28057553956842</v>
      </c>
      <c r="AR1255" s="16">
        <f>IF(AJ1255=1,AK1255-Regression!$D$15,0)</f>
        <v>-25951.97841726616</v>
      </c>
      <c r="AS1255" s="16">
        <f>IF(AJ1255=1,AL1255-Regression!$E$15,0)</f>
        <v>62707.434052757802</v>
      </c>
      <c r="AT1255" s="16">
        <f>IF(AJ1255=1,AP1255-Regression!$F$15,0)</f>
        <v>51.343767238135115</v>
      </c>
      <c r="AU1255" s="19">
        <f>IF(AND(ISNUMBER(AK1255),ISNUMBER(AL1255)),Regression!$C$38+Regression!$D$38*A1255+Regression!$E$38*AK1255+Regression!$F$38*AL1255,"")</f>
        <v>9257.683816596802</v>
      </c>
      <c r="AV1255" s="34">
        <f t="shared" si="270"/>
        <v>8916.6501302815195</v>
      </c>
      <c r="AW1255" s="13" t="str">
        <f>IF(AJ1255=1,"Train",IF(AH1255=Inputs!$B$6+1,"Validation",IF(AH1255&gt;Inputs!$B$6+1,"Forecast","Not used")))</f>
        <v>Train</v>
      </c>
      <c r="AX1255" s="34">
        <f t="shared" si="271"/>
        <v>8809</v>
      </c>
      <c r="AY1255" s="38" t="str">
        <f t="shared" si="272"/>
        <v/>
      </c>
      <c r="AZ1255" s="13">
        <f t="shared" si="273"/>
        <v>-111.76740753540071</v>
      </c>
      <c r="BB1255" s="19">
        <f>Regression!$C$45+Regression!$C$46*A1255</f>
        <v>8099.8919963332337</v>
      </c>
      <c r="BC1255" s="27" t="str">
        <f t="shared" si="274"/>
        <v/>
      </c>
      <c r="BD1255" s="30">
        <f>INDEX('Seasonal Index'!$H$2:$H$53,AI1255)</f>
        <v>0.98161870818373353</v>
      </c>
      <c r="BE1255" s="34" t="str">
        <f t="shared" si="275"/>
        <v/>
      </c>
      <c r="BF1255" s="38" t="str">
        <f t="shared" si="276"/>
        <v/>
      </c>
      <c r="BG1255" s="34">
        <f t="shared" si="277"/>
        <v>8809</v>
      </c>
      <c r="BH1255" s="13">
        <f t="shared" si="278"/>
        <v>0</v>
      </c>
      <c r="BI1255" s="13">
        <f t="shared" si="279"/>
        <v>0</v>
      </c>
    </row>
    <row r="1256" spans="1:61" x14ac:dyDescent="0.2">
      <c r="A1256" s="15">
        <v>1255</v>
      </c>
      <c r="B1256" s="35">
        <v>42055</v>
      </c>
      <c r="C1256" s="36">
        <v>8915</v>
      </c>
      <c r="D1256" s="37"/>
      <c r="F1256" s="15">
        <v>285000</v>
      </c>
      <c r="H1256" s="15">
        <v>51.69</v>
      </c>
      <c r="I1256" s="15">
        <v>60.567999999999998</v>
      </c>
      <c r="J1256" s="15">
        <v>2.274</v>
      </c>
      <c r="K1256" s="15">
        <v>17912.079000000002</v>
      </c>
      <c r="L1256" s="15">
        <v>989965</v>
      </c>
      <c r="M1256" s="15">
        <v>1868</v>
      </c>
      <c r="N1256" s="15">
        <v>16.91</v>
      </c>
      <c r="O1256" s="15">
        <v>252271</v>
      </c>
      <c r="P1256" s="15">
        <v>12096.1</v>
      </c>
      <c r="Q1256" s="15">
        <v>3265100</v>
      </c>
      <c r="R1256" s="15">
        <v>97000</v>
      </c>
      <c r="S1256" s="15">
        <v>18213</v>
      </c>
      <c r="T1256" s="15">
        <v>11.827</v>
      </c>
      <c r="U1256" s="15">
        <v>122.8</v>
      </c>
      <c r="V1256" s="15">
        <v>21</v>
      </c>
      <c r="W1256" s="15">
        <v>91.9</v>
      </c>
      <c r="X1256" s="15">
        <v>105.17048</v>
      </c>
      <c r="Y1256" s="15">
        <v>3.125</v>
      </c>
      <c r="Z1256" s="15">
        <v>2.9262638092040998</v>
      </c>
      <c r="AA1256" s="15">
        <v>58.542266845703097</v>
      </c>
      <c r="AB1256" s="15">
        <v>317099</v>
      </c>
      <c r="AD1256" s="15">
        <v>0</v>
      </c>
      <c r="AE1256" s="15">
        <v>230</v>
      </c>
      <c r="AF1256" s="15">
        <v>0.8</v>
      </c>
      <c r="AH1256" s="13">
        <f t="shared" si="266"/>
        <v>2015</v>
      </c>
      <c r="AI1256" s="13">
        <f t="shared" si="267"/>
        <v>8</v>
      </c>
      <c r="AJ1256" s="13">
        <f>IF(AND(ISNUMBER(C1256),ISNUMBER(AK1256),ISNUMBER(AL1256),AH1256&gt;=Inputs!$B$5,AH1256&lt;=Inputs!$B$6,AH1256&lt;&gt;Inputs!$B$7,AH1256&lt;&gt;Inputs!$B$8),1,0)</f>
        <v>1</v>
      </c>
      <c r="AK1256" s="13">
        <f>IF(INDEX($E1256:$AF1256,Inputs!$C$10)="","",INDEX($E1256:$AF1256,Inputs!$C$10))</f>
        <v>252271</v>
      </c>
      <c r="AL1256" s="13">
        <f>IF(INDEX($E1256:$AF1256,Inputs!$C$11)="","",INDEX($E1256:$AF1256,Inputs!$C$11))</f>
        <v>285000</v>
      </c>
      <c r="AM1256" s="19">
        <f>Regression!$C$5+Regression!$C$6*A1256</f>
        <v>9374.8429515461612</v>
      </c>
      <c r="AN1256" s="27">
        <f t="shared" si="268"/>
        <v>0.9509492634785609</v>
      </c>
      <c r="AO1256" s="30">
        <f>INDEX('Seasonal Index'!$E$2:$E$53,AI1256)</f>
        <v>0.97838705647303814</v>
      </c>
      <c r="AP1256" s="34">
        <f t="shared" si="269"/>
        <v>9111.9357528475994</v>
      </c>
      <c r="AQ1256" s="16">
        <f>IF(AJ1256=1,A1256-Regression!$C$15,0)</f>
        <v>-240.28057553956842</v>
      </c>
      <c r="AR1256" s="16">
        <f>IF(AJ1256=1,AK1256-Regression!$D$15,0)</f>
        <v>-15131.97841726616</v>
      </c>
      <c r="AS1256" s="16">
        <f>IF(AJ1256=1,AL1256-Regression!$E$15,0)</f>
        <v>49707.434052757802</v>
      </c>
      <c r="AT1256" s="16">
        <f>IF(AJ1256=1,AP1256-Regression!$F$15,0)</f>
        <v>17.363111024333193</v>
      </c>
      <c r="AU1256" s="19">
        <f>IF(AND(ISNUMBER(AK1256),ISNUMBER(AL1256)),Regression!$C$38+Regression!$D$38*A1256+Regression!$E$38*AK1256+Regression!$F$38*AL1256,"")</f>
        <v>9310.3799828191204</v>
      </c>
      <c r="AV1256" s="34">
        <f t="shared" si="270"/>
        <v>9109.1552660358939</v>
      </c>
      <c r="AW1256" s="13" t="str">
        <f>IF(AJ1256=1,"Train",IF(AH1256=Inputs!$B$6+1,"Validation",IF(AH1256&gt;Inputs!$B$6+1,"Forecast","Not used")))</f>
        <v>Train</v>
      </c>
      <c r="AX1256" s="34">
        <f t="shared" si="271"/>
        <v>8915</v>
      </c>
      <c r="AY1256" s="38" t="str">
        <f t="shared" si="272"/>
        <v/>
      </c>
      <c r="AZ1256" s="13">
        <f t="shared" si="273"/>
        <v>-198.44422997152105</v>
      </c>
      <c r="BB1256" s="19">
        <f>Regression!$C$45+Regression!$C$46*A1256</f>
        <v>8101.4514959460103</v>
      </c>
      <c r="BC1256" s="27" t="str">
        <f t="shared" si="274"/>
        <v/>
      </c>
      <c r="BD1256" s="30">
        <f>INDEX('Seasonal Index'!$H$2:$H$53,AI1256)</f>
        <v>1.0025158987054763</v>
      </c>
      <c r="BE1256" s="34" t="str">
        <f t="shared" si="275"/>
        <v/>
      </c>
      <c r="BF1256" s="38" t="str">
        <f t="shared" si="276"/>
        <v/>
      </c>
      <c r="BG1256" s="34">
        <f t="shared" si="277"/>
        <v>8915</v>
      </c>
      <c r="BH1256" s="13">
        <f t="shared" si="278"/>
        <v>0</v>
      </c>
      <c r="BI1256" s="13">
        <f t="shared" si="279"/>
        <v>0</v>
      </c>
    </row>
    <row r="1257" spans="1:61" x14ac:dyDescent="0.2">
      <c r="A1257" s="15">
        <v>1256</v>
      </c>
      <c r="B1257" s="35">
        <v>42062</v>
      </c>
      <c r="C1257" s="36">
        <v>8630</v>
      </c>
      <c r="D1257" s="37"/>
      <c r="F1257" s="15">
        <v>305000</v>
      </c>
      <c r="H1257" s="15">
        <v>49.155999999999999</v>
      </c>
      <c r="I1257" s="15">
        <v>60.631999999999998</v>
      </c>
      <c r="J1257" s="15">
        <v>2.3319999999999999</v>
      </c>
      <c r="K1257" s="15">
        <v>17912.079000000002</v>
      </c>
      <c r="L1257" s="15">
        <v>989965</v>
      </c>
      <c r="M1257" s="15">
        <v>1868</v>
      </c>
      <c r="N1257" s="15">
        <v>16.91</v>
      </c>
      <c r="O1257" s="15">
        <v>252271</v>
      </c>
      <c r="P1257" s="15">
        <v>12096.1</v>
      </c>
      <c r="Q1257" s="15">
        <v>3265100</v>
      </c>
      <c r="R1257" s="15">
        <v>97000</v>
      </c>
      <c r="S1257" s="15">
        <v>18213</v>
      </c>
      <c r="T1257" s="15">
        <v>11.827</v>
      </c>
      <c r="U1257" s="15">
        <v>122.8</v>
      </c>
      <c r="V1257" s="15">
        <v>21</v>
      </c>
      <c r="W1257" s="15">
        <v>91.9</v>
      </c>
      <c r="X1257" s="15">
        <v>105.2436</v>
      </c>
      <c r="Y1257" s="15">
        <v>3.125</v>
      </c>
      <c r="Z1257" s="15">
        <v>2.9262638092040998</v>
      </c>
      <c r="AA1257" s="15">
        <v>58.542266845703097</v>
      </c>
      <c r="AB1257" s="15">
        <v>317099</v>
      </c>
      <c r="AD1257" s="15">
        <v>0</v>
      </c>
      <c r="AE1257" s="15">
        <v>218.3</v>
      </c>
      <c r="AF1257" s="15">
        <v>0.8</v>
      </c>
      <c r="AH1257" s="13">
        <f t="shared" si="266"/>
        <v>2015</v>
      </c>
      <c r="AI1257" s="13">
        <f t="shared" si="267"/>
        <v>9</v>
      </c>
      <c r="AJ1257" s="13">
        <f>IF(AND(ISNUMBER(C1257),ISNUMBER(AK1257),ISNUMBER(AL1257),AH1257&gt;=Inputs!$B$5,AH1257&lt;=Inputs!$B$6,AH1257&lt;&gt;Inputs!$B$7,AH1257&lt;&gt;Inputs!$B$8),1,0)</f>
        <v>1</v>
      </c>
      <c r="AK1257" s="13">
        <f>IF(INDEX($E1257:$AF1257,Inputs!$C$10)="","",INDEX($E1257:$AF1257,Inputs!$C$10))</f>
        <v>252271</v>
      </c>
      <c r="AL1257" s="13">
        <f>IF(INDEX($E1257:$AF1257,Inputs!$C$11)="","",INDEX($E1257:$AF1257,Inputs!$C$11))</f>
        <v>305000</v>
      </c>
      <c r="AM1257" s="19">
        <f>Regression!$C$5+Regression!$C$6*A1257</f>
        <v>9373.6702766078415</v>
      </c>
      <c r="AN1257" s="27">
        <f t="shared" si="268"/>
        <v>0.920663917690418</v>
      </c>
      <c r="AO1257" s="30">
        <f>INDEX('Seasonal Index'!$E$2:$E$53,AI1257)</f>
        <v>0.98629367627517528</v>
      </c>
      <c r="AP1257" s="34">
        <f t="shared" si="269"/>
        <v>8749.9293644383415</v>
      </c>
      <c r="AQ1257" s="16">
        <f>IF(AJ1257=1,A1257-Regression!$C$15,0)</f>
        <v>-239.28057553956842</v>
      </c>
      <c r="AR1257" s="16">
        <f>IF(AJ1257=1,AK1257-Regression!$D$15,0)</f>
        <v>-15131.97841726616</v>
      </c>
      <c r="AS1257" s="16">
        <f>IF(AJ1257=1,AL1257-Regression!$E$15,0)</f>
        <v>69707.434052757802</v>
      </c>
      <c r="AT1257" s="16">
        <f>IF(AJ1257=1,AP1257-Regression!$F$15,0)</f>
        <v>-344.64327738492466</v>
      </c>
      <c r="AU1257" s="19">
        <f>IF(AND(ISNUMBER(AK1257),ISNUMBER(AL1257)),Regression!$C$38+Regression!$D$38*A1257+Regression!$E$38*AK1257+Regression!$F$38*AL1257,"")</f>
        <v>9255.7168420660419</v>
      </c>
      <c r="AV1257" s="34">
        <f t="shared" si="270"/>
        <v>9128.8549907233719</v>
      </c>
      <c r="AW1257" s="13" t="str">
        <f>IF(AJ1257=1,"Train",IF(AH1257=Inputs!$B$6+1,"Validation",IF(AH1257&gt;Inputs!$B$6+1,"Forecast","Not used")))</f>
        <v>Train</v>
      </c>
      <c r="AX1257" s="34">
        <f t="shared" si="271"/>
        <v>8630</v>
      </c>
      <c r="AY1257" s="38" t="str">
        <f t="shared" si="272"/>
        <v/>
      </c>
      <c r="AZ1257" s="13">
        <f t="shared" si="273"/>
        <v>-505.78747762770035</v>
      </c>
      <c r="BB1257" s="19">
        <f>Regression!$C$45+Regression!$C$46*A1257</f>
        <v>8103.0109955587868</v>
      </c>
      <c r="BC1257" s="27" t="str">
        <f t="shared" si="274"/>
        <v/>
      </c>
      <c r="BD1257" s="30">
        <f>INDEX('Seasonal Index'!$H$2:$H$53,AI1257)</f>
        <v>1.0104103597905623</v>
      </c>
      <c r="BE1257" s="34" t="str">
        <f t="shared" si="275"/>
        <v/>
      </c>
      <c r="BF1257" s="38" t="str">
        <f t="shared" si="276"/>
        <v/>
      </c>
      <c r="BG1257" s="34">
        <f t="shared" si="277"/>
        <v>8630</v>
      </c>
      <c r="BH1257" s="13">
        <f t="shared" si="278"/>
        <v>0</v>
      </c>
      <c r="BI1257" s="13">
        <f t="shared" si="279"/>
        <v>0</v>
      </c>
    </row>
    <row r="1258" spans="1:61" x14ac:dyDescent="0.2">
      <c r="A1258" s="15">
        <v>1257</v>
      </c>
      <c r="B1258" s="35">
        <v>42069</v>
      </c>
      <c r="C1258" s="36">
        <v>8515</v>
      </c>
      <c r="D1258" s="37"/>
      <c r="F1258" s="15">
        <v>317000</v>
      </c>
      <c r="H1258" s="15">
        <v>50.384</v>
      </c>
      <c r="I1258" s="15">
        <v>60.118000000000002</v>
      </c>
      <c r="J1258" s="15">
        <v>2.4729999999999999</v>
      </c>
      <c r="K1258" s="15">
        <v>17912.079000000002</v>
      </c>
      <c r="L1258" s="15">
        <v>989965</v>
      </c>
      <c r="M1258" s="15">
        <v>1868</v>
      </c>
      <c r="N1258" s="15">
        <v>16.91</v>
      </c>
      <c r="O1258" s="15">
        <v>252271</v>
      </c>
      <c r="P1258" s="15">
        <v>12096.1</v>
      </c>
      <c r="Q1258" s="15">
        <v>3265100</v>
      </c>
      <c r="R1258" s="15">
        <v>97000</v>
      </c>
      <c r="S1258" s="15">
        <v>20594</v>
      </c>
      <c r="T1258" s="15">
        <v>11.827</v>
      </c>
      <c r="U1258" s="15">
        <v>122.8</v>
      </c>
      <c r="V1258" s="15">
        <v>21</v>
      </c>
      <c r="W1258" s="15">
        <v>91.9</v>
      </c>
      <c r="X1258" s="15">
        <v>105.44672</v>
      </c>
      <c r="Y1258" s="15">
        <v>3.125</v>
      </c>
      <c r="Z1258" s="15">
        <v>2.9262638092040998</v>
      </c>
      <c r="AA1258" s="15">
        <v>58.542266845703097</v>
      </c>
      <c r="AB1258" s="15">
        <v>319601</v>
      </c>
      <c r="AD1258" s="15">
        <v>0</v>
      </c>
      <c r="AE1258" s="15">
        <v>187.8</v>
      </c>
      <c r="AF1258" s="15">
        <v>1.4</v>
      </c>
      <c r="AH1258" s="13">
        <f t="shared" si="266"/>
        <v>2015</v>
      </c>
      <c r="AI1258" s="13">
        <f t="shared" si="267"/>
        <v>10</v>
      </c>
      <c r="AJ1258" s="13">
        <f>IF(AND(ISNUMBER(C1258),ISNUMBER(AK1258),ISNUMBER(AL1258),AH1258&gt;=Inputs!$B$5,AH1258&lt;=Inputs!$B$6,AH1258&lt;&gt;Inputs!$B$7,AH1258&lt;&gt;Inputs!$B$8),1,0)</f>
        <v>1</v>
      </c>
      <c r="AK1258" s="13">
        <f>IF(INDEX($E1258:$AF1258,Inputs!$C$10)="","",INDEX($E1258:$AF1258,Inputs!$C$10))</f>
        <v>252271</v>
      </c>
      <c r="AL1258" s="13">
        <f>IF(INDEX($E1258:$AF1258,Inputs!$C$11)="","",INDEX($E1258:$AF1258,Inputs!$C$11))</f>
        <v>317000</v>
      </c>
      <c r="AM1258" s="19">
        <f>Regression!$C$5+Regression!$C$6*A1258</f>
        <v>9372.4976016695218</v>
      </c>
      <c r="AN1258" s="27">
        <f t="shared" si="268"/>
        <v>0.90850916819474292</v>
      </c>
      <c r="AO1258" s="30">
        <f>INDEX('Seasonal Index'!$E$2:$E$53,AI1258)</f>
        <v>0.99527490721887679</v>
      </c>
      <c r="AP1258" s="34">
        <f t="shared" si="269"/>
        <v>8555.4251777468107</v>
      </c>
      <c r="AQ1258" s="16">
        <f>IF(AJ1258=1,A1258-Regression!$C$15,0)</f>
        <v>-238.28057553956842</v>
      </c>
      <c r="AR1258" s="16">
        <f>IF(AJ1258=1,AK1258-Regression!$D$15,0)</f>
        <v>-15131.97841726616</v>
      </c>
      <c r="AS1258" s="16">
        <f>IF(AJ1258=1,AL1258-Regression!$E$15,0)</f>
        <v>81707.434052757802</v>
      </c>
      <c r="AT1258" s="16">
        <f>IF(AJ1258=1,AP1258-Regression!$F$15,0)</f>
        <v>-539.14746407645544</v>
      </c>
      <c r="AU1258" s="19">
        <f>IF(AND(ISNUMBER(AK1258),ISNUMBER(AL1258)),Regression!$C$38+Regression!$D$38*A1258+Regression!$E$38*AK1258+Regression!$F$38*AL1258,"")</f>
        <v>9222.2940323270213</v>
      </c>
      <c r="AV1258" s="34">
        <f t="shared" si="270"/>
        <v>9178.7178373694769</v>
      </c>
      <c r="AW1258" s="13" t="str">
        <f>IF(AJ1258=1,"Train",IF(AH1258=Inputs!$B$6+1,"Validation",IF(AH1258&gt;Inputs!$B$6+1,"Forecast","Not used")))</f>
        <v>Train</v>
      </c>
      <c r="AX1258" s="34">
        <f t="shared" si="271"/>
        <v>8515</v>
      </c>
      <c r="AY1258" s="38" t="str">
        <f t="shared" si="272"/>
        <v/>
      </c>
      <c r="AZ1258" s="13">
        <f t="shared" si="273"/>
        <v>-666.86885458021061</v>
      </c>
      <c r="BB1258" s="19">
        <f>Regression!$C$45+Regression!$C$46*A1258</f>
        <v>8104.5704951715634</v>
      </c>
      <c r="BC1258" s="27" t="str">
        <f t="shared" si="274"/>
        <v/>
      </c>
      <c r="BD1258" s="30">
        <f>INDEX('Seasonal Index'!$H$2:$H$53,AI1258)</f>
        <v>1.0119261816291902</v>
      </c>
      <c r="BE1258" s="34" t="str">
        <f t="shared" si="275"/>
        <v/>
      </c>
      <c r="BF1258" s="38" t="str">
        <f t="shared" si="276"/>
        <v/>
      </c>
      <c r="BG1258" s="34">
        <f t="shared" si="277"/>
        <v>8515</v>
      </c>
      <c r="BH1258" s="13">
        <f t="shared" si="278"/>
        <v>0</v>
      </c>
      <c r="BI1258" s="13">
        <f t="shared" si="279"/>
        <v>0</v>
      </c>
    </row>
    <row r="1259" spans="1:61" x14ac:dyDescent="0.2">
      <c r="A1259" s="15">
        <v>1258</v>
      </c>
      <c r="B1259" s="35">
        <v>42076</v>
      </c>
      <c r="C1259" s="36">
        <v>9260</v>
      </c>
      <c r="D1259" s="37"/>
      <c r="F1259" s="15">
        <v>293000</v>
      </c>
      <c r="H1259" s="15">
        <v>47.686</v>
      </c>
      <c r="I1259" s="15">
        <v>56.508000000000003</v>
      </c>
      <c r="J1259" s="15">
        <v>2.4870000000000001</v>
      </c>
      <c r="K1259" s="15">
        <v>17912.079000000002</v>
      </c>
      <c r="L1259" s="15">
        <v>844733</v>
      </c>
      <c r="M1259" s="15">
        <v>1651</v>
      </c>
      <c r="N1259" s="15">
        <v>16.91</v>
      </c>
      <c r="O1259" s="15">
        <v>252271</v>
      </c>
      <c r="P1259" s="15">
        <v>12066.7</v>
      </c>
      <c r="Q1259" s="15">
        <v>3265100</v>
      </c>
      <c r="R1259" s="15">
        <v>97000</v>
      </c>
      <c r="S1259" s="15">
        <v>20594</v>
      </c>
      <c r="T1259" s="15">
        <v>11.827</v>
      </c>
      <c r="U1259" s="15">
        <v>122.8</v>
      </c>
      <c r="V1259" s="15">
        <v>21</v>
      </c>
      <c r="W1259" s="15">
        <v>94.1</v>
      </c>
      <c r="X1259" s="15">
        <v>106.23457500000001</v>
      </c>
      <c r="Y1259" s="15">
        <v>3.125</v>
      </c>
      <c r="Z1259" s="15">
        <v>2.9262638092040998</v>
      </c>
      <c r="AA1259" s="15">
        <v>58.542266845703097</v>
      </c>
      <c r="AB1259" s="15">
        <v>319601</v>
      </c>
      <c r="AD1259" s="15">
        <v>0</v>
      </c>
      <c r="AE1259" s="15">
        <v>124.2</v>
      </c>
      <c r="AF1259" s="15">
        <v>2.9</v>
      </c>
      <c r="AH1259" s="13">
        <f t="shared" si="266"/>
        <v>2015</v>
      </c>
      <c r="AI1259" s="13">
        <f t="shared" si="267"/>
        <v>11</v>
      </c>
      <c r="AJ1259" s="13">
        <f>IF(AND(ISNUMBER(C1259),ISNUMBER(AK1259),ISNUMBER(AL1259),AH1259&gt;=Inputs!$B$5,AH1259&lt;=Inputs!$B$6,AH1259&lt;&gt;Inputs!$B$7,AH1259&lt;&gt;Inputs!$B$8),1,0)</f>
        <v>1</v>
      </c>
      <c r="AK1259" s="13">
        <f>IF(INDEX($E1259:$AF1259,Inputs!$C$10)="","",INDEX($E1259:$AF1259,Inputs!$C$10))</f>
        <v>252271</v>
      </c>
      <c r="AL1259" s="13">
        <f>IF(INDEX($E1259:$AF1259,Inputs!$C$11)="","",INDEX($E1259:$AF1259,Inputs!$C$11))</f>
        <v>293000</v>
      </c>
      <c r="AM1259" s="19">
        <f>Regression!$C$5+Regression!$C$6*A1259</f>
        <v>9371.324926731204</v>
      </c>
      <c r="AN1259" s="27">
        <f t="shared" si="268"/>
        <v>0.98812068436410139</v>
      </c>
      <c r="AO1259" s="30">
        <f>INDEX('Seasonal Index'!$E$2:$E$53,AI1259)</f>
        <v>1.0021277529608945</v>
      </c>
      <c r="AP1259" s="34">
        <f t="shared" si="269"/>
        <v>9240.338841669969</v>
      </c>
      <c r="AQ1259" s="16">
        <f>IF(AJ1259=1,A1259-Regression!$C$15,0)</f>
        <v>-237.28057553956842</v>
      </c>
      <c r="AR1259" s="16">
        <f>IF(AJ1259=1,AK1259-Regression!$D$15,0)</f>
        <v>-15131.97841726616</v>
      </c>
      <c r="AS1259" s="16">
        <f>IF(AJ1259=1,AL1259-Regression!$E$15,0)</f>
        <v>57707.434052757802</v>
      </c>
      <c r="AT1259" s="16">
        <f>IF(AJ1259=1,AP1259-Regression!$F$15,0)</f>
        <v>145.76619984670288</v>
      </c>
      <c r="AU1259" s="19">
        <f>IF(AND(ISNUMBER(AK1259),ISNUMBER(AL1259)),Regression!$C$38+Regression!$D$38*A1259+Regression!$E$38*AK1259+Regression!$F$38*AL1259,"")</f>
        <v>9284.4527121512583</v>
      </c>
      <c r="AV1259" s="34">
        <f t="shared" si="270"/>
        <v>9304.2077338998224</v>
      </c>
      <c r="AW1259" s="13" t="str">
        <f>IF(AJ1259=1,"Train",IF(AH1259=Inputs!$B$6+1,"Validation",IF(AH1259&gt;Inputs!$B$6+1,"Forecast","Not used")))</f>
        <v>Train</v>
      </c>
      <c r="AX1259" s="34">
        <f t="shared" si="271"/>
        <v>9260</v>
      </c>
      <c r="AY1259" s="38" t="str">
        <f t="shared" si="272"/>
        <v/>
      </c>
      <c r="AZ1259" s="13">
        <f t="shared" si="273"/>
        <v>-44.113870481289268</v>
      </c>
      <c r="BB1259" s="19">
        <f>Regression!$C$45+Regression!$C$46*A1259</f>
        <v>8106.1299947843399</v>
      </c>
      <c r="BC1259" s="27" t="str">
        <f t="shared" si="274"/>
        <v/>
      </c>
      <c r="BD1259" s="30">
        <f>INDEX('Seasonal Index'!$H$2:$H$53,AI1259)</f>
        <v>1.0050201958166503</v>
      </c>
      <c r="BE1259" s="34" t="str">
        <f t="shared" si="275"/>
        <v/>
      </c>
      <c r="BF1259" s="38" t="str">
        <f t="shared" si="276"/>
        <v/>
      </c>
      <c r="BG1259" s="34">
        <f t="shared" si="277"/>
        <v>9260</v>
      </c>
      <c r="BH1259" s="13">
        <f t="shared" si="278"/>
        <v>0</v>
      </c>
      <c r="BI1259" s="13">
        <f t="shared" si="279"/>
        <v>0</v>
      </c>
    </row>
    <row r="1260" spans="1:61" x14ac:dyDescent="0.2">
      <c r="A1260" s="15">
        <v>1259</v>
      </c>
      <c r="B1260" s="35">
        <v>42083</v>
      </c>
      <c r="C1260" s="36">
        <v>8619</v>
      </c>
      <c r="D1260" s="37"/>
      <c r="F1260" s="15">
        <v>290000</v>
      </c>
      <c r="H1260" s="15">
        <v>44.393999999999998</v>
      </c>
      <c r="I1260" s="15">
        <v>52.72</v>
      </c>
      <c r="J1260" s="15">
        <v>2.4529999999999998</v>
      </c>
      <c r="K1260" s="15">
        <v>17912.079000000002</v>
      </c>
      <c r="L1260" s="15">
        <v>844733</v>
      </c>
      <c r="M1260" s="15">
        <v>1651</v>
      </c>
      <c r="N1260" s="15">
        <v>16.890999999999998</v>
      </c>
      <c r="O1260" s="15">
        <v>233498</v>
      </c>
      <c r="P1260" s="15">
        <v>12066.7</v>
      </c>
      <c r="Q1260" s="15">
        <v>3309540</v>
      </c>
      <c r="R1260" s="15">
        <v>97000</v>
      </c>
      <c r="S1260" s="15">
        <v>20594</v>
      </c>
      <c r="T1260" s="15">
        <v>11.827</v>
      </c>
      <c r="U1260" s="15">
        <v>122.8</v>
      </c>
      <c r="V1260" s="15">
        <v>21</v>
      </c>
      <c r="W1260" s="15">
        <v>94.1</v>
      </c>
      <c r="X1260" s="15">
        <v>108.25028</v>
      </c>
      <c r="Y1260" s="15">
        <v>3.125</v>
      </c>
      <c r="Z1260" s="15">
        <v>2.8302655220031698</v>
      </c>
      <c r="AA1260" s="15">
        <v>58.542266845703097</v>
      </c>
      <c r="AB1260" s="15">
        <v>319601</v>
      </c>
      <c r="AD1260" s="15">
        <v>0</v>
      </c>
      <c r="AE1260" s="15">
        <v>94.9</v>
      </c>
      <c r="AF1260" s="15">
        <v>9.9</v>
      </c>
      <c r="AH1260" s="13">
        <f t="shared" si="266"/>
        <v>2015</v>
      </c>
      <c r="AI1260" s="13">
        <f t="shared" si="267"/>
        <v>12</v>
      </c>
      <c r="AJ1260" s="13">
        <f>IF(AND(ISNUMBER(C1260),ISNUMBER(AK1260),ISNUMBER(AL1260),AH1260&gt;=Inputs!$B$5,AH1260&lt;=Inputs!$B$6,AH1260&lt;&gt;Inputs!$B$7,AH1260&lt;&gt;Inputs!$B$8),1,0)</f>
        <v>1</v>
      </c>
      <c r="AK1260" s="13">
        <f>IF(INDEX($E1260:$AF1260,Inputs!$C$10)="","",INDEX($E1260:$AF1260,Inputs!$C$10))</f>
        <v>233498</v>
      </c>
      <c r="AL1260" s="13">
        <f>IF(INDEX($E1260:$AF1260,Inputs!$C$11)="","",INDEX($E1260:$AF1260,Inputs!$C$11))</f>
        <v>290000</v>
      </c>
      <c r="AM1260" s="19">
        <f>Regression!$C$5+Regression!$C$6*A1260</f>
        <v>9370.1522517928843</v>
      </c>
      <c r="AN1260" s="27">
        <f t="shared" si="268"/>
        <v>0.91983564070165891</v>
      </c>
      <c r="AO1260" s="30">
        <f>INDEX('Seasonal Index'!$E$2:$E$53,AI1260)</f>
        <v>0.99255102448152055</v>
      </c>
      <c r="AP1260" s="34">
        <f t="shared" si="269"/>
        <v>8683.6845536503388</v>
      </c>
      <c r="AQ1260" s="16">
        <f>IF(AJ1260=1,A1260-Regression!$C$15,0)</f>
        <v>-236.28057553956842</v>
      </c>
      <c r="AR1260" s="16">
        <f>IF(AJ1260=1,AK1260-Regression!$D$15,0)</f>
        <v>-33904.97841726616</v>
      </c>
      <c r="AS1260" s="16">
        <f>IF(AJ1260=1,AL1260-Regression!$E$15,0)</f>
        <v>54707.434052757802</v>
      </c>
      <c r="AT1260" s="16">
        <f>IF(AJ1260=1,AP1260-Regression!$F$15,0)</f>
        <v>-410.88808817292738</v>
      </c>
      <c r="AU1260" s="19">
        <f>IF(AND(ISNUMBER(AK1260),ISNUMBER(AL1260)),Regression!$C$38+Regression!$D$38*A1260+Regression!$E$38*AK1260+Regression!$F$38*AL1260,"")</f>
        <v>9256.6009720861803</v>
      </c>
      <c r="AV1260" s="34">
        <f t="shared" si="270"/>
        <v>9187.6487780607767</v>
      </c>
      <c r="AW1260" s="13" t="str">
        <f>IF(AJ1260=1,"Train",IF(AH1260=Inputs!$B$6+1,"Validation",IF(AH1260&gt;Inputs!$B$6+1,"Forecast","Not used")))</f>
        <v>Train</v>
      </c>
      <c r="AX1260" s="34">
        <f t="shared" si="271"/>
        <v>8619</v>
      </c>
      <c r="AY1260" s="38" t="str">
        <f t="shared" si="272"/>
        <v/>
      </c>
      <c r="AZ1260" s="13">
        <f t="shared" si="273"/>
        <v>-572.91641843584148</v>
      </c>
      <c r="BB1260" s="19">
        <f>Regression!$C$45+Regression!$C$46*A1260</f>
        <v>8107.6894943971165</v>
      </c>
      <c r="BC1260" s="27" t="str">
        <f t="shared" si="274"/>
        <v/>
      </c>
      <c r="BD1260" s="30">
        <f>INDEX('Seasonal Index'!$H$2:$H$53,AI1260)</f>
        <v>1.0030364776411875</v>
      </c>
      <c r="BE1260" s="34" t="str">
        <f t="shared" si="275"/>
        <v/>
      </c>
      <c r="BF1260" s="38" t="str">
        <f t="shared" si="276"/>
        <v/>
      </c>
      <c r="BG1260" s="34">
        <f t="shared" si="277"/>
        <v>8619</v>
      </c>
      <c r="BH1260" s="13">
        <f t="shared" si="278"/>
        <v>0</v>
      </c>
      <c r="BI1260" s="13">
        <f t="shared" si="279"/>
        <v>0</v>
      </c>
    </row>
    <row r="1261" spans="1:61" x14ac:dyDescent="0.2">
      <c r="A1261" s="15">
        <v>1260</v>
      </c>
      <c r="B1261" s="35">
        <v>42090</v>
      </c>
      <c r="C1261" s="36">
        <v>9435</v>
      </c>
      <c r="D1261" s="37"/>
      <c r="F1261" s="15">
        <v>284000</v>
      </c>
      <c r="H1261" s="15">
        <v>48.683999999999997</v>
      </c>
      <c r="I1261" s="15">
        <v>55.014000000000003</v>
      </c>
      <c r="J1261" s="15">
        <v>2.4569999999999999</v>
      </c>
      <c r="K1261" s="15">
        <v>17912.079000000002</v>
      </c>
      <c r="L1261" s="15">
        <v>844733</v>
      </c>
      <c r="M1261" s="15">
        <v>1651</v>
      </c>
      <c r="N1261" s="15">
        <v>16.890999999999998</v>
      </c>
      <c r="O1261" s="15">
        <v>233498</v>
      </c>
      <c r="P1261" s="15">
        <v>12066.7</v>
      </c>
      <c r="Q1261" s="15">
        <v>3309540</v>
      </c>
      <c r="R1261" s="15">
        <v>97000</v>
      </c>
      <c r="S1261" s="15">
        <v>20594</v>
      </c>
      <c r="T1261" s="15">
        <v>11.827</v>
      </c>
      <c r="U1261" s="15">
        <v>122.8</v>
      </c>
      <c r="V1261" s="15">
        <v>21</v>
      </c>
      <c r="W1261" s="15">
        <v>94.1</v>
      </c>
      <c r="X1261" s="15">
        <v>108.19607999999999</v>
      </c>
      <c r="Y1261" s="15">
        <v>3.125</v>
      </c>
      <c r="Z1261" s="15">
        <v>2.8302655220031698</v>
      </c>
      <c r="AA1261" s="15">
        <v>58.542266845703097</v>
      </c>
      <c r="AB1261" s="15">
        <v>319601</v>
      </c>
      <c r="AD1261" s="15">
        <v>0</v>
      </c>
      <c r="AE1261" s="15">
        <v>106.3</v>
      </c>
      <c r="AF1261" s="15">
        <v>4.9000000000000004</v>
      </c>
      <c r="AH1261" s="13">
        <f t="shared" si="266"/>
        <v>2015</v>
      </c>
      <c r="AI1261" s="13">
        <f t="shared" si="267"/>
        <v>13</v>
      </c>
      <c r="AJ1261" s="13">
        <f>IF(AND(ISNUMBER(C1261),ISNUMBER(AK1261),ISNUMBER(AL1261),AH1261&gt;=Inputs!$B$5,AH1261&lt;=Inputs!$B$6,AH1261&lt;&gt;Inputs!$B$7,AH1261&lt;&gt;Inputs!$B$8),1,0)</f>
        <v>1</v>
      </c>
      <c r="AK1261" s="13">
        <f>IF(INDEX($E1261:$AF1261,Inputs!$C$10)="","",INDEX($E1261:$AF1261,Inputs!$C$10))</f>
        <v>233498</v>
      </c>
      <c r="AL1261" s="13">
        <f>IF(INDEX($E1261:$AF1261,Inputs!$C$11)="","",INDEX($E1261:$AF1261,Inputs!$C$11))</f>
        <v>284000</v>
      </c>
      <c r="AM1261" s="19">
        <f>Regression!$C$5+Regression!$C$6*A1261</f>
        <v>9368.9795768545646</v>
      </c>
      <c r="AN1261" s="27">
        <f t="shared" si="268"/>
        <v>1.0070467037102455</v>
      </c>
      <c r="AO1261" s="30">
        <f>INDEX('Seasonal Index'!$E$2:$E$53,AI1261)</f>
        <v>1.0067199075539344</v>
      </c>
      <c r="AP1261" s="34">
        <f t="shared" si="269"/>
        <v>9372.0208860521871</v>
      </c>
      <c r="AQ1261" s="16">
        <f>IF(AJ1261=1,A1261-Regression!$C$15,0)</f>
        <v>-235.28057553956842</v>
      </c>
      <c r="AR1261" s="16">
        <f>IF(AJ1261=1,AK1261-Regression!$D$15,0)</f>
        <v>-33904.97841726616</v>
      </c>
      <c r="AS1261" s="16">
        <f>IF(AJ1261=1,AL1261-Regression!$E$15,0)</f>
        <v>48707.434052757802</v>
      </c>
      <c r="AT1261" s="16">
        <f>IF(AJ1261=1,AP1261-Regression!$F$15,0)</f>
        <v>277.44824422892088</v>
      </c>
      <c r="AU1261" s="19">
        <f>IF(AND(ISNUMBER(AK1261),ISNUMBER(AL1261)),Regression!$C$38+Regression!$D$38*A1261+Regression!$E$38*AK1261+Regression!$F$38*AL1261,"")</f>
        <v>9270.9689071287867</v>
      </c>
      <c r="AV1261" s="34">
        <f t="shared" si="270"/>
        <v>9333.2689611200913</v>
      </c>
      <c r="AW1261" s="13" t="str">
        <f>IF(AJ1261=1,"Train",IF(AH1261=Inputs!$B$6+1,"Validation",IF(AH1261&gt;Inputs!$B$6+1,"Forecast","Not used")))</f>
        <v>Train</v>
      </c>
      <c r="AX1261" s="34">
        <f t="shared" si="271"/>
        <v>9435</v>
      </c>
      <c r="AY1261" s="38" t="str">
        <f t="shared" si="272"/>
        <v/>
      </c>
      <c r="AZ1261" s="13">
        <f t="shared" si="273"/>
        <v>101.05197892340038</v>
      </c>
      <c r="BB1261" s="19">
        <f>Regression!$C$45+Regression!$C$46*A1261</f>
        <v>8109.248994009894</v>
      </c>
      <c r="BC1261" s="27" t="str">
        <f t="shared" si="274"/>
        <v/>
      </c>
      <c r="BD1261" s="30">
        <f>INDEX('Seasonal Index'!$H$2:$H$53,AI1261)</f>
        <v>1.0306249409207193</v>
      </c>
      <c r="BE1261" s="34" t="str">
        <f t="shared" si="275"/>
        <v/>
      </c>
      <c r="BF1261" s="38" t="str">
        <f t="shared" si="276"/>
        <v/>
      </c>
      <c r="BG1261" s="34">
        <f t="shared" si="277"/>
        <v>9435</v>
      </c>
      <c r="BH1261" s="13">
        <f t="shared" si="278"/>
        <v>0</v>
      </c>
      <c r="BI1261" s="13">
        <f t="shared" si="279"/>
        <v>0</v>
      </c>
    </row>
    <row r="1262" spans="1:61" x14ac:dyDescent="0.2">
      <c r="A1262" s="15">
        <v>1261</v>
      </c>
      <c r="B1262" s="35">
        <v>42097</v>
      </c>
      <c r="C1262" s="36">
        <v>8610</v>
      </c>
      <c r="D1262" s="37"/>
      <c r="F1262" s="15">
        <v>269000</v>
      </c>
      <c r="H1262" s="15">
        <v>48.907499999999999</v>
      </c>
      <c r="I1262" s="15">
        <v>54.784999999999997</v>
      </c>
      <c r="J1262" s="15">
        <v>2.448</v>
      </c>
      <c r="K1262" s="15">
        <v>17912.079000000002</v>
      </c>
      <c r="L1262" s="15">
        <v>844733</v>
      </c>
      <c r="M1262" s="15">
        <v>1651</v>
      </c>
      <c r="N1262" s="15">
        <v>16.890999999999998</v>
      </c>
      <c r="O1262" s="15">
        <v>233498</v>
      </c>
      <c r="P1262" s="15">
        <v>12066.7</v>
      </c>
      <c r="Q1262" s="15">
        <v>3309540</v>
      </c>
      <c r="R1262" s="15">
        <v>97000</v>
      </c>
      <c r="S1262" s="15">
        <v>20594</v>
      </c>
      <c r="T1262" s="15">
        <v>11.827</v>
      </c>
      <c r="U1262" s="15">
        <v>122.8</v>
      </c>
      <c r="V1262" s="15">
        <v>21</v>
      </c>
      <c r="W1262" s="15">
        <v>94.1</v>
      </c>
      <c r="X1262" s="15">
        <v>106.53113999999999</v>
      </c>
      <c r="Y1262" s="15">
        <v>3.125</v>
      </c>
      <c r="Z1262" s="15">
        <v>2.8302655220031698</v>
      </c>
      <c r="AA1262" s="15">
        <v>58.542266845703097</v>
      </c>
      <c r="AB1262" s="15">
        <v>319601</v>
      </c>
      <c r="AD1262" s="15">
        <v>0</v>
      </c>
      <c r="AE1262" s="15">
        <v>87</v>
      </c>
      <c r="AF1262" s="15">
        <v>10.6</v>
      </c>
      <c r="AH1262" s="13">
        <f t="shared" si="266"/>
        <v>2015</v>
      </c>
      <c r="AI1262" s="13">
        <f t="shared" si="267"/>
        <v>14</v>
      </c>
      <c r="AJ1262" s="13">
        <f>IF(AND(ISNUMBER(C1262),ISNUMBER(AK1262),ISNUMBER(AL1262),AH1262&gt;=Inputs!$B$5,AH1262&lt;=Inputs!$B$6,AH1262&lt;&gt;Inputs!$B$7,AH1262&lt;&gt;Inputs!$B$8),1,0)</f>
        <v>1</v>
      </c>
      <c r="AK1262" s="13">
        <f>IF(INDEX($E1262:$AF1262,Inputs!$C$10)="","",INDEX($E1262:$AF1262,Inputs!$C$10))</f>
        <v>233498</v>
      </c>
      <c r="AL1262" s="13">
        <f>IF(INDEX($E1262:$AF1262,Inputs!$C$11)="","",INDEX($E1262:$AF1262,Inputs!$C$11))</f>
        <v>269000</v>
      </c>
      <c r="AM1262" s="19">
        <f>Regression!$C$5+Regression!$C$6*A1262</f>
        <v>9367.8069019162467</v>
      </c>
      <c r="AN1262" s="27">
        <f t="shared" si="268"/>
        <v>0.91910519614134745</v>
      </c>
      <c r="AO1262" s="30">
        <f>INDEX('Seasonal Index'!$E$2:$E$53,AI1262)</f>
        <v>0.99471306505019241</v>
      </c>
      <c r="AP1262" s="34">
        <f t="shared" si="269"/>
        <v>8655.7624530301582</v>
      </c>
      <c r="AQ1262" s="16">
        <f>IF(AJ1262=1,A1262-Regression!$C$15,0)</f>
        <v>-234.28057553956842</v>
      </c>
      <c r="AR1262" s="16">
        <f>IF(AJ1262=1,AK1262-Regression!$D$15,0)</f>
        <v>-33904.97841726616</v>
      </c>
      <c r="AS1262" s="16">
        <f>IF(AJ1262=1,AL1262-Regression!$E$15,0)</f>
        <v>33707.434052757802</v>
      </c>
      <c r="AT1262" s="16">
        <f>IF(AJ1262=1,AP1262-Regression!$F$15,0)</f>
        <v>-438.81018879310795</v>
      </c>
      <c r="AU1262" s="19">
        <f>IF(AND(ISNUMBER(AK1262),ISNUMBER(AL1262)),Regression!$C$38+Regression!$D$38*A1262+Regression!$E$38*AK1262+Regression!$F$38*AL1262,"")</f>
        <v>9309.2322145622129</v>
      </c>
      <c r="AV1262" s="34">
        <f t="shared" si="270"/>
        <v>9260.0149094111694</v>
      </c>
      <c r="AW1262" s="13" t="str">
        <f>IF(AJ1262=1,"Train",IF(AH1262=Inputs!$B$6+1,"Validation",IF(AH1262&gt;Inputs!$B$6+1,"Forecast","Not used")))</f>
        <v>Train</v>
      </c>
      <c r="AX1262" s="34">
        <f t="shared" si="271"/>
        <v>8610</v>
      </c>
      <c r="AY1262" s="38" t="str">
        <f t="shared" si="272"/>
        <v/>
      </c>
      <c r="AZ1262" s="13">
        <f t="shared" si="273"/>
        <v>-653.46976153205469</v>
      </c>
      <c r="BB1262" s="19">
        <f>Regression!$C$45+Regression!$C$46*A1262</f>
        <v>8110.8084936226705</v>
      </c>
      <c r="BC1262" s="27" t="str">
        <f t="shared" si="274"/>
        <v/>
      </c>
      <c r="BD1262" s="30">
        <f>INDEX('Seasonal Index'!$H$2:$H$53,AI1262)</f>
        <v>0.9999465749058718</v>
      </c>
      <c r="BE1262" s="34" t="str">
        <f t="shared" si="275"/>
        <v/>
      </c>
      <c r="BF1262" s="38" t="str">
        <f t="shared" si="276"/>
        <v/>
      </c>
      <c r="BG1262" s="34">
        <f t="shared" si="277"/>
        <v>8610</v>
      </c>
      <c r="BH1262" s="13">
        <f t="shared" si="278"/>
        <v>0</v>
      </c>
      <c r="BI1262" s="13">
        <f t="shared" si="279"/>
        <v>0</v>
      </c>
    </row>
    <row r="1263" spans="1:61" x14ac:dyDescent="0.2">
      <c r="A1263" s="15">
        <v>1262</v>
      </c>
      <c r="B1263" s="35">
        <v>42104</v>
      </c>
      <c r="C1263" s="36">
        <v>8914</v>
      </c>
      <c r="D1263" s="37"/>
      <c r="F1263" s="15">
        <v>282000</v>
      </c>
      <c r="H1263" s="15">
        <v>51.777999999999999</v>
      </c>
      <c r="I1263" s="15">
        <v>56.512</v>
      </c>
      <c r="J1263" s="15">
        <v>2.4129999999999998</v>
      </c>
      <c r="K1263" s="15">
        <v>17912.079000000002</v>
      </c>
      <c r="L1263" s="15">
        <v>844733</v>
      </c>
      <c r="M1263" s="15">
        <v>1348</v>
      </c>
      <c r="N1263" s="15">
        <v>16.890999999999998</v>
      </c>
      <c r="O1263" s="15">
        <v>233498</v>
      </c>
      <c r="P1263" s="15">
        <v>12116.6</v>
      </c>
      <c r="Q1263" s="15">
        <v>3309540</v>
      </c>
      <c r="R1263" s="15">
        <v>97000</v>
      </c>
      <c r="S1263" s="15">
        <v>20594</v>
      </c>
      <c r="T1263" s="15">
        <v>11.827</v>
      </c>
      <c r="U1263" s="15">
        <v>122.8</v>
      </c>
      <c r="V1263" s="15">
        <v>21</v>
      </c>
      <c r="W1263" s="15">
        <v>87.8</v>
      </c>
      <c r="X1263" s="15">
        <v>106.89072</v>
      </c>
      <c r="Y1263" s="15">
        <v>3.125</v>
      </c>
      <c r="Z1263" s="15">
        <v>2.8302655220031698</v>
      </c>
      <c r="AA1263" s="15">
        <v>58.542266845703097</v>
      </c>
      <c r="AB1263" s="15">
        <v>319601</v>
      </c>
      <c r="AD1263" s="15">
        <v>0</v>
      </c>
      <c r="AE1263" s="15">
        <v>70.2</v>
      </c>
      <c r="AF1263" s="15">
        <v>12.7</v>
      </c>
      <c r="AH1263" s="13">
        <f t="shared" si="266"/>
        <v>2015</v>
      </c>
      <c r="AI1263" s="13">
        <f t="shared" si="267"/>
        <v>15</v>
      </c>
      <c r="AJ1263" s="13">
        <f>IF(AND(ISNUMBER(C1263),ISNUMBER(AK1263),ISNUMBER(AL1263),AH1263&gt;=Inputs!$B$5,AH1263&lt;=Inputs!$B$6,AH1263&lt;&gt;Inputs!$B$7,AH1263&lt;&gt;Inputs!$B$8),1,0)</f>
        <v>1</v>
      </c>
      <c r="AK1263" s="13">
        <f>IF(INDEX($E1263:$AF1263,Inputs!$C$10)="","",INDEX($E1263:$AF1263,Inputs!$C$10))</f>
        <v>233498</v>
      </c>
      <c r="AL1263" s="13">
        <f>IF(INDEX($E1263:$AF1263,Inputs!$C$11)="","",INDEX($E1263:$AF1263,Inputs!$C$11))</f>
        <v>282000</v>
      </c>
      <c r="AM1263" s="19">
        <f>Regression!$C$5+Regression!$C$6*A1263</f>
        <v>9366.634226977927</v>
      </c>
      <c r="AN1263" s="27">
        <f t="shared" si="268"/>
        <v>0.95167589381527862</v>
      </c>
      <c r="AO1263" s="30">
        <f>INDEX('Seasonal Index'!$E$2:$E$53,AI1263)</f>
        <v>1.0030309157157118</v>
      </c>
      <c r="AP1263" s="34">
        <f t="shared" si="269"/>
        <v>8887.0640578804323</v>
      </c>
      <c r="AQ1263" s="16">
        <f>IF(AJ1263=1,A1263-Regression!$C$15,0)</f>
        <v>-233.28057553956842</v>
      </c>
      <c r="AR1263" s="16">
        <f>IF(AJ1263=1,AK1263-Regression!$D$15,0)</f>
        <v>-33904.97841726616</v>
      </c>
      <c r="AS1263" s="16">
        <f>IF(AJ1263=1,AL1263-Regression!$E$15,0)</f>
        <v>46707.434052757802</v>
      </c>
      <c r="AT1263" s="16">
        <f>IF(AJ1263=1,AP1263-Regression!$F$15,0)</f>
        <v>-207.50858394283387</v>
      </c>
      <c r="AU1263" s="19">
        <f>IF(AND(ISNUMBER(AK1263),ISNUMBER(AL1263)),Regression!$C$38+Regression!$D$38*A1263+Regression!$E$38*AK1263+Regression!$F$38*AL1263,"")</f>
        <v>9273.1543634464324</v>
      </c>
      <c r="AV1263" s="34">
        <f t="shared" si="270"/>
        <v>9301.2605127408242</v>
      </c>
      <c r="AW1263" s="13" t="str">
        <f>IF(AJ1263=1,"Train",IF(AH1263=Inputs!$B$6+1,"Validation",IF(AH1263&gt;Inputs!$B$6+1,"Forecast","Not used")))</f>
        <v>Train</v>
      </c>
      <c r="AX1263" s="34">
        <f t="shared" si="271"/>
        <v>8914</v>
      </c>
      <c r="AY1263" s="38" t="str">
        <f t="shared" si="272"/>
        <v/>
      </c>
      <c r="AZ1263" s="13">
        <f t="shared" si="273"/>
        <v>-386.0903055660001</v>
      </c>
      <c r="BB1263" s="19">
        <f>Regression!$C$45+Regression!$C$46*A1263</f>
        <v>8112.3679932354471</v>
      </c>
      <c r="BC1263" s="27" t="str">
        <f t="shared" si="274"/>
        <v/>
      </c>
      <c r="BD1263" s="30">
        <f>INDEX('Seasonal Index'!$H$2:$H$53,AI1263)</f>
        <v>0.99086023336954587</v>
      </c>
      <c r="BE1263" s="34" t="str">
        <f t="shared" si="275"/>
        <v/>
      </c>
      <c r="BF1263" s="38" t="str">
        <f t="shared" si="276"/>
        <v/>
      </c>
      <c r="BG1263" s="34">
        <f t="shared" si="277"/>
        <v>8914</v>
      </c>
      <c r="BH1263" s="13">
        <f t="shared" si="278"/>
        <v>0</v>
      </c>
      <c r="BI1263" s="13">
        <f t="shared" si="279"/>
        <v>0</v>
      </c>
    </row>
    <row r="1264" spans="1:61" x14ac:dyDescent="0.2">
      <c r="A1264" s="15">
        <v>1263</v>
      </c>
      <c r="B1264" s="35">
        <v>42111</v>
      </c>
      <c r="C1264" s="36">
        <v>9185</v>
      </c>
      <c r="D1264" s="37"/>
      <c r="F1264" s="15">
        <v>298000</v>
      </c>
      <c r="H1264" s="15">
        <v>54.78</v>
      </c>
      <c r="I1264" s="15">
        <v>59.118000000000002</v>
      </c>
      <c r="J1264" s="15">
        <v>2.4079999999999999</v>
      </c>
      <c r="K1264" s="15">
        <v>17912.079000000002</v>
      </c>
      <c r="L1264" s="15">
        <v>867305</v>
      </c>
      <c r="M1264" s="15">
        <v>1348</v>
      </c>
      <c r="N1264" s="15">
        <v>17.896000000000001</v>
      </c>
      <c r="O1264" s="15">
        <v>217220</v>
      </c>
      <c r="P1264" s="15">
        <v>12116.6</v>
      </c>
      <c r="Q1264" s="15">
        <v>3309540</v>
      </c>
      <c r="R1264" s="15">
        <v>97000</v>
      </c>
      <c r="S1264" s="15">
        <v>20594</v>
      </c>
      <c r="T1264" s="15">
        <v>11.827</v>
      </c>
      <c r="U1264" s="15">
        <v>122.8</v>
      </c>
      <c r="V1264" s="15">
        <v>21</v>
      </c>
      <c r="W1264" s="15">
        <v>87.8</v>
      </c>
      <c r="X1264" s="15">
        <v>106.62912</v>
      </c>
      <c r="Y1264" s="15">
        <v>3.125</v>
      </c>
      <c r="Z1264" s="15">
        <v>2.8754520416259801</v>
      </c>
      <c r="AA1264" s="15">
        <v>58.542266845703097</v>
      </c>
      <c r="AB1264" s="15">
        <v>319601</v>
      </c>
      <c r="AD1264" s="15">
        <v>0</v>
      </c>
      <c r="AE1264" s="15">
        <v>48.8</v>
      </c>
      <c r="AF1264" s="15">
        <v>11</v>
      </c>
      <c r="AH1264" s="13">
        <f t="shared" si="266"/>
        <v>2015</v>
      </c>
      <c r="AI1264" s="13">
        <f t="shared" si="267"/>
        <v>16</v>
      </c>
      <c r="AJ1264" s="13">
        <f>IF(AND(ISNUMBER(C1264),ISNUMBER(AK1264),ISNUMBER(AL1264),AH1264&gt;=Inputs!$B$5,AH1264&lt;=Inputs!$B$6,AH1264&lt;&gt;Inputs!$B$7,AH1264&lt;&gt;Inputs!$B$8),1,0)</f>
        <v>1</v>
      </c>
      <c r="AK1264" s="13">
        <f>IF(INDEX($E1264:$AF1264,Inputs!$C$10)="","",INDEX($E1264:$AF1264,Inputs!$C$10))</f>
        <v>217220</v>
      </c>
      <c r="AL1264" s="13">
        <f>IF(INDEX($E1264:$AF1264,Inputs!$C$11)="","",INDEX($E1264:$AF1264,Inputs!$C$11))</f>
        <v>298000</v>
      </c>
      <c r="AM1264" s="19">
        <f>Regression!$C$5+Regression!$C$6*A1264</f>
        <v>9365.4615520396073</v>
      </c>
      <c r="AN1264" s="27">
        <f t="shared" si="268"/>
        <v>0.98073116300388774</v>
      </c>
      <c r="AO1264" s="30">
        <f>INDEX('Seasonal Index'!$E$2:$E$53,AI1264)</f>
        <v>1.002097408025427</v>
      </c>
      <c r="AP1264" s="34">
        <f t="shared" si="269"/>
        <v>9165.7756286372332</v>
      </c>
      <c r="AQ1264" s="16">
        <f>IF(AJ1264=1,A1264-Regression!$C$15,0)</f>
        <v>-232.28057553956842</v>
      </c>
      <c r="AR1264" s="16">
        <f>IF(AJ1264=1,AK1264-Regression!$D$15,0)</f>
        <v>-50182.97841726616</v>
      </c>
      <c r="AS1264" s="16">
        <f>IF(AJ1264=1,AL1264-Regression!$E$15,0)</f>
        <v>62707.434052757802</v>
      </c>
      <c r="AT1264" s="16">
        <f>IF(AJ1264=1,AP1264-Regression!$F$15,0)</f>
        <v>71.202986813967073</v>
      </c>
      <c r="AU1264" s="19">
        <f>IF(AND(ISNUMBER(AK1264),ISNUMBER(AL1264)),Regression!$C$38+Regression!$D$38*A1264+Regression!$E$38*AK1264+Regression!$F$38*AL1264,"")</f>
        <v>9199.4093916729016</v>
      </c>
      <c r="AV1264" s="34">
        <f t="shared" si="270"/>
        <v>9218.7043067601844</v>
      </c>
      <c r="AW1264" s="13" t="str">
        <f>IF(AJ1264=1,"Train",IF(AH1264=Inputs!$B$6+1,"Validation",IF(AH1264&gt;Inputs!$B$6+1,"Forecast","Not used")))</f>
        <v>Train</v>
      </c>
      <c r="AX1264" s="34">
        <f t="shared" si="271"/>
        <v>9185</v>
      </c>
      <c r="AY1264" s="38" t="str">
        <f t="shared" si="272"/>
        <v/>
      </c>
      <c r="AZ1264" s="13">
        <f t="shared" si="273"/>
        <v>-33.63376303566838</v>
      </c>
      <c r="BB1264" s="19">
        <f>Regression!$C$45+Regression!$C$46*A1264</f>
        <v>8113.9274928482246</v>
      </c>
      <c r="BC1264" s="27" t="str">
        <f t="shared" si="274"/>
        <v/>
      </c>
      <c r="BD1264" s="30">
        <f>INDEX('Seasonal Index'!$H$2:$H$53,AI1264)</f>
        <v>1.0144500074765384</v>
      </c>
      <c r="BE1264" s="34" t="str">
        <f t="shared" si="275"/>
        <v/>
      </c>
      <c r="BF1264" s="38" t="str">
        <f t="shared" si="276"/>
        <v/>
      </c>
      <c r="BG1264" s="34">
        <f t="shared" si="277"/>
        <v>9185</v>
      </c>
      <c r="BH1264" s="13">
        <f t="shared" si="278"/>
        <v>0</v>
      </c>
      <c r="BI1264" s="13">
        <f t="shared" si="279"/>
        <v>0</v>
      </c>
    </row>
    <row r="1265" spans="1:61" x14ac:dyDescent="0.2">
      <c r="A1265" s="15">
        <v>1264</v>
      </c>
      <c r="B1265" s="35">
        <v>42118</v>
      </c>
      <c r="C1265" s="36">
        <v>8920</v>
      </c>
      <c r="D1265" s="37"/>
      <c r="F1265" s="15">
        <v>295000</v>
      </c>
      <c r="H1265" s="15">
        <v>56.137999999999998</v>
      </c>
      <c r="I1265" s="15">
        <v>61.411999999999999</v>
      </c>
      <c r="J1265" s="15">
        <v>2.4849999999999999</v>
      </c>
      <c r="K1265" s="15">
        <v>17912.079000000002</v>
      </c>
      <c r="L1265" s="15">
        <v>867305</v>
      </c>
      <c r="M1265" s="15">
        <v>1348</v>
      </c>
      <c r="N1265" s="15">
        <v>17.896000000000001</v>
      </c>
      <c r="O1265" s="15">
        <v>217220</v>
      </c>
      <c r="P1265" s="15">
        <v>12116.6</v>
      </c>
      <c r="Q1265" s="15">
        <v>3309540</v>
      </c>
      <c r="R1265" s="15">
        <v>97000</v>
      </c>
      <c r="S1265" s="15">
        <v>20594</v>
      </c>
      <c r="T1265" s="15">
        <v>11.827</v>
      </c>
      <c r="U1265" s="15">
        <v>122.8</v>
      </c>
      <c r="V1265" s="15">
        <v>21</v>
      </c>
      <c r="W1265" s="15">
        <v>87.8</v>
      </c>
      <c r="X1265" s="15">
        <v>106.91922</v>
      </c>
      <c r="Y1265" s="15">
        <v>3.125</v>
      </c>
      <c r="Z1265" s="15">
        <v>2.8754520416259801</v>
      </c>
      <c r="AA1265" s="15">
        <v>58.542266845703097</v>
      </c>
      <c r="AB1265" s="15">
        <v>319601</v>
      </c>
      <c r="AD1265" s="15">
        <v>0</v>
      </c>
      <c r="AE1265" s="15">
        <v>60.4</v>
      </c>
      <c r="AF1265" s="15">
        <v>9.8000000000000007</v>
      </c>
      <c r="AH1265" s="13">
        <f t="shared" si="266"/>
        <v>2015</v>
      </c>
      <c r="AI1265" s="13">
        <f t="shared" si="267"/>
        <v>17</v>
      </c>
      <c r="AJ1265" s="13">
        <f>IF(AND(ISNUMBER(C1265),ISNUMBER(AK1265),ISNUMBER(AL1265),AH1265&gt;=Inputs!$B$5,AH1265&lt;=Inputs!$B$6,AH1265&lt;&gt;Inputs!$B$7,AH1265&lt;&gt;Inputs!$B$8),1,0)</f>
        <v>1</v>
      </c>
      <c r="AK1265" s="13">
        <f>IF(INDEX($E1265:$AF1265,Inputs!$C$10)="","",INDEX($E1265:$AF1265,Inputs!$C$10))</f>
        <v>217220</v>
      </c>
      <c r="AL1265" s="13">
        <f>IF(INDEX($E1265:$AF1265,Inputs!$C$11)="","",INDEX($E1265:$AF1265,Inputs!$C$11))</f>
        <v>295000</v>
      </c>
      <c r="AM1265" s="19">
        <f>Regression!$C$5+Regression!$C$6*A1265</f>
        <v>9364.2888771012895</v>
      </c>
      <c r="AN1265" s="27">
        <f t="shared" si="268"/>
        <v>0.95255497956841984</v>
      </c>
      <c r="AO1265" s="30">
        <f>INDEX('Seasonal Index'!$E$2:$E$53,AI1265)</f>
        <v>0.98572000908513657</v>
      </c>
      <c r="AP1265" s="34">
        <f t="shared" si="269"/>
        <v>9049.2228196511933</v>
      </c>
      <c r="AQ1265" s="16">
        <f>IF(AJ1265=1,A1265-Regression!$C$15,0)</f>
        <v>-231.28057553956842</v>
      </c>
      <c r="AR1265" s="16">
        <f>IF(AJ1265=1,AK1265-Regression!$D$15,0)</f>
        <v>-50182.97841726616</v>
      </c>
      <c r="AS1265" s="16">
        <f>IF(AJ1265=1,AL1265-Regression!$E$15,0)</f>
        <v>59707.434052757802</v>
      </c>
      <c r="AT1265" s="16">
        <f>IF(AJ1265=1,AP1265-Regression!$F$15,0)</f>
        <v>-45.349822172072891</v>
      </c>
      <c r="AU1265" s="19">
        <f>IF(AND(ISNUMBER(AK1265),ISNUMBER(AL1265)),Regression!$C$38+Regression!$D$38*A1265+Regression!$E$38*AK1265+Regression!$F$38*AL1265,"")</f>
        <v>9205.812202585239</v>
      </c>
      <c r="AV1265" s="34">
        <f t="shared" si="270"/>
        <v>9074.3532879683826</v>
      </c>
      <c r="AW1265" s="13" t="str">
        <f>IF(AJ1265=1,"Train",IF(AH1265=Inputs!$B$6+1,"Validation",IF(AH1265&gt;Inputs!$B$6+1,"Forecast","Not used")))</f>
        <v>Train</v>
      </c>
      <c r="AX1265" s="34">
        <f t="shared" si="271"/>
        <v>8920</v>
      </c>
      <c r="AY1265" s="38" t="str">
        <f t="shared" si="272"/>
        <v/>
      </c>
      <c r="AZ1265" s="13">
        <f t="shared" si="273"/>
        <v>-156.58938293404572</v>
      </c>
      <c r="BB1265" s="19">
        <f>Regression!$C$45+Regression!$C$46*A1265</f>
        <v>8115.4869924610011</v>
      </c>
      <c r="BC1265" s="27" t="str">
        <f t="shared" si="274"/>
        <v/>
      </c>
      <c r="BD1265" s="30">
        <f>INDEX('Seasonal Index'!$H$2:$H$53,AI1265)</f>
        <v>0.9921535913252727</v>
      </c>
      <c r="BE1265" s="34" t="str">
        <f t="shared" si="275"/>
        <v/>
      </c>
      <c r="BF1265" s="38" t="str">
        <f t="shared" si="276"/>
        <v/>
      </c>
      <c r="BG1265" s="34">
        <f t="shared" si="277"/>
        <v>8920</v>
      </c>
      <c r="BH1265" s="13">
        <f t="shared" si="278"/>
        <v>0</v>
      </c>
      <c r="BI1265" s="13">
        <f t="shared" si="279"/>
        <v>0</v>
      </c>
    </row>
    <row r="1266" spans="1:61" x14ac:dyDescent="0.2">
      <c r="A1266" s="15">
        <v>1265</v>
      </c>
      <c r="B1266" s="35">
        <v>42125</v>
      </c>
      <c r="C1266" s="36">
        <v>8785</v>
      </c>
      <c r="D1266" s="37"/>
      <c r="F1266" s="15">
        <v>269000</v>
      </c>
      <c r="H1266" s="15">
        <v>57.975999999999999</v>
      </c>
      <c r="I1266" s="15">
        <v>63.494</v>
      </c>
      <c r="J1266" s="15">
        <v>2.57</v>
      </c>
      <c r="K1266" s="15">
        <v>17912.079000000002</v>
      </c>
      <c r="L1266" s="15">
        <v>867305</v>
      </c>
      <c r="M1266" s="15">
        <v>1348</v>
      </c>
      <c r="N1266" s="15">
        <v>17.896000000000001</v>
      </c>
      <c r="O1266" s="15">
        <v>217220</v>
      </c>
      <c r="P1266" s="15">
        <v>12116.6</v>
      </c>
      <c r="Q1266" s="15">
        <v>3309540</v>
      </c>
      <c r="R1266" s="15">
        <v>97000</v>
      </c>
      <c r="S1266" s="15">
        <v>20594</v>
      </c>
      <c r="T1266" s="15">
        <v>11.827</v>
      </c>
      <c r="U1266" s="15">
        <v>122.8</v>
      </c>
      <c r="V1266" s="15">
        <v>21</v>
      </c>
      <c r="W1266" s="15">
        <v>87.8</v>
      </c>
      <c r="X1266" s="15">
        <v>106.34014000000001</v>
      </c>
      <c r="Y1266" s="15">
        <v>3.125</v>
      </c>
      <c r="Z1266" s="15">
        <v>2.8754520416259801</v>
      </c>
      <c r="AA1266" s="15">
        <v>58.542266845703097</v>
      </c>
      <c r="AB1266" s="15">
        <v>319601</v>
      </c>
      <c r="AD1266" s="15">
        <v>0</v>
      </c>
      <c r="AE1266" s="15">
        <v>64</v>
      </c>
      <c r="AF1266" s="15">
        <v>17</v>
      </c>
      <c r="AH1266" s="13">
        <f t="shared" si="266"/>
        <v>2015</v>
      </c>
      <c r="AI1266" s="13">
        <f t="shared" si="267"/>
        <v>18</v>
      </c>
      <c r="AJ1266" s="13">
        <f>IF(AND(ISNUMBER(C1266),ISNUMBER(AK1266),ISNUMBER(AL1266),AH1266&gt;=Inputs!$B$5,AH1266&lt;=Inputs!$B$6,AH1266&lt;&gt;Inputs!$B$7,AH1266&lt;&gt;Inputs!$B$8),1,0)</f>
        <v>1</v>
      </c>
      <c r="AK1266" s="13">
        <f>IF(INDEX($E1266:$AF1266,Inputs!$C$10)="","",INDEX($E1266:$AF1266,Inputs!$C$10))</f>
        <v>217220</v>
      </c>
      <c r="AL1266" s="13">
        <f>IF(INDEX($E1266:$AF1266,Inputs!$C$11)="","",INDEX($E1266:$AF1266,Inputs!$C$11))</f>
        <v>269000</v>
      </c>
      <c r="AM1266" s="19">
        <f>Regression!$C$5+Regression!$C$6*A1266</f>
        <v>9363.1162021629698</v>
      </c>
      <c r="AN1266" s="27">
        <f t="shared" si="268"/>
        <v>0.93825600476586846</v>
      </c>
      <c r="AO1266" s="30">
        <f>INDEX('Seasonal Index'!$E$2:$E$53,AI1266)</f>
        <v>1.0181401500092944</v>
      </c>
      <c r="AP1266" s="34">
        <f t="shared" si="269"/>
        <v>8628.4781126839989</v>
      </c>
      <c r="AQ1266" s="16">
        <f>IF(AJ1266=1,A1266-Regression!$C$15,0)</f>
        <v>-230.28057553956842</v>
      </c>
      <c r="AR1266" s="16">
        <f>IF(AJ1266=1,AK1266-Regression!$D$15,0)</f>
        <v>-50182.97841726616</v>
      </c>
      <c r="AS1266" s="16">
        <f>IF(AJ1266=1,AL1266-Regression!$E$15,0)</f>
        <v>33707.434052757802</v>
      </c>
      <c r="AT1266" s="16">
        <f>IF(AJ1266=1,AP1266-Regression!$F$15,0)</f>
        <v>-466.09452913926725</v>
      </c>
      <c r="AU1266" s="19">
        <f>IF(AND(ISNUMBER(AK1266),ISNUMBER(AL1266)),Regression!$C$38+Regression!$D$38*A1266+Regression!$E$38*AK1266+Regression!$F$38*AL1266,"")</f>
        <v>9273.2809651629905</v>
      </c>
      <c r="AV1266" s="34">
        <f t="shared" si="270"/>
        <v>9441.4996729493814</v>
      </c>
      <c r="AW1266" s="13" t="str">
        <f>IF(AJ1266=1,"Train",IF(AH1266=Inputs!$B$6+1,"Validation",IF(AH1266&gt;Inputs!$B$6+1,"Forecast","Not used")))</f>
        <v>Train</v>
      </c>
      <c r="AX1266" s="34">
        <f t="shared" si="271"/>
        <v>8785</v>
      </c>
      <c r="AY1266" s="38" t="str">
        <f t="shared" si="272"/>
        <v/>
      </c>
      <c r="AZ1266" s="13">
        <f t="shared" si="273"/>
        <v>-644.80285247899155</v>
      </c>
      <c r="BB1266" s="19">
        <f>Regression!$C$45+Regression!$C$46*A1266</f>
        <v>8117.0464920737777</v>
      </c>
      <c r="BC1266" s="27" t="str">
        <f t="shared" si="274"/>
        <v/>
      </c>
      <c r="BD1266" s="30">
        <f>INDEX('Seasonal Index'!$H$2:$H$53,AI1266)</f>
        <v>1.0188493846734186</v>
      </c>
      <c r="BE1266" s="34" t="str">
        <f t="shared" si="275"/>
        <v/>
      </c>
      <c r="BF1266" s="38" t="str">
        <f t="shared" si="276"/>
        <v/>
      </c>
      <c r="BG1266" s="34">
        <f t="shared" si="277"/>
        <v>8785</v>
      </c>
      <c r="BH1266" s="13">
        <f t="shared" si="278"/>
        <v>0</v>
      </c>
      <c r="BI1266" s="13">
        <f t="shared" si="279"/>
        <v>0</v>
      </c>
    </row>
    <row r="1267" spans="1:61" x14ac:dyDescent="0.2">
      <c r="A1267" s="15">
        <v>1266</v>
      </c>
      <c r="B1267" s="35">
        <v>42132</v>
      </c>
      <c r="C1267" s="36">
        <v>9201</v>
      </c>
      <c r="D1267" s="37"/>
      <c r="F1267" s="15">
        <v>267000</v>
      </c>
      <c r="H1267" s="15">
        <v>59.725999999999999</v>
      </c>
      <c r="I1267" s="15">
        <v>65.006</v>
      </c>
      <c r="J1267" s="15">
        <v>2.6640000000000001</v>
      </c>
      <c r="K1267" s="15">
        <v>18063.528999999999</v>
      </c>
      <c r="L1267" s="15">
        <v>867305</v>
      </c>
      <c r="M1267" s="15">
        <v>1109</v>
      </c>
      <c r="N1267" s="15">
        <v>17.896000000000001</v>
      </c>
      <c r="O1267" s="15">
        <v>217220</v>
      </c>
      <c r="P1267" s="15">
        <v>12176.1</v>
      </c>
      <c r="Q1267" s="15">
        <v>3309540</v>
      </c>
      <c r="R1267" s="15">
        <v>97000</v>
      </c>
      <c r="S1267" s="15">
        <v>20594</v>
      </c>
      <c r="T1267" s="15">
        <v>11.827</v>
      </c>
      <c r="U1267" s="15">
        <v>123.6</v>
      </c>
      <c r="V1267" s="15">
        <v>21</v>
      </c>
      <c r="W1267" s="15">
        <v>87.1</v>
      </c>
      <c r="X1267" s="15">
        <v>105.26522</v>
      </c>
      <c r="Y1267" s="15">
        <v>3.125</v>
      </c>
      <c r="Z1267" s="15">
        <v>2.8754520416259801</v>
      </c>
      <c r="AA1267" s="15">
        <v>58.542266845703097</v>
      </c>
      <c r="AB1267" s="15">
        <v>319601</v>
      </c>
      <c r="AD1267" s="15">
        <v>0</v>
      </c>
      <c r="AE1267" s="15">
        <v>22.3</v>
      </c>
      <c r="AF1267" s="15">
        <v>17.3</v>
      </c>
      <c r="AH1267" s="13">
        <f t="shared" si="266"/>
        <v>2015</v>
      </c>
      <c r="AI1267" s="13">
        <f t="shared" si="267"/>
        <v>19</v>
      </c>
      <c r="AJ1267" s="13">
        <f>IF(AND(ISNUMBER(C1267),ISNUMBER(AK1267),ISNUMBER(AL1267),AH1267&gt;=Inputs!$B$5,AH1267&lt;=Inputs!$B$6,AH1267&lt;&gt;Inputs!$B$7,AH1267&lt;&gt;Inputs!$B$8),1,0)</f>
        <v>1</v>
      </c>
      <c r="AK1267" s="13">
        <f>IF(INDEX($E1267:$AF1267,Inputs!$C$10)="","",INDEX($E1267:$AF1267,Inputs!$C$10))</f>
        <v>217220</v>
      </c>
      <c r="AL1267" s="13">
        <f>IF(INDEX($E1267:$AF1267,Inputs!$C$11)="","",INDEX($E1267:$AF1267,Inputs!$C$11))</f>
        <v>267000</v>
      </c>
      <c r="AM1267" s="19">
        <f>Regression!$C$5+Regression!$C$6*A1267</f>
        <v>9361.9435272246519</v>
      </c>
      <c r="AN1267" s="27">
        <f t="shared" si="268"/>
        <v>0.98280874833771148</v>
      </c>
      <c r="AO1267" s="30">
        <f>INDEX('Seasonal Index'!$E$2:$E$53,AI1267)</f>
        <v>1.0133712391889671</v>
      </c>
      <c r="AP1267" s="34">
        <f t="shared" si="269"/>
        <v>9079.5945692753721</v>
      </c>
      <c r="AQ1267" s="16">
        <f>IF(AJ1267=1,A1267-Regression!$C$15,0)</f>
        <v>-229.28057553956842</v>
      </c>
      <c r="AR1267" s="16">
        <f>IF(AJ1267=1,AK1267-Regression!$D$15,0)</f>
        <v>-50182.97841726616</v>
      </c>
      <c r="AS1267" s="16">
        <f>IF(AJ1267=1,AL1267-Regression!$E$15,0)</f>
        <v>31707.434052757802</v>
      </c>
      <c r="AT1267" s="16">
        <f>IF(AJ1267=1,AP1267-Regression!$F$15,0)</f>
        <v>-14.978072547894044</v>
      </c>
      <c r="AU1267" s="19">
        <f>IF(AND(ISNUMBER(AK1267),ISNUMBER(AL1267)),Regression!$C$38+Regression!$D$38*A1267+Regression!$E$38*AK1267+Regression!$F$38*AL1267,"")</f>
        <v>9277.0287346985715</v>
      </c>
      <c r="AV1267" s="34">
        <f t="shared" si="270"/>
        <v>9401.074104873147</v>
      </c>
      <c r="AW1267" s="13" t="str">
        <f>IF(AJ1267=1,"Train",IF(AH1267=Inputs!$B$6+1,"Validation",IF(AH1267&gt;Inputs!$B$6+1,"Forecast","Not used")))</f>
        <v>Train</v>
      </c>
      <c r="AX1267" s="34">
        <f t="shared" si="271"/>
        <v>9201</v>
      </c>
      <c r="AY1267" s="38" t="str">
        <f t="shared" si="272"/>
        <v/>
      </c>
      <c r="AZ1267" s="13">
        <f t="shared" si="273"/>
        <v>-197.43416542319937</v>
      </c>
      <c r="BB1267" s="19">
        <f>Regression!$C$45+Regression!$C$46*A1267</f>
        <v>8118.6059916865543</v>
      </c>
      <c r="BC1267" s="27" t="str">
        <f t="shared" si="274"/>
        <v/>
      </c>
      <c r="BD1267" s="30">
        <f>INDEX('Seasonal Index'!$H$2:$H$53,AI1267)</f>
        <v>1.0190603733092338</v>
      </c>
      <c r="BE1267" s="34" t="str">
        <f t="shared" si="275"/>
        <v/>
      </c>
      <c r="BF1267" s="38" t="str">
        <f t="shared" si="276"/>
        <v/>
      </c>
      <c r="BG1267" s="34">
        <f t="shared" si="277"/>
        <v>9201</v>
      </c>
      <c r="BH1267" s="13">
        <f t="shared" si="278"/>
        <v>0</v>
      </c>
      <c r="BI1267" s="13">
        <f t="shared" si="279"/>
        <v>0</v>
      </c>
    </row>
    <row r="1268" spans="1:61" x14ac:dyDescent="0.2">
      <c r="A1268" s="15">
        <v>1267</v>
      </c>
      <c r="B1268" s="35">
        <v>42139</v>
      </c>
      <c r="C1268" s="36">
        <v>9261</v>
      </c>
      <c r="D1268" s="37"/>
      <c r="F1268" s="15">
        <v>271000</v>
      </c>
      <c r="H1268" s="15">
        <v>60.014000000000003</v>
      </c>
      <c r="I1268" s="15">
        <v>64.902000000000001</v>
      </c>
      <c r="J1268" s="15">
        <v>2.6909999999999998</v>
      </c>
      <c r="K1268" s="15">
        <v>18063.528999999999</v>
      </c>
      <c r="L1268" s="15">
        <v>821043</v>
      </c>
      <c r="M1268" s="15">
        <v>1109</v>
      </c>
      <c r="N1268" s="15">
        <v>17.896000000000001</v>
      </c>
      <c r="O1268" s="15">
        <v>217220</v>
      </c>
      <c r="P1268" s="15">
        <v>12176.1</v>
      </c>
      <c r="Q1268" s="15">
        <v>3309540</v>
      </c>
      <c r="R1268" s="15">
        <v>97000</v>
      </c>
      <c r="S1268" s="15">
        <v>20594</v>
      </c>
      <c r="T1268" s="15">
        <v>11.827</v>
      </c>
      <c r="U1268" s="15">
        <v>123.6</v>
      </c>
      <c r="V1268" s="15">
        <v>21</v>
      </c>
      <c r="W1268" s="15">
        <v>87.1</v>
      </c>
      <c r="X1268" s="15">
        <v>105.1275</v>
      </c>
      <c r="Y1268" s="15">
        <v>3.125</v>
      </c>
      <c r="Z1268" s="15">
        <v>2.8754520416259801</v>
      </c>
      <c r="AA1268" s="15">
        <v>58.542266845703097</v>
      </c>
      <c r="AB1268" s="15">
        <v>319601</v>
      </c>
      <c r="AD1268" s="15">
        <v>0</v>
      </c>
      <c r="AE1268" s="15">
        <v>29.5</v>
      </c>
      <c r="AF1268" s="15">
        <v>30.5</v>
      </c>
      <c r="AH1268" s="13">
        <f t="shared" si="266"/>
        <v>2015</v>
      </c>
      <c r="AI1268" s="13">
        <f t="shared" si="267"/>
        <v>20</v>
      </c>
      <c r="AJ1268" s="13">
        <f>IF(AND(ISNUMBER(C1268),ISNUMBER(AK1268),ISNUMBER(AL1268),AH1268&gt;=Inputs!$B$5,AH1268&lt;=Inputs!$B$6,AH1268&lt;&gt;Inputs!$B$7,AH1268&lt;&gt;Inputs!$B$8),1,0)</f>
        <v>1</v>
      </c>
      <c r="AK1268" s="13">
        <f>IF(INDEX($E1268:$AF1268,Inputs!$C$10)="","",INDEX($E1268:$AF1268,Inputs!$C$10))</f>
        <v>217220</v>
      </c>
      <c r="AL1268" s="13">
        <f>IF(INDEX($E1268:$AF1268,Inputs!$C$11)="","",INDEX($E1268:$AF1268,Inputs!$C$11))</f>
        <v>271000</v>
      </c>
      <c r="AM1268" s="19">
        <f>Regression!$C$5+Regression!$C$6*A1268</f>
        <v>9360.7708522863322</v>
      </c>
      <c r="AN1268" s="27">
        <f t="shared" si="268"/>
        <v>0.98934159869302174</v>
      </c>
      <c r="AO1268" s="30">
        <f>INDEX('Seasonal Index'!$E$2:$E$53,AI1268)</f>
        <v>1.0355119111831677</v>
      </c>
      <c r="AP1268" s="34">
        <f t="shared" si="269"/>
        <v>8943.4026784090347</v>
      </c>
      <c r="AQ1268" s="16">
        <f>IF(AJ1268=1,A1268-Regression!$C$15,0)</f>
        <v>-228.28057553956842</v>
      </c>
      <c r="AR1268" s="16">
        <f>IF(AJ1268=1,AK1268-Regression!$D$15,0)</f>
        <v>-50182.97841726616</v>
      </c>
      <c r="AS1268" s="16">
        <f>IF(AJ1268=1,AL1268-Regression!$E$15,0)</f>
        <v>35707.434052757802</v>
      </c>
      <c r="AT1268" s="16">
        <f>IF(AJ1268=1,AP1268-Regression!$F$15,0)</f>
        <v>-151.16996341423146</v>
      </c>
      <c r="AU1268" s="19">
        <f>IF(AND(ISNUMBER(AK1268),ISNUMBER(AL1268)),Regression!$C$38+Regression!$D$38*A1268+Regression!$E$38*AK1268+Regression!$F$38*AL1268,"")</f>
        <v>9264.846255973609</v>
      </c>
      <c r="AV1268" s="34">
        <f t="shared" si="270"/>
        <v>9593.8586533414473</v>
      </c>
      <c r="AW1268" s="13" t="str">
        <f>IF(AJ1268=1,"Train",IF(AH1268=Inputs!$B$6+1,"Validation",IF(AH1268&gt;Inputs!$B$6+1,"Forecast","Not used")))</f>
        <v>Train</v>
      </c>
      <c r="AX1268" s="34">
        <f t="shared" si="271"/>
        <v>9261</v>
      </c>
      <c r="AY1268" s="38" t="str">
        <f t="shared" si="272"/>
        <v/>
      </c>
      <c r="AZ1268" s="13">
        <f t="shared" si="273"/>
        <v>-321.4435775645743</v>
      </c>
      <c r="BB1268" s="19">
        <f>Regression!$C$45+Regression!$C$46*A1268</f>
        <v>8120.1654912993308</v>
      </c>
      <c r="BC1268" s="27" t="str">
        <f t="shared" si="274"/>
        <v/>
      </c>
      <c r="BD1268" s="30">
        <f>INDEX('Seasonal Index'!$H$2:$H$53,AI1268)</f>
        <v>1.0467644841480233</v>
      </c>
      <c r="BE1268" s="34" t="str">
        <f t="shared" si="275"/>
        <v/>
      </c>
      <c r="BF1268" s="38" t="str">
        <f t="shared" si="276"/>
        <v/>
      </c>
      <c r="BG1268" s="34">
        <f t="shared" si="277"/>
        <v>9261</v>
      </c>
      <c r="BH1268" s="13">
        <f t="shared" si="278"/>
        <v>0</v>
      </c>
      <c r="BI1268" s="13">
        <f t="shared" si="279"/>
        <v>0</v>
      </c>
    </row>
    <row r="1269" spans="1:61" x14ac:dyDescent="0.2">
      <c r="A1269" s="15">
        <v>1268</v>
      </c>
      <c r="B1269" s="35">
        <v>42146</v>
      </c>
      <c r="C1269" s="36">
        <v>9734</v>
      </c>
      <c r="D1269" s="37"/>
      <c r="F1269" s="15">
        <v>276000</v>
      </c>
      <c r="H1269" s="15">
        <v>58.951999999999998</v>
      </c>
      <c r="I1269" s="15">
        <v>64.31</v>
      </c>
      <c r="J1269" s="15">
        <v>2.7440000000000002</v>
      </c>
      <c r="K1269" s="15">
        <v>18063.528999999999</v>
      </c>
      <c r="L1269" s="15">
        <v>821043</v>
      </c>
      <c r="M1269" s="15">
        <v>1109</v>
      </c>
      <c r="N1269" s="15">
        <v>17.693000000000001</v>
      </c>
      <c r="O1269" s="15">
        <v>258017</v>
      </c>
      <c r="P1269" s="15">
        <v>12176.1</v>
      </c>
      <c r="Q1269" s="15">
        <v>3309540</v>
      </c>
      <c r="R1269" s="15">
        <v>97000</v>
      </c>
      <c r="S1269" s="15">
        <v>20594</v>
      </c>
      <c r="T1269" s="15">
        <v>11.851000000000001</v>
      </c>
      <c r="U1269" s="15">
        <v>123.6</v>
      </c>
      <c r="V1269" s="15">
        <v>21</v>
      </c>
      <c r="W1269" s="15">
        <v>87.1</v>
      </c>
      <c r="X1269" s="15">
        <v>104.56336</v>
      </c>
      <c r="Y1269" s="15">
        <v>3.125</v>
      </c>
      <c r="Z1269" s="15">
        <v>2.73325872421265</v>
      </c>
      <c r="AA1269" s="15">
        <v>59.198226928710902</v>
      </c>
      <c r="AB1269" s="15">
        <v>319601</v>
      </c>
      <c r="AD1269" s="15">
        <v>0</v>
      </c>
      <c r="AE1269" s="15">
        <v>24.3</v>
      </c>
      <c r="AF1269" s="15">
        <v>27.6</v>
      </c>
      <c r="AH1269" s="13">
        <f t="shared" si="266"/>
        <v>2015</v>
      </c>
      <c r="AI1269" s="13">
        <f t="shared" si="267"/>
        <v>21</v>
      </c>
      <c r="AJ1269" s="13">
        <f>IF(AND(ISNUMBER(C1269),ISNUMBER(AK1269),ISNUMBER(AL1269),AH1269&gt;=Inputs!$B$5,AH1269&lt;=Inputs!$B$6,AH1269&lt;&gt;Inputs!$B$7,AH1269&lt;&gt;Inputs!$B$8),1,0)</f>
        <v>1</v>
      </c>
      <c r="AK1269" s="13">
        <f>IF(INDEX($E1269:$AF1269,Inputs!$C$10)="","",INDEX($E1269:$AF1269,Inputs!$C$10))</f>
        <v>258017</v>
      </c>
      <c r="AL1269" s="13">
        <f>IF(INDEX($E1269:$AF1269,Inputs!$C$11)="","",INDEX($E1269:$AF1269,Inputs!$C$11))</f>
        <v>276000</v>
      </c>
      <c r="AM1269" s="19">
        <f>Regression!$C$5+Regression!$C$6*A1269</f>
        <v>9359.5981773480125</v>
      </c>
      <c r="AN1269" s="27">
        <f t="shared" si="268"/>
        <v>1.0400019120006787</v>
      </c>
      <c r="AO1269" s="30">
        <f>INDEX('Seasonal Index'!$E$2:$E$53,AI1269)</f>
        <v>1.0352245807811005</v>
      </c>
      <c r="AP1269" s="34">
        <f t="shared" si="269"/>
        <v>9402.7906414813642</v>
      </c>
      <c r="AQ1269" s="16">
        <f>IF(AJ1269=1,A1269-Regression!$C$15,0)</f>
        <v>-227.28057553956842</v>
      </c>
      <c r="AR1269" s="16">
        <f>IF(AJ1269=1,AK1269-Regression!$D$15,0)</f>
        <v>-9385.9784172661602</v>
      </c>
      <c r="AS1269" s="16">
        <f>IF(AJ1269=1,AL1269-Regression!$E$15,0)</f>
        <v>40707.434052757802</v>
      </c>
      <c r="AT1269" s="16">
        <f>IF(AJ1269=1,AP1269-Regression!$F$15,0)</f>
        <v>308.21799965809805</v>
      </c>
      <c r="AU1269" s="19">
        <f>IF(AND(ISNUMBER(AK1269),ISNUMBER(AL1269)),Regression!$C$38+Regression!$D$38*A1269+Regression!$E$38*AK1269+Regression!$F$38*AL1269,"")</f>
        <v>9324.4498436450558</v>
      </c>
      <c r="AV1269" s="34">
        <f t="shared" si="270"/>
        <v>9652.8996804018516</v>
      </c>
      <c r="AW1269" s="13" t="str">
        <f>IF(AJ1269=1,"Train",IF(AH1269=Inputs!$B$6+1,"Validation",IF(AH1269&gt;Inputs!$B$6+1,"Forecast","Not used")))</f>
        <v>Train</v>
      </c>
      <c r="AX1269" s="34">
        <f t="shared" si="271"/>
        <v>9734</v>
      </c>
      <c r="AY1269" s="38" t="str">
        <f t="shared" si="272"/>
        <v/>
      </c>
      <c r="AZ1269" s="13">
        <f t="shared" si="273"/>
        <v>78.340797836308411</v>
      </c>
      <c r="BB1269" s="19">
        <f>Regression!$C$45+Regression!$C$46*A1269</f>
        <v>8121.7249909121083</v>
      </c>
      <c r="BC1269" s="27" t="str">
        <f t="shared" si="274"/>
        <v/>
      </c>
      <c r="BD1269" s="30">
        <f>INDEX('Seasonal Index'!$H$2:$H$53,AI1269)</f>
        <v>1.0342763462036404</v>
      </c>
      <c r="BE1269" s="34" t="str">
        <f t="shared" si="275"/>
        <v/>
      </c>
      <c r="BF1269" s="38" t="str">
        <f t="shared" si="276"/>
        <v/>
      </c>
      <c r="BG1269" s="34">
        <f t="shared" si="277"/>
        <v>9734</v>
      </c>
      <c r="BH1269" s="13">
        <f t="shared" si="278"/>
        <v>0</v>
      </c>
      <c r="BI1269" s="13">
        <f t="shared" si="279"/>
        <v>0</v>
      </c>
    </row>
    <row r="1270" spans="1:61" x14ac:dyDescent="0.2">
      <c r="A1270" s="15">
        <v>1269</v>
      </c>
      <c r="B1270" s="35">
        <v>42153</v>
      </c>
      <c r="C1270" s="36">
        <v>8978</v>
      </c>
      <c r="D1270" s="37"/>
      <c r="F1270" s="15">
        <v>281000</v>
      </c>
      <c r="H1270" s="15">
        <v>58.185000000000002</v>
      </c>
      <c r="I1270" s="15">
        <v>61.57</v>
      </c>
      <c r="J1270" s="15">
        <v>2.774</v>
      </c>
      <c r="K1270" s="15">
        <v>18063.528999999999</v>
      </c>
      <c r="L1270" s="15">
        <v>821043</v>
      </c>
      <c r="M1270" s="15">
        <v>1109</v>
      </c>
      <c r="N1270" s="15">
        <v>17.693000000000001</v>
      </c>
      <c r="O1270" s="15">
        <v>258017</v>
      </c>
      <c r="P1270" s="15">
        <v>12176.1</v>
      </c>
      <c r="Q1270" s="15">
        <v>3309540</v>
      </c>
      <c r="R1270" s="15">
        <v>97000</v>
      </c>
      <c r="S1270" s="15">
        <v>20594</v>
      </c>
      <c r="T1270" s="15">
        <v>11.851000000000001</v>
      </c>
      <c r="U1270" s="15">
        <v>123.6</v>
      </c>
      <c r="V1270" s="15">
        <v>21</v>
      </c>
      <c r="W1270" s="15">
        <v>87.1</v>
      </c>
      <c r="X1270" s="15">
        <v>105.34832</v>
      </c>
      <c r="Y1270" s="15">
        <v>3.125</v>
      </c>
      <c r="Z1270" s="15">
        <v>2.73325872421265</v>
      </c>
      <c r="AA1270" s="15">
        <v>59.198226928710902</v>
      </c>
      <c r="AB1270" s="15">
        <v>319601</v>
      </c>
      <c r="AD1270" s="15">
        <v>1</v>
      </c>
      <c r="AE1270" s="15">
        <v>5.8</v>
      </c>
      <c r="AF1270" s="15">
        <v>36.5</v>
      </c>
      <c r="AH1270" s="13">
        <f t="shared" si="266"/>
        <v>2015</v>
      </c>
      <c r="AI1270" s="13">
        <f t="shared" si="267"/>
        <v>22</v>
      </c>
      <c r="AJ1270" s="13">
        <f>IF(AND(ISNUMBER(C1270),ISNUMBER(AK1270),ISNUMBER(AL1270),AH1270&gt;=Inputs!$B$5,AH1270&lt;=Inputs!$B$6,AH1270&lt;&gt;Inputs!$B$7,AH1270&lt;&gt;Inputs!$B$8),1,0)</f>
        <v>1</v>
      </c>
      <c r="AK1270" s="13">
        <f>IF(INDEX($E1270:$AF1270,Inputs!$C$10)="","",INDEX($E1270:$AF1270,Inputs!$C$10))</f>
        <v>258017</v>
      </c>
      <c r="AL1270" s="13">
        <f>IF(INDEX($E1270:$AF1270,Inputs!$C$11)="","",INDEX($E1270:$AF1270,Inputs!$C$11))</f>
        <v>281000</v>
      </c>
      <c r="AM1270" s="19">
        <f>Regression!$C$5+Regression!$C$6*A1270</f>
        <v>9358.4255024096947</v>
      </c>
      <c r="AN1270" s="27">
        <f t="shared" si="268"/>
        <v>0.95934941168129839</v>
      </c>
      <c r="AO1270" s="30">
        <f>INDEX('Seasonal Index'!$E$2:$E$53,AI1270)</f>
        <v>1.0139791701706116</v>
      </c>
      <c r="AP1270" s="34">
        <f t="shared" si="269"/>
        <v>8854.2252781083916</v>
      </c>
      <c r="AQ1270" s="16">
        <f>IF(AJ1270=1,A1270-Regression!$C$15,0)</f>
        <v>-226.28057553956842</v>
      </c>
      <c r="AR1270" s="16">
        <f>IF(AJ1270=1,AK1270-Regression!$D$15,0)</f>
        <v>-9385.9784172661602</v>
      </c>
      <c r="AS1270" s="16">
        <f>IF(AJ1270=1,AL1270-Regression!$E$15,0)</f>
        <v>45707.434052757802</v>
      </c>
      <c r="AT1270" s="16">
        <f>IF(AJ1270=1,AP1270-Regression!$F$15,0)</f>
        <v>-240.34736371487452</v>
      </c>
      <c r="AU1270" s="19">
        <f>IF(AND(ISNUMBER(AK1270),ISNUMBER(AL1270)),Regression!$C$38+Regression!$D$38*A1270+Regression!$E$38*AK1270+Regression!$F$38*AL1270,"")</f>
        <v>9309.612323543337</v>
      </c>
      <c r="AV1270" s="34">
        <f t="shared" si="270"/>
        <v>9439.7529784365724</v>
      </c>
      <c r="AW1270" s="13" t="str">
        <f>IF(AJ1270=1,"Train",IF(AH1270=Inputs!$B$6+1,"Validation",IF(AH1270&gt;Inputs!$B$6+1,"Forecast","Not used")))</f>
        <v>Train</v>
      </c>
      <c r="AX1270" s="34">
        <f t="shared" si="271"/>
        <v>8978</v>
      </c>
      <c r="AY1270" s="38" t="str">
        <f t="shared" si="272"/>
        <v/>
      </c>
      <c r="AZ1270" s="13">
        <f t="shared" si="273"/>
        <v>-455.38704543494532</v>
      </c>
      <c r="BB1270" s="19">
        <f>Regression!$C$45+Regression!$C$46*A1270</f>
        <v>8123.2844905248849</v>
      </c>
      <c r="BC1270" s="27" t="str">
        <f t="shared" si="274"/>
        <v/>
      </c>
      <c r="BD1270" s="30">
        <f>INDEX('Seasonal Index'!$H$2:$H$53,AI1270)</f>
        <v>1.0395594903117378</v>
      </c>
      <c r="BE1270" s="34" t="str">
        <f t="shared" si="275"/>
        <v/>
      </c>
      <c r="BF1270" s="38" t="str">
        <f t="shared" si="276"/>
        <v/>
      </c>
      <c r="BG1270" s="34">
        <f t="shared" si="277"/>
        <v>8978</v>
      </c>
      <c r="BH1270" s="13">
        <f t="shared" si="278"/>
        <v>0</v>
      </c>
      <c r="BI1270" s="13">
        <f t="shared" si="279"/>
        <v>0</v>
      </c>
    </row>
    <row r="1271" spans="1:61" x14ac:dyDescent="0.2">
      <c r="A1271" s="15">
        <v>1270</v>
      </c>
      <c r="B1271" s="35">
        <v>42160</v>
      </c>
      <c r="C1271" s="36">
        <v>9600</v>
      </c>
      <c r="D1271" s="37"/>
      <c r="F1271" s="15">
        <v>275000</v>
      </c>
      <c r="H1271" s="15">
        <v>59.664000000000001</v>
      </c>
      <c r="I1271" s="15">
        <v>61.898000000000003</v>
      </c>
      <c r="J1271" s="15">
        <v>2.78</v>
      </c>
      <c r="K1271" s="15">
        <v>18063.528999999999</v>
      </c>
      <c r="L1271" s="15">
        <v>821043</v>
      </c>
      <c r="M1271" s="15">
        <v>976</v>
      </c>
      <c r="N1271" s="15">
        <v>17.693000000000001</v>
      </c>
      <c r="O1271" s="15">
        <v>258017</v>
      </c>
      <c r="P1271" s="15">
        <v>12209.1</v>
      </c>
      <c r="Q1271" s="15">
        <v>3309540</v>
      </c>
      <c r="R1271" s="15">
        <v>97000</v>
      </c>
      <c r="S1271" s="15">
        <v>20594</v>
      </c>
      <c r="T1271" s="15">
        <v>11.851000000000001</v>
      </c>
      <c r="U1271" s="15">
        <v>123.6</v>
      </c>
      <c r="V1271" s="15">
        <v>21</v>
      </c>
      <c r="W1271" s="15">
        <v>88.5</v>
      </c>
      <c r="X1271" s="15">
        <v>106.82405</v>
      </c>
      <c r="Y1271" s="15">
        <v>2.8571428571428599</v>
      </c>
      <c r="Z1271" s="15">
        <v>2.73325872421265</v>
      </c>
      <c r="AA1271" s="15">
        <v>59.198226928710902</v>
      </c>
      <c r="AB1271" s="15">
        <v>319601</v>
      </c>
      <c r="AD1271" s="15">
        <v>0</v>
      </c>
      <c r="AE1271" s="15">
        <v>23.4</v>
      </c>
      <c r="AF1271" s="15">
        <v>30.9</v>
      </c>
      <c r="AH1271" s="13">
        <f t="shared" si="266"/>
        <v>2015</v>
      </c>
      <c r="AI1271" s="13">
        <f t="shared" si="267"/>
        <v>23</v>
      </c>
      <c r="AJ1271" s="13">
        <f>IF(AND(ISNUMBER(C1271),ISNUMBER(AK1271),ISNUMBER(AL1271),AH1271&gt;=Inputs!$B$5,AH1271&lt;=Inputs!$B$6,AH1271&lt;&gt;Inputs!$B$7,AH1271&lt;&gt;Inputs!$B$8),1,0)</f>
        <v>1</v>
      </c>
      <c r="AK1271" s="13">
        <f>IF(INDEX($E1271:$AF1271,Inputs!$C$10)="","",INDEX($E1271:$AF1271,Inputs!$C$10))</f>
        <v>258017</v>
      </c>
      <c r="AL1271" s="13">
        <f>IF(INDEX($E1271:$AF1271,Inputs!$C$11)="","",INDEX($E1271:$AF1271,Inputs!$C$11))</f>
        <v>275000</v>
      </c>
      <c r="AM1271" s="19">
        <f>Regression!$C$5+Regression!$C$6*A1271</f>
        <v>9357.252827471375</v>
      </c>
      <c r="AN1271" s="27">
        <f t="shared" si="268"/>
        <v>1.0259421410326712</v>
      </c>
      <c r="AO1271" s="30">
        <f>INDEX('Seasonal Index'!$E$2:$E$53,AI1271)</f>
        <v>1.0375597367919589</v>
      </c>
      <c r="AP1271" s="34">
        <f t="shared" si="269"/>
        <v>9252.4793123549043</v>
      </c>
      <c r="AQ1271" s="16">
        <f>IF(AJ1271=1,A1271-Regression!$C$15,0)</f>
        <v>-225.28057553956842</v>
      </c>
      <c r="AR1271" s="16">
        <f>IF(AJ1271=1,AK1271-Regression!$D$15,0)</f>
        <v>-9385.9784172661602</v>
      </c>
      <c r="AS1271" s="16">
        <f>IF(AJ1271=1,AL1271-Regression!$E$15,0)</f>
        <v>39707.434052757802</v>
      </c>
      <c r="AT1271" s="16">
        <f>IF(AJ1271=1,AP1271-Regression!$F$15,0)</f>
        <v>157.90667053163816</v>
      </c>
      <c r="AU1271" s="19">
        <f>IF(AND(ISNUMBER(AK1271),ISNUMBER(AL1271)),Regression!$C$38+Regression!$D$38*A1271+Regression!$E$38*AK1271+Regression!$F$38*AL1271,"")</f>
        <v>9323.9802585859452</v>
      </c>
      <c r="AV1271" s="34">
        <f t="shared" si="270"/>
        <v>9674.186502951854</v>
      </c>
      <c r="AW1271" s="13" t="str">
        <f>IF(AJ1271=1,"Train",IF(AH1271=Inputs!$B$6+1,"Validation",IF(AH1271&gt;Inputs!$B$6+1,"Forecast","Not used")))</f>
        <v>Train</v>
      </c>
      <c r="AX1271" s="34">
        <f t="shared" si="271"/>
        <v>9600</v>
      </c>
      <c r="AY1271" s="38" t="str">
        <f t="shared" si="272"/>
        <v/>
      </c>
      <c r="AZ1271" s="13">
        <f t="shared" si="273"/>
        <v>-71.500946231040871</v>
      </c>
      <c r="BB1271" s="19">
        <f>Regression!$C$45+Regression!$C$46*A1271</f>
        <v>8124.8439901376614</v>
      </c>
      <c r="BC1271" s="27" t="str">
        <f t="shared" si="274"/>
        <v/>
      </c>
      <c r="BD1271" s="30">
        <f>INDEX('Seasonal Index'!$H$2:$H$53,AI1271)</f>
        <v>1.0378992768174384</v>
      </c>
      <c r="BE1271" s="34" t="str">
        <f t="shared" si="275"/>
        <v/>
      </c>
      <c r="BF1271" s="38" t="str">
        <f t="shared" si="276"/>
        <v/>
      </c>
      <c r="BG1271" s="34">
        <f t="shared" si="277"/>
        <v>9600</v>
      </c>
      <c r="BH1271" s="13">
        <f t="shared" si="278"/>
        <v>0</v>
      </c>
      <c r="BI1271" s="13">
        <f t="shared" si="279"/>
        <v>0</v>
      </c>
    </row>
    <row r="1272" spans="1:61" x14ac:dyDescent="0.2">
      <c r="A1272" s="15">
        <v>1271</v>
      </c>
      <c r="B1272" s="35">
        <v>42167</v>
      </c>
      <c r="C1272" s="36">
        <v>9176</v>
      </c>
      <c r="D1272" s="37"/>
      <c r="F1272" s="15">
        <v>278000</v>
      </c>
      <c r="H1272" s="15">
        <v>60.072000000000003</v>
      </c>
      <c r="I1272" s="15">
        <v>63.238</v>
      </c>
      <c r="J1272" s="15">
        <v>2.78</v>
      </c>
      <c r="K1272" s="15">
        <v>18063.528999999999</v>
      </c>
      <c r="L1272" s="15">
        <v>782741</v>
      </c>
      <c r="M1272" s="15">
        <v>976</v>
      </c>
      <c r="N1272" s="15">
        <v>17.693000000000001</v>
      </c>
      <c r="O1272" s="15">
        <v>258017</v>
      </c>
      <c r="P1272" s="15">
        <v>12209.1</v>
      </c>
      <c r="Q1272" s="15">
        <v>3309540</v>
      </c>
      <c r="R1272" s="15">
        <v>97000</v>
      </c>
      <c r="S1272" s="15">
        <v>20594</v>
      </c>
      <c r="T1272" s="15">
        <v>11.851000000000001</v>
      </c>
      <c r="U1272" s="15">
        <v>123.6</v>
      </c>
      <c r="V1272" s="15">
        <v>21</v>
      </c>
      <c r="W1272" s="15">
        <v>88.5</v>
      </c>
      <c r="X1272" s="15">
        <v>106.68498</v>
      </c>
      <c r="Y1272" s="15">
        <v>2.8571428571428599</v>
      </c>
      <c r="Z1272" s="15">
        <v>2.73325872421265</v>
      </c>
      <c r="AA1272" s="15">
        <v>59.198226928710902</v>
      </c>
      <c r="AB1272" s="15">
        <v>319601</v>
      </c>
      <c r="AD1272" s="15">
        <v>0</v>
      </c>
      <c r="AE1272" s="15">
        <v>4.9000000000000004</v>
      </c>
      <c r="AF1272" s="15">
        <v>55.3</v>
      </c>
      <c r="AH1272" s="13">
        <f t="shared" si="266"/>
        <v>2015</v>
      </c>
      <c r="AI1272" s="13">
        <f t="shared" si="267"/>
        <v>24</v>
      </c>
      <c r="AJ1272" s="13">
        <f>IF(AND(ISNUMBER(C1272),ISNUMBER(AK1272),ISNUMBER(AL1272),AH1272&gt;=Inputs!$B$5,AH1272&lt;=Inputs!$B$6,AH1272&lt;&gt;Inputs!$B$7,AH1272&lt;&gt;Inputs!$B$8),1,0)</f>
        <v>1</v>
      </c>
      <c r="AK1272" s="13">
        <f>IF(INDEX($E1272:$AF1272,Inputs!$C$10)="","",INDEX($E1272:$AF1272,Inputs!$C$10))</f>
        <v>258017</v>
      </c>
      <c r="AL1272" s="13">
        <f>IF(INDEX($E1272:$AF1272,Inputs!$C$11)="","",INDEX($E1272:$AF1272,Inputs!$C$11))</f>
        <v>278000</v>
      </c>
      <c r="AM1272" s="19">
        <f>Regression!$C$5+Regression!$C$6*A1272</f>
        <v>9356.0801525330571</v>
      </c>
      <c r="AN1272" s="27">
        <f t="shared" si="268"/>
        <v>0.98075260690404598</v>
      </c>
      <c r="AO1272" s="30">
        <f>INDEX('Seasonal Index'!$E$2:$E$53,AI1272)</f>
        <v>1.0344513246808191</v>
      </c>
      <c r="AP1272" s="34">
        <f t="shared" si="269"/>
        <v>8870.4028706534482</v>
      </c>
      <c r="AQ1272" s="16">
        <f>IF(AJ1272=1,A1272-Regression!$C$15,0)</f>
        <v>-224.28057553956842</v>
      </c>
      <c r="AR1272" s="16">
        <f>IF(AJ1272=1,AK1272-Regression!$D$15,0)</f>
        <v>-9385.9784172661602</v>
      </c>
      <c r="AS1272" s="16">
        <f>IF(AJ1272=1,AL1272-Regression!$E$15,0)</f>
        <v>42707.434052757802</v>
      </c>
      <c r="AT1272" s="16">
        <f>IF(AJ1272=1,AP1272-Regression!$F$15,0)</f>
        <v>-224.16977116981798</v>
      </c>
      <c r="AU1272" s="19">
        <f>IF(AND(ISNUMBER(AK1272),ISNUMBER(AL1272)),Regression!$C$38+Regression!$D$38*A1272+Regression!$E$38*AK1272+Regression!$F$38*AL1272,"")</f>
        <v>9314.452821237739</v>
      </c>
      <c r="AV1272" s="34">
        <f t="shared" si="270"/>
        <v>9635.3480596063728</v>
      </c>
      <c r="AW1272" s="13" t="str">
        <f>IF(AJ1272=1,"Train",IF(AH1272=Inputs!$B$6+1,"Validation",IF(AH1272&gt;Inputs!$B$6+1,"Forecast","Not used")))</f>
        <v>Train</v>
      </c>
      <c r="AX1272" s="34">
        <f t="shared" si="271"/>
        <v>9176</v>
      </c>
      <c r="AY1272" s="38" t="str">
        <f t="shared" si="272"/>
        <v/>
      </c>
      <c r="AZ1272" s="13">
        <f t="shared" si="273"/>
        <v>-444.04995058429085</v>
      </c>
      <c r="BB1272" s="19">
        <f>Regression!$C$45+Regression!$C$46*A1272</f>
        <v>8126.4034897504389</v>
      </c>
      <c r="BC1272" s="27" t="str">
        <f t="shared" si="274"/>
        <v/>
      </c>
      <c r="BD1272" s="30">
        <f>INDEX('Seasonal Index'!$H$2:$H$53,AI1272)</f>
        <v>1.0351080615346946</v>
      </c>
      <c r="BE1272" s="34" t="str">
        <f t="shared" si="275"/>
        <v/>
      </c>
      <c r="BF1272" s="38" t="str">
        <f t="shared" si="276"/>
        <v/>
      </c>
      <c r="BG1272" s="34">
        <f t="shared" si="277"/>
        <v>9176</v>
      </c>
      <c r="BH1272" s="13">
        <f t="shared" si="278"/>
        <v>0</v>
      </c>
      <c r="BI1272" s="13">
        <f t="shared" si="279"/>
        <v>0</v>
      </c>
    </row>
    <row r="1273" spans="1:61" x14ac:dyDescent="0.2">
      <c r="A1273" s="15">
        <v>1272</v>
      </c>
      <c r="B1273" s="35">
        <v>42174</v>
      </c>
      <c r="C1273" s="36">
        <v>9655</v>
      </c>
      <c r="D1273" s="37"/>
      <c r="F1273" s="15">
        <v>269000</v>
      </c>
      <c r="H1273" s="15">
        <v>59.892000000000003</v>
      </c>
      <c r="I1273" s="15">
        <v>60.654000000000003</v>
      </c>
      <c r="J1273" s="15">
        <v>2.835</v>
      </c>
      <c r="K1273" s="15">
        <v>18063.528999999999</v>
      </c>
      <c r="L1273" s="15">
        <v>782741</v>
      </c>
      <c r="M1273" s="15">
        <v>976</v>
      </c>
      <c r="N1273" s="15">
        <v>17.928999999999998</v>
      </c>
      <c r="O1273" s="15">
        <v>262817</v>
      </c>
      <c r="P1273" s="15">
        <v>12209.1</v>
      </c>
      <c r="Q1273" s="15">
        <v>3360574</v>
      </c>
      <c r="R1273" s="15">
        <v>97000</v>
      </c>
      <c r="S1273" s="15">
        <v>20594</v>
      </c>
      <c r="T1273" s="15">
        <v>11.851000000000001</v>
      </c>
      <c r="U1273" s="15">
        <v>123.6</v>
      </c>
      <c r="V1273" s="15">
        <v>21</v>
      </c>
      <c r="W1273" s="15">
        <v>88.5</v>
      </c>
      <c r="X1273" s="15">
        <v>106.15834</v>
      </c>
      <c r="Y1273" s="15">
        <v>2.8571428571428599</v>
      </c>
      <c r="Z1273" s="15">
        <v>2.9557628631591801</v>
      </c>
      <c r="AA1273" s="15">
        <v>59.198226928710902</v>
      </c>
      <c r="AB1273" s="15">
        <v>319601</v>
      </c>
      <c r="AD1273" s="15">
        <v>0</v>
      </c>
      <c r="AE1273" s="15">
        <v>4.8</v>
      </c>
      <c r="AF1273" s="15">
        <v>65.8</v>
      </c>
      <c r="AH1273" s="13">
        <f t="shared" si="266"/>
        <v>2015</v>
      </c>
      <c r="AI1273" s="13">
        <f t="shared" si="267"/>
        <v>25</v>
      </c>
      <c r="AJ1273" s="13">
        <f>IF(AND(ISNUMBER(C1273),ISNUMBER(AK1273),ISNUMBER(AL1273),AH1273&gt;=Inputs!$B$5,AH1273&lt;=Inputs!$B$6,AH1273&lt;&gt;Inputs!$B$7,AH1273&lt;&gt;Inputs!$B$8),1,0)</f>
        <v>1</v>
      </c>
      <c r="AK1273" s="13">
        <f>IF(INDEX($E1273:$AF1273,Inputs!$C$10)="","",INDEX($E1273:$AF1273,Inputs!$C$10))</f>
        <v>262817</v>
      </c>
      <c r="AL1273" s="13">
        <f>IF(INDEX($E1273:$AF1273,Inputs!$C$11)="","",INDEX($E1273:$AF1273,Inputs!$C$11))</f>
        <v>269000</v>
      </c>
      <c r="AM1273" s="19">
        <f>Regression!$C$5+Regression!$C$6*A1273</f>
        <v>9354.9074775947374</v>
      </c>
      <c r="AN1273" s="27">
        <f t="shared" si="268"/>
        <v>1.0320786200316778</v>
      </c>
      <c r="AO1273" s="30">
        <f>INDEX('Seasonal Index'!$E$2:$E$53,AI1273)</f>
        <v>1.0360606930993077</v>
      </c>
      <c r="AP1273" s="34">
        <f t="shared" si="269"/>
        <v>9318.9521273292394</v>
      </c>
      <c r="AQ1273" s="16">
        <f>IF(AJ1273=1,A1273-Regression!$C$15,0)</f>
        <v>-223.28057553956842</v>
      </c>
      <c r="AR1273" s="16">
        <f>IF(AJ1273=1,AK1273-Regression!$D$15,0)</f>
        <v>-4585.9784172661602</v>
      </c>
      <c r="AS1273" s="16">
        <f>IF(AJ1273=1,AL1273-Regression!$E$15,0)</f>
        <v>33707.434052757802</v>
      </c>
      <c r="AT1273" s="16">
        <f>IF(AJ1273=1,AP1273-Regression!$F$15,0)</f>
        <v>224.37948550597321</v>
      </c>
      <c r="AU1273" s="19">
        <f>IF(AND(ISNUMBER(AK1273),ISNUMBER(AL1273)),Regression!$C$38+Regression!$D$38*A1273+Regression!$E$38*AK1273+Regression!$F$38*AL1273,"")</f>
        <v>9345.5443017972721</v>
      </c>
      <c r="AV1273" s="34">
        <f t="shared" si="270"/>
        <v>9682.5511067103671</v>
      </c>
      <c r="AW1273" s="13" t="str">
        <f>IF(AJ1273=1,"Train",IF(AH1273=Inputs!$B$6+1,"Validation",IF(AH1273&gt;Inputs!$B$6+1,"Forecast","Not used")))</f>
        <v>Train</v>
      </c>
      <c r="AX1273" s="34">
        <f t="shared" si="271"/>
        <v>9655</v>
      </c>
      <c r="AY1273" s="38" t="str">
        <f t="shared" si="272"/>
        <v/>
      </c>
      <c r="AZ1273" s="13">
        <f t="shared" si="273"/>
        <v>-26.592174468032681</v>
      </c>
      <c r="BB1273" s="19">
        <f>Regression!$C$45+Regression!$C$46*A1273</f>
        <v>8127.9629893632155</v>
      </c>
      <c r="BC1273" s="27" t="str">
        <f t="shared" si="274"/>
        <v/>
      </c>
      <c r="BD1273" s="30">
        <f>INDEX('Seasonal Index'!$H$2:$H$53,AI1273)</f>
        <v>1.0325970785197598</v>
      </c>
      <c r="BE1273" s="34" t="str">
        <f t="shared" si="275"/>
        <v/>
      </c>
      <c r="BF1273" s="38" t="str">
        <f t="shared" si="276"/>
        <v/>
      </c>
      <c r="BG1273" s="34">
        <f t="shared" si="277"/>
        <v>9655</v>
      </c>
      <c r="BH1273" s="13">
        <f t="shared" si="278"/>
        <v>0</v>
      </c>
      <c r="BI1273" s="13">
        <f t="shared" si="279"/>
        <v>0</v>
      </c>
    </row>
    <row r="1274" spans="1:61" x14ac:dyDescent="0.2">
      <c r="A1274" s="15">
        <v>1273</v>
      </c>
      <c r="B1274" s="35">
        <v>42181</v>
      </c>
      <c r="C1274" s="36">
        <v>9731</v>
      </c>
      <c r="D1274" s="37"/>
      <c r="F1274" s="15">
        <v>273000</v>
      </c>
      <c r="H1274" s="15">
        <v>60.014000000000003</v>
      </c>
      <c r="I1274" s="15">
        <v>60.844000000000001</v>
      </c>
      <c r="J1274" s="15">
        <v>2.8119999999999998</v>
      </c>
      <c r="K1274" s="15">
        <v>18063.528999999999</v>
      </c>
      <c r="L1274" s="15">
        <v>782741</v>
      </c>
      <c r="M1274" s="15">
        <v>976</v>
      </c>
      <c r="N1274" s="15">
        <v>17.928999999999998</v>
      </c>
      <c r="O1274" s="15">
        <v>262817</v>
      </c>
      <c r="P1274" s="15">
        <v>12209.1</v>
      </c>
      <c r="Q1274" s="15">
        <v>3360574</v>
      </c>
      <c r="R1274" s="15">
        <v>97000</v>
      </c>
      <c r="S1274" s="15">
        <v>20594</v>
      </c>
      <c r="T1274" s="15">
        <v>11.851000000000001</v>
      </c>
      <c r="U1274" s="15">
        <v>123.6</v>
      </c>
      <c r="V1274" s="15">
        <v>21</v>
      </c>
      <c r="W1274" s="15">
        <v>88.5</v>
      </c>
      <c r="X1274" s="15">
        <v>105.73116</v>
      </c>
      <c r="Y1274" s="15">
        <v>2.8571428571428599</v>
      </c>
      <c r="Z1274" s="15">
        <v>2.9557628631591801</v>
      </c>
      <c r="AA1274" s="15">
        <v>59.198226928710902</v>
      </c>
      <c r="AB1274" s="15">
        <v>319601</v>
      </c>
      <c r="AD1274" s="15">
        <v>0</v>
      </c>
      <c r="AE1274" s="15">
        <v>0.7</v>
      </c>
      <c r="AF1274" s="15">
        <v>77.099999999999994</v>
      </c>
      <c r="AH1274" s="13">
        <f t="shared" si="266"/>
        <v>2015</v>
      </c>
      <c r="AI1274" s="13">
        <f t="shared" si="267"/>
        <v>26</v>
      </c>
      <c r="AJ1274" s="13">
        <f>IF(AND(ISNUMBER(C1274),ISNUMBER(AK1274),ISNUMBER(AL1274),AH1274&gt;=Inputs!$B$5,AH1274&lt;=Inputs!$B$6,AH1274&lt;&gt;Inputs!$B$7,AH1274&lt;&gt;Inputs!$B$8),1,0)</f>
        <v>1</v>
      </c>
      <c r="AK1274" s="13">
        <f>IF(INDEX($E1274:$AF1274,Inputs!$C$10)="","",INDEX($E1274:$AF1274,Inputs!$C$10))</f>
        <v>262817</v>
      </c>
      <c r="AL1274" s="13">
        <f>IF(INDEX($E1274:$AF1274,Inputs!$C$11)="","",INDEX($E1274:$AF1274,Inputs!$C$11))</f>
        <v>273000</v>
      </c>
      <c r="AM1274" s="19">
        <f>Regression!$C$5+Regression!$C$6*A1274</f>
        <v>9353.7348026564177</v>
      </c>
      <c r="AN1274" s="27">
        <f t="shared" si="268"/>
        <v>1.0403331081437588</v>
      </c>
      <c r="AO1274" s="30">
        <f>INDEX('Seasonal Index'!$E$2:$E$53,AI1274)</f>
        <v>1.057751041708793</v>
      </c>
      <c r="AP1274" s="34">
        <f t="shared" si="269"/>
        <v>9199.7073189165621</v>
      </c>
      <c r="AQ1274" s="16">
        <f>IF(AJ1274=1,A1274-Regression!$C$15,0)</f>
        <v>-222.28057553956842</v>
      </c>
      <c r="AR1274" s="16">
        <f>IF(AJ1274=1,AK1274-Regression!$D$15,0)</f>
        <v>-4585.9784172661602</v>
      </c>
      <c r="AS1274" s="16">
        <f>IF(AJ1274=1,AL1274-Regression!$E$15,0)</f>
        <v>37707.434052757802</v>
      </c>
      <c r="AT1274" s="16">
        <f>IF(AJ1274=1,AP1274-Regression!$F$15,0)</f>
        <v>105.13467709329598</v>
      </c>
      <c r="AU1274" s="19">
        <f>IF(AND(ISNUMBER(AK1274),ISNUMBER(AL1274)),Regression!$C$38+Regression!$D$38*A1274+Regression!$E$38*AK1274+Regression!$F$38*AL1274,"")</f>
        <v>9333.3618230723096</v>
      </c>
      <c r="AV1274" s="34">
        <f t="shared" si="270"/>
        <v>9872.3731909998151</v>
      </c>
      <c r="AW1274" s="13" t="str">
        <f>IF(AJ1274=1,"Train",IF(AH1274=Inputs!$B$6+1,"Validation",IF(AH1274&gt;Inputs!$B$6+1,"Forecast","Not used")))</f>
        <v>Train</v>
      </c>
      <c r="AX1274" s="34">
        <f t="shared" si="271"/>
        <v>9731</v>
      </c>
      <c r="AY1274" s="38" t="str">
        <f t="shared" si="272"/>
        <v/>
      </c>
      <c r="AZ1274" s="13">
        <f t="shared" si="273"/>
        <v>-133.65450415574742</v>
      </c>
      <c r="BB1274" s="19">
        <f>Regression!$C$45+Regression!$C$46*A1274</f>
        <v>8129.522488975992</v>
      </c>
      <c r="BC1274" s="27" t="str">
        <f t="shared" si="274"/>
        <v/>
      </c>
      <c r="BD1274" s="30">
        <f>INDEX('Seasonal Index'!$H$2:$H$53,AI1274)</f>
        <v>1.0794606245983969</v>
      </c>
      <c r="BE1274" s="34" t="str">
        <f t="shared" si="275"/>
        <v/>
      </c>
      <c r="BF1274" s="38" t="str">
        <f t="shared" si="276"/>
        <v/>
      </c>
      <c r="BG1274" s="34">
        <f t="shared" si="277"/>
        <v>9731</v>
      </c>
      <c r="BH1274" s="13">
        <f t="shared" si="278"/>
        <v>0</v>
      </c>
      <c r="BI1274" s="13">
        <f t="shared" si="279"/>
        <v>0</v>
      </c>
    </row>
    <row r="1275" spans="1:61" x14ac:dyDescent="0.2">
      <c r="A1275" s="15">
        <v>1274</v>
      </c>
      <c r="B1275" s="35">
        <v>42188</v>
      </c>
      <c r="C1275" s="36">
        <v>9532</v>
      </c>
      <c r="D1275" s="37"/>
      <c r="F1275" s="15">
        <v>275000</v>
      </c>
      <c r="H1275" s="15">
        <v>57.922499999999999</v>
      </c>
      <c r="I1275" s="15">
        <v>60.356000000000002</v>
      </c>
      <c r="J1275" s="15">
        <v>2.8010000000000002</v>
      </c>
      <c r="K1275" s="15">
        <v>18063.528999999999</v>
      </c>
      <c r="L1275" s="15">
        <v>782741</v>
      </c>
      <c r="M1275" s="15">
        <v>976</v>
      </c>
      <c r="N1275" s="15">
        <v>17.928999999999998</v>
      </c>
      <c r="O1275" s="15">
        <v>262817</v>
      </c>
      <c r="P1275" s="15">
        <v>12209.1</v>
      </c>
      <c r="Q1275" s="15">
        <v>3360574</v>
      </c>
      <c r="R1275" s="15">
        <v>118000</v>
      </c>
      <c r="S1275" s="15">
        <v>20594</v>
      </c>
      <c r="T1275" s="15">
        <v>11.851000000000001</v>
      </c>
      <c r="U1275" s="15">
        <v>123.6</v>
      </c>
      <c r="V1275" s="15">
        <v>21</v>
      </c>
      <c r="W1275" s="15">
        <v>88.5</v>
      </c>
      <c r="X1275" s="15">
        <v>106.03354</v>
      </c>
      <c r="Y1275" s="15">
        <v>2.8571428571428599</v>
      </c>
      <c r="Z1275" s="15">
        <v>2.9557628631591801</v>
      </c>
      <c r="AA1275" s="15">
        <v>59.198226928710902</v>
      </c>
      <c r="AB1275" s="15">
        <v>319601</v>
      </c>
      <c r="AD1275" s="15">
        <v>1</v>
      </c>
      <c r="AE1275" s="15">
        <v>4.4000000000000004</v>
      </c>
      <c r="AF1275" s="15">
        <v>59.2</v>
      </c>
      <c r="AH1275" s="13">
        <f t="shared" si="266"/>
        <v>2015</v>
      </c>
      <c r="AI1275" s="13">
        <f t="shared" si="267"/>
        <v>27</v>
      </c>
      <c r="AJ1275" s="13">
        <f>IF(AND(ISNUMBER(C1275),ISNUMBER(AK1275),ISNUMBER(AL1275),AH1275&gt;=Inputs!$B$5,AH1275&lt;=Inputs!$B$6,AH1275&lt;&gt;Inputs!$B$7,AH1275&lt;&gt;Inputs!$B$8),1,0)</f>
        <v>1</v>
      </c>
      <c r="AK1275" s="13">
        <f>IF(INDEX($E1275:$AF1275,Inputs!$C$10)="","",INDEX($E1275:$AF1275,Inputs!$C$10))</f>
        <v>262817</v>
      </c>
      <c r="AL1275" s="13">
        <f>IF(INDEX($E1275:$AF1275,Inputs!$C$11)="","",INDEX($E1275:$AF1275,Inputs!$C$11))</f>
        <v>275000</v>
      </c>
      <c r="AM1275" s="19">
        <f>Regression!$C$5+Regression!$C$6*A1275</f>
        <v>9352.5621277180999</v>
      </c>
      <c r="AN1275" s="27">
        <f t="shared" si="268"/>
        <v>1.0191859588668331</v>
      </c>
      <c r="AO1275" s="30">
        <f>INDEX('Seasonal Index'!$E$2:$E$53,AI1275)</f>
        <v>1.0212618850338866</v>
      </c>
      <c r="AP1275" s="34">
        <f t="shared" si="269"/>
        <v>9333.5511093549903</v>
      </c>
      <c r="AQ1275" s="16">
        <f>IF(AJ1275=1,A1275-Regression!$C$15,0)</f>
        <v>-221.28057553956842</v>
      </c>
      <c r="AR1275" s="16">
        <f>IF(AJ1275=1,AK1275-Regression!$D$15,0)</f>
        <v>-4585.9784172661602</v>
      </c>
      <c r="AS1275" s="16">
        <f>IF(AJ1275=1,AL1275-Regression!$E$15,0)</f>
        <v>39707.434052757802</v>
      </c>
      <c r="AT1275" s="16">
        <f>IF(AJ1275=1,AP1275-Regression!$F$15,0)</f>
        <v>238.97846753172416</v>
      </c>
      <c r="AU1275" s="19">
        <f>IF(AND(ISNUMBER(AK1275),ISNUMBER(AL1275)),Regression!$C$38+Regression!$D$38*A1275+Regression!$E$38*AK1275+Regression!$F$38*AL1275,"")</f>
        <v>9326.4894271008598</v>
      </c>
      <c r="AV1275" s="34">
        <f t="shared" si="270"/>
        <v>9524.7881730696372</v>
      </c>
      <c r="AW1275" s="13" t="str">
        <f>IF(AJ1275=1,"Train",IF(AH1275=Inputs!$B$6+1,"Validation",IF(AH1275&gt;Inputs!$B$6+1,"Forecast","Not used")))</f>
        <v>Train</v>
      </c>
      <c r="AX1275" s="34">
        <f t="shared" si="271"/>
        <v>9532</v>
      </c>
      <c r="AY1275" s="38" t="str">
        <f t="shared" si="272"/>
        <v/>
      </c>
      <c r="AZ1275" s="13">
        <f t="shared" si="273"/>
        <v>7.0616822541305737</v>
      </c>
      <c r="BB1275" s="19">
        <f>Regression!$C$45+Regression!$C$46*A1275</f>
        <v>8131.0819885887686</v>
      </c>
      <c r="BC1275" s="27" t="str">
        <f t="shared" si="274"/>
        <v/>
      </c>
      <c r="BD1275" s="30">
        <f>INDEX('Seasonal Index'!$H$2:$H$53,AI1275)</f>
        <v>0.99454601152310251</v>
      </c>
      <c r="BE1275" s="34" t="str">
        <f t="shared" si="275"/>
        <v/>
      </c>
      <c r="BF1275" s="38" t="str">
        <f t="shared" si="276"/>
        <v/>
      </c>
      <c r="BG1275" s="34">
        <f t="shared" si="277"/>
        <v>9532</v>
      </c>
      <c r="BH1275" s="13">
        <f t="shared" si="278"/>
        <v>0</v>
      </c>
      <c r="BI1275" s="13">
        <f t="shared" si="279"/>
        <v>0</v>
      </c>
    </row>
    <row r="1276" spans="1:61" x14ac:dyDescent="0.2">
      <c r="A1276" s="15">
        <v>1275</v>
      </c>
      <c r="B1276" s="35">
        <v>42195</v>
      </c>
      <c r="C1276" s="36">
        <v>9404</v>
      </c>
      <c r="D1276" s="37"/>
      <c r="F1276" s="15">
        <v>292000</v>
      </c>
      <c r="H1276" s="15">
        <v>52.384</v>
      </c>
      <c r="I1276" s="15">
        <v>56.631999999999998</v>
      </c>
      <c r="J1276" s="15">
        <v>2.7930000000000001</v>
      </c>
      <c r="K1276" s="15">
        <v>18063.528999999999</v>
      </c>
      <c r="L1276" s="15">
        <v>910826</v>
      </c>
      <c r="M1276" s="15">
        <v>889</v>
      </c>
      <c r="N1276" s="15">
        <v>17.928999999999998</v>
      </c>
      <c r="O1276" s="15">
        <v>262817</v>
      </c>
      <c r="P1276" s="15">
        <v>12275.4</v>
      </c>
      <c r="Q1276" s="15">
        <v>3360574</v>
      </c>
      <c r="R1276" s="15">
        <v>118000</v>
      </c>
      <c r="S1276" s="15">
        <v>20594</v>
      </c>
      <c r="T1276" s="15">
        <v>11.851000000000001</v>
      </c>
      <c r="U1276" s="15">
        <v>123.6</v>
      </c>
      <c r="V1276" s="15">
        <v>21</v>
      </c>
      <c r="W1276" s="15">
        <v>92</v>
      </c>
      <c r="X1276" s="15">
        <v>106.70457500000001</v>
      </c>
      <c r="Y1276" s="15">
        <v>2.8571428571428599</v>
      </c>
      <c r="Z1276" s="15">
        <v>2.9557628631591801</v>
      </c>
      <c r="AA1276" s="15">
        <v>59.198226928710902</v>
      </c>
      <c r="AB1276" s="15">
        <v>319601</v>
      </c>
      <c r="AD1276" s="15">
        <v>1</v>
      </c>
      <c r="AE1276" s="15">
        <v>1.5</v>
      </c>
      <c r="AF1276" s="15">
        <v>64.3</v>
      </c>
      <c r="AH1276" s="13">
        <f t="shared" si="266"/>
        <v>2015</v>
      </c>
      <c r="AI1276" s="13">
        <f t="shared" si="267"/>
        <v>28</v>
      </c>
      <c r="AJ1276" s="13">
        <f>IF(AND(ISNUMBER(C1276),ISNUMBER(AK1276),ISNUMBER(AL1276),AH1276&gt;=Inputs!$B$5,AH1276&lt;=Inputs!$B$6,AH1276&lt;&gt;Inputs!$B$7,AH1276&lt;&gt;Inputs!$B$8),1,0)</f>
        <v>1</v>
      </c>
      <c r="AK1276" s="13">
        <f>IF(INDEX($E1276:$AF1276,Inputs!$C$10)="","",INDEX($E1276:$AF1276,Inputs!$C$10))</f>
        <v>262817</v>
      </c>
      <c r="AL1276" s="13">
        <f>IF(INDEX($E1276:$AF1276,Inputs!$C$11)="","",INDEX($E1276:$AF1276,Inputs!$C$11))</f>
        <v>292000</v>
      </c>
      <c r="AM1276" s="19">
        <f>Regression!$C$5+Regression!$C$6*A1276</f>
        <v>9351.3894527797802</v>
      </c>
      <c r="AN1276" s="27">
        <f t="shared" si="268"/>
        <v>1.0056259604506772</v>
      </c>
      <c r="AO1276" s="30">
        <f>INDEX('Seasonal Index'!$E$2:$E$53,AI1276)</f>
        <v>1.0135090248159799</v>
      </c>
      <c r="AP1276" s="34">
        <f t="shared" si="269"/>
        <v>9278.6544270855993</v>
      </c>
      <c r="AQ1276" s="16">
        <f>IF(AJ1276=1,A1276-Regression!$C$15,0)</f>
        <v>-220.28057553956842</v>
      </c>
      <c r="AR1276" s="16">
        <f>IF(AJ1276=1,AK1276-Regression!$D$15,0)</f>
        <v>-4585.9784172661602</v>
      </c>
      <c r="AS1276" s="16">
        <f>IF(AJ1276=1,AL1276-Regression!$E$15,0)</f>
        <v>56707.434052757802</v>
      </c>
      <c r="AT1276" s="16">
        <f>IF(AJ1276=1,AP1276-Regression!$F$15,0)</f>
        <v>184.08178526233314</v>
      </c>
      <c r="AU1276" s="19">
        <f>IF(AND(ISNUMBER(AK1276),ISNUMBER(AL1276)),Regression!$C$38+Regression!$D$38*A1276+Regression!$E$38*AK1276+Regression!$F$38*AL1276,"")</f>
        <v>9279.7914104780539</v>
      </c>
      <c r="AV1276" s="34">
        <f t="shared" si="270"/>
        <v>9405.1523429293193</v>
      </c>
      <c r="AW1276" s="13" t="str">
        <f>IF(AJ1276=1,"Train",IF(AH1276=Inputs!$B$6+1,"Validation",IF(AH1276&gt;Inputs!$B$6+1,"Forecast","Not used")))</f>
        <v>Train</v>
      </c>
      <c r="AX1276" s="34">
        <f t="shared" si="271"/>
        <v>9404</v>
      </c>
      <c r="AY1276" s="38" t="str">
        <f t="shared" si="272"/>
        <v/>
      </c>
      <c r="AZ1276" s="13">
        <f t="shared" si="273"/>
        <v>-1.1369833924545674</v>
      </c>
      <c r="BB1276" s="19">
        <f>Regression!$C$45+Regression!$C$46*A1276</f>
        <v>8132.6414882015451</v>
      </c>
      <c r="BC1276" s="27" t="str">
        <f t="shared" si="274"/>
        <v/>
      </c>
      <c r="BD1276" s="30">
        <f>INDEX('Seasonal Index'!$H$2:$H$53,AI1276)</f>
        <v>0.99258235973728948</v>
      </c>
      <c r="BE1276" s="34" t="str">
        <f t="shared" si="275"/>
        <v/>
      </c>
      <c r="BF1276" s="38" t="str">
        <f t="shared" si="276"/>
        <v/>
      </c>
      <c r="BG1276" s="34">
        <f t="shared" si="277"/>
        <v>9404</v>
      </c>
      <c r="BH1276" s="13">
        <f t="shared" si="278"/>
        <v>0</v>
      </c>
      <c r="BI1276" s="13">
        <f t="shared" si="279"/>
        <v>0</v>
      </c>
    </row>
    <row r="1277" spans="1:61" x14ac:dyDescent="0.2">
      <c r="A1277" s="15">
        <v>1276</v>
      </c>
      <c r="B1277" s="35">
        <v>42202</v>
      </c>
      <c r="C1277" s="36">
        <v>9749</v>
      </c>
      <c r="D1277" s="37"/>
      <c r="F1277" s="15">
        <v>285000</v>
      </c>
      <c r="H1277" s="15">
        <v>51.683999999999997</v>
      </c>
      <c r="I1277" s="15">
        <v>57.171999999999997</v>
      </c>
      <c r="J1277" s="15">
        <v>2.8340000000000001</v>
      </c>
      <c r="K1277" s="15">
        <v>18063.528999999999</v>
      </c>
      <c r="L1277" s="15">
        <v>910826</v>
      </c>
      <c r="M1277" s="15">
        <v>889</v>
      </c>
      <c r="N1277" s="15">
        <v>17.888999999999999</v>
      </c>
      <c r="O1277" s="15">
        <v>270839</v>
      </c>
      <c r="P1277" s="15">
        <v>12275.4</v>
      </c>
      <c r="Q1277" s="15">
        <v>3360574</v>
      </c>
      <c r="R1277" s="15">
        <v>118000</v>
      </c>
      <c r="S1277" s="15">
        <v>20594</v>
      </c>
      <c r="T1277" s="15">
        <v>11.851000000000001</v>
      </c>
      <c r="U1277" s="15">
        <v>123.6</v>
      </c>
      <c r="V1277" s="15">
        <v>21</v>
      </c>
      <c r="W1277" s="15">
        <v>92</v>
      </c>
      <c r="X1277" s="15">
        <v>107.43304000000001</v>
      </c>
      <c r="Y1277" s="15">
        <v>2.8571428571428599</v>
      </c>
      <c r="Z1277" s="15">
        <v>3</v>
      </c>
      <c r="AA1277" s="15">
        <v>59.198226928710902</v>
      </c>
      <c r="AB1277" s="15">
        <v>319601</v>
      </c>
      <c r="AD1277" s="15">
        <v>0</v>
      </c>
      <c r="AE1277" s="15">
        <v>0.5</v>
      </c>
      <c r="AF1277" s="15">
        <v>79.2</v>
      </c>
      <c r="AH1277" s="13">
        <f t="shared" si="266"/>
        <v>2015</v>
      </c>
      <c r="AI1277" s="13">
        <f t="shared" si="267"/>
        <v>29</v>
      </c>
      <c r="AJ1277" s="13">
        <f>IF(AND(ISNUMBER(C1277),ISNUMBER(AK1277),ISNUMBER(AL1277),AH1277&gt;=Inputs!$B$5,AH1277&lt;=Inputs!$B$6,AH1277&lt;&gt;Inputs!$B$7,AH1277&lt;&gt;Inputs!$B$8),1,0)</f>
        <v>1</v>
      </c>
      <c r="AK1277" s="13">
        <f>IF(INDEX($E1277:$AF1277,Inputs!$C$10)="","",INDEX($E1277:$AF1277,Inputs!$C$10))</f>
        <v>270839</v>
      </c>
      <c r="AL1277" s="13">
        <f>IF(INDEX($E1277:$AF1277,Inputs!$C$11)="","",INDEX($E1277:$AF1277,Inputs!$C$11))</f>
        <v>285000</v>
      </c>
      <c r="AM1277" s="19">
        <f>Regression!$C$5+Regression!$C$6*A1277</f>
        <v>9350.2167778414605</v>
      </c>
      <c r="AN1277" s="27">
        <f t="shared" si="268"/>
        <v>1.0426496231727582</v>
      </c>
      <c r="AO1277" s="30">
        <f>INDEX('Seasonal Index'!$E$2:$E$53,AI1277)</f>
        <v>1.0519566788647539</v>
      </c>
      <c r="AP1277" s="34">
        <f t="shared" si="269"/>
        <v>9267.4918994961699</v>
      </c>
      <c r="AQ1277" s="16">
        <f>IF(AJ1277=1,A1277-Regression!$C$15,0)</f>
        <v>-219.28057553956842</v>
      </c>
      <c r="AR1277" s="16">
        <f>IF(AJ1277=1,AK1277-Regression!$D$15,0)</f>
        <v>3436.0215827338398</v>
      </c>
      <c r="AS1277" s="16">
        <f>IF(AJ1277=1,AL1277-Regression!$E$15,0)</f>
        <v>49707.434052757802</v>
      </c>
      <c r="AT1277" s="16">
        <f>IF(AJ1277=1,AP1277-Regression!$F$15,0)</f>
        <v>172.91925767290377</v>
      </c>
      <c r="AU1277" s="19">
        <f>IF(AND(ISNUMBER(AK1277),ISNUMBER(AL1277)),Regression!$C$38+Regression!$D$38*A1277+Regression!$E$38*AK1277+Regression!$F$38*AL1277,"")</f>
        <v>9311.451898639858</v>
      </c>
      <c r="AV1277" s="34">
        <f t="shared" si="270"/>
        <v>9795.2440147020916</v>
      </c>
      <c r="AW1277" s="13" t="str">
        <f>IF(AJ1277=1,"Train",IF(AH1277=Inputs!$B$6+1,"Validation",IF(AH1277&gt;Inputs!$B$6+1,"Forecast","Not used")))</f>
        <v>Train</v>
      </c>
      <c r="AX1277" s="34">
        <f t="shared" si="271"/>
        <v>9749</v>
      </c>
      <c r="AY1277" s="38" t="str">
        <f t="shared" si="272"/>
        <v/>
      </c>
      <c r="AZ1277" s="13">
        <f t="shared" si="273"/>
        <v>-43.959999143688037</v>
      </c>
      <c r="BB1277" s="19">
        <f>Regression!$C$45+Regression!$C$46*A1277</f>
        <v>8134.2009878143226</v>
      </c>
      <c r="BC1277" s="27" t="str">
        <f t="shared" si="274"/>
        <v/>
      </c>
      <c r="BD1277" s="30">
        <f>INDEX('Seasonal Index'!$H$2:$H$53,AI1277)</f>
        <v>1.0486159669304305</v>
      </c>
      <c r="BE1277" s="34" t="str">
        <f t="shared" si="275"/>
        <v/>
      </c>
      <c r="BF1277" s="38" t="str">
        <f t="shared" si="276"/>
        <v/>
      </c>
      <c r="BG1277" s="34">
        <f t="shared" si="277"/>
        <v>9749</v>
      </c>
      <c r="BH1277" s="13">
        <f t="shared" si="278"/>
        <v>0</v>
      </c>
      <c r="BI1277" s="13">
        <f t="shared" si="279"/>
        <v>0</v>
      </c>
    </row>
    <row r="1278" spans="1:61" x14ac:dyDescent="0.2">
      <c r="A1278" s="15">
        <v>1277</v>
      </c>
      <c r="B1278" s="35">
        <v>42209</v>
      </c>
      <c r="C1278" s="36">
        <v>9339</v>
      </c>
      <c r="D1278" s="37"/>
      <c r="F1278" s="15">
        <v>265000</v>
      </c>
      <c r="H1278" s="15">
        <v>49.212000000000003</v>
      </c>
      <c r="I1278" s="15">
        <v>55.753999999999998</v>
      </c>
      <c r="J1278" s="15">
        <v>2.802</v>
      </c>
      <c r="K1278" s="15">
        <v>18063.528999999999</v>
      </c>
      <c r="L1278" s="15">
        <v>910826</v>
      </c>
      <c r="M1278" s="15">
        <v>889</v>
      </c>
      <c r="N1278" s="15">
        <v>17.888999999999999</v>
      </c>
      <c r="O1278" s="15">
        <v>270839</v>
      </c>
      <c r="P1278" s="15">
        <v>12275.4</v>
      </c>
      <c r="Q1278" s="15">
        <v>3360574</v>
      </c>
      <c r="R1278" s="15">
        <v>118000</v>
      </c>
      <c r="S1278" s="15">
        <v>20594</v>
      </c>
      <c r="T1278" s="15">
        <v>11.851000000000001</v>
      </c>
      <c r="U1278" s="15">
        <v>123.6</v>
      </c>
      <c r="V1278" s="15">
        <v>21</v>
      </c>
      <c r="W1278" s="15">
        <v>92</v>
      </c>
      <c r="X1278" s="15">
        <v>107.95882</v>
      </c>
      <c r="Y1278" s="15">
        <v>2.8571428571428599</v>
      </c>
      <c r="Z1278" s="15">
        <v>3</v>
      </c>
      <c r="AA1278" s="15">
        <v>59.198226928710902</v>
      </c>
      <c r="AB1278" s="15">
        <v>319601</v>
      </c>
      <c r="AD1278" s="15">
        <v>0</v>
      </c>
      <c r="AE1278" s="15">
        <v>0</v>
      </c>
      <c r="AF1278" s="15">
        <v>97.6</v>
      </c>
      <c r="AH1278" s="13">
        <f t="shared" si="266"/>
        <v>2015</v>
      </c>
      <c r="AI1278" s="13">
        <f t="shared" si="267"/>
        <v>30</v>
      </c>
      <c r="AJ1278" s="13">
        <f>IF(AND(ISNUMBER(C1278),ISNUMBER(AK1278),ISNUMBER(AL1278),AH1278&gt;=Inputs!$B$5,AH1278&lt;=Inputs!$B$6,AH1278&lt;&gt;Inputs!$B$7,AH1278&lt;&gt;Inputs!$B$8),1,0)</f>
        <v>1</v>
      </c>
      <c r="AK1278" s="13">
        <f>IF(INDEX($E1278:$AF1278,Inputs!$C$10)="","",INDEX($E1278:$AF1278,Inputs!$C$10))</f>
        <v>270839</v>
      </c>
      <c r="AL1278" s="13">
        <f>IF(INDEX($E1278:$AF1278,Inputs!$C$11)="","",INDEX($E1278:$AF1278,Inputs!$C$11))</f>
        <v>265000</v>
      </c>
      <c r="AM1278" s="19">
        <f>Regression!$C$5+Regression!$C$6*A1278</f>
        <v>9349.0441029031426</v>
      </c>
      <c r="AN1278" s="27">
        <f t="shared" si="268"/>
        <v>0.99892565455969728</v>
      </c>
      <c r="AO1278" s="30">
        <f>INDEX('Seasonal Index'!$E$2:$E$53,AI1278)</f>
        <v>1.0317130415362794</v>
      </c>
      <c r="AP1278" s="34">
        <f t="shared" si="269"/>
        <v>9051.9355906306064</v>
      </c>
      <c r="AQ1278" s="16">
        <f>IF(AJ1278=1,A1278-Regression!$C$15,0)</f>
        <v>-218.28057553956842</v>
      </c>
      <c r="AR1278" s="16">
        <f>IF(AJ1278=1,AK1278-Regression!$D$15,0)</f>
        <v>3436.0215827338398</v>
      </c>
      <c r="AS1278" s="16">
        <f>IF(AJ1278=1,AL1278-Regression!$E$15,0)</f>
        <v>29707.434052757802</v>
      </c>
      <c r="AT1278" s="16">
        <f>IF(AJ1278=1,AP1278-Regression!$F$15,0)</f>
        <v>-42.637051192659783</v>
      </c>
      <c r="AU1278" s="19">
        <f>IF(AND(ISNUMBER(AK1278),ISNUMBER(AL1278)),Regression!$C$38+Regression!$D$38*A1278+Regression!$E$38*AK1278+Regression!$F$38*AL1278,"")</f>
        <v>9362.9904129570659</v>
      </c>
      <c r="AV1278" s="34">
        <f t="shared" si="270"/>
        <v>9659.9193168269594</v>
      </c>
      <c r="AW1278" s="13" t="str">
        <f>IF(AJ1278=1,"Train",IF(AH1278=Inputs!$B$6+1,"Validation",IF(AH1278&gt;Inputs!$B$6+1,"Forecast","Not used")))</f>
        <v>Train</v>
      </c>
      <c r="AX1278" s="34">
        <f t="shared" si="271"/>
        <v>9339</v>
      </c>
      <c r="AY1278" s="38" t="str">
        <f t="shared" si="272"/>
        <v/>
      </c>
      <c r="AZ1278" s="13">
        <f t="shared" si="273"/>
        <v>-311.05482232645954</v>
      </c>
      <c r="BB1278" s="19">
        <f>Regression!$C$45+Regression!$C$46*A1278</f>
        <v>8135.7604874270992</v>
      </c>
      <c r="BC1278" s="27" t="str">
        <f t="shared" si="274"/>
        <v/>
      </c>
      <c r="BD1278" s="30">
        <f>INDEX('Seasonal Index'!$H$2:$H$53,AI1278)</f>
        <v>1.0099032328934463</v>
      </c>
      <c r="BE1278" s="34" t="str">
        <f t="shared" si="275"/>
        <v/>
      </c>
      <c r="BF1278" s="38" t="str">
        <f t="shared" si="276"/>
        <v/>
      </c>
      <c r="BG1278" s="34">
        <f t="shared" si="277"/>
        <v>9339</v>
      </c>
      <c r="BH1278" s="13">
        <f t="shared" si="278"/>
        <v>0</v>
      </c>
      <c r="BI1278" s="13">
        <f t="shared" si="279"/>
        <v>0</v>
      </c>
    </row>
    <row r="1279" spans="1:61" x14ac:dyDescent="0.2">
      <c r="A1279" s="15">
        <v>1278</v>
      </c>
      <c r="B1279" s="35">
        <v>42216</v>
      </c>
      <c r="C1279" s="36">
        <v>9687</v>
      </c>
      <c r="D1279" s="37"/>
      <c r="F1279" s="15">
        <v>269000</v>
      </c>
      <c r="H1279" s="15">
        <v>47.91</v>
      </c>
      <c r="I1279" s="15">
        <v>54.136000000000003</v>
      </c>
      <c r="J1279" s="15">
        <v>2.7450000000000001</v>
      </c>
      <c r="K1279" s="15">
        <v>18063.528999999999</v>
      </c>
      <c r="L1279" s="15">
        <v>910826</v>
      </c>
      <c r="M1279" s="15">
        <v>889</v>
      </c>
      <c r="N1279" s="15">
        <v>17.888999999999999</v>
      </c>
      <c r="O1279" s="15">
        <v>270839</v>
      </c>
      <c r="P1279" s="15">
        <v>12275.4</v>
      </c>
      <c r="Q1279" s="15">
        <v>3360574</v>
      </c>
      <c r="R1279" s="15">
        <v>118000</v>
      </c>
      <c r="S1279" s="15">
        <v>20594</v>
      </c>
      <c r="T1279" s="15">
        <v>11.851000000000001</v>
      </c>
      <c r="U1279" s="15">
        <v>123.6</v>
      </c>
      <c r="V1279" s="15">
        <v>21</v>
      </c>
      <c r="W1279" s="15">
        <v>92</v>
      </c>
      <c r="X1279" s="15">
        <v>108.72786000000001</v>
      </c>
      <c r="Y1279" s="15">
        <v>2.8571428571428599</v>
      </c>
      <c r="Z1279" s="15">
        <v>3</v>
      </c>
      <c r="AA1279" s="15">
        <v>59.198226928710902</v>
      </c>
      <c r="AB1279" s="15">
        <v>319601</v>
      </c>
      <c r="AD1279" s="15">
        <v>0</v>
      </c>
      <c r="AE1279" s="15">
        <v>0</v>
      </c>
      <c r="AF1279" s="15">
        <v>103.6</v>
      </c>
      <c r="AH1279" s="13">
        <f t="shared" si="266"/>
        <v>2015</v>
      </c>
      <c r="AI1279" s="13">
        <f t="shared" si="267"/>
        <v>31</v>
      </c>
      <c r="AJ1279" s="13">
        <f>IF(AND(ISNUMBER(C1279),ISNUMBER(AK1279),ISNUMBER(AL1279),AH1279&gt;=Inputs!$B$5,AH1279&lt;=Inputs!$B$6,AH1279&lt;&gt;Inputs!$B$7,AH1279&lt;&gt;Inputs!$B$8),1,0)</f>
        <v>1</v>
      </c>
      <c r="AK1279" s="13">
        <f>IF(INDEX($E1279:$AF1279,Inputs!$C$10)="","",INDEX($E1279:$AF1279,Inputs!$C$10))</f>
        <v>270839</v>
      </c>
      <c r="AL1279" s="13">
        <f>IF(INDEX($E1279:$AF1279,Inputs!$C$11)="","",INDEX($E1279:$AF1279,Inputs!$C$11))</f>
        <v>269000</v>
      </c>
      <c r="AM1279" s="19">
        <f>Regression!$C$5+Regression!$C$6*A1279</f>
        <v>9347.8714279648229</v>
      </c>
      <c r="AN1279" s="27">
        <f t="shared" si="268"/>
        <v>1.0362786945293931</v>
      </c>
      <c r="AO1279" s="30">
        <f>INDEX('Seasonal Index'!$E$2:$E$53,AI1279)</f>
        <v>1.0399732200612197</v>
      </c>
      <c r="AP1279" s="34">
        <f t="shared" si="269"/>
        <v>9314.6629289451885</v>
      </c>
      <c r="AQ1279" s="16">
        <f>IF(AJ1279=1,A1279-Regression!$C$15,0)</f>
        <v>-217.28057553956842</v>
      </c>
      <c r="AR1279" s="16">
        <f>IF(AJ1279=1,AK1279-Regression!$D$15,0)</f>
        <v>3436.0215827338398</v>
      </c>
      <c r="AS1279" s="16">
        <f>IF(AJ1279=1,AL1279-Regression!$E$15,0)</f>
        <v>33707.434052757802</v>
      </c>
      <c r="AT1279" s="16">
        <f>IF(AJ1279=1,AP1279-Regression!$F$15,0)</f>
        <v>220.0902871219223</v>
      </c>
      <c r="AU1279" s="19">
        <f>IF(AND(ISNUMBER(AK1279),ISNUMBER(AL1279)),Regression!$C$38+Regression!$D$38*A1279+Regression!$E$38*AK1279+Regression!$F$38*AL1279,"")</f>
        <v>9350.8079342321034</v>
      </c>
      <c r="AV1279" s="34">
        <f t="shared" si="270"/>
        <v>9724.5898375373636</v>
      </c>
      <c r="AW1279" s="13" t="str">
        <f>IF(AJ1279=1,"Train",IF(AH1279=Inputs!$B$6+1,"Validation",IF(AH1279&gt;Inputs!$B$6+1,"Forecast","Not used")))</f>
        <v>Train</v>
      </c>
      <c r="AX1279" s="34">
        <f t="shared" si="271"/>
        <v>9687</v>
      </c>
      <c r="AY1279" s="38" t="str">
        <f t="shared" si="272"/>
        <v/>
      </c>
      <c r="AZ1279" s="13">
        <f t="shared" si="273"/>
        <v>-36.145005286914966</v>
      </c>
      <c r="BB1279" s="19">
        <f>Regression!$C$45+Regression!$C$46*A1279</f>
        <v>8137.3199870398757</v>
      </c>
      <c r="BC1279" s="27" t="str">
        <f t="shared" si="274"/>
        <v/>
      </c>
      <c r="BD1279" s="30">
        <f>INDEX('Seasonal Index'!$H$2:$H$53,AI1279)</f>
        <v>1.0389647971011076</v>
      </c>
      <c r="BE1279" s="34" t="str">
        <f t="shared" si="275"/>
        <v/>
      </c>
      <c r="BF1279" s="38" t="str">
        <f t="shared" si="276"/>
        <v/>
      </c>
      <c r="BG1279" s="34">
        <f t="shared" si="277"/>
        <v>9687</v>
      </c>
      <c r="BH1279" s="13">
        <f t="shared" si="278"/>
        <v>0</v>
      </c>
      <c r="BI1279" s="13">
        <f t="shared" si="279"/>
        <v>0</v>
      </c>
    </row>
    <row r="1280" spans="1:61" x14ac:dyDescent="0.2">
      <c r="A1280" s="15">
        <v>1279</v>
      </c>
      <c r="B1280" s="35">
        <v>42223</v>
      </c>
      <c r="C1280" s="36">
        <v>9686</v>
      </c>
      <c r="D1280" s="37"/>
      <c r="F1280" s="15">
        <v>270000</v>
      </c>
      <c r="H1280" s="15">
        <v>44.938000000000002</v>
      </c>
      <c r="I1280" s="15">
        <v>48.59</v>
      </c>
      <c r="J1280" s="15">
        <v>2.6890000000000001</v>
      </c>
      <c r="K1280" s="15">
        <v>18279.784</v>
      </c>
      <c r="L1280" s="15">
        <v>910826</v>
      </c>
      <c r="M1280" s="15">
        <v>861</v>
      </c>
      <c r="N1280" s="15">
        <v>17.888999999999999</v>
      </c>
      <c r="O1280" s="15">
        <v>270839</v>
      </c>
      <c r="P1280" s="15">
        <v>12307.9</v>
      </c>
      <c r="Q1280" s="15">
        <v>3360574</v>
      </c>
      <c r="R1280" s="15">
        <v>118000</v>
      </c>
      <c r="S1280" s="15">
        <v>20594</v>
      </c>
      <c r="T1280" s="15">
        <v>11.851000000000001</v>
      </c>
      <c r="U1280" s="15">
        <v>123.8</v>
      </c>
      <c r="V1280" s="15">
        <v>21</v>
      </c>
      <c r="W1280" s="15">
        <v>92.5</v>
      </c>
      <c r="X1280" s="15">
        <v>108.83984</v>
      </c>
      <c r="Y1280" s="15">
        <v>2.8571428571428599</v>
      </c>
      <c r="Z1280" s="15">
        <v>3</v>
      </c>
      <c r="AA1280" s="15">
        <v>59.198226928710902</v>
      </c>
      <c r="AB1280" s="15">
        <v>319601</v>
      </c>
      <c r="AD1280" s="15">
        <v>0</v>
      </c>
      <c r="AE1280" s="15">
        <v>0</v>
      </c>
      <c r="AF1280" s="15">
        <v>98.6</v>
      </c>
      <c r="AH1280" s="13">
        <f t="shared" si="266"/>
        <v>2015</v>
      </c>
      <c r="AI1280" s="13">
        <f t="shared" si="267"/>
        <v>32</v>
      </c>
      <c r="AJ1280" s="13">
        <f>IF(AND(ISNUMBER(C1280),ISNUMBER(AK1280),ISNUMBER(AL1280),AH1280&gt;=Inputs!$B$5,AH1280&lt;=Inputs!$B$6,AH1280&lt;&gt;Inputs!$B$7,AH1280&lt;&gt;Inputs!$B$8),1,0)</f>
        <v>1</v>
      </c>
      <c r="AK1280" s="13">
        <f>IF(INDEX($E1280:$AF1280,Inputs!$C$10)="","",INDEX($E1280:$AF1280,Inputs!$C$10))</f>
        <v>270839</v>
      </c>
      <c r="AL1280" s="13">
        <f>IF(INDEX($E1280:$AF1280,Inputs!$C$11)="","",INDEX($E1280:$AF1280,Inputs!$C$11))</f>
        <v>270000</v>
      </c>
      <c r="AM1280" s="19">
        <f>Regression!$C$5+Regression!$C$6*A1280</f>
        <v>9346.6987530265033</v>
      </c>
      <c r="AN1280" s="27">
        <f t="shared" si="268"/>
        <v>1.0363017206330341</v>
      </c>
      <c r="AO1280" s="30">
        <f>INDEX('Seasonal Index'!$E$2:$E$53,AI1280)</f>
        <v>1.040616931741758</v>
      </c>
      <c r="AP1280" s="34">
        <f t="shared" si="269"/>
        <v>9307.9400349442913</v>
      </c>
      <c r="AQ1280" s="16">
        <f>IF(AJ1280=1,A1280-Regression!$C$15,0)</f>
        <v>-216.28057553956842</v>
      </c>
      <c r="AR1280" s="16">
        <f>IF(AJ1280=1,AK1280-Regression!$D$15,0)</f>
        <v>3436.0215827338398</v>
      </c>
      <c r="AS1280" s="16">
        <f>IF(AJ1280=1,AL1280-Regression!$E$15,0)</f>
        <v>34707.434052757802</v>
      </c>
      <c r="AT1280" s="16">
        <f>IF(AJ1280=1,AP1280-Regression!$F$15,0)</f>
        <v>213.36739312102509</v>
      </c>
      <c r="AU1280" s="19">
        <f>IF(AND(ISNUMBER(AK1280),ISNUMBER(AL1280)),Regression!$C$38+Regression!$D$38*A1280+Regression!$E$38*AK1280+Regression!$F$38*AL1280,"")</f>
        <v>9346.5905796374118</v>
      </c>
      <c r="AV1280" s="34">
        <f t="shared" si="270"/>
        <v>9726.2204112287018</v>
      </c>
      <c r="AW1280" s="13" t="str">
        <f>IF(AJ1280=1,"Train",IF(AH1280=Inputs!$B$6+1,"Validation",IF(AH1280&gt;Inputs!$B$6+1,"Forecast","Not used")))</f>
        <v>Train</v>
      </c>
      <c r="AX1280" s="34">
        <f t="shared" si="271"/>
        <v>9686</v>
      </c>
      <c r="AY1280" s="38" t="str">
        <f t="shared" si="272"/>
        <v/>
      </c>
      <c r="AZ1280" s="13">
        <f t="shared" si="273"/>
        <v>-38.650544693120537</v>
      </c>
      <c r="BB1280" s="19">
        <f>Regression!$C$45+Regression!$C$46*A1280</f>
        <v>8138.8794866526532</v>
      </c>
      <c r="BC1280" s="27" t="str">
        <f t="shared" si="274"/>
        <v/>
      </c>
      <c r="BD1280" s="30">
        <f>INDEX('Seasonal Index'!$H$2:$H$53,AI1280)</f>
        <v>1.0332208948643213</v>
      </c>
      <c r="BE1280" s="34" t="str">
        <f t="shared" si="275"/>
        <v/>
      </c>
      <c r="BF1280" s="38" t="str">
        <f t="shared" si="276"/>
        <v/>
      </c>
      <c r="BG1280" s="34">
        <f t="shared" si="277"/>
        <v>9686</v>
      </c>
      <c r="BH1280" s="13">
        <f t="shared" si="278"/>
        <v>0</v>
      </c>
      <c r="BI1280" s="13">
        <f t="shared" si="279"/>
        <v>0</v>
      </c>
    </row>
    <row r="1281" spans="1:61" x14ac:dyDescent="0.2">
      <c r="A1281" s="15">
        <v>1280</v>
      </c>
      <c r="B1281" s="35">
        <v>42230</v>
      </c>
      <c r="C1281" s="36">
        <v>9705</v>
      </c>
      <c r="D1281" s="37"/>
      <c r="F1281" s="15">
        <v>274000</v>
      </c>
      <c r="H1281" s="15">
        <v>43.198</v>
      </c>
      <c r="I1281" s="15">
        <v>47.944000000000003</v>
      </c>
      <c r="J1281" s="15">
        <v>2.629</v>
      </c>
      <c r="K1281" s="15">
        <v>18279.784</v>
      </c>
      <c r="L1281" s="15">
        <v>904755</v>
      </c>
      <c r="M1281" s="15">
        <v>861</v>
      </c>
      <c r="N1281" s="15">
        <v>17.888999999999999</v>
      </c>
      <c r="O1281" s="15">
        <v>270839</v>
      </c>
      <c r="P1281" s="15">
        <v>12307.9</v>
      </c>
      <c r="Q1281" s="15">
        <v>3360574</v>
      </c>
      <c r="R1281" s="15">
        <v>118000</v>
      </c>
      <c r="S1281" s="15">
        <v>20594</v>
      </c>
      <c r="T1281" s="15">
        <v>11.851000000000001</v>
      </c>
      <c r="U1281" s="15">
        <v>123.8</v>
      </c>
      <c r="V1281" s="15">
        <v>21</v>
      </c>
      <c r="W1281" s="15">
        <v>92.5</v>
      </c>
      <c r="X1281" s="15">
        <v>109.488</v>
      </c>
      <c r="Y1281" s="15">
        <v>2.8571428571428599</v>
      </c>
      <c r="Z1281" s="15">
        <v>3</v>
      </c>
      <c r="AA1281" s="15">
        <v>59.198226928710902</v>
      </c>
      <c r="AB1281" s="15">
        <v>319601</v>
      </c>
      <c r="AD1281" s="15">
        <v>0</v>
      </c>
      <c r="AE1281" s="15">
        <v>0</v>
      </c>
      <c r="AF1281" s="15">
        <v>88.5</v>
      </c>
      <c r="AH1281" s="13">
        <f t="shared" si="266"/>
        <v>2015</v>
      </c>
      <c r="AI1281" s="13">
        <f t="shared" si="267"/>
        <v>33</v>
      </c>
      <c r="AJ1281" s="13">
        <f>IF(AND(ISNUMBER(C1281),ISNUMBER(AK1281),ISNUMBER(AL1281),AH1281&gt;=Inputs!$B$5,AH1281&lt;=Inputs!$B$6,AH1281&lt;&gt;Inputs!$B$7,AH1281&lt;&gt;Inputs!$B$8),1,0)</f>
        <v>1</v>
      </c>
      <c r="AK1281" s="13">
        <f>IF(INDEX($E1281:$AF1281,Inputs!$C$10)="","",INDEX($E1281:$AF1281,Inputs!$C$10))</f>
        <v>270839</v>
      </c>
      <c r="AL1281" s="13">
        <f>IF(INDEX($E1281:$AF1281,Inputs!$C$11)="","",INDEX($E1281:$AF1281,Inputs!$C$11))</f>
        <v>274000</v>
      </c>
      <c r="AM1281" s="19">
        <f>Regression!$C$5+Regression!$C$6*A1281</f>
        <v>9345.5260780881854</v>
      </c>
      <c r="AN1281" s="27">
        <f t="shared" si="268"/>
        <v>1.0384648139557011</v>
      </c>
      <c r="AO1281" s="30">
        <f>INDEX('Seasonal Index'!$E$2:$E$53,AI1281)</f>
        <v>1.027478065834379</v>
      </c>
      <c r="AP1281" s="34">
        <f t="shared" si="269"/>
        <v>9445.4571077572436</v>
      </c>
      <c r="AQ1281" s="16">
        <f>IF(AJ1281=1,A1281-Regression!$C$15,0)</f>
        <v>-215.28057553956842</v>
      </c>
      <c r="AR1281" s="16">
        <f>IF(AJ1281=1,AK1281-Regression!$D$15,0)</f>
        <v>3436.0215827338398</v>
      </c>
      <c r="AS1281" s="16">
        <f>IF(AJ1281=1,AL1281-Regression!$E$15,0)</f>
        <v>38707.434052757802</v>
      </c>
      <c r="AT1281" s="16">
        <f>IF(AJ1281=1,AP1281-Regression!$F$15,0)</f>
        <v>350.88446593397748</v>
      </c>
      <c r="AU1281" s="19">
        <f>IF(AND(ISNUMBER(AK1281),ISNUMBER(AL1281)),Regression!$C$38+Regression!$D$38*A1281+Regression!$E$38*AK1281+Regression!$F$38*AL1281,"")</f>
        <v>9334.4081009124493</v>
      </c>
      <c r="AV1281" s="34">
        <f t="shared" si="270"/>
        <v>9590.8995812342819</v>
      </c>
      <c r="AW1281" s="13" t="str">
        <f>IF(AJ1281=1,"Train",IF(AH1281=Inputs!$B$6+1,"Validation",IF(AH1281&gt;Inputs!$B$6+1,"Forecast","Not used")))</f>
        <v>Train</v>
      </c>
      <c r="AX1281" s="34">
        <f t="shared" si="271"/>
        <v>9705</v>
      </c>
      <c r="AY1281" s="38" t="str">
        <f t="shared" si="272"/>
        <v/>
      </c>
      <c r="AZ1281" s="13">
        <f t="shared" si="273"/>
        <v>111.04900684479435</v>
      </c>
      <c r="BB1281" s="19">
        <f>Regression!$C$45+Regression!$C$46*A1281</f>
        <v>8140.4389862654298</v>
      </c>
      <c r="BC1281" s="27" t="str">
        <f t="shared" si="274"/>
        <v/>
      </c>
      <c r="BD1281" s="30">
        <f>INDEX('Seasonal Index'!$H$2:$H$53,AI1281)</f>
        <v>1.0058600109847937</v>
      </c>
      <c r="BE1281" s="34" t="str">
        <f t="shared" si="275"/>
        <v/>
      </c>
      <c r="BF1281" s="38" t="str">
        <f t="shared" si="276"/>
        <v/>
      </c>
      <c r="BG1281" s="34">
        <f t="shared" si="277"/>
        <v>9705</v>
      </c>
      <c r="BH1281" s="13">
        <f t="shared" si="278"/>
        <v>0</v>
      </c>
      <c r="BI1281" s="13">
        <f t="shared" si="279"/>
        <v>0</v>
      </c>
    </row>
    <row r="1282" spans="1:61" x14ac:dyDescent="0.2">
      <c r="A1282" s="15">
        <v>1281</v>
      </c>
      <c r="B1282" s="35">
        <v>42237</v>
      </c>
      <c r="C1282" s="36">
        <v>9189</v>
      </c>
      <c r="D1282" s="37"/>
      <c r="F1282" s="15">
        <v>279000</v>
      </c>
      <c r="H1282" s="15">
        <v>41.341999999999999</v>
      </c>
      <c r="I1282" s="15">
        <v>45.997999999999998</v>
      </c>
      <c r="J1282" s="15">
        <v>2.7160000000000002</v>
      </c>
      <c r="K1282" s="15">
        <v>18279.784</v>
      </c>
      <c r="L1282" s="15">
        <v>904755</v>
      </c>
      <c r="M1282" s="15">
        <v>861</v>
      </c>
      <c r="N1282" s="15">
        <v>18.318000000000001</v>
      </c>
      <c r="O1282" s="15">
        <v>270574</v>
      </c>
      <c r="P1282" s="15">
        <v>12307.9</v>
      </c>
      <c r="Q1282" s="15">
        <v>3360574</v>
      </c>
      <c r="R1282" s="15">
        <v>118000</v>
      </c>
      <c r="S1282" s="15">
        <v>20594</v>
      </c>
      <c r="T1282" s="15">
        <v>11.853</v>
      </c>
      <c r="U1282" s="15">
        <v>123.8</v>
      </c>
      <c r="V1282" s="15">
        <v>21</v>
      </c>
      <c r="W1282" s="15">
        <v>92.5</v>
      </c>
      <c r="X1282" s="15">
        <v>109.68498</v>
      </c>
      <c r="Y1282" s="15">
        <v>2.8571428571428599</v>
      </c>
      <c r="Z1282" s="15">
        <v>2.9553565979003902</v>
      </c>
      <c r="AA1282" s="15">
        <v>59.198226928710902</v>
      </c>
      <c r="AB1282" s="15">
        <v>319601</v>
      </c>
      <c r="AD1282" s="15">
        <v>0</v>
      </c>
      <c r="AE1282" s="15">
        <v>0</v>
      </c>
      <c r="AF1282" s="15">
        <v>91</v>
      </c>
      <c r="AH1282" s="13">
        <f t="shared" ref="AH1282:AH1345" si="280">YEAR(B1282)</f>
        <v>2015</v>
      </c>
      <c r="AI1282" s="13">
        <f t="shared" ref="AI1282:AI1345" si="281">MIN(52,INT((B1282-DATE(AH1282,1,1))/7)+1)</f>
        <v>34</v>
      </c>
      <c r="AJ1282" s="13">
        <f>IF(AND(ISNUMBER(C1282),ISNUMBER(AK1282),ISNUMBER(AL1282),AH1282&gt;=Inputs!$B$5,AH1282&lt;=Inputs!$B$6,AH1282&lt;&gt;Inputs!$B$7,AH1282&lt;&gt;Inputs!$B$8),1,0)</f>
        <v>1</v>
      </c>
      <c r="AK1282" s="13">
        <f>IF(INDEX($E1282:$AF1282,Inputs!$C$10)="","",INDEX($E1282:$AF1282,Inputs!$C$10))</f>
        <v>270574</v>
      </c>
      <c r="AL1282" s="13">
        <f>IF(INDEX($E1282:$AF1282,Inputs!$C$11)="","",INDEX($E1282:$AF1282,Inputs!$C$11))</f>
        <v>279000</v>
      </c>
      <c r="AM1282" s="19">
        <f>Regression!$C$5+Regression!$C$6*A1282</f>
        <v>9344.3534031498657</v>
      </c>
      <c r="AN1282" s="27">
        <f t="shared" ref="AN1282:AN1345" si="282">IF(AJ1282=1,C1282/AM1282,"")</f>
        <v>0.98337462246478202</v>
      </c>
      <c r="AO1282" s="30">
        <f>INDEX('Seasonal Index'!$E$2:$E$53,AI1282)</f>
        <v>1.0381639846741464</v>
      </c>
      <c r="AP1282" s="34">
        <f t="shared" ref="AP1282:AP1345" si="283">IF(AJ1282=1,C1282/AO1282,"")</f>
        <v>8851.2028308169411</v>
      </c>
      <c r="AQ1282" s="16">
        <f>IF(AJ1282=1,A1282-Regression!$C$15,0)</f>
        <v>-214.28057553956842</v>
      </c>
      <c r="AR1282" s="16">
        <f>IF(AJ1282=1,AK1282-Regression!$D$15,0)</f>
        <v>3171.0215827338398</v>
      </c>
      <c r="AS1282" s="16">
        <f>IF(AJ1282=1,AL1282-Regression!$E$15,0)</f>
        <v>43707.434052757802</v>
      </c>
      <c r="AT1282" s="16">
        <f>IF(AJ1282=1,AP1282-Regression!$F$15,0)</f>
        <v>-243.36981100632511</v>
      </c>
      <c r="AU1282" s="19">
        <f>IF(AND(ISNUMBER(AK1282),ISNUMBER(AL1282)),Regression!$C$38+Regression!$D$38*A1282+Regression!$E$38*AK1282+Regression!$F$38*AL1282,"")</f>
        <v>9319.0870429633414</v>
      </c>
      <c r="AV1282" s="34">
        <f t="shared" ref="AV1282:AV1345" si="284">IF(ISNUMBER(AU1282),AU1282*AO1282,"")</f>
        <v>9674.7405380480304</v>
      </c>
      <c r="AW1282" s="13" t="str">
        <f>IF(AJ1282=1,"Train",IF(AH1282=Inputs!$B$6+1,"Validation",IF(AH1282&gt;Inputs!$B$6+1,"Forecast","Not used")))</f>
        <v>Train</v>
      </c>
      <c r="AX1282" s="34">
        <f t="shared" ref="AX1282:AX1345" si="285">IF(ISNUMBER(C1282),C1282,IF(ISNUMBER(D1282),D1282,""))</f>
        <v>9189</v>
      </c>
      <c r="AY1282" s="38" t="str">
        <f t="shared" ref="AY1282:AY1345" si="286">IF(AND(AW1282="Validation",ISNUMBER(AX1282),ISNUMBER(AV1282)),ABS(AX1282-AV1282)/AX1282,"")</f>
        <v/>
      </c>
      <c r="AZ1282" s="13">
        <f t="shared" ref="AZ1282:AZ1345" si="287">IF(AJ1282=1,AP1282-AU1282,0)</f>
        <v>-467.88421214640039</v>
      </c>
      <c r="BB1282" s="19">
        <f>Regression!$C$45+Regression!$C$46*A1282</f>
        <v>8141.9984858782063</v>
      </c>
      <c r="BC1282" s="27" t="str">
        <f t="shared" ref="BC1282:BC1345" si="288">IF(AND(AH1282&gt;=2022,AH1282&lt;=2024),C1282/BB1282,"")</f>
        <v/>
      </c>
      <c r="BD1282" s="30">
        <f>INDEX('Seasonal Index'!$H$2:$H$53,AI1282)</f>
        <v>1.0219588934931323</v>
      </c>
      <c r="BE1282" s="34" t="str">
        <f t="shared" ref="BE1282:BE1345" si="289">IF(AH1282&gt;=2022,BB1282*BD1282,"")</f>
        <v/>
      </c>
      <c r="BF1282" s="38" t="str">
        <f t="shared" ref="BF1282:BF1345" si="290">IF(AND(AW1282="Validation",ISNUMBER(AX1282),ISNUMBER(BE1282)),ABS(AX1282-BE1282)/AX1282,"")</f>
        <v/>
      </c>
      <c r="BG1282" s="34">
        <f t="shared" ref="BG1282:BG1345" si="291">IF(ISNUMBER(C1282),C1282,0)</f>
        <v>9189</v>
      </c>
      <c r="BH1282" s="13">
        <f t="shared" ref="BH1282:BH1345" si="292">IF(ISNUMBER(AY1282),AV1282-AX1282,0)</f>
        <v>0</v>
      </c>
      <c r="BI1282" s="13">
        <f t="shared" ref="BI1282:BI1345" si="293">IF(ISNUMBER(AY1282),BE1282-AX1282,0)</f>
        <v>0</v>
      </c>
    </row>
    <row r="1283" spans="1:61" x14ac:dyDescent="0.2">
      <c r="A1283" s="15">
        <v>1282</v>
      </c>
      <c r="B1283" s="35">
        <v>42244</v>
      </c>
      <c r="C1283" s="36">
        <v>9438</v>
      </c>
      <c r="D1283" s="37"/>
      <c r="F1283" s="15">
        <v>274000</v>
      </c>
      <c r="H1283" s="15">
        <v>40.725999999999999</v>
      </c>
      <c r="I1283" s="15">
        <v>43.527999999999999</v>
      </c>
      <c r="J1283" s="15">
        <v>2.637</v>
      </c>
      <c r="K1283" s="15">
        <v>18279.784</v>
      </c>
      <c r="L1283" s="15">
        <v>904755</v>
      </c>
      <c r="M1283" s="15">
        <v>861</v>
      </c>
      <c r="N1283" s="15">
        <v>18.318000000000001</v>
      </c>
      <c r="O1283" s="15">
        <v>270574</v>
      </c>
      <c r="P1283" s="15">
        <v>12307.9</v>
      </c>
      <c r="Q1283" s="15">
        <v>3360574</v>
      </c>
      <c r="R1283" s="15">
        <v>118000</v>
      </c>
      <c r="S1283" s="15">
        <v>20594</v>
      </c>
      <c r="T1283" s="15">
        <v>11.853</v>
      </c>
      <c r="U1283" s="15">
        <v>123.8</v>
      </c>
      <c r="V1283" s="15">
        <v>19</v>
      </c>
      <c r="W1283" s="15">
        <v>92.5</v>
      </c>
      <c r="X1283" s="15">
        <v>110.21584</v>
      </c>
      <c r="Y1283" s="15">
        <v>2.8571428571428599</v>
      </c>
      <c r="Z1283" s="15">
        <v>2.9553565979003902</v>
      </c>
      <c r="AA1283" s="15">
        <v>59.198226928710902</v>
      </c>
      <c r="AB1283" s="15">
        <v>319601</v>
      </c>
      <c r="AD1283" s="15">
        <v>0</v>
      </c>
      <c r="AE1283" s="15">
        <v>0.4</v>
      </c>
      <c r="AF1283" s="15">
        <v>75.8</v>
      </c>
      <c r="AH1283" s="13">
        <f t="shared" si="280"/>
        <v>2015</v>
      </c>
      <c r="AI1283" s="13">
        <f t="shared" si="281"/>
        <v>35</v>
      </c>
      <c r="AJ1283" s="13">
        <f>IF(AND(ISNUMBER(C1283),ISNUMBER(AK1283),ISNUMBER(AL1283),AH1283&gt;=Inputs!$B$5,AH1283&lt;=Inputs!$B$6,AH1283&lt;&gt;Inputs!$B$7,AH1283&lt;&gt;Inputs!$B$8),1,0)</f>
        <v>1</v>
      </c>
      <c r="AK1283" s="13">
        <f>IF(INDEX($E1283:$AF1283,Inputs!$C$10)="","",INDEX($E1283:$AF1283,Inputs!$C$10))</f>
        <v>270574</v>
      </c>
      <c r="AL1283" s="13">
        <f>IF(INDEX($E1283:$AF1283,Inputs!$C$11)="","",INDEX($E1283:$AF1283,Inputs!$C$11))</f>
        <v>274000</v>
      </c>
      <c r="AM1283" s="19">
        <f>Regression!$C$5+Regression!$C$6*A1283</f>
        <v>9343.1807282115478</v>
      </c>
      <c r="AN1283" s="27">
        <f t="shared" si="282"/>
        <v>1.010148500232062</v>
      </c>
      <c r="AO1283" s="30">
        <f>INDEX('Seasonal Index'!$E$2:$E$53,AI1283)</f>
        <v>1.0224659586681397</v>
      </c>
      <c r="AP1283" s="34">
        <f t="shared" si="283"/>
        <v>9230.625156747421</v>
      </c>
      <c r="AQ1283" s="16">
        <f>IF(AJ1283=1,A1283-Regression!$C$15,0)</f>
        <v>-213.28057553956842</v>
      </c>
      <c r="AR1283" s="16">
        <f>IF(AJ1283=1,AK1283-Regression!$D$15,0)</f>
        <v>3171.0215827338398</v>
      </c>
      <c r="AS1283" s="16">
        <f>IF(AJ1283=1,AL1283-Regression!$E$15,0)</f>
        <v>38707.434052757802</v>
      </c>
      <c r="AT1283" s="16">
        <f>IF(AJ1283=1,AP1283-Regression!$F$15,0)</f>
        <v>136.05251492415482</v>
      </c>
      <c r="AU1283" s="19">
        <f>IF(AND(ISNUMBER(AK1283),ISNUMBER(AL1283)),Regression!$C$38+Regression!$D$38*A1283+Regression!$E$38*AK1283+Regression!$F$38*AL1283,"")</f>
        <v>9330.7999366291915</v>
      </c>
      <c r="AV1283" s="34">
        <f t="shared" si="284"/>
        <v>9540.4253023461843</v>
      </c>
      <c r="AW1283" s="13" t="str">
        <f>IF(AJ1283=1,"Train",IF(AH1283=Inputs!$B$6+1,"Validation",IF(AH1283&gt;Inputs!$B$6+1,"Forecast","Not used")))</f>
        <v>Train</v>
      </c>
      <c r="AX1283" s="34">
        <f t="shared" si="285"/>
        <v>9438</v>
      </c>
      <c r="AY1283" s="38" t="str">
        <f t="shared" si="286"/>
        <v/>
      </c>
      <c r="AZ1283" s="13">
        <f t="shared" si="287"/>
        <v>-100.17477988177052</v>
      </c>
      <c r="BB1283" s="19">
        <f>Regression!$C$45+Regression!$C$46*A1283</f>
        <v>8143.5579854909829</v>
      </c>
      <c r="BC1283" s="27" t="str">
        <f t="shared" si="288"/>
        <v/>
      </c>
      <c r="BD1283" s="30">
        <f>INDEX('Seasonal Index'!$H$2:$H$53,AI1283)</f>
        <v>1.0227114090901652</v>
      </c>
      <c r="BE1283" s="34" t="str">
        <f t="shared" si="289"/>
        <v/>
      </c>
      <c r="BF1283" s="38" t="str">
        <f t="shared" si="290"/>
        <v/>
      </c>
      <c r="BG1283" s="34">
        <f t="shared" si="291"/>
        <v>9438</v>
      </c>
      <c r="BH1283" s="13">
        <f t="shared" si="292"/>
        <v>0</v>
      </c>
      <c r="BI1283" s="13">
        <f t="shared" si="293"/>
        <v>0</v>
      </c>
    </row>
    <row r="1284" spans="1:61" x14ac:dyDescent="0.2">
      <c r="A1284" s="15">
        <v>1283</v>
      </c>
      <c r="B1284" s="35">
        <v>42251</v>
      </c>
      <c r="C1284" s="36">
        <v>9017</v>
      </c>
      <c r="D1284" s="37"/>
      <c r="F1284" s="15">
        <v>279000</v>
      </c>
      <c r="H1284" s="15">
        <v>46.73</v>
      </c>
      <c r="I1284" s="15">
        <v>48.8675</v>
      </c>
      <c r="J1284" s="15">
        <v>2.5099999999999998</v>
      </c>
      <c r="K1284" s="15">
        <v>18279.784</v>
      </c>
      <c r="L1284" s="15">
        <v>904755</v>
      </c>
      <c r="M1284" s="15">
        <v>861</v>
      </c>
      <c r="N1284" s="15">
        <v>18.318000000000001</v>
      </c>
      <c r="O1284" s="15">
        <v>270574</v>
      </c>
      <c r="P1284" s="15">
        <v>12307.9</v>
      </c>
      <c r="Q1284" s="15">
        <v>3360574</v>
      </c>
      <c r="R1284" s="15">
        <v>118000</v>
      </c>
      <c r="S1284" s="15">
        <v>20594</v>
      </c>
      <c r="T1284" s="15">
        <v>11.853</v>
      </c>
      <c r="U1284" s="15">
        <v>123.8</v>
      </c>
      <c r="V1284" s="15">
        <v>19</v>
      </c>
      <c r="W1284" s="15">
        <v>93.7</v>
      </c>
      <c r="X1284" s="15">
        <v>110.4011</v>
      </c>
      <c r="Y1284" s="15">
        <v>2.8571428571428599</v>
      </c>
      <c r="Z1284" s="15">
        <v>2.9553565979003902</v>
      </c>
      <c r="AA1284" s="15">
        <v>59.198226928710902</v>
      </c>
      <c r="AB1284" s="15">
        <v>319601</v>
      </c>
      <c r="AD1284" s="15">
        <v>0</v>
      </c>
      <c r="AE1284" s="15">
        <v>0</v>
      </c>
      <c r="AF1284" s="15">
        <v>78.400000000000006</v>
      </c>
      <c r="AH1284" s="13">
        <f t="shared" si="280"/>
        <v>2015</v>
      </c>
      <c r="AI1284" s="13">
        <f t="shared" si="281"/>
        <v>36</v>
      </c>
      <c r="AJ1284" s="13">
        <f>IF(AND(ISNUMBER(C1284),ISNUMBER(AK1284),ISNUMBER(AL1284),AH1284&gt;=Inputs!$B$5,AH1284&lt;=Inputs!$B$6,AH1284&lt;&gt;Inputs!$B$7,AH1284&lt;&gt;Inputs!$B$8),1,0)</f>
        <v>1</v>
      </c>
      <c r="AK1284" s="13">
        <f>IF(INDEX($E1284:$AF1284,Inputs!$C$10)="","",INDEX($E1284:$AF1284,Inputs!$C$10))</f>
        <v>270574</v>
      </c>
      <c r="AL1284" s="13">
        <f>IF(INDEX($E1284:$AF1284,Inputs!$C$11)="","",INDEX($E1284:$AF1284,Inputs!$C$11))</f>
        <v>279000</v>
      </c>
      <c r="AM1284" s="19">
        <f>Regression!$C$5+Regression!$C$6*A1284</f>
        <v>9342.0080532732281</v>
      </c>
      <c r="AN1284" s="27">
        <f t="shared" si="282"/>
        <v>0.96521004355596196</v>
      </c>
      <c r="AO1284" s="30">
        <f>INDEX('Seasonal Index'!$E$2:$E$53,AI1284)</f>
        <v>1.0036108382806754</v>
      </c>
      <c r="AP1284" s="34">
        <f t="shared" si="283"/>
        <v>8984.5582132685722</v>
      </c>
      <c r="AQ1284" s="16">
        <f>IF(AJ1284=1,A1284-Regression!$C$15,0)</f>
        <v>-212.28057553956842</v>
      </c>
      <c r="AR1284" s="16">
        <f>IF(AJ1284=1,AK1284-Regression!$D$15,0)</f>
        <v>3171.0215827338398</v>
      </c>
      <c r="AS1284" s="16">
        <f>IF(AJ1284=1,AL1284-Regression!$E$15,0)</f>
        <v>43707.434052757802</v>
      </c>
      <c r="AT1284" s="16">
        <f>IF(AJ1284=1,AP1284-Regression!$F$15,0)</f>
        <v>-110.01442855469395</v>
      </c>
      <c r="AU1284" s="19">
        <f>IF(AND(ISNUMBER(AK1284),ISNUMBER(AL1284)),Regression!$C$38+Regression!$D$38*A1284+Regression!$E$38*AK1284+Regression!$F$38*AL1284,"")</f>
        <v>9315.9624165274727</v>
      </c>
      <c r="AV1284" s="34">
        <f t="shared" si="284"/>
        <v>9349.6008502424029</v>
      </c>
      <c r="AW1284" s="13" t="str">
        <f>IF(AJ1284=1,"Train",IF(AH1284=Inputs!$B$6+1,"Validation",IF(AH1284&gt;Inputs!$B$6+1,"Forecast","Not used")))</f>
        <v>Train</v>
      </c>
      <c r="AX1284" s="34">
        <f t="shared" si="285"/>
        <v>9017</v>
      </c>
      <c r="AY1284" s="38" t="str">
        <f t="shared" si="286"/>
        <v/>
      </c>
      <c r="AZ1284" s="13">
        <f t="shared" si="287"/>
        <v>-331.40420325890045</v>
      </c>
      <c r="BB1284" s="19">
        <f>Regression!$C$45+Regression!$C$46*A1284</f>
        <v>8145.1174851037595</v>
      </c>
      <c r="BC1284" s="27" t="str">
        <f t="shared" si="288"/>
        <v/>
      </c>
      <c r="BD1284" s="30">
        <f>INDEX('Seasonal Index'!$H$2:$H$53,AI1284)</f>
        <v>0.95792593843145868</v>
      </c>
      <c r="BE1284" s="34" t="str">
        <f t="shared" si="289"/>
        <v/>
      </c>
      <c r="BF1284" s="38" t="str">
        <f t="shared" si="290"/>
        <v/>
      </c>
      <c r="BG1284" s="34">
        <f t="shared" si="291"/>
        <v>9017</v>
      </c>
      <c r="BH1284" s="13">
        <f t="shared" si="292"/>
        <v>0</v>
      </c>
      <c r="BI1284" s="13">
        <f t="shared" si="293"/>
        <v>0</v>
      </c>
    </row>
    <row r="1285" spans="1:61" x14ac:dyDescent="0.2">
      <c r="A1285" s="15">
        <v>1284</v>
      </c>
      <c r="B1285" s="35">
        <v>42258</v>
      </c>
      <c r="C1285" s="36">
        <v>8983</v>
      </c>
      <c r="D1285" s="37"/>
      <c r="F1285" s="15">
        <v>273000</v>
      </c>
      <c r="H1285" s="15">
        <v>45.162500000000001</v>
      </c>
      <c r="I1285" s="15">
        <v>47.595999999999997</v>
      </c>
      <c r="J1285" s="15">
        <v>2.4369999999999998</v>
      </c>
      <c r="K1285" s="15">
        <v>18279.784</v>
      </c>
      <c r="L1285" s="15">
        <v>874547</v>
      </c>
      <c r="M1285" s="15">
        <v>866</v>
      </c>
      <c r="N1285" s="15">
        <v>18.318000000000001</v>
      </c>
      <c r="O1285" s="15">
        <v>270574</v>
      </c>
      <c r="P1285" s="15">
        <v>12364.9</v>
      </c>
      <c r="Q1285" s="15">
        <v>3360574</v>
      </c>
      <c r="R1285" s="15">
        <v>118000</v>
      </c>
      <c r="S1285" s="15">
        <v>20594</v>
      </c>
      <c r="T1285" s="15">
        <v>11.853</v>
      </c>
      <c r="U1285" s="15">
        <v>123.8</v>
      </c>
      <c r="V1285" s="15">
        <v>19</v>
      </c>
      <c r="W1285" s="15">
        <v>93.7</v>
      </c>
      <c r="X1285" s="15">
        <v>110.7538</v>
      </c>
      <c r="Y1285" s="15">
        <v>2.8571428571428599</v>
      </c>
      <c r="Z1285" s="15">
        <v>2.9553565979003902</v>
      </c>
      <c r="AA1285" s="15">
        <v>59.198226928710902</v>
      </c>
      <c r="AB1285" s="15">
        <v>319601</v>
      </c>
      <c r="AD1285" s="15">
        <v>1</v>
      </c>
      <c r="AE1285" s="15">
        <v>0.5</v>
      </c>
      <c r="AF1285" s="15">
        <v>83</v>
      </c>
      <c r="AH1285" s="13">
        <f t="shared" si="280"/>
        <v>2015</v>
      </c>
      <c r="AI1285" s="13">
        <f t="shared" si="281"/>
        <v>37</v>
      </c>
      <c r="AJ1285" s="13">
        <f>IF(AND(ISNUMBER(C1285),ISNUMBER(AK1285),ISNUMBER(AL1285),AH1285&gt;=Inputs!$B$5,AH1285&lt;=Inputs!$B$6,AH1285&lt;&gt;Inputs!$B$7,AH1285&lt;&gt;Inputs!$B$8),1,0)</f>
        <v>1</v>
      </c>
      <c r="AK1285" s="13">
        <f>IF(INDEX($E1285:$AF1285,Inputs!$C$10)="","",INDEX($E1285:$AF1285,Inputs!$C$10))</f>
        <v>270574</v>
      </c>
      <c r="AL1285" s="13">
        <f>IF(INDEX($E1285:$AF1285,Inputs!$C$11)="","",INDEX($E1285:$AF1285,Inputs!$C$11))</f>
        <v>273000</v>
      </c>
      <c r="AM1285" s="19">
        <f>Regression!$C$5+Regression!$C$6*A1285</f>
        <v>9340.8353783349085</v>
      </c>
      <c r="AN1285" s="27">
        <f t="shared" si="282"/>
        <v>0.96169128735906528</v>
      </c>
      <c r="AO1285" s="30">
        <f>INDEX('Seasonal Index'!$E$2:$E$53,AI1285)</f>
        <v>0.98810944012120361</v>
      </c>
      <c r="AP1285" s="34">
        <f t="shared" si="283"/>
        <v>9091.0982480828498</v>
      </c>
      <c r="AQ1285" s="16">
        <f>IF(AJ1285=1,A1285-Regression!$C$15,0)</f>
        <v>-211.28057553956842</v>
      </c>
      <c r="AR1285" s="16">
        <f>IF(AJ1285=1,AK1285-Regression!$D$15,0)</f>
        <v>3171.0215827338398</v>
      </c>
      <c r="AS1285" s="16">
        <f>IF(AJ1285=1,AL1285-Regression!$E$15,0)</f>
        <v>37707.434052757802</v>
      </c>
      <c r="AT1285" s="16">
        <f>IF(AJ1285=1,AP1285-Regression!$F$15,0)</f>
        <v>-3.4743937404164171</v>
      </c>
      <c r="AU1285" s="19">
        <f>IF(AND(ISNUMBER(AK1285),ISNUMBER(AL1285)),Regression!$C$38+Regression!$D$38*A1285+Regression!$E$38*AK1285+Regression!$F$38*AL1285,"")</f>
        <v>9330.3303515700809</v>
      </c>
      <c r="AV1285" s="34">
        <f t="shared" si="284"/>
        <v>9219.387499835786</v>
      </c>
      <c r="AW1285" s="13" t="str">
        <f>IF(AJ1285=1,"Train",IF(AH1285=Inputs!$B$6+1,"Validation",IF(AH1285&gt;Inputs!$B$6+1,"Forecast","Not used")))</f>
        <v>Train</v>
      </c>
      <c r="AX1285" s="34">
        <f t="shared" si="285"/>
        <v>8983</v>
      </c>
      <c r="AY1285" s="38" t="str">
        <f t="shared" si="286"/>
        <v/>
      </c>
      <c r="AZ1285" s="13">
        <f t="shared" si="287"/>
        <v>-239.23210348723114</v>
      </c>
      <c r="BB1285" s="19">
        <f>Regression!$C$45+Regression!$C$46*A1285</f>
        <v>8146.6769847165369</v>
      </c>
      <c r="BC1285" s="27" t="str">
        <f t="shared" si="288"/>
        <v/>
      </c>
      <c r="BD1285" s="30">
        <f>INDEX('Seasonal Index'!$H$2:$H$53,AI1285)</f>
        <v>0.96626808296825473</v>
      </c>
      <c r="BE1285" s="34" t="str">
        <f t="shared" si="289"/>
        <v/>
      </c>
      <c r="BF1285" s="38" t="str">
        <f t="shared" si="290"/>
        <v/>
      </c>
      <c r="BG1285" s="34">
        <f t="shared" si="291"/>
        <v>8983</v>
      </c>
      <c r="BH1285" s="13">
        <f t="shared" si="292"/>
        <v>0</v>
      </c>
      <c r="BI1285" s="13">
        <f t="shared" si="293"/>
        <v>0</v>
      </c>
    </row>
    <row r="1286" spans="1:61" x14ac:dyDescent="0.2">
      <c r="A1286" s="15">
        <v>1285</v>
      </c>
      <c r="B1286" s="35">
        <v>42265</v>
      </c>
      <c r="C1286" s="36">
        <v>9215</v>
      </c>
      <c r="D1286" s="37"/>
      <c r="F1286" s="15">
        <v>264000</v>
      </c>
      <c r="H1286" s="15">
        <v>45.481999999999999</v>
      </c>
      <c r="I1286" s="15">
        <v>47.335999999999999</v>
      </c>
      <c r="J1286" s="15">
        <v>2.375</v>
      </c>
      <c r="K1286" s="15">
        <v>18279.784</v>
      </c>
      <c r="L1286" s="15">
        <v>874547</v>
      </c>
      <c r="M1286" s="15">
        <v>866</v>
      </c>
      <c r="N1286" s="15">
        <v>18.390999999999998</v>
      </c>
      <c r="O1286" s="15">
        <v>278372</v>
      </c>
      <c r="P1286" s="15">
        <v>12364.9</v>
      </c>
      <c r="Q1286" s="15">
        <v>3425249</v>
      </c>
      <c r="R1286" s="15">
        <v>118000</v>
      </c>
      <c r="S1286" s="15">
        <v>20594</v>
      </c>
      <c r="T1286" s="15">
        <v>11.853</v>
      </c>
      <c r="U1286" s="15">
        <v>123.8</v>
      </c>
      <c r="V1286" s="15">
        <v>19</v>
      </c>
      <c r="W1286" s="15">
        <v>93.7</v>
      </c>
      <c r="X1286" s="15">
        <v>110.74017499999999</v>
      </c>
      <c r="Y1286" s="15">
        <v>2.8571428571428599</v>
      </c>
      <c r="Z1286" s="15">
        <v>2.7935748100280802</v>
      </c>
      <c r="AA1286" s="15">
        <v>62.4012451171875</v>
      </c>
      <c r="AB1286" s="15">
        <v>319601</v>
      </c>
      <c r="AD1286" s="15">
        <v>0</v>
      </c>
      <c r="AE1286" s="15">
        <v>2.9</v>
      </c>
      <c r="AF1286" s="15">
        <v>45.8</v>
      </c>
      <c r="AH1286" s="13">
        <f t="shared" si="280"/>
        <v>2015</v>
      </c>
      <c r="AI1286" s="13">
        <f t="shared" si="281"/>
        <v>38</v>
      </c>
      <c r="AJ1286" s="13">
        <f>IF(AND(ISNUMBER(C1286),ISNUMBER(AK1286),ISNUMBER(AL1286),AH1286&gt;=Inputs!$B$5,AH1286&lt;=Inputs!$B$6,AH1286&lt;&gt;Inputs!$B$7,AH1286&lt;&gt;Inputs!$B$8),1,0)</f>
        <v>1</v>
      </c>
      <c r="AK1286" s="13">
        <f>IF(INDEX($E1286:$AF1286,Inputs!$C$10)="","",INDEX($E1286:$AF1286,Inputs!$C$10))</f>
        <v>278372</v>
      </c>
      <c r="AL1286" s="13">
        <f>IF(INDEX($E1286:$AF1286,Inputs!$C$11)="","",INDEX($E1286:$AF1286,Inputs!$C$11))</f>
        <v>264000</v>
      </c>
      <c r="AM1286" s="19">
        <f>Regression!$C$5+Regression!$C$6*A1286</f>
        <v>9339.6627033965906</v>
      </c>
      <c r="AN1286" s="27">
        <f t="shared" si="282"/>
        <v>0.98665233345619063</v>
      </c>
      <c r="AO1286" s="30">
        <f>INDEX('Seasonal Index'!$E$2:$E$53,AI1286)</f>
        <v>1.0099608185275364</v>
      </c>
      <c r="AP1286" s="34">
        <f t="shared" si="283"/>
        <v>9124.1163329830251</v>
      </c>
      <c r="AQ1286" s="16">
        <f>IF(AJ1286=1,A1286-Regression!$C$15,0)</f>
        <v>-210.28057553956842</v>
      </c>
      <c r="AR1286" s="16">
        <f>IF(AJ1286=1,AK1286-Regression!$D$15,0)</f>
        <v>10969.02158273384</v>
      </c>
      <c r="AS1286" s="16">
        <f>IF(AJ1286=1,AL1286-Regression!$E$15,0)</f>
        <v>28707.434052757802</v>
      </c>
      <c r="AT1286" s="16">
        <f>IF(AJ1286=1,AP1286-Regression!$F$15,0)</f>
        <v>29.543691159758964</v>
      </c>
      <c r="AU1286" s="19">
        <f>IF(AND(ISNUMBER(AK1286),ISNUMBER(AL1286)),Regression!$C$38+Regression!$D$38*A1286+Regression!$E$38*AK1286+Regression!$F$38*AL1286,"")</f>
        <v>9366.8921961540254</v>
      </c>
      <c r="AV1286" s="34">
        <f t="shared" si="284"/>
        <v>9460.1941094869126</v>
      </c>
      <c r="AW1286" s="13" t="str">
        <f>IF(AJ1286=1,"Train",IF(AH1286=Inputs!$B$6+1,"Validation",IF(AH1286&gt;Inputs!$B$6+1,"Forecast","Not used")))</f>
        <v>Train</v>
      </c>
      <c r="AX1286" s="34">
        <f t="shared" si="285"/>
        <v>9215</v>
      </c>
      <c r="AY1286" s="38" t="str">
        <f t="shared" si="286"/>
        <v/>
      </c>
      <c r="AZ1286" s="13">
        <f t="shared" si="287"/>
        <v>-242.77586317100031</v>
      </c>
      <c r="BB1286" s="19">
        <f>Regression!$C$45+Regression!$C$46*A1286</f>
        <v>8148.2364843293135</v>
      </c>
      <c r="BC1286" s="27" t="str">
        <f t="shared" si="288"/>
        <v/>
      </c>
      <c r="BD1286" s="30">
        <f>INDEX('Seasonal Index'!$H$2:$H$53,AI1286)</f>
        <v>1.0093448557066802</v>
      </c>
      <c r="BE1286" s="34" t="str">
        <f t="shared" si="289"/>
        <v/>
      </c>
      <c r="BF1286" s="38" t="str">
        <f t="shared" si="290"/>
        <v/>
      </c>
      <c r="BG1286" s="34">
        <f t="shared" si="291"/>
        <v>9215</v>
      </c>
      <c r="BH1286" s="13">
        <f t="shared" si="292"/>
        <v>0</v>
      </c>
      <c r="BI1286" s="13">
        <f t="shared" si="293"/>
        <v>0</v>
      </c>
    </row>
    <row r="1287" spans="1:61" x14ac:dyDescent="0.2">
      <c r="A1287" s="15">
        <v>1286</v>
      </c>
      <c r="B1287" s="35">
        <v>42272</v>
      </c>
      <c r="C1287" s="36">
        <v>9021</v>
      </c>
      <c r="D1287" s="37"/>
      <c r="F1287" s="15">
        <v>269000</v>
      </c>
      <c r="H1287" s="15">
        <v>45.572000000000003</v>
      </c>
      <c r="I1287" s="15">
        <v>47.334000000000003</v>
      </c>
      <c r="J1287" s="15">
        <v>2.327</v>
      </c>
      <c r="K1287" s="15">
        <v>18279.784</v>
      </c>
      <c r="L1287" s="15">
        <v>874547</v>
      </c>
      <c r="M1287" s="15">
        <v>866</v>
      </c>
      <c r="N1287" s="15">
        <v>18.390999999999998</v>
      </c>
      <c r="O1287" s="15">
        <v>278372</v>
      </c>
      <c r="P1287" s="15">
        <v>12364.9</v>
      </c>
      <c r="Q1287" s="15">
        <v>3425249</v>
      </c>
      <c r="R1287" s="15">
        <v>118000</v>
      </c>
      <c r="S1287" s="15">
        <v>20594</v>
      </c>
      <c r="T1287" s="15">
        <v>11.853</v>
      </c>
      <c r="U1287" s="15">
        <v>123.8</v>
      </c>
      <c r="V1287" s="15">
        <v>19</v>
      </c>
      <c r="W1287" s="15">
        <v>93.7</v>
      </c>
      <c r="X1287" s="15">
        <v>110.23594</v>
      </c>
      <c r="Y1287" s="15">
        <v>2.8571428571428599</v>
      </c>
      <c r="Z1287" s="15">
        <v>2.7935748100280802</v>
      </c>
      <c r="AA1287" s="15">
        <v>62.4012451171875</v>
      </c>
      <c r="AB1287" s="15">
        <v>319601</v>
      </c>
      <c r="AD1287" s="15">
        <v>0</v>
      </c>
      <c r="AE1287" s="15">
        <v>1.9</v>
      </c>
      <c r="AF1287" s="15">
        <v>49.3</v>
      </c>
      <c r="AH1287" s="13">
        <f t="shared" si="280"/>
        <v>2015</v>
      </c>
      <c r="AI1287" s="13">
        <f t="shared" si="281"/>
        <v>39</v>
      </c>
      <c r="AJ1287" s="13">
        <f>IF(AND(ISNUMBER(C1287),ISNUMBER(AK1287),ISNUMBER(AL1287),AH1287&gt;=Inputs!$B$5,AH1287&lt;=Inputs!$B$6,AH1287&lt;&gt;Inputs!$B$7,AH1287&lt;&gt;Inputs!$B$8),1,0)</f>
        <v>1</v>
      </c>
      <c r="AK1287" s="13">
        <f>IF(INDEX($E1287:$AF1287,Inputs!$C$10)="","",INDEX($E1287:$AF1287,Inputs!$C$10))</f>
        <v>278372</v>
      </c>
      <c r="AL1287" s="13">
        <f>IF(INDEX($E1287:$AF1287,Inputs!$C$11)="","",INDEX($E1287:$AF1287,Inputs!$C$11))</f>
        <v>269000</v>
      </c>
      <c r="AM1287" s="19">
        <f>Regression!$C$5+Regression!$C$6*A1287</f>
        <v>9338.4900284582709</v>
      </c>
      <c r="AN1287" s="27">
        <f t="shared" si="282"/>
        <v>0.9660019952379082</v>
      </c>
      <c r="AO1287" s="30">
        <f>INDEX('Seasonal Index'!$E$2:$E$53,AI1287)</f>
        <v>0.98271219728161308</v>
      </c>
      <c r="AP1287" s="34">
        <f t="shared" si="283"/>
        <v>9179.696787069468</v>
      </c>
      <c r="AQ1287" s="16">
        <f>IF(AJ1287=1,A1287-Regression!$C$15,0)</f>
        <v>-209.28057553956842</v>
      </c>
      <c r="AR1287" s="16">
        <f>IF(AJ1287=1,AK1287-Regression!$D$15,0)</f>
        <v>10969.02158273384</v>
      </c>
      <c r="AS1287" s="16">
        <f>IF(AJ1287=1,AL1287-Regression!$E$15,0)</f>
        <v>33707.434052757802</v>
      </c>
      <c r="AT1287" s="16">
        <f>IF(AJ1287=1,AP1287-Regression!$F$15,0)</f>
        <v>85.124145246201806</v>
      </c>
      <c r="AU1287" s="19">
        <f>IF(AND(ISNUMBER(AK1287),ISNUMBER(AL1287)),Regression!$C$38+Regression!$D$38*A1287+Regression!$E$38*AK1287+Regression!$F$38*AL1287,"")</f>
        <v>9352.054676052303</v>
      </c>
      <c r="AV1287" s="34">
        <f t="shared" si="284"/>
        <v>9190.3781998011436</v>
      </c>
      <c r="AW1287" s="13" t="str">
        <f>IF(AJ1287=1,"Train",IF(AH1287=Inputs!$B$6+1,"Validation",IF(AH1287&gt;Inputs!$B$6+1,"Forecast","Not used")))</f>
        <v>Train</v>
      </c>
      <c r="AX1287" s="34">
        <f t="shared" si="285"/>
        <v>9021</v>
      </c>
      <c r="AY1287" s="38" t="str">
        <f t="shared" si="286"/>
        <v/>
      </c>
      <c r="AZ1287" s="13">
        <f t="shared" si="287"/>
        <v>-172.35788898283499</v>
      </c>
      <c r="BB1287" s="19">
        <f>Regression!$C$45+Regression!$C$46*A1287</f>
        <v>8149.7959839420901</v>
      </c>
      <c r="BC1287" s="27" t="str">
        <f t="shared" si="288"/>
        <v/>
      </c>
      <c r="BD1287" s="30">
        <f>INDEX('Seasonal Index'!$H$2:$H$53,AI1287)</f>
        <v>0.98504922299012809</v>
      </c>
      <c r="BE1287" s="34" t="str">
        <f t="shared" si="289"/>
        <v/>
      </c>
      <c r="BF1287" s="38" t="str">
        <f t="shared" si="290"/>
        <v/>
      </c>
      <c r="BG1287" s="34">
        <f t="shared" si="291"/>
        <v>9021</v>
      </c>
      <c r="BH1287" s="13">
        <f t="shared" si="292"/>
        <v>0</v>
      </c>
      <c r="BI1287" s="13">
        <f t="shared" si="293"/>
        <v>0</v>
      </c>
    </row>
    <row r="1288" spans="1:61" x14ac:dyDescent="0.2">
      <c r="A1288" s="15">
        <v>1287</v>
      </c>
      <c r="B1288" s="35">
        <v>42279</v>
      </c>
      <c r="C1288" s="36">
        <v>8958</v>
      </c>
      <c r="D1288" s="37"/>
      <c r="F1288" s="15">
        <v>272000</v>
      </c>
      <c r="H1288" s="15">
        <v>44.997999999999998</v>
      </c>
      <c r="I1288" s="15">
        <v>46.988</v>
      </c>
      <c r="J1288" s="15">
        <v>2.3220000000000001</v>
      </c>
      <c r="K1288" s="15">
        <v>18279.784</v>
      </c>
      <c r="L1288" s="15">
        <v>874547</v>
      </c>
      <c r="M1288" s="15">
        <v>866</v>
      </c>
      <c r="N1288" s="15">
        <v>18.390999999999998</v>
      </c>
      <c r="O1288" s="15">
        <v>278372</v>
      </c>
      <c r="P1288" s="15">
        <v>12364.9</v>
      </c>
      <c r="Q1288" s="15">
        <v>3425249</v>
      </c>
      <c r="R1288" s="15">
        <v>118000</v>
      </c>
      <c r="S1288" s="15">
        <v>20594</v>
      </c>
      <c r="T1288" s="15">
        <v>11.853</v>
      </c>
      <c r="U1288" s="15">
        <v>123.8</v>
      </c>
      <c r="V1288" s="15">
        <v>19</v>
      </c>
      <c r="W1288" s="15">
        <v>93.7</v>
      </c>
      <c r="X1288" s="15">
        <v>111.25694</v>
      </c>
      <c r="Y1288" s="15">
        <v>2.8571428571428599</v>
      </c>
      <c r="Z1288" s="15">
        <v>2.7935748100280802</v>
      </c>
      <c r="AA1288" s="15">
        <v>62.4012451171875</v>
      </c>
      <c r="AB1288" s="15">
        <v>319601</v>
      </c>
      <c r="AD1288" s="15">
        <v>0</v>
      </c>
      <c r="AE1288" s="15">
        <v>13.7</v>
      </c>
      <c r="AF1288" s="15">
        <v>38.799999999999997</v>
      </c>
      <c r="AH1288" s="13">
        <f t="shared" si="280"/>
        <v>2015</v>
      </c>
      <c r="AI1288" s="13">
        <f t="shared" si="281"/>
        <v>40</v>
      </c>
      <c r="AJ1288" s="13">
        <f>IF(AND(ISNUMBER(C1288),ISNUMBER(AK1288),ISNUMBER(AL1288),AH1288&gt;=Inputs!$B$5,AH1288&lt;=Inputs!$B$6,AH1288&lt;&gt;Inputs!$B$7,AH1288&lt;&gt;Inputs!$B$8),1,0)</f>
        <v>1</v>
      </c>
      <c r="AK1288" s="13">
        <f>IF(INDEX($E1288:$AF1288,Inputs!$C$10)="","",INDEX($E1288:$AF1288,Inputs!$C$10))</f>
        <v>278372</v>
      </c>
      <c r="AL1288" s="13">
        <f>IF(INDEX($E1288:$AF1288,Inputs!$C$11)="","",INDEX($E1288:$AF1288,Inputs!$C$11))</f>
        <v>272000</v>
      </c>
      <c r="AM1288" s="19">
        <f>Regression!$C$5+Regression!$C$6*A1288</f>
        <v>9337.317353519953</v>
      </c>
      <c r="AN1288" s="27">
        <f t="shared" si="282"/>
        <v>0.95937619562893417</v>
      </c>
      <c r="AO1288" s="30">
        <f>INDEX('Seasonal Index'!$E$2:$E$53,AI1288)</f>
        <v>1.0036663428040973</v>
      </c>
      <c r="AP1288" s="34">
        <f t="shared" si="283"/>
        <v>8925.2768753534729</v>
      </c>
      <c r="AQ1288" s="16">
        <f>IF(AJ1288=1,A1288-Regression!$C$15,0)</f>
        <v>-208.28057553956842</v>
      </c>
      <c r="AR1288" s="16">
        <f>IF(AJ1288=1,AK1288-Regression!$D$15,0)</f>
        <v>10969.02158273384</v>
      </c>
      <c r="AS1288" s="16">
        <f>IF(AJ1288=1,AL1288-Regression!$E$15,0)</f>
        <v>36707.434052757802</v>
      </c>
      <c r="AT1288" s="16">
        <f>IF(AJ1288=1,AP1288-Regression!$F$15,0)</f>
        <v>-169.29576646979331</v>
      </c>
      <c r="AU1288" s="19">
        <f>IF(AND(ISNUMBER(AK1288),ISNUMBER(AL1288)),Regression!$C$38+Regression!$D$38*A1288+Regression!$E$38*AK1288+Regression!$F$38*AL1288,"")</f>
        <v>9342.5272387040986</v>
      </c>
      <c r="AV1288" s="34">
        <f t="shared" si="284"/>
        <v>9376.7801462178049</v>
      </c>
      <c r="AW1288" s="13" t="str">
        <f>IF(AJ1288=1,"Train",IF(AH1288=Inputs!$B$6+1,"Validation",IF(AH1288&gt;Inputs!$B$6+1,"Forecast","Not used")))</f>
        <v>Train</v>
      </c>
      <c r="AX1288" s="34">
        <f t="shared" si="285"/>
        <v>8958</v>
      </c>
      <c r="AY1288" s="38" t="str">
        <f t="shared" si="286"/>
        <v/>
      </c>
      <c r="AZ1288" s="13">
        <f t="shared" si="287"/>
        <v>-417.25036335062578</v>
      </c>
      <c r="BB1288" s="19">
        <f>Regression!$C$45+Regression!$C$46*A1288</f>
        <v>8151.3554835548675</v>
      </c>
      <c r="BC1288" s="27" t="str">
        <f t="shared" si="288"/>
        <v/>
      </c>
      <c r="BD1288" s="30">
        <f>INDEX('Seasonal Index'!$H$2:$H$53,AI1288)</f>
        <v>1.0034134329008386</v>
      </c>
      <c r="BE1288" s="34" t="str">
        <f t="shared" si="289"/>
        <v/>
      </c>
      <c r="BF1288" s="38" t="str">
        <f t="shared" si="290"/>
        <v/>
      </c>
      <c r="BG1288" s="34">
        <f t="shared" si="291"/>
        <v>8958</v>
      </c>
      <c r="BH1288" s="13">
        <f t="shared" si="292"/>
        <v>0</v>
      </c>
      <c r="BI1288" s="13">
        <f t="shared" si="293"/>
        <v>0</v>
      </c>
    </row>
    <row r="1289" spans="1:61" x14ac:dyDescent="0.2">
      <c r="A1289" s="15">
        <v>1288</v>
      </c>
      <c r="B1289" s="35">
        <v>42286</v>
      </c>
      <c r="C1289" s="36">
        <v>9137</v>
      </c>
      <c r="D1289" s="37"/>
      <c r="F1289" s="15">
        <v>267000</v>
      </c>
      <c r="H1289" s="15">
        <v>48.36</v>
      </c>
      <c r="I1289" s="15">
        <v>51.332000000000001</v>
      </c>
      <c r="J1289" s="15">
        <v>2.3180000000000001</v>
      </c>
      <c r="K1289" s="15">
        <v>18279.784</v>
      </c>
      <c r="L1289" s="15">
        <v>881343</v>
      </c>
      <c r="M1289" s="15">
        <v>883</v>
      </c>
      <c r="N1289" s="15">
        <v>18.390999999999998</v>
      </c>
      <c r="O1289" s="15">
        <v>278372</v>
      </c>
      <c r="P1289" s="15">
        <v>12396.2</v>
      </c>
      <c r="Q1289" s="15">
        <v>3425249</v>
      </c>
      <c r="R1289" s="15">
        <v>118000</v>
      </c>
      <c r="S1289" s="15">
        <v>20594</v>
      </c>
      <c r="T1289" s="15">
        <v>11.853</v>
      </c>
      <c r="U1289" s="15">
        <v>123.8</v>
      </c>
      <c r="V1289" s="15">
        <v>19</v>
      </c>
      <c r="W1289" s="15">
        <v>95</v>
      </c>
      <c r="X1289" s="15">
        <v>111.19777999999999</v>
      </c>
      <c r="Y1289" s="15">
        <v>2.8571428571428599</v>
      </c>
      <c r="Z1289" s="15">
        <v>2.7935748100280802</v>
      </c>
      <c r="AA1289" s="15">
        <v>62.4012451171875</v>
      </c>
      <c r="AB1289" s="15">
        <v>319601</v>
      </c>
      <c r="AD1289" s="15">
        <v>0</v>
      </c>
      <c r="AE1289" s="15">
        <v>22.7</v>
      </c>
      <c r="AF1289" s="15">
        <v>21.9</v>
      </c>
      <c r="AH1289" s="13">
        <f t="shared" si="280"/>
        <v>2015</v>
      </c>
      <c r="AI1289" s="13">
        <f t="shared" si="281"/>
        <v>41</v>
      </c>
      <c r="AJ1289" s="13">
        <f>IF(AND(ISNUMBER(C1289),ISNUMBER(AK1289),ISNUMBER(AL1289),AH1289&gt;=Inputs!$B$5,AH1289&lt;=Inputs!$B$6,AH1289&lt;&gt;Inputs!$B$7,AH1289&lt;&gt;Inputs!$B$8),1,0)</f>
        <v>1</v>
      </c>
      <c r="AK1289" s="13">
        <f>IF(INDEX($E1289:$AF1289,Inputs!$C$10)="","",INDEX($E1289:$AF1289,Inputs!$C$10))</f>
        <v>278372</v>
      </c>
      <c r="AL1289" s="13">
        <f>IF(INDEX($E1289:$AF1289,Inputs!$C$11)="","",INDEX($E1289:$AF1289,Inputs!$C$11))</f>
        <v>267000</v>
      </c>
      <c r="AM1289" s="19">
        <f>Regression!$C$5+Regression!$C$6*A1289</f>
        <v>9336.1446785816333</v>
      </c>
      <c r="AN1289" s="27">
        <f t="shared" si="282"/>
        <v>0.97866949523195612</v>
      </c>
      <c r="AO1289" s="30">
        <f>INDEX('Seasonal Index'!$E$2:$E$53,AI1289)</f>
        <v>0.99583578255044536</v>
      </c>
      <c r="AP1289" s="34">
        <f t="shared" si="283"/>
        <v>9175.2075594222315</v>
      </c>
      <c r="AQ1289" s="16">
        <f>IF(AJ1289=1,A1289-Regression!$C$15,0)</f>
        <v>-207.28057553956842</v>
      </c>
      <c r="AR1289" s="16">
        <f>IF(AJ1289=1,AK1289-Regression!$D$15,0)</f>
        <v>10969.02158273384</v>
      </c>
      <c r="AS1289" s="16">
        <f>IF(AJ1289=1,AL1289-Regression!$E$15,0)</f>
        <v>31707.434052757802</v>
      </c>
      <c r="AT1289" s="16">
        <f>IF(AJ1289=1,AP1289-Regression!$F$15,0)</f>
        <v>80.63491759896533</v>
      </c>
      <c r="AU1289" s="19">
        <f>IF(AND(ISNUMBER(AK1289),ISNUMBER(AL1289)),Regression!$C$38+Regression!$D$38*A1289+Regression!$E$38*AK1289+Regression!$F$38*AL1289,"")</f>
        <v>9354.2401323699487</v>
      </c>
      <c r="AV1289" s="34">
        <f t="shared" si="284"/>
        <v>9315.2870423834102</v>
      </c>
      <c r="AW1289" s="13" t="str">
        <f>IF(AJ1289=1,"Train",IF(AH1289=Inputs!$B$6+1,"Validation",IF(AH1289&gt;Inputs!$B$6+1,"Forecast","Not used")))</f>
        <v>Train</v>
      </c>
      <c r="AX1289" s="34">
        <f t="shared" si="285"/>
        <v>9137</v>
      </c>
      <c r="AY1289" s="38" t="str">
        <f t="shared" si="286"/>
        <v/>
      </c>
      <c r="AZ1289" s="13">
        <f t="shared" si="287"/>
        <v>-179.0325729477172</v>
      </c>
      <c r="BB1289" s="19">
        <f>Regression!$C$45+Regression!$C$46*A1289</f>
        <v>8152.9149831676441</v>
      </c>
      <c r="BC1289" s="27" t="str">
        <f t="shared" si="288"/>
        <v/>
      </c>
      <c r="BD1289" s="30">
        <f>INDEX('Seasonal Index'!$H$2:$H$53,AI1289)</f>
        <v>0.99351278009710298</v>
      </c>
      <c r="BE1289" s="34" t="str">
        <f t="shared" si="289"/>
        <v/>
      </c>
      <c r="BF1289" s="38" t="str">
        <f t="shared" si="290"/>
        <v/>
      </c>
      <c r="BG1289" s="34">
        <f t="shared" si="291"/>
        <v>9137</v>
      </c>
      <c r="BH1289" s="13">
        <f t="shared" si="292"/>
        <v>0</v>
      </c>
      <c r="BI1289" s="13">
        <f t="shared" si="293"/>
        <v>0</v>
      </c>
    </row>
    <row r="1290" spans="1:61" x14ac:dyDescent="0.2">
      <c r="A1290" s="15">
        <v>1289</v>
      </c>
      <c r="B1290" s="35">
        <v>42293</v>
      </c>
      <c r="C1290" s="36">
        <v>9157</v>
      </c>
      <c r="D1290" s="37"/>
      <c r="F1290" s="15">
        <v>265000</v>
      </c>
      <c r="H1290" s="15">
        <v>46.82</v>
      </c>
      <c r="I1290" s="15">
        <v>48.994</v>
      </c>
      <c r="J1290" s="15">
        <v>2.3370000000000002</v>
      </c>
      <c r="K1290" s="15">
        <v>18279.784</v>
      </c>
      <c r="L1290" s="15">
        <v>881343</v>
      </c>
      <c r="M1290" s="15">
        <v>883</v>
      </c>
      <c r="N1290" s="15">
        <v>18.280999999999999</v>
      </c>
      <c r="O1290" s="15">
        <v>272209</v>
      </c>
      <c r="P1290" s="15">
        <v>12396.2</v>
      </c>
      <c r="Q1290" s="15">
        <v>3425249</v>
      </c>
      <c r="R1290" s="15">
        <v>118000</v>
      </c>
      <c r="S1290" s="15">
        <v>20594</v>
      </c>
      <c r="T1290" s="15">
        <v>11.853</v>
      </c>
      <c r="U1290" s="15">
        <v>123.8</v>
      </c>
      <c r="V1290" s="15">
        <v>19</v>
      </c>
      <c r="W1290" s="15">
        <v>95</v>
      </c>
      <c r="X1290" s="15">
        <v>109.82424</v>
      </c>
      <c r="Y1290" s="15">
        <v>2.8571428571428599</v>
      </c>
      <c r="Z1290" s="15">
        <v>2.73465847969055</v>
      </c>
      <c r="AA1290" s="15">
        <v>62.4012451171875</v>
      </c>
      <c r="AB1290" s="15">
        <v>319601</v>
      </c>
      <c r="AD1290" s="15">
        <v>0</v>
      </c>
      <c r="AE1290" s="15">
        <v>25.3</v>
      </c>
      <c r="AF1290" s="15">
        <v>34.4</v>
      </c>
      <c r="AH1290" s="13">
        <f t="shared" si="280"/>
        <v>2015</v>
      </c>
      <c r="AI1290" s="13">
        <f t="shared" si="281"/>
        <v>42</v>
      </c>
      <c r="AJ1290" s="13">
        <f>IF(AND(ISNUMBER(C1290),ISNUMBER(AK1290),ISNUMBER(AL1290),AH1290&gt;=Inputs!$B$5,AH1290&lt;=Inputs!$B$6,AH1290&lt;&gt;Inputs!$B$7,AH1290&lt;&gt;Inputs!$B$8),1,0)</f>
        <v>1</v>
      </c>
      <c r="AK1290" s="13">
        <f>IF(INDEX($E1290:$AF1290,Inputs!$C$10)="","",INDEX($E1290:$AF1290,Inputs!$C$10))</f>
        <v>272209</v>
      </c>
      <c r="AL1290" s="13">
        <f>IF(INDEX($E1290:$AF1290,Inputs!$C$11)="","",INDEX($E1290:$AF1290,Inputs!$C$11))</f>
        <v>265000</v>
      </c>
      <c r="AM1290" s="19">
        <f>Regression!$C$5+Regression!$C$6*A1290</f>
        <v>9334.9720036433137</v>
      </c>
      <c r="AN1290" s="27">
        <f t="shared" si="282"/>
        <v>0.98093491832928326</v>
      </c>
      <c r="AO1290" s="30">
        <f>INDEX('Seasonal Index'!$E$2:$E$53,AI1290)</f>
        <v>1.0030736455714442</v>
      </c>
      <c r="AP1290" s="34">
        <f t="shared" si="283"/>
        <v>9128.940871318895</v>
      </c>
      <c r="AQ1290" s="16">
        <f>IF(AJ1290=1,A1290-Regression!$C$15,0)</f>
        <v>-206.28057553956842</v>
      </c>
      <c r="AR1290" s="16">
        <f>IF(AJ1290=1,AK1290-Regression!$D$15,0)</f>
        <v>4806.0215827338398</v>
      </c>
      <c r="AS1290" s="16">
        <f>IF(AJ1290=1,AL1290-Regression!$E$15,0)</f>
        <v>29707.434052757802</v>
      </c>
      <c r="AT1290" s="16">
        <f>IF(AJ1290=1,AP1290-Regression!$F$15,0)</f>
        <v>34.368229495628839</v>
      </c>
      <c r="AU1290" s="19">
        <f>IF(AND(ISNUMBER(AK1290),ISNUMBER(AL1290)),Regression!$C$38+Regression!$D$38*A1290+Regression!$E$38*AK1290+Regression!$F$38*AL1290,"")</f>
        <v>9346.742453779294</v>
      </c>
      <c r="AV1290" s="34">
        <f t="shared" si="284"/>
        <v>9375.4710273297824</v>
      </c>
      <c r="AW1290" s="13" t="str">
        <f>IF(AJ1290=1,"Train",IF(AH1290=Inputs!$B$6+1,"Validation",IF(AH1290&gt;Inputs!$B$6+1,"Forecast","Not used")))</f>
        <v>Train</v>
      </c>
      <c r="AX1290" s="34">
        <f t="shared" si="285"/>
        <v>9157</v>
      </c>
      <c r="AY1290" s="38" t="str">
        <f t="shared" si="286"/>
        <v/>
      </c>
      <c r="AZ1290" s="13">
        <f t="shared" si="287"/>
        <v>-217.801582460399</v>
      </c>
      <c r="BB1290" s="19">
        <f>Regression!$C$45+Regression!$C$46*A1290</f>
        <v>8154.4744827804207</v>
      </c>
      <c r="BC1290" s="27" t="str">
        <f t="shared" si="288"/>
        <v/>
      </c>
      <c r="BD1290" s="30">
        <f>INDEX('Seasonal Index'!$H$2:$H$53,AI1290)</f>
        <v>1.0081501126133556</v>
      </c>
      <c r="BE1290" s="34" t="str">
        <f t="shared" si="289"/>
        <v/>
      </c>
      <c r="BF1290" s="38" t="str">
        <f t="shared" si="290"/>
        <v/>
      </c>
      <c r="BG1290" s="34">
        <f t="shared" si="291"/>
        <v>9157</v>
      </c>
      <c r="BH1290" s="13">
        <f t="shared" si="292"/>
        <v>0</v>
      </c>
      <c r="BI1290" s="13">
        <f t="shared" si="293"/>
        <v>0</v>
      </c>
    </row>
    <row r="1291" spans="1:61" x14ac:dyDescent="0.2">
      <c r="A1291" s="15">
        <v>1290</v>
      </c>
      <c r="B1291" s="35">
        <v>42300</v>
      </c>
      <c r="C1291" s="36">
        <v>9343</v>
      </c>
      <c r="D1291" s="37"/>
      <c r="F1291" s="15">
        <v>264000</v>
      </c>
      <c r="H1291" s="15">
        <v>45.155999999999999</v>
      </c>
      <c r="I1291" s="15">
        <v>46.81</v>
      </c>
      <c r="J1291" s="15">
        <v>2.2770000000000001</v>
      </c>
      <c r="K1291" s="15">
        <v>18279.784</v>
      </c>
      <c r="L1291" s="15">
        <v>881343</v>
      </c>
      <c r="M1291" s="15">
        <v>883</v>
      </c>
      <c r="N1291" s="15">
        <v>18.280999999999999</v>
      </c>
      <c r="O1291" s="15">
        <v>272209</v>
      </c>
      <c r="P1291" s="15">
        <v>12396.2</v>
      </c>
      <c r="Q1291" s="15">
        <v>3425249</v>
      </c>
      <c r="R1291" s="15">
        <v>118000</v>
      </c>
      <c r="S1291" s="15">
        <v>20594</v>
      </c>
      <c r="T1291" s="15">
        <v>11.853</v>
      </c>
      <c r="U1291" s="15">
        <v>123.8</v>
      </c>
      <c r="V1291" s="15">
        <v>19</v>
      </c>
      <c r="W1291" s="15">
        <v>95</v>
      </c>
      <c r="X1291" s="15">
        <v>109.04975</v>
      </c>
      <c r="Y1291" s="15">
        <v>2.8571428571428599</v>
      </c>
      <c r="Z1291" s="15">
        <v>2.73465847969055</v>
      </c>
      <c r="AA1291" s="15">
        <v>62.4012451171875</v>
      </c>
      <c r="AB1291" s="15">
        <v>319601</v>
      </c>
      <c r="AD1291" s="15">
        <v>0</v>
      </c>
      <c r="AE1291" s="15">
        <v>46</v>
      </c>
      <c r="AF1291" s="15">
        <v>16.5</v>
      </c>
      <c r="AH1291" s="13">
        <f t="shared" si="280"/>
        <v>2015</v>
      </c>
      <c r="AI1291" s="13">
        <f t="shared" si="281"/>
        <v>43</v>
      </c>
      <c r="AJ1291" s="13">
        <f>IF(AND(ISNUMBER(C1291),ISNUMBER(AK1291),ISNUMBER(AL1291),AH1291&gt;=Inputs!$B$5,AH1291&lt;=Inputs!$B$6,AH1291&lt;&gt;Inputs!$B$7,AH1291&lt;&gt;Inputs!$B$8),1,0)</f>
        <v>1</v>
      </c>
      <c r="AK1291" s="13">
        <f>IF(INDEX($E1291:$AF1291,Inputs!$C$10)="","",INDEX($E1291:$AF1291,Inputs!$C$10))</f>
        <v>272209</v>
      </c>
      <c r="AL1291" s="13">
        <f>IF(INDEX($E1291:$AF1291,Inputs!$C$11)="","",INDEX($E1291:$AF1291,Inputs!$C$11))</f>
        <v>264000</v>
      </c>
      <c r="AM1291" s="19">
        <f>Regression!$C$5+Regression!$C$6*A1291</f>
        <v>9333.7993287049958</v>
      </c>
      <c r="AN1291" s="27">
        <f t="shared" si="282"/>
        <v>1.0009857369942279</v>
      </c>
      <c r="AO1291" s="30">
        <f>INDEX('Seasonal Index'!$E$2:$E$53,AI1291)</f>
        <v>1.0122408775529341</v>
      </c>
      <c r="AP1291" s="34">
        <f t="shared" si="283"/>
        <v>9230.0164982335609</v>
      </c>
      <c r="AQ1291" s="16">
        <f>IF(AJ1291=1,A1291-Regression!$C$15,0)</f>
        <v>-205.28057553956842</v>
      </c>
      <c r="AR1291" s="16">
        <f>IF(AJ1291=1,AK1291-Regression!$D$15,0)</f>
        <v>4806.0215827338398</v>
      </c>
      <c r="AS1291" s="16">
        <f>IF(AJ1291=1,AL1291-Regression!$E$15,0)</f>
        <v>28707.434052757802</v>
      </c>
      <c r="AT1291" s="16">
        <f>IF(AJ1291=1,AP1291-Regression!$F$15,0)</f>
        <v>135.44385641029476</v>
      </c>
      <c r="AU1291" s="19">
        <f>IF(AND(ISNUMBER(AK1291),ISNUMBER(AL1291)),Regression!$C$38+Regression!$D$38*A1291+Regression!$E$38*AK1291+Regression!$F$38*AL1291,"")</f>
        <v>9347.8351819381169</v>
      </c>
      <c r="AV1291" s="34">
        <f t="shared" si="284"/>
        <v>9462.2608877852308</v>
      </c>
      <c r="AW1291" s="13" t="str">
        <f>IF(AJ1291=1,"Train",IF(AH1291=Inputs!$B$6+1,"Validation",IF(AH1291&gt;Inputs!$B$6+1,"Forecast","Not used")))</f>
        <v>Train</v>
      </c>
      <c r="AX1291" s="34">
        <f t="shared" si="285"/>
        <v>9343</v>
      </c>
      <c r="AY1291" s="38" t="str">
        <f t="shared" si="286"/>
        <v/>
      </c>
      <c r="AZ1291" s="13">
        <f t="shared" si="287"/>
        <v>-117.81868370455595</v>
      </c>
      <c r="BB1291" s="19">
        <f>Regression!$C$45+Regression!$C$46*A1291</f>
        <v>8156.0339823931972</v>
      </c>
      <c r="BC1291" s="27" t="str">
        <f t="shared" si="288"/>
        <v/>
      </c>
      <c r="BD1291" s="30">
        <f>INDEX('Seasonal Index'!$H$2:$H$53,AI1291)</f>
        <v>1.0033758118290406</v>
      </c>
      <c r="BE1291" s="34" t="str">
        <f t="shared" si="289"/>
        <v/>
      </c>
      <c r="BF1291" s="38" t="str">
        <f t="shared" si="290"/>
        <v/>
      </c>
      <c r="BG1291" s="34">
        <f t="shared" si="291"/>
        <v>9343</v>
      </c>
      <c r="BH1291" s="13">
        <f t="shared" si="292"/>
        <v>0</v>
      </c>
      <c r="BI1291" s="13">
        <f t="shared" si="293"/>
        <v>0</v>
      </c>
    </row>
    <row r="1292" spans="1:61" x14ac:dyDescent="0.2">
      <c r="A1292" s="15">
        <v>1291</v>
      </c>
      <c r="B1292" s="35">
        <v>42307</v>
      </c>
      <c r="C1292" s="36">
        <v>9184</v>
      </c>
      <c r="D1292" s="37"/>
      <c r="F1292" s="15">
        <v>264000</v>
      </c>
      <c r="H1292" s="15">
        <v>44.99</v>
      </c>
      <c r="I1292" s="15">
        <v>47.15</v>
      </c>
      <c r="J1292" s="15">
        <v>2.2280000000000002</v>
      </c>
      <c r="K1292" s="15">
        <v>18279.784</v>
      </c>
      <c r="L1292" s="15">
        <v>881343</v>
      </c>
      <c r="M1292" s="15">
        <v>883</v>
      </c>
      <c r="N1292" s="15">
        <v>18.280999999999999</v>
      </c>
      <c r="O1292" s="15">
        <v>272209</v>
      </c>
      <c r="P1292" s="15">
        <v>12396.2</v>
      </c>
      <c r="Q1292" s="15">
        <v>3425249</v>
      </c>
      <c r="R1292" s="15">
        <v>118000</v>
      </c>
      <c r="S1292" s="15">
        <v>20594</v>
      </c>
      <c r="T1292" s="15">
        <v>11.853</v>
      </c>
      <c r="U1292" s="15">
        <v>123.8</v>
      </c>
      <c r="V1292" s="15">
        <v>19</v>
      </c>
      <c r="W1292" s="15">
        <v>95</v>
      </c>
      <c r="X1292" s="15">
        <v>109.79286</v>
      </c>
      <c r="Y1292" s="15">
        <v>2.8571428571428599</v>
      </c>
      <c r="Z1292" s="15">
        <v>2.73465847969055</v>
      </c>
      <c r="AA1292" s="15">
        <v>62.4012451171875</v>
      </c>
      <c r="AB1292" s="15">
        <v>319601</v>
      </c>
      <c r="AD1292" s="15">
        <v>0</v>
      </c>
      <c r="AE1292" s="15">
        <v>43.1</v>
      </c>
      <c r="AF1292" s="15">
        <v>15.3</v>
      </c>
      <c r="AH1292" s="13">
        <f t="shared" si="280"/>
        <v>2015</v>
      </c>
      <c r="AI1292" s="13">
        <f t="shared" si="281"/>
        <v>44</v>
      </c>
      <c r="AJ1292" s="13">
        <f>IF(AND(ISNUMBER(C1292),ISNUMBER(AK1292),ISNUMBER(AL1292),AH1292&gt;=Inputs!$B$5,AH1292&lt;=Inputs!$B$6,AH1292&lt;&gt;Inputs!$B$7,AH1292&lt;&gt;Inputs!$B$8),1,0)</f>
        <v>1</v>
      </c>
      <c r="AK1292" s="13">
        <f>IF(INDEX($E1292:$AF1292,Inputs!$C$10)="","",INDEX($E1292:$AF1292,Inputs!$C$10))</f>
        <v>272209</v>
      </c>
      <c r="AL1292" s="13">
        <f>IF(INDEX($E1292:$AF1292,Inputs!$C$11)="","",INDEX($E1292:$AF1292,Inputs!$C$11))</f>
        <v>264000</v>
      </c>
      <c r="AM1292" s="19">
        <f>Regression!$C$5+Regression!$C$6*A1292</f>
        <v>9332.6266537666761</v>
      </c>
      <c r="AN1292" s="27">
        <f t="shared" si="282"/>
        <v>0.98407450985873413</v>
      </c>
      <c r="AO1292" s="30">
        <f>INDEX('Seasonal Index'!$E$2:$E$53,AI1292)</f>
        <v>1.012031592209933</v>
      </c>
      <c r="AP1292" s="34">
        <f t="shared" si="283"/>
        <v>9074.8155202796243</v>
      </c>
      <c r="AQ1292" s="16">
        <f>IF(AJ1292=1,A1292-Regression!$C$15,0)</f>
        <v>-204.28057553956842</v>
      </c>
      <c r="AR1292" s="16">
        <f>IF(AJ1292=1,AK1292-Regression!$D$15,0)</f>
        <v>4806.0215827338398</v>
      </c>
      <c r="AS1292" s="16">
        <f>IF(AJ1292=1,AL1292-Regression!$E$15,0)</f>
        <v>28707.434052757802</v>
      </c>
      <c r="AT1292" s="16">
        <f>IF(AJ1292=1,AP1292-Regression!$F$15,0)</f>
        <v>-19.757121543641915</v>
      </c>
      <c r="AU1292" s="19">
        <f>IF(AND(ISNUMBER(AK1292),ISNUMBER(AL1292)),Regression!$C$38+Regression!$D$38*A1292+Regression!$E$38*AK1292+Regression!$F$38*AL1292,"")</f>
        <v>9346.2728687201816</v>
      </c>
      <c r="AV1292" s="34">
        <f t="shared" si="284"/>
        <v>9458.7234125593841</v>
      </c>
      <c r="AW1292" s="13" t="str">
        <f>IF(AJ1292=1,"Train",IF(AH1292=Inputs!$B$6+1,"Validation",IF(AH1292&gt;Inputs!$B$6+1,"Forecast","Not used")))</f>
        <v>Train</v>
      </c>
      <c r="AX1292" s="34">
        <f t="shared" si="285"/>
        <v>9184</v>
      </c>
      <c r="AY1292" s="38" t="str">
        <f t="shared" si="286"/>
        <v/>
      </c>
      <c r="AZ1292" s="13">
        <f t="shared" si="287"/>
        <v>-271.45734844055733</v>
      </c>
      <c r="BB1292" s="19">
        <f>Regression!$C$45+Regression!$C$46*A1292</f>
        <v>8157.5934820059738</v>
      </c>
      <c r="BC1292" s="27" t="str">
        <f t="shared" si="288"/>
        <v/>
      </c>
      <c r="BD1292" s="30">
        <f>INDEX('Seasonal Index'!$H$2:$H$53,AI1292)</f>
        <v>1.0342738783797232</v>
      </c>
      <c r="BE1292" s="34" t="str">
        <f t="shared" si="289"/>
        <v/>
      </c>
      <c r="BF1292" s="38" t="str">
        <f t="shared" si="290"/>
        <v/>
      </c>
      <c r="BG1292" s="34">
        <f t="shared" si="291"/>
        <v>9184</v>
      </c>
      <c r="BH1292" s="13">
        <f t="shared" si="292"/>
        <v>0</v>
      </c>
      <c r="BI1292" s="13">
        <f t="shared" si="293"/>
        <v>0</v>
      </c>
    </row>
    <row r="1293" spans="1:61" x14ac:dyDescent="0.2">
      <c r="A1293" s="15">
        <v>1292</v>
      </c>
      <c r="B1293" s="35">
        <v>42314</v>
      </c>
      <c r="C1293" s="36">
        <v>9388</v>
      </c>
      <c r="D1293" s="37"/>
      <c r="F1293" s="15">
        <v>275000</v>
      </c>
      <c r="H1293" s="15">
        <v>45.981999999999999</v>
      </c>
      <c r="I1293" s="15">
        <v>47.23</v>
      </c>
      <c r="J1293" s="15">
        <v>2.2240000000000002</v>
      </c>
      <c r="K1293" s="15">
        <v>18401.626</v>
      </c>
      <c r="L1293" s="15">
        <v>881343</v>
      </c>
      <c r="M1293" s="15">
        <v>848</v>
      </c>
      <c r="N1293" s="15">
        <v>18.280999999999999</v>
      </c>
      <c r="O1293" s="15">
        <v>272209</v>
      </c>
      <c r="P1293" s="15">
        <v>12386.4</v>
      </c>
      <c r="Q1293" s="15">
        <v>3425249</v>
      </c>
      <c r="R1293" s="15">
        <v>118000</v>
      </c>
      <c r="S1293" s="15">
        <v>20594</v>
      </c>
      <c r="T1293" s="15">
        <v>11.853</v>
      </c>
      <c r="U1293" s="15">
        <v>124.6</v>
      </c>
      <c r="V1293" s="15">
        <v>19</v>
      </c>
      <c r="W1293" s="15">
        <v>93.7</v>
      </c>
      <c r="X1293" s="15">
        <v>110.3892</v>
      </c>
      <c r="Y1293" s="15">
        <v>2.8571428571428599</v>
      </c>
      <c r="Z1293" s="15">
        <v>2.73465847969055</v>
      </c>
      <c r="AA1293" s="15">
        <v>62.4012451171875</v>
      </c>
      <c r="AB1293" s="15">
        <v>319601</v>
      </c>
      <c r="AD1293" s="15">
        <v>0</v>
      </c>
      <c r="AE1293" s="15">
        <v>35.4</v>
      </c>
      <c r="AF1293" s="15">
        <v>11.3</v>
      </c>
      <c r="AH1293" s="13">
        <f t="shared" si="280"/>
        <v>2015</v>
      </c>
      <c r="AI1293" s="13">
        <f t="shared" si="281"/>
        <v>45</v>
      </c>
      <c r="AJ1293" s="13">
        <f>IF(AND(ISNUMBER(C1293),ISNUMBER(AK1293),ISNUMBER(AL1293),AH1293&gt;=Inputs!$B$5,AH1293&lt;=Inputs!$B$6,AH1293&lt;&gt;Inputs!$B$7,AH1293&lt;&gt;Inputs!$B$8),1,0)</f>
        <v>1</v>
      </c>
      <c r="AK1293" s="13">
        <f>IF(INDEX($E1293:$AF1293,Inputs!$C$10)="","",INDEX($E1293:$AF1293,Inputs!$C$10))</f>
        <v>272209</v>
      </c>
      <c r="AL1293" s="13">
        <f>IF(INDEX($E1293:$AF1293,Inputs!$C$11)="","",INDEX($E1293:$AF1293,Inputs!$C$11))</f>
        <v>275000</v>
      </c>
      <c r="AM1293" s="19">
        <f>Regression!$C$5+Regression!$C$6*A1293</f>
        <v>9331.4539788283564</v>
      </c>
      <c r="AN1293" s="27">
        <f t="shared" si="282"/>
        <v>1.0060597224505354</v>
      </c>
      <c r="AO1293" s="30">
        <f>INDEX('Seasonal Index'!$E$2:$E$53,AI1293)</f>
        <v>1.0110407808389756</v>
      </c>
      <c r="AP1293" s="34">
        <f t="shared" si="283"/>
        <v>9285.4810388654223</v>
      </c>
      <c r="AQ1293" s="16">
        <f>IF(AJ1293=1,A1293-Regression!$C$15,0)</f>
        <v>-203.28057553956842</v>
      </c>
      <c r="AR1293" s="16">
        <f>IF(AJ1293=1,AK1293-Regression!$D$15,0)</f>
        <v>4806.0215827338398</v>
      </c>
      <c r="AS1293" s="16">
        <f>IF(AJ1293=1,AL1293-Regression!$E$15,0)</f>
        <v>39707.434052757802</v>
      </c>
      <c r="AT1293" s="16">
        <f>IF(AJ1293=1,AP1293-Regression!$F$15,0)</f>
        <v>190.90839704215614</v>
      </c>
      <c r="AU1293" s="19">
        <f>IF(AND(ISNUMBER(AK1293),ISNUMBER(AL1293)),Regression!$C$38+Regression!$D$38*A1293+Regression!$E$38*AK1293+Regression!$F$38*AL1293,"")</f>
        <v>9315.5051003579192</v>
      </c>
      <c r="AV1293" s="34">
        <f t="shared" si="284"/>
        <v>9418.3555505753302</v>
      </c>
      <c r="AW1293" s="13" t="str">
        <f>IF(AJ1293=1,"Train",IF(AH1293=Inputs!$B$6+1,"Validation",IF(AH1293&gt;Inputs!$B$6+1,"Forecast","Not used")))</f>
        <v>Train</v>
      </c>
      <c r="AX1293" s="34">
        <f t="shared" si="285"/>
        <v>9388</v>
      </c>
      <c r="AY1293" s="38" t="str">
        <f t="shared" si="286"/>
        <v/>
      </c>
      <c r="AZ1293" s="13">
        <f t="shared" si="287"/>
        <v>-30.024061492496912</v>
      </c>
      <c r="BB1293" s="19">
        <f>Regression!$C$45+Regression!$C$46*A1293</f>
        <v>8159.1529816187513</v>
      </c>
      <c r="BC1293" s="27" t="str">
        <f t="shared" si="288"/>
        <v/>
      </c>
      <c r="BD1293" s="30">
        <f>INDEX('Seasonal Index'!$H$2:$H$53,AI1293)</f>
        <v>1.024082102448103</v>
      </c>
      <c r="BE1293" s="34" t="str">
        <f t="shared" si="289"/>
        <v/>
      </c>
      <c r="BF1293" s="38" t="str">
        <f t="shared" si="290"/>
        <v/>
      </c>
      <c r="BG1293" s="34">
        <f t="shared" si="291"/>
        <v>9388</v>
      </c>
      <c r="BH1293" s="13">
        <f t="shared" si="292"/>
        <v>0</v>
      </c>
      <c r="BI1293" s="13">
        <f t="shared" si="293"/>
        <v>0</v>
      </c>
    </row>
    <row r="1294" spans="1:61" x14ac:dyDescent="0.2">
      <c r="A1294" s="15">
        <v>1293</v>
      </c>
      <c r="B1294" s="35">
        <v>42321</v>
      </c>
      <c r="C1294" s="36">
        <v>9054</v>
      </c>
      <c r="D1294" s="37"/>
      <c r="F1294" s="15">
        <v>276000</v>
      </c>
      <c r="H1294" s="15">
        <v>42.695999999999998</v>
      </c>
      <c r="I1294" s="15">
        <v>44.752000000000002</v>
      </c>
      <c r="J1294" s="15">
        <v>2.2349999999999999</v>
      </c>
      <c r="K1294" s="15">
        <v>18401.626</v>
      </c>
      <c r="L1294" s="15">
        <v>893090</v>
      </c>
      <c r="M1294" s="15">
        <v>848</v>
      </c>
      <c r="N1294" s="15">
        <v>18.280999999999999</v>
      </c>
      <c r="O1294" s="15">
        <v>272209</v>
      </c>
      <c r="P1294" s="15">
        <v>12386.4</v>
      </c>
      <c r="Q1294" s="15">
        <v>3425249</v>
      </c>
      <c r="R1294" s="15">
        <v>118000</v>
      </c>
      <c r="S1294" s="15">
        <v>20594</v>
      </c>
      <c r="T1294" s="15">
        <v>11.853</v>
      </c>
      <c r="U1294" s="15">
        <v>124.6</v>
      </c>
      <c r="V1294" s="15">
        <v>19</v>
      </c>
      <c r="W1294" s="15">
        <v>93.7</v>
      </c>
      <c r="X1294" s="15">
        <v>110.75344</v>
      </c>
      <c r="Y1294" s="15">
        <v>2.8571428571428599</v>
      </c>
      <c r="Z1294" s="15">
        <v>2.73465847969055</v>
      </c>
      <c r="AA1294" s="15">
        <v>62.4012451171875</v>
      </c>
      <c r="AB1294" s="15">
        <v>319601</v>
      </c>
      <c r="AD1294" s="15">
        <v>0</v>
      </c>
      <c r="AE1294" s="15">
        <v>66.599999999999994</v>
      </c>
      <c r="AF1294" s="15">
        <v>3.3</v>
      </c>
      <c r="AH1294" s="13">
        <f t="shared" si="280"/>
        <v>2015</v>
      </c>
      <c r="AI1294" s="13">
        <f t="shared" si="281"/>
        <v>46</v>
      </c>
      <c r="AJ1294" s="13">
        <f>IF(AND(ISNUMBER(C1294),ISNUMBER(AK1294),ISNUMBER(AL1294),AH1294&gt;=Inputs!$B$5,AH1294&lt;=Inputs!$B$6,AH1294&lt;&gt;Inputs!$B$7,AH1294&lt;&gt;Inputs!$B$8),1,0)</f>
        <v>1</v>
      </c>
      <c r="AK1294" s="13">
        <f>IF(INDEX($E1294:$AF1294,Inputs!$C$10)="","",INDEX($E1294:$AF1294,Inputs!$C$10))</f>
        <v>272209</v>
      </c>
      <c r="AL1294" s="13">
        <f>IF(INDEX($E1294:$AF1294,Inputs!$C$11)="","",INDEX($E1294:$AF1294,Inputs!$C$11))</f>
        <v>276000</v>
      </c>
      <c r="AM1294" s="19">
        <f>Regression!$C$5+Regression!$C$6*A1294</f>
        <v>9330.2813038900385</v>
      </c>
      <c r="AN1294" s="27">
        <f t="shared" si="282"/>
        <v>0.9703887487534969</v>
      </c>
      <c r="AO1294" s="30">
        <f>INDEX('Seasonal Index'!$E$2:$E$53,AI1294)</f>
        <v>0.98635610609281399</v>
      </c>
      <c r="AP1294" s="34">
        <f t="shared" si="283"/>
        <v>9179.2405846859911</v>
      </c>
      <c r="AQ1294" s="16">
        <f>IF(AJ1294=1,A1294-Regression!$C$15,0)</f>
        <v>-202.28057553956842</v>
      </c>
      <c r="AR1294" s="16">
        <f>IF(AJ1294=1,AK1294-Regression!$D$15,0)</f>
        <v>4806.0215827338398</v>
      </c>
      <c r="AS1294" s="16">
        <f>IF(AJ1294=1,AL1294-Regression!$E$15,0)</f>
        <v>40707.434052757802</v>
      </c>
      <c r="AT1294" s="16">
        <f>IF(AJ1294=1,AP1294-Regression!$F$15,0)</f>
        <v>84.667942862724885</v>
      </c>
      <c r="AU1294" s="19">
        <f>IF(AND(ISNUMBER(AK1294),ISNUMBER(AL1294)),Regression!$C$38+Regression!$D$38*A1294+Regression!$E$38*AK1294+Regression!$F$38*AL1294,"")</f>
        <v>9311.2877457632258</v>
      </c>
      <c r="AV1294" s="34">
        <f t="shared" si="284"/>
        <v>9184.2455236207516</v>
      </c>
      <c r="AW1294" s="13" t="str">
        <f>IF(AJ1294=1,"Train",IF(AH1294=Inputs!$B$6+1,"Validation",IF(AH1294&gt;Inputs!$B$6+1,"Forecast","Not used")))</f>
        <v>Train</v>
      </c>
      <c r="AX1294" s="34">
        <f t="shared" si="285"/>
        <v>9054</v>
      </c>
      <c r="AY1294" s="38" t="str">
        <f t="shared" si="286"/>
        <v/>
      </c>
      <c r="AZ1294" s="13">
        <f t="shared" si="287"/>
        <v>-132.0471610772347</v>
      </c>
      <c r="BB1294" s="19">
        <f>Regression!$C$45+Regression!$C$46*A1294</f>
        <v>8160.7124812315278</v>
      </c>
      <c r="BC1294" s="27" t="str">
        <f t="shared" si="288"/>
        <v/>
      </c>
      <c r="BD1294" s="30">
        <f>INDEX('Seasonal Index'!$H$2:$H$53,AI1294)</f>
        <v>0.95418753549545088</v>
      </c>
      <c r="BE1294" s="34" t="str">
        <f t="shared" si="289"/>
        <v/>
      </c>
      <c r="BF1294" s="38" t="str">
        <f t="shared" si="290"/>
        <v/>
      </c>
      <c r="BG1294" s="34">
        <f t="shared" si="291"/>
        <v>9054</v>
      </c>
      <c r="BH1294" s="13">
        <f t="shared" si="292"/>
        <v>0</v>
      </c>
      <c r="BI1294" s="13">
        <f t="shared" si="293"/>
        <v>0</v>
      </c>
    </row>
    <row r="1295" spans="1:61" x14ac:dyDescent="0.2">
      <c r="A1295" s="15">
        <v>1294</v>
      </c>
      <c r="B1295" s="35">
        <v>42328</v>
      </c>
      <c r="C1295" s="36">
        <v>8921</v>
      </c>
      <c r="D1295" s="37"/>
      <c r="F1295" s="15">
        <v>272000</v>
      </c>
      <c r="H1295" s="15">
        <v>40.619999999999997</v>
      </c>
      <c r="I1295" s="15">
        <v>41.543999999999997</v>
      </c>
      <c r="J1295" s="15">
        <v>2.1779999999999999</v>
      </c>
      <c r="K1295" s="15">
        <v>18401.626</v>
      </c>
      <c r="L1295" s="15">
        <v>893090</v>
      </c>
      <c r="M1295" s="15">
        <v>848</v>
      </c>
      <c r="N1295" s="15">
        <v>18.27</v>
      </c>
      <c r="O1295" s="15">
        <v>255090</v>
      </c>
      <c r="P1295" s="15">
        <v>12386.4</v>
      </c>
      <c r="Q1295" s="15">
        <v>3425249</v>
      </c>
      <c r="R1295" s="15">
        <v>118000</v>
      </c>
      <c r="S1295" s="15">
        <v>20594</v>
      </c>
      <c r="T1295" s="15">
        <v>12.065</v>
      </c>
      <c r="U1295" s="15">
        <v>124.6</v>
      </c>
      <c r="V1295" s="15">
        <v>19</v>
      </c>
      <c r="W1295" s="15">
        <v>93.7</v>
      </c>
      <c r="X1295" s="15">
        <v>111.9315</v>
      </c>
      <c r="Y1295" s="15">
        <v>2.8571428571428599</v>
      </c>
      <c r="Z1295" s="15">
        <v>2.82332587242127</v>
      </c>
      <c r="AA1295" s="15">
        <v>62.4012451171875</v>
      </c>
      <c r="AB1295" s="15">
        <v>319601</v>
      </c>
      <c r="AD1295" s="15">
        <v>0</v>
      </c>
      <c r="AE1295" s="15">
        <v>71</v>
      </c>
      <c r="AF1295" s="15">
        <v>2.2999999999999998</v>
      </c>
      <c r="AH1295" s="13">
        <f t="shared" si="280"/>
        <v>2015</v>
      </c>
      <c r="AI1295" s="13">
        <f t="shared" si="281"/>
        <v>47</v>
      </c>
      <c r="AJ1295" s="13">
        <f>IF(AND(ISNUMBER(C1295),ISNUMBER(AK1295),ISNUMBER(AL1295),AH1295&gt;=Inputs!$B$5,AH1295&lt;=Inputs!$B$6,AH1295&lt;&gt;Inputs!$B$7,AH1295&lt;&gt;Inputs!$B$8),1,0)</f>
        <v>1</v>
      </c>
      <c r="AK1295" s="13">
        <f>IF(INDEX($E1295:$AF1295,Inputs!$C$10)="","",INDEX($E1295:$AF1295,Inputs!$C$10))</f>
        <v>255090</v>
      </c>
      <c r="AL1295" s="13">
        <f>IF(INDEX($E1295:$AF1295,Inputs!$C$11)="","",INDEX($E1295:$AF1295,Inputs!$C$11))</f>
        <v>272000</v>
      </c>
      <c r="AM1295" s="19">
        <f>Regression!$C$5+Regression!$C$6*A1295</f>
        <v>9329.1086289517189</v>
      </c>
      <c r="AN1295" s="27">
        <f t="shared" si="282"/>
        <v>0.95625427410232899</v>
      </c>
      <c r="AO1295" s="30">
        <f>INDEX('Seasonal Index'!$E$2:$E$53,AI1295)</f>
        <v>0.96578940872914776</v>
      </c>
      <c r="AP1295" s="34">
        <f t="shared" si="283"/>
        <v>9237.0033460388295</v>
      </c>
      <c r="AQ1295" s="16">
        <f>IF(AJ1295=1,A1295-Regression!$C$15,0)</f>
        <v>-201.28057553956842</v>
      </c>
      <c r="AR1295" s="16">
        <f>IF(AJ1295=1,AK1295-Regression!$D$15,0)</f>
        <v>-12312.97841726616</v>
      </c>
      <c r="AS1295" s="16">
        <f>IF(AJ1295=1,AL1295-Regression!$E$15,0)</f>
        <v>36707.434052757802</v>
      </c>
      <c r="AT1295" s="16">
        <f>IF(AJ1295=1,AP1295-Regression!$F$15,0)</f>
        <v>142.43070421556331</v>
      </c>
      <c r="AU1295" s="19">
        <f>IF(AND(ISNUMBER(AK1295),ISNUMBER(AL1295)),Regression!$C$38+Regression!$D$38*A1295+Regression!$E$38*AK1295+Regression!$F$38*AL1295,"")</f>
        <v>9289.1090531110549</v>
      </c>
      <c r="AV1295" s="34">
        <f t="shared" si="284"/>
        <v>8971.3231400246987</v>
      </c>
      <c r="AW1295" s="13" t="str">
        <f>IF(AJ1295=1,"Train",IF(AH1295=Inputs!$B$6+1,"Validation",IF(AH1295&gt;Inputs!$B$6+1,"Forecast","Not used")))</f>
        <v>Train</v>
      </c>
      <c r="AX1295" s="34">
        <f t="shared" si="285"/>
        <v>8921</v>
      </c>
      <c r="AY1295" s="38" t="str">
        <f t="shared" si="286"/>
        <v/>
      </c>
      <c r="AZ1295" s="13">
        <f t="shared" si="287"/>
        <v>-52.105707072225414</v>
      </c>
      <c r="BB1295" s="19">
        <f>Regression!$C$45+Regression!$C$46*A1295</f>
        <v>8162.2719808443044</v>
      </c>
      <c r="BC1295" s="27" t="str">
        <f t="shared" si="288"/>
        <v/>
      </c>
      <c r="BD1295" s="30">
        <f>INDEX('Seasonal Index'!$H$2:$H$53,AI1295)</f>
        <v>0.94653504180541337</v>
      </c>
      <c r="BE1295" s="34" t="str">
        <f t="shared" si="289"/>
        <v/>
      </c>
      <c r="BF1295" s="38" t="str">
        <f t="shared" si="290"/>
        <v/>
      </c>
      <c r="BG1295" s="34">
        <f t="shared" si="291"/>
        <v>8921</v>
      </c>
      <c r="BH1295" s="13">
        <f t="shared" si="292"/>
        <v>0</v>
      </c>
      <c r="BI1295" s="13">
        <f t="shared" si="293"/>
        <v>0</v>
      </c>
    </row>
    <row r="1296" spans="1:61" x14ac:dyDescent="0.2">
      <c r="A1296" s="15">
        <v>1295</v>
      </c>
      <c r="B1296" s="35">
        <v>42335</v>
      </c>
      <c r="C1296" s="36">
        <v>9281</v>
      </c>
      <c r="D1296" s="37"/>
      <c r="F1296" s="15">
        <v>261000</v>
      </c>
      <c r="H1296" s="15">
        <v>40.487499999999997</v>
      </c>
      <c r="I1296" s="15">
        <v>43.652000000000001</v>
      </c>
      <c r="J1296" s="15">
        <v>2.0939999999999999</v>
      </c>
      <c r="K1296" s="15">
        <v>18401.626</v>
      </c>
      <c r="L1296" s="15">
        <v>893090</v>
      </c>
      <c r="M1296" s="15">
        <v>848</v>
      </c>
      <c r="N1296" s="15">
        <v>18.27</v>
      </c>
      <c r="O1296" s="15">
        <v>255090</v>
      </c>
      <c r="P1296" s="15">
        <v>12386.4</v>
      </c>
      <c r="Q1296" s="15">
        <v>3425249</v>
      </c>
      <c r="R1296" s="15">
        <v>118000</v>
      </c>
      <c r="S1296" s="15">
        <v>20594</v>
      </c>
      <c r="T1296" s="15">
        <v>12.065</v>
      </c>
      <c r="U1296" s="15">
        <v>124.6</v>
      </c>
      <c r="V1296" s="15">
        <v>19</v>
      </c>
      <c r="W1296" s="15">
        <v>93.7</v>
      </c>
      <c r="X1296" s="15">
        <v>112.05101999999999</v>
      </c>
      <c r="Y1296" s="15">
        <v>2.8571428571428599</v>
      </c>
      <c r="Z1296" s="15">
        <v>2.82332587242127</v>
      </c>
      <c r="AA1296" s="15">
        <v>62.4012451171875</v>
      </c>
      <c r="AB1296" s="15">
        <v>319601</v>
      </c>
      <c r="AD1296" s="15">
        <v>1</v>
      </c>
      <c r="AE1296" s="15">
        <v>114.5</v>
      </c>
      <c r="AF1296" s="15">
        <v>4.7</v>
      </c>
      <c r="AH1296" s="13">
        <f t="shared" si="280"/>
        <v>2015</v>
      </c>
      <c r="AI1296" s="13">
        <f t="shared" si="281"/>
        <v>48</v>
      </c>
      <c r="AJ1296" s="13">
        <f>IF(AND(ISNUMBER(C1296),ISNUMBER(AK1296),ISNUMBER(AL1296),AH1296&gt;=Inputs!$B$5,AH1296&lt;=Inputs!$B$6,AH1296&lt;&gt;Inputs!$B$7,AH1296&lt;&gt;Inputs!$B$8),1,0)</f>
        <v>1</v>
      </c>
      <c r="AK1296" s="13">
        <f>IF(INDEX($E1296:$AF1296,Inputs!$C$10)="","",INDEX($E1296:$AF1296,Inputs!$C$10))</f>
        <v>255090</v>
      </c>
      <c r="AL1296" s="13">
        <f>IF(INDEX($E1296:$AF1296,Inputs!$C$11)="","",INDEX($E1296:$AF1296,Inputs!$C$11))</f>
        <v>261000</v>
      </c>
      <c r="AM1296" s="19">
        <f>Regression!$C$5+Regression!$C$6*A1296</f>
        <v>9327.9359540133992</v>
      </c>
      <c r="AN1296" s="27">
        <f t="shared" si="282"/>
        <v>0.99496823796338307</v>
      </c>
      <c r="AO1296" s="30">
        <f>INDEX('Seasonal Index'!$E$2:$E$53,AI1296)</f>
        <v>0.97475376861810648</v>
      </c>
      <c r="AP1296" s="34">
        <f t="shared" si="283"/>
        <v>9521.3789356849902</v>
      </c>
      <c r="AQ1296" s="16">
        <f>IF(AJ1296=1,A1296-Regression!$C$15,0)</f>
        <v>-200.28057553956842</v>
      </c>
      <c r="AR1296" s="16">
        <f>IF(AJ1296=1,AK1296-Regression!$D$15,0)</f>
        <v>-12312.97841726616</v>
      </c>
      <c r="AS1296" s="16">
        <f>IF(AJ1296=1,AL1296-Regression!$E$15,0)</f>
        <v>25707.434052757802</v>
      </c>
      <c r="AT1296" s="16">
        <f>IF(AJ1296=1,AP1296-Regression!$F$15,0)</f>
        <v>426.80629386172404</v>
      </c>
      <c r="AU1296" s="19">
        <f>IF(AND(ISNUMBER(AK1296),ISNUMBER(AL1296)),Regression!$C$38+Regression!$D$38*A1296+Regression!$E$38*AK1296+Regression!$F$38*AL1296,"")</f>
        <v>9316.7521950374485</v>
      </c>
      <c r="AV1296" s="34">
        <f t="shared" si="284"/>
        <v>9081.5393133937687</v>
      </c>
      <c r="AW1296" s="13" t="str">
        <f>IF(AJ1296=1,"Train",IF(AH1296=Inputs!$B$6+1,"Validation",IF(AH1296&gt;Inputs!$B$6+1,"Forecast","Not used")))</f>
        <v>Train</v>
      </c>
      <c r="AX1296" s="34">
        <f t="shared" si="285"/>
        <v>9281</v>
      </c>
      <c r="AY1296" s="38" t="str">
        <f t="shared" si="286"/>
        <v/>
      </c>
      <c r="AZ1296" s="13">
        <f t="shared" si="287"/>
        <v>204.62674064754174</v>
      </c>
      <c r="BB1296" s="19">
        <f>Regression!$C$45+Regression!$C$46*A1296</f>
        <v>8163.8314804570819</v>
      </c>
      <c r="BC1296" s="27" t="str">
        <f t="shared" si="288"/>
        <v/>
      </c>
      <c r="BD1296" s="30">
        <f>INDEX('Seasonal Index'!$H$2:$H$53,AI1296)</f>
        <v>0.96645545966881496</v>
      </c>
      <c r="BE1296" s="34" t="str">
        <f t="shared" si="289"/>
        <v/>
      </c>
      <c r="BF1296" s="38" t="str">
        <f t="shared" si="290"/>
        <v/>
      </c>
      <c r="BG1296" s="34">
        <f t="shared" si="291"/>
        <v>9281</v>
      </c>
      <c r="BH1296" s="13">
        <f t="shared" si="292"/>
        <v>0</v>
      </c>
      <c r="BI1296" s="13">
        <f t="shared" si="293"/>
        <v>0</v>
      </c>
    </row>
    <row r="1297" spans="1:61" x14ac:dyDescent="0.2">
      <c r="A1297" s="15">
        <v>1296</v>
      </c>
      <c r="B1297" s="35">
        <v>42342</v>
      </c>
      <c r="C1297" s="36">
        <v>9420</v>
      </c>
      <c r="D1297" s="37"/>
      <c r="F1297" s="15">
        <v>265000</v>
      </c>
      <c r="H1297" s="15">
        <v>40.404000000000003</v>
      </c>
      <c r="I1297" s="15">
        <v>42.411999999999999</v>
      </c>
      <c r="J1297" s="15">
        <v>2.0590000000000002</v>
      </c>
      <c r="K1297" s="15">
        <v>18401.626</v>
      </c>
      <c r="L1297" s="15">
        <v>893090</v>
      </c>
      <c r="M1297" s="15">
        <v>848</v>
      </c>
      <c r="N1297" s="15">
        <v>18.27</v>
      </c>
      <c r="O1297" s="15">
        <v>255090</v>
      </c>
      <c r="P1297" s="15">
        <v>12386.4</v>
      </c>
      <c r="Q1297" s="15">
        <v>3425249</v>
      </c>
      <c r="R1297" s="15">
        <v>118000</v>
      </c>
      <c r="S1297" s="15">
        <v>20594</v>
      </c>
      <c r="T1297" s="15">
        <v>12.065</v>
      </c>
      <c r="U1297" s="15">
        <v>124.6</v>
      </c>
      <c r="V1297" s="15">
        <v>19</v>
      </c>
      <c r="W1297" s="15">
        <v>93.7</v>
      </c>
      <c r="X1297" s="15">
        <v>112.013075</v>
      </c>
      <c r="Y1297" s="15">
        <v>2.8571428571428599</v>
      </c>
      <c r="Z1297" s="15">
        <v>2.82332587242127</v>
      </c>
      <c r="AA1297" s="15">
        <v>62.4012451171875</v>
      </c>
      <c r="AB1297" s="15">
        <v>319601</v>
      </c>
      <c r="AD1297" s="15">
        <v>0</v>
      </c>
      <c r="AE1297" s="15">
        <v>112.7</v>
      </c>
      <c r="AF1297" s="15">
        <v>0</v>
      </c>
      <c r="AH1297" s="13">
        <f t="shared" si="280"/>
        <v>2015</v>
      </c>
      <c r="AI1297" s="13">
        <f t="shared" si="281"/>
        <v>49</v>
      </c>
      <c r="AJ1297" s="13">
        <f>IF(AND(ISNUMBER(C1297),ISNUMBER(AK1297),ISNUMBER(AL1297),AH1297&gt;=Inputs!$B$5,AH1297&lt;=Inputs!$B$6,AH1297&lt;&gt;Inputs!$B$7,AH1297&lt;&gt;Inputs!$B$8),1,0)</f>
        <v>1</v>
      </c>
      <c r="AK1297" s="13">
        <f>IF(INDEX($E1297:$AF1297,Inputs!$C$10)="","",INDEX($E1297:$AF1297,Inputs!$C$10))</f>
        <v>255090</v>
      </c>
      <c r="AL1297" s="13">
        <f>IF(INDEX($E1297:$AF1297,Inputs!$C$11)="","",INDEX($E1297:$AF1297,Inputs!$C$11))</f>
        <v>265000</v>
      </c>
      <c r="AM1297" s="19">
        <f>Regression!$C$5+Regression!$C$6*A1297</f>
        <v>9326.7632790750813</v>
      </c>
      <c r="AN1297" s="27">
        <f t="shared" si="282"/>
        <v>1.0099966856813123</v>
      </c>
      <c r="AO1297" s="30">
        <f>INDEX('Seasonal Index'!$E$2:$E$53,AI1297)</f>
        <v>0.98029372066923559</v>
      </c>
      <c r="AP1297" s="34">
        <f t="shared" si="283"/>
        <v>9609.364827481575</v>
      </c>
      <c r="AQ1297" s="16">
        <f>IF(AJ1297=1,A1297-Regression!$C$15,0)</f>
        <v>-199.28057553956842</v>
      </c>
      <c r="AR1297" s="16">
        <f>IF(AJ1297=1,AK1297-Regression!$D$15,0)</f>
        <v>-12312.97841726616</v>
      </c>
      <c r="AS1297" s="16">
        <f>IF(AJ1297=1,AL1297-Regression!$E$15,0)</f>
        <v>29707.434052757802</v>
      </c>
      <c r="AT1297" s="16">
        <f>IF(AJ1297=1,AP1297-Regression!$F$15,0)</f>
        <v>514.79218565830888</v>
      </c>
      <c r="AU1297" s="19">
        <f>IF(AND(ISNUMBER(AK1297),ISNUMBER(AL1297)),Regression!$C$38+Regression!$D$38*A1297+Regression!$E$38*AK1297+Regression!$F$38*AL1297,"")</f>
        <v>9304.5697163124842</v>
      </c>
      <c r="AV1297" s="34">
        <f t="shared" si="284"/>
        <v>9121.2112664302585</v>
      </c>
      <c r="AW1297" s="13" t="str">
        <f>IF(AJ1297=1,"Train",IF(AH1297=Inputs!$B$6+1,"Validation",IF(AH1297&gt;Inputs!$B$6+1,"Forecast","Not used")))</f>
        <v>Train</v>
      </c>
      <c r="AX1297" s="34">
        <f t="shared" si="285"/>
        <v>9420</v>
      </c>
      <c r="AY1297" s="38" t="str">
        <f t="shared" si="286"/>
        <v/>
      </c>
      <c r="AZ1297" s="13">
        <f t="shared" si="287"/>
        <v>304.79511116909089</v>
      </c>
      <c r="BB1297" s="19">
        <f>Regression!$C$45+Regression!$C$46*A1297</f>
        <v>8165.3909800698584</v>
      </c>
      <c r="BC1297" s="27" t="str">
        <f t="shared" si="288"/>
        <v/>
      </c>
      <c r="BD1297" s="30">
        <f>INDEX('Seasonal Index'!$H$2:$H$53,AI1297)</f>
        <v>0.97990885322830168</v>
      </c>
      <c r="BE1297" s="34" t="str">
        <f t="shared" si="289"/>
        <v/>
      </c>
      <c r="BF1297" s="38" t="str">
        <f t="shared" si="290"/>
        <v/>
      </c>
      <c r="BG1297" s="34">
        <f t="shared" si="291"/>
        <v>9420</v>
      </c>
      <c r="BH1297" s="13">
        <f t="shared" si="292"/>
        <v>0</v>
      </c>
      <c r="BI1297" s="13">
        <f t="shared" si="293"/>
        <v>0</v>
      </c>
    </row>
    <row r="1298" spans="1:61" x14ac:dyDescent="0.2">
      <c r="A1298" s="15">
        <v>1297</v>
      </c>
      <c r="B1298" s="35">
        <v>42349</v>
      </c>
      <c r="C1298" s="36">
        <v>9220</v>
      </c>
      <c r="D1298" s="37"/>
      <c r="F1298" s="15">
        <v>280000</v>
      </c>
      <c r="H1298" s="15">
        <v>36.933999999999997</v>
      </c>
      <c r="I1298" s="15">
        <v>38.762</v>
      </c>
      <c r="J1298" s="15">
        <v>2.0529999999999999</v>
      </c>
      <c r="K1298" s="15">
        <v>18401.626</v>
      </c>
      <c r="L1298" s="15">
        <v>843677</v>
      </c>
      <c r="M1298" s="15">
        <v>791</v>
      </c>
      <c r="N1298" s="15">
        <v>18.27</v>
      </c>
      <c r="O1298" s="15">
        <v>255090</v>
      </c>
      <c r="P1298" s="15">
        <v>12394.9</v>
      </c>
      <c r="Q1298" s="15">
        <v>3425249</v>
      </c>
      <c r="R1298" s="15">
        <v>118000</v>
      </c>
      <c r="S1298" s="15">
        <v>20594</v>
      </c>
      <c r="T1298" s="15">
        <v>12.065</v>
      </c>
      <c r="U1298" s="15">
        <v>124.6</v>
      </c>
      <c r="V1298" s="15">
        <v>19</v>
      </c>
      <c r="W1298" s="15">
        <v>90.6</v>
      </c>
      <c r="X1298" s="15">
        <v>112.00238</v>
      </c>
      <c r="Y1298" s="15">
        <v>2.8571428571428599</v>
      </c>
      <c r="Z1298" s="15">
        <v>2.82332587242127</v>
      </c>
      <c r="AA1298" s="15">
        <v>62.4012451171875</v>
      </c>
      <c r="AB1298" s="15">
        <v>319601</v>
      </c>
      <c r="AD1298" s="15">
        <v>0</v>
      </c>
      <c r="AE1298" s="15">
        <v>98.8</v>
      </c>
      <c r="AF1298" s="15">
        <v>2.1</v>
      </c>
      <c r="AH1298" s="13">
        <f t="shared" si="280"/>
        <v>2015</v>
      </c>
      <c r="AI1298" s="13">
        <f t="shared" si="281"/>
        <v>50</v>
      </c>
      <c r="AJ1298" s="13">
        <f>IF(AND(ISNUMBER(C1298),ISNUMBER(AK1298),ISNUMBER(AL1298),AH1298&gt;=Inputs!$B$5,AH1298&lt;=Inputs!$B$6,AH1298&lt;&gt;Inputs!$B$7,AH1298&lt;&gt;Inputs!$B$8),1,0)</f>
        <v>1</v>
      </c>
      <c r="AK1298" s="13">
        <f>IF(INDEX($E1298:$AF1298,Inputs!$C$10)="","",INDEX($E1298:$AF1298,Inputs!$C$10))</f>
        <v>255090</v>
      </c>
      <c r="AL1298" s="13">
        <f>IF(INDEX($E1298:$AF1298,Inputs!$C$11)="","",INDEX($E1298:$AF1298,Inputs!$C$11))</f>
        <v>280000</v>
      </c>
      <c r="AM1298" s="19">
        <f>Regression!$C$5+Regression!$C$6*A1298</f>
        <v>9325.5906041367616</v>
      </c>
      <c r="AN1298" s="27">
        <f t="shared" si="282"/>
        <v>0.98867732794425667</v>
      </c>
      <c r="AO1298" s="30">
        <f>INDEX('Seasonal Index'!$E$2:$E$53,AI1298)</f>
        <v>1.00060911532618</v>
      </c>
      <c r="AP1298" s="34">
        <f t="shared" si="283"/>
        <v>9214.3873754282668</v>
      </c>
      <c r="AQ1298" s="16">
        <f>IF(AJ1298=1,A1298-Regression!$C$15,0)</f>
        <v>-198.28057553956842</v>
      </c>
      <c r="AR1298" s="16">
        <f>IF(AJ1298=1,AK1298-Regression!$D$15,0)</f>
        <v>-12312.97841726616</v>
      </c>
      <c r="AS1298" s="16">
        <f>IF(AJ1298=1,AL1298-Regression!$E$15,0)</f>
        <v>44707.434052757802</v>
      </c>
      <c r="AT1298" s="16">
        <f>IF(AJ1298=1,AP1298-Regression!$F$15,0)</f>
        <v>119.81473360500058</v>
      </c>
      <c r="AU1298" s="19">
        <f>IF(AND(ISNUMBER(AK1298),ISNUMBER(AL1298)),Regression!$C$38+Regression!$D$38*A1298+Regression!$E$38*AK1298+Regression!$F$38*AL1298,"")</f>
        <v>9263.1817824431928</v>
      </c>
      <c r="AV1298" s="34">
        <f t="shared" si="284"/>
        <v>9268.8241284360702</v>
      </c>
      <c r="AW1298" s="13" t="str">
        <f>IF(AJ1298=1,"Train",IF(AH1298=Inputs!$B$6+1,"Validation",IF(AH1298&gt;Inputs!$B$6+1,"Forecast","Not used")))</f>
        <v>Train</v>
      </c>
      <c r="AX1298" s="34">
        <f t="shared" si="285"/>
        <v>9220</v>
      </c>
      <c r="AY1298" s="38" t="str">
        <f t="shared" si="286"/>
        <v/>
      </c>
      <c r="AZ1298" s="13">
        <f t="shared" si="287"/>
        <v>-48.794407014926037</v>
      </c>
      <c r="BB1298" s="19">
        <f>Regression!$C$45+Regression!$C$46*A1298</f>
        <v>8166.950479682635</v>
      </c>
      <c r="BC1298" s="27" t="str">
        <f t="shared" si="288"/>
        <v/>
      </c>
      <c r="BD1298" s="30">
        <f>INDEX('Seasonal Index'!$H$2:$H$53,AI1298)</f>
        <v>0.99765913713107945</v>
      </c>
      <c r="BE1298" s="34" t="str">
        <f t="shared" si="289"/>
        <v/>
      </c>
      <c r="BF1298" s="38" t="str">
        <f t="shared" si="290"/>
        <v/>
      </c>
      <c r="BG1298" s="34">
        <f t="shared" si="291"/>
        <v>9220</v>
      </c>
      <c r="BH1298" s="13">
        <f t="shared" si="292"/>
        <v>0</v>
      </c>
      <c r="BI1298" s="13">
        <f t="shared" si="293"/>
        <v>0</v>
      </c>
    </row>
    <row r="1299" spans="1:61" x14ac:dyDescent="0.2">
      <c r="A1299" s="15">
        <v>1298</v>
      </c>
      <c r="B1299" s="35">
        <v>42356</v>
      </c>
      <c r="C1299" s="36">
        <v>9185</v>
      </c>
      <c r="D1299" s="37"/>
      <c r="F1299" s="15">
        <v>268000</v>
      </c>
      <c r="H1299" s="15">
        <v>35.776000000000003</v>
      </c>
      <c r="I1299" s="15">
        <v>36.835999999999999</v>
      </c>
      <c r="J1299" s="15">
        <v>2.0369999999999999</v>
      </c>
      <c r="K1299" s="15">
        <v>18401.626</v>
      </c>
      <c r="L1299" s="15">
        <v>843677</v>
      </c>
      <c r="M1299" s="15">
        <v>791</v>
      </c>
      <c r="N1299" s="15">
        <v>18.314</v>
      </c>
      <c r="O1299" s="15">
        <v>268469</v>
      </c>
      <c r="P1299" s="15">
        <v>12394.9</v>
      </c>
      <c r="Q1299" s="15">
        <v>3487878</v>
      </c>
      <c r="R1299" s="15">
        <v>118000</v>
      </c>
      <c r="S1299" s="15">
        <v>20594</v>
      </c>
      <c r="T1299" s="15">
        <v>12.065</v>
      </c>
      <c r="U1299" s="15">
        <v>124.6</v>
      </c>
      <c r="V1299" s="15">
        <v>19</v>
      </c>
      <c r="W1299" s="15">
        <v>90.6</v>
      </c>
      <c r="X1299" s="15">
        <v>112.40555999999999</v>
      </c>
      <c r="Y1299" s="15">
        <v>2.8571428571428599</v>
      </c>
      <c r="Z1299" s="15">
        <v>2.5540075302124001</v>
      </c>
      <c r="AA1299" s="15">
        <v>62.4012451171875</v>
      </c>
      <c r="AB1299" s="15">
        <v>319601</v>
      </c>
      <c r="AD1299" s="15">
        <v>0</v>
      </c>
      <c r="AE1299" s="15">
        <v>90.7</v>
      </c>
      <c r="AF1299" s="15">
        <v>1.4</v>
      </c>
      <c r="AH1299" s="13">
        <f t="shared" si="280"/>
        <v>2015</v>
      </c>
      <c r="AI1299" s="13">
        <f t="shared" si="281"/>
        <v>51</v>
      </c>
      <c r="AJ1299" s="13">
        <f>IF(AND(ISNUMBER(C1299),ISNUMBER(AK1299),ISNUMBER(AL1299),AH1299&gt;=Inputs!$B$5,AH1299&lt;=Inputs!$B$6,AH1299&lt;&gt;Inputs!$B$7,AH1299&lt;&gt;Inputs!$B$8),1,0)</f>
        <v>1</v>
      </c>
      <c r="AK1299" s="13">
        <f>IF(INDEX($E1299:$AF1299,Inputs!$C$10)="","",INDEX($E1299:$AF1299,Inputs!$C$10))</f>
        <v>268469</v>
      </c>
      <c r="AL1299" s="13">
        <f>IF(INDEX($E1299:$AF1299,Inputs!$C$11)="","",INDEX($E1299:$AF1299,Inputs!$C$11))</f>
        <v>268000</v>
      </c>
      <c r="AM1299" s="19">
        <f>Regression!$C$5+Regression!$C$6*A1299</f>
        <v>9324.4179291984437</v>
      </c>
      <c r="AN1299" s="27">
        <f t="shared" si="282"/>
        <v>0.98504808232995744</v>
      </c>
      <c r="AO1299" s="30">
        <f>INDEX('Seasonal Index'!$E$2:$E$53,AI1299)</f>
        <v>1.0219733137822757</v>
      </c>
      <c r="AP1299" s="34">
        <f t="shared" si="283"/>
        <v>8987.5145232576979</v>
      </c>
      <c r="AQ1299" s="16">
        <f>IF(AJ1299=1,A1299-Regression!$C$15,0)</f>
        <v>-197.28057553956842</v>
      </c>
      <c r="AR1299" s="16">
        <f>IF(AJ1299=1,AK1299-Regression!$D$15,0)</f>
        <v>1066.0215827338398</v>
      </c>
      <c r="AS1299" s="16">
        <f>IF(AJ1299=1,AL1299-Regression!$E$15,0)</f>
        <v>32707.434052757802</v>
      </c>
      <c r="AT1299" s="16">
        <f>IF(AJ1299=1,AP1299-Regression!$F$15,0)</f>
        <v>-107.05811856556829</v>
      </c>
      <c r="AU1299" s="19">
        <f>IF(AND(ISNUMBER(AK1299),ISNUMBER(AL1299)),Regression!$C$38+Regression!$D$38*A1299+Regression!$E$38*AK1299+Regression!$F$38*AL1299,"")</f>
        <v>9317.8922406905112</v>
      </c>
      <c r="AV1299" s="34">
        <f t="shared" si="284"/>
        <v>9522.6372106846356</v>
      </c>
      <c r="AW1299" s="13" t="str">
        <f>IF(AJ1299=1,"Train",IF(AH1299=Inputs!$B$6+1,"Validation",IF(AH1299&gt;Inputs!$B$6+1,"Forecast","Not used")))</f>
        <v>Train</v>
      </c>
      <c r="AX1299" s="34">
        <f t="shared" si="285"/>
        <v>9185</v>
      </c>
      <c r="AY1299" s="38" t="str">
        <f t="shared" si="286"/>
        <v/>
      </c>
      <c r="AZ1299" s="13">
        <f t="shared" si="287"/>
        <v>-330.37771743281337</v>
      </c>
      <c r="BB1299" s="19">
        <f>Regression!$C$45+Regression!$C$46*A1299</f>
        <v>8168.5099792954115</v>
      </c>
      <c r="BC1299" s="27" t="str">
        <f t="shared" si="288"/>
        <v/>
      </c>
      <c r="BD1299" s="30">
        <f>INDEX('Seasonal Index'!$H$2:$H$53,AI1299)</f>
        <v>1.0395425337611444</v>
      </c>
      <c r="BE1299" s="34" t="str">
        <f t="shared" si="289"/>
        <v/>
      </c>
      <c r="BF1299" s="38" t="str">
        <f t="shared" si="290"/>
        <v/>
      </c>
      <c r="BG1299" s="34">
        <f t="shared" si="291"/>
        <v>9185</v>
      </c>
      <c r="BH1299" s="13">
        <f t="shared" si="292"/>
        <v>0</v>
      </c>
      <c r="BI1299" s="13">
        <f t="shared" si="293"/>
        <v>0</v>
      </c>
    </row>
    <row r="1300" spans="1:61" x14ac:dyDescent="0.2">
      <c r="A1300" s="15">
        <v>1299</v>
      </c>
      <c r="B1300" s="35">
        <v>42363</v>
      </c>
      <c r="C1300" s="36">
        <v>9395</v>
      </c>
      <c r="D1300" s="37"/>
      <c r="F1300" s="15">
        <v>260000</v>
      </c>
      <c r="H1300" s="15">
        <v>36.262500000000003</v>
      </c>
      <c r="I1300" s="15">
        <v>35.902500000000003</v>
      </c>
      <c r="J1300" s="15">
        <v>2.0259999999999998</v>
      </c>
      <c r="K1300" s="15">
        <v>18401.626</v>
      </c>
      <c r="L1300" s="15">
        <v>843677</v>
      </c>
      <c r="M1300" s="15">
        <v>791</v>
      </c>
      <c r="N1300" s="15">
        <v>18.314</v>
      </c>
      <c r="O1300" s="15">
        <v>268469</v>
      </c>
      <c r="P1300" s="15">
        <v>12394.9</v>
      </c>
      <c r="Q1300" s="15">
        <v>3487878</v>
      </c>
      <c r="R1300" s="15">
        <v>118000</v>
      </c>
      <c r="S1300" s="15">
        <v>20594</v>
      </c>
      <c r="T1300" s="15">
        <v>12.065</v>
      </c>
      <c r="U1300" s="15">
        <v>124.6</v>
      </c>
      <c r="V1300" s="15">
        <v>19</v>
      </c>
      <c r="W1300" s="15">
        <v>90.6</v>
      </c>
      <c r="X1300" s="15">
        <v>113.14015999999999</v>
      </c>
      <c r="Y1300" s="15">
        <v>2.8571428571428599</v>
      </c>
      <c r="Z1300" s="15">
        <v>2.5540075302124001</v>
      </c>
      <c r="AA1300" s="15">
        <v>62.4012451171875</v>
      </c>
      <c r="AB1300" s="15">
        <v>319601</v>
      </c>
      <c r="AD1300" s="15">
        <v>1</v>
      </c>
      <c r="AE1300" s="15">
        <v>98.3</v>
      </c>
      <c r="AF1300" s="15">
        <v>5.8</v>
      </c>
      <c r="AH1300" s="13">
        <f t="shared" si="280"/>
        <v>2015</v>
      </c>
      <c r="AI1300" s="13">
        <f t="shared" si="281"/>
        <v>52</v>
      </c>
      <c r="AJ1300" s="13">
        <f>IF(AND(ISNUMBER(C1300),ISNUMBER(AK1300),ISNUMBER(AL1300),AH1300&gt;=Inputs!$B$5,AH1300&lt;=Inputs!$B$6,AH1300&lt;&gt;Inputs!$B$7,AH1300&lt;&gt;Inputs!$B$8),1,0)</f>
        <v>1</v>
      </c>
      <c r="AK1300" s="13">
        <f>IF(INDEX($E1300:$AF1300,Inputs!$C$10)="","",INDEX($E1300:$AF1300,Inputs!$C$10))</f>
        <v>268469</v>
      </c>
      <c r="AL1300" s="13">
        <f>IF(INDEX($E1300:$AF1300,Inputs!$C$11)="","",INDEX($E1300:$AF1300,Inputs!$C$11))</f>
        <v>260000</v>
      </c>
      <c r="AM1300" s="19">
        <f>Regression!$C$5+Regression!$C$6*A1300</f>
        <v>9323.2452542601241</v>
      </c>
      <c r="AN1300" s="27">
        <f t="shared" si="282"/>
        <v>1.0076963271675266</v>
      </c>
      <c r="AO1300" s="30">
        <f>INDEX('Seasonal Index'!$E$2:$E$53,AI1300)</f>
        <v>0.94105970168970154</v>
      </c>
      <c r="AP1300" s="34">
        <f t="shared" si="283"/>
        <v>9983.4261132752672</v>
      </c>
      <c r="AQ1300" s="16">
        <f>IF(AJ1300=1,A1300-Regression!$C$15,0)</f>
        <v>-196.28057553956842</v>
      </c>
      <c r="AR1300" s="16">
        <f>IF(AJ1300=1,AK1300-Regression!$D$15,0)</f>
        <v>1066.0215827338398</v>
      </c>
      <c r="AS1300" s="16">
        <f>IF(AJ1300=1,AL1300-Regression!$E$15,0)</f>
        <v>24707.434052757802</v>
      </c>
      <c r="AT1300" s="16">
        <f>IF(AJ1300=1,AP1300-Regression!$F$15,0)</f>
        <v>888.85347145200103</v>
      </c>
      <c r="AU1300" s="19">
        <f>IF(AND(ISNUMBER(AK1300),ISNUMBER(AL1300)),Regression!$C$38+Regression!$D$38*A1300+Regression!$E$38*AK1300+Regression!$F$38*AL1300,"")</f>
        <v>9337.5702584866358</v>
      </c>
      <c r="AV1300" s="34">
        <f t="shared" si="284"/>
        <v>8787.211081958063</v>
      </c>
      <c r="AW1300" s="13" t="str">
        <f>IF(AJ1300=1,"Train",IF(AH1300=Inputs!$B$6+1,"Validation",IF(AH1300&gt;Inputs!$B$6+1,"Forecast","Not used")))</f>
        <v>Train</v>
      </c>
      <c r="AX1300" s="34">
        <f t="shared" si="285"/>
        <v>9395</v>
      </c>
      <c r="AY1300" s="38" t="str">
        <f t="shared" si="286"/>
        <v/>
      </c>
      <c r="AZ1300" s="13">
        <f t="shared" si="287"/>
        <v>645.8558547886314</v>
      </c>
      <c r="BB1300" s="19">
        <f>Regression!$C$45+Regression!$C$46*A1300</f>
        <v>8170.0694789081881</v>
      </c>
      <c r="BC1300" s="27" t="str">
        <f t="shared" si="288"/>
        <v/>
      </c>
      <c r="BD1300" s="30">
        <f>INDEX('Seasonal Index'!$H$2:$H$53,AI1300)</f>
        <v>0.89289929772275245</v>
      </c>
      <c r="BE1300" s="34" t="str">
        <f t="shared" si="289"/>
        <v/>
      </c>
      <c r="BF1300" s="38" t="str">
        <f t="shared" si="290"/>
        <v/>
      </c>
      <c r="BG1300" s="34">
        <f t="shared" si="291"/>
        <v>9395</v>
      </c>
      <c r="BH1300" s="13">
        <f t="shared" si="292"/>
        <v>0</v>
      </c>
      <c r="BI1300" s="13">
        <f t="shared" si="293"/>
        <v>0</v>
      </c>
    </row>
    <row r="1301" spans="1:61" x14ac:dyDescent="0.2">
      <c r="A1301" s="15">
        <v>1300</v>
      </c>
      <c r="B1301" s="35">
        <v>42370</v>
      </c>
      <c r="C1301" s="36">
        <v>8159</v>
      </c>
      <c r="D1301" s="37"/>
      <c r="F1301" s="15">
        <v>276000</v>
      </c>
      <c r="H1301" s="15">
        <v>36.99</v>
      </c>
      <c r="I1301" s="15">
        <v>36.547499999999999</v>
      </c>
      <c r="J1301" s="15">
        <v>2.0339999999999998</v>
      </c>
      <c r="K1301" s="15">
        <v>18401.626</v>
      </c>
      <c r="L1301" s="15">
        <v>843677</v>
      </c>
      <c r="M1301" s="15">
        <v>791</v>
      </c>
      <c r="N1301" s="15">
        <v>18.314</v>
      </c>
      <c r="O1301" s="15">
        <v>268469</v>
      </c>
      <c r="P1301" s="15">
        <v>12394.9</v>
      </c>
      <c r="Q1301" s="15">
        <v>3487878</v>
      </c>
      <c r="R1301" s="15">
        <v>118000</v>
      </c>
      <c r="S1301" s="15">
        <v>20594</v>
      </c>
      <c r="T1301" s="15">
        <v>12.065</v>
      </c>
      <c r="U1301" s="15">
        <v>124.6</v>
      </c>
      <c r="V1301" s="15">
        <v>19</v>
      </c>
      <c r="W1301" s="15">
        <v>90.6</v>
      </c>
      <c r="X1301" s="15">
        <v>113.21492499999999</v>
      </c>
      <c r="Y1301" s="15">
        <v>2.8571428571428599</v>
      </c>
      <c r="Z1301" s="15">
        <v>2.5540075302124001</v>
      </c>
      <c r="AA1301" s="15">
        <v>62.4012451171875</v>
      </c>
      <c r="AB1301" s="15">
        <v>319601</v>
      </c>
      <c r="AD1301" s="15">
        <v>1</v>
      </c>
      <c r="AE1301" s="15">
        <v>126.4</v>
      </c>
      <c r="AF1301" s="15">
        <v>3.9</v>
      </c>
      <c r="AH1301" s="13">
        <f t="shared" si="280"/>
        <v>2016</v>
      </c>
      <c r="AI1301" s="13">
        <f t="shared" si="281"/>
        <v>1</v>
      </c>
      <c r="AJ1301" s="13">
        <f>IF(AND(ISNUMBER(C1301),ISNUMBER(AK1301),ISNUMBER(AL1301),AH1301&gt;=Inputs!$B$5,AH1301&lt;=Inputs!$B$6,AH1301&lt;&gt;Inputs!$B$7,AH1301&lt;&gt;Inputs!$B$8),1,0)</f>
        <v>1</v>
      </c>
      <c r="AK1301" s="13">
        <f>IF(INDEX($E1301:$AF1301,Inputs!$C$10)="","",INDEX($E1301:$AF1301,Inputs!$C$10))</f>
        <v>268469</v>
      </c>
      <c r="AL1301" s="13">
        <f>IF(INDEX($E1301:$AF1301,Inputs!$C$11)="","",INDEX($E1301:$AF1301,Inputs!$C$11))</f>
        <v>276000</v>
      </c>
      <c r="AM1301" s="19">
        <f>Regression!$C$5+Regression!$C$6*A1301</f>
        <v>9322.0725793218044</v>
      </c>
      <c r="AN1301" s="27">
        <f t="shared" si="282"/>
        <v>0.87523455010404783</v>
      </c>
      <c r="AO1301" s="30">
        <f>INDEX('Seasonal Index'!$E$2:$E$53,AI1301)</f>
        <v>0.91465818912124619</v>
      </c>
      <c r="AP1301" s="34">
        <f t="shared" si="283"/>
        <v>8920.2721815006353</v>
      </c>
      <c r="AQ1301" s="16">
        <f>IF(AJ1301=1,A1301-Regression!$C$15,0)</f>
        <v>-195.28057553956842</v>
      </c>
      <c r="AR1301" s="16">
        <f>IF(AJ1301=1,AK1301-Regression!$D$15,0)</f>
        <v>1066.0215827338398</v>
      </c>
      <c r="AS1301" s="16">
        <f>IF(AJ1301=1,AL1301-Regression!$E$15,0)</f>
        <v>40707.434052757802</v>
      </c>
      <c r="AT1301" s="16">
        <f>IF(AJ1301=1,AP1301-Regression!$F$15,0)</f>
        <v>-174.3004603226309</v>
      </c>
      <c r="AU1301" s="19">
        <f>IF(AND(ISNUMBER(AK1301),ISNUMBER(AL1301)),Regression!$C$38+Regression!$D$38*A1301+Regression!$E$38*AK1301+Regression!$F$38*AL1301,"")</f>
        <v>9293.5272832405844</v>
      </c>
      <c r="AV1301" s="34">
        <f t="shared" si="284"/>
        <v>8500.4008354377274</v>
      </c>
      <c r="AW1301" s="13" t="str">
        <f>IF(AJ1301=1,"Train",IF(AH1301=Inputs!$B$6+1,"Validation",IF(AH1301&gt;Inputs!$B$6+1,"Forecast","Not used")))</f>
        <v>Train</v>
      </c>
      <c r="AX1301" s="34">
        <f t="shared" si="285"/>
        <v>8159</v>
      </c>
      <c r="AY1301" s="38" t="str">
        <f t="shared" si="286"/>
        <v/>
      </c>
      <c r="AZ1301" s="13">
        <f t="shared" si="287"/>
        <v>-373.25510173994917</v>
      </c>
      <c r="BB1301" s="19">
        <f>Regression!$C$45+Regression!$C$46*A1301</f>
        <v>8171.6289785209656</v>
      </c>
      <c r="BC1301" s="27" t="str">
        <f t="shared" si="288"/>
        <v/>
      </c>
      <c r="BD1301" s="30">
        <f>INDEX('Seasonal Index'!$H$2:$H$53,AI1301)</f>
        <v>0.90693988880451892</v>
      </c>
      <c r="BE1301" s="34" t="str">
        <f t="shared" si="289"/>
        <v/>
      </c>
      <c r="BF1301" s="38" t="str">
        <f t="shared" si="290"/>
        <v/>
      </c>
      <c r="BG1301" s="34">
        <f t="shared" si="291"/>
        <v>8159</v>
      </c>
      <c r="BH1301" s="13">
        <f t="shared" si="292"/>
        <v>0</v>
      </c>
      <c r="BI1301" s="13">
        <f t="shared" si="293"/>
        <v>0</v>
      </c>
    </row>
    <row r="1302" spans="1:61" x14ac:dyDescent="0.2">
      <c r="A1302" s="15">
        <v>1301</v>
      </c>
      <c r="B1302" s="35">
        <v>42377</v>
      </c>
      <c r="C1302" s="36">
        <v>8500</v>
      </c>
      <c r="D1302" s="37"/>
      <c r="F1302" s="15">
        <v>273000</v>
      </c>
      <c r="H1302" s="15">
        <v>34.648000000000003</v>
      </c>
      <c r="I1302" s="15">
        <v>34.194000000000003</v>
      </c>
      <c r="J1302" s="15">
        <v>2.028</v>
      </c>
      <c r="K1302" s="15">
        <v>18401.626</v>
      </c>
      <c r="L1302" s="15">
        <v>843677</v>
      </c>
      <c r="M1302" s="15">
        <v>760</v>
      </c>
      <c r="N1302" s="15">
        <v>18.314</v>
      </c>
      <c r="O1302" s="15">
        <v>268469</v>
      </c>
      <c r="P1302" s="15">
        <v>12423.2</v>
      </c>
      <c r="Q1302" s="15">
        <v>3487878</v>
      </c>
      <c r="R1302" s="15">
        <v>118000</v>
      </c>
      <c r="S1302" s="15">
        <v>20594</v>
      </c>
      <c r="T1302" s="15">
        <v>12.065</v>
      </c>
      <c r="U1302" s="15">
        <v>124.6</v>
      </c>
      <c r="V1302" s="15">
        <v>19</v>
      </c>
      <c r="W1302" s="15">
        <v>86.5</v>
      </c>
      <c r="X1302" s="15">
        <v>113.256525</v>
      </c>
      <c r="Y1302" s="15">
        <v>2.8571428571428599</v>
      </c>
      <c r="Z1302" s="15">
        <v>2.5540075302124001</v>
      </c>
      <c r="AA1302" s="15">
        <v>62.4012451171875</v>
      </c>
      <c r="AB1302" s="15">
        <v>319601</v>
      </c>
      <c r="AD1302" s="15">
        <v>0</v>
      </c>
      <c r="AE1302" s="15">
        <v>172</v>
      </c>
      <c r="AF1302" s="15">
        <v>0</v>
      </c>
      <c r="AH1302" s="13">
        <f t="shared" si="280"/>
        <v>2016</v>
      </c>
      <c r="AI1302" s="13">
        <f t="shared" si="281"/>
        <v>2</v>
      </c>
      <c r="AJ1302" s="13">
        <f>IF(AND(ISNUMBER(C1302),ISNUMBER(AK1302),ISNUMBER(AL1302),AH1302&gt;=Inputs!$B$5,AH1302&lt;=Inputs!$B$6,AH1302&lt;&gt;Inputs!$B$7,AH1302&lt;&gt;Inputs!$B$8),1,0)</f>
        <v>1</v>
      </c>
      <c r="AK1302" s="13">
        <f>IF(INDEX($E1302:$AF1302,Inputs!$C$10)="","",INDEX($E1302:$AF1302,Inputs!$C$10))</f>
        <v>268469</v>
      </c>
      <c r="AL1302" s="13">
        <f>IF(INDEX($E1302:$AF1302,Inputs!$C$11)="","",INDEX($E1302:$AF1302,Inputs!$C$11))</f>
        <v>273000</v>
      </c>
      <c r="AM1302" s="19">
        <f>Regression!$C$5+Regression!$C$6*A1302</f>
        <v>9320.8999043834865</v>
      </c>
      <c r="AN1302" s="27">
        <f t="shared" si="282"/>
        <v>0.91192911491331119</v>
      </c>
      <c r="AO1302" s="30">
        <f>INDEX('Seasonal Index'!$E$2:$E$53,AI1302)</f>
        <v>0.92112372079680493</v>
      </c>
      <c r="AP1302" s="34">
        <f t="shared" si="283"/>
        <v>9227.8591985962503</v>
      </c>
      <c r="AQ1302" s="16">
        <f>IF(AJ1302=1,A1302-Regression!$C$15,0)</f>
        <v>-194.28057553956842</v>
      </c>
      <c r="AR1302" s="16">
        <f>IF(AJ1302=1,AK1302-Regression!$D$15,0)</f>
        <v>1066.0215827338398</v>
      </c>
      <c r="AS1302" s="16">
        <f>IF(AJ1302=1,AL1302-Regression!$E$15,0)</f>
        <v>37707.434052757802</v>
      </c>
      <c r="AT1302" s="16">
        <f>IF(AJ1302=1,AP1302-Regression!$F$15,0)</f>
        <v>133.28655677298411</v>
      </c>
      <c r="AU1302" s="19">
        <f>IF(AND(ISNUMBER(AK1302),ISNUMBER(AL1302)),Regression!$C$38+Regression!$D$38*A1302+Regression!$E$38*AK1302+Regression!$F$38*AL1302,"")</f>
        <v>9299.9300941529236</v>
      </c>
      <c r="AV1302" s="34">
        <f t="shared" si="284"/>
        <v>8566.3862114763215</v>
      </c>
      <c r="AW1302" s="13" t="str">
        <f>IF(AJ1302=1,"Train",IF(AH1302=Inputs!$B$6+1,"Validation",IF(AH1302&gt;Inputs!$B$6+1,"Forecast","Not used")))</f>
        <v>Train</v>
      </c>
      <c r="AX1302" s="34">
        <f t="shared" si="285"/>
        <v>8500</v>
      </c>
      <c r="AY1302" s="38" t="str">
        <f t="shared" si="286"/>
        <v/>
      </c>
      <c r="AZ1302" s="13">
        <f t="shared" si="287"/>
        <v>-72.070895556673349</v>
      </c>
      <c r="BB1302" s="19">
        <f>Regression!$C$45+Regression!$C$46*A1302</f>
        <v>8173.1884781337421</v>
      </c>
      <c r="BC1302" s="27" t="str">
        <f t="shared" si="288"/>
        <v/>
      </c>
      <c r="BD1302" s="30">
        <f>INDEX('Seasonal Index'!$H$2:$H$53,AI1302)</f>
        <v>0.93580735968008499</v>
      </c>
      <c r="BE1302" s="34" t="str">
        <f t="shared" si="289"/>
        <v/>
      </c>
      <c r="BF1302" s="38" t="str">
        <f t="shared" si="290"/>
        <v/>
      </c>
      <c r="BG1302" s="34">
        <f t="shared" si="291"/>
        <v>8500</v>
      </c>
      <c r="BH1302" s="13">
        <f t="shared" si="292"/>
        <v>0</v>
      </c>
      <c r="BI1302" s="13">
        <f t="shared" si="293"/>
        <v>0</v>
      </c>
    </row>
    <row r="1303" spans="1:61" x14ac:dyDescent="0.2">
      <c r="A1303" s="15">
        <v>1302</v>
      </c>
      <c r="B1303" s="35">
        <v>42384</v>
      </c>
      <c r="C1303" s="36">
        <v>9079</v>
      </c>
      <c r="D1303" s="37"/>
      <c r="F1303" s="15">
        <v>284000</v>
      </c>
      <c r="H1303" s="15">
        <v>30.585999999999999</v>
      </c>
      <c r="I1303" s="15">
        <v>29.1</v>
      </c>
      <c r="J1303" s="15">
        <v>1.996</v>
      </c>
      <c r="K1303" s="15">
        <v>18401.626</v>
      </c>
      <c r="L1303" s="15">
        <v>900247</v>
      </c>
      <c r="M1303" s="15">
        <v>760</v>
      </c>
      <c r="N1303" s="15">
        <v>18.314</v>
      </c>
      <c r="O1303" s="15">
        <v>248843</v>
      </c>
      <c r="P1303" s="15">
        <v>12423.2</v>
      </c>
      <c r="Q1303" s="15">
        <v>3487878</v>
      </c>
      <c r="R1303" s="15">
        <v>118000</v>
      </c>
      <c r="S1303" s="15">
        <v>20594</v>
      </c>
      <c r="T1303" s="15">
        <v>12.065</v>
      </c>
      <c r="U1303" s="15">
        <v>124.6</v>
      </c>
      <c r="V1303" s="15">
        <v>19</v>
      </c>
      <c r="W1303" s="15">
        <v>86.5</v>
      </c>
      <c r="X1303" s="15">
        <v>114.54064</v>
      </c>
      <c r="Y1303" s="15">
        <v>2.8571428571428599</v>
      </c>
      <c r="Z1303" s="15">
        <v>2.5540075302124001</v>
      </c>
      <c r="AA1303" s="15">
        <v>60.512058258056598</v>
      </c>
      <c r="AB1303" s="15">
        <v>319601</v>
      </c>
      <c r="AD1303" s="15">
        <v>0</v>
      </c>
      <c r="AE1303" s="15">
        <v>179</v>
      </c>
      <c r="AF1303" s="15">
        <v>0</v>
      </c>
      <c r="AH1303" s="13">
        <f t="shared" si="280"/>
        <v>2016</v>
      </c>
      <c r="AI1303" s="13">
        <f t="shared" si="281"/>
        <v>3</v>
      </c>
      <c r="AJ1303" s="13">
        <f>IF(AND(ISNUMBER(C1303),ISNUMBER(AK1303),ISNUMBER(AL1303),AH1303&gt;=Inputs!$B$5,AH1303&lt;=Inputs!$B$6,AH1303&lt;&gt;Inputs!$B$7,AH1303&lt;&gt;Inputs!$B$8),1,0)</f>
        <v>1</v>
      </c>
      <c r="AK1303" s="13">
        <f>IF(INDEX($E1303:$AF1303,Inputs!$C$10)="","",INDEX($E1303:$AF1303,Inputs!$C$10))</f>
        <v>248843</v>
      </c>
      <c r="AL1303" s="13">
        <f>IF(INDEX($E1303:$AF1303,Inputs!$C$11)="","",INDEX($E1303:$AF1303,Inputs!$C$11))</f>
        <v>284000</v>
      </c>
      <c r="AM1303" s="19">
        <f>Regression!$C$5+Regression!$C$6*A1303</f>
        <v>9319.7272294451668</v>
      </c>
      <c r="AN1303" s="27">
        <f t="shared" si="282"/>
        <v>0.9741701421598904</v>
      </c>
      <c r="AO1303" s="30">
        <f>INDEX('Seasonal Index'!$E$2:$E$53,AI1303)</f>
        <v>0.93247570989249473</v>
      </c>
      <c r="AP1303" s="34">
        <f t="shared" si="283"/>
        <v>9736.446648081288</v>
      </c>
      <c r="AQ1303" s="16">
        <f>IF(AJ1303=1,A1303-Regression!$C$15,0)</f>
        <v>-193.28057553956842</v>
      </c>
      <c r="AR1303" s="16">
        <f>IF(AJ1303=1,AK1303-Regression!$D$15,0)</f>
        <v>-18559.97841726616</v>
      </c>
      <c r="AS1303" s="16">
        <f>IF(AJ1303=1,AL1303-Regression!$E$15,0)</f>
        <v>48707.434052757802</v>
      </c>
      <c r="AT1303" s="16">
        <f>IF(AJ1303=1,AP1303-Regression!$F$15,0)</f>
        <v>641.87400625802184</v>
      </c>
      <c r="AU1303" s="19">
        <f>IF(AND(ISNUMBER(AK1303),ISNUMBER(AL1303)),Regression!$C$38+Regression!$D$38*A1303+Regression!$E$38*AK1303+Regression!$F$38*AL1303,"")</f>
        <v>9233.3513303459877</v>
      </c>
      <c r="AV1303" s="34">
        <f t="shared" si="284"/>
        <v>8609.875836451185</v>
      </c>
      <c r="AW1303" s="13" t="str">
        <f>IF(AJ1303=1,"Train",IF(AH1303=Inputs!$B$6+1,"Validation",IF(AH1303&gt;Inputs!$B$6+1,"Forecast","Not used")))</f>
        <v>Train</v>
      </c>
      <c r="AX1303" s="34">
        <f t="shared" si="285"/>
        <v>9079</v>
      </c>
      <c r="AY1303" s="38" t="str">
        <f t="shared" si="286"/>
        <v/>
      </c>
      <c r="AZ1303" s="13">
        <f t="shared" si="287"/>
        <v>503.09531773530034</v>
      </c>
      <c r="BB1303" s="19">
        <f>Regression!$C$45+Regression!$C$46*A1303</f>
        <v>8174.7479777465187</v>
      </c>
      <c r="BC1303" s="27" t="str">
        <f t="shared" si="288"/>
        <v/>
      </c>
      <c r="BD1303" s="30">
        <f>INDEX('Seasonal Index'!$H$2:$H$53,AI1303)</f>
        <v>0.93511463592432087</v>
      </c>
      <c r="BE1303" s="34" t="str">
        <f t="shared" si="289"/>
        <v/>
      </c>
      <c r="BF1303" s="38" t="str">
        <f t="shared" si="290"/>
        <v/>
      </c>
      <c r="BG1303" s="34">
        <f t="shared" si="291"/>
        <v>9079</v>
      </c>
      <c r="BH1303" s="13">
        <f t="shared" si="292"/>
        <v>0</v>
      </c>
      <c r="BI1303" s="13">
        <f t="shared" si="293"/>
        <v>0</v>
      </c>
    </row>
    <row r="1304" spans="1:61" x14ac:dyDescent="0.2">
      <c r="A1304" s="15">
        <v>1303</v>
      </c>
      <c r="B1304" s="35">
        <v>42391</v>
      </c>
      <c r="C1304" s="36">
        <v>8941</v>
      </c>
      <c r="D1304" s="37"/>
      <c r="F1304" s="15">
        <v>290000</v>
      </c>
      <c r="H1304" s="15">
        <v>29.192499999999999</v>
      </c>
      <c r="I1304" s="15">
        <v>27.756</v>
      </c>
      <c r="J1304" s="15">
        <v>1.9139999999999999</v>
      </c>
      <c r="K1304" s="15">
        <v>18401.626</v>
      </c>
      <c r="L1304" s="15">
        <v>900247</v>
      </c>
      <c r="M1304" s="15">
        <v>760</v>
      </c>
      <c r="N1304" s="15">
        <v>17.503</v>
      </c>
      <c r="O1304" s="15">
        <v>248843</v>
      </c>
      <c r="P1304" s="15">
        <v>12423.2</v>
      </c>
      <c r="Q1304" s="15">
        <v>3487878</v>
      </c>
      <c r="R1304" s="15">
        <v>118000</v>
      </c>
      <c r="S1304" s="15">
        <v>20594</v>
      </c>
      <c r="T1304" s="15">
        <v>12.065</v>
      </c>
      <c r="U1304" s="15">
        <v>124.6</v>
      </c>
      <c r="V1304" s="15">
        <v>19</v>
      </c>
      <c r="W1304" s="15">
        <v>86.5</v>
      </c>
      <c r="X1304" s="15">
        <v>115.31883999999999</v>
      </c>
      <c r="Y1304" s="15">
        <v>2.8571428571428599</v>
      </c>
      <c r="Z1304" s="15">
        <v>2.53752493858337</v>
      </c>
      <c r="AA1304" s="15">
        <v>60.512058258056598</v>
      </c>
      <c r="AB1304" s="15">
        <v>319601</v>
      </c>
      <c r="AD1304" s="15">
        <v>0</v>
      </c>
      <c r="AE1304" s="15">
        <v>193.9</v>
      </c>
      <c r="AF1304" s="15">
        <v>0</v>
      </c>
      <c r="AH1304" s="13">
        <f t="shared" si="280"/>
        <v>2016</v>
      </c>
      <c r="AI1304" s="13">
        <f t="shared" si="281"/>
        <v>4</v>
      </c>
      <c r="AJ1304" s="13">
        <f>IF(AND(ISNUMBER(C1304),ISNUMBER(AK1304),ISNUMBER(AL1304),AH1304&gt;=Inputs!$B$5,AH1304&lt;=Inputs!$B$6,AH1304&lt;&gt;Inputs!$B$7,AH1304&lt;&gt;Inputs!$B$8),1,0)</f>
        <v>1</v>
      </c>
      <c r="AK1304" s="13">
        <f>IF(INDEX($E1304:$AF1304,Inputs!$C$10)="","",INDEX($E1304:$AF1304,Inputs!$C$10))</f>
        <v>248843</v>
      </c>
      <c r="AL1304" s="13">
        <f>IF(INDEX($E1304:$AF1304,Inputs!$C$11)="","",INDEX($E1304:$AF1304,Inputs!$C$11))</f>
        <v>290000</v>
      </c>
      <c r="AM1304" s="19">
        <f>Regression!$C$5+Regression!$C$6*A1304</f>
        <v>9318.5545545068489</v>
      </c>
      <c r="AN1304" s="27">
        <f t="shared" si="282"/>
        <v>0.95948357094456804</v>
      </c>
      <c r="AO1304" s="30">
        <f>INDEX('Seasonal Index'!$E$2:$E$53,AI1304)</f>
        <v>0.95567024426301994</v>
      </c>
      <c r="AP1304" s="34">
        <f t="shared" si="283"/>
        <v>9355.7375608099974</v>
      </c>
      <c r="AQ1304" s="16">
        <f>IF(AJ1304=1,A1304-Regression!$C$15,0)</f>
        <v>-192.28057553956842</v>
      </c>
      <c r="AR1304" s="16">
        <f>IF(AJ1304=1,AK1304-Regression!$D$15,0)</f>
        <v>-18559.97841726616</v>
      </c>
      <c r="AS1304" s="16">
        <f>IF(AJ1304=1,AL1304-Regression!$E$15,0)</f>
        <v>54707.434052757802</v>
      </c>
      <c r="AT1304" s="16">
        <f>IF(AJ1304=1,AP1304-Regression!$F$15,0)</f>
        <v>261.16491898673121</v>
      </c>
      <c r="AU1304" s="19">
        <f>IF(AND(ISNUMBER(AK1304),ISNUMBER(AL1304)),Regression!$C$38+Regression!$D$38*A1304+Regression!$E$38*AK1304+Regression!$F$38*AL1304,"")</f>
        <v>9215.8587688675125</v>
      </c>
      <c r="AV1304" s="34">
        <f t="shared" si="284"/>
        <v>8807.3220007371092</v>
      </c>
      <c r="AW1304" s="13" t="str">
        <f>IF(AJ1304=1,"Train",IF(AH1304=Inputs!$B$6+1,"Validation",IF(AH1304&gt;Inputs!$B$6+1,"Forecast","Not used")))</f>
        <v>Train</v>
      </c>
      <c r="AX1304" s="34">
        <f t="shared" si="285"/>
        <v>8941</v>
      </c>
      <c r="AY1304" s="38" t="str">
        <f t="shared" si="286"/>
        <v/>
      </c>
      <c r="AZ1304" s="13">
        <f t="shared" si="287"/>
        <v>139.8787919424849</v>
      </c>
      <c r="BB1304" s="19">
        <f>Regression!$C$45+Regression!$C$46*A1304</f>
        <v>8176.3074773592962</v>
      </c>
      <c r="BC1304" s="27" t="str">
        <f t="shared" si="288"/>
        <v/>
      </c>
      <c r="BD1304" s="30">
        <f>INDEX('Seasonal Index'!$H$2:$H$53,AI1304)</f>
        <v>0.94748400224267371</v>
      </c>
      <c r="BE1304" s="34" t="str">
        <f t="shared" si="289"/>
        <v/>
      </c>
      <c r="BF1304" s="38" t="str">
        <f t="shared" si="290"/>
        <v/>
      </c>
      <c r="BG1304" s="34">
        <f t="shared" si="291"/>
        <v>8941</v>
      </c>
      <c r="BH1304" s="13">
        <f t="shared" si="292"/>
        <v>0</v>
      </c>
      <c r="BI1304" s="13">
        <f t="shared" si="293"/>
        <v>0</v>
      </c>
    </row>
    <row r="1305" spans="1:61" x14ac:dyDescent="0.2">
      <c r="A1305" s="15">
        <v>1304</v>
      </c>
      <c r="B1305" s="35">
        <v>42398</v>
      </c>
      <c r="C1305" s="36">
        <v>8341</v>
      </c>
      <c r="D1305" s="37"/>
      <c r="F1305" s="15">
        <v>269000</v>
      </c>
      <c r="H1305" s="15">
        <v>31.808</v>
      </c>
      <c r="I1305" s="15">
        <v>31.748000000000001</v>
      </c>
      <c r="J1305" s="15">
        <v>1.8560000000000001</v>
      </c>
      <c r="K1305" s="15">
        <v>18401.626</v>
      </c>
      <c r="L1305" s="15">
        <v>900247</v>
      </c>
      <c r="M1305" s="15">
        <v>760</v>
      </c>
      <c r="N1305" s="15">
        <v>17.503</v>
      </c>
      <c r="O1305" s="15">
        <v>248843</v>
      </c>
      <c r="P1305" s="15">
        <v>12423.2</v>
      </c>
      <c r="Q1305" s="15">
        <v>3487878</v>
      </c>
      <c r="R1305" s="15">
        <v>118000</v>
      </c>
      <c r="S1305" s="15">
        <v>20594</v>
      </c>
      <c r="T1305" s="15">
        <v>12.065</v>
      </c>
      <c r="U1305" s="15">
        <v>124.6</v>
      </c>
      <c r="V1305" s="15">
        <v>19</v>
      </c>
      <c r="W1305" s="15">
        <v>86.5</v>
      </c>
      <c r="X1305" s="15">
        <v>116.049533333333</v>
      </c>
      <c r="Y1305" s="15">
        <v>2.8571428571428599</v>
      </c>
      <c r="Z1305" s="15">
        <v>2.53752493858337</v>
      </c>
      <c r="AA1305" s="15">
        <v>60.512058258056598</v>
      </c>
      <c r="AB1305" s="15">
        <v>319601</v>
      </c>
      <c r="AD1305" s="15">
        <v>0</v>
      </c>
      <c r="AE1305" s="15">
        <v>172</v>
      </c>
      <c r="AF1305" s="15">
        <v>0</v>
      </c>
      <c r="AH1305" s="13">
        <f t="shared" si="280"/>
        <v>2016</v>
      </c>
      <c r="AI1305" s="13">
        <f t="shared" si="281"/>
        <v>5</v>
      </c>
      <c r="AJ1305" s="13">
        <f>IF(AND(ISNUMBER(C1305),ISNUMBER(AK1305),ISNUMBER(AL1305),AH1305&gt;=Inputs!$B$5,AH1305&lt;=Inputs!$B$6,AH1305&lt;&gt;Inputs!$B$7,AH1305&lt;&gt;Inputs!$B$8),1,0)</f>
        <v>1</v>
      </c>
      <c r="AK1305" s="13">
        <f>IF(INDEX($E1305:$AF1305,Inputs!$C$10)="","",INDEX($E1305:$AF1305,Inputs!$C$10))</f>
        <v>248843</v>
      </c>
      <c r="AL1305" s="13">
        <f>IF(INDEX($E1305:$AF1305,Inputs!$C$11)="","",INDEX($E1305:$AF1305,Inputs!$C$11))</f>
        <v>269000</v>
      </c>
      <c r="AM1305" s="19">
        <f>Regression!$C$5+Regression!$C$6*A1305</f>
        <v>9317.3818795685293</v>
      </c>
      <c r="AN1305" s="27">
        <f t="shared" si="282"/>
        <v>0.895208558349468</v>
      </c>
      <c r="AO1305" s="30">
        <f>INDEX('Seasonal Index'!$E$2:$E$53,AI1305)</f>
        <v>0.96378521109549831</v>
      </c>
      <c r="AP1305" s="34">
        <f t="shared" si="283"/>
        <v>8654.4179179913954</v>
      </c>
      <c r="AQ1305" s="16">
        <f>IF(AJ1305=1,A1305-Regression!$C$15,0)</f>
        <v>-191.28057553956842</v>
      </c>
      <c r="AR1305" s="16">
        <f>IF(AJ1305=1,AK1305-Regression!$D$15,0)</f>
        <v>-18559.97841726616</v>
      </c>
      <c r="AS1305" s="16">
        <f>IF(AJ1305=1,AL1305-Regression!$E$15,0)</f>
        <v>33707.434052757802</v>
      </c>
      <c r="AT1305" s="16">
        <f>IF(AJ1305=1,AP1305-Regression!$F$15,0)</f>
        <v>-440.1547238318708</v>
      </c>
      <c r="AU1305" s="19">
        <f>IF(AND(ISNUMBER(AK1305),ISNUMBER(AL1305)),Regression!$C$38+Regression!$D$38*A1305+Regression!$E$38*AK1305+Regression!$F$38*AL1305,"")</f>
        <v>9270.0523245614786</v>
      </c>
      <c r="AV1305" s="34">
        <f t="shared" si="284"/>
        <v>8934.3393364938001</v>
      </c>
      <c r="AW1305" s="13" t="str">
        <f>IF(AJ1305=1,"Train",IF(AH1305=Inputs!$B$6+1,"Validation",IF(AH1305&gt;Inputs!$B$6+1,"Forecast","Not used")))</f>
        <v>Train</v>
      </c>
      <c r="AX1305" s="34">
        <f t="shared" si="285"/>
        <v>8341</v>
      </c>
      <c r="AY1305" s="38" t="str">
        <f t="shared" si="286"/>
        <v/>
      </c>
      <c r="AZ1305" s="13">
        <f t="shared" si="287"/>
        <v>-615.63440657008323</v>
      </c>
      <c r="BB1305" s="19">
        <f>Regression!$C$45+Regression!$C$46*A1305</f>
        <v>8177.8669769720727</v>
      </c>
      <c r="BC1305" s="27" t="str">
        <f t="shared" si="288"/>
        <v/>
      </c>
      <c r="BD1305" s="30">
        <f>INDEX('Seasonal Index'!$H$2:$H$53,AI1305)</f>
        <v>1.0045556242669631</v>
      </c>
      <c r="BE1305" s="34" t="str">
        <f t="shared" si="289"/>
        <v/>
      </c>
      <c r="BF1305" s="38" t="str">
        <f t="shared" si="290"/>
        <v/>
      </c>
      <c r="BG1305" s="34">
        <f t="shared" si="291"/>
        <v>8341</v>
      </c>
      <c r="BH1305" s="13">
        <f t="shared" si="292"/>
        <v>0</v>
      </c>
      <c r="BI1305" s="13">
        <f t="shared" si="293"/>
        <v>0</v>
      </c>
    </row>
    <row r="1306" spans="1:61" x14ac:dyDescent="0.2">
      <c r="A1306" s="15">
        <v>1305</v>
      </c>
      <c r="B1306" s="35">
        <v>42405</v>
      </c>
      <c r="C1306" s="36">
        <v>9122</v>
      </c>
      <c r="D1306" s="37"/>
      <c r="F1306" s="15">
        <v>282000</v>
      </c>
      <c r="H1306" s="15">
        <v>31.26</v>
      </c>
      <c r="I1306" s="15">
        <v>32.183999999999997</v>
      </c>
      <c r="J1306" s="15">
        <v>1.8220000000000001</v>
      </c>
      <c r="K1306" s="15">
        <v>18435.136999999999</v>
      </c>
      <c r="L1306" s="15">
        <v>900247</v>
      </c>
      <c r="M1306" s="15">
        <v>711</v>
      </c>
      <c r="N1306" s="15">
        <v>17.503</v>
      </c>
      <c r="O1306" s="15">
        <v>248843</v>
      </c>
      <c r="P1306" s="15">
        <v>12452</v>
      </c>
      <c r="Q1306" s="15">
        <v>3487878</v>
      </c>
      <c r="R1306" s="15">
        <v>118000</v>
      </c>
      <c r="S1306" s="15">
        <v>20594</v>
      </c>
      <c r="T1306" s="15">
        <v>12.065</v>
      </c>
      <c r="U1306" s="15">
        <v>125.3</v>
      </c>
      <c r="V1306" s="15">
        <v>19</v>
      </c>
      <c r="W1306" s="15">
        <v>91.7</v>
      </c>
      <c r="X1306" s="15">
        <v>115.434733333333</v>
      </c>
      <c r="Y1306" s="15">
        <v>2.8571428571428599</v>
      </c>
      <c r="Z1306" s="15">
        <v>2.53752493858337</v>
      </c>
      <c r="AA1306" s="15">
        <v>60.512058258056598</v>
      </c>
      <c r="AB1306" s="15">
        <v>319601</v>
      </c>
      <c r="AD1306" s="15">
        <v>0</v>
      </c>
      <c r="AE1306" s="15">
        <v>135</v>
      </c>
      <c r="AF1306" s="15">
        <v>1</v>
      </c>
      <c r="AH1306" s="13">
        <f t="shared" si="280"/>
        <v>2016</v>
      </c>
      <c r="AI1306" s="13">
        <f t="shared" si="281"/>
        <v>6</v>
      </c>
      <c r="AJ1306" s="13">
        <f>IF(AND(ISNUMBER(C1306),ISNUMBER(AK1306),ISNUMBER(AL1306),AH1306&gt;=Inputs!$B$5,AH1306&lt;=Inputs!$B$6,AH1306&lt;&gt;Inputs!$B$7,AH1306&lt;&gt;Inputs!$B$8),1,0)</f>
        <v>1</v>
      </c>
      <c r="AK1306" s="13">
        <f>IF(INDEX($E1306:$AF1306,Inputs!$C$10)="","",INDEX($E1306:$AF1306,Inputs!$C$10))</f>
        <v>248843</v>
      </c>
      <c r="AL1306" s="13">
        <f>IF(INDEX($E1306:$AF1306,Inputs!$C$11)="","",INDEX($E1306:$AF1306,Inputs!$C$11))</f>
        <v>282000</v>
      </c>
      <c r="AM1306" s="19">
        <f>Regression!$C$5+Regression!$C$6*A1306</f>
        <v>9316.2092046302096</v>
      </c>
      <c r="AN1306" s="27">
        <f t="shared" si="282"/>
        <v>0.97915362350024449</v>
      </c>
      <c r="AO1306" s="30">
        <f>INDEX('Seasonal Index'!$E$2:$E$53,AI1306)</f>
        <v>0.93990301851114999</v>
      </c>
      <c r="AP1306" s="34">
        <f t="shared" si="283"/>
        <v>9705.2566279121766</v>
      </c>
      <c r="AQ1306" s="16">
        <f>IF(AJ1306=1,A1306-Regression!$C$15,0)</f>
        <v>-190.28057553956842</v>
      </c>
      <c r="AR1306" s="16">
        <f>IF(AJ1306=1,AK1306-Regression!$D$15,0)</f>
        <v>-18559.97841726616</v>
      </c>
      <c r="AS1306" s="16">
        <f>IF(AJ1306=1,AL1306-Regression!$E$15,0)</f>
        <v>46707.434052757802</v>
      </c>
      <c r="AT1306" s="16">
        <f>IF(AJ1306=1,AP1306-Regression!$F$15,0)</f>
        <v>610.68398608891039</v>
      </c>
      <c r="AU1306" s="19">
        <f>IF(AND(ISNUMBER(AK1306),ISNUMBER(AL1306)),Regression!$C$38+Regression!$D$38*A1306+Regression!$E$38*AK1306+Regression!$F$38*AL1306,"")</f>
        <v>9233.9744734456981</v>
      </c>
      <c r="AV1306" s="34">
        <f t="shared" si="284"/>
        <v>8679.0404804465179</v>
      </c>
      <c r="AW1306" s="13" t="str">
        <f>IF(AJ1306=1,"Train",IF(AH1306=Inputs!$B$6+1,"Validation",IF(AH1306&gt;Inputs!$B$6+1,"Forecast","Not used")))</f>
        <v>Train</v>
      </c>
      <c r="AX1306" s="34">
        <f t="shared" si="285"/>
        <v>9122</v>
      </c>
      <c r="AY1306" s="38" t="str">
        <f t="shared" si="286"/>
        <v/>
      </c>
      <c r="AZ1306" s="13">
        <f t="shared" si="287"/>
        <v>471.28215446647846</v>
      </c>
      <c r="BB1306" s="19">
        <f>Regression!$C$45+Regression!$C$46*A1306</f>
        <v>8179.4264765848493</v>
      </c>
      <c r="BC1306" s="27" t="str">
        <f t="shared" si="288"/>
        <v/>
      </c>
      <c r="BD1306" s="30">
        <f>INDEX('Seasonal Index'!$H$2:$H$53,AI1306)</f>
        <v>0.95301266001084362</v>
      </c>
      <c r="BE1306" s="34" t="str">
        <f t="shared" si="289"/>
        <v/>
      </c>
      <c r="BF1306" s="38" t="str">
        <f t="shared" si="290"/>
        <v/>
      </c>
      <c r="BG1306" s="34">
        <f t="shared" si="291"/>
        <v>9122</v>
      </c>
      <c r="BH1306" s="13">
        <f t="shared" si="292"/>
        <v>0</v>
      </c>
      <c r="BI1306" s="13">
        <f t="shared" si="293"/>
        <v>0</v>
      </c>
    </row>
    <row r="1307" spans="1:61" x14ac:dyDescent="0.2">
      <c r="A1307" s="15">
        <v>1306</v>
      </c>
      <c r="B1307" s="35">
        <v>42412</v>
      </c>
      <c r="C1307" s="36">
        <v>9203</v>
      </c>
      <c r="D1307" s="37"/>
      <c r="F1307" s="15">
        <v>266000</v>
      </c>
      <c r="H1307" s="15">
        <v>28.143999999999998</v>
      </c>
      <c r="I1307" s="15">
        <v>30.41</v>
      </c>
      <c r="J1307" s="15">
        <v>1.7589999999999999</v>
      </c>
      <c r="K1307" s="15">
        <v>18435.136999999999</v>
      </c>
      <c r="L1307" s="15">
        <v>956049</v>
      </c>
      <c r="M1307" s="15">
        <v>711</v>
      </c>
      <c r="N1307" s="15">
        <v>17.503</v>
      </c>
      <c r="O1307" s="15">
        <v>248843</v>
      </c>
      <c r="P1307" s="15">
        <v>12452</v>
      </c>
      <c r="Q1307" s="15">
        <v>3487878</v>
      </c>
      <c r="R1307" s="15">
        <v>118000</v>
      </c>
      <c r="S1307" s="15">
        <v>20594</v>
      </c>
      <c r="T1307" s="15">
        <v>12.065</v>
      </c>
      <c r="U1307" s="15">
        <v>125.3</v>
      </c>
      <c r="V1307" s="15">
        <v>19</v>
      </c>
      <c r="W1307" s="15">
        <v>91.7</v>
      </c>
      <c r="X1307" s="15">
        <v>114.67904</v>
      </c>
      <c r="Y1307" s="15">
        <v>2.8571428571428599</v>
      </c>
      <c r="Z1307" s="15">
        <v>2.53752493858337</v>
      </c>
      <c r="AA1307" s="15">
        <v>60.512058258056598</v>
      </c>
      <c r="AB1307" s="15">
        <v>319601</v>
      </c>
      <c r="AD1307" s="15">
        <v>0</v>
      </c>
      <c r="AE1307" s="15">
        <v>171.9</v>
      </c>
      <c r="AF1307" s="15">
        <v>2.2000000000000002</v>
      </c>
      <c r="AH1307" s="13">
        <f t="shared" si="280"/>
        <v>2016</v>
      </c>
      <c r="AI1307" s="13">
        <f t="shared" si="281"/>
        <v>7</v>
      </c>
      <c r="AJ1307" s="13">
        <f>IF(AND(ISNUMBER(C1307),ISNUMBER(AK1307),ISNUMBER(AL1307),AH1307&gt;=Inputs!$B$5,AH1307&lt;=Inputs!$B$6,AH1307&lt;&gt;Inputs!$B$7,AH1307&lt;&gt;Inputs!$B$8),1,0)</f>
        <v>1</v>
      </c>
      <c r="AK1307" s="13">
        <f>IF(INDEX($E1307:$AF1307,Inputs!$C$10)="","",INDEX($E1307:$AF1307,Inputs!$C$10))</f>
        <v>248843</v>
      </c>
      <c r="AL1307" s="13">
        <f>IF(INDEX($E1307:$AF1307,Inputs!$C$11)="","",INDEX($E1307:$AF1307,Inputs!$C$11))</f>
        <v>266000</v>
      </c>
      <c r="AM1307" s="19">
        <f>Regression!$C$5+Regression!$C$6*A1307</f>
        <v>9315.0365296918917</v>
      </c>
      <c r="AN1307" s="27">
        <f t="shared" si="282"/>
        <v>0.98797250774757861</v>
      </c>
      <c r="AO1307" s="30">
        <f>INDEX('Seasonal Index'!$E$2:$E$53,AI1307)</f>
        <v>0.9631620939890071</v>
      </c>
      <c r="AP1307" s="34">
        <f t="shared" si="283"/>
        <v>9554.9856638201927</v>
      </c>
      <c r="AQ1307" s="16">
        <f>IF(AJ1307=1,A1307-Regression!$C$15,0)</f>
        <v>-189.28057553956842</v>
      </c>
      <c r="AR1307" s="16">
        <f>IF(AJ1307=1,AK1307-Regression!$D$15,0)</f>
        <v>-18559.97841726616</v>
      </c>
      <c r="AS1307" s="16">
        <f>IF(AJ1307=1,AL1307-Regression!$E$15,0)</f>
        <v>30707.434052757802</v>
      </c>
      <c r="AT1307" s="16">
        <f>IF(AJ1307=1,AP1307-Regression!$F$15,0)</f>
        <v>460.41302199692655</v>
      </c>
      <c r="AU1307" s="19">
        <f>IF(AND(ISNUMBER(AK1307),ISNUMBER(AL1307)),Regression!$C$38+Regression!$D$38*A1307+Regression!$E$38*AK1307+Regression!$F$38*AL1307,"")</f>
        <v>9274.8928222558807</v>
      </c>
      <c r="AV1307" s="34">
        <f t="shared" si="284"/>
        <v>8933.2251922075866</v>
      </c>
      <c r="AW1307" s="13" t="str">
        <f>IF(AJ1307=1,"Train",IF(AH1307=Inputs!$B$6+1,"Validation",IF(AH1307&gt;Inputs!$B$6+1,"Forecast","Not used")))</f>
        <v>Train</v>
      </c>
      <c r="AX1307" s="34">
        <f t="shared" si="285"/>
        <v>9203</v>
      </c>
      <c r="AY1307" s="38" t="str">
        <f t="shared" si="286"/>
        <v/>
      </c>
      <c r="AZ1307" s="13">
        <f t="shared" si="287"/>
        <v>280.09284156431204</v>
      </c>
      <c r="BB1307" s="19">
        <f>Regression!$C$45+Regression!$C$46*A1307</f>
        <v>8180.9859761976259</v>
      </c>
      <c r="BC1307" s="27" t="str">
        <f t="shared" si="288"/>
        <v/>
      </c>
      <c r="BD1307" s="30">
        <f>INDEX('Seasonal Index'!$H$2:$H$53,AI1307)</f>
        <v>0.98161870818373353</v>
      </c>
      <c r="BE1307" s="34" t="str">
        <f t="shared" si="289"/>
        <v/>
      </c>
      <c r="BF1307" s="38" t="str">
        <f t="shared" si="290"/>
        <v/>
      </c>
      <c r="BG1307" s="34">
        <f t="shared" si="291"/>
        <v>9203</v>
      </c>
      <c r="BH1307" s="13">
        <f t="shared" si="292"/>
        <v>0</v>
      </c>
      <c r="BI1307" s="13">
        <f t="shared" si="293"/>
        <v>0</v>
      </c>
    </row>
    <row r="1308" spans="1:61" x14ac:dyDescent="0.2">
      <c r="A1308" s="15">
        <v>1307</v>
      </c>
      <c r="B1308" s="35">
        <v>42419</v>
      </c>
      <c r="C1308" s="36">
        <v>9576</v>
      </c>
      <c r="D1308" s="37"/>
      <c r="F1308" s="15">
        <v>262000</v>
      </c>
      <c r="H1308" s="15">
        <v>30.022500000000001</v>
      </c>
      <c r="I1308" s="15">
        <v>32.29</v>
      </c>
      <c r="J1308" s="15">
        <v>1.724</v>
      </c>
      <c r="K1308" s="15">
        <v>18435.136999999999</v>
      </c>
      <c r="L1308" s="15">
        <v>956049</v>
      </c>
      <c r="M1308" s="15">
        <v>711</v>
      </c>
      <c r="N1308" s="15">
        <v>18.053999999999998</v>
      </c>
      <c r="O1308" s="15">
        <v>259424</v>
      </c>
      <c r="P1308" s="15">
        <v>12452</v>
      </c>
      <c r="Q1308" s="15">
        <v>3487878</v>
      </c>
      <c r="R1308" s="15">
        <v>118000</v>
      </c>
      <c r="S1308" s="15">
        <v>20594</v>
      </c>
      <c r="T1308" s="15">
        <v>12.065</v>
      </c>
      <c r="U1308" s="15">
        <v>125.3</v>
      </c>
      <c r="V1308" s="15">
        <v>19</v>
      </c>
      <c r="W1308" s="15">
        <v>91.7</v>
      </c>
      <c r="X1308" s="15">
        <v>114.2667</v>
      </c>
      <c r="Y1308" s="15">
        <v>2.8571428571428599</v>
      </c>
      <c r="Z1308" s="15">
        <v>2.4175074100494398</v>
      </c>
      <c r="AA1308" s="15">
        <v>60.512058258056598</v>
      </c>
      <c r="AB1308" s="15">
        <v>319601</v>
      </c>
      <c r="AD1308" s="15">
        <v>0</v>
      </c>
      <c r="AE1308" s="15">
        <v>154.4</v>
      </c>
      <c r="AF1308" s="15">
        <v>3.2</v>
      </c>
      <c r="AH1308" s="13">
        <f t="shared" si="280"/>
        <v>2016</v>
      </c>
      <c r="AI1308" s="13">
        <f t="shared" si="281"/>
        <v>8</v>
      </c>
      <c r="AJ1308" s="13">
        <f>IF(AND(ISNUMBER(C1308),ISNUMBER(AK1308),ISNUMBER(AL1308),AH1308&gt;=Inputs!$B$5,AH1308&lt;=Inputs!$B$6,AH1308&lt;&gt;Inputs!$B$7,AH1308&lt;&gt;Inputs!$B$8),1,0)</f>
        <v>1</v>
      </c>
      <c r="AK1308" s="13">
        <f>IF(INDEX($E1308:$AF1308,Inputs!$C$10)="","",INDEX($E1308:$AF1308,Inputs!$C$10))</f>
        <v>259424</v>
      </c>
      <c r="AL1308" s="13">
        <f>IF(INDEX($E1308:$AF1308,Inputs!$C$11)="","",INDEX($E1308:$AF1308,Inputs!$C$11))</f>
        <v>262000</v>
      </c>
      <c r="AM1308" s="19">
        <f>Regression!$C$5+Regression!$C$6*A1308</f>
        <v>9313.863854753572</v>
      </c>
      <c r="AN1308" s="27">
        <f t="shared" si="282"/>
        <v>1.0281447258983327</v>
      </c>
      <c r="AO1308" s="30">
        <f>INDEX('Seasonal Index'!$E$2:$E$53,AI1308)</f>
        <v>0.97838705647303814</v>
      </c>
      <c r="AP1308" s="34">
        <f t="shared" si="283"/>
        <v>9787.5374951507147</v>
      </c>
      <c r="AQ1308" s="16">
        <f>IF(AJ1308=1,A1308-Regression!$C$15,0)</f>
        <v>-188.28057553956842</v>
      </c>
      <c r="AR1308" s="16">
        <f>IF(AJ1308=1,AK1308-Regression!$D$15,0)</f>
        <v>-7978.9784172661602</v>
      </c>
      <c r="AS1308" s="16">
        <f>IF(AJ1308=1,AL1308-Regression!$E$15,0)</f>
        <v>26707.434052757802</v>
      </c>
      <c r="AT1308" s="16">
        <f>IF(AJ1308=1,AP1308-Regression!$F$15,0)</f>
        <v>692.96485332744851</v>
      </c>
      <c r="AU1308" s="19">
        <f>IF(AND(ISNUMBER(AK1308),ISNUMBER(AL1308)),Regression!$C$38+Regression!$D$38*A1308+Regression!$E$38*AK1308+Regression!$F$38*AL1308,"")</f>
        <v>9303.2575196891739</v>
      </c>
      <c r="AV1308" s="34">
        <f t="shared" si="284"/>
        <v>9102.1867402993485</v>
      </c>
      <c r="AW1308" s="13" t="str">
        <f>IF(AJ1308=1,"Train",IF(AH1308=Inputs!$B$6+1,"Validation",IF(AH1308&gt;Inputs!$B$6+1,"Forecast","Not used")))</f>
        <v>Train</v>
      </c>
      <c r="AX1308" s="34">
        <f t="shared" si="285"/>
        <v>9576</v>
      </c>
      <c r="AY1308" s="38" t="str">
        <f t="shared" si="286"/>
        <v/>
      </c>
      <c r="AZ1308" s="13">
        <f t="shared" si="287"/>
        <v>484.27997546154074</v>
      </c>
      <c r="BB1308" s="19">
        <f>Regression!$C$45+Regression!$C$46*A1308</f>
        <v>8182.5454758104024</v>
      </c>
      <c r="BC1308" s="27" t="str">
        <f t="shared" si="288"/>
        <v/>
      </c>
      <c r="BD1308" s="30">
        <f>INDEX('Seasonal Index'!$H$2:$H$53,AI1308)</f>
        <v>1.0025158987054763</v>
      </c>
      <c r="BE1308" s="34" t="str">
        <f t="shared" si="289"/>
        <v/>
      </c>
      <c r="BF1308" s="38" t="str">
        <f t="shared" si="290"/>
        <v/>
      </c>
      <c r="BG1308" s="34">
        <f t="shared" si="291"/>
        <v>9576</v>
      </c>
      <c r="BH1308" s="13">
        <f t="shared" si="292"/>
        <v>0</v>
      </c>
      <c r="BI1308" s="13">
        <f t="shared" si="293"/>
        <v>0</v>
      </c>
    </row>
    <row r="1309" spans="1:61" x14ac:dyDescent="0.2">
      <c r="A1309" s="15">
        <v>1308</v>
      </c>
      <c r="B1309" s="35">
        <v>42426</v>
      </c>
      <c r="C1309" s="36">
        <v>9121</v>
      </c>
      <c r="D1309" s="37"/>
      <c r="F1309" s="15">
        <v>270000</v>
      </c>
      <c r="H1309" s="15">
        <v>31.321999999999999</v>
      </c>
      <c r="I1309" s="15">
        <v>33.116</v>
      </c>
      <c r="J1309" s="15">
        <v>1.73</v>
      </c>
      <c r="K1309" s="15">
        <v>18435.136999999999</v>
      </c>
      <c r="L1309" s="15">
        <v>956049</v>
      </c>
      <c r="M1309" s="15">
        <v>711</v>
      </c>
      <c r="N1309" s="15">
        <v>18.053999999999998</v>
      </c>
      <c r="O1309" s="15">
        <v>259424</v>
      </c>
      <c r="P1309" s="15">
        <v>12452</v>
      </c>
      <c r="Q1309" s="15">
        <v>3487878</v>
      </c>
      <c r="R1309" s="15">
        <v>118000</v>
      </c>
      <c r="S1309" s="15">
        <v>20594</v>
      </c>
      <c r="T1309" s="15">
        <v>12.116</v>
      </c>
      <c r="U1309" s="15">
        <v>125.3</v>
      </c>
      <c r="V1309" s="15">
        <v>19</v>
      </c>
      <c r="W1309" s="15">
        <v>91.7</v>
      </c>
      <c r="X1309" s="15">
        <v>114.04985000000001</v>
      </c>
      <c r="Y1309" s="15">
        <v>2.8571428571428599</v>
      </c>
      <c r="Z1309" s="15">
        <v>2.4175074100494398</v>
      </c>
      <c r="AA1309" s="15">
        <v>60.512058258056598</v>
      </c>
      <c r="AB1309" s="15">
        <v>319601</v>
      </c>
      <c r="AD1309" s="15">
        <v>0</v>
      </c>
      <c r="AE1309" s="15">
        <v>110.2</v>
      </c>
      <c r="AF1309" s="15">
        <v>1</v>
      </c>
      <c r="AH1309" s="13">
        <f t="shared" si="280"/>
        <v>2016</v>
      </c>
      <c r="AI1309" s="13">
        <f t="shared" si="281"/>
        <v>9</v>
      </c>
      <c r="AJ1309" s="13">
        <f>IF(AND(ISNUMBER(C1309),ISNUMBER(AK1309),ISNUMBER(AL1309),AH1309&gt;=Inputs!$B$5,AH1309&lt;=Inputs!$B$6,AH1309&lt;&gt;Inputs!$B$7,AH1309&lt;&gt;Inputs!$B$8),1,0)</f>
        <v>1</v>
      </c>
      <c r="AK1309" s="13">
        <f>IF(INDEX($E1309:$AF1309,Inputs!$C$10)="","",INDEX($E1309:$AF1309,Inputs!$C$10))</f>
        <v>259424</v>
      </c>
      <c r="AL1309" s="13">
        <f>IF(INDEX($E1309:$AF1309,Inputs!$C$11)="","",INDEX($E1309:$AF1309,Inputs!$C$11))</f>
        <v>270000</v>
      </c>
      <c r="AM1309" s="19">
        <f>Regression!$C$5+Regression!$C$6*A1309</f>
        <v>9312.6911798152523</v>
      </c>
      <c r="AN1309" s="27">
        <f t="shared" si="282"/>
        <v>0.97941613480851464</v>
      </c>
      <c r="AO1309" s="30">
        <f>INDEX('Seasonal Index'!$E$2:$E$53,AI1309)</f>
        <v>0.98629367627517528</v>
      </c>
      <c r="AP1309" s="34">
        <f t="shared" si="283"/>
        <v>9247.7526921253902</v>
      </c>
      <c r="AQ1309" s="16">
        <f>IF(AJ1309=1,A1309-Regression!$C$15,0)</f>
        <v>-187.28057553956842</v>
      </c>
      <c r="AR1309" s="16">
        <f>IF(AJ1309=1,AK1309-Regression!$D$15,0)</f>
        <v>-7978.9784172661602</v>
      </c>
      <c r="AS1309" s="16">
        <f>IF(AJ1309=1,AL1309-Regression!$E$15,0)</f>
        <v>34707.434052757802</v>
      </c>
      <c r="AT1309" s="16">
        <f>IF(AJ1309=1,AP1309-Regression!$F$15,0)</f>
        <v>153.18005030212407</v>
      </c>
      <c r="AU1309" s="19">
        <f>IF(AND(ISNUMBER(AK1309),ISNUMBER(AL1309)),Regression!$C$38+Regression!$D$38*A1309+Regression!$E$38*AK1309+Regression!$F$38*AL1309,"")</f>
        <v>9280.4548754571824</v>
      </c>
      <c r="AV1309" s="34">
        <f t="shared" si="284"/>
        <v>9153.2539566205378</v>
      </c>
      <c r="AW1309" s="13" t="str">
        <f>IF(AJ1309=1,"Train",IF(AH1309=Inputs!$B$6+1,"Validation",IF(AH1309&gt;Inputs!$B$6+1,"Forecast","Not used")))</f>
        <v>Train</v>
      </c>
      <c r="AX1309" s="34">
        <f t="shared" si="285"/>
        <v>9121</v>
      </c>
      <c r="AY1309" s="38" t="str">
        <f t="shared" si="286"/>
        <v/>
      </c>
      <c r="AZ1309" s="13">
        <f t="shared" si="287"/>
        <v>-32.702183331792185</v>
      </c>
      <c r="BB1309" s="19">
        <f>Regression!$C$45+Regression!$C$46*A1309</f>
        <v>8184.104975423179</v>
      </c>
      <c r="BC1309" s="27" t="str">
        <f t="shared" si="288"/>
        <v/>
      </c>
      <c r="BD1309" s="30">
        <f>INDEX('Seasonal Index'!$H$2:$H$53,AI1309)</f>
        <v>1.0104103597905623</v>
      </c>
      <c r="BE1309" s="34" t="str">
        <f t="shared" si="289"/>
        <v/>
      </c>
      <c r="BF1309" s="38" t="str">
        <f t="shared" si="290"/>
        <v/>
      </c>
      <c r="BG1309" s="34">
        <f t="shared" si="291"/>
        <v>9121</v>
      </c>
      <c r="BH1309" s="13">
        <f t="shared" si="292"/>
        <v>0</v>
      </c>
      <c r="BI1309" s="13">
        <f t="shared" si="293"/>
        <v>0</v>
      </c>
    </row>
    <row r="1310" spans="1:61" x14ac:dyDescent="0.2">
      <c r="A1310" s="15">
        <v>1309</v>
      </c>
      <c r="B1310" s="35">
        <v>42433</v>
      </c>
      <c r="C1310" s="36">
        <v>9411</v>
      </c>
      <c r="D1310" s="37"/>
      <c r="F1310" s="15">
        <v>269000</v>
      </c>
      <c r="H1310" s="15">
        <v>34.433999999999997</v>
      </c>
      <c r="I1310" s="15">
        <v>36.277999999999999</v>
      </c>
      <c r="J1310" s="15">
        <v>1.7829999999999999</v>
      </c>
      <c r="K1310" s="15">
        <v>18435.136999999999</v>
      </c>
      <c r="L1310" s="15">
        <v>956049</v>
      </c>
      <c r="M1310" s="15">
        <v>711</v>
      </c>
      <c r="N1310" s="15">
        <v>18.053999999999998</v>
      </c>
      <c r="O1310" s="15">
        <v>259424</v>
      </c>
      <c r="P1310" s="15">
        <v>12452</v>
      </c>
      <c r="Q1310" s="15">
        <v>3487878</v>
      </c>
      <c r="R1310" s="15">
        <v>118000</v>
      </c>
      <c r="S1310" s="15">
        <v>20206</v>
      </c>
      <c r="T1310" s="15">
        <v>12.116</v>
      </c>
      <c r="U1310" s="15">
        <v>125.3</v>
      </c>
      <c r="V1310" s="15">
        <v>19</v>
      </c>
      <c r="W1310" s="15">
        <v>91.7</v>
      </c>
      <c r="X1310" s="15">
        <v>114.09296000000001</v>
      </c>
      <c r="Y1310" s="15">
        <v>2.8571428571428599</v>
      </c>
      <c r="Z1310" s="15">
        <v>2.4175074100494398</v>
      </c>
      <c r="AA1310" s="15">
        <v>60.512058258056598</v>
      </c>
      <c r="AB1310" s="15">
        <v>322113</v>
      </c>
      <c r="AD1310" s="15">
        <v>0</v>
      </c>
      <c r="AE1310" s="15">
        <v>116</v>
      </c>
      <c r="AF1310" s="15">
        <v>2.5</v>
      </c>
      <c r="AH1310" s="13">
        <f t="shared" si="280"/>
        <v>2016</v>
      </c>
      <c r="AI1310" s="13">
        <f t="shared" si="281"/>
        <v>10</v>
      </c>
      <c r="AJ1310" s="13">
        <f>IF(AND(ISNUMBER(C1310),ISNUMBER(AK1310),ISNUMBER(AL1310),AH1310&gt;=Inputs!$B$5,AH1310&lt;=Inputs!$B$6,AH1310&lt;&gt;Inputs!$B$7,AH1310&lt;&gt;Inputs!$B$8),1,0)</f>
        <v>1</v>
      </c>
      <c r="AK1310" s="13">
        <f>IF(INDEX($E1310:$AF1310,Inputs!$C$10)="","",INDEX($E1310:$AF1310,Inputs!$C$10))</f>
        <v>259424</v>
      </c>
      <c r="AL1310" s="13">
        <f>IF(INDEX($E1310:$AF1310,Inputs!$C$11)="","",INDEX($E1310:$AF1310,Inputs!$C$11))</f>
        <v>269000</v>
      </c>
      <c r="AM1310" s="19">
        <f>Regression!$C$5+Regression!$C$6*A1310</f>
        <v>9311.5185048769345</v>
      </c>
      <c r="AN1310" s="27">
        <f t="shared" si="282"/>
        <v>1.0106837026711553</v>
      </c>
      <c r="AO1310" s="30">
        <f>INDEX('Seasonal Index'!$E$2:$E$53,AI1310)</f>
        <v>0.99527490721887679</v>
      </c>
      <c r="AP1310" s="34">
        <f t="shared" si="283"/>
        <v>9455.678960396388</v>
      </c>
      <c r="AQ1310" s="16">
        <f>IF(AJ1310=1,A1310-Regression!$C$15,0)</f>
        <v>-186.28057553956842</v>
      </c>
      <c r="AR1310" s="16">
        <f>IF(AJ1310=1,AK1310-Regression!$D$15,0)</f>
        <v>-7978.9784172661602</v>
      </c>
      <c r="AS1310" s="16">
        <f>IF(AJ1310=1,AL1310-Regression!$E$15,0)</f>
        <v>33707.434052757802</v>
      </c>
      <c r="AT1310" s="16">
        <f>IF(AJ1310=1,AP1310-Regression!$F$15,0)</f>
        <v>361.10631857312183</v>
      </c>
      <c r="AU1310" s="19">
        <f>IF(AND(ISNUMBER(AK1310),ISNUMBER(AL1310)),Regression!$C$38+Regression!$D$38*A1310+Regression!$E$38*AK1310+Regression!$F$38*AL1310,"")</f>
        <v>9281.5476036160035</v>
      </c>
      <c r="AV1310" s="34">
        <f t="shared" si="284"/>
        <v>9237.6914300365061</v>
      </c>
      <c r="AW1310" s="13" t="str">
        <f>IF(AJ1310=1,"Train",IF(AH1310=Inputs!$B$6+1,"Validation",IF(AH1310&gt;Inputs!$B$6+1,"Forecast","Not used")))</f>
        <v>Train</v>
      </c>
      <c r="AX1310" s="34">
        <f t="shared" si="285"/>
        <v>9411</v>
      </c>
      <c r="AY1310" s="38" t="str">
        <f t="shared" si="286"/>
        <v/>
      </c>
      <c r="AZ1310" s="13">
        <f t="shared" si="287"/>
        <v>174.13135678038452</v>
      </c>
      <c r="BB1310" s="19">
        <f>Regression!$C$45+Regression!$C$46*A1310</f>
        <v>8185.6644750359565</v>
      </c>
      <c r="BC1310" s="27" t="str">
        <f t="shared" si="288"/>
        <v/>
      </c>
      <c r="BD1310" s="30">
        <f>INDEX('Seasonal Index'!$H$2:$H$53,AI1310)</f>
        <v>1.0119261816291902</v>
      </c>
      <c r="BE1310" s="34" t="str">
        <f t="shared" si="289"/>
        <v/>
      </c>
      <c r="BF1310" s="38" t="str">
        <f t="shared" si="290"/>
        <v/>
      </c>
      <c r="BG1310" s="34">
        <f t="shared" si="291"/>
        <v>9411</v>
      </c>
      <c r="BH1310" s="13">
        <f t="shared" si="292"/>
        <v>0</v>
      </c>
      <c r="BI1310" s="13">
        <f t="shared" si="293"/>
        <v>0</v>
      </c>
    </row>
    <row r="1311" spans="1:61" x14ac:dyDescent="0.2">
      <c r="A1311" s="15">
        <v>1310</v>
      </c>
      <c r="B1311" s="35">
        <v>42440</v>
      </c>
      <c r="C1311" s="36">
        <v>9458</v>
      </c>
      <c r="D1311" s="37"/>
      <c r="F1311" s="15">
        <v>255000</v>
      </c>
      <c r="H1311" s="15">
        <v>37.694000000000003</v>
      </c>
      <c r="I1311" s="15">
        <v>39.295999999999999</v>
      </c>
      <c r="J1311" s="15">
        <v>1.841</v>
      </c>
      <c r="K1311" s="15">
        <v>18435.136999999999</v>
      </c>
      <c r="L1311" s="15">
        <v>851059</v>
      </c>
      <c r="M1311" s="15">
        <v>643</v>
      </c>
      <c r="N1311" s="15">
        <v>18.053999999999998</v>
      </c>
      <c r="O1311" s="15">
        <v>259424</v>
      </c>
      <c r="P1311" s="15">
        <v>12478</v>
      </c>
      <c r="Q1311" s="15">
        <v>3487878</v>
      </c>
      <c r="R1311" s="15">
        <v>118000</v>
      </c>
      <c r="S1311" s="15">
        <v>20206</v>
      </c>
      <c r="T1311" s="15">
        <v>12.116</v>
      </c>
      <c r="U1311" s="15">
        <v>125.3</v>
      </c>
      <c r="V1311" s="15">
        <v>19</v>
      </c>
      <c r="W1311" s="15">
        <v>92.6</v>
      </c>
      <c r="X1311" s="15">
        <v>113.57034</v>
      </c>
      <c r="Y1311" s="15">
        <v>2.8571428571428599</v>
      </c>
      <c r="Z1311" s="15">
        <v>2.4175074100494398</v>
      </c>
      <c r="AA1311" s="15">
        <v>60.512058258056598</v>
      </c>
      <c r="AB1311" s="15">
        <v>322113</v>
      </c>
      <c r="AD1311" s="15">
        <v>0</v>
      </c>
      <c r="AE1311" s="15">
        <v>84.3</v>
      </c>
      <c r="AF1311" s="15">
        <v>3.2</v>
      </c>
      <c r="AH1311" s="13">
        <f t="shared" si="280"/>
        <v>2016</v>
      </c>
      <c r="AI1311" s="13">
        <f t="shared" si="281"/>
        <v>11</v>
      </c>
      <c r="AJ1311" s="13">
        <f>IF(AND(ISNUMBER(C1311),ISNUMBER(AK1311),ISNUMBER(AL1311),AH1311&gt;=Inputs!$B$5,AH1311&lt;=Inputs!$B$6,AH1311&lt;&gt;Inputs!$B$7,AH1311&lt;&gt;Inputs!$B$8),1,0)</f>
        <v>1</v>
      </c>
      <c r="AK1311" s="13">
        <f>IF(INDEX($E1311:$AF1311,Inputs!$C$10)="","",INDEX($E1311:$AF1311,Inputs!$C$10))</f>
        <v>259424</v>
      </c>
      <c r="AL1311" s="13">
        <f>IF(INDEX($E1311:$AF1311,Inputs!$C$11)="","",INDEX($E1311:$AF1311,Inputs!$C$11))</f>
        <v>255000</v>
      </c>
      <c r="AM1311" s="19">
        <f>Regression!$C$5+Regression!$C$6*A1311</f>
        <v>9310.3458299386148</v>
      </c>
      <c r="AN1311" s="27">
        <f t="shared" si="282"/>
        <v>1.0158591498917886</v>
      </c>
      <c r="AO1311" s="30">
        <f>INDEX('Seasonal Index'!$E$2:$E$53,AI1311)</f>
        <v>1.0021277529608945</v>
      </c>
      <c r="AP1311" s="34">
        <f t="shared" si="283"/>
        <v>9437.9184410922844</v>
      </c>
      <c r="AQ1311" s="16">
        <f>IF(AJ1311=1,A1311-Regression!$C$15,0)</f>
        <v>-185.28057553956842</v>
      </c>
      <c r="AR1311" s="16">
        <f>IF(AJ1311=1,AK1311-Regression!$D$15,0)</f>
        <v>-7978.9784172661602</v>
      </c>
      <c r="AS1311" s="16">
        <f>IF(AJ1311=1,AL1311-Regression!$E$15,0)</f>
        <v>19707.434052757802</v>
      </c>
      <c r="AT1311" s="16">
        <f>IF(AJ1311=1,AP1311-Regression!$F$15,0)</f>
        <v>343.34579926901824</v>
      </c>
      <c r="AU1311" s="19">
        <f>IF(AND(ISNUMBER(AK1311),ISNUMBER(AL1311)),Regression!$C$38+Regression!$D$38*A1311+Regression!$E$38*AK1311+Regression!$F$38*AL1311,"")</f>
        <v>9317.1558696726697</v>
      </c>
      <c r="AV1311" s="34">
        <f t="shared" si="284"/>
        <v>9336.9804756614813</v>
      </c>
      <c r="AW1311" s="13" t="str">
        <f>IF(AJ1311=1,"Train",IF(AH1311=Inputs!$B$6+1,"Validation",IF(AH1311&gt;Inputs!$B$6+1,"Forecast","Not used")))</f>
        <v>Train</v>
      </c>
      <c r="AX1311" s="34">
        <f t="shared" si="285"/>
        <v>9458</v>
      </c>
      <c r="AY1311" s="38" t="str">
        <f t="shared" si="286"/>
        <v/>
      </c>
      <c r="AZ1311" s="13">
        <f t="shared" si="287"/>
        <v>120.76257141961469</v>
      </c>
      <c r="BB1311" s="19">
        <f>Regression!$C$45+Regression!$C$46*A1311</f>
        <v>8187.223974648733</v>
      </c>
      <c r="BC1311" s="27" t="str">
        <f t="shared" si="288"/>
        <v/>
      </c>
      <c r="BD1311" s="30">
        <f>INDEX('Seasonal Index'!$H$2:$H$53,AI1311)</f>
        <v>1.0050201958166503</v>
      </c>
      <c r="BE1311" s="34" t="str">
        <f t="shared" si="289"/>
        <v/>
      </c>
      <c r="BF1311" s="38" t="str">
        <f t="shared" si="290"/>
        <v/>
      </c>
      <c r="BG1311" s="34">
        <f t="shared" si="291"/>
        <v>9458</v>
      </c>
      <c r="BH1311" s="13">
        <f t="shared" si="292"/>
        <v>0</v>
      </c>
      <c r="BI1311" s="13">
        <f t="shared" si="293"/>
        <v>0</v>
      </c>
    </row>
    <row r="1312" spans="1:61" x14ac:dyDescent="0.2">
      <c r="A1312" s="15">
        <v>1311</v>
      </c>
      <c r="B1312" s="35">
        <v>42447</v>
      </c>
      <c r="C1312" s="36">
        <v>9503</v>
      </c>
      <c r="D1312" s="37"/>
      <c r="F1312" s="15">
        <v>263000</v>
      </c>
      <c r="H1312" s="15">
        <v>38.317999999999998</v>
      </c>
      <c r="I1312" s="15">
        <v>38.496000000000002</v>
      </c>
      <c r="J1312" s="15">
        <v>1.9610000000000001</v>
      </c>
      <c r="K1312" s="15">
        <v>18435.136999999999</v>
      </c>
      <c r="L1312" s="15">
        <v>851059</v>
      </c>
      <c r="M1312" s="15">
        <v>643</v>
      </c>
      <c r="N1312" s="15">
        <v>18.096</v>
      </c>
      <c r="O1312" s="15">
        <v>239679</v>
      </c>
      <c r="P1312" s="15">
        <v>12478</v>
      </c>
      <c r="Q1312" s="15">
        <v>3400230</v>
      </c>
      <c r="R1312" s="15">
        <v>118000</v>
      </c>
      <c r="S1312" s="15">
        <v>20206</v>
      </c>
      <c r="T1312" s="15">
        <v>12.116</v>
      </c>
      <c r="U1312" s="15">
        <v>125.3</v>
      </c>
      <c r="V1312" s="15">
        <v>19</v>
      </c>
      <c r="W1312" s="15">
        <v>92.6</v>
      </c>
      <c r="X1312" s="15">
        <v>112.41106000000001</v>
      </c>
      <c r="Y1312" s="15">
        <v>2.8571428571428599</v>
      </c>
      <c r="Z1312" s="15">
        <v>2.71199297904968</v>
      </c>
      <c r="AA1312" s="15">
        <v>60.512058258056598</v>
      </c>
      <c r="AB1312" s="15">
        <v>322113</v>
      </c>
      <c r="AD1312" s="15">
        <v>0</v>
      </c>
      <c r="AE1312" s="15">
        <v>69.099999999999994</v>
      </c>
      <c r="AF1312" s="15">
        <v>8.3000000000000007</v>
      </c>
      <c r="AH1312" s="13">
        <f t="shared" si="280"/>
        <v>2016</v>
      </c>
      <c r="AI1312" s="13">
        <f t="shared" si="281"/>
        <v>12</v>
      </c>
      <c r="AJ1312" s="13">
        <f>IF(AND(ISNUMBER(C1312),ISNUMBER(AK1312),ISNUMBER(AL1312),AH1312&gt;=Inputs!$B$5,AH1312&lt;=Inputs!$B$6,AH1312&lt;&gt;Inputs!$B$7,AH1312&lt;&gt;Inputs!$B$8),1,0)</f>
        <v>1</v>
      </c>
      <c r="AK1312" s="13">
        <f>IF(INDEX($E1312:$AF1312,Inputs!$C$10)="","",INDEX($E1312:$AF1312,Inputs!$C$10))</f>
        <v>239679</v>
      </c>
      <c r="AL1312" s="13">
        <f>IF(INDEX($E1312:$AF1312,Inputs!$C$11)="","",INDEX($E1312:$AF1312,Inputs!$C$11))</f>
        <v>263000</v>
      </c>
      <c r="AM1312" s="19">
        <f>Regression!$C$5+Regression!$C$6*A1312</f>
        <v>9309.1731550002951</v>
      </c>
      <c r="AN1312" s="27">
        <f t="shared" si="282"/>
        <v>1.020821059160941</v>
      </c>
      <c r="AO1312" s="30">
        <f>INDEX('Seasonal Index'!$E$2:$E$53,AI1312)</f>
        <v>0.99255102448152055</v>
      </c>
      <c r="AP1312" s="34">
        <f t="shared" si="283"/>
        <v>9574.3188668452458</v>
      </c>
      <c r="AQ1312" s="16">
        <f>IF(AJ1312=1,A1312-Regression!$C$15,0)</f>
        <v>-184.28057553956842</v>
      </c>
      <c r="AR1312" s="16">
        <f>IF(AJ1312=1,AK1312-Regression!$D$15,0)</f>
        <v>-27723.97841726616</v>
      </c>
      <c r="AS1312" s="16">
        <f>IF(AJ1312=1,AL1312-Regression!$E$15,0)</f>
        <v>27707.434052757802</v>
      </c>
      <c r="AT1312" s="16">
        <f>IF(AJ1312=1,AP1312-Regression!$F$15,0)</f>
        <v>479.74622502197963</v>
      </c>
      <c r="AU1312" s="19">
        <f>IF(AND(ISNUMBER(AK1312),ISNUMBER(AL1312)),Regression!$C$38+Regression!$D$38*A1312+Regression!$E$38*AK1312+Regression!$F$38*AL1312,"")</f>
        <v>9258.3250941324641</v>
      </c>
      <c r="AV1312" s="34">
        <f t="shared" si="284"/>
        <v>9189.3600571641473</v>
      </c>
      <c r="AW1312" s="13" t="str">
        <f>IF(AJ1312=1,"Train",IF(AH1312=Inputs!$B$6+1,"Validation",IF(AH1312&gt;Inputs!$B$6+1,"Forecast","Not used")))</f>
        <v>Train</v>
      </c>
      <c r="AX1312" s="34">
        <f t="shared" si="285"/>
        <v>9503</v>
      </c>
      <c r="AY1312" s="38" t="str">
        <f t="shared" si="286"/>
        <v/>
      </c>
      <c r="AZ1312" s="13">
        <f t="shared" si="287"/>
        <v>315.99377271278172</v>
      </c>
      <c r="BB1312" s="19">
        <f>Regression!$C$45+Regression!$C$46*A1312</f>
        <v>8188.7834742615096</v>
      </c>
      <c r="BC1312" s="27" t="str">
        <f t="shared" si="288"/>
        <v/>
      </c>
      <c r="BD1312" s="30">
        <f>INDEX('Seasonal Index'!$H$2:$H$53,AI1312)</f>
        <v>1.0030364776411875</v>
      </c>
      <c r="BE1312" s="34" t="str">
        <f t="shared" si="289"/>
        <v/>
      </c>
      <c r="BF1312" s="38" t="str">
        <f t="shared" si="290"/>
        <v/>
      </c>
      <c r="BG1312" s="34">
        <f t="shared" si="291"/>
        <v>9503</v>
      </c>
      <c r="BH1312" s="13">
        <f t="shared" si="292"/>
        <v>0</v>
      </c>
      <c r="BI1312" s="13">
        <f t="shared" si="293"/>
        <v>0</v>
      </c>
    </row>
    <row r="1313" spans="1:61" x14ac:dyDescent="0.2">
      <c r="A1313" s="15">
        <v>1312</v>
      </c>
      <c r="B1313" s="35">
        <v>42454</v>
      </c>
      <c r="C1313" s="36">
        <v>9244</v>
      </c>
      <c r="D1313" s="37"/>
      <c r="F1313" s="15">
        <v>264000</v>
      </c>
      <c r="H1313" s="15">
        <v>39.445</v>
      </c>
      <c r="I1313" s="15">
        <v>39.405000000000001</v>
      </c>
      <c r="J1313" s="15">
        <v>2.0070000000000001</v>
      </c>
      <c r="K1313" s="15">
        <v>18435.136999999999</v>
      </c>
      <c r="L1313" s="15">
        <v>851059</v>
      </c>
      <c r="M1313" s="15">
        <v>643</v>
      </c>
      <c r="N1313" s="15">
        <v>18.096</v>
      </c>
      <c r="O1313" s="15">
        <v>239679</v>
      </c>
      <c r="P1313" s="15">
        <v>12478</v>
      </c>
      <c r="Q1313" s="15">
        <v>3400230</v>
      </c>
      <c r="R1313" s="15">
        <v>118000</v>
      </c>
      <c r="S1313" s="15">
        <v>20206</v>
      </c>
      <c r="T1313" s="15">
        <v>12.116</v>
      </c>
      <c r="U1313" s="15">
        <v>125.3</v>
      </c>
      <c r="V1313" s="15">
        <v>19</v>
      </c>
      <c r="W1313" s="15">
        <v>92.6</v>
      </c>
      <c r="X1313" s="15">
        <v>111.66888</v>
      </c>
      <c r="Y1313" s="15">
        <v>2.8571428571428599</v>
      </c>
      <c r="Z1313" s="15">
        <v>2.71199297904968</v>
      </c>
      <c r="AA1313" s="15">
        <v>60.512058258056598</v>
      </c>
      <c r="AB1313" s="15">
        <v>322113</v>
      </c>
      <c r="AD1313" s="15">
        <v>0</v>
      </c>
      <c r="AE1313" s="15">
        <v>97.4</v>
      </c>
      <c r="AF1313" s="15">
        <v>0.9</v>
      </c>
      <c r="AH1313" s="13">
        <f t="shared" si="280"/>
        <v>2016</v>
      </c>
      <c r="AI1313" s="13">
        <f t="shared" si="281"/>
        <v>13</v>
      </c>
      <c r="AJ1313" s="13">
        <f>IF(AND(ISNUMBER(C1313),ISNUMBER(AK1313),ISNUMBER(AL1313),AH1313&gt;=Inputs!$B$5,AH1313&lt;=Inputs!$B$6,AH1313&lt;&gt;Inputs!$B$7,AH1313&lt;&gt;Inputs!$B$8),1,0)</f>
        <v>1</v>
      </c>
      <c r="AK1313" s="13">
        <f>IF(INDEX($E1313:$AF1313,Inputs!$C$10)="","",INDEX($E1313:$AF1313,Inputs!$C$10))</f>
        <v>239679</v>
      </c>
      <c r="AL1313" s="13">
        <f>IF(INDEX($E1313:$AF1313,Inputs!$C$11)="","",INDEX($E1313:$AF1313,Inputs!$C$11))</f>
        <v>264000</v>
      </c>
      <c r="AM1313" s="19">
        <f>Regression!$C$5+Regression!$C$6*A1313</f>
        <v>9308.0004800619772</v>
      </c>
      <c r="AN1313" s="27">
        <f t="shared" si="282"/>
        <v>0.99312414302093466</v>
      </c>
      <c r="AO1313" s="30">
        <f>INDEX('Seasonal Index'!$E$2:$E$53,AI1313)</f>
        <v>1.0067199075539344</v>
      </c>
      <c r="AP1313" s="34">
        <f t="shared" si="283"/>
        <v>9182.2958209503358</v>
      </c>
      <c r="AQ1313" s="16">
        <f>IF(AJ1313=1,A1313-Regression!$C$15,0)</f>
        <v>-183.28057553956842</v>
      </c>
      <c r="AR1313" s="16">
        <f>IF(AJ1313=1,AK1313-Regression!$D$15,0)</f>
        <v>-27723.97841726616</v>
      </c>
      <c r="AS1313" s="16">
        <f>IF(AJ1313=1,AL1313-Regression!$E$15,0)</f>
        <v>28707.434052757802</v>
      </c>
      <c r="AT1313" s="16">
        <f>IF(AJ1313=1,AP1313-Regression!$F$15,0)</f>
        <v>87.72317912706967</v>
      </c>
      <c r="AU1313" s="19">
        <f>IF(AND(ISNUMBER(AK1313),ISNUMBER(AL1313)),Regression!$C$38+Regression!$D$38*A1313+Regression!$E$38*AK1313+Regression!$F$38*AL1313,"")</f>
        <v>9254.1077395377724</v>
      </c>
      <c r="AV1313" s="34">
        <f t="shared" si="284"/>
        <v>9316.2944880416144</v>
      </c>
      <c r="AW1313" s="13" t="str">
        <f>IF(AJ1313=1,"Train",IF(AH1313=Inputs!$B$6+1,"Validation",IF(AH1313&gt;Inputs!$B$6+1,"Forecast","Not used")))</f>
        <v>Train</v>
      </c>
      <c r="AX1313" s="34">
        <f t="shared" si="285"/>
        <v>9244</v>
      </c>
      <c r="AY1313" s="38" t="str">
        <f t="shared" si="286"/>
        <v/>
      </c>
      <c r="AZ1313" s="13">
        <f t="shared" si="287"/>
        <v>-71.811918587436594</v>
      </c>
      <c r="BB1313" s="19">
        <f>Regression!$C$45+Regression!$C$46*A1313</f>
        <v>8190.3429738742871</v>
      </c>
      <c r="BC1313" s="27" t="str">
        <f t="shared" si="288"/>
        <v/>
      </c>
      <c r="BD1313" s="30">
        <f>INDEX('Seasonal Index'!$H$2:$H$53,AI1313)</f>
        <v>1.0306249409207193</v>
      </c>
      <c r="BE1313" s="34" t="str">
        <f t="shared" si="289"/>
        <v/>
      </c>
      <c r="BF1313" s="38" t="str">
        <f t="shared" si="290"/>
        <v/>
      </c>
      <c r="BG1313" s="34">
        <f t="shared" si="291"/>
        <v>9244</v>
      </c>
      <c r="BH1313" s="13">
        <f t="shared" si="292"/>
        <v>0</v>
      </c>
      <c r="BI1313" s="13">
        <f t="shared" si="293"/>
        <v>0</v>
      </c>
    </row>
    <row r="1314" spans="1:61" x14ac:dyDescent="0.2">
      <c r="A1314" s="15">
        <v>1313</v>
      </c>
      <c r="B1314" s="35">
        <v>42461</v>
      </c>
      <c r="C1314" s="36">
        <v>9224</v>
      </c>
      <c r="D1314" s="37"/>
      <c r="F1314" s="15">
        <v>271000</v>
      </c>
      <c r="H1314" s="15">
        <v>36.822000000000003</v>
      </c>
      <c r="I1314" s="15">
        <v>37</v>
      </c>
      <c r="J1314" s="15">
        <v>2.0659999999999998</v>
      </c>
      <c r="K1314" s="15">
        <v>18435.136999999999</v>
      </c>
      <c r="L1314" s="15">
        <v>851059</v>
      </c>
      <c r="M1314" s="15">
        <v>643</v>
      </c>
      <c r="N1314" s="15">
        <v>18.096</v>
      </c>
      <c r="O1314" s="15">
        <v>239679</v>
      </c>
      <c r="P1314" s="15">
        <v>12478</v>
      </c>
      <c r="Q1314" s="15">
        <v>3400230</v>
      </c>
      <c r="R1314" s="15">
        <v>118000</v>
      </c>
      <c r="S1314" s="15">
        <v>20206</v>
      </c>
      <c r="T1314" s="15">
        <v>12.116</v>
      </c>
      <c r="U1314" s="15">
        <v>125.3</v>
      </c>
      <c r="V1314" s="15">
        <v>19</v>
      </c>
      <c r="W1314" s="15">
        <v>92.6</v>
      </c>
      <c r="X1314" s="15">
        <v>111.33156</v>
      </c>
      <c r="Y1314" s="15">
        <v>2.8571428571428599</v>
      </c>
      <c r="Z1314" s="15">
        <v>2.71199297904968</v>
      </c>
      <c r="AA1314" s="15">
        <v>60.512058258056598</v>
      </c>
      <c r="AB1314" s="15">
        <v>322113</v>
      </c>
      <c r="AD1314" s="15">
        <v>0</v>
      </c>
      <c r="AE1314" s="15">
        <v>70.7</v>
      </c>
      <c r="AF1314" s="15">
        <v>4.5999999999999996</v>
      </c>
      <c r="AH1314" s="13">
        <f t="shared" si="280"/>
        <v>2016</v>
      </c>
      <c r="AI1314" s="13">
        <f t="shared" si="281"/>
        <v>14</v>
      </c>
      <c r="AJ1314" s="13">
        <f>IF(AND(ISNUMBER(C1314),ISNUMBER(AK1314),ISNUMBER(AL1314),AH1314&gt;=Inputs!$B$5,AH1314&lt;=Inputs!$B$6,AH1314&lt;&gt;Inputs!$B$7,AH1314&lt;&gt;Inputs!$B$8),1,0)</f>
        <v>1</v>
      </c>
      <c r="AK1314" s="13">
        <f>IF(INDEX($E1314:$AF1314,Inputs!$C$10)="","",INDEX($E1314:$AF1314,Inputs!$C$10))</f>
        <v>239679</v>
      </c>
      <c r="AL1314" s="13">
        <f>IF(INDEX($E1314:$AF1314,Inputs!$C$11)="","",INDEX($E1314:$AF1314,Inputs!$C$11))</f>
        <v>271000</v>
      </c>
      <c r="AM1314" s="19">
        <f>Regression!$C$5+Regression!$C$6*A1314</f>
        <v>9306.8278051236575</v>
      </c>
      <c r="AN1314" s="27">
        <f t="shared" si="282"/>
        <v>0.99110031829770628</v>
      </c>
      <c r="AO1314" s="30">
        <f>INDEX('Seasonal Index'!$E$2:$E$53,AI1314)</f>
        <v>0.99471306505019241</v>
      </c>
      <c r="AP1314" s="34">
        <f t="shared" si="283"/>
        <v>9273.0258846399738</v>
      </c>
      <c r="AQ1314" s="16">
        <f>IF(AJ1314=1,A1314-Regression!$C$15,0)</f>
        <v>-182.28057553956842</v>
      </c>
      <c r="AR1314" s="16">
        <f>IF(AJ1314=1,AK1314-Regression!$D$15,0)</f>
        <v>-27723.97841726616</v>
      </c>
      <c r="AS1314" s="16">
        <f>IF(AJ1314=1,AL1314-Regression!$E$15,0)</f>
        <v>35707.434052757802</v>
      </c>
      <c r="AT1314" s="16">
        <f>IF(AJ1314=1,AP1314-Regression!$F$15,0)</f>
        <v>178.45324281670764</v>
      </c>
      <c r="AU1314" s="19">
        <f>IF(AND(ISNUMBER(AK1314),ISNUMBER(AL1314)),Regression!$C$38+Regression!$D$38*A1314+Regression!$E$38*AK1314+Regression!$F$38*AL1314,"")</f>
        <v>9233.9601366825391</v>
      </c>
      <c r="AV1314" s="34">
        <f t="shared" si="284"/>
        <v>9185.1407901107814</v>
      </c>
      <c r="AW1314" s="13" t="str">
        <f>IF(AJ1314=1,"Train",IF(AH1314=Inputs!$B$6+1,"Validation",IF(AH1314&gt;Inputs!$B$6+1,"Forecast","Not used")))</f>
        <v>Train</v>
      </c>
      <c r="AX1314" s="34">
        <f t="shared" si="285"/>
        <v>9224</v>
      </c>
      <c r="AY1314" s="38" t="str">
        <f t="shared" si="286"/>
        <v/>
      </c>
      <c r="AZ1314" s="13">
        <f t="shared" si="287"/>
        <v>39.065747957434724</v>
      </c>
      <c r="BB1314" s="19">
        <f>Regression!$C$45+Regression!$C$46*A1314</f>
        <v>8191.9024734870636</v>
      </c>
      <c r="BC1314" s="27" t="str">
        <f t="shared" si="288"/>
        <v/>
      </c>
      <c r="BD1314" s="30">
        <f>INDEX('Seasonal Index'!$H$2:$H$53,AI1314)</f>
        <v>0.9999465749058718</v>
      </c>
      <c r="BE1314" s="34" t="str">
        <f t="shared" si="289"/>
        <v/>
      </c>
      <c r="BF1314" s="38" t="str">
        <f t="shared" si="290"/>
        <v/>
      </c>
      <c r="BG1314" s="34">
        <f t="shared" si="291"/>
        <v>9224</v>
      </c>
      <c r="BH1314" s="13">
        <f t="shared" si="292"/>
        <v>0</v>
      </c>
      <c r="BI1314" s="13">
        <f t="shared" si="293"/>
        <v>0</v>
      </c>
    </row>
    <row r="1315" spans="1:61" x14ac:dyDescent="0.2">
      <c r="A1315" s="15">
        <v>1314</v>
      </c>
      <c r="B1315" s="35">
        <v>42468</v>
      </c>
      <c r="C1315" s="36">
        <v>9633</v>
      </c>
      <c r="D1315" s="37"/>
      <c r="F1315" s="15">
        <v>273000</v>
      </c>
      <c r="H1315" s="15">
        <v>36.72</v>
      </c>
      <c r="I1315" s="15">
        <v>37.512</v>
      </c>
      <c r="J1315" s="15">
        <v>2.0830000000000002</v>
      </c>
      <c r="K1315" s="15">
        <v>18435.136999999999</v>
      </c>
      <c r="L1315" s="15">
        <v>851059</v>
      </c>
      <c r="M1315" s="15">
        <v>532</v>
      </c>
      <c r="N1315" s="15">
        <v>18.096</v>
      </c>
      <c r="O1315" s="15">
        <v>239679</v>
      </c>
      <c r="P1315" s="15">
        <v>12554.5</v>
      </c>
      <c r="Q1315" s="15">
        <v>3400230</v>
      </c>
      <c r="R1315" s="15">
        <v>118000</v>
      </c>
      <c r="S1315" s="15">
        <v>20206</v>
      </c>
      <c r="T1315" s="15">
        <v>12.116</v>
      </c>
      <c r="U1315" s="15">
        <v>125.3</v>
      </c>
      <c r="V1315" s="15">
        <v>19</v>
      </c>
      <c r="W1315" s="15">
        <v>89</v>
      </c>
      <c r="X1315" s="15">
        <v>110.63566</v>
      </c>
      <c r="Y1315" s="15">
        <v>2.8571428571428599</v>
      </c>
      <c r="Z1315" s="15">
        <v>2.71199297904968</v>
      </c>
      <c r="AA1315" s="15">
        <v>60.512058258056598</v>
      </c>
      <c r="AB1315" s="15">
        <v>322113</v>
      </c>
      <c r="AD1315" s="15">
        <v>0</v>
      </c>
      <c r="AE1315" s="15">
        <v>90.9</v>
      </c>
      <c r="AF1315" s="15">
        <v>4.4000000000000004</v>
      </c>
      <c r="AH1315" s="13">
        <f t="shared" si="280"/>
        <v>2016</v>
      </c>
      <c r="AI1315" s="13">
        <f t="shared" si="281"/>
        <v>15</v>
      </c>
      <c r="AJ1315" s="13">
        <f>IF(AND(ISNUMBER(C1315),ISNUMBER(AK1315),ISNUMBER(AL1315),AH1315&gt;=Inputs!$B$5,AH1315&lt;=Inputs!$B$6,AH1315&lt;&gt;Inputs!$B$7,AH1315&lt;&gt;Inputs!$B$8),1,0)</f>
        <v>1</v>
      </c>
      <c r="AK1315" s="13">
        <f>IF(INDEX($E1315:$AF1315,Inputs!$C$10)="","",INDEX($E1315:$AF1315,Inputs!$C$10))</f>
        <v>239679</v>
      </c>
      <c r="AL1315" s="13">
        <f>IF(INDEX($E1315:$AF1315,Inputs!$C$11)="","",INDEX($E1315:$AF1315,Inputs!$C$11))</f>
        <v>273000</v>
      </c>
      <c r="AM1315" s="19">
        <f>Regression!$C$5+Regression!$C$6*A1315</f>
        <v>9305.6551301853397</v>
      </c>
      <c r="AN1315" s="27">
        <f t="shared" si="282"/>
        <v>1.0351769827309452</v>
      </c>
      <c r="AO1315" s="30">
        <f>INDEX('Seasonal Index'!$E$2:$E$53,AI1315)</f>
        <v>1.0030309157157118</v>
      </c>
      <c r="AP1315" s="34">
        <f t="shared" si="283"/>
        <v>9603.8914145795607</v>
      </c>
      <c r="AQ1315" s="16">
        <f>IF(AJ1315=1,A1315-Regression!$C$15,0)</f>
        <v>-181.28057553956842</v>
      </c>
      <c r="AR1315" s="16">
        <f>IF(AJ1315=1,AK1315-Regression!$D$15,0)</f>
        <v>-27723.97841726616</v>
      </c>
      <c r="AS1315" s="16">
        <f>IF(AJ1315=1,AL1315-Regression!$E$15,0)</f>
        <v>37707.434052757802</v>
      </c>
      <c r="AT1315" s="16">
        <f>IF(AJ1315=1,AP1315-Regression!$F$15,0)</f>
        <v>509.31877275629449</v>
      </c>
      <c r="AU1315" s="19">
        <f>IF(AND(ISNUMBER(AK1315),ISNUMBER(AL1315)),Regression!$C$38+Regression!$D$38*A1315+Regression!$E$38*AK1315+Regression!$F$38*AL1315,"")</f>
        <v>9227.0877407110893</v>
      </c>
      <c r="AV1315" s="34">
        <f t="shared" si="284"/>
        <v>9255.0542659546627</v>
      </c>
      <c r="AW1315" s="13" t="str">
        <f>IF(AJ1315=1,"Train",IF(AH1315=Inputs!$B$6+1,"Validation",IF(AH1315&gt;Inputs!$B$6+1,"Forecast","Not used")))</f>
        <v>Train</v>
      </c>
      <c r="AX1315" s="34">
        <f t="shared" si="285"/>
        <v>9633</v>
      </c>
      <c r="AY1315" s="38" t="str">
        <f t="shared" si="286"/>
        <v/>
      </c>
      <c r="AZ1315" s="13">
        <f t="shared" si="287"/>
        <v>376.80367386847138</v>
      </c>
      <c r="BB1315" s="19">
        <f>Regression!$C$45+Regression!$C$46*A1315</f>
        <v>8193.4619730998402</v>
      </c>
      <c r="BC1315" s="27" t="str">
        <f t="shared" si="288"/>
        <v/>
      </c>
      <c r="BD1315" s="30">
        <f>INDEX('Seasonal Index'!$H$2:$H$53,AI1315)</f>
        <v>0.99086023336954587</v>
      </c>
      <c r="BE1315" s="34" t="str">
        <f t="shared" si="289"/>
        <v/>
      </c>
      <c r="BF1315" s="38" t="str">
        <f t="shared" si="290"/>
        <v/>
      </c>
      <c r="BG1315" s="34">
        <f t="shared" si="291"/>
        <v>9633</v>
      </c>
      <c r="BH1315" s="13">
        <f t="shared" si="292"/>
        <v>0</v>
      </c>
      <c r="BI1315" s="13">
        <f t="shared" si="293"/>
        <v>0</v>
      </c>
    </row>
    <row r="1316" spans="1:61" x14ac:dyDescent="0.2">
      <c r="A1316" s="15">
        <v>1315</v>
      </c>
      <c r="B1316" s="35">
        <v>42475</v>
      </c>
      <c r="C1316" s="36">
        <v>9444</v>
      </c>
      <c r="D1316" s="37"/>
      <c r="F1316" s="15">
        <v>263000</v>
      </c>
      <c r="H1316" s="15">
        <v>41.225999999999999</v>
      </c>
      <c r="I1316" s="15">
        <v>42.35</v>
      </c>
      <c r="J1316" s="15">
        <v>2.069</v>
      </c>
      <c r="K1316" s="15">
        <v>18435.136999999999</v>
      </c>
      <c r="L1316" s="15">
        <v>853434</v>
      </c>
      <c r="M1316" s="15">
        <v>532</v>
      </c>
      <c r="N1316" s="15">
        <v>18.096</v>
      </c>
      <c r="O1316" s="15">
        <v>223011</v>
      </c>
      <c r="P1316" s="15">
        <v>12554.5</v>
      </c>
      <c r="Q1316" s="15">
        <v>3400230</v>
      </c>
      <c r="R1316" s="15">
        <v>118000</v>
      </c>
      <c r="S1316" s="15">
        <v>20206</v>
      </c>
      <c r="T1316" s="15">
        <v>12.116</v>
      </c>
      <c r="U1316" s="15">
        <v>125.3</v>
      </c>
      <c r="V1316" s="15">
        <v>19</v>
      </c>
      <c r="W1316" s="15">
        <v>89</v>
      </c>
      <c r="X1316" s="15">
        <v>110.63802</v>
      </c>
      <c r="Y1316" s="15">
        <v>2.8571428571428599</v>
      </c>
      <c r="Z1316" s="15">
        <v>2.71199297904968</v>
      </c>
      <c r="AA1316" s="15">
        <v>60.512058258056598</v>
      </c>
      <c r="AB1316" s="15">
        <v>322113</v>
      </c>
      <c r="AD1316" s="15">
        <v>0</v>
      </c>
      <c r="AE1316" s="15">
        <v>85.5</v>
      </c>
      <c r="AF1316" s="15">
        <v>6.5</v>
      </c>
      <c r="AH1316" s="13">
        <f t="shared" si="280"/>
        <v>2016</v>
      </c>
      <c r="AI1316" s="13">
        <f t="shared" si="281"/>
        <v>16</v>
      </c>
      <c r="AJ1316" s="13">
        <f>IF(AND(ISNUMBER(C1316),ISNUMBER(AK1316),ISNUMBER(AL1316),AH1316&gt;=Inputs!$B$5,AH1316&lt;=Inputs!$B$6,AH1316&lt;&gt;Inputs!$B$7,AH1316&lt;&gt;Inputs!$B$8),1,0)</f>
        <v>1</v>
      </c>
      <c r="AK1316" s="13">
        <f>IF(INDEX($E1316:$AF1316,Inputs!$C$10)="","",INDEX($E1316:$AF1316,Inputs!$C$10))</f>
        <v>223011</v>
      </c>
      <c r="AL1316" s="13">
        <f>IF(INDEX($E1316:$AF1316,Inputs!$C$11)="","",INDEX($E1316:$AF1316,Inputs!$C$11))</f>
        <v>263000</v>
      </c>
      <c r="AM1316" s="19">
        <f>Regression!$C$5+Regression!$C$6*A1316</f>
        <v>9304.48245524702</v>
      </c>
      <c r="AN1316" s="27">
        <f t="shared" si="282"/>
        <v>1.014994659340166</v>
      </c>
      <c r="AO1316" s="30">
        <f>INDEX('Seasonal Index'!$E$2:$E$53,AI1316)</f>
        <v>1.002097408025427</v>
      </c>
      <c r="AP1316" s="34">
        <f t="shared" si="283"/>
        <v>9424.2335369461107</v>
      </c>
      <c r="AQ1316" s="16">
        <f>IF(AJ1316=1,A1316-Regression!$C$15,0)</f>
        <v>-180.28057553956842</v>
      </c>
      <c r="AR1316" s="16">
        <f>IF(AJ1316=1,AK1316-Regression!$D$15,0)</f>
        <v>-44391.97841726616</v>
      </c>
      <c r="AS1316" s="16">
        <f>IF(AJ1316=1,AL1316-Regression!$E$15,0)</f>
        <v>27707.434052757802</v>
      </c>
      <c r="AT1316" s="16">
        <f>IF(AJ1316=1,AP1316-Regression!$F$15,0)</f>
        <v>329.66089512284452</v>
      </c>
      <c r="AU1316" s="19">
        <f>IF(AND(ISNUMBER(AK1316),ISNUMBER(AL1316)),Regression!$C$38+Regression!$D$38*A1316+Regression!$E$38*AK1316+Regression!$F$38*AL1316,"")</f>
        <v>9221.6622229955774</v>
      </c>
      <c r="AV1316" s="34">
        <f t="shared" si="284"/>
        <v>9241.0038113498649</v>
      </c>
      <c r="AW1316" s="13" t="str">
        <f>IF(AJ1316=1,"Train",IF(AH1316=Inputs!$B$6+1,"Validation",IF(AH1316&gt;Inputs!$B$6+1,"Forecast","Not used")))</f>
        <v>Train</v>
      </c>
      <c r="AX1316" s="34">
        <f t="shared" si="285"/>
        <v>9444</v>
      </c>
      <c r="AY1316" s="38" t="str">
        <f t="shared" si="286"/>
        <v/>
      </c>
      <c r="AZ1316" s="13">
        <f t="shared" si="287"/>
        <v>202.57131395053329</v>
      </c>
      <c r="BB1316" s="19">
        <f>Regression!$C$45+Regression!$C$46*A1316</f>
        <v>8195.0214727126167</v>
      </c>
      <c r="BC1316" s="27" t="str">
        <f t="shared" si="288"/>
        <v/>
      </c>
      <c r="BD1316" s="30">
        <f>INDEX('Seasonal Index'!$H$2:$H$53,AI1316)</f>
        <v>1.0144500074765384</v>
      </c>
      <c r="BE1316" s="34" t="str">
        <f t="shared" si="289"/>
        <v/>
      </c>
      <c r="BF1316" s="38" t="str">
        <f t="shared" si="290"/>
        <v/>
      </c>
      <c r="BG1316" s="34">
        <f t="shared" si="291"/>
        <v>9444</v>
      </c>
      <c r="BH1316" s="13">
        <f t="shared" si="292"/>
        <v>0</v>
      </c>
      <c r="BI1316" s="13">
        <f t="shared" si="293"/>
        <v>0</v>
      </c>
    </row>
    <row r="1317" spans="1:61" x14ac:dyDescent="0.2">
      <c r="A1317" s="15">
        <v>1316</v>
      </c>
      <c r="B1317" s="35">
        <v>42482</v>
      </c>
      <c r="C1317" s="36">
        <v>9315</v>
      </c>
      <c r="D1317" s="37"/>
      <c r="F1317" s="15">
        <v>257000</v>
      </c>
      <c r="H1317" s="15">
        <v>41.856000000000002</v>
      </c>
      <c r="I1317" s="15">
        <v>43.04</v>
      </c>
      <c r="J1317" s="15">
        <v>2.137</v>
      </c>
      <c r="K1317" s="15">
        <v>18435.136999999999</v>
      </c>
      <c r="L1317" s="15">
        <v>853434</v>
      </c>
      <c r="M1317" s="15">
        <v>532</v>
      </c>
      <c r="N1317" s="15">
        <v>17.291</v>
      </c>
      <c r="O1317" s="15">
        <v>223011</v>
      </c>
      <c r="P1317" s="15">
        <v>12554.5</v>
      </c>
      <c r="Q1317" s="15">
        <v>3400230</v>
      </c>
      <c r="R1317" s="15">
        <v>118000</v>
      </c>
      <c r="S1317" s="15">
        <v>20206</v>
      </c>
      <c r="T1317" s="15">
        <v>12.116</v>
      </c>
      <c r="U1317" s="15">
        <v>125.3</v>
      </c>
      <c r="V1317" s="15">
        <v>19</v>
      </c>
      <c r="W1317" s="15">
        <v>89</v>
      </c>
      <c r="X1317" s="15">
        <v>110.05956</v>
      </c>
      <c r="Y1317" s="15">
        <v>2.8571428571428599</v>
      </c>
      <c r="Z1317" s="15">
        <v>2.5307698249816899</v>
      </c>
      <c r="AA1317" s="15">
        <v>60.512058258056598</v>
      </c>
      <c r="AB1317" s="15">
        <v>322113</v>
      </c>
      <c r="AD1317" s="15">
        <v>0</v>
      </c>
      <c r="AE1317" s="15">
        <v>37.1</v>
      </c>
      <c r="AF1317" s="15">
        <v>16.899999999999999</v>
      </c>
      <c r="AH1317" s="13">
        <f t="shared" si="280"/>
        <v>2016</v>
      </c>
      <c r="AI1317" s="13">
        <f t="shared" si="281"/>
        <v>17</v>
      </c>
      <c r="AJ1317" s="13">
        <f>IF(AND(ISNUMBER(C1317),ISNUMBER(AK1317),ISNUMBER(AL1317),AH1317&gt;=Inputs!$B$5,AH1317&lt;=Inputs!$B$6,AH1317&lt;&gt;Inputs!$B$7,AH1317&lt;&gt;Inputs!$B$8),1,0)</f>
        <v>1</v>
      </c>
      <c r="AK1317" s="13">
        <f>IF(INDEX($E1317:$AF1317,Inputs!$C$10)="","",INDEX($E1317:$AF1317,Inputs!$C$10))</f>
        <v>223011</v>
      </c>
      <c r="AL1317" s="13">
        <f>IF(INDEX($E1317:$AF1317,Inputs!$C$11)="","",INDEX($E1317:$AF1317,Inputs!$C$11))</f>
        <v>257000</v>
      </c>
      <c r="AM1317" s="19">
        <f>Regression!$C$5+Regression!$C$6*A1317</f>
        <v>9303.3097803087003</v>
      </c>
      <c r="AN1317" s="27">
        <f t="shared" si="282"/>
        <v>1.0012565656704286</v>
      </c>
      <c r="AO1317" s="30">
        <f>INDEX('Seasonal Index'!$E$2:$E$53,AI1317)</f>
        <v>0.98572000908513657</v>
      </c>
      <c r="AP1317" s="34">
        <f t="shared" si="283"/>
        <v>9449.9451306110841</v>
      </c>
      <c r="AQ1317" s="16">
        <f>IF(AJ1317=1,A1317-Regression!$C$15,0)</f>
        <v>-179.28057553956842</v>
      </c>
      <c r="AR1317" s="16">
        <f>IF(AJ1317=1,AK1317-Regression!$D$15,0)</f>
        <v>-44391.97841726616</v>
      </c>
      <c r="AS1317" s="16">
        <f>IF(AJ1317=1,AL1317-Regression!$E$15,0)</f>
        <v>21707.434052757802</v>
      </c>
      <c r="AT1317" s="16">
        <f>IF(AJ1317=1,AP1317-Regression!$F$15,0)</f>
        <v>355.37248878781793</v>
      </c>
      <c r="AU1317" s="19">
        <f>IF(AND(ISNUMBER(AK1317),ISNUMBER(AL1317)),Regression!$C$38+Regression!$D$38*A1317+Regression!$E$38*AK1317+Regression!$F$38*AL1317,"")</f>
        <v>9236.0301580381874</v>
      </c>
      <c r="AV1317" s="34">
        <f t="shared" si="284"/>
        <v>9104.139731291998</v>
      </c>
      <c r="AW1317" s="13" t="str">
        <f>IF(AJ1317=1,"Train",IF(AH1317=Inputs!$B$6+1,"Validation",IF(AH1317&gt;Inputs!$B$6+1,"Forecast","Not used")))</f>
        <v>Train</v>
      </c>
      <c r="AX1317" s="34">
        <f t="shared" si="285"/>
        <v>9315</v>
      </c>
      <c r="AY1317" s="38" t="str">
        <f t="shared" si="286"/>
        <v/>
      </c>
      <c r="AZ1317" s="13">
        <f t="shared" si="287"/>
        <v>213.91497257289666</v>
      </c>
      <c r="BB1317" s="19">
        <f>Regression!$C$45+Regression!$C$46*A1317</f>
        <v>8196.5809723253933</v>
      </c>
      <c r="BC1317" s="27" t="str">
        <f t="shared" si="288"/>
        <v/>
      </c>
      <c r="BD1317" s="30">
        <f>INDEX('Seasonal Index'!$H$2:$H$53,AI1317)</f>
        <v>0.9921535913252727</v>
      </c>
      <c r="BE1317" s="34" t="str">
        <f t="shared" si="289"/>
        <v/>
      </c>
      <c r="BF1317" s="38" t="str">
        <f t="shared" si="290"/>
        <v/>
      </c>
      <c r="BG1317" s="34">
        <f t="shared" si="291"/>
        <v>9315</v>
      </c>
      <c r="BH1317" s="13">
        <f t="shared" si="292"/>
        <v>0</v>
      </c>
      <c r="BI1317" s="13">
        <f t="shared" si="293"/>
        <v>0</v>
      </c>
    </row>
    <row r="1318" spans="1:61" x14ac:dyDescent="0.2">
      <c r="A1318" s="15">
        <v>1317</v>
      </c>
      <c r="B1318" s="35">
        <v>42489</v>
      </c>
      <c r="C1318" s="36">
        <v>9502</v>
      </c>
      <c r="D1318" s="37"/>
      <c r="F1318" s="15">
        <v>259000</v>
      </c>
      <c r="H1318" s="15">
        <v>44.298000000000002</v>
      </c>
      <c r="I1318" s="15">
        <v>44.463999999999999</v>
      </c>
      <c r="J1318" s="15">
        <v>2.1619999999999999</v>
      </c>
      <c r="K1318" s="15">
        <v>18435.136999999999</v>
      </c>
      <c r="L1318" s="15">
        <v>853434</v>
      </c>
      <c r="M1318" s="15">
        <v>532</v>
      </c>
      <c r="N1318" s="15">
        <v>17.291</v>
      </c>
      <c r="O1318" s="15">
        <v>223011</v>
      </c>
      <c r="P1318" s="15">
        <v>12554.5</v>
      </c>
      <c r="Q1318" s="15">
        <v>3400230</v>
      </c>
      <c r="R1318" s="15">
        <v>118000</v>
      </c>
      <c r="S1318" s="15">
        <v>20206</v>
      </c>
      <c r="T1318" s="15">
        <v>12.116</v>
      </c>
      <c r="U1318" s="15">
        <v>125.3</v>
      </c>
      <c r="V1318" s="15">
        <v>19</v>
      </c>
      <c r="W1318" s="15">
        <v>89</v>
      </c>
      <c r="X1318" s="15">
        <v>109.74928</v>
      </c>
      <c r="Y1318" s="15">
        <v>2.8571428571428599</v>
      </c>
      <c r="Z1318" s="15">
        <v>2.5307698249816899</v>
      </c>
      <c r="AA1318" s="15">
        <v>60.512058258056598</v>
      </c>
      <c r="AB1318" s="15">
        <v>322113</v>
      </c>
      <c r="AD1318" s="15">
        <v>0</v>
      </c>
      <c r="AE1318" s="15">
        <v>46.4</v>
      </c>
      <c r="AF1318" s="15">
        <v>17.2</v>
      </c>
      <c r="AH1318" s="13">
        <f t="shared" si="280"/>
        <v>2016</v>
      </c>
      <c r="AI1318" s="13">
        <f t="shared" si="281"/>
        <v>18</v>
      </c>
      <c r="AJ1318" s="13">
        <f>IF(AND(ISNUMBER(C1318),ISNUMBER(AK1318),ISNUMBER(AL1318),AH1318&gt;=Inputs!$B$5,AH1318&lt;=Inputs!$B$6,AH1318&lt;&gt;Inputs!$B$7,AH1318&lt;&gt;Inputs!$B$8),1,0)</f>
        <v>1</v>
      </c>
      <c r="AK1318" s="13">
        <f>IF(INDEX($E1318:$AF1318,Inputs!$C$10)="","",INDEX($E1318:$AF1318,Inputs!$C$10))</f>
        <v>223011</v>
      </c>
      <c r="AL1318" s="13">
        <f>IF(INDEX($E1318:$AF1318,Inputs!$C$11)="","",INDEX($E1318:$AF1318,Inputs!$C$11))</f>
        <v>259000</v>
      </c>
      <c r="AM1318" s="19">
        <f>Regression!$C$5+Regression!$C$6*A1318</f>
        <v>9302.1371053703824</v>
      </c>
      <c r="AN1318" s="27">
        <f t="shared" si="282"/>
        <v>1.021485696498091</v>
      </c>
      <c r="AO1318" s="30">
        <f>INDEX('Seasonal Index'!$E$2:$E$53,AI1318)</f>
        <v>1.0181401500092944</v>
      </c>
      <c r="AP1318" s="34">
        <f t="shared" si="283"/>
        <v>9332.7033610385151</v>
      </c>
      <c r="AQ1318" s="16">
        <f>IF(AJ1318=1,A1318-Regression!$C$15,0)</f>
        <v>-178.28057553956842</v>
      </c>
      <c r="AR1318" s="16">
        <f>IF(AJ1318=1,AK1318-Regression!$D$15,0)</f>
        <v>-44391.97841726616</v>
      </c>
      <c r="AS1318" s="16">
        <f>IF(AJ1318=1,AL1318-Regression!$E$15,0)</f>
        <v>23707.434052757802</v>
      </c>
      <c r="AT1318" s="16">
        <f>IF(AJ1318=1,AP1318-Regression!$F$15,0)</f>
        <v>238.13071921524897</v>
      </c>
      <c r="AU1318" s="19">
        <f>IF(AND(ISNUMBER(AK1318),ISNUMBER(AL1318)),Regression!$C$38+Regression!$D$38*A1318+Regression!$E$38*AK1318+Regression!$F$38*AL1318,"")</f>
        <v>9229.1577620667395</v>
      </c>
      <c r="AV1318" s="34">
        <f t="shared" si="284"/>
        <v>9396.5760683300741</v>
      </c>
      <c r="AW1318" s="13" t="str">
        <f>IF(AJ1318=1,"Train",IF(AH1318=Inputs!$B$6+1,"Validation",IF(AH1318&gt;Inputs!$B$6+1,"Forecast","Not used")))</f>
        <v>Train</v>
      </c>
      <c r="AX1318" s="34">
        <f t="shared" si="285"/>
        <v>9502</v>
      </c>
      <c r="AY1318" s="38" t="str">
        <f t="shared" si="286"/>
        <v/>
      </c>
      <c r="AZ1318" s="13">
        <f t="shared" si="287"/>
        <v>103.54559897177569</v>
      </c>
      <c r="BB1318" s="19">
        <f>Regression!$C$45+Regression!$C$46*A1318</f>
        <v>8198.1404719381717</v>
      </c>
      <c r="BC1318" s="27" t="str">
        <f t="shared" si="288"/>
        <v/>
      </c>
      <c r="BD1318" s="30">
        <f>INDEX('Seasonal Index'!$H$2:$H$53,AI1318)</f>
        <v>1.0188493846734186</v>
      </c>
      <c r="BE1318" s="34" t="str">
        <f t="shared" si="289"/>
        <v/>
      </c>
      <c r="BF1318" s="38" t="str">
        <f t="shared" si="290"/>
        <v/>
      </c>
      <c r="BG1318" s="34">
        <f t="shared" si="291"/>
        <v>9502</v>
      </c>
      <c r="BH1318" s="13">
        <f t="shared" si="292"/>
        <v>0</v>
      </c>
      <c r="BI1318" s="13">
        <f t="shared" si="293"/>
        <v>0</v>
      </c>
    </row>
    <row r="1319" spans="1:61" x14ac:dyDescent="0.2">
      <c r="A1319" s="15">
        <v>1318</v>
      </c>
      <c r="B1319" s="35">
        <v>42496</v>
      </c>
      <c r="C1319" s="36">
        <v>9658</v>
      </c>
      <c r="D1319" s="37"/>
      <c r="F1319" s="15">
        <v>278000</v>
      </c>
      <c r="H1319" s="15">
        <v>44.216000000000001</v>
      </c>
      <c r="I1319" s="15">
        <v>44.195999999999998</v>
      </c>
      <c r="J1319" s="15">
        <v>2.2400000000000002</v>
      </c>
      <c r="K1319" s="15">
        <v>18525.933000000001</v>
      </c>
      <c r="L1319" s="15">
        <v>853434</v>
      </c>
      <c r="M1319" s="15">
        <v>477</v>
      </c>
      <c r="N1319" s="15">
        <v>17.291</v>
      </c>
      <c r="O1319" s="15">
        <v>223011</v>
      </c>
      <c r="P1319" s="15">
        <v>12537</v>
      </c>
      <c r="Q1319" s="15">
        <v>3400230</v>
      </c>
      <c r="R1319" s="15">
        <v>118000</v>
      </c>
      <c r="S1319" s="15">
        <v>20206</v>
      </c>
      <c r="T1319" s="15">
        <v>12.116</v>
      </c>
      <c r="U1319" s="15">
        <v>126</v>
      </c>
      <c r="V1319" s="15">
        <v>19</v>
      </c>
      <c r="W1319" s="15">
        <v>88.3</v>
      </c>
      <c r="X1319" s="15">
        <v>109.56532</v>
      </c>
      <c r="Y1319" s="15">
        <v>2.8571428571428599</v>
      </c>
      <c r="Z1319" s="15">
        <v>2.5307698249816899</v>
      </c>
      <c r="AA1319" s="15">
        <v>60.512058258056598</v>
      </c>
      <c r="AB1319" s="15">
        <v>322113</v>
      </c>
      <c r="AD1319" s="15">
        <v>0</v>
      </c>
      <c r="AE1319" s="15">
        <v>56.2</v>
      </c>
      <c r="AF1319" s="15">
        <v>13.2</v>
      </c>
      <c r="AH1319" s="13">
        <f t="shared" si="280"/>
        <v>2016</v>
      </c>
      <c r="AI1319" s="13">
        <f t="shared" si="281"/>
        <v>19</v>
      </c>
      <c r="AJ1319" s="13">
        <f>IF(AND(ISNUMBER(C1319),ISNUMBER(AK1319),ISNUMBER(AL1319),AH1319&gt;=Inputs!$B$5,AH1319&lt;=Inputs!$B$6,AH1319&lt;&gt;Inputs!$B$7,AH1319&lt;&gt;Inputs!$B$8),1,0)</f>
        <v>1</v>
      </c>
      <c r="AK1319" s="13">
        <f>IF(INDEX($E1319:$AF1319,Inputs!$C$10)="","",INDEX($E1319:$AF1319,Inputs!$C$10))</f>
        <v>223011</v>
      </c>
      <c r="AL1319" s="13">
        <f>IF(INDEX($E1319:$AF1319,Inputs!$C$11)="","",INDEX($E1319:$AF1319,Inputs!$C$11))</f>
        <v>278000</v>
      </c>
      <c r="AM1319" s="19">
        <f>Regression!$C$5+Regression!$C$6*A1319</f>
        <v>9300.9644304320627</v>
      </c>
      <c r="AN1319" s="27">
        <f t="shared" si="282"/>
        <v>1.0383869406488369</v>
      </c>
      <c r="AO1319" s="30">
        <f>INDEX('Seasonal Index'!$E$2:$E$53,AI1319)</f>
        <v>1.0133712391889671</v>
      </c>
      <c r="AP1319" s="34">
        <f t="shared" si="283"/>
        <v>9530.5645419043085</v>
      </c>
      <c r="AQ1319" s="16">
        <f>IF(AJ1319=1,A1319-Regression!$C$15,0)</f>
        <v>-177.28057553956842</v>
      </c>
      <c r="AR1319" s="16">
        <f>IF(AJ1319=1,AK1319-Regression!$D$15,0)</f>
        <v>-44391.97841726616</v>
      </c>
      <c r="AS1319" s="16">
        <f>IF(AJ1319=1,AL1319-Regression!$E$15,0)</f>
        <v>42707.434052757802</v>
      </c>
      <c r="AT1319" s="16">
        <f>IF(AJ1319=1,AP1319-Regression!$F$15,0)</f>
        <v>435.99190008104233</v>
      </c>
      <c r="AU1319" s="19">
        <f>IF(AND(ISNUMBER(AK1319),ISNUMBER(AL1319)),Regression!$C$38+Regression!$D$38*A1319+Regression!$E$38*AK1319+Regression!$F$38*AL1319,"")</f>
        <v>9177.1496626904172</v>
      </c>
      <c r="AV1319" s="34">
        <f t="shared" si="284"/>
        <v>9299.859525903199</v>
      </c>
      <c r="AW1319" s="13" t="str">
        <f>IF(AJ1319=1,"Train",IF(AH1319=Inputs!$B$6+1,"Validation",IF(AH1319&gt;Inputs!$B$6+1,"Forecast","Not used")))</f>
        <v>Train</v>
      </c>
      <c r="AX1319" s="34">
        <f t="shared" si="285"/>
        <v>9658</v>
      </c>
      <c r="AY1319" s="38" t="str">
        <f t="shared" si="286"/>
        <v/>
      </c>
      <c r="AZ1319" s="13">
        <f t="shared" si="287"/>
        <v>353.41487921389125</v>
      </c>
      <c r="BB1319" s="19">
        <f>Regression!$C$45+Regression!$C$46*A1319</f>
        <v>8199.6999715509482</v>
      </c>
      <c r="BC1319" s="27" t="str">
        <f t="shared" si="288"/>
        <v/>
      </c>
      <c r="BD1319" s="30">
        <f>INDEX('Seasonal Index'!$H$2:$H$53,AI1319)</f>
        <v>1.0190603733092338</v>
      </c>
      <c r="BE1319" s="34" t="str">
        <f t="shared" si="289"/>
        <v/>
      </c>
      <c r="BF1319" s="38" t="str">
        <f t="shared" si="290"/>
        <v/>
      </c>
      <c r="BG1319" s="34">
        <f t="shared" si="291"/>
        <v>9658</v>
      </c>
      <c r="BH1319" s="13">
        <f t="shared" si="292"/>
        <v>0</v>
      </c>
      <c r="BI1319" s="13">
        <f t="shared" si="293"/>
        <v>0</v>
      </c>
    </row>
    <row r="1320" spans="1:61" x14ac:dyDescent="0.2">
      <c r="A1320" s="15">
        <v>1319</v>
      </c>
      <c r="B1320" s="35">
        <v>42503</v>
      </c>
      <c r="C1320" s="36">
        <v>9755</v>
      </c>
      <c r="D1320" s="37"/>
      <c r="F1320" s="15">
        <v>289000</v>
      </c>
      <c r="H1320" s="15">
        <v>45.44</v>
      </c>
      <c r="I1320" s="15">
        <v>45.2</v>
      </c>
      <c r="J1320" s="15">
        <v>2.2200000000000002</v>
      </c>
      <c r="K1320" s="15">
        <v>18525.933000000001</v>
      </c>
      <c r="L1320" s="15">
        <v>798626</v>
      </c>
      <c r="M1320" s="15">
        <v>477</v>
      </c>
      <c r="N1320" s="15">
        <v>17.291</v>
      </c>
      <c r="O1320" s="15">
        <v>223011</v>
      </c>
      <c r="P1320" s="15">
        <v>12537</v>
      </c>
      <c r="Q1320" s="15">
        <v>3400230</v>
      </c>
      <c r="R1320" s="15">
        <v>118000</v>
      </c>
      <c r="S1320" s="15">
        <v>20206</v>
      </c>
      <c r="T1320" s="15">
        <v>12.116</v>
      </c>
      <c r="U1320" s="15">
        <v>126</v>
      </c>
      <c r="V1320" s="15">
        <v>19</v>
      </c>
      <c r="W1320" s="15">
        <v>88.3</v>
      </c>
      <c r="X1320" s="15">
        <v>109.72986</v>
      </c>
      <c r="Y1320" s="15">
        <v>2.8571428571428599</v>
      </c>
      <c r="Z1320" s="15">
        <v>2.5307698249816899</v>
      </c>
      <c r="AA1320" s="15">
        <v>60.512058258056598</v>
      </c>
      <c r="AB1320" s="15">
        <v>322113</v>
      </c>
      <c r="AD1320" s="15">
        <v>0</v>
      </c>
      <c r="AE1320" s="15">
        <v>32.299999999999997</v>
      </c>
      <c r="AF1320" s="15">
        <v>23.6</v>
      </c>
      <c r="AH1320" s="13">
        <f t="shared" si="280"/>
        <v>2016</v>
      </c>
      <c r="AI1320" s="13">
        <f t="shared" si="281"/>
        <v>20</v>
      </c>
      <c r="AJ1320" s="13">
        <f>IF(AND(ISNUMBER(C1320),ISNUMBER(AK1320),ISNUMBER(AL1320),AH1320&gt;=Inputs!$B$5,AH1320&lt;=Inputs!$B$6,AH1320&lt;&gt;Inputs!$B$7,AH1320&lt;&gt;Inputs!$B$8),1,0)</f>
        <v>1</v>
      </c>
      <c r="AK1320" s="13">
        <f>IF(INDEX($E1320:$AF1320,Inputs!$C$10)="","",INDEX($E1320:$AF1320,Inputs!$C$10))</f>
        <v>223011</v>
      </c>
      <c r="AL1320" s="13">
        <f>IF(INDEX($E1320:$AF1320,Inputs!$C$11)="","",INDEX($E1320:$AF1320,Inputs!$C$11))</f>
        <v>289000</v>
      </c>
      <c r="AM1320" s="19">
        <f>Regression!$C$5+Regression!$C$6*A1320</f>
        <v>9299.7917554937449</v>
      </c>
      <c r="AN1320" s="27">
        <f t="shared" si="282"/>
        <v>1.0489482191079544</v>
      </c>
      <c r="AO1320" s="30">
        <f>INDEX('Seasonal Index'!$E$2:$E$53,AI1320)</f>
        <v>1.0355119111831677</v>
      </c>
      <c r="AP1320" s="34">
        <f t="shared" si="283"/>
        <v>9420.4614110657749</v>
      </c>
      <c r="AQ1320" s="16">
        <f>IF(AJ1320=1,A1320-Regression!$C$15,0)</f>
        <v>-176.28057553956842</v>
      </c>
      <c r="AR1320" s="16">
        <f>IF(AJ1320=1,AK1320-Regression!$D$15,0)</f>
        <v>-44391.97841726616</v>
      </c>
      <c r="AS1320" s="16">
        <f>IF(AJ1320=1,AL1320-Regression!$E$15,0)</f>
        <v>53707.434052757802</v>
      </c>
      <c r="AT1320" s="16">
        <f>IF(AJ1320=1,AP1320-Regression!$F$15,0)</f>
        <v>325.88876924250872</v>
      </c>
      <c r="AU1320" s="19">
        <f>IF(AND(ISNUMBER(AK1320),ISNUMBER(AL1320)),Regression!$C$38+Regression!$D$38*A1320+Regression!$E$38*AK1320+Regression!$F$38*AL1320,"")</f>
        <v>9146.3818943281531</v>
      </c>
      <c r="AV1320" s="34">
        <f t="shared" si="284"/>
        <v>9471.1873958068663</v>
      </c>
      <c r="AW1320" s="13" t="str">
        <f>IF(AJ1320=1,"Train",IF(AH1320=Inputs!$B$6+1,"Validation",IF(AH1320&gt;Inputs!$B$6+1,"Forecast","Not used")))</f>
        <v>Train</v>
      </c>
      <c r="AX1320" s="34">
        <f t="shared" si="285"/>
        <v>9755</v>
      </c>
      <c r="AY1320" s="38" t="str">
        <f t="shared" si="286"/>
        <v/>
      </c>
      <c r="AZ1320" s="13">
        <f t="shared" si="287"/>
        <v>274.07951673762182</v>
      </c>
      <c r="BB1320" s="19">
        <f>Regression!$C$45+Regression!$C$46*A1320</f>
        <v>8201.2594711637248</v>
      </c>
      <c r="BC1320" s="27" t="str">
        <f t="shared" si="288"/>
        <v/>
      </c>
      <c r="BD1320" s="30">
        <f>INDEX('Seasonal Index'!$H$2:$H$53,AI1320)</f>
        <v>1.0467644841480233</v>
      </c>
      <c r="BE1320" s="34" t="str">
        <f t="shared" si="289"/>
        <v/>
      </c>
      <c r="BF1320" s="38" t="str">
        <f t="shared" si="290"/>
        <v/>
      </c>
      <c r="BG1320" s="34">
        <f t="shared" si="291"/>
        <v>9755</v>
      </c>
      <c r="BH1320" s="13">
        <f t="shared" si="292"/>
        <v>0</v>
      </c>
      <c r="BI1320" s="13">
        <f t="shared" si="293"/>
        <v>0</v>
      </c>
    </row>
    <row r="1321" spans="1:61" x14ac:dyDescent="0.2">
      <c r="A1321" s="15">
        <v>1320</v>
      </c>
      <c r="B1321" s="35">
        <v>42510</v>
      </c>
      <c r="C1321" s="36">
        <v>9516</v>
      </c>
      <c r="D1321" s="37"/>
      <c r="F1321" s="15">
        <v>279000</v>
      </c>
      <c r="H1321" s="15">
        <v>47.991999999999997</v>
      </c>
      <c r="I1321" s="15">
        <v>48.335999999999999</v>
      </c>
      <c r="J1321" s="15">
        <v>2.242</v>
      </c>
      <c r="K1321" s="15">
        <v>18525.933000000001</v>
      </c>
      <c r="L1321" s="15">
        <v>798626</v>
      </c>
      <c r="M1321" s="15">
        <v>477</v>
      </c>
      <c r="N1321" s="15">
        <v>17.669</v>
      </c>
      <c r="O1321" s="15">
        <v>265147</v>
      </c>
      <c r="P1321" s="15">
        <v>12537</v>
      </c>
      <c r="Q1321" s="15">
        <v>3400230</v>
      </c>
      <c r="R1321" s="15">
        <v>118000</v>
      </c>
      <c r="S1321" s="15">
        <v>20206</v>
      </c>
      <c r="T1321" s="15">
        <v>12.116</v>
      </c>
      <c r="U1321" s="15">
        <v>126</v>
      </c>
      <c r="V1321" s="15">
        <v>19</v>
      </c>
      <c r="W1321" s="15">
        <v>88.3</v>
      </c>
      <c r="X1321" s="15">
        <v>110.79906</v>
      </c>
      <c r="Y1321" s="15">
        <v>2.8571428571428599</v>
      </c>
      <c r="Z1321" s="15">
        <v>2.6136958599090598</v>
      </c>
      <c r="AA1321" s="15">
        <v>64.277809143066406</v>
      </c>
      <c r="AB1321" s="15">
        <v>322113</v>
      </c>
      <c r="AD1321" s="15">
        <v>0</v>
      </c>
      <c r="AE1321" s="15">
        <v>40.299999999999997</v>
      </c>
      <c r="AF1321" s="15">
        <v>13.7</v>
      </c>
      <c r="AH1321" s="13">
        <f t="shared" si="280"/>
        <v>2016</v>
      </c>
      <c r="AI1321" s="13">
        <f t="shared" si="281"/>
        <v>21</v>
      </c>
      <c r="AJ1321" s="13">
        <f>IF(AND(ISNUMBER(C1321),ISNUMBER(AK1321),ISNUMBER(AL1321),AH1321&gt;=Inputs!$B$5,AH1321&lt;=Inputs!$B$6,AH1321&lt;&gt;Inputs!$B$7,AH1321&lt;&gt;Inputs!$B$8),1,0)</f>
        <v>1</v>
      </c>
      <c r="AK1321" s="13">
        <f>IF(INDEX($E1321:$AF1321,Inputs!$C$10)="","",INDEX($E1321:$AF1321,Inputs!$C$10))</f>
        <v>265147</v>
      </c>
      <c r="AL1321" s="13">
        <f>IF(INDEX($E1321:$AF1321,Inputs!$C$11)="","",INDEX($E1321:$AF1321,Inputs!$C$11))</f>
        <v>279000</v>
      </c>
      <c r="AM1321" s="19">
        <f>Regression!$C$5+Regression!$C$6*A1321</f>
        <v>9298.6190805554252</v>
      </c>
      <c r="AN1321" s="27">
        <f t="shared" si="282"/>
        <v>1.0233777636831201</v>
      </c>
      <c r="AO1321" s="30">
        <f>INDEX('Seasonal Index'!$E$2:$E$53,AI1321)</f>
        <v>1.0352245807811005</v>
      </c>
      <c r="AP1321" s="34">
        <f t="shared" si="283"/>
        <v>9192.2083156294084</v>
      </c>
      <c r="AQ1321" s="16">
        <f>IF(AJ1321=1,A1321-Regression!$C$15,0)</f>
        <v>-175.28057553956842</v>
      </c>
      <c r="AR1321" s="16">
        <f>IF(AJ1321=1,AK1321-Regression!$D$15,0)</f>
        <v>-2255.9784172661602</v>
      </c>
      <c r="AS1321" s="16">
        <f>IF(AJ1321=1,AL1321-Regression!$E$15,0)</f>
        <v>43707.434052757802</v>
      </c>
      <c r="AT1321" s="16">
        <f>IF(AJ1321=1,AP1321-Regression!$F$15,0)</f>
        <v>97.635673806142222</v>
      </c>
      <c r="AU1321" s="19">
        <f>IF(AND(ISNUMBER(AK1321),ISNUMBER(AL1321)),Regression!$C$38+Regression!$D$38*A1321+Regression!$E$38*AK1321+Regression!$F$38*AL1321,"")</f>
        <v>9248.2543372836135</v>
      </c>
      <c r="AV1321" s="34">
        <f t="shared" si="284"/>
        <v>9574.0202192714223</v>
      </c>
      <c r="AW1321" s="13" t="str">
        <f>IF(AJ1321=1,"Train",IF(AH1321=Inputs!$B$6+1,"Validation",IF(AH1321&gt;Inputs!$B$6+1,"Forecast","Not used")))</f>
        <v>Train</v>
      </c>
      <c r="AX1321" s="34">
        <f t="shared" si="285"/>
        <v>9516</v>
      </c>
      <c r="AY1321" s="38" t="str">
        <f t="shared" si="286"/>
        <v/>
      </c>
      <c r="AZ1321" s="13">
        <f t="shared" si="287"/>
        <v>-56.046021654205106</v>
      </c>
      <c r="BB1321" s="19">
        <f>Regression!$C$45+Regression!$C$46*A1321</f>
        <v>8202.8189707765014</v>
      </c>
      <c r="BC1321" s="27" t="str">
        <f t="shared" si="288"/>
        <v/>
      </c>
      <c r="BD1321" s="30">
        <f>INDEX('Seasonal Index'!$H$2:$H$53,AI1321)</f>
        <v>1.0342763462036404</v>
      </c>
      <c r="BE1321" s="34" t="str">
        <f t="shared" si="289"/>
        <v/>
      </c>
      <c r="BF1321" s="38" t="str">
        <f t="shared" si="290"/>
        <v/>
      </c>
      <c r="BG1321" s="34">
        <f t="shared" si="291"/>
        <v>9516</v>
      </c>
      <c r="BH1321" s="13">
        <f t="shared" si="292"/>
        <v>0</v>
      </c>
      <c r="BI1321" s="13">
        <f t="shared" si="293"/>
        <v>0</v>
      </c>
    </row>
    <row r="1322" spans="1:61" x14ac:dyDescent="0.2">
      <c r="A1322" s="15">
        <v>1321</v>
      </c>
      <c r="B1322" s="35">
        <v>42517</v>
      </c>
      <c r="C1322" s="36">
        <v>9716</v>
      </c>
      <c r="D1322" s="37"/>
      <c r="F1322" s="15">
        <v>267000</v>
      </c>
      <c r="H1322" s="15">
        <v>48.723999999999997</v>
      </c>
      <c r="I1322" s="15">
        <v>48.734000000000002</v>
      </c>
      <c r="J1322" s="15">
        <v>2.2999999999999998</v>
      </c>
      <c r="K1322" s="15">
        <v>18525.933000000001</v>
      </c>
      <c r="L1322" s="15">
        <v>798626</v>
      </c>
      <c r="M1322" s="15">
        <v>477</v>
      </c>
      <c r="N1322" s="15">
        <v>17.669</v>
      </c>
      <c r="O1322" s="15">
        <v>265147</v>
      </c>
      <c r="P1322" s="15">
        <v>12537</v>
      </c>
      <c r="Q1322" s="15">
        <v>3400230</v>
      </c>
      <c r="R1322" s="15">
        <v>118000</v>
      </c>
      <c r="S1322" s="15">
        <v>20206</v>
      </c>
      <c r="T1322" s="15">
        <v>12.252000000000001</v>
      </c>
      <c r="U1322" s="15">
        <v>126</v>
      </c>
      <c r="V1322" s="15">
        <v>19</v>
      </c>
      <c r="W1322" s="15">
        <v>88.3</v>
      </c>
      <c r="X1322" s="15">
        <v>111.62464</v>
      </c>
      <c r="Y1322" s="15">
        <v>2.8571428571428599</v>
      </c>
      <c r="Z1322" s="15">
        <v>2.6136958599090598</v>
      </c>
      <c r="AA1322" s="15">
        <v>64.277809143066406</v>
      </c>
      <c r="AB1322" s="15">
        <v>322113</v>
      </c>
      <c r="AD1322" s="15">
        <v>0</v>
      </c>
      <c r="AE1322" s="15">
        <v>14</v>
      </c>
      <c r="AF1322" s="15">
        <v>33.200000000000003</v>
      </c>
      <c r="AH1322" s="13">
        <f t="shared" si="280"/>
        <v>2016</v>
      </c>
      <c r="AI1322" s="13">
        <f t="shared" si="281"/>
        <v>22</v>
      </c>
      <c r="AJ1322" s="13">
        <f>IF(AND(ISNUMBER(C1322),ISNUMBER(AK1322),ISNUMBER(AL1322),AH1322&gt;=Inputs!$B$5,AH1322&lt;=Inputs!$B$6,AH1322&lt;&gt;Inputs!$B$7,AH1322&lt;&gt;Inputs!$B$8),1,0)</f>
        <v>1</v>
      </c>
      <c r="AK1322" s="13">
        <f>IF(INDEX($E1322:$AF1322,Inputs!$C$10)="","",INDEX($E1322:$AF1322,Inputs!$C$10))</f>
        <v>265147</v>
      </c>
      <c r="AL1322" s="13">
        <f>IF(INDEX($E1322:$AF1322,Inputs!$C$11)="","",INDEX($E1322:$AF1322,Inputs!$C$11))</f>
        <v>267000</v>
      </c>
      <c r="AM1322" s="19">
        <f>Regression!$C$5+Regression!$C$6*A1322</f>
        <v>9297.4464056171055</v>
      </c>
      <c r="AN1322" s="27">
        <f t="shared" si="282"/>
        <v>1.0450181239151886</v>
      </c>
      <c r="AO1322" s="30">
        <f>INDEX('Seasonal Index'!$E$2:$E$53,AI1322)</f>
        <v>1.0139791701706116</v>
      </c>
      <c r="AP1322" s="34">
        <f t="shared" si="283"/>
        <v>9582.0508801627475</v>
      </c>
      <c r="AQ1322" s="16">
        <f>IF(AJ1322=1,A1322-Regression!$C$15,0)</f>
        <v>-174.28057553956842</v>
      </c>
      <c r="AR1322" s="16">
        <f>IF(AJ1322=1,AK1322-Regression!$D$15,0)</f>
        <v>-2255.9784172661602</v>
      </c>
      <c r="AS1322" s="16">
        <f>IF(AJ1322=1,AL1322-Regression!$E$15,0)</f>
        <v>31707.434052757802</v>
      </c>
      <c r="AT1322" s="16">
        <f>IF(AJ1322=1,AP1322-Regression!$F$15,0)</f>
        <v>487.47823833948132</v>
      </c>
      <c r="AU1322" s="19">
        <f>IF(AND(ISNUMBER(AK1322),ISNUMBER(AL1322)),Regression!$C$38+Regression!$D$38*A1322+Regression!$E$38*AK1322+Regression!$F$38*AL1322,"")</f>
        <v>9278.5525205867634</v>
      </c>
      <c r="AV1322" s="34">
        <f t="shared" si="284"/>
        <v>9408.2589852090023</v>
      </c>
      <c r="AW1322" s="13" t="str">
        <f>IF(AJ1322=1,"Train",IF(AH1322=Inputs!$B$6+1,"Validation",IF(AH1322&gt;Inputs!$B$6+1,"Forecast","Not used")))</f>
        <v>Train</v>
      </c>
      <c r="AX1322" s="34">
        <f t="shared" si="285"/>
        <v>9716</v>
      </c>
      <c r="AY1322" s="38" t="str">
        <f t="shared" si="286"/>
        <v/>
      </c>
      <c r="AZ1322" s="13">
        <f t="shared" si="287"/>
        <v>303.49835957598407</v>
      </c>
      <c r="BB1322" s="19">
        <f>Regression!$C$45+Regression!$C$46*A1322</f>
        <v>8204.3784703892779</v>
      </c>
      <c r="BC1322" s="27" t="str">
        <f t="shared" si="288"/>
        <v/>
      </c>
      <c r="BD1322" s="30">
        <f>INDEX('Seasonal Index'!$H$2:$H$53,AI1322)</f>
        <v>1.0395594903117378</v>
      </c>
      <c r="BE1322" s="34" t="str">
        <f t="shared" si="289"/>
        <v/>
      </c>
      <c r="BF1322" s="38" t="str">
        <f t="shared" si="290"/>
        <v/>
      </c>
      <c r="BG1322" s="34">
        <f t="shared" si="291"/>
        <v>9716</v>
      </c>
      <c r="BH1322" s="13">
        <f t="shared" si="292"/>
        <v>0</v>
      </c>
      <c r="BI1322" s="13">
        <f t="shared" si="293"/>
        <v>0</v>
      </c>
    </row>
    <row r="1323" spans="1:61" x14ac:dyDescent="0.2">
      <c r="A1323" s="15">
        <v>1322</v>
      </c>
      <c r="B1323" s="35">
        <v>42524</v>
      </c>
      <c r="C1323" s="36">
        <v>9568</v>
      </c>
      <c r="D1323" s="37"/>
      <c r="F1323" s="15">
        <v>263000</v>
      </c>
      <c r="H1323" s="15">
        <v>49</v>
      </c>
      <c r="I1323" s="15">
        <v>48.905000000000001</v>
      </c>
      <c r="J1323" s="15">
        <v>2.339</v>
      </c>
      <c r="K1323" s="15">
        <v>18525.933000000001</v>
      </c>
      <c r="L1323" s="15">
        <v>798626</v>
      </c>
      <c r="M1323" s="15">
        <v>477</v>
      </c>
      <c r="N1323" s="15">
        <v>17.669</v>
      </c>
      <c r="O1323" s="15">
        <v>265147</v>
      </c>
      <c r="P1323" s="15">
        <v>12537</v>
      </c>
      <c r="Q1323" s="15">
        <v>3400230</v>
      </c>
      <c r="R1323" s="15">
        <v>118000</v>
      </c>
      <c r="S1323" s="15">
        <v>20206</v>
      </c>
      <c r="T1323" s="15">
        <v>12.252000000000001</v>
      </c>
      <c r="U1323" s="15">
        <v>126</v>
      </c>
      <c r="V1323" s="15">
        <v>19</v>
      </c>
      <c r="W1323" s="15">
        <v>88.3</v>
      </c>
      <c r="X1323" s="15">
        <v>112.15107999999999</v>
      </c>
      <c r="Y1323" s="15">
        <v>2.2222222222222201</v>
      </c>
      <c r="Z1323" s="15">
        <v>2.6136958599090598</v>
      </c>
      <c r="AA1323" s="15">
        <v>64.277809143066406</v>
      </c>
      <c r="AB1323" s="15">
        <v>322113</v>
      </c>
      <c r="AD1323" s="15">
        <v>1</v>
      </c>
      <c r="AE1323" s="15">
        <v>0.2</v>
      </c>
      <c r="AF1323" s="15">
        <v>51.2</v>
      </c>
      <c r="AH1323" s="13">
        <f t="shared" si="280"/>
        <v>2016</v>
      </c>
      <c r="AI1323" s="13">
        <f t="shared" si="281"/>
        <v>23</v>
      </c>
      <c r="AJ1323" s="13">
        <f>IF(AND(ISNUMBER(C1323),ISNUMBER(AK1323),ISNUMBER(AL1323),AH1323&gt;=Inputs!$B$5,AH1323&lt;=Inputs!$B$6,AH1323&lt;&gt;Inputs!$B$7,AH1323&lt;&gt;Inputs!$B$8),1,0)</f>
        <v>1</v>
      </c>
      <c r="AK1323" s="13">
        <f>IF(INDEX($E1323:$AF1323,Inputs!$C$10)="","",INDEX($E1323:$AF1323,Inputs!$C$10))</f>
        <v>265147</v>
      </c>
      <c r="AL1323" s="13">
        <f>IF(INDEX($E1323:$AF1323,Inputs!$C$11)="","",INDEX($E1323:$AF1323,Inputs!$C$11))</f>
        <v>263000</v>
      </c>
      <c r="AM1323" s="19">
        <f>Regression!$C$5+Regression!$C$6*A1323</f>
        <v>9296.2737306787876</v>
      </c>
      <c r="AN1323" s="27">
        <f t="shared" si="282"/>
        <v>1.029229589961888</v>
      </c>
      <c r="AO1323" s="30">
        <f>INDEX('Seasonal Index'!$E$2:$E$53,AI1323)</f>
        <v>1.0375597367919589</v>
      </c>
      <c r="AP1323" s="34">
        <f t="shared" si="283"/>
        <v>9221.637714647055</v>
      </c>
      <c r="AQ1323" s="16">
        <f>IF(AJ1323=1,A1323-Regression!$C$15,0)</f>
        <v>-173.28057553956842</v>
      </c>
      <c r="AR1323" s="16">
        <f>IF(AJ1323=1,AK1323-Regression!$D$15,0)</f>
        <v>-2255.9784172661602</v>
      </c>
      <c r="AS1323" s="16">
        <f>IF(AJ1323=1,AL1323-Regression!$E$15,0)</f>
        <v>27707.434052757802</v>
      </c>
      <c r="AT1323" s="16">
        <f>IF(AJ1323=1,AP1323-Regression!$F$15,0)</f>
        <v>127.0650728237888</v>
      </c>
      <c r="AU1323" s="19">
        <f>IF(AND(ISNUMBER(AK1323),ISNUMBER(AL1323)),Regression!$C$38+Regression!$D$38*A1323+Regression!$E$38*AK1323+Regression!$F$38*AL1323,"")</f>
        <v>9287.610372875859</v>
      </c>
      <c r="AV1323" s="34">
        <f t="shared" si="284"/>
        <v>9636.4505739073429</v>
      </c>
      <c r="AW1323" s="13" t="str">
        <f>IF(AJ1323=1,"Train",IF(AH1323=Inputs!$B$6+1,"Validation",IF(AH1323&gt;Inputs!$B$6+1,"Forecast","Not used")))</f>
        <v>Train</v>
      </c>
      <c r="AX1323" s="34">
        <f t="shared" si="285"/>
        <v>9568</v>
      </c>
      <c r="AY1323" s="38" t="str">
        <f t="shared" si="286"/>
        <v/>
      </c>
      <c r="AZ1323" s="13">
        <f t="shared" si="287"/>
        <v>-65.972658228803994</v>
      </c>
      <c r="BB1323" s="19">
        <f>Regression!$C$45+Regression!$C$46*A1323</f>
        <v>8205.9379700020545</v>
      </c>
      <c r="BC1323" s="27" t="str">
        <f t="shared" si="288"/>
        <v/>
      </c>
      <c r="BD1323" s="30">
        <f>INDEX('Seasonal Index'!$H$2:$H$53,AI1323)</f>
        <v>1.0378992768174384</v>
      </c>
      <c r="BE1323" s="34" t="str">
        <f t="shared" si="289"/>
        <v/>
      </c>
      <c r="BF1323" s="38" t="str">
        <f t="shared" si="290"/>
        <v/>
      </c>
      <c r="BG1323" s="34">
        <f t="shared" si="291"/>
        <v>9568</v>
      </c>
      <c r="BH1323" s="13">
        <f t="shared" si="292"/>
        <v>0</v>
      </c>
      <c r="BI1323" s="13">
        <f t="shared" si="293"/>
        <v>0</v>
      </c>
    </row>
    <row r="1324" spans="1:61" x14ac:dyDescent="0.2">
      <c r="A1324" s="15">
        <v>1323</v>
      </c>
      <c r="B1324" s="35">
        <v>42531</v>
      </c>
      <c r="C1324" s="36">
        <v>9762</v>
      </c>
      <c r="D1324" s="37"/>
      <c r="F1324" s="15">
        <v>265000</v>
      </c>
      <c r="H1324" s="15">
        <v>50.183999999999997</v>
      </c>
      <c r="I1324" s="15">
        <v>49.944000000000003</v>
      </c>
      <c r="J1324" s="15">
        <v>2.3809999999999998</v>
      </c>
      <c r="K1324" s="15">
        <v>18525.933000000001</v>
      </c>
      <c r="L1324" s="15">
        <v>835127</v>
      </c>
      <c r="M1324" s="15">
        <v>437</v>
      </c>
      <c r="N1324" s="15">
        <v>17.669</v>
      </c>
      <c r="O1324" s="15">
        <v>265147</v>
      </c>
      <c r="P1324" s="15">
        <v>12611.5</v>
      </c>
      <c r="Q1324" s="15">
        <v>3400230</v>
      </c>
      <c r="R1324" s="15">
        <v>118000</v>
      </c>
      <c r="S1324" s="15">
        <v>20206</v>
      </c>
      <c r="T1324" s="15">
        <v>12.252000000000001</v>
      </c>
      <c r="U1324" s="15">
        <v>126</v>
      </c>
      <c r="V1324" s="15">
        <v>19</v>
      </c>
      <c r="W1324" s="15">
        <v>88.9</v>
      </c>
      <c r="X1324" s="15">
        <v>112.19777499999999</v>
      </c>
      <c r="Y1324" s="15">
        <v>2.2222222222222201</v>
      </c>
      <c r="Z1324" s="15">
        <v>2.6136958599090598</v>
      </c>
      <c r="AA1324" s="15">
        <v>64.277809143066406</v>
      </c>
      <c r="AB1324" s="15">
        <v>322113</v>
      </c>
      <c r="AD1324" s="15">
        <v>0</v>
      </c>
      <c r="AE1324" s="15">
        <v>4.7</v>
      </c>
      <c r="AF1324" s="15">
        <v>47.6</v>
      </c>
      <c r="AH1324" s="13">
        <f t="shared" si="280"/>
        <v>2016</v>
      </c>
      <c r="AI1324" s="13">
        <f t="shared" si="281"/>
        <v>24</v>
      </c>
      <c r="AJ1324" s="13">
        <f>IF(AND(ISNUMBER(C1324),ISNUMBER(AK1324),ISNUMBER(AL1324),AH1324&gt;=Inputs!$B$5,AH1324&lt;=Inputs!$B$6,AH1324&lt;&gt;Inputs!$B$7,AH1324&lt;&gt;Inputs!$B$8),1,0)</f>
        <v>1</v>
      </c>
      <c r="AK1324" s="13">
        <f>IF(INDEX($E1324:$AF1324,Inputs!$C$10)="","",INDEX($E1324:$AF1324,Inputs!$C$10))</f>
        <v>265147</v>
      </c>
      <c r="AL1324" s="13">
        <f>IF(INDEX($E1324:$AF1324,Inputs!$C$11)="","",INDEX($E1324:$AF1324,Inputs!$C$11))</f>
        <v>265000</v>
      </c>
      <c r="AM1324" s="19">
        <f>Regression!$C$5+Regression!$C$6*A1324</f>
        <v>9295.1010557404679</v>
      </c>
      <c r="AN1324" s="27">
        <f t="shared" si="282"/>
        <v>1.0502306474625345</v>
      </c>
      <c r="AO1324" s="30">
        <f>INDEX('Seasonal Index'!$E$2:$E$53,AI1324)</f>
        <v>1.0344513246808191</v>
      </c>
      <c r="AP1324" s="34">
        <f t="shared" si="283"/>
        <v>9436.8867505796607</v>
      </c>
      <c r="AQ1324" s="16">
        <f>IF(AJ1324=1,A1324-Regression!$C$15,0)</f>
        <v>-172.28057553956842</v>
      </c>
      <c r="AR1324" s="16">
        <f>IF(AJ1324=1,AK1324-Regression!$D$15,0)</f>
        <v>-2255.9784172661602</v>
      </c>
      <c r="AS1324" s="16">
        <f>IF(AJ1324=1,AL1324-Regression!$E$15,0)</f>
        <v>29707.434052757802</v>
      </c>
      <c r="AT1324" s="16">
        <f>IF(AJ1324=1,AP1324-Regression!$F$15,0)</f>
        <v>342.31410875639449</v>
      </c>
      <c r="AU1324" s="19">
        <f>IF(AND(ISNUMBER(AK1324),ISNUMBER(AL1324)),Regression!$C$38+Regression!$D$38*A1324+Regression!$E$38*AK1324+Regression!$F$38*AL1324,"")</f>
        <v>9280.7379769044092</v>
      </c>
      <c r="AV1324" s="34">
        <f t="shared" si="284"/>
        <v>9600.4716942243522</v>
      </c>
      <c r="AW1324" s="13" t="str">
        <f>IF(AJ1324=1,"Train",IF(AH1324=Inputs!$B$6+1,"Validation",IF(AH1324&gt;Inputs!$B$6+1,"Forecast","Not used")))</f>
        <v>Train</v>
      </c>
      <c r="AX1324" s="34">
        <f t="shared" si="285"/>
        <v>9762</v>
      </c>
      <c r="AY1324" s="38" t="str">
        <f t="shared" si="286"/>
        <v/>
      </c>
      <c r="AZ1324" s="13">
        <f t="shared" si="287"/>
        <v>156.1487736752515</v>
      </c>
      <c r="BB1324" s="19">
        <f>Regression!$C$45+Regression!$C$46*A1324</f>
        <v>8207.4974696148311</v>
      </c>
      <c r="BC1324" s="27" t="str">
        <f t="shared" si="288"/>
        <v/>
      </c>
      <c r="BD1324" s="30">
        <f>INDEX('Seasonal Index'!$H$2:$H$53,AI1324)</f>
        <v>1.0351080615346946</v>
      </c>
      <c r="BE1324" s="34" t="str">
        <f t="shared" si="289"/>
        <v/>
      </c>
      <c r="BF1324" s="38" t="str">
        <f t="shared" si="290"/>
        <v/>
      </c>
      <c r="BG1324" s="34">
        <f t="shared" si="291"/>
        <v>9762</v>
      </c>
      <c r="BH1324" s="13">
        <f t="shared" si="292"/>
        <v>0</v>
      </c>
      <c r="BI1324" s="13">
        <f t="shared" si="293"/>
        <v>0</v>
      </c>
    </row>
    <row r="1325" spans="1:61" x14ac:dyDescent="0.2">
      <c r="A1325" s="15">
        <v>1324</v>
      </c>
      <c r="B1325" s="35">
        <v>42538</v>
      </c>
      <c r="C1325" s="36">
        <v>9815</v>
      </c>
      <c r="D1325" s="37"/>
      <c r="F1325" s="15">
        <v>273000</v>
      </c>
      <c r="H1325" s="15">
        <v>47.887999999999998</v>
      </c>
      <c r="I1325" s="15">
        <v>47.387999999999998</v>
      </c>
      <c r="J1325" s="15">
        <v>2.399</v>
      </c>
      <c r="K1325" s="15">
        <v>18525.933000000001</v>
      </c>
      <c r="L1325" s="15">
        <v>835127</v>
      </c>
      <c r="M1325" s="15">
        <v>437</v>
      </c>
      <c r="N1325" s="15">
        <v>17.695</v>
      </c>
      <c r="O1325" s="15">
        <v>269653</v>
      </c>
      <c r="P1325" s="15">
        <v>12611.5</v>
      </c>
      <c r="Q1325" s="15">
        <v>3469145</v>
      </c>
      <c r="R1325" s="15">
        <v>118000</v>
      </c>
      <c r="S1325" s="15">
        <v>20206</v>
      </c>
      <c r="T1325" s="15">
        <v>12.252000000000001</v>
      </c>
      <c r="U1325" s="15">
        <v>126</v>
      </c>
      <c r="V1325" s="15">
        <v>19</v>
      </c>
      <c r="W1325" s="15">
        <v>88.9</v>
      </c>
      <c r="X1325" s="15">
        <v>110.79568</v>
      </c>
      <c r="Y1325" s="15">
        <v>2.2222222222222201</v>
      </c>
      <c r="Z1325" s="15">
        <v>2.62285304069519</v>
      </c>
      <c r="AA1325" s="15">
        <v>64.277809143066406</v>
      </c>
      <c r="AB1325" s="15">
        <v>322113</v>
      </c>
      <c r="AD1325" s="15">
        <v>0</v>
      </c>
      <c r="AE1325" s="15">
        <v>0.5</v>
      </c>
      <c r="AF1325" s="15">
        <v>62.5</v>
      </c>
      <c r="AH1325" s="13">
        <f t="shared" si="280"/>
        <v>2016</v>
      </c>
      <c r="AI1325" s="13">
        <f t="shared" si="281"/>
        <v>25</v>
      </c>
      <c r="AJ1325" s="13">
        <f>IF(AND(ISNUMBER(C1325),ISNUMBER(AK1325),ISNUMBER(AL1325),AH1325&gt;=Inputs!$B$5,AH1325&lt;=Inputs!$B$6,AH1325&lt;&gt;Inputs!$B$7,AH1325&lt;&gt;Inputs!$B$8),1,0)</f>
        <v>1</v>
      </c>
      <c r="AK1325" s="13">
        <f>IF(INDEX($E1325:$AF1325,Inputs!$C$10)="","",INDEX($E1325:$AF1325,Inputs!$C$10))</f>
        <v>269653</v>
      </c>
      <c r="AL1325" s="13">
        <f>IF(INDEX($E1325:$AF1325,Inputs!$C$11)="","",INDEX($E1325:$AF1325,Inputs!$C$11))</f>
        <v>273000</v>
      </c>
      <c r="AM1325" s="19">
        <f>Regression!$C$5+Regression!$C$6*A1325</f>
        <v>9293.9283808021501</v>
      </c>
      <c r="AN1325" s="27">
        <f t="shared" si="282"/>
        <v>1.0560658096176201</v>
      </c>
      <c r="AO1325" s="30">
        <f>INDEX('Seasonal Index'!$E$2:$E$53,AI1325)</f>
        <v>1.0360606930993077</v>
      </c>
      <c r="AP1325" s="34">
        <f t="shared" si="283"/>
        <v>9473.3832345661813</v>
      </c>
      <c r="AQ1325" s="16">
        <f>IF(AJ1325=1,A1325-Regression!$C$15,0)</f>
        <v>-171.28057553956842</v>
      </c>
      <c r="AR1325" s="16">
        <f>IF(AJ1325=1,AK1325-Regression!$D$15,0)</f>
        <v>2250.0215827338398</v>
      </c>
      <c r="AS1325" s="16">
        <f>IF(AJ1325=1,AL1325-Regression!$E$15,0)</f>
        <v>37707.434052757802</v>
      </c>
      <c r="AT1325" s="16">
        <f>IF(AJ1325=1,AP1325-Regression!$F$15,0)</f>
        <v>378.81059274291511</v>
      </c>
      <c r="AU1325" s="19">
        <f>IF(AND(ISNUMBER(AK1325),ISNUMBER(AL1325)),Regression!$C$38+Regression!$D$38*A1325+Regression!$E$38*AK1325+Regression!$F$38*AL1325,"")</f>
        <v>9266.157300749137</v>
      </c>
      <c r="AV1325" s="34">
        <f t="shared" si="284"/>
        <v>9600.3013553813616</v>
      </c>
      <c r="AW1325" s="13" t="str">
        <f>IF(AJ1325=1,"Train",IF(AH1325=Inputs!$B$6+1,"Validation",IF(AH1325&gt;Inputs!$B$6+1,"Forecast","Not used")))</f>
        <v>Train</v>
      </c>
      <c r="AX1325" s="34">
        <f t="shared" si="285"/>
        <v>9815</v>
      </c>
      <c r="AY1325" s="38" t="str">
        <f t="shared" si="286"/>
        <v/>
      </c>
      <c r="AZ1325" s="13">
        <f t="shared" si="287"/>
        <v>207.22593381704428</v>
      </c>
      <c r="BB1325" s="19">
        <f>Regression!$C$45+Regression!$C$46*A1325</f>
        <v>8209.0569692276076</v>
      </c>
      <c r="BC1325" s="27" t="str">
        <f t="shared" si="288"/>
        <v/>
      </c>
      <c r="BD1325" s="30">
        <f>INDEX('Seasonal Index'!$H$2:$H$53,AI1325)</f>
        <v>1.0325970785197598</v>
      </c>
      <c r="BE1325" s="34" t="str">
        <f t="shared" si="289"/>
        <v/>
      </c>
      <c r="BF1325" s="38" t="str">
        <f t="shared" si="290"/>
        <v/>
      </c>
      <c r="BG1325" s="34">
        <f t="shared" si="291"/>
        <v>9815</v>
      </c>
      <c r="BH1325" s="13">
        <f t="shared" si="292"/>
        <v>0</v>
      </c>
      <c r="BI1325" s="13">
        <f t="shared" si="293"/>
        <v>0</v>
      </c>
    </row>
    <row r="1326" spans="1:61" x14ac:dyDescent="0.2">
      <c r="A1326" s="15">
        <v>1325</v>
      </c>
      <c r="B1326" s="35">
        <v>42545</v>
      </c>
      <c r="C1326" s="36">
        <v>9709</v>
      </c>
      <c r="D1326" s="37"/>
      <c r="F1326" s="15">
        <v>261000</v>
      </c>
      <c r="H1326" s="15">
        <v>48.71</v>
      </c>
      <c r="I1326" s="15">
        <v>48.122</v>
      </c>
      <c r="J1326" s="15">
        <v>2.3530000000000002</v>
      </c>
      <c r="K1326" s="15">
        <v>18525.933000000001</v>
      </c>
      <c r="L1326" s="15">
        <v>835127</v>
      </c>
      <c r="M1326" s="15">
        <v>437</v>
      </c>
      <c r="N1326" s="15">
        <v>17.695</v>
      </c>
      <c r="O1326" s="15">
        <v>269653</v>
      </c>
      <c r="P1326" s="15">
        <v>12611.5</v>
      </c>
      <c r="Q1326" s="15">
        <v>3469145</v>
      </c>
      <c r="R1326" s="15">
        <v>118000</v>
      </c>
      <c r="S1326" s="15">
        <v>20206</v>
      </c>
      <c r="T1326" s="15">
        <v>12.252000000000001</v>
      </c>
      <c r="U1326" s="15">
        <v>126</v>
      </c>
      <c r="V1326" s="15">
        <v>19</v>
      </c>
      <c r="W1326" s="15">
        <v>88.9</v>
      </c>
      <c r="X1326" s="15">
        <v>111.80423999999999</v>
      </c>
      <c r="Y1326" s="15">
        <v>2.2222222222222201</v>
      </c>
      <c r="Z1326" s="15">
        <v>2.62285304069519</v>
      </c>
      <c r="AA1326" s="15">
        <v>64.277809143066406</v>
      </c>
      <c r="AB1326" s="15">
        <v>322113</v>
      </c>
      <c r="AD1326" s="15">
        <v>0</v>
      </c>
      <c r="AE1326" s="15">
        <v>0</v>
      </c>
      <c r="AF1326" s="15">
        <v>85.8</v>
      </c>
      <c r="AH1326" s="13">
        <f t="shared" si="280"/>
        <v>2016</v>
      </c>
      <c r="AI1326" s="13">
        <f t="shared" si="281"/>
        <v>26</v>
      </c>
      <c r="AJ1326" s="13">
        <f>IF(AND(ISNUMBER(C1326),ISNUMBER(AK1326),ISNUMBER(AL1326),AH1326&gt;=Inputs!$B$5,AH1326&lt;=Inputs!$B$6,AH1326&lt;&gt;Inputs!$B$7,AH1326&lt;&gt;Inputs!$B$8),1,0)</f>
        <v>1</v>
      </c>
      <c r="AK1326" s="13">
        <f>IF(INDEX($E1326:$AF1326,Inputs!$C$10)="","",INDEX($E1326:$AF1326,Inputs!$C$10))</f>
        <v>269653</v>
      </c>
      <c r="AL1326" s="13">
        <f>IF(INDEX($E1326:$AF1326,Inputs!$C$11)="","",INDEX($E1326:$AF1326,Inputs!$C$11))</f>
        <v>261000</v>
      </c>
      <c r="AM1326" s="19">
        <f>Regression!$C$5+Regression!$C$6*A1326</f>
        <v>9292.7557058638304</v>
      </c>
      <c r="AN1326" s="27">
        <f t="shared" si="282"/>
        <v>1.0447923422622114</v>
      </c>
      <c r="AO1326" s="30">
        <f>INDEX('Seasonal Index'!$E$2:$E$53,AI1326)</f>
        <v>1.057751041708793</v>
      </c>
      <c r="AP1326" s="34">
        <f t="shared" si="283"/>
        <v>9178.9084738835572</v>
      </c>
      <c r="AQ1326" s="16">
        <f>IF(AJ1326=1,A1326-Regression!$C$15,0)</f>
        <v>-170.28057553956842</v>
      </c>
      <c r="AR1326" s="16">
        <f>IF(AJ1326=1,AK1326-Regression!$D$15,0)</f>
        <v>2250.0215827338398</v>
      </c>
      <c r="AS1326" s="16">
        <f>IF(AJ1326=1,AL1326-Regression!$E$15,0)</f>
        <v>25707.434052757802</v>
      </c>
      <c r="AT1326" s="16">
        <f>IF(AJ1326=1,AP1326-Regression!$F$15,0)</f>
        <v>84.335832060291068</v>
      </c>
      <c r="AU1326" s="19">
        <f>IF(AND(ISNUMBER(AK1326),ISNUMBER(AL1326)),Regression!$C$38+Regression!$D$38*A1326+Regression!$E$38*AK1326+Regression!$F$38*AL1326,"")</f>
        <v>9296.4554840522887</v>
      </c>
      <c r="AV1326" s="34">
        <f t="shared" si="284"/>
        <v>9833.3354724557303</v>
      </c>
      <c r="AW1326" s="13" t="str">
        <f>IF(AJ1326=1,"Train",IF(AH1326=Inputs!$B$6+1,"Validation",IF(AH1326&gt;Inputs!$B$6+1,"Forecast","Not used")))</f>
        <v>Train</v>
      </c>
      <c r="AX1326" s="34">
        <f t="shared" si="285"/>
        <v>9709</v>
      </c>
      <c r="AY1326" s="38" t="str">
        <f t="shared" si="286"/>
        <v/>
      </c>
      <c r="AZ1326" s="13">
        <f t="shared" si="287"/>
        <v>-117.5470101687315</v>
      </c>
      <c r="BB1326" s="19">
        <f>Regression!$C$45+Regression!$C$46*A1326</f>
        <v>8210.6164688403842</v>
      </c>
      <c r="BC1326" s="27" t="str">
        <f t="shared" si="288"/>
        <v/>
      </c>
      <c r="BD1326" s="30">
        <f>INDEX('Seasonal Index'!$H$2:$H$53,AI1326)</f>
        <v>1.0794606245983969</v>
      </c>
      <c r="BE1326" s="34" t="str">
        <f t="shared" si="289"/>
        <v/>
      </c>
      <c r="BF1326" s="38" t="str">
        <f t="shared" si="290"/>
        <v/>
      </c>
      <c r="BG1326" s="34">
        <f t="shared" si="291"/>
        <v>9709</v>
      </c>
      <c r="BH1326" s="13">
        <f t="shared" si="292"/>
        <v>0</v>
      </c>
      <c r="BI1326" s="13">
        <f t="shared" si="293"/>
        <v>0</v>
      </c>
    </row>
    <row r="1327" spans="1:61" x14ac:dyDescent="0.2">
      <c r="A1327" s="15">
        <v>1326</v>
      </c>
      <c r="B1327" s="35">
        <v>42552</v>
      </c>
      <c r="C1327" s="36">
        <v>9755</v>
      </c>
      <c r="D1327" s="37"/>
      <c r="F1327" s="15">
        <v>262000</v>
      </c>
      <c r="H1327" s="15">
        <v>48.173999999999999</v>
      </c>
      <c r="I1327" s="15">
        <v>47.091999999999999</v>
      </c>
      <c r="J1327" s="15">
        <v>2.3290000000000002</v>
      </c>
      <c r="K1327" s="15">
        <v>18525.933000000001</v>
      </c>
      <c r="L1327" s="15">
        <v>835127</v>
      </c>
      <c r="M1327" s="15">
        <v>437</v>
      </c>
      <c r="N1327" s="15">
        <v>17.695</v>
      </c>
      <c r="O1327" s="15">
        <v>269653</v>
      </c>
      <c r="P1327" s="15">
        <v>12611.5</v>
      </c>
      <c r="Q1327" s="15">
        <v>3469145</v>
      </c>
      <c r="R1327" s="15">
        <v>118000</v>
      </c>
      <c r="S1327" s="15">
        <v>20206</v>
      </c>
      <c r="T1327" s="15">
        <v>12.252000000000001</v>
      </c>
      <c r="U1327" s="15">
        <v>126</v>
      </c>
      <c r="V1327" s="15">
        <v>19</v>
      </c>
      <c r="W1327" s="15">
        <v>88.9</v>
      </c>
      <c r="X1327" s="15">
        <v>111.00852</v>
      </c>
      <c r="Y1327" s="15">
        <v>2.2222222222222201</v>
      </c>
      <c r="Z1327" s="15">
        <v>2.62285304069519</v>
      </c>
      <c r="AA1327" s="15">
        <v>64.277809143066406</v>
      </c>
      <c r="AB1327" s="15">
        <v>322113</v>
      </c>
      <c r="AD1327" s="15">
        <v>0</v>
      </c>
      <c r="AE1327" s="15">
        <v>0.4</v>
      </c>
      <c r="AF1327" s="15">
        <v>83.3</v>
      </c>
      <c r="AH1327" s="13">
        <f t="shared" si="280"/>
        <v>2016</v>
      </c>
      <c r="AI1327" s="13">
        <f t="shared" si="281"/>
        <v>27</v>
      </c>
      <c r="AJ1327" s="13">
        <f>IF(AND(ISNUMBER(C1327),ISNUMBER(AK1327),ISNUMBER(AL1327),AH1327&gt;=Inputs!$B$5,AH1327&lt;=Inputs!$B$6,AH1327&lt;&gt;Inputs!$B$7,AH1327&lt;&gt;Inputs!$B$8),1,0)</f>
        <v>1</v>
      </c>
      <c r="AK1327" s="13">
        <f>IF(INDEX($E1327:$AF1327,Inputs!$C$10)="","",INDEX($E1327:$AF1327,Inputs!$C$10))</f>
        <v>269653</v>
      </c>
      <c r="AL1327" s="13">
        <f>IF(INDEX($E1327:$AF1327,Inputs!$C$11)="","",INDEX($E1327:$AF1327,Inputs!$C$11))</f>
        <v>262000</v>
      </c>
      <c r="AM1327" s="19">
        <f>Regression!$C$5+Regression!$C$6*A1327</f>
        <v>9291.5830309255107</v>
      </c>
      <c r="AN1327" s="27">
        <f t="shared" si="282"/>
        <v>1.0498749209399605</v>
      </c>
      <c r="AO1327" s="30">
        <f>INDEX('Seasonal Index'!$E$2:$E$53,AI1327)</f>
        <v>1.0212618850338866</v>
      </c>
      <c r="AP1327" s="34">
        <f t="shared" si="283"/>
        <v>9551.9084212922698</v>
      </c>
      <c r="AQ1327" s="16">
        <f>IF(AJ1327=1,A1327-Regression!$C$15,0)</f>
        <v>-169.28057553956842</v>
      </c>
      <c r="AR1327" s="16">
        <f>IF(AJ1327=1,AK1327-Regression!$D$15,0)</f>
        <v>2250.0215827338398</v>
      </c>
      <c r="AS1327" s="16">
        <f>IF(AJ1327=1,AL1327-Regression!$E$15,0)</f>
        <v>26707.434052757802</v>
      </c>
      <c r="AT1327" s="16">
        <f>IF(AJ1327=1,AP1327-Regression!$F$15,0)</f>
        <v>457.33577946900368</v>
      </c>
      <c r="AU1327" s="19">
        <f>IF(AND(ISNUMBER(AK1327),ISNUMBER(AL1327)),Regression!$C$38+Regression!$D$38*A1327+Regression!$E$38*AK1327+Regression!$F$38*AL1327,"")</f>
        <v>9292.2381294575971</v>
      </c>
      <c r="AV1327" s="34">
        <f t="shared" si="284"/>
        <v>9489.8086282736222</v>
      </c>
      <c r="AW1327" s="13" t="str">
        <f>IF(AJ1327=1,"Train",IF(AH1327=Inputs!$B$6+1,"Validation",IF(AH1327&gt;Inputs!$B$6+1,"Forecast","Not used")))</f>
        <v>Train</v>
      </c>
      <c r="AX1327" s="34">
        <f t="shared" si="285"/>
        <v>9755</v>
      </c>
      <c r="AY1327" s="38" t="str">
        <f t="shared" si="286"/>
        <v/>
      </c>
      <c r="AZ1327" s="13">
        <f t="shared" si="287"/>
        <v>259.67029183467275</v>
      </c>
      <c r="BB1327" s="19">
        <f>Regression!$C$45+Regression!$C$46*A1327</f>
        <v>8212.1759684531607</v>
      </c>
      <c r="BC1327" s="27" t="str">
        <f t="shared" si="288"/>
        <v/>
      </c>
      <c r="BD1327" s="30">
        <f>INDEX('Seasonal Index'!$H$2:$H$53,AI1327)</f>
        <v>0.99454601152310251</v>
      </c>
      <c r="BE1327" s="34" t="str">
        <f t="shared" si="289"/>
        <v/>
      </c>
      <c r="BF1327" s="38" t="str">
        <f t="shared" si="290"/>
        <v/>
      </c>
      <c r="BG1327" s="34">
        <f t="shared" si="291"/>
        <v>9755</v>
      </c>
      <c r="BH1327" s="13">
        <f t="shared" si="292"/>
        <v>0</v>
      </c>
      <c r="BI1327" s="13">
        <f t="shared" si="293"/>
        <v>0</v>
      </c>
    </row>
    <row r="1328" spans="1:61" x14ac:dyDescent="0.2">
      <c r="A1328" s="15">
        <v>1327</v>
      </c>
      <c r="B1328" s="35">
        <v>42559</v>
      </c>
      <c r="C1328" s="36">
        <v>9671</v>
      </c>
      <c r="D1328" s="37"/>
      <c r="F1328" s="15">
        <v>255000</v>
      </c>
      <c r="H1328" s="15">
        <v>46.172499999999999</v>
      </c>
      <c r="I1328" s="15">
        <v>45.963999999999999</v>
      </c>
      <c r="J1328" s="15">
        <v>2.2909999999999999</v>
      </c>
      <c r="K1328" s="15">
        <v>18525.933000000001</v>
      </c>
      <c r="L1328" s="15">
        <v>835127</v>
      </c>
      <c r="M1328" s="15">
        <v>407</v>
      </c>
      <c r="N1328" s="15">
        <v>17.695</v>
      </c>
      <c r="O1328" s="15">
        <v>269653</v>
      </c>
      <c r="P1328" s="15">
        <v>12652.7</v>
      </c>
      <c r="Q1328" s="15">
        <v>3469145</v>
      </c>
      <c r="R1328" s="15">
        <v>114000</v>
      </c>
      <c r="S1328" s="15">
        <v>20206</v>
      </c>
      <c r="T1328" s="15">
        <v>12.252000000000001</v>
      </c>
      <c r="U1328" s="15">
        <v>126</v>
      </c>
      <c r="V1328" s="15">
        <v>19</v>
      </c>
      <c r="W1328" s="15">
        <v>88.6</v>
      </c>
      <c r="X1328" s="15">
        <v>112.31140000000001</v>
      </c>
      <c r="Y1328" s="15">
        <v>2.2222222222222201</v>
      </c>
      <c r="Z1328" s="15">
        <v>2.62285304069519</v>
      </c>
      <c r="AA1328" s="15">
        <v>64.277809143066406</v>
      </c>
      <c r="AB1328" s="15">
        <v>322113</v>
      </c>
      <c r="AD1328" s="15">
        <v>1</v>
      </c>
      <c r="AE1328" s="15">
        <v>0</v>
      </c>
      <c r="AF1328" s="15">
        <v>87.6</v>
      </c>
      <c r="AH1328" s="13">
        <f t="shared" si="280"/>
        <v>2016</v>
      </c>
      <c r="AI1328" s="13">
        <f t="shared" si="281"/>
        <v>28</v>
      </c>
      <c r="AJ1328" s="13">
        <f>IF(AND(ISNUMBER(C1328),ISNUMBER(AK1328),ISNUMBER(AL1328),AH1328&gt;=Inputs!$B$5,AH1328&lt;=Inputs!$B$6,AH1328&lt;&gt;Inputs!$B$7,AH1328&lt;&gt;Inputs!$B$8),1,0)</f>
        <v>1</v>
      </c>
      <c r="AK1328" s="13">
        <f>IF(INDEX($E1328:$AF1328,Inputs!$C$10)="","",INDEX($E1328:$AF1328,Inputs!$C$10))</f>
        <v>269653</v>
      </c>
      <c r="AL1328" s="13">
        <f>IF(INDEX($E1328:$AF1328,Inputs!$C$11)="","",INDEX($E1328:$AF1328,Inputs!$C$11))</f>
        <v>255000</v>
      </c>
      <c r="AM1328" s="19">
        <f>Regression!$C$5+Regression!$C$6*A1328</f>
        <v>9290.4103559871928</v>
      </c>
      <c r="AN1328" s="27">
        <f t="shared" si="282"/>
        <v>1.0409658593570668</v>
      </c>
      <c r="AO1328" s="30">
        <f>INDEX('Seasonal Index'!$E$2:$E$53,AI1328)</f>
        <v>1.0135090248159799</v>
      </c>
      <c r="AP1328" s="34">
        <f t="shared" si="283"/>
        <v>9542.0955938265452</v>
      </c>
      <c r="AQ1328" s="16">
        <f>IF(AJ1328=1,A1328-Regression!$C$15,0)</f>
        <v>-168.28057553956842</v>
      </c>
      <c r="AR1328" s="16">
        <f>IF(AJ1328=1,AK1328-Regression!$D$15,0)</f>
        <v>2250.0215827338398</v>
      </c>
      <c r="AS1328" s="16">
        <f>IF(AJ1328=1,AL1328-Regression!$E$15,0)</f>
        <v>19707.434052757802</v>
      </c>
      <c r="AT1328" s="16">
        <f>IF(AJ1328=1,AP1328-Regression!$F$15,0)</f>
        <v>447.52295200327899</v>
      </c>
      <c r="AU1328" s="19">
        <f>IF(AND(ISNUMBER(AK1328),ISNUMBER(AL1328)),Regression!$C$38+Regression!$D$38*A1328+Regression!$E$38*AK1328+Regression!$F$38*AL1328,"")</f>
        <v>9309.2611058769635</v>
      </c>
      <c r="AV1328" s="34">
        <f t="shared" si="284"/>
        <v>9435.0201451746925</v>
      </c>
      <c r="AW1328" s="13" t="str">
        <f>IF(AJ1328=1,"Train",IF(AH1328=Inputs!$B$6+1,"Validation",IF(AH1328&gt;Inputs!$B$6+1,"Forecast","Not used")))</f>
        <v>Train</v>
      </c>
      <c r="AX1328" s="34">
        <f t="shared" si="285"/>
        <v>9671</v>
      </c>
      <c r="AY1328" s="38" t="str">
        <f t="shared" si="286"/>
        <v/>
      </c>
      <c r="AZ1328" s="13">
        <f t="shared" si="287"/>
        <v>232.83448794958167</v>
      </c>
      <c r="BB1328" s="19">
        <f>Regression!$C$45+Regression!$C$46*A1328</f>
        <v>8213.7354680659391</v>
      </c>
      <c r="BC1328" s="27" t="str">
        <f t="shared" si="288"/>
        <v/>
      </c>
      <c r="BD1328" s="30">
        <f>INDEX('Seasonal Index'!$H$2:$H$53,AI1328)</f>
        <v>0.99258235973728948</v>
      </c>
      <c r="BE1328" s="34" t="str">
        <f t="shared" si="289"/>
        <v/>
      </c>
      <c r="BF1328" s="38" t="str">
        <f t="shared" si="290"/>
        <v/>
      </c>
      <c r="BG1328" s="34">
        <f t="shared" si="291"/>
        <v>9671</v>
      </c>
      <c r="BH1328" s="13">
        <f t="shared" si="292"/>
        <v>0</v>
      </c>
      <c r="BI1328" s="13">
        <f t="shared" si="293"/>
        <v>0</v>
      </c>
    </row>
    <row r="1329" spans="1:61" x14ac:dyDescent="0.2">
      <c r="A1329" s="15">
        <v>1328</v>
      </c>
      <c r="B1329" s="35">
        <v>42566</v>
      </c>
      <c r="C1329" s="36">
        <v>9785</v>
      </c>
      <c r="D1329" s="37"/>
      <c r="F1329" s="15">
        <v>252000</v>
      </c>
      <c r="H1329" s="15">
        <v>45.597999999999999</v>
      </c>
      <c r="I1329" s="15">
        <v>45.537999999999997</v>
      </c>
      <c r="J1329" s="15">
        <v>2.2530000000000001</v>
      </c>
      <c r="K1329" s="15">
        <v>18525.933000000001</v>
      </c>
      <c r="L1329" s="15">
        <v>910132</v>
      </c>
      <c r="M1329" s="15">
        <v>407</v>
      </c>
      <c r="N1329" s="15">
        <v>17.695</v>
      </c>
      <c r="O1329" s="15">
        <v>269653</v>
      </c>
      <c r="P1329" s="15">
        <v>12652.7</v>
      </c>
      <c r="Q1329" s="15">
        <v>3469145</v>
      </c>
      <c r="R1329" s="15">
        <v>114000</v>
      </c>
      <c r="S1329" s="15">
        <v>20206</v>
      </c>
      <c r="T1329" s="15">
        <v>12.252000000000001</v>
      </c>
      <c r="U1329" s="15">
        <v>126</v>
      </c>
      <c r="V1329" s="15">
        <v>19</v>
      </c>
      <c r="W1329" s="15">
        <v>88.6</v>
      </c>
      <c r="X1329" s="15">
        <v>112.485175</v>
      </c>
      <c r="Y1329" s="15">
        <v>2.2222222222222201</v>
      </c>
      <c r="Z1329" s="15">
        <v>2.62285304069519</v>
      </c>
      <c r="AA1329" s="15">
        <v>64.277809143066406</v>
      </c>
      <c r="AB1329" s="15">
        <v>322113</v>
      </c>
      <c r="AD1329" s="15">
        <v>0</v>
      </c>
      <c r="AE1329" s="15">
        <v>0</v>
      </c>
      <c r="AF1329" s="15">
        <v>90.1</v>
      </c>
      <c r="AH1329" s="13">
        <f t="shared" si="280"/>
        <v>2016</v>
      </c>
      <c r="AI1329" s="13">
        <f t="shared" si="281"/>
        <v>29</v>
      </c>
      <c r="AJ1329" s="13">
        <f>IF(AND(ISNUMBER(C1329),ISNUMBER(AK1329),ISNUMBER(AL1329),AH1329&gt;=Inputs!$B$5,AH1329&lt;=Inputs!$B$6,AH1329&lt;&gt;Inputs!$B$7,AH1329&lt;&gt;Inputs!$B$8),1,0)</f>
        <v>1</v>
      </c>
      <c r="AK1329" s="13">
        <f>IF(INDEX($E1329:$AF1329,Inputs!$C$10)="","",INDEX($E1329:$AF1329,Inputs!$C$10))</f>
        <v>269653</v>
      </c>
      <c r="AL1329" s="13">
        <f>IF(INDEX($E1329:$AF1329,Inputs!$C$11)="","",INDEX($E1329:$AF1329,Inputs!$C$11))</f>
        <v>252000</v>
      </c>
      <c r="AM1329" s="19">
        <f>Regression!$C$5+Regression!$C$6*A1329</f>
        <v>9289.2376810488731</v>
      </c>
      <c r="AN1329" s="27">
        <f t="shared" si="282"/>
        <v>1.0533695375200205</v>
      </c>
      <c r="AO1329" s="30">
        <f>INDEX('Seasonal Index'!$E$2:$E$53,AI1329)</f>
        <v>1.0519566788647539</v>
      </c>
      <c r="AP1329" s="34">
        <f t="shared" si="283"/>
        <v>9301.7138410678035</v>
      </c>
      <c r="AQ1329" s="16">
        <f>IF(AJ1329=1,A1329-Regression!$C$15,0)</f>
        <v>-167.28057553956842</v>
      </c>
      <c r="AR1329" s="16">
        <f>IF(AJ1329=1,AK1329-Regression!$D$15,0)</f>
        <v>2250.0215827338398</v>
      </c>
      <c r="AS1329" s="16">
        <f>IF(AJ1329=1,AL1329-Regression!$E$15,0)</f>
        <v>16707.434052757802</v>
      </c>
      <c r="AT1329" s="16">
        <f>IF(AJ1329=1,AP1329-Regression!$F$15,0)</f>
        <v>207.14119924453735</v>
      </c>
      <c r="AU1329" s="19">
        <f>IF(AND(ISNUMBER(AK1329),ISNUMBER(AL1329)),Regression!$C$38+Regression!$D$38*A1329+Regression!$E$38*AK1329+Regression!$F$38*AL1329,"")</f>
        <v>9315.663916789299</v>
      </c>
      <c r="AV1329" s="34">
        <f t="shared" si="284"/>
        <v>9799.6748753258962</v>
      </c>
      <c r="AW1329" s="13" t="str">
        <f>IF(AJ1329=1,"Train",IF(AH1329=Inputs!$B$6+1,"Validation",IF(AH1329&gt;Inputs!$B$6+1,"Forecast","Not used")))</f>
        <v>Train</v>
      </c>
      <c r="AX1329" s="34">
        <f t="shared" si="285"/>
        <v>9785</v>
      </c>
      <c r="AY1329" s="38" t="str">
        <f t="shared" si="286"/>
        <v/>
      </c>
      <c r="AZ1329" s="13">
        <f t="shared" si="287"/>
        <v>-13.950075721495523</v>
      </c>
      <c r="BB1329" s="19">
        <f>Regression!$C$45+Regression!$C$46*A1329</f>
        <v>8215.2949676787157</v>
      </c>
      <c r="BC1329" s="27" t="str">
        <f t="shared" si="288"/>
        <v/>
      </c>
      <c r="BD1329" s="30">
        <f>INDEX('Seasonal Index'!$H$2:$H$53,AI1329)</f>
        <v>1.0486159669304305</v>
      </c>
      <c r="BE1329" s="34" t="str">
        <f t="shared" si="289"/>
        <v/>
      </c>
      <c r="BF1329" s="38" t="str">
        <f t="shared" si="290"/>
        <v/>
      </c>
      <c r="BG1329" s="34">
        <f t="shared" si="291"/>
        <v>9785</v>
      </c>
      <c r="BH1329" s="13">
        <f t="shared" si="292"/>
        <v>0</v>
      </c>
      <c r="BI1329" s="13">
        <f t="shared" si="293"/>
        <v>0</v>
      </c>
    </row>
    <row r="1330" spans="1:61" x14ac:dyDescent="0.2">
      <c r="A1330" s="15">
        <v>1329</v>
      </c>
      <c r="B1330" s="35">
        <v>42573</v>
      </c>
      <c r="C1330" s="36">
        <v>9797</v>
      </c>
      <c r="D1330" s="37"/>
      <c r="F1330" s="15">
        <v>260000</v>
      </c>
      <c r="H1330" s="15">
        <v>44.44</v>
      </c>
      <c r="I1330" s="15">
        <v>45.22</v>
      </c>
      <c r="J1330" s="15">
        <v>2.23</v>
      </c>
      <c r="K1330" s="15">
        <v>18525.933000000001</v>
      </c>
      <c r="L1330" s="15">
        <v>910132</v>
      </c>
      <c r="M1330" s="15">
        <v>407</v>
      </c>
      <c r="N1330" s="15">
        <v>17.734999999999999</v>
      </c>
      <c r="O1330" s="15">
        <v>277972</v>
      </c>
      <c r="P1330" s="15">
        <v>12652.7</v>
      </c>
      <c r="Q1330" s="15">
        <v>3469145</v>
      </c>
      <c r="R1330" s="15">
        <v>114000</v>
      </c>
      <c r="S1330" s="15">
        <v>20206</v>
      </c>
      <c r="T1330" s="15">
        <v>12.252000000000001</v>
      </c>
      <c r="U1330" s="15">
        <v>126</v>
      </c>
      <c r="V1330" s="15">
        <v>19</v>
      </c>
      <c r="W1330" s="15">
        <v>88.6</v>
      </c>
      <c r="X1330" s="15">
        <v>112.14294</v>
      </c>
      <c r="Y1330" s="15">
        <v>2.2222222222222201</v>
      </c>
      <c r="Z1330" s="15">
        <v>2.5378708839416499</v>
      </c>
      <c r="AA1330" s="15">
        <v>64.277809143066406</v>
      </c>
      <c r="AB1330" s="15">
        <v>322113</v>
      </c>
      <c r="AD1330" s="15">
        <v>0</v>
      </c>
      <c r="AE1330" s="15">
        <v>0</v>
      </c>
      <c r="AF1330" s="15">
        <v>105.4</v>
      </c>
      <c r="AH1330" s="13">
        <f t="shared" si="280"/>
        <v>2016</v>
      </c>
      <c r="AI1330" s="13">
        <f t="shared" si="281"/>
        <v>30</v>
      </c>
      <c r="AJ1330" s="13">
        <f>IF(AND(ISNUMBER(C1330),ISNUMBER(AK1330),ISNUMBER(AL1330),AH1330&gt;=Inputs!$B$5,AH1330&lt;=Inputs!$B$6,AH1330&lt;&gt;Inputs!$B$7,AH1330&lt;&gt;Inputs!$B$8),1,0)</f>
        <v>1</v>
      </c>
      <c r="AK1330" s="13">
        <f>IF(INDEX($E1330:$AF1330,Inputs!$C$10)="","",INDEX($E1330:$AF1330,Inputs!$C$10))</f>
        <v>277972</v>
      </c>
      <c r="AL1330" s="13">
        <f>IF(INDEX($E1330:$AF1330,Inputs!$C$11)="","",INDEX($E1330:$AF1330,Inputs!$C$11))</f>
        <v>260000</v>
      </c>
      <c r="AM1330" s="19">
        <f>Regression!$C$5+Regression!$C$6*A1330</f>
        <v>9288.0650061105534</v>
      </c>
      <c r="AN1330" s="27">
        <f t="shared" si="282"/>
        <v>1.0547945124796847</v>
      </c>
      <c r="AO1330" s="30">
        <f>INDEX('Seasonal Index'!$E$2:$E$53,AI1330)</f>
        <v>1.0317130415362794</v>
      </c>
      <c r="AP1330" s="34">
        <f t="shared" si="283"/>
        <v>9495.8574773967284</v>
      </c>
      <c r="AQ1330" s="16">
        <f>IF(AJ1330=1,A1330-Regression!$C$15,0)</f>
        <v>-166.28057553956842</v>
      </c>
      <c r="AR1330" s="16">
        <f>IF(AJ1330=1,AK1330-Regression!$D$15,0)</f>
        <v>10569.02158273384</v>
      </c>
      <c r="AS1330" s="16">
        <f>IF(AJ1330=1,AL1330-Regression!$E$15,0)</f>
        <v>24707.434052757802</v>
      </c>
      <c r="AT1330" s="16">
        <f>IF(AJ1330=1,AP1330-Regression!$F$15,0)</f>
        <v>401.28483557346226</v>
      </c>
      <c r="AU1330" s="19">
        <f>IF(AND(ISNUMBER(AK1330),ISNUMBER(AL1330)),Regression!$C$38+Regression!$D$38*A1330+Regression!$E$38*AK1330+Regression!$F$38*AL1330,"")</f>
        <v>9308.0407116230472</v>
      </c>
      <c r="AV1330" s="34">
        <f t="shared" si="284"/>
        <v>9603.2269933321295</v>
      </c>
      <c r="AW1330" s="13" t="str">
        <f>IF(AJ1330=1,"Train",IF(AH1330=Inputs!$B$6+1,"Validation",IF(AH1330&gt;Inputs!$B$6+1,"Forecast","Not used")))</f>
        <v>Train</v>
      </c>
      <c r="AX1330" s="34">
        <f t="shared" si="285"/>
        <v>9797</v>
      </c>
      <c r="AY1330" s="38" t="str">
        <f t="shared" si="286"/>
        <v/>
      </c>
      <c r="AZ1330" s="13">
        <f t="shared" si="287"/>
        <v>187.81676577368125</v>
      </c>
      <c r="BB1330" s="19">
        <f>Regression!$C$45+Regression!$C$46*A1330</f>
        <v>8216.8544672914923</v>
      </c>
      <c r="BC1330" s="27" t="str">
        <f t="shared" si="288"/>
        <v/>
      </c>
      <c r="BD1330" s="30">
        <f>INDEX('Seasonal Index'!$H$2:$H$53,AI1330)</f>
        <v>1.0099032328934463</v>
      </c>
      <c r="BE1330" s="34" t="str">
        <f t="shared" si="289"/>
        <v/>
      </c>
      <c r="BF1330" s="38" t="str">
        <f t="shared" si="290"/>
        <v/>
      </c>
      <c r="BG1330" s="34">
        <f t="shared" si="291"/>
        <v>9797</v>
      </c>
      <c r="BH1330" s="13">
        <f t="shared" si="292"/>
        <v>0</v>
      </c>
      <c r="BI1330" s="13">
        <f t="shared" si="293"/>
        <v>0</v>
      </c>
    </row>
    <row r="1331" spans="1:61" x14ac:dyDescent="0.2">
      <c r="A1331" s="15">
        <v>1330</v>
      </c>
      <c r="B1331" s="35">
        <v>42580</v>
      </c>
      <c r="C1331" s="36">
        <v>9752</v>
      </c>
      <c r="D1331" s="37"/>
      <c r="F1331" s="15">
        <v>264000</v>
      </c>
      <c r="H1331" s="15">
        <v>41.826000000000001</v>
      </c>
      <c r="I1331" s="15">
        <v>42.545999999999999</v>
      </c>
      <c r="J1331" s="15">
        <v>2.1819999999999999</v>
      </c>
      <c r="K1331" s="15">
        <v>18525.933000000001</v>
      </c>
      <c r="L1331" s="15">
        <v>910132</v>
      </c>
      <c r="M1331" s="15">
        <v>407</v>
      </c>
      <c r="N1331" s="15">
        <v>17.734999999999999</v>
      </c>
      <c r="O1331" s="15">
        <v>277972</v>
      </c>
      <c r="P1331" s="15">
        <v>12652.7</v>
      </c>
      <c r="Q1331" s="15">
        <v>3469145</v>
      </c>
      <c r="R1331" s="15">
        <v>114000</v>
      </c>
      <c r="S1331" s="15">
        <v>20206</v>
      </c>
      <c r="T1331" s="15">
        <v>12.252000000000001</v>
      </c>
      <c r="U1331" s="15">
        <v>126</v>
      </c>
      <c r="V1331" s="15">
        <v>19</v>
      </c>
      <c r="W1331" s="15">
        <v>88.6</v>
      </c>
      <c r="X1331" s="15">
        <v>112.6343</v>
      </c>
      <c r="Y1331" s="15">
        <v>2.2222222222222201</v>
      </c>
      <c r="Z1331" s="15">
        <v>2.5378708839416499</v>
      </c>
      <c r="AA1331" s="15">
        <v>64.277809143066406</v>
      </c>
      <c r="AB1331" s="15">
        <v>322113</v>
      </c>
      <c r="AD1331" s="15">
        <v>0</v>
      </c>
      <c r="AE1331" s="15">
        <v>0</v>
      </c>
      <c r="AF1331" s="15">
        <v>112.7</v>
      </c>
      <c r="AH1331" s="13">
        <f t="shared" si="280"/>
        <v>2016</v>
      </c>
      <c r="AI1331" s="13">
        <f t="shared" si="281"/>
        <v>31</v>
      </c>
      <c r="AJ1331" s="13">
        <f>IF(AND(ISNUMBER(C1331),ISNUMBER(AK1331),ISNUMBER(AL1331),AH1331&gt;=Inputs!$B$5,AH1331&lt;=Inputs!$B$6,AH1331&lt;&gt;Inputs!$B$7,AH1331&lt;&gt;Inputs!$B$8),1,0)</f>
        <v>1</v>
      </c>
      <c r="AK1331" s="13">
        <f>IF(INDEX($E1331:$AF1331,Inputs!$C$10)="","",INDEX($E1331:$AF1331,Inputs!$C$10))</f>
        <v>277972</v>
      </c>
      <c r="AL1331" s="13">
        <f>IF(INDEX($E1331:$AF1331,Inputs!$C$11)="","",INDEX($E1331:$AF1331,Inputs!$C$11))</f>
        <v>264000</v>
      </c>
      <c r="AM1331" s="19">
        <f>Regression!$C$5+Regression!$C$6*A1331</f>
        <v>9286.8923311722356</v>
      </c>
      <c r="AN1331" s="27">
        <f t="shared" si="282"/>
        <v>1.050082164435846</v>
      </c>
      <c r="AO1331" s="30">
        <f>INDEX('Seasonal Index'!$E$2:$E$53,AI1331)</f>
        <v>1.0399732200612197</v>
      </c>
      <c r="AP1331" s="34">
        <f t="shared" si="283"/>
        <v>9377.1645383579526</v>
      </c>
      <c r="AQ1331" s="16">
        <f>IF(AJ1331=1,A1331-Regression!$C$15,0)</f>
        <v>-165.28057553956842</v>
      </c>
      <c r="AR1331" s="16">
        <f>IF(AJ1331=1,AK1331-Regression!$D$15,0)</f>
        <v>10569.02158273384</v>
      </c>
      <c r="AS1331" s="16">
        <f>IF(AJ1331=1,AL1331-Regression!$E$15,0)</f>
        <v>28707.434052757802</v>
      </c>
      <c r="AT1331" s="16">
        <f>IF(AJ1331=1,AP1331-Regression!$F$15,0)</f>
        <v>282.59189653468638</v>
      </c>
      <c r="AU1331" s="19">
        <f>IF(AND(ISNUMBER(AK1331),ISNUMBER(AL1331)),Regression!$C$38+Regression!$D$38*A1331+Regression!$E$38*AK1331+Regression!$F$38*AL1331,"")</f>
        <v>9295.8582328980847</v>
      </c>
      <c r="AV1331" s="34">
        <f t="shared" si="284"/>
        <v>9667.4436196996212</v>
      </c>
      <c r="AW1331" s="13" t="str">
        <f>IF(AJ1331=1,"Train",IF(AH1331=Inputs!$B$6+1,"Validation",IF(AH1331&gt;Inputs!$B$6+1,"Forecast","Not used")))</f>
        <v>Train</v>
      </c>
      <c r="AX1331" s="34">
        <f t="shared" si="285"/>
        <v>9752</v>
      </c>
      <c r="AY1331" s="38" t="str">
        <f t="shared" si="286"/>
        <v/>
      </c>
      <c r="AZ1331" s="13">
        <f t="shared" si="287"/>
        <v>81.306305459867872</v>
      </c>
      <c r="BB1331" s="19">
        <f>Regression!$C$45+Regression!$C$46*A1331</f>
        <v>8218.4139669042688</v>
      </c>
      <c r="BC1331" s="27" t="str">
        <f t="shared" si="288"/>
        <v/>
      </c>
      <c r="BD1331" s="30">
        <f>INDEX('Seasonal Index'!$H$2:$H$53,AI1331)</f>
        <v>1.0389647971011076</v>
      </c>
      <c r="BE1331" s="34" t="str">
        <f t="shared" si="289"/>
        <v/>
      </c>
      <c r="BF1331" s="38" t="str">
        <f t="shared" si="290"/>
        <v/>
      </c>
      <c r="BG1331" s="34">
        <f t="shared" si="291"/>
        <v>9752</v>
      </c>
      <c r="BH1331" s="13">
        <f t="shared" si="292"/>
        <v>0</v>
      </c>
      <c r="BI1331" s="13">
        <f t="shared" si="293"/>
        <v>0</v>
      </c>
    </row>
    <row r="1332" spans="1:61" x14ac:dyDescent="0.2">
      <c r="A1332" s="15">
        <v>1331</v>
      </c>
      <c r="B1332" s="35">
        <v>42587</v>
      </c>
      <c r="C1332" s="36">
        <v>9769</v>
      </c>
      <c r="D1332" s="37"/>
      <c r="F1332" s="15">
        <v>266000</v>
      </c>
      <c r="H1332" s="15">
        <v>40.82</v>
      </c>
      <c r="I1332" s="15">
        <v>40.884</v>
      </c>
      <c r="J1332" s="15">
        <v>2.1589999999999998</v>
      </c>
      <c r="K1332" s="15">
        <v>18711.702000000001</v>
      </c>
      <c r="L1332" s="15">
        <v>910132</v>
      </c>
      <c r="M1332" s="15">
        <v>417</v>
      </c>
      <c r="N1332" s="15">
        <v>17.734999999999999</v>
      </c>
      <c r="O1332" s="15">
        <v>277972</v>
      </c>
      <c r="P1332" s="15">
        <v>12731.2</v>
      </c>
      <c r="Q1332" s="15">
        <v>3469145</v>
      </c>
      <c r="R1332" s="15">
        <v>114000</v>
      </c>
      <c r="S1332" s="15">
        <v>20206</v>
      </c>
      <c r="T1332" s="15">
        <v>12.252000000000001</v>
      </c>
      <c r="U1332" s="15">
        <v>126.7</v>
      </c>
      <c r="V1332" s="15">
        <v>19</v>
      </c>
      <c r="W1332" s="15">
        <v>89.9</v>
      </c>
      <c r="X1332" s="15">
        <v>112.81359999999999</v>
      </c>
      <c r="Y1332" s="15">
        <v>2.2222222222222201</v>
      </c>
      <c r="Z1332" s="15">
        <v>2.5378708839416499</v>
      </c>
      <c r="AA1332" s="15">
        <v>64.277809143066406</v>
      </c>
      <c r="AB1332" s="15">
        <v>322113</v>
      </c>
      <c r="AD1332" s="15">
        <v>0</v>
      </c>
      <c r="AE1332" s="15">
        <v>0</v>
      </c>
      <c r="AF1332" s="15">
        <v>87.5</v>
      </c>
      <c r="AH1332" s="13">
        <f t="shared" si="280"/>
        <v>2016</v>
      </c>
      <c r="AI1332" s="13">
        <f t="shared" si="281"/>
        <v>32</v>
      </c>
      <c r="AJ1332" s="13">
        <f>IF(AND(ISNUMBER(C1332),ISNUMBER(AK1332),ISNUMBER(AL1332),AH1332&gt;=Inputs!$B$5,AH1332&lt;=Inputs!$B$6,AH1332&lt;&gt;Inputs!$B$7,AH1332&lt;&gt;Inputs!$B$8),1,0)</f>
        <v>1</v>
      </c>
      <c r="AK1332" s="13">
        <f>IF(INDEX($E1332:$AF1332,Inputs!$C$10)="","",INDEX($E1332:$AF1332,Inputs!$C$10))</f>
        <v>277972</v>
      </c>
      <c r="AL1332" s="13">
        <f>IF(INDEX($E1332:$AF1332,Inputs!$C$11)="","",INDEX($E1332:$AF1332,Inputs!$C$11))</f>
        <v>266000</v>
      </c>
      <c r="AM1332" s="19">
        <f>Regression!$C$5+Regression!$C$6*A1332</f>
        <v>9285.7196562339159</v>
      </c>
      <c r="AN1332" s="27">
        <f t="shared" si="282"/>
        <v>1.0520455453812496</v>
      </c>
      <c r="AO1332" s="30">
        <f>INDEX('Seasonal Index'!$E$2:$E$53,AI1332)</f>
        <v>1.040616931741758</v>
      </c>
      <c r="AP1332" s="34">
        <f t="shared" si="283"/>
        <v>9387.7004131086906</v>
      </c>
      <c r="AQ1332" s="16">
        <f>IF(AJ1332=1,A1332-Regression!$C$15,0)</f>
        <v>-164.28057553956842</v>
      </c>
      <c r="AR1332" s="16">
        <f>IF(AJ1332=1,AK1332-Regression!$D$15,0)</f>
        <v>10569.02158273384</v>
      </c>
      <c r="AS1332" s="16">
        <f>IF(AJ1332=1,AL1332-Regression!$E$15,0)</f>
        <v>30707.434052757802</v>
      </c>
      <c r="AT1332" s="16">
        <f>IF(AJ1332=1,AP1332-Regression!$F$15,0)</f>
        <v>293.12777128542439</v>
      </c>
      <c r="AU1332" s="19">
        <f>IF(AND(ISNUMBER(AK1332),ISNUMBER(AL1332)),Regression!$C$38+Regression!$D$38*A1332+Regression!$E$38*AK1332+Regression!$F$38*AL1332,"")</f>
        <v>9288.9858369266367</v>
      </c>
      <c r="AV1332" s="34">
        <f t="shared" si="284"/>
        <v>9666.2759406152418</v>
      </c>
      <c r="AW1332" s="13" t="str">
        <f>IF(AJ1332=1,"Train",IF(AH1332=Inputs!$B$6+1,"Validation",IF(AH1332&gt;Inputs!$B$6+1,"Forecast","Not used")))</f>
        <v>Train</v>
      </c>
      <c r="AX1332" s="34">
        <f t="shared" si="285"/>
        <v>9769</v>
      </c>
      <c r="AY1332" s="38" t="str">
        <f t="shared" si="286"/>
        <v/>
      </c>
      <c r="AZ1332" s="13">
        <f t="shared" si="287"/>
        <v>98.714576182053861</v>
      </c>
      <c r="BB1332" s="19">
        <f>Regression!$C$45+Regression!$C$46*A1332</f>
        <v>8219.9734665170454</v>
      </c>
      <c r="BC1332" s="27" t="str">
        <f t="shared" si="288"/>
        <v/>
      </c>
      <c r="BD1332" s="30">
        <f>INDEX('Seasonal Index'!$H$2:$H$53,AI1332)</f>
        <v>1.0332208948643213</v>
      </c>
      <c r="BE1332" s="34" t="str">
        <f t="shared" si="289"/>
        <v/>
      </c>
      <c r="BF1332" s="38" t="str">
        <f t="shared" si="290"/>
        <v/>
      </c>
      <c r="BG1332" s="34">
        <f t="shared" si="291"/>
        <v>9769</v>
      </c>
      <c r="BH1332" s="13">
        <f t="shared" si="292"/>
        <v>0</v>
      </c>
      <c r="BI1332" s="13">
        <f t="shared" si="293"/>
        <v>0</v>
      </c>
    </row>
    <row r="1333" spans="1:61" x14ac:dyDescent="0.2">
      <c r="A1333" s="15">
        <v>1332</v>
      </c>
      <c r="B1333" s="35">
        <v>42594</v>
      </c>
      <c r="C1333" s="36">
        <v>9762</v>
      </c>
      <c r="D1333" s="37"/>
      <c r="F1333" s="15">
        <v>265000</v>
      </c>
      <c r="H1333" s="15">
        <v>43.113999999999997</v>
      </c>
      <c r="I1333" s="15">
        <v>43.63</v>
      </c>
      <c r="J1333" s="15">
        <v>2.15</v>
      </c>
      <c r="K1333" s="15">
        <v>18711.702000000001</v>
      </c>
      <c r="L1333" s="15">
        <v>873735</v>
      </c>
      <c r="M1333" s="15">
        <v>417</v>
      </c>
      <c r="N1333" s="15">
        <v>17.734999999999999</v>
      </c>
      <c r="O1333" s="15">
        <v>277972</v>
      </c>
      <c r="P1333" s="15">
        <v>12731.2</v>
      </c>
      <c r="Q1333" s="15">
        <v>3469145</v>
      </c>
      <c r="R1333" s="15">
        <v>114000</v>
      </c>
      <c r="S1333" s="15">
        <v>20206</v>
      </c>
      <c r="T1333" s="15">
        <v>12.252000000000001</v>
      </c>
      <c r="U1333" s="15">
        <v>126.7</v>
      </c>
      <c r="V1333" s="15">
        <v>19</v>
      </c>
      <c r="W1333" s="15">
        <v>89.9</v>
      </c>
      <c r="X1333" s="15">
        <v>111.98076</v>
      </c>
      <c r="Y1333" s="15">
        <v>2.2222222222222201</v>
      </c>
      <c r="Z1333" s="15">
        <v>2.5378708839416499</v>
      </c>
      <c r="AA1333" s="15">
        <v>64.277809143066406</v>
      </c>
      <c r="AB1333" s="15">
        <v>322113</v>
      </c>
      <c r="AD1333" s="15">
        <v>0</v>
      </c>
      <c r="AE1333" s="15">
        <v>0</v>
      </c>
      <c r="AF1333" s="15">
        <v>97.5</v>
      </c>
      <c r="AH1333" s="13">
        <f t="shared" si="280"/>
        <v>2016</v>
      </c>
      <c r="AI1333" s="13">
        <f t="shared" si="281"/>
        <v>33</v>
      </c>
      <c r="AJ1333" s="13">
        <f>IF(AND(ISNUMBER(C1333),ISNUMBER(AK1333),ISNUMBER(AL1333),AH1333&gt;=Inputs!$B$5,AH1333&lt;=Inputs!$B$6,AH1333&lt;&gt;Inputs!$B$7,AH1333&lt;&gt;Inputs!$B$8),1,0)</f>
        <v>1</v>
      </c>
      <c r="AK1333" s="13">
        <f>IF(INDEX($E1333:$AF1333,Inputs!$C$10)="","",INDEX($E1333:$AF1333,Inputs!$C$10))</f>
        <v>277972</v>
      </c>
      <c r="AL1333" s="13">
        <f>IF(INDEX($E1333:$AF1333,Inputs!$C$11)="","",INDEX($E1333:$AF1333,Inputs!$C$11))</f>
        <v>265000</v>
      </c>
      <c r="AM1333" s="19">
        <f>Regression!$C$5+Regression!$C$6*A1333</f>
        <v>9284.5469812955962</v>
      </c>
      <c r="AN1333" s="27">
        <f t="shared" si="282"/>
        <v>1.0514244819554759</v>
      </c>
      <c r="AO1333" s="30">
        <f>INDEX('Seasonal Index'!$E$2:$E$53,AI1333)</f>
        <v>1.027478065834379</v>
      </c>
      <c r="AP1333" s="34">
        <f t="shared" si="283"/>
        <v>9500.9327445570543</v>
      </c>
      <c r="AQ1333" s="16">
        <f>IF(AJ1333=1,A1333-Regression!$C$15,0)</f>
        <v>-163.28057553956842</v>
      </c>
      <c r="AR1333" s="16">
        <f>IF(AJ1333=1,AK1333-Regression!$D$15,0)</f>
        <v>10569.02158273384</v>
      </c>
      <c r="AS1333" s="16">
        <f>IF(AJ1333=1,AL1333-Regression!$E$15,0)</f>
        <v>29707.434052757802</v>
      </c>
      <c r="AT1333" s="16">
        <f>IF(AJ1333=1,AP1333-Regression!$F$15,0)</f>
        <v>406.36010273378815</v>
      </c>
      <c r="AU1333" s="19">
        <f>IF(AND(ISNUMBER(AK1333),ISNUMBER(AL1333)),Regression!$C$38+Regression!$D$38*A1333+Regression!$E$38*AK1333+Regression!$F$38*AL1333,"")</f>
        <v>9290.0785650854577</v>
      </c>
      <c r="AV1333" s="34">
        <f t="shared" si="284"/>
        <v>9545.3519555034291</v>
      </c>
      <c r="AW1333" s="13" t="str">
        <f>IF(AJ1333=1,"Train",IF(AH1333=Inputs!$B$6+1,"Validation",IF(AH1333&gt;Inputs!$B$6+1,"Forecast","Not used")))</f>
        <v>Train</v>
      </c>
      <c r="AX1333" s="34">
        <f t="shared" si="285"/>
        <v>9762</v>
      </c>
      <c r="AY1333" s="38" t="str">
        <f t="shared" si="286"/>
        <v/>
      </c>
      <c r="AZ1333" s="13">
        <f t="shared" si="287"/>
        <v>210.85417947159658</v>
      </c>
      <c r="BB1333" s="19">
        <f>Regression!$C$45+Regression!$C$46*A1333</f>
        <v>8221.5329661298219</v>
      </c>
      <c r="BC1333" s="27" t="str">
        <f t="shared" si="288"/>
        <v/>
      </c>
      <c r="BD1333" s="30">
        <f>INDEX('Seasonal Index'!$H$2:$H$53,AI1333)</f>
        <v>1.0058600109847937</v>
      </c>
      <c r="BE1333" s="34" t="str">
        <f t="shared" si="289"/>
        <v/>
      </c>
      <c r="BF1333" s="38" t="str">
        <f t="shared" si="290"/>
        <v/>
      </c>
      <c r="BG1333" s="34">
        <f t="shared" si="291"/>
        <v>9762</v>
      </c>
      <c r="BH1333" s="13">
        <f t="shared" si="292"/>
        <v>0</v>
      </c>
      <c r="BI1333" s="13">
        <f t="shared" si="293"/>
        <v>0</v>
      </c>
    </row>
    <row r="1334" spans="1:61" x14ac:dyDescent="0.2">
      <c r="A1334" s="15">
        <v>1333</v>
      </c>
      <c r="B1334" s="35">
        <v>42601</v>
      </c>
      <c r="C1334" s="36">
        <v>9659</v>
      </c>
      <c r="D1334" s="37"/>
      <c r="F1334" s="15">
        <v>264000</v>
      </c>
      <c r="H1334" s="15">
        <v>47.155999999999999</v>
      </c>
      <c r="I1334" s="15">
        <v>48.601999999999997</v>
      </c>
      <c r="J1334" s="15">
        <v>2.149</v>
      </c>
      <c r="K1334" s="15">
        <v>18711.702000000001</v>
      </c>
      <c r="L1334" s="15">
        <v>873735</v>
      </c>
      <c r="M1334" s="15">
        <v>417</v>
      </c>
      <c r="N1334" s="15">
        <v>18.109000000000002</v>
      </c>
      <c r="O1334" s="15">
        <v>276991</v>
      </c>
      <c r="P1334" s="15">
        <v>12731.2</v>
      </c>
      <c r="Q1334" s="15">
        <v>3469145</v>
      </c>
      <c r="R1334" s="15">
        <v>114000</v>
      </c>
      <c r="S1334" s="15">
        <v>20206</v>
      </c>
      <c r="T1334" s="15">
        <v>12.252000000000001</v>
      </c>
      <c r="U1334" s="15">
        <v>126.7</v>
      </c>
      <c r="V1334" s="15">
        <v>19</v>
      </c>
      <c r="W1334" s="15">
        <v>89.9</v>
      </c>
      <c r="X1334" s="15">
        <v>111.51309999999999</v>
      </c>
      <c r="Y1334" s="15">
        <v>2.2222222222222201</v>
      </c>
      <c r="Z1334" s="15">
        <v>2.5213508605957</v>
      </c>
      <c r="AA1334" s="15">
        <v>64.277809143066406</v>
      </c>
      <c r="AB1334" s="15">
        <v>322113</v>
      </c>
      <c r="AD1334" s="15">
        <v>0</v>
      </c>
      <c r="AE1334" s="15">
        <v>0</v>
      </c>
      <c r="AF1334" s="15">
        <v>101.3</v>
      </c>
      <c r="AH1334" s="13">
        <f t="shared" si="280"/>
        <v>2016</v>
      </c>
      <c r="AI1334" s="13">
        <f t="shared" si="281"/>
        <v>34</v>
      </c>
      <c r="AJ1334" s="13">
        <f>IF(AND(ISNUMBER(C1334),ISNUMBER(AK1334),ISNUMBER(AL1334),AH1334&gt;=Inputs!$B$5,AH1334&lt;=Inputs!$B$6,AH1334&lt;&gt;Inputs!$B$7,AH1334&lt;&gt;Inputs!$B$8),1,0)</f>
        <v>1</v>
      </c>
      <c r="AK1334" s="13">
        <f>IF(INDEX($E1334:$AF1334,Inputs!$C$10)="","",INDEX($E1334:$AF1334,Inputs!$C$10))</f>
        <v>276991</v>
      </c>
      <c r="AL1334" s="13">
        <f>IF(INDEX($E1334:$AF1334,Inputs!$C$11)="","",INDEX($E1334:$AF1334,Inputs!$C$11))</f>
        <v>264000</v>
      </c>
      <c r="AM1334" s="19">
        <f>Regression!$C$5+Regression!$C$6*A1334</f>
        <v>9283.3743063572783</v>
      </c>
      <c r="AN1334" s="27">
        <f t="shared" si="282"/>
        <v>1.0404621941598857</v>
      </c>
      <c r="AO1334" s="30">
        <f>INDEX('Seasonal Index'!$E$2:$E$53,AI1334)</f>
        <v>1.0381639846741464</v>
      </c>
      <c r="AP1334" s="34">
        <f t="shared" si="283"/>
        <v>9303.9251434172202</v>
      </c>
      <c r="AQ1334" s="16">
        <f>IF(AJ1334=1,A1334-Regression!$C$15,0)</f>
        <v>-162.28057553956842</v>
      </c>
      <c r="AR1334" s="16">
        <f>IF(AJ1334=1,AK1334-Regression!$D$15,0)</f>
        <v>9588.0215827338398</v>
      </c>
      <c r="AS1334" s="16">
        <f>IF(AJ1334=1,AL1334-Regression!$E$15,0)</f>
        <v>28707.434052757802</v>
      </c>
      <c r="AT1334" s="16">
        <f>IF(AJ1334=1,AP1334-Regression!$F$15,0)</f>
        <v>209.352501593954</v>
      </c>
      <c r="AU1334" s="19">
        <f>IF(AND(ISNUMBER(AK1334),ISNUMBER(AL1334)),Regression!$C$38+Regression!$D$38*A1334+Regression!$E$38*AK1334+Regression!$F$38*AL1334,"")</f>
        <v>9289.3812908733835</v>
      </c>
      <c r="AV1334" s="34">
        <f t="shared" si="284"/>
        <v>9643.901096090578</v>
      </c>
      <c r="AW1334" s="13" t="str">
        <f>IF(AJ1334=1,"Train",IF(AH1334=Inputs!$B$6+1,"Validation",IF(AH1334&gt;Inputs!$B$6+1,"Forecast","Not used")))</f>
        <v>Train</v>
      </c>
      <c r="AX1334" s="34">
        <f t="shared" si="285"/>
        <v>9659</v>
      </c>
      <c r="AY1334" s="38" t="str">
        <f t="shared" si="286"/>
        <v/>
      </c>
      <c r="AZ1334" s="13">
        <f t="shared" si="287"/>
        <v>14.543852543836692</v>
      </c>
      <c r="BB1334" s="19">
        <f>Regression!$C$45+Regression!$C$46*A1334</f>
        <v>8223.0924657425985</v>
      </c>
      <c r="BC1334" s="27" t="str">
        <f t="shared" si="288"/>
        <v/>
      </c>
      <c r="BD1334" s="30">
        <f>INDEX('Seasonal Index'!$H$2:$H$53,AI1334)</f>
        <v>1.0219588934931323</v>
      </c>
      <c r="BE1334" s="34" t="str">
        <f t="shared" si="289"/>
        <v/>
      </c>
      <c r="BF1334" s="38" t="str">
        <f t="shared" si="290"/>
        <v/>
      </c>
      <c r="BG1334" s="34">
        <f t="shared" si="291"/>
        <v>9659</v>
      </c>
      <c r="BH1334" s="13">
        <f t="shared" si="292"/>
        <v>0</v>
      </c>
      <c r="BI1334" s="13">
        <f t="shared" si="293"/>
        <v>0</v>
      </c>
    </row>
    <row r="1335" spans="1:61" x14ac:dyDescent="0.2">
      <c r="A1335" s="15">
        <v>1334</v>
      </c>
      <c r="B1335" s="35">
        <v>42608</v>
      </c>
      <c r="C1335" s="36">
        <v>9511</v>
      </c>
      <c r="D1335" s="37"/>
      <c r="F1335" s="15">
        <v>264000</v>
      </c>
      <c r="H1335" s="15">
        <v>47.048000000000002</v>
      </c>
      <c r="I1335" s="15">
        <v>48.654000000000003</v>
      </c>
      <c r="J1335" s="15">
        <v>2.1930000000000001</v>
      </c>
      <c r="K1335" s="15">
        <v>18711.702000000001</v>
      </c>
      <c r="L1335" s="15">
        <v>873735</v>
      </c>
      <c r="M1335" s="15">
        <v>417</v>
      </c>
      <c r="N1335" s="15">
        <v>18.109000000000002</v>
      </c>
      <c r="O1335" s="15">
        <v>276991</v>
      </c>
      <c r="P1335" s="15">
        <v>12731.2</v>
      </c>
      <c r="Q1335" s="15">
        <v>3469145</v>
      </c>
      <c r="R1335" s="15">
        <v>114000</v>
      </c>
      <c r="S1335" s="15">
        <v>20206</v>
      </c>
      <c r="T1335" s="15">
        <v>12.287000000000001</v>
      </c>
      <c r="U1335" s="15">
        <v>126.7</v>
      </c>
      <c r="V1335" s="15">
        <v>19</v>
      </c>
      <c r="W1335" s="15">
        <v>89.9</v>
      </c>
      <c r="X1335" s="15">
        <v>110.68526</v>
      </c>
      <c r="Y1335" s="15">
        <v>2.2222222222222201</v>
      </c>
      <c r="Z1335" s="15">
        <v>2.5213508605957</v>
      </c>
      <c r="AA1335" s="15">
        <v>64.277809143066406</v>
      </c>
      <c r="AB1335" s="15">
        <v>322113</v>
      </c>
      <c r="AD1335" s="15">
        <v>0</v>
      </c>
      <c r="AE1335" s="15">
        <v>0</v>
      </c>
      <c r="AF1335" s="15">
        <v>79.099999999999994</v>
      </c>
      <c r="AH1335" s="13">
        <f t="shared" si="280"/>
        <v>2016</v>
      </c>
      <c r="AI1335" s="13">
        <f t="shared" si="281"/>
        <v>35</v>
      </c>
      <c r="AJ1335" s="13">
        <f>IF(AND(ISNUMBER(C1335),ISNUMBER(AK1335),ISNUMBER(AL1335),AH1335&gt;=Inputs!$B$5,AH1335&lt;=Inputs!$B$6,AH1335&lt;&gt;Inputs!$B$7,AH1335&lt;&gt;Inputs!$B$8),1,0)</f>
        <v>1</v>
      </c>
      <c r="AK1335" s="13">
        <f>IF(INDEX($E1335:$AF1335,Inputs!$C$10)="","",INDEX($E1335:$AF1335,Inputs!$C$10))</f>
        <v>276991</v>
      </c>
      <c r="AL1335" s="13">
        <f>IF(INDEX($E1335:$AF1335,Inputs!$C$11)="","",INDEX($E1335:$AF1335,Inputs!$C$11))</f>
        <v>264000</v>
      </c>
      <c r="AM1335" s="19">
        <f>Regression!$C$5+Regression!$C$6*A1335</f>
        <v>9282.2016314189586</v>
      </c>
      <c r="AN1335" s="27">
        <f t="shared" si="282"/>
        <v>1.0246491487328384</v>
      </c>
      <c r="AO1335" s="30">
        <f>INDEX('Seasonal Index'!$E$2:$E$53,AI1335)</f>
        <v>1.0224659586681397</v>
      </c>
      <c r="AP1335" s="34">
        <f t="shared" si="283"/>
        <v>9302.021176713788</v>
      </c>
      <c r="AQ1335" s="16">
        <f>IF(AJ1335=1,A1335-Regression!$C$15,0)</f>
        <v>-161.28057553956842</v>
      </c>
      <c r="AR1335" s="16">
        <f>IF(AJ1335=1,AK1335-Regression!$D$15,0)</f>
        <v>9588.0215827338398</v>
      </c>
      <c r="AS1335" s="16">
        <f>IF(AJ1335=1,AL1335-Regression!$E$15,0)</f>
        <v>28707.434052757802</v>
      </c>
      <c r="AT1335" s="16">
        <f>IF(AJ1335=1,AP1335-Regression!$F$15,0)</f>
        <v>207.44853489052184</v>
      </c>
      <c r="AU1335" s="19">
        <f>IF(AND(ISNUMBER(AK1335),ISNUMBER(AL1335)),Regression!$C$38+Regression!$D$38*A1335+Regression!$E$38*AK1335+Regression!$F$38*AL1335,"")</f>
        <v>9287.81897765545</v>
      </c>
      <c r="AV1335" s="34">
        <f t="shared" si="284"/>
        <v>9496.4787349246217</v>
      </c>
      <c r="AW1335" s="13" t="str">
        <f>IF(AJ1335=1,"Train",IF(AH1335=Inputs!$B$6+1,"Validation",IF(AH1335&gt;Inputs!$B$6+1,"Forecast","Not used")))</f>
        <v>Train</v>
      </c>
      <c r="AX1335" s="34">
        <f t="shared" si="285"/>
        <v>9511</v>
      </c>
      <c r="AY1335" s="38" t="str">
        <f t="shared" si="286"/>
        <v/>
      </c>
      <c r="AZ1335" s="13">
        <f t="shared" si="287"/>
        <v>14.20219905833801</v>
      </c>
      <c r="BB1335" s="19">
        <f>Regression!$C$45+Regression!$C$46*A1335</f>
        <v>8224.6519653553769</v>
      </c>
      <c r="BC1335" s="27" t="str">
        <f t="shared" si="288"/>
        <v/>
      </c>
      <c r="BD1335" s="30">
        <f>INDEX('Seasonal Index'!$H$2:$H$53,AI1335)</f>
        <v>1.0227114090901652</v>
      </c>
      <c r="BE1335" s="34" t="str">
        <f t="shared" si="289"/>
        <v/>
      </c>
      <c r="BF1335" s="38" t="str">
        <f t="shared" si="290"/>
        <v/>
      </c>
      <c r="BG1335" s="34">
        <f t="shared" si="291"/>
        <v>9511</v>
      </c>
      <c r="BH1335" s="13">
        <f t="shared" si="292"/>
        <v>0</v>
      </c>
      <c r="BI1335" s="13">
        <f t="shared" si="293"/>
        <v>0</v>
      </c>
    </row>
    <row r="1336" spans="1:61" x14ac:dyDescent="0.2">
      <c r="A1336" s="15">
        <v>1335</v>
      </c>
      <c r="B1336" s="35">
        <v>42615</v>
      </c>
      <c r="C1336" s="36">
        <v>9595</v>
      </c>
      <c r="D1336" s="37"/>
      <c r="E1336" s="15">
        <v>2179.98</v>
      </c>
      <c r="F1336" s="15">
        <v>261000</v>
      </c>
      <c r="H1336" s="15">
        <v>45.106000000000002</v>
      </c>
      <c r="I1336" s="15">
        <v>47.31</v>
      </c>
      <c r="J1336" s="15">
        <v>2.2370000000000001</v>
      </c>
      <c r="K1336" s="15">
        <v>18711.702000000001</v>
      </c>
      <c r="L1336" s="15">
        <v>873735</v>
      </c>
      <c r="M1336" s="15">
        <v>417</v>
      </c>
      <c r="N1336" s="15">
        <v>18.109000000000002</v>
      </c>
      <c r="O1336" s="15">
        <v>276991</v>
      </c>
      <c r="P1336" s="15">
        <v>12731.2</v>
      </c>
      <c r="Q1336" s="15">
        <v>3469145</v>
      </c>
      <c r="R1336" s="15">
        <v>114000</v>
      </c>
      <c r="S1336" s="15">
        <v>20206</v>
      </c>
      <c r="T1336" s="15">
        <v>12.287000000000001</v>
      </c>
      <c r="U1336" s="15">
        <v>126.7</v>
      </c>
      <c r="V1336" s="15">
        <v>19</v>
      </c>
      <c r="W1336" s="15">
        <v>89.9</v>
      </c>
      <c r="X1336" s="15">
        <v>111.12260000000001</v>
      </c>
      <c r="Y1336" s="15">
        <v>2.2222222222222201</v>
      </c>
      <c r="Z1336" s="15">
        <v>2.5213508605957</v>
      </c>
      <c r="AA1336" s="15">
        <v>64.277809143066406</v>
      </c>
      <c r="AB1336" s="15">
        <v>322113</v>
      </c>
      <c r="AD1336" s="15">
        <v>0</v>
      </c>
      <c r="AE1336" s="15">
        <v>0</v>
      </c>
      <c r="AF1336" s="15">
        <v>82</v>
      </c>
      <c r="AH1336" s="13">
        <f t="shared" si="280"/>
        <v>2016</v>
      </c>
      <c r="AI1336" s="13">
        <f t="shared" si="281"/>
        <v>36</v>
      </c>
      <c r="AJ1336" s="13">
        <f>IF(AND(ISNUMBER(C1336),ISNUMBER(AK1336),ISNUMBER(AL1336),AH1336&gt;=Inputs!$B$5,AH1336&lt;=Inputs!$B$6,AH1336&lt;&gt;Inputs!$B$7,AH1336&lt;&gt;Inputs!$B$8),1,0)</f>
        <v>1</v>
      </c>
      <c r="AK1336" s="13">
        <f>IF(INDEX($E1336:$AF1336,Inputs!$C$10)="","",INDEX($E1336:$AF1336,Inputs!$C$10))</f>
        <v>276991</v>
      </c>
      <c r="AL1336" s="13">
        <f>IF(INDEX($E1336:$AF1336,Inputs!$C$11)="","",INDEX($E1336:$AF1336,Inputs!$C$11))</f>
        <v>261000</v>
      </c>
      <c r="AM1336" s="19">
        <f>Regression!$C$5+Regression!$C$6*A1336</f>
        <v>9281.0289564806408</v>
      </c>
      <c r="AN1336" s="27">
        <f t="shared" si="282"/>
        <v>1.0338293356255637</v>
      </c>
      <c r="AO1336" s="30">
        <f>INDEX('Seasonal Index'!$E$2:$E$53,AI1336)</f>
        <v>1.0036108382806754</v>
      </c>
      <c r="AP1336" s="34">
        <f t="shared" si="283"/>
        <v>9560.4786576812639</v>
      </c>
      <c r="AQ1336" s="16">
        <f>IF(AJ1336=1,A1336-Regression!$C$15,0)</f>
        <v>-160.28057553956842</v>
      </c>
      <c r="AR1336" s="16">
        <f>IF(AJ1336=1,AK1336-Regression!$D$15,0)</f>
        <v>9588.0215827338398</v>
      </c>
      <c r="AS1336" s="16">
        <f>IF(AJ1336=1,AL1336-Regression!$E$15,0)</f>
        <v>25707.434052757802</v>
      </c>
      <c r="AT1336" s="16">
        <f>IF(AJ1336=1,AP1336-Regression!$F$15,0)</f>
        <v>465.90601585799777</v>
      </c>
      <c r="AU1336" s="19">
        <f>IF(AND(ISNUMBER(AK1336),ISNUMBER(AL1336)),Regression!$C$38+Regression!$D$38*A1336+Regression!$E$38*AK1336+Regression!$F$38*AL1336,"")</f>
        <v>9294.2217885677856</v>
      </c>
      <c r="AV1336" s="34">
        <f t="shared" si="284"/>
        <v>9327.7817203910345</v>
      </c>
      <c r="AW1336" s="13" t="str">
        <f>IF(AJ1336=1,"Train",IF(AH1336=Inputs!$B$6+1,"Validation",IF(AH1336&gt;Inputs!$B$6+1,"Forecast","Not used")))</f>
        <v>Train</v>
      </c>
      <c r="AX1336" s="34">
        <f t="shared" si="285"/>
        <v>9595</v>
      </c>
      <c r="AY1336" s="38" t="str">
        <f t="shared" si="286"/>
        <v/>
      </c>
      <c r="AZ1336" s="13">
        <f t="shared" si="287"/>
        <v>266.25686911347839</v>
      </c>
      <c r="BB1336" s="19">
        <f>Regression!$C$45+Regression!$C$46*A1336</f>
        <v>8226.2114649681535</v>
      </c>
      <c r="BC1336" s="27" t="str">
        <f t="shared" si="288"/>
        <v/>
      </c>
      <c r="BD1336" s="30">
        <f>INDEX('Seasonal Index'!$H$2:$H$53,AI1336)</f>
        <v>0.95792593843145868</v>
      </c>
      <c r="BE1336" s="34" t="str">
        <f t="shared" si="289"/>
        <v/>
      </c>
      <c r="BF1336" s="38" t="str">
        <f t="shared" si="290"/>
        <v/>
      </c>
      <c r="BG1336" s="34">
        <f t="shared" si="291"/>
        <v>9595</v>
      </c>
      <c r="BH1336" s="13">
        <f t="shared" si="292"/>
        <v>0</v>
      </c>
      <c r="BI1336" s="13">
        <f t="shared" si="293"/>
        <v>0</v>
      </c>
    </row>
    <row r="1337" spans="1:61" x14ac:dyDescent="0.2">
      <c r="A1337" s="15">
        <v>1336</v>
      </c>
      <c r="B1337" s="35">
        <v>42622</v>
      </c>
      <c r="C1337" s="36">
        <v>9406</v>
      </c>
      <c r="D1337" s="37"/>
      <c r="E1337" s="15">
        <v>2170.4375</v>
      </c>
      <c r="F1337" s="15">
        <v>257000</v>
      </c>
      <c r="H1337" s="15">
        <v>45.957500000000003</v>
      </c>
      <c r="I1337" s="15">
        <v>47.506</v>
      </c>
      <c r="J1337" s="15">
        <v>2.2229999999999999</v>
      </c>
      <c r="K1337" s="15">
        <v>18711.702000000001</v>
      </c>
      <c r="L1337" s="15">
        <v>882465</v>
      </c>
      <c r="M1337" s="15">
        <v>449</v>
      </c>
      <c r="N1337" s="15">
        <v>18.109000000000002</v>
      </c>
      <c r="O1337" s="15">
        <v>276991</v>
      </c>
      <c r="P1337" s="15">
        <v>12756.7</v>
      </c>
      <c r="Q1337" s="15">
        <v>3469145</v>
      </c>
      <c r="R1337" s="15">
        <v>114000</v>
      </c>
      <c r="S1337" s="15">
        <v>20206</v>
      </c>
      <c r="T1337" s="15">
        <v>12.287000000000001</v>
      </c>
      <c r="U1337" s="15">
        <v>126.7</v>
      </c>
      <c r="V1337" s="15">
        <v>19</v>
      </c>
      <c r="W1337" s="15">
        <v>91.2</v>
      </c>
      <c r="X1337" s="15">
        <v>112.14962</v>
      </c>
      <c r="Y1337" s="15">
        <v>2.2222222222222201</v>
      </c>
      <c r="Z1337" s="15">
        <v>2.5213508605957</v>
      </c>
      <c r="AA1337" s="15">
        <v>64.277809143066406</v>
      </c>
      <c r="AB1337" s="15">
        <v>322113</v>
      </c>
      <c r="AD1337" s="15">
        <v>1</v>
      </c>
      <c r="AE1337" s="15">
        <v>0</v>
      </c>
      <c r="AF1337" s="15">
        <v>75.2</v>
      </c>
      <c r="AH1337" s="13">
        <f t="shared" si="280"/>
        <v>2016</v>
      </c>
      <c r="AI1337" s="13">
        <f t="shared" si="281"/>
        <v>37</v>
      </c>
      <c r="AJ1337" s="13">
        <f>IF(AND(ISNUMBER(C1337),ISNUMBER(AK1337),ISNUMBER(AL1337),AH1337&gt;=Inputs!$B$5,AH1337&lt;=Inputs!$B$6,AH1337&lt;&gt;Inputs!$B$7,AH1337&lt;&gt;Inputs!$B$8),1,0)</f>
        <v>1</v>
      </c>
      <c r="AK1337" s="13">
        <f>IF(INDEX($E1337:$AF1337,Inputs!$C$10)="","",INDEX($E1337:$AF1337,Inputs!$C$10))</f>
        <v>276991</v>
      </c>
      <c r="AL1337" s="13">
        <f>IF(INDEX($E1337:$AF1337,Inputs!$C$11)="","",INDEX($E1337:$AF1337,Inputs!$C$11))</f>
        <v>257000</v>
      </c>
      <c r="AM1337" s="19">
        <f>Regression!$C$5+Regression!$C$6*A1337</f>
        <v>9279.8562815423211</v>
      </c>
      <c r="AN1337" s="27">
        <f t="shared" si="282"/>
        <v>1.0135932836275254</v>
      </c>
      <c r="AO1337" s="30">
        <f>INDEX('Seasonal Index'!$E$2:$E$53,AI1337)</f>
        <v>0.98810944012120361</v>
      </c>
      <c r="AP1337" s="34">
        <f t="shared" si="283"/>
        <v>9519.188480626437</v>
      </c>
      <c r="AQ1337" s="16">
        <f>IF(AJ1337=1,A1337-Regression!$C$15,0)</f>
        <v>-159.28057553956842</v>
      </c>
      <c r="AR1337" s="16">
        <f>IF(AJ1337=1,AK1337-Regression!$D$15,0)</f>
        <v>9588.0215827338398</v>
      </c>
      <c r="AS1337" s="16">
        <f>IF(AJ1337=1,AL1337-Regression!$E$15,0)</f>
        <v>21707.434052757802</v>
      </c>
      <c r="AT1337" s="16">
        <f>IF(AJ1337=1,AP1337-Regression!$F$15,0)</f>
        <v>424.61583880317085</v>
      </c>
      <c r="AU1337" s="19">
        <f>IF(AND(ISNUMBER(AK1337),ISNUMBER(AL1337)),Regression!$C$38+Regression!$D$38*A1337+Regression!$E$38*AK1337+Regression!$F$38*AL1337,"")</f>
        <v>9303.2796408568811</v>
      </c>
      <c r="AV1337" s="34">
        <f t="shared" si="284"/>
        <v>9192.6584372180841</v>
      </c>
      <c r="AW1337" s="13" t="str">
        <f>IF(AJ1337=1,"Train",IF(AH1337=Inputs!$B$6+1,"Validation",IF(AH1337&gt;Inputs!$B$6+1,"Forecast","Not used")))</f>
        <v>Train</v>
      </c>
      <c r="AX1337" s="34">
        <f t="shared" si="285"/>
        <v>9406</v>
      </c>
      <c r="AY1337" s="38" t="str">
        <f t="shared" si="286"/>
        <v/>
      </c>
      <c r="AZ1337" s="13">
        <f t="shared" si="287"/>
        <v>215.90883976955593</v>
      </c>
      <c r="BB1337" s="19">
        <f>Regression!$C$45+Regression!$C$46*A1337</f>
        <v>8227.77096458093</v>
      </c>
      <c r="BC1337" s="27" t="str">
        <f t="shared" si="288"/>
        <v/>
      </c>
      <c r="BD1337" s="30">
        <f>INDEX('Seasonal Index'!$H$2:$H$53,AI1337)</f>
        <v>0.96626808296825473</v>
      </c>
      <c r="BE1337" s="34" t="str">
        <f t="shared" si="289"/>
        <v/>
      </c>
      <c r="BF1337" s="38" t="str">
        <f t="shared" si="290"/>
        <v/>
      </c>
      <c r="BG1337" s="34">
        <f t="shared" si="291"/>
        <v>9406</v>
      </c>
      <c r="BH1337" s="13">
        <f t="shared" si="292"/>
        <v>0</v>
      </c>
      <c r="BI1337" s="13">
        <f t="shared" si="293"/>
        <v>0</v>
      </c>
    </row>
    <row r="1338" spans="1:61" x14ac:dyDescent="0.2">
      <c r="A1338" s="15">
        <v>1337</v>
      </c>
      <c r="B1338" s="35">
        <v>42629</v>
      </c>
      <c r="C1338" s="36">
        <v>9650</v>
      </c>
      <c r="D1338" s="37"/>
      <c r="E1338" s="15">
        <v>2139.65</v>
      </c>
      <c r="F1338" s="15">
        <v>252000</v>
      </c>
      <c r="H1338" s="15">
        <v>44.34</v>
      </c>
      <c r="I1338" s="15">
        <v>46.207999999999998</v>
      </c>
      <c r="J1338" s="15">
        <v>2.202</v>
      </c>
      <c r="K1338" s="15">
        <v>18711.702000000001</v>
      </c>
      <c r="L1338" s="15">
        <v>882465</v>
      </c>
      <c r="M1338" s="15">
        <v>449</v>
      </c>
      <c r="N1338" s="15">
        <v>17.927</v>
      </c>
      <c r="O1338" s="15">
        <v>285160</v>
      </c>
      <c r="P1338" s="15">
        <v>12756.7</v>
      </c>
      <c r="Q1338" s="15">
        <v>3525124</v>
      </c>
      <c r="R1338" s="15">
        <v>114000</v>
      </c>
      <c r="S1338" s="15">
        <v>20206</v>
      </c>
      <c r="T1338" s="15">
        <v>12.287000000000001</v>
      </c>
      <c r="U1338" s="15">
        <v>126.7</v>
      </c>
      <c r="V1338" s="15">
        <v>19</v>
      </c>
      <c r="W1338" s="15">
        <v>91.2</v>
      </c>
      <c r="X1338" s="15">
        <v>111.29545</v>
      </c>
      <c r="Y1338" s="15">
        <v>2.2222222222222201</v>
      </c>
      <c r="Z1338" s="15">
        <v>2.7935748100280802</v>
      </c>
      <c r="AA1338" s="15">
        <v>61.354110717773402</v>
      </c>
      <c r="AB1338" s="15">
        <v>322113</v>
      </c>
      <c r="AD1338" s="15">
        <v>0</v>
      </c>
      <c r="AE1338" s="15">
        <v>0.4</v>
      </c>
      <c r="AF1338" s="15">
        <v>61.9</v>
      </c>
      <c r="AH1338" s="13">
        <f t="shared" si="280"/>
        <v>2016</v>
      </c>
      <c r="AI1338" s="13">
        <f t="shared" si="281"/>
        <v>38</v>
      </c>
      <c r="AJ1338" s="13">
        <f>IF(AND(ISNUMBER(C1338),ISNUMBER(AK1338),ISNUMBER(AL1338),AH1338&gt;=Inputs!$B$5,AH1338&lt;=Inputs!$B$6,AH1338&lt;&gt;Inputs!$B$7,AH1338&lt;&gt;Inputs!$B$8),1,0)</f>
        <v>1</v>
      </c>
      <c r="AK1338" s="13">
        <f>IF(INDEX($E1338:$AF1338,Inputs!$C$10)="","",INDEX($E1338:$AF1338,Inputs!$C$10))</f>
        <v>285160</v>
      </c>
      <c r="AL1338" s="13">
        <f>IF(INDEX($E1338:$AF1338,Inputs!$C$11)="","",INDEX($E1338:$AF1338,Inputs!$C$11))</f>
        <v>252000</v>
      </c>
      <c r="AM1338" s="19">
        <f>Regression!$C$5+Regression!$C$6*A1338</f>
        <v>9278.6836066040014</v>
      </c>
      <c r="AN1338" s="27">
        <f t="shared" si="282"/>
        <v>1.0400182190857028</v>
      </c>
      <c r="AO1338" s="30">
        <f>INDEX('Seasonal Index'!$E$2:$E$53,AI1338)</f>
        <v>1.0099608185275364</v>
      </c>
      <c r="AP1338" s="34">
        <f t="shared" si="283"/>
        <v>9554.8261110457079</v>
      </c>
      <c r="AQ1338" s="16">
        <f>IF(AJ1338=1,A1338-Regression!$C$15,0)</f>
        <v>-158.28057553956842</v>
      </c>
      <c r="AR1338" s="16">
        <f>IF(AJ1338=1,AK1338-Regression!$D$15,0)</f>
        <v>17757.02158273384</v>
      </c>
      <c r="AS1338" s="16">
        <f>IF(AJ1338=1,AL1338-Regression!$E$15,0)</f>
        <v>16707.434052757802</v>
      </c>
      <c r="AT1338" s="16">
        <f>IF(AJ1338=1,AP1338-Regression!$F$15,0)</f>
        <v>460.25346922244171</v>
      </c>
      <c r="AU1338" s="19">
        <f>IF(AND(ISNUMBER(AK1338),ISNUMBER(AL1338)),Regression!$C$38+Regression!$D$38*A1338+Regression!$E$38*AK1338+Regression!$F$38*AL1338,"")</f>
        <v>9329.898272920138</v>
      </c>
      <c r="AV1338" s="34">
        <f t="shared" si="284"/>
        <v>9422.8316964970709</v>
      </c>
      <c r="AW1338" s="13" t="str">
        <f>IF(AJ1338=1,"Train",IF(AH1338=Inputs!$B$6+1,"Validation",IF(AH1338&gt;Inputs!$B$6+1,"Forecast","Not used")))</f>
        <v>Train</v>
      </c>
      <c r="AX1338" s="34">
        <f t="shared" si="285"/>
        <v>9650</v>
      </c>
      <c r="AY1338" s="38" t="str">
        <f t="shared" si="286"/>
        <v/>
      </c>
      <c r="AZ1338" s="13">
        <f t="shared" si="287"/>
        <v>224.92783812556991</v>
      </c>
      <c r="BB1338" s="19">
        <f>Regression!$C$45+Regression!$C$46*A1338</f>
        <v>8229.3304641937066</v>
      </c>
      <c r="BC1338" s="27" t="str">
        <f t="shared" si="288"/>
        <v/>
      </c>
      <c r="BD1338" s="30">
        <f>INDEX('Seasonal Index'!$H$2:$H$53,AI1338)</f>
        <v>1.0093448557066802</v>
      </c>
      <c r="BE1338" s="34" t="str">
        <f t="shared" si="289"/>
        <v/>
      </c>
      <c r="BF1338" s="38" t="str">
        <f t="shared" si="290"/>
        <v/>
      </c>
      <c r="BG1338" s="34">
        <f t="shared" si="291"/>
        <v>9650</v>
      </c>
      <c r="BH1338" s="13">
        <f t="shared" si="292"/>
        <v>0</v>
      </c>
      <c r="BI1338" s="13">
        <f t="shared" si="293"/>
        <v>0</v>
      </c>
    </row>
    <row r="1339" spans="1:61" x14ac:dyDescent="0.2">
      <c r="A1339" s="15">
        <v>1338</v>
      </c>
      <c r="B1339" s="35">
        <v>42636</v>
      </c>
      <c r="C1339" s="36">
        <v>8880</v>
      </c>
      <c r="D1339" s="37"/>
      <c r="E1339" s="15">
        <v>2156.7739999999999</v>
      </c>
      <c r="F1339" s="15">
        <v>250000</v>
      </c>
      <c r="H1339" s="15">
        <v>44.595999999999997</v>
      </c>
      <c r="I1339" s="15">
        <v>46.238</v>
      </c>
      <c r="J1339" s="15">
        <v>2.2250000000000001</v>
      </c>
      <c r="K1339" s="15">
        <v>18711.702000000001</v>
      </c>
      <c r="L1339" s="15">
        <v>882465</v>
      </c>
      <c r="M1339" s="15">
        <v>449</v>
      </c>
      <c r="N1339" s="15">
        <v>17.927</v>
      </c>
      <c r="O1339" s="15">
        <v>285160</v>
      </c>
      <c r="P1339" s="15">
        <v>12756.7</v>
      </c>
      <c r="Q1339" s="15">
        <v>3525124</v>
      </c>
      <c r="R1339" s="15">
        <v>114000</v>
      </c>
      <c r="S1339" s="15">
        <v>20206</v>
      </c>
      <c r="T1339" s="15">
        <v>12.287000000000001</v>
      </c>
      <c r="U1339" s="15">
        <v>126.7</v>
      </c>
      <c r="V1339" s="15">
        <v>19</v>
      </c>
      <c r="W1339" s="15">
        <v>91.2</v>
      </c>
      <c r="X1339" s="15">
        <v>112.55838</v>
      </c>
      <c r="Y1339" s="15">
        <v>2.2222222222222201</v>
      </c>
      <c r="Z1339" s="15">
        <v>2.7935748100280802</v>
      </c>
      <c r="AA1339" s="15">
        <v>61.354110717773402</v>
      </c>
      <c r="AB1339" s="15">
        <v>322113</v>
      </c>
      <c r="AD1339" s="15">
        <v>0</v>
      </c>
      <c r="AE1339" s="15">
        <v>0</v>
      </c>
      <c r="AF1339" s="15">
        <v>72.900000000000006</v>
      </c>
      <c r="AH1339" s="13">
        <f t="shared" si="280"/>
        <v>2016</v>
      </c>
      <c r="AI1339" s="13">
        <f t="shared" si="281"/>
        <v>39</v>
      </c>
      <c r="AJ1339" s="13">
        <f>IF(AND(ISNUMBER(C1339),ISNUMBER(AK1339),ISNUMBER(AL1339),AH1339&gt;=Inputs!$B$5,AH1339&lt;=Inputs!$B$6,AH1339&lt;&gt;Inputs!$B$7,AH1339&lt;&gt;Inputs!$B$8),1,0)</f>
        <v>1</v>
      </c>
      <c r="AK1339" s="13">
        <f>IF(INDEX($E1339:$AF1339,Inputs!$C$10)="","",INDEX($E1339:$AF1339,Inputs!$C$10))</f>
        <v>285160</v>
      </c>
      <c r="AL1339" s="13">
        <f>IF(INDEX($E1339:$AF1339,Inputs!$C$11)="","",INDEX($E1339:$AF1339,Inputs!$C$11))</f>
        <v>250000</v>
      </c>
      <c r="AM1339" s="19">
        <f>Regression!$C$5+Regression!$C$6*A1339</f>
        <v>9277.5109316656835</v>
      </c>
      <c r="AN1339" s="27">
        <f t="shared" si="282"/>
        <v>0.95715327800812255</v>
      </c>
      <c r="AO1339" s="30">
        <f>INDEX('Seasonal Index'!$E$2:$E$53,AI1339)</f>
        <v>0.98271219728161308</v>
      </c>
      <c r="AP1339" s="34">
        <f t="shared" si="283"/>
        <v>9036.2163251498587</v>
      </c>
      <c r="AQ1339" s="16">
        <f>IF(AJ1339=1,A1339-Regression!$C$15,0)</f>
        <v>-157.28057553956842</v>
      </c>
      <c r="AR1339" s="16">
        <f>IF(AJ1339=1,AK1339-Regression!$D$15,0)</f>
        <v>17757.02158273384</v>
      </c>
      <c r="AS1339" s="16">
        <f>IF(AJ1339=1,AL1339-Regression!$E$15,0)</f>
        <v>14707.434052757802</v>
      </c>
      <c r="AT1339" s="16">
        <f>IF(AJ1339=1,AP1339-Regression!$F$15,0)</f>
        <v>-58.356316673407491</v>
      </c>
      <c r="AU1339" s="19">
        <f>IF(AND(ISNUMBER(AK1339),ISNUMBER(AL1339)),Regression!$C$38+Regression!$D$38*A1339+Regression!$E$38*AK1339+Regression!$F$38*AL1339,"")</f>
        <v>9333.6460424557172</v>
      </c>
      <c r="AV1339" s="34">
        <f t="shared" si="284"/>
        <v>9172.28781103049</v>
      </c>
      <c r="AW1339" s="13" t="str">
        <f>IF(AJ1339=1,"Train",IF(AH1339=Inputs!$B$6+1,"Validation",IF(AH1339&gt;Inputs!$B$6+1,"Forecast","Not used")))</f>
        <v>Train</v>
      </c>
      <c r="AX1339" s="34">
        <f t="shared" si="285"/>
        <v>8880</v>
      </c>
      <c r="AY1339" s="38" t="str">
        <f t="shared" si="286"/>
        <v/>
      </c>
      <c r="AZ1339" s="13">
        <f t="shared" si="287"/>
        <v>-297.4297173058585</v>
      </c>
      <c r="BB1339" s="19">
        <f>Regression!$C$45+Regression!$C$46*A1339</f>
        <v>8230.8899638064831</v>
      </c>
      <c r="BC1339" s="27" t="str">
        <f t="shared" si="288"/>
        <v/>
      </c>
      <c r="BD1339" s="30">
        <f>INDEX('Seasonal Index'!$H$2:$H$53,AI1339)</f>
        <v>0.98504922299012809</v>
      </c>
      <c r="BE1339" s="34" t="str">
        <f t="shared" si="289"/>
        <v/>
      </c>
      <c r="BF1339" s="38" t="str">
        <f t="shared" si="290"/>
        <v/>
      </c>
      <c r="BG1339" s="34">
        <f t="shared" si="291"/>
        <v>8880</v>
      </c>
      <c r="BH1339" s="13">
        <f t="shared" si="292"/>
        <v>0</v>
      </c>
      <c r="BI1339" s="13">
        <f t="shared" si="293"/>
        <v>0</v>
      </c>
    </row>
    <row r="1340" spans="1:61" x14ac:dyDescent="0.2">
      <c r="A1340" s="15">
        <v>1339</v>
      </c>
      <c r="B1340" s="35">
        <v>42643</v>
      </c>
      <c r="C1340" s="36">
        <v>9390</v>
      </c>
      <c r="D1340" s="37"/>
      <c r="E1340" s="15">
        <v>2159.36</v>
      </c>
      <c r="F1340" s="15">
        <v>247000</v>
      </c>
      <c r="H1340" s="15">
        <v>46.552</v>
      </c>
      <c r="I1340" s="15">
        <v>46.744</v>
      </c>
      <c r="J1340" s="15">
        <v>2.2240000000000002</v>
      </c>
      <c r="K1340" s="15">
        <v>18711.702000000001</v>
      </c>
      <c r="L1340" s="15">
        <v>882465</v>
      </c>
      <c r="M1340" s="15">
        <v>449</v>
      </c>
      <c r="N1340" s="15">
        <v>17.927</v>
      </c>
      <c r="O1340" s="15">
        <v>285160</v>
      </c>
      <c r="P1340" s="15">
        <v>12756.7</v>
      </c>
      <c r="Q1340" s="15">
        <v>3525124</v>
      </c>
      <c r="R1340" s="15">
        <v>114000</v>
      </c>
      <c r="S1340" s="15">
        <v>20206</v>
      </c>
      <c r="T1340" s="15">
        <v>12.287000000000001</v>
      </c>
      <c r="U1340" s="15">
        <v>126.7</v>
      </c>
      <c r="V1340" s="15">
        <v>19</v>
      </c>
      <c r="W1340" s="15">
        <v>91.2</v>
      </c>
      <c r="X1340" s="15">
        <v>112.80956</v>
      </c>
      <c r="Y1340" s="15">
        <v>2.2222222222222201</v>
      </c>
      <c r="Z1340" s="15">
        <v>2.7935748100280802</v>
      </c>
      <c r="AA1340" s="15">
        <v>61.354110717773402</v>
      </c>
      <c r="AB1340" s="15">
        <v>322113</v>
      </c>
      <c r="AD1340" s="15">
        <v>0</v>
      </c>
      <c r="AE1340" s="15">
        <v>9</v>
      </c>
      <c r="AF1340" s="15">
        <v>49</v>
      </c>
      <c r="AH1340" s="13">
        <f t="shared" si="280"/>
        <v>2016</v>
      </c>
      <c r="AI1340" s="13">
        <f t="shared" si="281"/>
        <v>40</v>
      </c>
      <c r="AJ1340" s="13">
        <f>IF(AND(ISNUMBER(C1340),ISNUMBER(AK1340),ISNUMBER(AL1340),AH1340&gt;=Inputs!$B$5,AH1340&lt;=Inputs!$B$6,AH1340&lt;&gt;Inputs!$B$7,AH1340&lt;&gt;Inputs!$B$8),1,0)</f>
        <v>1</v>
      </c>
      <c r="AK1340" s="13">
        <f>IF(INDEX($E1340:$AF1340,Inputs!$C$10)="","",INDEX($E1340:$AF1340,Inputs!$C$10))</f>
        <v>285160</v>
      </c>
      <c r="AL1340" s="13">
        <f>IF(INDEX($E1340:$AF1340,Inputs!$C$11)="","",INDEX($E1340:$AF1340,Inputs!$C$11))</f>
        <v>247000</v>
      </c>
      <c r="AM1340" s="19">
        <f>Regression!$C$5+Regression!$C$6*A1340</f>
        <v>9276.3382567273638</v>
      </c>
      <c r="AN1340" s="27">
        <f t="shared" si="282"/>
        <v>1.0122528674706539</v>
      </c>
      <c r="AO1340" s="30">
        <f>INDEX('Seasonal Index'!$E$2:$E$53,AI1340)</f>
        <v>1.0036663428040973</v>
      </c>
      <c r="AP1340" s="34">
        <f t="shared" si="283"/>
        <v>9355.6988010235655</v>
      </c>
      <c r="AQ1340" s="16">
        <f>IF(AJ1340=1,A1340-Regression!$C$15,0)</f>
        <v>-156.28057553956842</v>
      </c>
      <c r="AR1340" s="16">
        <f>IF(AJ1340=1,AK1340-Regression!$D$15,0)</f>
        <v>17757.02158273384</v>
      </c>
      <c r="AS1340" s="16">
        <f>IF(AJ1340=1,AL1340-Regression!$E$15,0)</f>
        <v>11707.434052757802</v>
      </c>
      <c r="AT1340" s="16">
        <f>IF(AJ1340=1,AP1340-Regression!$F$15,0)</f>
        <v>261.1261592002993</v>
      </c>
      <c r="AU1340" s="19">
        <f>IF(AND(ISNUMBER(AK1340),ISNUMBER(AL1340)),Regression!$C$38+Regression!$D$38*A1340+Regression!$E$38*AK1340+Regression!$F$38*AL1340,"")</f>
        <v>9340.0488533680564</v>
      </c>
      <c r="AV1340" s="34">
        <f t="shared" si="284"/>
        <v>9374.292674271519</v>
      </c>
      <c r="AW1340" s="13" t="str">
        <f>IF(AJ1340=1,"Train",IF(AH1340=Inputs!$B$6+1,"Validation",IF(AH1340&gt;Inputs!$B$6+1,"Forecast","Not used")))</f>
        <v>Train</v>
      </c>
      <c r="AX1340" s="34">
        <f t="shared" si="285"/>
        <v>9390</v>
      </c>
      <c r="AY1340" s="38" t="str">
        <f t="shared" si="286"/>
        <v/>
      </c>
      <c r="AZ1340" s="13">
        <f t="shared" si="287"/>
        <v>15.649947655509095</v>
      </c>
      <c r="BB1340" s="19">
        <f>Regression!$C$45+Regression!$C$46*A1340</f>
        <v>8232.4494634192597</v>
      </c>
      <c r="BC1340" s="27" t="str">
        <f t="shared" si="288"/>
        <v/>
      </c>
      <c r="BD1340" s="30">
        <f>INDEX('Seasonal Index'!$H$2:$H$53,AI1340)</f>
        <v>1.0034134329008386</v>
      </c>
      <c r="BE1340" s="34" t="str">
        <f t="shared" si="289"/>
        <v/>
      </c>
      <c r="BF1340" s="38" t="str">
        <f t="shared" si="290"/>
        <v/>
      </c>
      <c r="BG1340" s="34">
        <f t="shared" si="291"/>
        <v>9390</v>
      </c>
      <c r="BH1340" s="13">
        <f t="shared" si="292"/>
        <v>0</v>
      </c>
      <c r="BI1340" s="13">
        <f t="shared" si="293"/>
        <v>0</v>
      </c>
    </row>
    <row r="1341" spans="1:61" x14ac:dyDescent="0.2">
      <c r="A1341" s="15">
        <v>1340</v>
      </c>
      <c r="B1341" s="35">
        <v>42650</v>
      </c>
      <c r="C1341" s="36">
        <v>9264</v>
      </c>
      <c r="D1341" s="37"/>
      <c r="E1341" s="15">
        <v>2157.1860000000001</v>
      </c>
      <c r="F1341" s="15">
        <v>245000</v>
      </c>
      <c r="H1341" s="15">
        <v>49.484000000000002</v>
      </c>
      <c r="I1341" s="15">
        <v>49.524000000000001</v>
      </c>
      <c r="J1341" s="15">
        <v>2.2450000000000001</v>
      </c>
      <c r="K1341" s="15">
        <v>18711.702000000001</v>
      </c>
      <c r="L1341" s="15">
        <v>882465</v>
      </c>
      <c r="M1341" s="15">
        <v>481</v>
      </c>
      <c r="N1341" s="15">
        <v>17.927</v>
      </c>
      <c r="O1341" s="15">
        <v>285160</v>
      </c>
      <c r="P1341" s="15">
        <v>12788.1</v>
      </c>
      <c r="Q1341" s="15">
        <v>3525124</v>
      </c>
      <c r="R1341" s="15">
        <v>114000</v>
      </c>
      <c r="S1341" s="15">
        <v>20206</v>
      </c>
      <c r="T1341" s="15">
        <v>12.287000000000001</v>
      </c>
      <c r="U1341" s="15">
        <v>126.7</v>
      </c>
      <c r="V1341" s="15">
        <v>19</v>
      </c>
      <c r="W1341" s="15">
        <v>92.2</v>
      </c>
      <c r="X1341" s="15">
        <v>112.49168</v>
      </c>
      <c r="Y1341" s="15">
        <v>2.2222222222222201</v>
      </c>
      <c r="Z1341" s="15">
        <v>2.7935748100280802</v>
      </c>
      <c r="AA1341" s="15">
        <v>61.354110717773402</v>
      </c>
      <c r="AB1341" s="15">
        <v>322113</v>
      </c>
      <c r="AD1341" s="15">
        <v>0</v>
      </c>
      <c r="AE1341" s="15">
        <v>7.9</v>
      </c>
      <c r="AF1341" s="15">
        <v>28.6</v>
      </c>
      <c r="AH1341" s="13">
        <f t="shared" si="280"/>
        <v>2016</v>
      </c>
      <c r="AI1341" s="13">
        <f t="shared" si="281"/>
        <v>41</v>
      </c>
      <c r="AJ1341" s="13">
        <f>IF(AND(ISNUMBER(C1341),ISNUMBER(AK1341),ISNUMBER(AL1341),AH1341&gt;=Inputs!$B$5,AH1341&lt;=Inputs!$B$6,AH1341&lt;&gt;Inputs!$B$7,AH1341&lt;&gt;Inputs!$B$8),1,0)</f>
        <v>1</v>
      </c>
      <c r="AK1341" s="13">
        <f>IF(INDEX($E1341:$AF1341,Inputs!$C$10)="","",INDEX($E1341:$AF1341,Inputs!$C$10))</f>
        <v>285160</v>
      </c>
      <c r="AL1341" s="13">
        <f>IF(INDEX($E1341:$AF1341,Inputs!$C$11)="","",INDEX($E1341:$AF1341,Inputs!$C$11))</f>
        <v>245000</v>
      </c>
      <c r="AM1341" s="19">
        <f>Regression!$C$5+Regression!$C$6*A1341</f>
        <v>9275.165581789046</v>
      </c>
      <c r="AN1341" s="27">
        <f t="shared" si="282"/>
        <v>0.99879618517959734</v>
      </c>
      <c r="AO1341" s="30">
        <f>INDEX('Seasonal Index'!$E$2:$E$53,AI1341)</f>
        <v>0.99583578255044536</v>
      </c>
      <c r="AP1341" s="34">
        <f t="shared" si="283"/>
        <v>9302.7386265171881</v>
      </c>
      <c r="AQ1341" s="16">
        <f>IF(AJ1341=1,A1341-Regression!$C$15,0)</f>
        <v>-155.28057553956842</v>
      </c>
      <c r="AR1341" s="16">
        <f>IF(AJ1341=1,AK1341-Regression!$D$15,0)</f>
        <v>17757.02158273384</v>
      </c>
      <c r="AS1341" s="16">
        <f>IF(AJ1341=1,AL1341-Regression!$E$15,0)</f>
        <v>9707.4340527578024</v>
      </c>
      <c r="AT1341" s="16">
        <f>IF(AJ1341=1,AP1341-Regression!$F$15,0)</f>
        <v>208.16598469392193</v>
      </c>
      <c r="AU1341" s="19">
        <f>IF(AND(ISNUMBER(AK1341),ISNUMBER(AL1341)),Regression!$C$38+Regression!$D$38*A1341+Regression!$E$38*AK1341+Regression!$F$38*AL1341,"")</f>
        <v>9343.7966229036356</v>
      </c>
      <c r="AV1341" s="34">
        <f t="shared" si="284"/>
        <v>9304.887021961451</v>
      </c>
      <c r="AW1341" s="13" t="str">
        <f>IF(AJ1341=1,"Train",IF(AH1341=Inputs!$B$6+1,"Validation",IF(AH1341&gt;Inputs!$B$6+1,"Forecast","Not used")))</f>
        <v>Train</v>
      </c>
      <c r="AX1341" s="34">
        <f t="shared" si="285"/>
        <v>9264</v>
      </c>
      <c r="AY1341" s="38" t="str">
        <f t="shared" si="286"/>
        <v/>
      </c>
      <c r="AZ1341" s="13">
        <f t="shared" si="287"/>
        <v>-41.057996386447485</v>
      </c>
      <c r="BB1341" s="19">
        <f>Regression!$C$45+Regression!$C$46*A1341</f>
        <v>8234.0089630320363</v>
      </c>
      <c r="BC1341" s="27" t="str">
        <f t="shared" si="288"/>
        <v/>
      </c>
      <c r="BD1341" s="30">
        <f>INDEX('Seasonal Index'!$H$2:$H$53,AI1341)</f>
        <v>0.99351278009710298</v>
      </c>
      <c r="BE1341" s="34" t="str">
        <f t="shared" si="289"/>
        <v/>
      </c>
      <c r="BF1341" s="38" t="str">
        <f t="shared" si="290"/>
        <v/>
      </c>
      <c r="BG1341" s="34">
        <f t="shared" si="291"/>
        <v>9264</v>
      </c>
      <c r="BH1341" s="13">
        <f t="shared" si="292"/>
        <v>0</v>
      </c>
      <c r="BI1341" s="13">
        <f t="shared" si="293"/>
        <v>0</v>
      </c>
    </row>
    <row r="1342" spans="1:61" x14ac:dyDescent="0.2">
      <c r="A1342" s="15">
        <v>1341</v>
      </c>
      <c r="B1342" s="35">
        <v>42657</v>
      </c>
      <c r="C1342" s="36">
        <v>8798</v>
      </c>
      <c r="D1342" s="37"/>
      <c r="E1342" s="15">
        <v>2141.02</v>
      </c>
      <c r="F1342" s="15">
        <v>250000</v>
      </c>
      <c r="H1342" s="15">
        <v>50.287999999999997</v>
      </c>
      <c r="I1342" s="15">
        <v>49.942</v>
      </c>
      <c r="J1342" s="15">
        <v>2.2719999999999998</v>
      </c>
      <c r="K1342" s="15">
        <v>18711.702000000001</v>
      </c>
      <c r="L1342" s="15">
        <v>870018</v>
      </c>
      <c r="M1342" s="15">
        <v>481</v>
      </c>
      <c r="N1342" s="15">
        <v>17.927</v>
      </c>
      <c r="O1342" s="15">
        <v>285160</v>
      </c>
      <c r="P1342" s="15">
        <v>12788.1</v>
      </c>
      <c r="Q1342" s="15">
        <v>3525124</v>
      </c>
      <c r="R1342" s="15">
        <v>114000</v>
      </c>
      <c r="S1342" s="15">
        <v>20206</v>
      </c>
      <c r="T1342" s="15">
        <v>12.287000000000001</v>
      </c>
      <c r="U1342" s="15">
        <v>126.7</v>
      </c>
      <c r="V1342" s="15">
        <v>19</v>
      </c>
      <c r="W1342" s="15">
        <v>92.2</v>
      </c>
      <c r="X1342" s="15">
        <v>112.85166</v>
      </c>
      <c r="Y1342" s="15">
        <v>2.2222222222222201</v>
      </c>
      <c r="Z1342" s="15">
        <v>2.7935748100280802</v>
      </c>
      <c r="AA1342" s="15">
        <v>61.354110717773402</v>
      </c>
      <c r="AB1342" s="15">
        <v>322113</v>
      </c>
      <c r="AD1342" s="15">
        <v>0</v>
      </c>
      <c r="AE1342" s="15">
        <v>26.5</v>
      </c>
      <c r="AF1342" s="15">
        <v>23</v>
      </c>
      <c r="AH1342" s="13">
        <f t="shared" si="280"/>
        <v>2016</v>
      </c>
      <c r="AI1342" s="13">
        <f t="shared" si="281"/>
        <v>42</v>
      </c>
      <c r="AJ1342" s="13">
        <f>IF(AND(ISNUMBER(C1342),ISNUMBER(AK1342),ISNUMBER(AL1342),AH1342&gt;=Inputs!$B$5,AH1342&lt;=Inputs!$B$6,AH1342&lt;&gt;Inputs!$B$7,AH1342&lt;&gt;Inputs!$B$8),1,0)</f>
        <v>1</v>
      </c>
      <c r="AK1342" s="13">
        <f>IF(INDEX($E1342:$AF1342,Inputs!$C$10)="","",INDEX($E1342:$AF1342,Inputs!$C$10))</f>
        <v>285160</v>
      </c>
      <c r="AL1342" s="13">
        <f>IF(INDEX($E1342:$AF1342,Inputs!$C$11)="","",INDEX($E1342:$AF1342,Inputs!$C$11))</f>
        <v>250000</v>
      </c>
      <c r="AM1342" s="19">
        <f>Regression!$C$5+Regression!$C$6*A1342</f>
        <v>9273.9929068507263</v>
      </c>
      <c r="AN1342" s="27">
        <f t="shared" si="282"/>
        <v>0.94867443703789023</v>
      </c>
      <c r="AO1342" s="30">
        <f>INDEX('Seasonal Index'!$E$2:$E$53,AI1342)</f>
        <v>1.0030736455714442</v>
      </c>
      <c r="AP1342" s="34">
        <f t="shared" si="283"/>
        <v>8771.0409288919564</v>
      </c>
      <c r="AQ1342" s="16">
        <f>IF(AJ1342=1,A1342-Regression!$C$15,0)</f>
        <v>-154.28057553956842</v>
      </c>
      <c r="AR1342" s="16">
        <f>IF(AJ1342=1,AK1342-Regression!$D$15,0)</f>
        <v>17757.02158273384</v>
      </c>
      <c r="AS1342" s="16">
        <f>IF(AJ1342=1,AL1342-Regression!$E$15,0)</f>
        <v>14707.434052757802</v>
      </c>
      <c r="AT1342" s="16">
        <f>IF(AJ1342=1,AP1342-Regression!$F$15,0)</f>
        <v>-323.53171293130981</v>
      </c>
      <c r="AU1342" s="19">
        <f>IF(AND(ISNUMBER(AK1342),ISNUMBER(AL1342)),Regression!$C$38+Regression!$D$38*A1342+Regression!$E$38*AK1342+Regression!$F$38*AL1342,"")</f>
        <v>9328.9591028019149</v>
      </c>
      <c r="AV1342" s="34">
        <f t="shared" si="284"/>
        <v>9357.6330166344251</v>
      </c>
      <c r="AW1342" s="13" t="str">
        <f>IF(AJ1342=1,"Train",IF(AH1342=Inputs!$B$6+1,"Validation",IF(AH1342&gt;Inputs!$B$6+1,"Forecast","Not used")))</f>
        <v>Train</v>
      </c>
      <c r="AX1342" s="34">
        <f t="shared" si="285"/>
        <v>8798</v>
      </c>
      <c r="AY1342" s="38" t="str">
        <f t="shared" si="286"/>
        <v/>
      </c>
      <c r="AZ1342" s="13">
        <f t="shared" si="287"/>
        <v>-557.91817390995857</v>
      </c>
      <c r="BB1342" s="19">
        <f>Regression!$C$45+Regression!$C$46*A1342</f>
        <v>8235.5684626448128</v>
      </c>
      <c r="BC1342" s="27" t="str">
        <f t="shared" si="288"/>
        <v/>
      </c>
      <c r="BD1342" s="30">
        <f>INDEX('Seasonal Index'!$H$2:$H$53,AI1342)</f>
        <v>1.0081501126133556</v>
      </c>
      <c r="BE1342" s="34" t="str">
        <f t="shared" si="289"/>
        <v/>
      </c>
      <c r="BF1342" s="38" t="str">
        <f t="shared" si="290"/>
        <v/>
      </c>
      <c r="BG1342" s="34">
        <f t="shared" si="291"/>
        <v>8798</v>
      </c>
      <c r="BH1342" s="13">
        <f t="shared" si="292"/>
        <v>0</v>
      </c>
      <c r="BI1342" s="13">
        <f t="shared" si="293"/>
        <v>0</v>
      </c>
    </row>
    <row r="1343" spans="1:61" x14ac:dyDescent="0.2">
      <c r="A1343" s="15">
        <v>1342</v>
      </c>
      <c r="B1343" s="35">
        <v>42664</v>
      </c>
      <c r="C1343" s="36">
        <v>9118</v>
      </c>
      <c r="D1343" s="37"/>
      <c r="E1343" s="15">
        <v>2138.578</v>
      </c>
      <c r="F1343" s="15">
        <v>263000</v>
      </c>
      <c r="H1343" s="15">
        <v>50.555999999999997</v>
      </c>
      <c r="I1343" s="15">
        <v>50.334000000000003</v>
      </c>
      <c r="J1343" s="15">
        <v>2.2570000000000001</v>
      </c>
      <c r="K1343" s="15">
        <v>18711.702000000001</v>
      </c>
      <c r="L1343" s="15">
        <v>870018</v>
      </c>
      <c r="M1343" s="15">
        <v>481</v>
      </c>
      <c r="N1343" s="15">
        <v>17.956</v>
      </c>
      <c r="O1343" s="15">
        <v>279213</v>
      </c>
      <c r="P1343" s="15">
        <v>12788.1</v>
      </c>
      <c r="Q1343" s="15">
        <v>3525124</v>
      </c>
      <c r="R1343" s="15">
        <v>114000</v>
      </c>
      <c r="S1343" s="15">
        <v>20206</v>
      </c>
      <c r="T1343" s="15">
        <v>12.287000000000001</v>
      </c>
      <c r="U1343" s="15">
        <v>126.7</v>
      </c>
      <c r="V1343" s="15">
        <v>19</v>
      </c>
      <c r="W1343" s="15">
        <v>92.2</v>
      </c>
      <c r="X1343" s="15">
        <v>113.6315</v>
      </c>
      <c r="Y1343" s="15">
        <v>2.2222222222222201</v>
      </c>
      <c r="Z1343" s="15">
        <v>2.4951622486114502</v>
      </c>
      <c r="AA1343" s="15">
        <v>61.354110717773402</v>
      </c>
      <c r="AB1343" s="15">
        <v>322113</v>
      </c>
      <c r="AD1343" s="15">
        <v>0</v>
      </c>
      <c r="AE1343" s="15">
        <v>11.1</v>
      </c>
      <c r="AF1343" s="15">
        <v>35.4</v>
      </c>
      <c r="AH1343" s="13">
        <f t="shared" si="280"/>
        <v>2016</v>
      </c>
      <c r="AI1343" s="13">
        <f t="shared" si="281"/>
        <v>43</v>
      </c>
      <c r="AJ1343" s="13">
        <f>IF(AND(ISNUMBER(C1343),ISNUMBER(AK1343),ISNUMBER(AL1343),AH1343&gt;=Inputs!$B$5,AH1343&lt;=Inputs!$B$6,AH1343&lt;&gt;Inputs!$B$7,AH1343&lt;&gt;Inputs!$B$8),1,0)</f>
        <v>1</v>
      </c>
      <c r="AK1343" s="13">
        <f>IF(INDEX($E1343:$AF1343,Inputs!$C$10)="","",INDEX($E1343:$AF1343,Inputs!$C$10))</f>
        <v>279213</v>
      </c>
      <c r="AL1343" s="13">
        <f>IF(INDEX($E1343:$AF1343,Inputs!$C$11)="","",INDEX($E1343:$AF1343,Inputs!$C$11))</f>
        <v>263000</v>
      </c>
      <c r="AM1343" s="19">
        <f>Regression!$C$5+Regression!$C$6*A1343</f>
        <v>9272.8202319124066</v>
      </c>
      <c r="AN1343" s="27">
        <f t="shared" si="282"/>
        <v>0.98330386785892898</v>
      </c>
      <c r="AO1343" s="30">
        <f>INDEX('Seasonal Index'!$E$2:$E$53,AI1343)</f>
        <v>1.0122408775529341</v>
      </c>
      <c r="AP1343" s="34">
        <f t="shared" si="283"/>
        <v>9007.7373895851015</v>
      </c>
      <c r="AQ1343" s="16">
        <f>IF(AJ1343=1,A1343-Regression!$C$15,0)</f>
        <v>-153.28057553956842</v>
      </c>
      <c r="AR1343" s="16">
        <f>IF(AJ1343=1,AK1343-Regression!$D$15,0)</f>
        <v>11810.02158273384</v>
      </c>
      <c r="AS1343" s="16">
        <f>IF(AJ1343=1,AL1343-Regression!$E$15,0)</f>
        <v>27707.434052757802</v>
      </c>
      <c r="AT1343" s="16">
        <f>IF(AJ1343=1,AP1343-Regression!$F$15,0)</f>
        <v>-86.835252238164685</v>
      </c>
      <c r="AU1343" s="19">
        <f>IF(AND(ISNUMBER(AK1343),ISNUMBER(AL1343)),Regression!$C$38+Regression!$D$38*A1343+Regression!$E$38*AK1343+Regression!$F$38*AL1343,"")</f>
        <v>9282.0299325223004</v>
      </c>
      <c r="AV1343" s="34">
        <f t="shared" si="284"/>
        <v>9395.6501243689745</v>
      </c>
      <c r="AW1343" s="13" t="str">
        <f>IF(AJ1343=1,"Train",IF(AH1343=Inputs!$B$6+1,"Validation",IF(AH1343&gt;Inputs!$B$6+1,"Forecast","Not used")))</f>
        <v>Train</v>
      </c>
      <c r="AX1343" s="34">
        <f t="shared" si="285"/>
        <v>9118</v>
      </c>
      <c r="AY1343" s="38" t="str">
        <f t="shared" si="286"/>
        <v/>
      </c>
      <c r="AZ1343" s="13">
        <f t="shared" si="287"/>
        <v>-274.29254293719896</v>
      </c>
      <c r="BB1343" s="19">
        <f>Regression!$C$45+Regression!$C$46*A1343</f>
        <v>8237.1279622575894</v>
      </c>
      <c r="BC1343" s="27" t="str">
        <f t="shared" si="288"/>
        <v/>
      </c>
      <c r="BD1343" s="30">
        <f>INDEX('Seasonal Index'!$H$2:$H$53,AI1343)</f>
        <v>1.0033758118290406</v>
      </c>
      <c r="BE1343" s="34" t="str">
        <f t="shared" si="289"/>
        <v/>
      </c>
      <c r="BF1343" s="38" t="str">
        <f t="shared" si="290"/>
        <v/>
      </c>
      <c r="BG1343" s="34">
        <f t="shared" si="291"/>
        <v>9118</v>
      </c>
      <c r="BH1343" s="13">
        <f t="shared" si="292"/>
        <v>0</v>
      </c>
      <c r="BI1343" s="13">
        <f t="shared" si="293"/>
        <v>0</v>
      </c>
    </row>
    <row r="1344" spans="1:61" x14ac:dyDescent="0.2">
      <c r="A1344" s="15">
        <v>1343</v>
      </c>
      <c r="B1344" s="35">
        <v>42671</v>
      </c>
      <c r="C1344" s="36">
        <v>9183</v>
      </c>
      <c r="D1344" s="37"/>
      <c r="E1344" s="15">
        <v>2138.674</v>
      </c>
      <c r="F1344" s="15">
        <v>256000</v>
      </c>
      <c r="H1344" s="15">
        <v>49.362000000000002</v>
      </c>
      <c r="I1344" s="15">
        <v>48.954000000000001</v>
      </c>
      <c r="J1344" s="15">
        <v>2.2429999999999999</v>
      </c>
      <c r="K1344" s="15">
        <v>18711.702000000001</v>
      </c>
      <c r="L1344" s="15">
        <v>870018</v>
      </c>
      <c r="M1344" s="15">
        <v>481</v>
      </c>
      <c r="N1344" s="15">
        <v>17.956</v>
      </c>
      <c r="O1344" s="15">
        <v>279213</v>
      </c>
      <c r="P1344" s="15">
        <v>12788.1</v>
      </c>
      <c r="Q1344" s="15">
        <v>3525124</v>
      </c>
      <c r="R1344" s="15">
        <v>114000</v>
      </c>
      <c r="S1344" s="15">
        <v>20206</v>
      </c>
      <c r="T1344" s="15">
        <v>12.287000000000001</v>
      </c>
      <c r="U1344" s="15">
        <v>126.7</v>
      </c>
      <c r="V1344" s="15">
        <v>19</v>
      </c>
      <c r="W1344" s="15">
        <v>92.2</v>
      </c>
      <c r="X1344" s="15">
        <v>113.40952</v>
      </c>
      <c r="Y1344" s="15">
        <v>2.2222222222222201</v>
      </c>
      <c r="Z1344" s="15">
        <v>2.4951622486114502</v>
      </c>
      <c r="AA1344" s="15">
        <v>61.354110717773402</v>
      </c>
      <c r="AB1344" s="15">
        <v>322113</v>
      </c>
      <c r="AD1344" s="15">
        <v>0</v>
      </c>
      <c r="AE1344" s="15">
        <v>49.5</v>
      </c>
      <c r="AF1344" s="15">
        <v>13.9</v>
      </c>
      <c r="AH1344" s="13">
        <f t="shared" si="280"/>
        <v>2016</v>
      </c>
      <c r="AI1344" s="13">
        <f t="shared" si="281"/>
        <v>44</v>
      </c>
      <c r="AJ1344" s="13">
        <f>IF(AND(ISNUMBER(C1344),ISNUMBER(AK1344),ISNUMBER(AL1344),AH1344&gt;=Inputs!$B$5,AH1344&lt;=Inputs!$B$6,AH1344&lt;&gt;Inputs!$B$7,AH1344&lt;&gt;Inputs!$B$8),1,0)</f>
        <v>1</v>
      </c>
      <c r="AK1344" s="13">
        <f>IF(INDEX($E1344:$AF1344,Inputs!$C$10)="","",INDEX($E1344:$AF1344,Inputs!$C$10))</f>
        <v>279213</v>
      </c>
      <c r="AL1344" s="13">
        <f>IF(INDEX($E1344:$AF1344,Inputs!$C$11)="","",INDEX($E1344:$AF1344,Inputs!$C$11))</f>
        <v>256000</v>
      </c>
      <c r="AM1344" s="19">
        <f>Regression!$C$5+Regression!$C$6*A1344</f>
        <v>9271.6475569740887</v>
      </c>
      <c r="AN1344" s="27">
        <f t="shared" si="282"/>
        <v>0.99043885604695914</v>
      </c>
      <c r="AO1344" s="30">
        <f>INDEX('Seasonal Index'!$E$2:$E$53,AI1344)</f>
        <v>1.012031592209933</v>
      </c>
      <c r="AP1344" s="34">
        <f t="shared" si="283"/>
        <v>9073.827408833602</v>
      </c>
      <c r="AQ1344" s="16">
        <f>IF(AJ1344=1,A1344-Regression!$C$15,0)</f>
        <v>-152.28057553956842</v>
      </c>
      <c r="AR1344" s="16">
        <f>IF(AJ1344=1,AK1344-Regression!$D$15,0)</f>
        <v>11810.02158273384</v>
      </c>
      <c r="AS1344" s="16">
        <f>IF(AJ1344=1,AL1344-Regression!$E$15,0)</f>
        <v>20707.434052757802</v>
      </c>
      <c r="AT1344" s="16">
        <f>IF(AJ1344=1,AP1344-Regression!$F$15,0)</f>
        <v>-20.745232989664146</v>
      </c>
      <c r="AU1344" s="19">
        <f>IF(AND(ISNUMBER(AK1344),ISNUMBER(AL1344)),Regression!$C$38+Regression!$D$38*A1344+Regression!$E$38*AK1344+Regression!$F$38*AL1344,"")</f>
        <v>9299.0529089416668</v>
      </c>
      <c r="AV1344" s="34">
        <f t="shared" si="284"/>
        <v>9410.9353214806433</v>
      </c>
      <c r="AW1344" s="13" t="str">
        <f>IF(AJ1344=1,"Train",IF(AH1344=Inputs!$B$6+1,"Validation",IF(AH1344&gt;Inputs!$B$6+1,"Forecast","Not used")))</f>
        <v>Train</v>
      </c>
      <c r="AX1344" s="34">
        <f t="shared" si="285"/>
        <v>9183</v>
      </c>
      <c r="AY1344" s="38" t="str">
        <f t="shared" si="286"/>
        <v/>
      </c>
      <c r="AZ1344" s="13">
        <f t="shared" si="287"/>
        <v>-225.22550010806481</v>
      </c>
      <c r="BB1344" s="19">
        <f>Regression!$C$45+Regression!$C$46*A1344</f>
        <v>8238.687461870366</v>
      </c>
      <c r="BC1344" s="27" t="str">
        <f t="shared" si="288"/>
        <v/>
      </c>
      <c r="BD1344" s="30">
        <f>INDEX('Seasonal Index'!$H$2:$H$53,AI1344)</f>
        <v>1.0342738783797232</v>
      </c>
      <c r="BE1344" s="34" t="str">
        <f t="shared" si="289"/>
        <v/>
      </c>
      <c r="BF1344" s="38" t="str">
        <f t="shared" si="290"/>
        <v/>
      </c>
      <c r="BG1344" s="34">
        <f t="shared" si="291"/>
        <v>9183</v>
      </c>
      <c r="BH1344" s="13">
        <f t="shared" si="292"/>
        <v>0</v>
      </c>
      <c r="BI1344" s="13">
        <f t="shared" si="293"/>
        <v>0</v>
      </c>
    </row>
    <row r="1345" spans="1:61" x14ac:dyDescent="0.2">
      <c r="A1345" s="15">
        <v>1344</v>
      </c>
      <c r="B1345" s="35">
        <v>42678</v>
      </c>
      <c r="C1345" s="36">
        <v>9213</v>
      </c>
      <c r="D1345" s="37"/>
      <c r="E1345" s="15">
        <v>2101.9299999999998</v>
      </c>
      <c r="F1345" s="15">
        <v>265000</v>
      </c>
      <c r="H1345" s="15">
        <v>45.508000000000003</v>
      </c>
      <c r="I1345" s="15">
        <v>44.625999999999998</v>
      </c>
      <c r="J1345" s="15">
        <v>2.23</v>
      </c>
      <c r="K1345" s="15">
        <v>18711.702000000001</v>
      </c>
      <c r="L1345" s="15">
        <v>870018</v>
      </c>
      <c r="M1345" s="15">
        <v>481</v>
      </c>
      <c r="N1345" s="15">
        <v>17.956</v>
      </c>
      <c r="O1345" s="15">
        <v>279213</v>
      </c>
      <c r="P1345" s="15">
        <v>12788.1</v>
      </c>
      <c r="Q1345" s="15">
        <v>3525124</v>
      </c>
      <c r="R1345" s="15">
        <v>114000</v>
      </c>
      <c r="S1345" s="15">
        <v>20206</v>
      </c>
      <c r="T1345" s="15">
        <v>12.287000000000001</v>
      </c>
      <c r="U1345" s="15">
        <v>126.7</v>
      </c>
      <c r="V1345" s="15">
        <v>19</v>
      </c>
      <c r="W1345" s="15">
        <v>92.2</v>
      </c>
      <c r="X1345" s="15">
        <v>113.92864</v>
      </c>
      <c r="Y1345" s="15">
        <v>2.2222222222222201</v>
      </c>
      <c r="Z1345" s="15">
        <v>2.4951622486114502</v>
      </c>
      <c r="AA1345" s="15">
        <v>61.354110717773402</v>
      </c>
      <c r="AB1345" s="15">
        <v>322113</v>
      </c>
      <c r="AD1345" s="15">
        <v>0</v>
      </c>
      <c r="AE1345" s="15">
        <v>30.1</v>
      </c>
      <c r="AF1345" s="15">
        <v>21.7</v>
      </c>
      <c r="AH1345" s="13">
        <f t="shared" si="280"/>
        <v>2016</v>
      </c>
      <c r="AI1345" s="13">
        <f t="shared" si="281"/>
        <v>45</v>
      </c>
      <c r="AJ1345" s="13">
        <f>IF(AND(ISNUMBER(C1345),ISNUMBER(AK1345),ISNUMBER(AL1345),AH1345&gt;=Inputs!$B$5,AH1345&lt;=Inputs!$B$6,AH1345&lt;&gt;Inputs!$B$7,AH1345&lt;&gt;Inputs!$B$8),1,0)</f>
        <v>1</v>
      </c>
      <c r="AK1345" s="13">
        <f>IF(INDEX($E1345:$AF1345,Inputs!$C$10)="","",INDEX($E1345:$AF1345,Inputs!$C$10))</f>
        <v>279213</v>
      </c>
      <c r="AL1345" s="13">
        <f>IF(INDEX($E1345:$AF1345,Inputs!$C$11)="","",INDEX($E1345:$AF1345,Inputs!$C$11))</f>
        <v>265000</v>
      </c>
      <c r="AM1345" s="19">
        <f>Regression!$C$5+Regression!$C$6*A1345</f>
        <v>9270.474882035769</v>
      </c>
      <c r="AN1345" s="27">
        <f t="shared" si="282"/>
        <v>0.99380022245169519</v>
      </c>
      <c r="AO1345" s="30">
        <f>INDEX('Seasonal Index'!$E$2:$E$53,AI1345)</f>
        <v>1.0110407808389756</v>
      </c>
      <c r="AP1345" s="34">
        <f t="shared" si="283"/>
        <v>9112.3920761682093</v>
      </c>
      <c r="AQ1345" s="16">
        <f>IF(AJ1345=1,A1345-Regression!$C$15,0)</f>
        <v>-151.28057553956842</v>
      </c>
      <c r="AR1345" s="16">
        <f>IF(AJ1345=1,AK1345-Regression!$D$15,0)</f>
        <v>11810.02158273384</v>
      </c>
      <c r="AS1345" s="16">
        <f>IF(AJ1345=1,AL1345-Regression!$E$15,0)</f>
        <v>29707.434052757802</v>
      </c>
      <c r="AT1345" s="16">
        <f>IF(AJ1345=1,AP1345-Regression!$F$15,0)</f>
        <v>17.819434344943147</v>
      </c>
      <c r="AU1345" s="19">
        <f>IF(AND(ISNUMBER(AK1345),ISNUMBER(AL1345)),Regression!$C$38+Regression!$D$38*A1345+Regression!$E$38*AK1345+Regression!$F$38*AL1345,"")</f>
        <v>9273.5952233329172</v>
      </c>
      <c r="AV1345" s="34">
        <f t="shared" si="284"/>
        <v>9375.9829557831072</v>
      </c>
      <c r="AW1345" s="13" t="str">
        <f>IF(AJ1345=1,"Train",IF(AH1345=Inputs!$B$6+1,"Validation",IF(AH1345&gt;Inputs!$B$6+1,"Forecast","Not used")))</f>
        <v>Train</v>
      </c>
      <c r="AX1345" s="34">
        <f t="shared" si="285"/>
        <v>9213</v>
      </c>
      <c r="AY1345" s="38" t="str">
        <f t="shared" si="286"/>
        <v/>
      </c>
      <c r="AZ1345" s="13">
        <f t="shared" si="287"/>
        <v>-161.20314716470784</v>
      </c>
      <c r="BB1345" s="19">
        <f>Regression!$C$45+Regression!$C$46*A1345</f>
        <v>8240.2469614831443</v>
      </c>
      <c r="BC1345" s="27" t="str">
        <f t="shared" si="288"/>
        <v/>
      </c>
      <c r="BD1345" s="30">
        <f>INDEX('Seasonal Index'!$H$2:$H$53,AI1345)</f>
        <v>1.024082102448103</v>
      </c>
      <c r="BE1345" s="34" t="str">
        <f t="shared" si="289"/>
        <v/>
      </c>
      <c r="BF1345" s="38" t="str">
        <f t="shared" si="290"/>
        <v/>
      </c>
      <c r="BG1345" s="34">
        <f t="shared" si="291"/>
        <v>9213</v>
      </c>
      <c r="BH1345" s="13">
        <f t="shared" si="292"/>
        <v>0</v>
      </c>
      <c r="BI1345" s="13">
        <f t="shared" si="293"/>
        <v>0</v>
      </c>
    </row>
    <row r="1346" spans="1:61" x14ac:dyDescent="0.2">
      <c r="A1346" s="15">
        <v>1345</v>
      </c>
      <c r="B1346" s="35">
        <v>42685</v>
      </c>
      <c r="C1346" s="36">
        <v>9359</v>
      </c>
      <c r="D1346" s="37"/>
      <c r="E1346" s="15">
        <v>2153.2539999999999</v>
      </c>
      <c r="F1346" s="15">
        <v>250000</v>
      </c>
      <c r="H1346" s="15">
        <v>44.61</v>
      </c>
      <c r="I1346" s="15">
        <v>43.091999999999999</v>
      </c>
      <c r="J1346" s="15">
        <v>2.2330000000000001</v>
      </c>
      <c r="K1346" s="15">
        <v>18892.638999999999</v>
      </c>
      <c r="L1346" s="15">
        <v>811500</v>
      </c>
      <c r="M1346" s="15">
        <v>509</v>
      </c>
      <c r="N1346" s="15">
        <v>17.956</v>
      </c>
      <c r="O1346" s="15">
        <v>279213</v>
      </c>
      <c r="P1346" s="15">
        <v>12846.6</v>
      </c>
      <c r="Q1346" s="15">
        <v>3525124</v>
      </c>
      <c r="R1346" s="15">
        <v>114000</v>
      </c>
      <c r="S1346" s="15">
        <v>20206</v>
      </c>
      <c r="T1346" s="15">
        <v>12.287000000000001</v>
      </c>
      <c r="U1346" s="15">
        <v>127.4</v>
      </c>
      <c r="V1346" s="15">
        <v>19</v>
      </c>
      <c r="W1346" s="15">
        <v>92.1</v>
      </c>
      <c r="X1346" s="15">
        <v>113.85602</v>
      </c>
      <c r="Y1346" s="15">
        <v>2.2222222222222201</v>
      </c>
      <c r="Z1346" s="15">
        <v>2.4951622486114502</v>
      </c>
      <c r="AA1346" s="15">
        <v>61.354110717773402</v>
      </c>
      <c r="AB1346" s="15">
        <v>322113</v>
      </c>
      <c r="AD1346" s="15">
        <v>0</v>
      </c>
      <c r="AE1346" s="15">
        <v>51.8</v>
      </c>
      <c r="AF1346" s="15">
        <v>13.4</v>
      </c>
      <c r="AH1346" s="13">
        <f t="shared" ref="AH1346:AH1409" si="294">YEAR(B1346)</f>
        <v>2016</v>
      </c>
      <c r="AI1346" s="13">
        <f t="shared" ref="AI1346:AI1409" si="295">MIN(52,INT((B1346-DATE(AH1346,1,1))/7)+1)</f>
        <v>46</v>
      </c>
      <c r="AJ1346" s="13">
        <f>IF(AND(ISNUMBER(C1346),ISNUMBER(AK1346),ISNUMBER(AL1346),AH1346&gt;=Inputs!$B$5,AH1346&lt;=Inputs!$B$6,AH1346&lt;&gt;Inputs!$B$7,AH1346&lt;&gt;Inputs!$B$8),1,0)</f>
        <v>1</v>
      </c>
      <c r="AK1346" s="13">
        <f>IF(INDEX($E1346:$AF1346,Inputs!$C$10)="","",INDEX($E1346:$AF1346,Inputs!$C$10))</f>
        <v>279213</v>
      </c>
      <c r="AL1346" s="13">
        <f>IF(INDEX($E1346:$AF1346,Inputs!$C$11)="","",INDEX($E1346:$AF1346,Inputs!$C$11))</f>
        <v>250000</v>
      </c>
      <c r="AM1346" s="19">
        <f>Regression!$C$5+Regression!$C$6*A1346</f>
        <v>9269.3022070974494</v>
      </c>
      <c r="AN1346" s="27">
        <f t="shared" ref="AN1346:AN1409" si="296">IF(AJ1346=1,C1346/AM1346,"")</f>
        <v>1.009676865733633</v>
      </c>
      <c r="AO1346" s="30">
        <f>INDEX('Seasonal Index'!$E$2:$E$53,AI1346)</f>
        <v>0.98635610609281399</v>
      </c>
      <c r="AP1346" s="34">
        <f t="shared" ref="AP1346:AP1409" si="297">IF(AJ1346=1,C1346/AO1346,"")</f>
        <v>9488.4595352414617</v>
      </c>
      <c r="AQ1346" s="16">
        <f>IF(AJ1346=1,A1346-Regression!$C$15,0)</f>
        <v>-150.28057553956842</v>
      </c>
      <c r="AR1346" s="16">
        <f>IF(AJ1346=1,AK1346-Regression!$D$15,0)</f>
        <v>11810.02158273384</v>
      </c>
      <c r="AS1346" s="16">
        <f>IF(AJ1346=1,AL1346-Regression!$E$15,0)</f>
        <v>14707.434052757802</v>
      </c>
      <c r="AT1346" s="16">
        <f>IF(AJ1346=1,AP1346-Regression!$F$15,0)</f>
        <v>393.88689341819554</v>
      </c>
      <c r="AU1346" s="19">
        <f>IF(AND(ISNUMBER(AK1346),ISNUMBER(AL1346)),Regression!$C$38+Regression!$D$38*A1346+Regression!$E$38*AK1346+Regression!$F$38*AL1346,"")</f>
        <v>9311.8585307663416</v>
      </c>
      <c r="AV1346" s="34">
        <f t="shared" ref="AV1346:AV1409" si="298">IF(ISNUMBER(AU1346),AU1346*AO1346,"")</f>
        <v>9184.808520893841</v>
      </c>
      <c r="AW1346" s="13" t="str">
        <f>IF(AJ1346=1,"Train",IF(AH1346=Inputs!$B$6+1,"Validation",IF(AH1346&gt;Inputs!$B$6+1,"Forecast","Not used")))</f>
        <v>Train</v>
      </c>
      <c r="AX1346" s="34">
        <f t="shared" ref="AX1346:AX1409" si="299">IF(ISNUMBER(C1346),C1346,IF(ISNUMBER(D1346),D1346,""))</f>
        <v>9359</v>
      </c>
      <c r="AY1346" s="38" t="str">
        <f t="shared" ref="AY1346:AY1409" si="300">IF(AND(AW1346="Validation",ISNUMBER(AX1346),ISNUMBER(AV1346)),ABS(AX1346-AV1346)/AX1346,"")</f>
        <v/>
      </c>
      <c r="AZ1346" s="13">
        <f t="shared" ref="AZ1346:AZ1409" si="301">IF(AJ1346=1,AP1346-AU1346,0)</f>
        <v>176.60100447512013</v>
      </c>
      <c r="BB1346" s="19">
        <f>Regression!$C$45+Regression!$C$46*A1346</f>
        <v>8241.8064610959209</v>
      </c>
      <c r="BC1346" s="27" t="str">
        <f t="shared" ref="BC1346:BC1409" si="302">IF(AND(AH1346&gt;=2022,AH1346&lt;=2024),C1346/BB1346,"")</f>
        <v/>
      </c>
      <c r="BD1346" s="30">
        <f>INDEX('Seasonal Index'!$H$2:$H$53,AI1346)</f>
        <v>0.95418753549545088</v>
      </c>
      <c r="BE1346" s="34" t="str">
        <f t="shared" ref="BE1346:BE1409" si="303">IF(AH1346&gt;=2022,BB1346*BD1346,"")</f>
        <v/>
      </c>
      <c r="BF1346" s="38" t="str">
        <f t="shared" ref="BF1346:BF1409" si="304">IF(AND(AW1346="Validation",ISNUMBER(AX1346),ISNUMBER(BE1346)),ABS(AX1346-BE1346)/AX1346,"")</f>
        <v/>
      </c>
      <c r="BG1346" s="34">
        <f t="shared" ref="BG1346:BG1409" si="305">IF(ISNUMBER(C1346),C1346,0)</f>
        <v>9359</v>
      </c>
      <c r="BH1346" s="13">
        <f t="shared" ref="BH1346:BH1409" si="306">IF(ISNUMBER(AY1346),AV1346-AX1346,0)</f>
        <v>0</v>
      </c>
      <c r="BI1346" s="13">
        <f t="shared" ref="BI1346:BI1409" si="307">IF(ISNUMBER(AY1346),BE1346-AX1346,0)</f>
        <v>0</v>
      </c>
    </row>
    <row r="1347" spans="1:61" x14ac:dyDescent="0.2">
      <c r="A1347" s="15">
        <v>1346</v>
      </c>
      <c r="B1347" s="35">
        <v>42692</v>
      </c>
      <c r="C1347" s="36">
        <v>9024</v>
      </c>
      <c r="D1347" s="37"/>
      <c r="E1347" s="15">
        <v>2178.11</v>
      </c>
      <c r="F1347" s="15">
        <v>232000</v>
      </c>
      <c r="H1347" s="15">
        <v>45.154000000000003</v>
      </c>
      <c r="I1347" s="15">
        <v>44.006</v>
      </c>
      <c r="J1347" s="15">
        <v>2.1840000000000002</v>
      </c>
      <c r="K1347" s="15">
        <v>18892.638999999999</v>
      </c>
      <c r="L1347" s="15">
        <v>811500</v>
      </c>
      <c r="M1347" s="15">
        <v>509</v>
      </c>
      <c r="N1347" s="15">
        <v>17.954000000000001</v>
      </c>
      <c r="O1347" s="15">
        <v>262039</v>
      </c>
      <c r="P1347" s="15">
        <v>12846.6</v>
      </c>
      <c r="Q1347" s="15">
        <v>3525124</v>
      </c>
      <c r="R1347" s="15">
        <v>114000</v>
      </c>
      <c r="S1347" s="15">
        <v>20206</v>
      </c>
      <c r="T1347" s="15">
        <v>12.287000000000001</v>
      </c>
      <c r="U1347" s="15">
        <v>127.4</v>
      </c>
      <c r="V1347" s="15">
        <v>19</v>
      </c>
      <c r="W1347" s="15">
        <v>92.1</v>
      </c>
      <c r="X1347" s="15">
        <v>114.369775</v>
      </c>
      <c r="Y1347" s="15">
        <v>2.2222222222222201</v>
      </c>
      <c r="Z1347" s="15">
        <v>2.5886704921722399</v>
      </c>
      <c r="AA1347" s="15">
        <v>61.354110717773402</v>
      </c>
      <c r="AB1347" s="15">
        <v>322113</v>
      </c>
      <c r="AD1347" s="15">
        <v>0</v>
      </c>
      <c r="AE1347" s="15">
        <v>62.8</v>
      </c>
      <c r="AF1347" s="15">
        <v>7.4</v>
      </c>
      <c r="AH1347" s="13">
        <f t="shared" si="294"/>
        <v>2016</v>
      </c>
      <c r="AI1347" s="13">
        <f t="shared" si="295"/>
        <v>47</v>
      </c>
      <c r="AJ1347" s="13">
        <f>IF(AND(ISNUMBER(C1347),ISNUMBER(AK1347),ISNUMBER(AL1347),AH1347&gt;=Inputs!$B$5,AH1347&lt;=Inputs!$B$6,AH1347&lt;&gt;Inputs!$B$7,AH1347&lt;&gt;Inputs!$B$8),1,0)</f>
        <v>1</v>
      </c>
      <c r="AK1347" s="13">
        <f>IF(INDEX($E1347:$AF1347,Inputs!$C$10)="","",INDEX($E1347:$AF1347,Inputs!$C$10))</f>
        <v>262039</v>
      </c>
      <c r="AL1347" s="13">
        <f>IF(INDEX($E1347:$AF1347,Inputs!$C$11)="","",INDEX($E1347:$AF1347,Inputs!$C$11))</f>
        <v>232000</v>
      </c>
      <c r="AM1347" s="19">
        <f>Regression!$C$5+Regression!$C$6*A1347</f>
        <v>9268.1295321591315</v>
      </c>
      <c r="AN1347" s="27">
        <f t="shared" si="296"/>
        <v>0.9736592446931136</v>
      </c>
      <c r="AO1347" s="30">
        <f>INDEX('Seasonal Index'!$E$2:$E$53,AI1347)</f>
        <v>0.96578940872914776</v>
      </c>
      <c r="AP1347" s="34">
        <f t="shared" si="297"/>
        <v>9343.6518545739709</v>
      </c>
      <c r="AQ1347" s="16">
        <f>IF(AJ1347=1,A1347-Regression!$C$15,0)</f>
        <v>-149.28057553956842</v>
      </c>
      <c r="AR1347" s="16">
        <f>IF(AJ1347=1,AK1347-Regression!$D$15,0)</f>
        <v>-5363.9784172661602</v>
      </c>
      <c r="AS1347" s="16">
        <f>IF(AJ1347=1,AL1347-Regression!$E$15,0)</f>
        <v>-3292.5659472421976</v>
      </c>
      <c r="AT1347" s="16">
        <f>IF(AJ1347=1,AP1347-Regression!$F$15,0)</f>
        <v>249.07921275070476</v>
      </c>
      <c r="AU1347" s="19">
        <f>IF(AND(ISNUMBER(AK1347),ISNUMBER(AL1347)),Regression!$C$38+Regression!$D$38*A1347+Regression!$E$38*AK1347+Regression!$F$38*AL1347,"")</f>
        <v>9326.7500604770466</v>
      </c>
      <c r="AV1347" s="34">
        <f t="shared" si="298"/>
        <v>9007.6764262726701</v>
      </c>
      <c r="AW1347" s="13" t="str">
        <f>IF(AJ1347=1,"Train",IF(AH1347=Inputs!$B$6+1,"Validation",IF(AH1347&gt;Inputs!$B$6+1,"Forecast","Not used")))</f>
        <v>Train</v>
      </c>
      <c r="AX1347" s="34">
        <f t="shared" si="299"/>
        <v>9024</v>
      </c>
      <c r="AY1347" s="38" t="str">
        <f t="shared" si="300"/>
        <v/>
      </c>
      <c r="AZ1347" s="13">
        <f t="shared" si="301"/>
        <v>16.901794096924277</v>
      </c>
      <c r="BB1347" s="19">
        <f>Regression!$C$45+Regression!$C$46*A1347</f>
        <v>8243.3659607086975</v>
      </c>
      <c r="BC1347" s="27" t="str">
        <f t="shared" si="302"/>
        <v/>
      </c>
      <c r="BD1347" s="30">
        <f>INDEX('Seasonal Index'!$H$2:$H$53,AI1347)</f>
        <v>0.94653504180541337</v>
      </c>
      <c r="BE1347" s="34" t="str">
        <f t="shared" si="303"/>
        <v/>
      </c>
      <c r="BF1347" s="38" t="str">
        <f t="shared" si="304"/>
        <v/>
      </c>
      <c r="BG1347" s="34">
        <f t="shared" si="305"/>
        <v>9024</v>
      </c>
      <c r="BH1347" s="13">
        <f t="shared" si="306"/>
        <v>0</v>
      </c>
      <c r="BI1347" s="13">
        <f t="shared" si="307"/>
        <v>0</v>
      </c>
    </row>
    <row r="1348" spans="1:61" x14ac:dyDescent="0.2">
      <c r="A1348" s="15">
        <v>1347</v>
      </c>
      <c r="B1348" s="35">
        <v>42699</v>
      </c>
      <c r="C1348" s="36">
        <v>9080</v>
      </c>
      <c r="D1348" s="37"/>
      <c r="E1348" s="15">
        <v>2204.7975000000001</v>
      </c>
      <c r="F1348" s="15">
        <v>246000</v>
      </c>
      <c r="H1348" s="15">
        <v>47.247500000000002</v>
      </c>
      <c r="I1348" s="15">
        <v>46.491999999999997</v>
      </c>
      <c r="J1348" s="15">
        <v>2.1549999999999998</v>
      </c>
      <c r="K1348" s="15">
        <v>18892.638999999999</v>
      </c>
      <c r="L1348" s="15">
        <v>811500</v>
      </c>
      <c r="M1348" s="15">
        <v>509</v>
      </c>
      <c r="N1348" s="15">
        <v>17.954000000000001</v>
      </c>
      <c r="O1348" s="15">
        <v>262039</v>
      </c>
      <c r="P1348" s="15">
        <v>12846.6</v>
      </c>
      <c r="Q1348" s="15">
        <v>3525124</v>
      </c>
      <c r="R1348" s="15">
        <v>114000</v>
      </c>
      <c r="S1348" s="15">
        <v>20206</v>
      </c>
      <c r="T1348" s="15">
        <v>12.35</v>
      </c>
      <c r="U1348" s="15">
        <v>127.4</v>
      </c>
      <c r="V1348" s="15">
        <v>19</v>
      </c>
      <c r="W1348" s="15">
        <v>92.1</v>
      </c>
      <c r="X1348" s="15">
        <v>117.05838</v>
      </c>
      <c r="Y1348" s="15">
        <v>2.2222222222222201</v>
      </c>
      <c r="Z1348" s="15">
        <v>2.5886704921722399</v>
      </c>
      <c r="AA1348" s="15">
        <v>61.354110717773402</v>
      </c>
      <c r="AB1348" s="15">
        <v>322113</v>
      </c>
      <c r="AD1348" s="15">
        <v>1</v>
      </c>
      <c r="AE1348" s="15">
        <v>109.3</v>
      </c>
      <c r="AF1348" s="15">
        <v>1.2</v>
      </c>
      <c r="AH1348" s="13">
        <f t="shared" si="294"/>
        <v>2016</v>
      </c>
      <c r="AI1348" s="13">
        <f t="shared" si="295"/>
        <v>48</v>
      </c>
      <c r="AJ1348" s="13">
        <f>IF(AND(ISNUMBER(C1348),ISNUMBER(AK1348),ISNUMBER(AL1348),AH1348&gt;=Inputs!$B$5,AH1348&lt;=Inputs!$B$6,AH1348&lt;&gt;Inputs!$B$7,AH1348&lt;&gt;Inputs!$B$8),1,0)</f>
        <v>1</v>
      </c>
      <c r="AK1348" s="13">
        <f>IF(INDEX($E1348:$AF1348,Inputs!$C$10)="","",INDEX($E1348:$AF1348,Inputs!$C$10))</f>
        <v>262039</v>
      </c>
      <c r="AL1348" s="13">
        <f>IF(INDEX($E1348:$AF1348,Inputs!$C$11)="","",INDEX($E1348:$AF1348,Inputs!$C$11))</f>
        <v>246000</v>
      </c>
      <c r="AM1348" s="19">
        <f>Regression!$C$5+Regression!$C$6*A1348</f>
        <v>9266.9568572208118</v>
      </c>
      <c r="AN1348" s="27">
        <f t="shared" si="296"/>
        <v>0.97982543135774558</v>
      </c>
      <c r="AO1348" s="30">
        <f>INDEX('Seasonal Index'!$E$2:$E$53,AI1348)</f>
        <v>0.97475376861810648</v>
      </c>
      <c r="AP1348" s="34">
        <f t="shared" si="297"/>
        <v>9315.1730132550056</v>
      </c>
      <c r="AQ1348" s="16">
        <f>IF(AJ1348=1,A1348-Regression!$C$15,0)</f>
        <v>-148.28057553956842</v>
      </c>
      <c r="AR1348" s="16">
        <f>IF(AJ1348=1,AK1348-Regression!$D$15,0)</f>
        <v>-5363.9784172661602</v>
      </c>
      <c r="AS1348" s="16">
        <f>IF(AJ1348=1,AL1348-Regression!$E$15,0)</f>
        <v>10707.434052757802</v>
      </c>
      <c r="AT1348" s="16">
        <f>IF(AJ1348=1,AP1348-Regression!$F$15,0)</f>
        <v>220.6003714317394</v>
      </c>
      <c r="AU1348" s="19">
        <f>IF(AND(ISNUMBER(AK1348),ISNUMBER(AL1348)),Regression!$C$38+Regression!$D$38*A1348+Regression!$E$38*AK1348+Regression!$F$38*AL1348,"")</f>
        <v>9288.0171679845098</v>
      </c>
      <c r="AV1348" s="34">
        <f t="shared" si="298"/>
        <v>9053.5297374825732</v>
      </c>
      <c r="AW1348" s="13" t="str">
        <f>IF(AJ1348=1,"Train",IF(AH1348=Inputs!$B$6+1,"Validation",IF(AH1348&gt;Inputs!$B$6+1,"Forecast","Not used")))</f>
        <v>Train</v>
      </c>
      <c r="AX1348" s="34">
        <f t="shared" si="299"/>
        <v>9080</v>
      </c>
      <c r="AY1348" s="38" t="str">
        <f t="shared" si="300"/>
        <v/>
      </c>
      <c r="AZ1348" s="13">
        <f t="shared" si="301"/>
        <v>27.155845270495774</v>
      </c>
      <c r="BB1348" s="19">
        <f>Regression!$C$45+Regression!$C$46*A1348</f>
        <v>8244.925460321474</v>
      </c>
      <c r="BC1348" s="27" t="str">
        <f t="shared" si="302"/>
        <v/>
      </c>
      <c r="BD1348" s="30">
        <f>INDEX('Seasonal Index'!$H$2:$H$53,AI1348)</f>
        <v>0.96645545966881496</v>
      </c>
      <c r="BE1348" s="34" t="str">
        <f t="shared" si="303"/>
        <v/>
      </c>
      <c r="BF1348" s="38" t="str">
        <f t="shared" si="304"/>
        <v/>
      </c>
      <c r="BG1348" s="34">
        <f t="shared" si="305"/>
        <v>9080</v>
      </c>
      <c r="BH1348" s="13">
        <f t="shared" si="306"/>
        <v>0</v>
      </c>
      <c r="BI1348" s="13">
        <f t="shared" si="307"/>
        <v>0</v>
      </c>
    </row>
    <row r="1349" spans="1:61" x14ac:dyDescent="0.2">
      <c r="A1349" s="15">
        <v>1348</v>
      </c>
      <c r="B1349" s="35">
        <v>42706</v>
      </c>
      <c r="C1349" s="36">
        <v>8757</v>
      </c>
      <c r="D1349" s="37"/>
      <c r="E1349" s="15">
        <v>2197.6439999999998</v>
      </c>
      <c r="F1349" s="15">
        <v>255000</v>
      </c>
      <c r="H1349" s="15">
        <v>48.628</v>
      </c>
      <c r="I1349" s="15">
        <v>48.78</v>
      </c>
      <c r="J1349" s="15">
        <v>2.1539999999999999</v>
      </c>
      <c r="K1349" s="15">
        <v>18892.638999999999</v>
      </c>
      <c r="L1349" s="15">
        <v>811500</v>
      </c>
      <c r="M1349" s="15">
        <v>509</v>
      </c>
      <c r="N1349" s="15">
        <v>17.954000000000001</v>
      </c>
      <c r="O1349" s="15">
        <v>262039</v>
      </c>
      <c r="P1349" s="15">
        <v>12846.6</v>
      </c>
      <c r="Q1349" s="15">
        <v>3525124</v>
      </c>
      <c r="R1349" s="15">
        <v>114000</v>
      </c>
      <c r="S1349" s="15">
        <v>20206</v>
      </c>
      <c r="T1349" s="15">
        <v>12.35</v>
      </c>
      <c r="U1349" s="15">
        <v>127.4</v>
      </c>
      <c r="V1349" s="15">
        <v>19</v>
      </c>
      <c r="W1349" s="15">
        <v>92.1</v>
      </c>
      <c r="X1349" s="15">
        <v>117.74565</v>
      </c>
      <c r="Y1349" s="15">
        <v>2.2222222222222201</v>
      </c>
      <c r="Z1349" s="15">
        <v>2.5886704921722399</v>
      </c>
      <c r="AA1349" s="15">
        <v>61.354110717773402</v>
      </c>
      <c r="AB1349" s="15">
        <v>322113</v>
      </c>
      <c r="AD1349" s="15">
        <v>0</v>
      </c>
      <c r="AE1349" s="15">
        <v>99.4</v>
      </c>
      <c r="AF1349" s="15">
        <v>2.2999999999999998</v>
      </c>
      <c r="AH1349" s="13">
        <f t="shared" si="294"/>
        <v>2016</v>
      </c>
      <c r="AI1349" s="13">
        <f t="shared" si="295"/>
        <v>49</v>
      </c>
      <c r="AJ1349" s="13">
        <f>IF(AND(ISNUMBER(C1349),ISNUMBER(AK1349),ISNUMBER(AL1349),AH1349&gt;=Inputs!$B$5,AH1349&lt;=Inputs!$B$6,AH1349&lt;&gt;Inputs!$B$7,AH1349&lt;&gt;Inputs!$B$8),1,0)</f>
        <v>1</v>
      </c>
      <c r="AK1349" s="13">
        <f>IF(INDEX($E1349:$AF1349,Inputs!$C$10)="","",INDEX($E1349:$AF1349,Inputs!$C$10))</f>
        <v>262039</v>
      </c>
      <c r="AL1349" s="13">
        <f>IF(INDEX($E1349:$AF1349,Inputs!$C$11)="","",INDEX($E1349:$AF1349,Inputs!$C$11))</f>
        <v>255000</v>
      </c>
      <c r="AM1349" s="19">
        <f>Regression!$C$5+Regression!$C$6*A1349</f>
        <v>9265.7841822824921</v>
      </c>
      <c r="AN1349" s="27">
        <f t="shared" si="296"/>
        <v>0.94509000293193102</v>
      </c>
      <c r="AO1349" s="30">
        <f>INDEX('Seasonal Index'!$E$2:$E$53,AI1349)</f>
        <v>0.98029372066923559</v>
      </c>
      <c r="AP1349" s="34">
        <f t="shared" si="297"/>
        <v>8933.0369208339853</v>
      </c>
      <c r="AQ1349" s="16">
        <f>IF(AJ1349=1,A1349-Regression!$C$15,0)</f>
        <v>-147.28057553956842</v>
      </c>
      <c r="AR1349" s="16">
        <f>IF(AJ1349=1,AK1349-Regression!$D$15,0)</f>
        <v>-5363.9784172661602</v>
      </c>
      <c r="AS1349" s="16">
        <f>IF(AJ1349=1,AL1349-Regression!$E$15,0)</f>
        <v>19707.434052757802</v>
      </c>
      <c r="AT1349" s="16">
        <f>IF(AJ1349=1,AP1349-Regression!$F$15,0)</f>
        <v>-161.53572098928089</v>
      </c>
      <c r="AU1349" s="19">
        <f>IF(AND(ISNUMBER(AK1349),ISNUMBER(AL1349)),Regression!$C$38+Regression!$D$38*A1349+Regression!$E$38*AK1349+Regression!$F$38*AL1349,"")</f>
        <v>9262.5594823757619</v>
      </c>
      <c r="AV1349" s="34">
        <f t="shared" si="298"/>
        <v>9080.0288978982444</v>
      </c>
      <c r="AW1349" s="13" t="str">
        <f>IF(AJ1349=1,"Train",IF(AH1349=Inputs!$B$6+1,"Validation",IF(AH1349&gt;Inputs!$B$6+1,"Forecast","Not used")))</f>
        <v>Train</v>
      </c>
      <c r="AX1349" s="34">
        <f t="shared" si="299"/>
        <v>8757</v>
      </c>
      <c r="AY1349" s="38" t="str">
        <f t="shared" si="300"/>
        <v/>
      </c>
      <c r="AZ1349" s="13">
        <f t="shared" si="301"/>
        <v>-329.52256154177667</v>
      </c>
      <c r="BB1349" s="19">
        <f>Regression!$C$45+Regression!$C$46*A1349</f>
        <v>8246.4849599342506</v>
      </c>
      <c r="BC1349" s="27" t="str">
        <f t="shared" si="302"/>
        <v/>
      </c>
      <c r="BD1349" s="30">
        <f>INDEX('Seasonal Index'!$H$2:$H$53,AI1349)</f>
        <v>0.97990885322830168</v>
      </c>
      <c r="BE1349" s="34" t="str">
        <f t="shared" si="303"/>
        <v/>
      </c>
      <c r="BF1349" s="38" t="str">
        <f t="shared" si="304"/>
        <v/>
      </c>
      <c r="BG1349" s="34">
        <f t="shared" si="305"/>
        <v>8757</v>
      </c>
      <c r="BH1349" s="13">
        <f t="shared" si="306"/>
        <v>0</v>
      </c>
      <c r="BI1349" s="13">
        <f t="shared" si="307"/>
        <v>0</v>
      </c>
    </row>
    <row r="1350" spans="1:61" x14ac:dyDescent="0.2">
      <c r="A1350" s="15">
        <v>1349</v>
      </c>
      <c r="B1350" s="35">
        <v>42713</v>
      </c>
      <c r="C1350" s="36">
        <v>8874</v>
      </c>
      <c r="D1350" s="37"/>
      <c r="E1350" s="15">
        <v>2232.8020000000001</v>
      </c>
      <c r="F1350" s="15">
        <v>248000</v>
      </c>
      <c r="H1350" s="15">
        <v>50.973999999999997</v>
      </c>
      <c r="I1350" s="15">
        <v>52.26</v>
      </c>
      <c r="J1350" s="15">
        <v>2.2080000000000002</v>
      </c>
      <c r="K1350" s="15">
        <v>18892.638999999999</v>
      </c>
      <c r="L1350" s="15">
        <v>811500</v>
      </c>
      <c r="M1350" s="15">
        <v>543</v>
      </c>
      <c r="N1350" s="15">
        <v>17.954000000000001</v>
      </c>
      <c r="O1350" s="15">
        <v>262039</v>
      </c>
      <c r="P1350" s="15">
        <v>12867</v>
      </c>
      <c r="Q1350" s="15">
        <v>3525124</v>
      </c>
      <c r="R1350" s="15">
        <v>114000</v>
      </c>
      <c r="S1350" s="15">
        <v>20206</v>
      </c>
      <c r="T1350" s="15">
        <v>12.35</v>
      </c>
      <c r="U1350" s="15">
        <v>127.4</v>
      </c>
      <c r="V1350" s="15">
        <v>19</v>
      </c>
      <c r="W1350" s="15">
        <v>90.4</v>
      </c>
      <c r="X1350" s="15">
        <v>117.62224000000001</v>
      </c>
      <c r="Y1350" s="15">
        <v>2.2222222222222201</v>
      </c>
      <c r="Z1350" s="15">
        <v>2.5886704921722399</v>
      </c>
      <c r="AA1350" s="15">
        <v>61.354110717773402</v>
      </c>
      <c r="AB1350" s="15">
        <v>322113</v>
      </c>
      <c r="AD1350" s="15">
        <v>0</v>
      </c>
      <c r="AE1350" s="15">
        <v>147.80000000000001</v>
      </c>
      <c r="AF1350" s="15">
        <v>0</v>
      </c>
      <c r="AH1350" s="13">
        <f t="shared" si="294"/>
        <v>2016</v>
      </c>
      <c r="AI1350" s="13">
        <f t="shared" si="295"/>
        <v>50</v>
      </c>
      <c r="AJ1350" s="13">
        <f>IF(AND(ISNUMBER(C1350),ISNUMBER(AK1350),ISNUMBER(AL1350),AH1350&gt;=Inputs!$B$5,AH1350&lt;=Inputs!$B$6,AH1350&lt;&gt;Inputs!$B$7,AH1350&lt;&gt;Inputs!$B$8),1,0)</f>
        <v>1</v>
      </c>
      <c r="AK1350" s="13">
        <f>IF(INDEX($E1350:$AF1350,Inputs!$C$10)="","",INDEX($E1350:$AF1350,Inputs!$C$10))</f>
        <v>262039</v>
      </c>
      <c r="AL1350" s="13">
        <f>IF(INDEX($E1350:$AF1350,Inputs!$C$11)="","",INDEX($E1350:$AF1350,Inputs!$C$11))</f>
        <v>248000</v>
      </c>
      <c r="AM1350" s="19">
        <f>Regression!$C$5+Regression!$C$6*A1350</f>
        <v>9264.6115073441742</v>
      </c>
      <c r="AN1350" s="27">
        <f t="shared" si="296"/>
        <v>0.95783832845721251</v>
      </c>
      <c r="AO1350" s="30">
        <f>INDEX('Seasonal Index'!$E$2:$E$53,AI1350)</f>
        <v>1.00060911532618</v>
      </c>
      <c r="AP1350" s="34">
        <f t="shared" si="297"/>
        <v>8868.5980010358398</v>
      </c>
      <c r="AQ1350" s="16">
        <f>IF(AJ1350=1,A1350-Regression!$C$15,0)</f>
        <v>-146.28057553956842</v>
      </c>
      <c r="AR1350" s="16">
        <f>IF(AJ1350=1,AK1350-Regression!$D$15,0)</f>
        <v>-5363.9784172661602</v>
      </c>
      <c r="AS1350" s="16">
        <f>IF(AJ1350=1,AL1350-Regression!$E$15,0)</f>
        <v>12707.434052757802</v>
      </c>
      <c r="AT1350" s="16">
        <f>IF(AJ1350=1,AP1350-Regression!$F$15,0)</f>
        <v>-225.97464078742632</v>
      </c>
      <c r="AU1350" s="19">
        <f>IF(AND(ISNUMBER(AK1350),ISNUMBER(AL1350)),Regression!$C$38+Regression!$D$38*A1350+Regression!$E$38*AK1350+Regression!$F$38*AL1350,"")</f>
        <v>9279.5824587951265</v>
      </c>
      <c r="AV1350" s="34">
        <f t="shared" si="298"/>
        <v>9285.2347946913305</v>
      </c>
      <c r="AW1350" s="13" t="str">
        <f>IF(AJ1350=1,"Train",IF(AH1350=Inputs!$B$6+1,"Validation",IF(AH1350&gt;Inputs!$B$6+1,"Forecast","Not used")))</f>
        <v>Train</v>
      </c>
      <c r="AX1350" s="34">
        <f t="shared" si="299"/>
        <v>8874</v>
      </c>
      <c r="AY1350" s="38" t="str">
        <f t="shared" si="300"/>
        <v/>
      </c>
      <c r="AZ1350" s="13">
        <f t="shared" si="301"/>
        <v>-410.98445775928667</v>
      </c>
      <c r="BB1350" s="19">
        <f>Regression!$C$45+Regression!$C$46*A1350</f>
        <v>8248.0444595470271</v>
      </c>
      <c r="BC1350" s="27" t="str">
        <f t="shared" si="302"/>
        <v/>
      </c>
      <c r="BD1350" s="30">
        <f>INDEX('Seasonal Index'!$H$2:$H$53,AI1350)</f>
        <v>0.99765913713107945</v>
      </c>
      <c r="BE1350" s="34" t="str">
        <f t="shared" si="303"/>
        <v/>
      </c>
      <c r="BF1350" s="38" t="str">
        <f t="shared" si="304"/>
        <v/>
      </c>
      <c r="BG1350" s="34">
        <f t="shared" si="305"/>
        <v>8874</v>
      </c>
      <c r="BH1350" s="13">
        <f t="shared" si="306"/>
        <v>0</v>
      </c>
      <c r="BI1350" s="13">
        <f t="shared" si="307"/>
        <v>0</v>
      </c>
    </row>
    <row r="1351" spans="1:61" x14ac:dyDescent="0.2">
      <c r="A1351" s="15">
        <v>1350</v>
      </c>
      <c r="B1351" s="35">
        <v>42720</v>
      </c>
      <c r="C1351" s="36">
        <v>9269</v>
      </c>
      <c r="D1351" s="37"/>
      <c r="E1351" s="15">
        <v>2260.4119999999998</v>
      </c>
      <c r="F1351" s="15">
        <v>252000</v>
      </c>
      <c r="H1351" s="15">
        <v>51.914000000000001</v>
      </c>
      <c r="I1351" s="15">
        <v>53.258000000000003</v>
      </c>
      <c r="J1351" s="15">
        <v>2.2360000000000002</v>
      </c>
      <c r="K1351" s="15">
        <v>18892.638999999999</v>
      </c>
      <c r="L1351" s="15">
        <v>866992</v>
      </c>
      <c r="M1351" s="15">
        <v>543</v>
      </c>
      <c r="N1351" s="15">
        <v>17.792000000000002</v>
      </c>
      <c r="O1351" s="15">
        <v>275610</v>
      </c>
      <c r="P1351" s="15">
        <v>12867</v>
      </c>
      <c r="Q1351" s="15">
        <v>3588380</v>
      </c>
      <c r="R1351" s="15">
        <v>114000</v>
      </c>
      <c r="S1351" s="15">
        <v>20206</v>
      </c>
      <c r="T1351" s="15">
        <v>12.35</v>
      </c>
      <c r="U1351" s="15">
        <v>127.4</v>
      </c>
      <c r="V1351" s="15">
        <v>19</v>
      </c>
      <c r="W1351" s="15">
        <v>90.4</v>
      </c>
      <c r="X1351" s="15">
        <v>117.00228</v>
      </c>
      <c r="Y1351" s="15">
        <v>2.2222222222222201</v>
      </c>
      <c r="Z1351" s="15">
        <v>2.53752493858337</v>
      </c>
      <c r="AA1351" s="15">
        <v>61.354110717773402</v>
      </c>
      <c r="AB1351" s="15">
        <v>322113</v>
      </c>
      <c r="AD1351" s="15">
        <v>0</v>
      </c>
      <c r="AE1351" s="15">
        <v>167.5</v>
      </c>
      <c r="AF1351" s="15">
        <v>1.4</v>
      </c>
      <c r="AH1351" s="13">
        <f t="shared" si="294"/>
        <v>2016</v>
      </c>
      <c r="AI1351" s="13">
        <f t="shared" si="295"/>
        <v>51</v>
      </c>
      <c r="AJ1351" s="13">
        <f>IF(AND(ISNUMBER(C1351),ISNUMBER(AK1351),ISNUMBER(AL1351),AH1351&gt;=Inputs!$B$5,AH1351&lt;=Inputs!$B$6,AH1351&lt;&gt;Inputs!$B$7,AH1351&lt;&gt;Inputs!$B$8),1,0)</f>
        <v>1</v>
      </c>
      <c r="AK1351" s="13">
        <f>IF(INDEX($E1351:$AF1351,Inputs!$C$10)="","",INDEX($E1351:$AF1351,Inputs!$C$10))</f>
        <v>275610</v>
      </c>
      <c r="AL1351" s="13">
        <f>IF(INDEX($E1351:$AF1351,Inputs!$C$11)="","",INDEX($E1351:$AF1351,Inputs!$C$11))</f>
        <v>252000</v>
      </c>
      <c r="AM1351" s="19">
        <f>Regression!$C$5+Regression!$C$6*A1351</f>
        <v>9263.4388324058546</v>
      </c>
      <c r="AN1351" s="27">
        <f t="shared" si="296"/>
        <v>1.0006003351125601</v>
      </c>
      <c r="AO1351" s="30">
        <f>INDEX('Seasonal Index'!$E$2:$E$53,AI1351)</f>
        <v>1.0219733137822757</v>
      </c>
      <c r="AP1351" s="34">
        <f t="shared" si="297"/>
        <v>9069.708450307633</v>
      </c>
      <c r="AQ1351" s="16">
        <f>IF(AJ1351=1,A1351-Regression!$C$15,0)</f>
        <v>-145.28057553956842</v>
      </c>
      <c r="AR1351" s="16">
        <f>IF(AJ1351=1,AK1351-Regression!$D$15,0)</f>
        <v>8207.0215827338398</v>
      </c>
      <c r="AS1351" s="16">
        <f>IF(AJ1351=1,AL1351-Regression!$E$15,0)</f>
        <v>16707.434052757802</v>
      </c>
      <c r="AT1351" s="16">
        <f>IF(AJ1351=1,AP1351-Regression!$F$15,0)</f>
        <v>-24.864191515633138</v>
      </c>
      <c r="AU1351" s="19">
        <f>IF(AND(ISNUMBER(AK1351),ISNUMBER(AL1351)),Regression!$C$38+Regression!$D$38*A1351+Regression!$E$38*AK1351+Regression!$F$38*AL1351,"")</f>
        <v>9292.1625918697991</v>
      </c>
      <c r="AV1351" s="34">
        <f t="shared" si="298"/>
        <v>9496.3421962168795</v>
      </c>
      <c r="AW1351" s="13" t="str">
        <f>IF(AJ1351=1,"Train",IF(AH1351=Inputs!$B$6+1,"Validation",IF(AH1351&gt;Inputs!$B$6+1,"Forecast","Not used")))</f>
        <v>Train</v>
      </c>
      <c r="AX1351" s="34">
        <f t="shared" si="299"/>
        <v>9269</v>
      </c>
      <c r="AY1351" s="38" t="str">
        <f t="shared" si="300"/>
        <v/>
      </c>
      <c r="AZ1351" s="13">
        <f t="shared" si="301"/>
        <v>-222.45414156216611</v>
      </c>
      <c r="BB1351" s="19">
        <f>Regression!$C$45+Regression!$C$46*A1351</f>
        <v>8249.6039591598055</v>
      </c>
      <c r="BC1351" s="27" t="str">
        <f t="shared" si="302"/>
        <v/>
      </c>
      <c r="BD1351" s="30">
        <f>INDEX('Seasonal Index'!$H$2:$H$53,AI1351)</f>
        <v>1.0395425337611444</v>
      </c>
      <c r="BE1351" s="34" t="str">
        <f t="shared" si="303"/>
        <v/>
      </c>
      <c r="BF1351" s="38" t="str">
        <f t="shared" si="304"/>
        <v/>
      </c>
      <c r="BG1351" s="34">
        <f t="shared" si="305"/>
        <v>9269</v>
      </c>
      <c r="BH1351" s="13">
        <f t="shared" si="306"/>
        <v>0</v>
      </c>
      <c r="BI1351" s="13">
        <f t="shared" si="307"/>
        <v>0</v>
      </c>
    </row>
    <row r="1352" spans="1:61" x14ac:dyDescent="0.2">
      <c r="A1352" s="15">
        <v>1351</v>
      </c>
      <c r="B1352" s="35">
        <v>42727</v>
      </c>
      <c r="C1352" s="36">
        <v>9278</v>
      </c>
      <c r="D1352" s="37"/>
      <c r="E1352" s="15">
        <v>2264.6439999999998</v>
      </c>
      <c r="F1352" s="15">
        <v>260000</v>
      </c>
      <c r="H1352" s="15">
        <v>51.956000000000003</v>
      </c>
      <c r="I1352" s="15">
        <v>53.814</v>
      </c>
      <c r="J1352" s="15">
        <v>2.2639999999999998</v>
      </c>
      <c r="K1352" s="15">
        <v>18892.638999999999</v>
      </c>
      <c r="L1352" s="15">
        <v>866992</v>
      </c>
      <c r="M1352" s="15">
        <v>543</v>
      </c>
      <c r="N1352" s="15">
        <v>17.792000000000002</v>
      </c>
      <c r="O1352" s="15">
        <v>275610</v>
      </c>
      <c r="P1352" s="15">
        <v>12867</v>
      </c>
      <c r="Q1352" s="15">
        <v>3588380</v>
      </c>
      <c r="R1352" s="15">
        <v>114000</v>
      </c>
      <c r="S1352" s="15">
        <v>20206</v>
      </c>
      <c r="T1352" s="15">
        <v>12.35</v>
      </c>
      <c r="U1352" s="15">
        <v>127.4</v>
      </c>
      <c r="V1352" s="15">
        <v>19</v>
      </c>
      <c r="W1352" s="15">
        <v>90.4</v>
      </c>
      <c r="X1352" s="15">
        <v>117.52356</v>
      </c>
      <c r="Y1352" s="15">
        <v>2.2222222222222201</v>
      </c>
      <c r="Z1352" s="15">
        <v>2.53752493858337</v>
      </c>
      <c r="AA1352" s="15">
        <v>61.354110717773402</v>
      </c>
      <c r="AB1352" s="15">
        <v>322113</v>
      </c>
      <c r="AD1352" s="15">
        <v>0</v>
      </c>
      <c r="AE1352" s="15">
        <v>170</v>
      </c>
      <c r="AF1352" s="15">
        <v>2.4</v>
      </c>
      <c r="AH1352" s="13">
        <f t="shared" si="294"/>
        <v>2016</v>
      </c>
      <c r="AI1352" s="13">
        <f t="shared" si="295"/>
        <v>52</v>
      </c>
      <c r="AJ1352" s="13">
        <f>IF(AND(ISNUMBER(C1352),ISNUMBER(AK1352),ISNUMBER(AL1352),AH1352&gt;=Inputs!$B$5,AH1352&lt;=Inputs!$B$6,AH1352&lt;&gt;Inputs!$B$7,AH1352&lt;&gt;Inputs!$B$8),1,0)</f>
        <v>1</v>
      </c>
      <c r="AK1352" s="13">
        <f>IF(INDEX($E1352:$AF1352,Inputs!$C$10)="","",INDEX($E1352:$AF1352,Inputs!$C$10))</f>
        <v>275610</v>
      </c>
      <c r="AL1352" s="13">
        <f>IF(INDEX($E1352:$AF1352,Inputs!$C$11)="","",INDEX($E1352:$AF1352,Inputs!$C$11))</f>
        <v>260000</v>
      </c>
      <c r="AM1352" s="19">
        <f>Regression!$C$5+Regression!$C$6*A1352</f>
        <v>9262.2661574675367</v>
      </c>
      <c r="AN1352" s="27">
        <f t="shared" si="296"/>
        <v>1.0016987033480762</v>
      </c>
      <c r="AO1352" s="30">
        <f>INDEX('Seasonal Index'!$E$2:$E$53,AI1352)</f>
        <v>0.94105970168970154</v>
      </c>
      <c r="AP1352" s="34">
        <f t="shared" si="297"/>
        <v>9859.0981882882315</v>
      </c>
      <c r="AQ1352" s="16">
        <f>IF(AJ1352=1,A1352-Regression!$C$15,0)</f>
        <v>-144.28057553956842</v>
      </c>
      <c r="AR1352" s="16">
        <f>IF(AJ1352=1,AK1352-Regression!$D$15,0)</f>
        <v>8207.0215827338398</v>
      </c>
      <c r="AS1352" s="16">
        <f>IF(AJ1352=1,AL1352-Regression!$E$15,0)</f>
        <v>24707.434052757802</v>
      </c>
      <c r="AT1352" s="16">
        <f>IF(AJ1352=1,AP1352-Regression!$F$15,0)</f>
        <v>764.52554646496537</v>
      </c>
      <c r="AU1352" s="19">
        <f>IF(AND(ISNUMBER(AK1352),ISNUMBER(AL1352)),Regression!$C$38+Regression!$D$38*A1352+Regression!$E$38*AK1352+Regression!$F$38*AL1352,"")</f>
        <v>9269.3599476378076</v>
      </c>
      <c r="AV1352" s="34">
        <f t="shared" si="298"/>
        <v>8723.0211071785034</v>
      </c>
      <c r="AW1352" s="13" t="str">
        <f>IF(AJ1352=1,"Train",IF(AH1352=Inputs!$B$6+1,"Validation",IF(AH1352&gt;Inputs!$B$6+1,"Forecast","Not used")))</f>
        <v>Train</v>
      </c>
      <c r="AX1352" s="34">
        <f t="shared" si="299"/>
        <v>9278</v>
      </c>
      <c r="AY1352" s="38" t="str">
        <f t="shared" si="300"/>
        <v/>
      </c>
      <c r="AZ1352" s="13">
        <f t="shared" si="301"/>
        <v>589.7382406504239</v>
      </c>
      <c r="BB1352" s="19">
        <f>Regression!$C$45+Regression!$C$46*A1352</f>
        <v>8251.1634587725821</v>
      </c>
      <c r="BC1352" s="27" t="str">
        <f t="shared" si="302"/>
        <v/>
      </c>
      <c r="BD1352" s="30">
        <f>INDEX('Seasonal Index'!$H$2:$H$53,AI1352)</f>
        <v>0.89289929772275245</v>
      </c>
      <c r="BE1352" s="34" t="str">
        <f t="shared" si="303"/>
        <v/>
      </c>
      <c r="BF1352" s="38" t="str">
        <f t="shared" si="304"/>
        <v/>
      </c>
      <c r="BG1352" s="34">
        <f t="shared" si="305"/>
        <v>9278</v>
      </c>
      <c r="BH1352" s="13">
        <f t="shared" si="306"/>
        <v>0</v>
      </c>
      <c r="BI1352" s="13">
        <f t="shared" si="307"/>
        <v>0</v>
      </c>
    </row>
    <row r="1353" spans="1:61" x14ac:dyDescent="0.2">
      <c r="A1353" s="15">
        <v>1352</v>
      </c>
      <c r="B1353" s="35">
        <v>42734</v>
      </c>
      <c r="C1353" s="36">
        <v>8465</v>
      </c>
      <c r="D1353" s="37"/>
      <c r="E1353" s="15">
        <v>2251.7224999999999</v>
      </c>
      <c r="F1353" s="15">
        <v>257000</v>
      </c>
      <c r="H1353" s="15">
        <v>53.594999999999999</v>
      </c>
      <c r="I1353" s="15">
        <v>54.96</v>
      </c>
      <c r="J1353" s="15">
        <v>2.3090000000000002</v>
      </c>
      <c r="K1353" s="15">
        <v>18892.638999999999</v>
      </c>
      <c r="L1353" s="15">
        <v>866992</v>
      </c>
      <c r="M1353" s="15">
        <v>543</v>
      </c>
      <c r="N1353" s="15">
        <v>17.792000000000002</v>
      </c>
      <c r="O1353" s="15">
        <v>275610</v>
      </c>
      <c r="P1353" s="15">
        <v>12867</v>
      </c>
      <c r="Q1353" s="15">
        <v>3588380</v>
      </c>
      <c r="R1353" s="15">
        <v>114000</v>
      </c>
      <c r="S1353" s="15">
        <v>20206</v>
      </c>
      <c r="T1353" s="15">
        <v>12.35</v>
      </c>
      <c r="U1353" s="15">
        <v>127.4</v>
      </c>
      <c r="V1353" s="15">
        <v>19</v>
      </c>
      <c r="W1353" s="15">
        <v>90.4</v>
      </c>
      <c r="X1353" s="15">
        <v>118.64100000000001</v>
      </c>
      <c r="Y1353" s="15">
        <v>2.2222222222222201</v>
      </c>
      <c r="Z1353" s="15">
        <v>2.53752493858337</v>
      </c>
      <c r="AA1353" s="15">
        <v>61.354110717773402</v>
      </c>
      <c r="AB1353" s="15">
        <v>322113</v>
      </c>
      <c r="AD1353" s="15">
        <v>1</v>
      </c>
      <c r="AE1353" s="15">
        <v>122.2</v>
      </c>
      <c r="AF1353" s="15">
        <v>6.9</v>
      </c>
      <c r="AH1353" s="13">
        <f t="shared" si="294"/>
        <v>2016</v>
      </c>
      <c r="AI1353" s="13">
        <f t="shared" si="295"/>
        <v>52</v>
      </c>
      <c r="AJ1353" s="13">
        <f>IF(AND(ISNUMBER(C1353),ISNUMBER(AK1353),ISNUMBER(AL1353),AH1353&gt;=Inputs!$B$5,AH1353&lt;=Inputs!$B$6,AH1353&lt;&gt;Inputs!$B$7,AH1353&lt;&gt;Inputs!$B$8),1,0)</f>
        <v>1</v>
      </c>
      <c r="AK1353" s="13">
        <f>IF(INDEX($E1353:$AF1353,Inputs!$C$10)="","",INDEX($E1353:$AF1353,Inputs!$C$10))</f>
        <v>275610</v>
      </c>
      <c r="AL1353" s="13">
        <f>IF(INDEX($E1353:$AF1353,Inputs!$C$11)="","",INDEX($E1353:$AF1353,Inputs!$C$11))</f>
        <v>257000</v>
      </c>
      <c r="AM1353" s="19">
        <f>Regression!$C$5+Regression!$C$6*A1353</f>
        <v>9261.093482529217</v>
      </c>
      <c r="AN1353" s="27">
        <f t="shared" si="296"/>
        <v>0.91403893244021084</v>
      </c>
      <c r="AO1353" s="30">
        <f>INDEX('Seasonal Index'!$E$2:$E$53,AI1353)</f>
        <v>0.94105970168970154</v>
      </c>
      <c r="AP1353" s="34">
        <f t="shared" si="297"/>
        <v>8995.1785044039534</v>
      </c>
      <c r="AQ1353" s="16">
        <f>IF(AJ1353=1,A1353-Regression!$C$15,0)</f>
        <v>-143.28057553956842</v>
      </c>
      <c r="AR1353" s="16">
        <f>IF(AJ1353=1,AK1353-Regression!$D$15,0)</f>
        <v>8207.0215827338398</v>
      </c>
      <c r="AS1353" s="16">
        <f>IF(AJ1353=1,AL1353-Regression!$E$15,0)</f>
        <v>21707.434052757802</v>
      </c>
      <c r="AT1353" s="16">
        <f>IF(AJ1353=1,AP1353-Regression!$F$15,0)</f>
        <v>-99.394137419312756</v>
      </c>
      <c r="AU1353" s="19">
        <f>IF(AND(ISNUMBER(AK1353),ISNUMBER(AL1353)),Regression!$C$38+Regression!$D$38*A1353+Regression!$E$38*AK1353+Regression!$F$38*AL1353,"")</f>
        <v>9275.7627585501432</v>
      </c>
      <c r="AV1353" s="34">
        <f t="shared" si="298"/>
        <v>8729.04653450564</v>
      </c>
      <c r="AW1353" s="13" t="str">
        <f>IF(AJ1353=1,"Train",IF(AH1353=Inputs!$B$6+1,"Validation",IF(AH1353&gt;Inputs!$B$6+1,"Forecast","Not used")))</f>
        <v>Train</v>
      </c>
      <c r="AX1353" s="34">
        <f t="shared" si="299"/>
        <v>8465</v>
      </c>
      <c r="AY1353" s="38" t="str">
        <f t="shared" si="300"/>
        <v/>
      </c>
      <c r="AZ1353" s="13">
        <f t="shared" si="301"/>
        <v>-280.58425414618978</v>
      </c>
      <c r="BB1353" s="19">
        <f>Regression!$C$45+Regression!$C$46*A1353</f>
        <v>8252.7229583853587</v>
      </c>
      <c r="BC1353" s="27" t="str">
        <f t="shared" si="302"/>
        <v/>
      </c>
      <c r="BD1353" s="30">
        <f>INDEX('Seasonal Index'!$H$2:$H$53,AI1353)</f>
        <v>0.89289929772275245</v>
      </c>
      <c r="BE1353" s="34" t="str">
        <f t="shared" si="303"/>
        <v/>
      </c>
      <c r="BF1353" s="38" t="str">
        <f t="shared" si="304"/>
        <v/>
      </c>
      <c r="BG1353" s="34">
        <f t="shared" si="305"/>
        <v>8465</v>
      </c>
      <c r="BH1353" s="13">
        <f t="shared" si="306"/>
        <v>0</v>
      </c>
      <c r="BI1353" s="13">
        <f t="shared" si="307"/>
        <v>0</v>
      </c>
    </row>
    <row r="1354" spans="1:61" x14ac:dyDescent="0.2">
      <c r="A1354" s="15">
        <v>1353</v>
      </c>
      <c r="B1354" s="35">
        <v>42741</v>
      </c>
      <c r="C1354" s="36">
        <v>8470</v>
      </c>
      <c r="D1354" s="37"/>
      <c r="E1354" s="15">
        <v>2268.64</v>
      </c>
      <c r="F1354" s="15">
        <v>244000</v>
      </c>
      <c r="H1354" s="15">
        <v>53.342500000000001</v>
      </c>
      <c r="I1354" s="15">
        <v>55.127499999999998</v>
      </c>
      <c r="J1354" s="15">
        <v>2.3769999999999998</v>
      </c>
      <c r="K1354" s="15">
        <v>18892.638999999999</v>
      </c>
      <c r="L1354" s="15">
        <v>866992</v>
      </c>
      <c r="M1354" s="15">
        <v>580</v>
      </c>
      <c r="N1354" s="15">
        <v>17.792000000000002</v>
      </c>
      <c r="O1354" s="15">
        <v>275610</v>
      </c>
      <c r="P1354" s="15">
        <v>12893</v>
      </c>
      <c r="Q1354" s="15">
        <v>3588380</v>
      </c>
      <c r="R1354" s="15">
        <v>114000</v>
      </c>
      <c r="S1354" s="15">
        <v>20206</v>
      </c>
      <c r="T1354" s="15">
        <v>12.35</v>
      </c>
      <c r="U1354" s="15">
        <v>127.4</v>
      </c>
      <c r="V1354" s="15">
        <v>19</v>
      </c>
      <c r="W1354" s="15">
        <v>85.4</v>
      </c>
      <c r="X1354" s="15">
        <v>118.79785</v>
      </c>
      <c r="Y1354" s="15">
        <v>2.2222222222222201</v>
      </c>
      <c r="Z1354" s="15">
        <v>2.53752493858337</v>
      </c>
      <c r="AA1354" s="15">
        <v>61.354110717773402</v>
      </c>
      <c r="AB1354" s="15">
        <v>322113</v>
      </c>
      <c r="AD1354" s="15">
        <v>1</v>
      </c>
      <c r="AE1354" s="15">
        <v>158.5</v>
      </c>
      <c r="AF1354" s="15">
        <v>0.6</v>
      </c>
      <c r="AH1354" s="13">
        <f t="shared" si="294"/>
        <v>2017</v>
      </c>
      <c r="AI1354" s="13">
        <f t="shared" si="295"/>
        <v>1</v>
      </c>
      <c r="AJ1354" s="13">
        <f>IF(AND(ISNUMBER(C1354),ISNUMBER(AK1354),ISNUMBER(AL1354),AH1354&gt;=Inputs!$B$5,AH1354&lt;=Inputs!$B$6,AH1354&lt;&gt;Inputs!$B$7,AH1354&lt;&gt;Inputs!$B$8),1,0)</f>
        <v>1</v>
      </c>
      <c r="AK1354" s="13">
        <f>IF(INDEX($E1354:$AF1354,Inputs!$C$10)="","",INDEX($E1354:$AF1354,Inputs!$C$10))</f>
        <v>275610</v>
      </c>
      <c r="AL1354" s="13">
        <f>IF(INDEX($E1354:$AF1354,Inputs!$C$11)="","",INDEX($E1354:$AF1354,Inputs!$C$11))</f>
        <v>244000</v>
      </c>
      <c r="AM1354" s="19">
        <f>Regression!$C$5+Regression!$C$6*A1354</f>
        <v>9259.9208075908973</v>
      </c>
      <c r="AN1354" s="27">
        <f t="shared" si="296"/>
        <v>0.91469464761044683</v>
      </c>
      <c r="AO1354" s="30">
        <f>INDEX('Seasonal Index'!$E$2:$E$53,AI1354)</f>
        <v>0.91465818912124619</v>
      </c>
      <c r="AP1354" s="34">
        <f t="shared" si="297"/>
        <v>9260.2899101986004</v>
      </c>
      <c r="AQ1354" s="16">
        <f>IF(AJ1354=1,A1354-Regression!$C$15,0)</f>
        <v>-142.28057553956842</v>
      </c>
      <c r="AR1354" s="16">
        <f>IF(AJ1354=1,AK1354-Regression!$D$15,0)</f>
        <v>8207.0215827338398</v>
      </c>
      <c r="AS1354" s="16">
        <f>IF(AJ1354=1,AL1354-Regression!$E$15,0)</f>
        <v>8707.4340527578024</v>
      </c>
      <c r="AT1354" s="16">
        <f>IF(AJ1354=1,AP1354-Regression!$F$15,0)</f>
        <v>165.71726837533424</v>
      </c>
      <c r="AU1354" s="19">
        <f>IF(AND(ISNUMBER(AK1354),ISNUMBER(AL1354)),Regression!$C$38+Regression!$D$38*A1354+Regression!$E$38*AK1354+Regression!$F$38*AL1354,"")</f>
        <v>9308.7159832300531</v>
      </c>
      <c r="AV1354" s="34">
        <f t="shared" si="298"/>
        <v>8514.2933042652003</v>
      </c>
      <c r="AW1354" s="13" t="str">
        <f>IF(AJ1354=1,"Train",IF(AH1354=Inputs!$B$6+1,"Validation",IF(AH1354&gt;Inputs!$B$6+1,"Forecast","Not used")))</f>
        <v>Train</v>
      </c>
      <c r="AX1354" s="34">
        <f t="shared" si="299"/>
        <v>8470</v>
      </c>
      <c r="AY1354" s="38" t="str">
        <f t="shared" si="300"/>
        <v/>
      </c>
      <c r="AZ1354" s="13">
        <f t="shared" si="301"/>
        <v>-48.426073031452688</v>
      </c>
      <c r="BB1354" s="19">
        <f>Regression!$C$45+Regression!$C$46*A1354</f>
        <v>8254.2824579981352</v>
      </c>
      <c r="BC1354" s="27" t="str">
        <f t="shared" si="302"/>
        <v/>
      </c>
      <c r="BD1354" s="30">
        <f>INDEX('Seasonal Index'!$H$2:$H$53,AI1354)</f>
        <v>0.90693988880451892</v>
      </c>
      <c r="BE1354" s="34" t="str">
        <f t="shared" si="303"/>
        <v/>
      </c>
      <c r="BF1354" s="38" t="str">
        <f t="shared" si="304"/>
        <v/>
      </c>
      <c r="BG1354" s="34">
        <f t="shared" si="305"/>
        <v>8470</v>
      </c>
      <c r="BH1354" s="13">
        <f t="shared" si="306"/>
        <v>0</v>
      </c>
      <c r="BI1354" s="13">
        <f t="shared" si="307"/>
        <v>0</v>
      </c>
    </row>
    <row r="1355" spans="1:61" x14ac:dyDescent="0.2">
      <c r="A1355" s="15">
        <v>1354</v>
      </c>
      <c r="B1355" s="35">
        <v>42748</v>
      </c>
      <c r="C1355" s="36">
        <v>8069</v>
      </c>
      <c r="D1355" s="37"/>
      <c r="E1355" s="15">
        <v>2271.64</v>
      </c>
      <c r="F1355" s="15">
        <v>245000</v>
      </c>
      <c r="H1355" s="15">
        <v>52.066000000000003</v>
      </c>
      <c r="I1355" s="15">
        <v>54.015999999999998</v>
      </c>
      <c r="J1355" s="15">
        <v>2.3879999999999999</v>
      </c>
      <c r="K1355" s="15">
        <v>18892.638999999999</v>
      </c>
      <c r="L1355" s="15">
        <v>886614</v>
      </c>
      <c r="M1355" s="15">
        <v>580</v>
      </c>
      <c r="N1355" s="15">
        <v>17.792000000000002</v>
      </c>
      <c r="O1355" s="15">
        <v>275610</v>
      </c>
      <c r="P1355" s="15">
        <v>12893</v>
      </c>
      <c r="Q1355" s="15">
        <v>3588380</v>
      </c>
      <c r="R1355" s="15">
        <v>114000</v>
      </c>
      <c r="S1355" s="15">
        <v>20206</v>
      </c>
      <c r="T1355" s="15">
        <v>12.35</v>
      </c>
      <c r="U1355" s="15">
        <v>127.4</v>
      </c>
      <c r="V1355" s="15">
        <v>19</v>
      </c>
      <c r="W1355" s="15">
        <v>85.4</v>
      </c>
      <c r="X1355" s="15">
        <v>118.58</v>
      </c>
      <c r="Y1355" s="15">
        <v>2.2222222222222201</v>
      </c>
      <c r="Z1355" s="15">
        <v>2.53752493858337</v>
      </c>
      <c r="AA1355" s="15">
        <v>61.354110717773402</v>
      </c>
      <c r="AB1355" s="15">
        <v>322113</v>
      </c>
      <c r="AD1355" s="15">
        <v>0</v>
      </c>
      <c r="AE1355" s="15">
        <v>171.2</v>
      </c>
      <c r="AF1355" s="15">
        <v>3.3</v>
      </c>
      <c r="AH1355" s="13">
        <f t="shared" si="294"/>
        <v>2017</v>
      </c>
      <c r="AI1355" s="13">
        <f t="shared" si="295"/>
        <v>2</v>
      </c>
      <c r="AJ1355" s="13">
        <f>IF(AND(ISNUMBER(C1355),ISNUMBER(AK1355),ISNUMBER(AL1355),AH1355&gt;=Inputs!$B$5,AH1355&lt;=Inputs!$B$6,AH1355&lt;&gt;Inputs!$B$7,AH1355&lt;&gt;Inputs!$B$8),1,0)</f>
        <v>1</v>
      </c>
      <c r="AK1355" s="13">
        <f>IF(INDEX($E1355:$AF1355,Inputs!$C$10)="","",INDEX($E1355:$AF1355,Inputs!$C$10))</f>
        <v>275610</v>
      </c>
      <c r="AL1355" s="13">
        <f>IF(INDEX($E1355:$AF1355,Inputs!$C$11)="","",INDEX($E1355:$AF1355,Inputs!$C$11))</f>
        <v>245000</v>
      </c>
      <c r="AM1355" s="19">
        <f>Regression!$C$5+Regression!$C$6*A1355</f>
        <v>9258.7481326525794</v>
      </c>
      <c r="AN1355" s="27">
        <f t="shared" si="296"/>
        <v>0.87150010826445035</v>
      </c>
      <c r="AO1355" s="30">
        <f>INDEX('Seasonal Index'!$E$2:$E$53,AI1355)</f>
        <v>0.92112372079680493</v>
      </c>
      <c r="AP1355" s="34">
        <f t="shared" si="297"/>
        <v>8759.9524557027216</v>
      </c>
      <c r="AQ1355" s="16">
        <f>IF(AJ1355=1,A1355-Regression!$C$15,0)</f>
        <v>-141.28057553956842</v>
      </c>
      <c r="AR1355" s="16">
        <f>IF(AJ1355=1,AK1355-Regression!$D$15,0)</f>
        <v>8207.0215827338398</v>
      </c>
      <c r="AS1355" s="16">
        <f>IF(AJ1355=1,AL1355-Regression!$E$15,0)</f>
        <v>9707.4340527578024</v>
      </c>
      <c r="AT1355" s="16">
        <f>IF(AJ1355=1,AP1355-Regression!$F$15,0)</f>
        <v>-334.62018612054453</v>
      </c>
      <c r="AU1355" s="19">
        <f>IF(AND(ISNUMBER(AK1355),ISNUMBER(AL1355)),Regression!$C$38+Regression!$D$38*A1355+Regression!$E$38*AK1355+Regression!$F$38*AL1355,"")</f>
        <v>9304.4986286353615</v>
      </c>
      <c r="AV1355" s="34">
        <f t="shared" si="298"/>
        <v>8570.5943969573727</v>
      </c>
      <c r="AW1355" s="13" t="str">
        <f>IF(AJ1355=1,"Train",IF(AH1355=Inputs!$B$6+1,"Validation",IF(AH1355&gt;Inputs!$B$6+1,"Forecast","Not used")))</f>
        <v>Train</v>
      </c>
      <c r="AX1355" s="34">
        <f t="shared" si="299"/>
        <v>8069</v>
      </c>
      <c r="AY1355" s="38" t="str">
        <f t="shared" si="300"/>
        <v/>
      </c>
      <c r="AZ1355" s="13">
        <f t="shared" si="301"/>
        <v>-544.54617293263982</v>
      </c>
      <c r="BB1355" s="19">
        <f>Regression!$C$45+Regression!$C$46*A1355</f>
        <v>8255.8419576109118</v>
      </c>
      <c r="BC1355" s="27" t="str">
        <f t="shared" si="302"/>
        <v/>
      </c>
      <c r="BD1355" s="30">
        <f>INDEX('Seasonal Index'!$H$2:$H$53,AI1355)</f>
        <v>0.93580735968008499</v>
      </c>
      <c r="BE1355" s="34" t="str">
        <f t="shared" si="303"/>
        <v/>
      </c>
      <c r="BF1355" s="38" t="str">
        <f t="shared" si="304"/>
        <v/>
      </c>
      <c r="BG1355" s="34">
        <f t="shared" si="305"/>
        <v>8069</v>
      </c>
      <c r="BH1355" s="13">
        <f t="shared" si="306"/>
        <v>0</v>
      </c>
      <c r="BI1355" s="13">
        <f t="shared" si="307"/>
        <v>0</v>
      </c>
    </row>
    <row r="1356" spans="1:61" x14ac:dyDescent="0.2">
      <c r="A1356" s="15">
        <v>1355</v>
      </c>
      <c r="B1356" s="35">
        <v>42755</v>
      </c>
      <c r="C1356" s="36">
        <v>8039</v>
      </c>
      <c r="D1356" s="37"/>
      <c r="E1356" s="15">
        <v>2268.6950000000002</v>
      </c>
      <c r="F1356" s="15">
        <v>240000</v>
      </c>
      <c r="H1356" s="15">
        <v>51.822499999999998</v>
      </c>
      <c r="I1356" s="15">
        <v>54.194000000000003</v>
      </c>
      <c r="J1356" s="15">
        <v>2.3580000000000001</v>
      </c>
      <c r="K1356" s="15">
        <v>18892.638999999999</v>
      </c>
      <c r="L1356" s="15">
        <v>886614</v>
      </c>
      <c r="M1356" s="15">
        <v>580</v>
      </c>
      <c r="N1356" s="15">
        <v>18.277000000000001</v>
      </c>
      <c r="O1356" s="15">
        <v>255154</v>
      </c>
      <c r="P1356" s="15">
        <v>12893</v>
      </c>
      <c r="Q1356" s="15">
        <v>3588380</v>
      </c>
      <c r="R1356" s="15">
        <v>114000</v>
      </c>
      <c r="S1356" s="15">
        <v>20206</v>
      </c>
      <c r="T1356" s="15">
        <v>12.35</v>
      </c>
      <c r="U1356" s="15">
        <v>127.4</v>
      </c>
      <c r="V1356" s="15">
        <v>19</v>
      </c>
      <c r="W1356" s="15">
        <v>85.4</v>
      </c>
      <c r="X1356" s="15">
        <v>118.35202</v>
      </c>
      <c r="Y1356" s="15">
        <v>2.2222222222222201</v>
      </c>
      <c r="Z1356" s="15">
        <v>2.8121910095214799</v>
      </c>
      <c r="AA1356" s="15">
        <v>63.900672912597699</v>
      </c>
      <c r="AB1356" s="15">
        <v>322113</v>
      </c>
      <c r="AD1356" s="15">
        <v>0</v>
      </c>
      <c r="AE1356" s="15">
        <v>116</v>
      </c>
      <c r="AF1356" s="15">
        <v>1.6</v>
      </c>
      <c r="AH1356" s="13">
        <f t="shared" si="294"/>
        <v>2017</v>
      </c>
      <c r="AI1356" s="13">
        <f t="shared" si="295"/>
        <v>3</v>
      </c>
      <c r="AJ1356" s="13">
        <f>IF(AND(ISNUMBER(C1356),ISNUMBER(AK1356),ISNUMBER(AL1356),AH1356&gt;=Inputs!$B$5,AH1356&lt;=Inputs!$B$6,AH1356&lt;&gt;Inputs!$B$7,AH1356&lt;&gt;Inputs!$B$8),1,0)</f>
        <v>1</v>
      </c>
      <c r="AK1356" s="13">
        <f>IF(INDEX($E1356:$AF1356,Inputs!$C$10)="","",INDEX($E1356:$AF1356,Inputs!$C$10))</f>
        <v>255154</v>
      </c>
      <c r="AL1356" s="13">
        <f>IF(INDEX($E1356:$AF1356,Inputs!$C$11)="","",INDEX($E1356:$AF1356,Inputs!$C$11))</f>
        <v>240000</v>
      </c>
      <c r="AM1356" s="19">
        <f>Regression!$C$5+Regression!$C$6*A1356</f>
        <v>9257.5754577142598</v>
      </c>
      <c r="AN1356" s="27">
        <f t="shared" si="296"/>
        <v>0.86836991356102522</v>
      </c>
      <c r="AO1356" s="30">
        <f>INDEX('Seasonal Index'!$E$2:$E$53,AI1356)</f>
        <v>0.93247570989249473</v>
      </c>
      <c r="AP1356" s="34">
        <f t="shared" si="297"/>
        <v>8621.136094715881</v>
      </c>
      <c r="AQ1356" s="16">
        <f>IF(AJ1356=1,A1356-Regression!$C$15,0)</f>
        <v>-140.28057553956842</v>
      </c>
      <c r="AR1356" s="16">
        <f>IF(AJ1356=1,AK1356-Regression!$D$15,0)</f>
        <v>-12248.97841726616</v>
      </c>
      <c r="AS1356" s="16">
        <f>IF(AJ1356=1,AL1356-Regression!$E$15,0)</f>
        <v>4707.4340527578024</v>
      </c>
      <c r="AT1356" s="16">
        <f>IF(AJ1356=1,AP1356-Regression!$F$15,0)</f>
        <v>-473.43654710738519</v>
      </c>
      <c r="AU1356" s="19">
        <f>IF(AND(ISNUMBER(AK1356),ISNUMBER(AL1356)),Regression!$C$38+Regression!$D$38*A1356+Regression!$E$38*AK1356+Regression!$F$38*AL1356,"")</f>
        <v>9278.8860498250997</v>
      </c>
      <c r="AV1356" s="34">
        <f t="shared" si="298"/>
        <v>8652.3358563222264</v>
      </c>
      <c r="AW1356" s="13" t="str">
        <f>IF(AJ1356=1,"Train",IF(AH1356=Inputs!$B$6+1,"Validation",IF(AH1356&gt;Inputs!$B$6+1,"Forecast","Not used")))</f>
        <v>Train</v>
      </c>
      <c r="AX1356" s="34">
        <f t="shared" si="299"/>
        <v>8039</v>
      </c>
      <c r="AY1356" s="38" t="str">
        <f t="shared" si="300"/>
        <v/>
      </c>
      <c r="AZ1356" s="13">
        <f t="shared" si="301"/>
        <v>-657.74995510921872</v>
      </c>
      <c r="BB1356" s="19">
        <f>Regression!$C$45+Regression!$C$46*A1356</f>
        <v>8257.4014572236883</v>
      </c>
      <c r="BC1356" s="27" t="str">
        <f t="shared" si="302"/>
        <v/>
      </c>
      <c r="BD1356" s="30">
        <f>INDEX('Seasonal Index'!$H$2:$H$53,AI1356)</f>
        <v>0.93511463592432087</v>
      </c>
      <c r="BE1356" s="34" t="str">
        <f t="shared" si="303"/>
        <v/>
      </c>
      <c r="BF1356" s="38" t="str">
        <f t="shared" si="304"/>
        <v/>
      </c>
      <c r="BG1356" s="34">
        <f t="shared" si="305"/>
        <v>8039</v>
      </c>
      <c r="BH1356" s="13">
        <f t="shared" si="306"/>
        <v>0</v>
      </c>
      <c r="BI1356" s="13">
        <f t="shared" si="307"/>
        <v>0</v>
      </c>
    </row>
    <row r="1357" spans="1:61" x14ac:dyDescent="0.2">
      <c r="A1357" s="15">
        <v>1356</v>
      </c>
      <c r="B1357" s="35">
        <v>42762</v>
      </c>
      <c r="C1357" s="36">
        <v>8310</v>
      </c>
      <c r="D1357" s="37"/>
      <c r="E1357" s="15">
        <v>2287.002</v>
      </c>
      <c r="F1357" s="15">
        <v>250000</v>
      </c>
      <c r="H1357" s="15">
        <v>52.741999999999997</v>
      </c>
      <c r="I1357" s="15">
        <v>54.905999999999999</v>
      </c>
      <c r="J1357" s="15">
        <v>2.3260000000000001</v>
      </c>
      <c r="K1357" s="15">
        <v>18892.638999999999</v>
      </c>
      <c r="L1357" s="15">
        <v>886614</v>
      </c>
      <c r="M1357" s="15">
        <v>580</v>
      </c>
      <c r="N1357" s="15">
        <v>18.277000000000001</v>
      </c>
      <c r="O1357" s="15">
        <v>255154</v>
      </c>
      <c r="P1357" s="15">
        <v>12893</v>
      </c>
      <c r="Q1357" s="15">
        <v>3588380</v>
      </c>
      <c r="R1357" s="15">
        <v>114000</v>
      </c>
      <c r="S1357" s="15">
        <v>20206</v>
      </c>
      <c r="T1357" s="15">
        <v>12.35</v>
      </c>
      <c r="U1357" s="15">
        <v>127.4</v>
      </c>
      <c r="V1357" s="15">
        <v>19</v>
      </c>
      <c r="W1357" s="15">
        <v>85.4</v>
      </c>
      <c r="X1357" s="15">
        <v>117.76933333333299</v>
      </c>
      <c r="Y1357" s="15">
        <v>2.2222222222222201</v>
      </c>
      <c r="Z1357" s="15">
        <v>2.8121910095214799</v>
      </c>
      <c r="AA1357" s="15">
        <v>63.900672912597699</v>
      </c>
      <c r="AB1357" s="15">
        <v>322113</v>
      </c>
      <c r="AD1357" s="15">
        <v>0</v>
      </c>
      <c r="AE1357" s="15">
        <v>125.9</v>
      </c>
      <c r="AF1357" s="15">
        <v>0.7</v>
      </c>
      <c r="AH1357" s="13">
        <f t="shared" si="294"/>
        <v>2017</v>
      </c>
      <c r="AI1357" s="13">
        <f t="shared" si="295"/>
        <v>4</v>
      </c>
      <c r="AJ1357" s="13">
        <f>IF(AND(ISNUMBER(C1357),ISNUMBER(AK1357),ISNUMBER(AL1357),AH1357&gt;=Inputs!$B$5,AH1357&lt;=Inputs!$B$6,AH1357&lt;&gt;Inputs!$B$7,AH1357&lt;&gt;Inputs!$B$8),1,0)</f>
        <v>1</v>
      </c>
      <c r="AK1357" s="13">
        <f>IF(INDEX($E1357:$AF1357,Inputs!$C$10)="","",INDEX($E1357:$AF1357,Inputs!$C$10))</f>
        <v>255154</v>
      </c>
      <c r="AL1357" s="13">
        <f>IF(INDEX($E1357:$AF1357,Inputs!$C$11)="","",INDEX($E1357:$AF1357,Inputs!$C$11))</f>
        <v>250000</v>
      </c>
      <c r="AM1357" s="19">
        <f>Regression!$C$5+Regression!$C$6*A1357</f>
        <v>9256.4027827759419</v>
      </c>
      <c r="AN1357" s="27">
        <f t="shared" si="296"/>
        <v>0.8977569575367893</v>
      </c>
      <c r="AO1357" s="30">
        <f>INDEX('Seasonal Index'!$E$2:$E$53,AI1357)</f>
        <v>0.95567024426301994</v>
      </c>
      <c r="AP1357" s="34">
        <f t="shared" si="297"/>
        <v>8695.4679711811968</v>
      </c>
      <c r="AQ1357" s="16">
        <f>IF(AJ1357=1,A1357-Regression!$C$15,0)</f>
        <v>-139.28057553956842</v>
      </c>
      <c r="AR1357" s="16">
        <f>IF(AJ1357=1,AK1357-Regression!$D$15,0)</f>
        <v>-12248.97841726616</v>
      </c>
      <c r="AS1357" s="16">
        <f>IF(AJ1357=1,AL1357-Regression!$E$15,0)</f>
        <v>14707.434052757802</v>
      </c>
      <c r="AT1357" s="16">
        <f>IF(AJ1357=1,AP1357-Regression!$F$15,0)</f>
        <v>-399.10467064206932</v>
      </c>
      <c r="AU1357" s="19">
        <f>IF(AND(ISNUMBER(AK1357),ISNUMBER(AL1357)),Regression!$C$38+Regression!$D$38*A1357+Regression!$E$38*AK1357+Regression!$F$38*AL1357,"")</f>
        <v>9250.7733228395919</v>
      </c>
      <c r="AV1357" s="34">
        <f t="shared" si="298"/>
        <v>8840.6888010599414</v>
      </c>
      <c r="AW1357" s="13" t="str">
        <f>IF(AJ1357=1,"Train",IF(AH1357=Inputs!$B$6+1,"Validation",IF(AH1357&gt;Inputs!$B$6+1,"Forecast","Not used")))</f>
        <v>Train</v>
      </c>
      <c r="AX1357" s="34">
        <f t="shared" si="299"/>
        <v>8310</v>
      </c>
      <c r="AY1357" s="38" t="str">
        <f t="shared" si="300"/>
        <v/>
      </c>
      <c r="AZ1357" s="13">
        <f t="shared" si="301"/>
        <v>-555.30535165839501</v>
      </c>
      <c r="BB1357" s="19">
        <f>Regression!$C$45+Regression!$C$46*A1357</f>
        <v>8258.9609568364649</v>
      </c>
      <c r="BC1357" s="27" t="str">
        <f t="shared" si="302"/>
        <v/>
      </c>
      <c r="BD1357" s="30">
        <f>INDEX('Seasonal Index'!$H$2:$H$53,AI1357)</f>
        <v>0.94748400224267371</v>
      </c>
      <c r="BE1357" s="34" t="str">
        <f t="shared" si="303"/>
        <v/>
      </c>
      <c r="BF1357" s="38" t="str">
        <f t="shared" si="304"/>
        <v/>
      </c>
      <c r="BG1357" s="34">
        <f t="shared" si="305"/>
        <v>8310</v>
      </c>
      <c r="BH1357" s="13">
        <f t="shared" si="306"/>
        <v>0</v>
      </c>
      <c r="BI1357" s="13">
        <f t="shared" si="307"/>
        <v>0</v>
      </c>
    </row>
    <row r="1358" spans="1:61" x14ac:dyDescent="0.2">
      <c r="A1358" s="15">
        <v>1357</v>
      </c>
      <c r="B1358" s="35">
        <v>42769</v>
      </c>
      <c r="C1358" s="36">
        <v>8941</v>
      </c>
      <c r="D1358" s="37"/>
      <c r="E1358" s="15">
        <v>2283.518</v>
      </c>
      <c r="F1358" s="15">
        <v>241000</v>
      </c>
      <c r="H1358" s="15">
        <v>53.328000000000003</v>
      </c>
      <c r="I1358" s="15">
        <v>55.533999999999999</v>
      </c>
      <c r="J1358" s="15">
        <v>2.2959999999999998</v>
      </c>
      <c r="K1358" s="15">
        <v>18892.638999999999</v>
      </c>
      <c r="L1358" s="15">
        <v>886614</v>
      </c>
      <c r="M1358" s="15">
        <v>580</v>
      </c>
      <c r="N1358" s="15">
        <v>18.277000000000001</v>
      </c>
      <c r="O1358" s="15">
        <v>255154</v>
      </c>
      <c r="P1358" s="15">
        <v>12893</v>
      </c>
      <c r="Q1358" s="15">
        <v>3588380</v>
      </c>
      <c r="R1358" s="15">
        <v>114000</v>
      </c>
      <c r="S1358" s="15">
        <v>20206</v>
      </c>
      <c r="T1358" s="15">
        <v>12.35</v>
      </c>
      <c r="U1358" s="15">
        <v>127.4</v>
      </c>
      <c r="V1358" s="15">
        <v>19</v>
      </c>
      <c r="W1358" s="15">
        <v>85.4</v>
      </c>
      <c r="X1358" s="15">
        <v>117.11702</v>
      </c>
      <c r="Y1358" s="15">
        <v>2.2222222222222201</v>
      </c>
      <c r="Z1358" s="15">
        <v>2.8121910095214799</v>
      </c>
      <c r="AA1358" s="15">
        <v>63.900672912597699</v>
      </c>
      <c r="AB1358" s="15">
        <v>322113</v>
      </c>
      <c r="AD1358" s="15">
        <v>0</v>
      </c>
      <c r="AE1358" s="15">
        <v>153.30000000000001</v>
      </c>
      <c r="AF1358" s="15">
        <v>0.1</v>
      </c>
      <c r="AH1358" s="13">
        <f t="shared" si="294"/>
        <v>2017</v>
      </c>
      <c r="AI1358" s="13">
        <f t="shared" si="295"/>
        <v>5</v>
      </c>
      <c r="AJ1358" s="13">
        <f>IF(AND(ISNUMBER(C1358),ISNUMBER(AK1358),ISNUMBER(AL1358),AH1358&gt;=Inputs!$B$5,AH1358&lt;=Inputs!$B$6,AH1358&lt;&gt;Inputs!$B$7,AH1358&lt;&gt;Inputs!$B$8),1,0)</f>
        <v>1</v>
      </c>
      <c r="AK1358" s="13">
        <f>IF(INDEX($E1358:$AF1358,Inputs!$C$10)="","",INDEX($E1358:$AF1358,Inputs!$C$10))</f>
        <v>255154</v>
      </c>
      <c r="AL1358" s="13">
        <f>IF(INDEX($E1358:$AF1358,Inputs!$C$11)="","",INDEX($E1358:$AF1358,Inputs!$C$11))</f>
        <v>241000</v>
      </c>
      <c r="AM1358" s="19">
        <f>Regression!$C$5+Regression!$C$6*A1358</f>
        <v>9255.2301078376222</v>
      </c>
      <c r="AN1358" s="27">
        <f t="shared" si="296"/>
        <v>0.9660483743595395</v>
      </c>
      <c r="AO1358" s="30">
        <f>INDEX('Seasonal Index'!$E$2:$E$53,AI1358)</f>
        <v>0.96378521109549831</v>
      </c>
      <c r="AP1358" s="34">
        <f t="shared" si="297"/>
        <v>9276.9632663662705</v>
      </c>
      <c r="AQ1358" s="16">
        <f>IF(AJ1358=1,A1358-Regression!$C$15,0)</f>
        <v>-138.28057553956842</v>
      </c>
      <c r="AR1358" s="16">
        <f>IF(AJ1358=1,AK1358-Regression!$D$15,0)</f>
        <v>-12248.97841726616</v>
      </c>
      <c r="AS1358" s="16">
        <f>IF(AJ1358=1,AL1358-Regression!$E$15,0)</f>
        <v>5707.4340527578024</v>
      </c>
      <c r="AT1358" s="16">
        <f>IF(AJ1358=1,AP1358-Regression!$F$15,0)</f>
        <v>182.39062454300438</v>
      </c>
      <c r="AU1358" s="19">
        <f>IF(AND(ISNUMBER(AK1358),ISNUMBER(AL1358)),Regression!$C$38+Regression!$D$38*A1358+Regression!$E$38*AK1358+Regression!$F$38*AL1358,"")</f>
        <v>9273.1063820124727</v>
      </c>
      <c r="AV1358" s="34">
        <f t="shared" si="298"/>
        <v>8937.2827918989042</v>
      </c>
      <c r="AW1358" s="13" t="str">
        <f>IF(AJ1358=1,"Train",IF(AH1358=Inputs!$B$6+1,"Validation",IF(AH1358&gt;Inputs!$B$6+1,"Forecast","Not used")))</f>
        <v>Train</v>
      </c>
      <c r="AX1358" s="34">
        <f t="shared" si="299"/>
        <v>8941</v>
      </c>
      <c r="AY1358" s="38" t="str">
        <f t="shared" si="300"/>
        <v/>
      </c>
      <c r="AZ1358" s="13">
        <f t="shared" si="301"/>
        <v>3.8568843537977955</v>
      </c>
      <c r="BB1358" s="19">
        <f>Regression!$C$45+Regression!$C$46*A1358</f>
        <v>8260.5204564492415</v>
      </c>
      <c r="BC1358" s="27" t="str">
        <f t="shared" si="302"/>
        <v/>
      </c>
      <c r="BD1358" s="30">
        <f>INDEX('Seasonal Index'!$H$2:$H$53,AI1358)</f>
        <v>1.0045556242669631</v>
      </c>
      <c r="BE1358" s="34" t="str">
        <f t="shared" si="303"/>
        <v/>
      </c>
      <c r="BF1358" s="38" t="str">
        <f t="shared" si="304"/>
        <v/>
      </c>
      <c r="BG1358" s="34">
        <f t="shared" si="305"/>
        <v>8941</v>
      </c>
      <c r="BH1358" s="13">
        <f t="shared" si="306"/>
        <v>0</v>
      </c>
      <c r="BI1358" s="13">
        <f t="shared" si="307"/>
        <v>0</v>
      </c>
    </row>
    <row r="1359" spans="1:61" x14ac:dyDescent="0.2">
      <c r="A1359" s="15">
        <v>1358</v>
      </c>
      <c r="B1359" s="35">
        <v>42776</v>
      </c>
      <c r="C1359" s="36">
        <v>8433</v>
      </c>
      <c r="D1359" s="37"/>
      <c r="E1359" s="15">
        <v>2300.8560000000002</v>
      </c>
      <c r="F1359" s="15">
        <v>230000</v>
      </c>
      <c r="H1359" s="15">
        <v>52.88</v>
      </c>
      <c r="I1359" s="15">
        <v>54.481999999999999</v>
      </c>
      <c r="J1359" s="15">
        <v>2.2930000000000001</v>
      </c>
      <c r="K1359" s="15">
        <v>19089.379000000001</v>
      </c>
      <c r="L1359" s="15">
        <v>891367</v>
      </c>
      <c r="M1359" s="15">
        <v>634</v>
      </c>
      <c r="N1359" s="15">
        <v>18.277000000000001</v>
      </c>
      <c r="O1359" s="15">
        <v>255154</v>
      </c>
      <c r="P1359" s="15">
        <v>13005.9</v>
      </c>
      <c r="Q1359" s="15">
        <v>3588380</v>
      </c>
      <c r="R1359" s="15">
        <v>114000</v>
      </c>
      <c r="S1359" s="15">
        <v>20206</v>
      </c>
      <c r="T1359" s="15">
        <v>12.35</v>
      </c>
      <c r="U1359" s="15">
        <v>128.1</v>
      </c>
      <c r="V1359" s="15">
        <v>19</v>
      </c>
      <c r="W1359" s="15">
        <v>89.5</v>
      </c>
      <c r="X1359" s="15">
        <v>116.17538</v>
      </c>
      <c r="Y1359" s="15">
        <v>2.2222222222222201</v>
      </c>
      <c r="Z1359" s="15">
        <v>2.8121910095214799</v>
      </c>
      <c r="AA1359" s="15">
        <v>63.900672912597699</v>
      </c>
      <c r="AB1359" s="15">
        <v>322113</v>
      </c>
      <c r="AD1359" s="15">
        <v>0</v>
      </c>
      <c r="AE1359" s="15">
        <v>135.6</v>
      </c>
      <c r="AF1359" s="15">
        <v>4.3</v>
      </c>
      <c r="AH1359" s="13">
        <f t="shared" si="294"/>
        <v>2017</v>
      </c>
      <c r="AI1359" s="13">
        <f t="shared" si="295"/>
        <v>6</v>
      </c>
      <c r="AJ1359" s="13">
        <f>IF(AND(ISNUMBER(C1359),ISNUMBER(AK1359),ISNUMBER(AL1359),AH1359&gt;=Inputs!$B$5,AH1359&lt;=Inputs!$B$6,AH1359&lt;&gt;Inputs!$B$7,AH1359&lt;&gt;Inputs!$B$8),1,0)</f>
        <v>1</v>
      </c>
      <c r="AK1359" s="13">
        <f>IF(INDEX($E1359:$AF1359,Inputs!$C$10)="","",INDEX($E1359:$AF1359,Inputs!$C$10))</f>
        <v>255154</v>
      </c>
      <c r="AL1359" s="13">
        <f>IF(INDEX($E1359:$AF1359,Inputs!$C$11)="","",INDEX($E1359:$AF1359,Inputs!$C$11))</f>
        <v>230000</v>
      </c>
      <c r="AM1359" s="19">
        <f>Regression!$C$5+Regression!$C$6*A1359</f>
        <v>9254.0574328993025</v>
      </c>
      <c r="AN1359" s="27">
        <f t="shared" si="296"/>
        <v>0.91127595232115777</v>
      </c>
      <c r="AO1359" s="30">
        <f>INDEX('Seasonal Index'!$E$2:$E$53,AI1359)</f>
        <v>0.93990301851114999</v>
      </c>
      <c r="AP1359" s="34">
        <f t="shared" si="297"/>
        <v>8972.2022739731838</v>
      </c>
      <c r="AQ1359" s="16">
        <f>IF(AJ1359=1,A1359-Regression!$C$15,0)</f>
        <v>-137.28057553956842</v>
      </c>
      <c r="AR1359" s="16">
        <f>IF(AJ1359=1,AK1359-Regression!$D$15,0)</f>
        <v>-12248.97841726616</v>
      </c>
      <c r="AS1359" s="16">
        <f>IF(AJ1359=1,AL1359-Regression!$E$15,0)</f>
        <v>-5292.5659472421976</v>
      </c>
      <c r="AT1359" s="16">
        <f>IF(AJ1359=1,AP1359-Regression!$F$15,0)</f>
        <v>-122.3703678500824</v>
      </c>
      <c r="AU1359" s="19">
        <f>IF(AND(ISNUMBER(AK1359),ISNUMBER(AL1359)),Regression!$C$38+Regression!$D$38*A1359+Regression!$E$38*AK1359+Regression!$F$38*AL1359,"")</f>
        <v>9300.7495239388682</v>
      </c>
      <c r="AV1359" s="34">
        <f t="shared" si="298"/>
        <v>8741.8025519662842</v>
      </c>
      <c r="AW1359" s="13" t="str">
        <f>IF(AJ1359=1,"Train",IF(AH1359=Inputs!$B$6+1,"Validation",IF(AH1359&gt;Inputs!$B$6+1,"Forecast","Not used")))</f>
        <v>Train</v>
      </c>
      <c r="AX1359" s="34">
        <f t="shared" si="299"/>
        <v>8433</v>
      </c>
      <c r="AY1359" s="38" t="str">
        <f t="shared" si="300"/>
        <v/>
      </c>
      <c r="AZ1359" s="13">
        <f t="shared" si="301"/>
        <v>-328.54724996568439</v>
      </c>
      <c r="BB1359" s="19">
        <f>Regression!$C$45+Regression!$C$46*A1359</f>
        <v>8262.079956062018</v>
      </c>
      <c r="BC1359" s="27" t="str">
        <f t="shared" si="302"/>
        <v/>
      </c>
      <c r="BD1359" s="30">
        <f>INDEX('Seasonal Index'!$H$2:$H$53,AI1359)</f>
        <v>0.95301266001084362</v>
      </c>
      <c r="BE1359" s="34" t="str">
        <f t="shared" si="303"/>
        <v/>
      </c>
      <c r="BF1359" s="38" t="str">
        <f t="shared" si="304"/>
        <v/>
      </c>
      <c r="BG1359" s="34">
        <f t="shared" si="305"/>
        <v>8433</v>
      </c>
      <c r="BH1359" s="13">
        <f t="shared" si="306"/>
        <v>0</v>
      </c>
      <c r="BI1359" s="13">
        <f t="shared" si="307"/>
        <v>0</v>
      </c>
    </row>
    <row r="1360" spans="1:61" x14ac:dyDescent="0.2">
      <c r="A1360" s="15">
        <v>1359</v>
      </c>
      <c r="B1360" s="35">
        <v>42783</v>
      </c>
      <c r="C1360" s="36">
        <v>8663</v>
      </c>
      <c r="D1360" s="37"/>
      <c r="E1360" s="15">
        <v>2342.692</v>
      </c>
      <c r="F1360" s="15">
        <v>233000</v>
      </c>
      <c r="H1360" s="15">
        <v>53.22</v>
      </c>
      <c r="I1360" s="15">
        <v>54.463999999999999</v>
      </c>
      <c r="J1360" s="15">
        <v>2.3069999999999999</v>
      </c>
      <c r="K1360" s="15">
        <v>19089.379000000001</v>
      </c>
      <c r="L1360" s="15">
        <v>891367</v>
      </c>
      <c r="M1360" s="15">
        <v>634</v>
      </c>
      <c r="N1360" s="15">
        <v>17.652000000000001</v>
      </c>
      <c r="O1360" s="15">
        <v>264778</v>
      </c>
      <c r="P1360" s="15">
        <v>13005.9</v>
      </c>
      <c r="Q1360" s="15">
        <v>3588380</v>
      </c>
      <c r="R1360" s="15">
        <v>114000</v>
      </c>
      <c r="S1360" s="15">
        <v>20206</v>
      </c>
      <c r="T1360" s="15">
        <v>12.35</v>
      </c>
      <c r="U1360" s="15">
        <v>128.1</v>
      </c>
      <c r="V1360" s="15">
        <v>19</v>
      </c>
      <c r="W1360" s="15">
        <v>89.5</v>
      </c>
      <c r="X1360" s="15">
        <v>116.21016</v>
      </c>
      <c r="Y1360" s="15">
        <v>2.2222222222222201</v>
      </c>
      <c r="Z1360" s="15">
        <v>2.9808437824249299</v>
      </c>
      <c r="AA1360" s="15">
        <v>63.900672912597699</v>
      </c>
      <c r="AB1360" s="15">
        <v>322113</v>
      </c>
      <c r="AD1360" s="15">
        <v>0</v>
      </c>
      <c r="AE1360" s="15">
        <v>125.2</v>
      </c>
      <c r="AF1360" s="15">
        <v>4.3</v>
      </c>
      <c r="AH1360" s="13">
        <f t="shared" si="294"/>
        <v>2017</v>
      </c>
      <c r="AI1360" s="13">
        <f t="shared" si="295"/>
        <v>7</v>
      </c>
      <c r="AJ1360" s="13">
        <f>IF(AND(ISNUMBER(C1360),ISNUMBER(AK1360),ISNUMBER(AL1360),AH1360&gt;=Inputs!$B$5,AH1360&lt;=Inputs!$B$6,AH1360&lt;&gt;Inputs!$B$7,AH1360&lt;&gt;Inputs!$B$8),1,0)</f>
        <v>1</v>
      </c>
      <c r="AK1360" s="13">
        <f>IF(INDEX($E1360:$AF1360,Inputs!$C$10)="","",INDEX($E1360:$AF1360,Inputs!$C$10))</f>
        <v>264778</v>
      </c>
      <c r="AL1360" s="13">
        <f>IF(INDEX($E1360:$AF1360,Inputs!$C$11)="","",INDEX($E1360:$AF1360,Inputs!$C$11))</f>
        <v>233000</v>
      </c>
      <c r="AM1360" s="19">
        <f>Regression!$C$5+Regression!$C$6*A1360</f>
        <v>9252.8847579609846</v>
      </c>
      <c r="AN1360" s="27">
        <f t="shared" si="296"/>
        <v>0.93624855670514429</v>
      </c>
      <c r="AO1360" s="30">
        <f>INDEX('Seasonal Index'!$E$2:$E$53,AI1360)</f>
        <v>0.9631620939890071</v>
      </c>
      <c r="AP1360" s="34">
        <f t="shared" si="297"/>
        <v>8994.3323704959621</v>
      </c>
      <c r="AQ1360" s="16">
        <f>IF(AJ1360=1,A1360-Regression!$C$15,0)</f>
        <v>-136.28057553956842</v>
      </c>
      <c r="AR1360" s="16">
        <f>IF(AJ1360=1,AK1360-Regression!$D$15,0)</f>
        <v>-2624.9784172661602</v>
      </c>
      <c r="AS1360" s="16">
        <f>IF(AJ1360=1,AL1360-Regression!$E$15,0)</f>
        <v>-2292.5659472421976</v>
      </c>
      <c r="AT1360" s="16">
        <f>IF(AJ1360=1,AP1360-Regression!$F$15,0)</f>
        <v>-100.24027132730407</v>
      </c>
      <c r="AU1360" s="19">
        <f>IF(AND(ISNUMBER(AK1360),ISNUMBER(AL1360)),Regression!$C$38+Regression!$D$38*A1360+Regression!$E$38*AK1360+Regression!$F$38*AL1360,"")</f>
        <v>9308.7827214708977</v>
      </c>
      <c r="AV1360" s="34">
        <f t="shared" si="298"/>
        <v>8965.8666585005976</v>
      </c>
      <c r="AW1360" s="13" t="str">
        <f>IF(AJ1360=1,"Train",IF(AH1360=Inputs!$B$6+1,"Validation",IF(AH1360&gt;Inputs!$B$6+1,"Forecast","Not used")))</f>
        <v>Train</v>
      </c>
      <c r="AX1360" s="34">
        <f t="shared" si="299"/>
        <v>8663</v>
      </c>
      <c r="AY1360" s="38" t="str">
        <f t="shared" si="300"/>
        <v/>
      </c>
      <c r="AZ1360" s="13">
        <f t="shared" si="301"/>
        <v>-314.45035097493565</v>
      </c>
      <c r="BB1360" s="19">
        <f>Regression!$C$45+Regression!$C$46*A1360</f>
        <v>8263.6394556747946</v>
      </c>
      <c r="BC1360" s="27" t="str">
        <f t="shared" si="302"/>
        <v/>
      </c>
      <c r="BD1360" s="30">
        <f>INDEX('Seasonal Index'!$H$2:$H$53,AI1360)</f>
        <v>0.98161870818373353</v>
      </c>
      <c r="BE1360" s="34" t="str">
        <f t="shared" si="303"/>
        <v/>
      </c>
      <c r="BF1360" s="38" t="str">
        <f t="shared" si="304"/>
        <v/>
      </c>
      <c r="BG1360" s="34">
        <f t="shared" si="305"/>
        <v>8663</v>
      </c>
      <c r="BH1360" s="13">
        <f t="shared" si="306"/>
        <v>0</v>
      </c>
      <c r="BI1360" s="13">
        <f t="shared" si="307"/>
        <v>0</v>
      </c>
    </row>
    <row r="1361" spans="1:61" x14ac:dyDescent="0.2">
      <c r="A1361" s="15">
        <v>1360</v>
      </c>
      <c r="B1361" s="35">
        <v>42790</v>
      </c>
      <c r="C1361" s="36">
        <v>8686</v>
      </c>
      <c r="D1361" s="37"/>
      <c r="E1361" s="15">
        <v>2364.8375000000001</v>
      </c>
      <c r="F1361" s="15">
        <v>237000</v>
      </c>
      <c r="H1361" s="15">
        <v>54.024999999999999</v>
      </c>
      <c r="I1361" s="15">
        <v>55.4</v>
      </c>
      <c r="J1361" s="15">
        <v>2.302</v>
      </c>
      <c r="K1361" s="15">
        <v>19089.379000000001</v>
      </c>
      <c r="L1361" s="15">
        <v>891367</v>
      </c>
      <c r="M1361" s="15">
        <v>634</v>
      </c>
      <c r="N1361" s="15">
        <v>17.652000000000001</v>
      </c>
      <c r="O1361" s="15">
        <v>264778</v>
      </c>
      <c r="P1361" s="15">
        <v>13005.9</v>
      </c>
      <c r="Q1361" s="15">
        <v>3588380</v>
      </c>
      <c r="R1361" s="15">
        <v>114000</v>
      </c>
      <c r="S1361" s="15">
        <v>20206</v>
      </c>
      <c r="T1361" s="15">
        <v>12.576000000000001</v>
      </c>
      <c r="U1361" s="15">
        <v>128.1</v>
      </c>
      <c r="V1361" s="15">
        <v>19</v>
      </c>
      <c r="W1361" s="15">
        <v>89.5</v>
      </c>
      <c r="X1361" s="15">
        <v>116.2728</v>
      </c>
      <c r="Y1361" s="15">
        <v>2.2222222222222201</v>
      </c>
      <c r="Z1361" s="15">
        <v>2.9808437824249299</v>
      </c>
      <c r="AA1361" s="15">
        <v>63.900672912597699</v>
      </c>
      <c r="AB1361" s="15">
        <v>322113</v>
      </c>
      <c r="AD1361" s="15">
        <v>0</v>
      </c>
      <c r="AE1361" s="15">
        <v>75.7</v>
      </c>
      <c r="AF1361" s="15">
        <v>2.1</v>
      </c>
      <c r="AH1361" s="13">
        <f t="shared" si="294"/>
        <v>2017</v>
      </c>
      <c r="AI1361" s="13">
        <f t="shared" si="295"/>
        <v>8</v>
      </c>
      <c r="AJ1361" s="13">
        <f>IF(AND(ISNUMBER(C1361),ISNUMBER(AK1361),ISNUMBER(AL1361),AH1361&gt;=Inputs!$B$5,AH1361&lt;=Inputs!$B$6,AH1361&lt;&gt;Inputs!$B$7,AH1361&lt;&gt;Inputs!$B$8),1,0)</f>
        <v>1</v>
      </c>
      <c r="AK1361" s="13">
        <f>IF(INDEX($E1361:$AF1361,Inputs!$C$10)="","",INDEX($E1361:$AF1361,Inputs!$C$10))</f>
        <v>264778</v>
      </c>
      <c r="AL1361" s="13">
        <f>IF(INDEX($E1361:$AF1361,Inputs!$C$11)="","",INDEX($E1361:$AF1361,Inputs!$C$11))</f>
        <v>237000</v>
      </c>
      <c r="AM1361" s="19">
        <f>Regression!$C$5+Regression!$C$6*A1361</f>
        <v>9251.712083022665</v>
      </c>
      <c r="AN1361" s="27">
        <f t="shared" si="296"/>
        <v>0.93885325462507918</v>
      </c>
      <c r="AO1361" s="30">
        <f>INDEX('Seasonal Index'!$E$2:$E$53,AI1361)</f>
        <v>0.97838705647303814</v>
      </c>
      <c r="AP1361" s="34">
        <f t="shared" si="297"/>
        <v>8877.8770554385028</v>
      </c>
      <c r="AQ1361" s="16">
        <f>IF(AJ1361=1,A1361-Regression!$C$15,0)</f>
        <v>-135.28057553956842</v>
      </c>
      <c r="AR1361" s="16">
        <f>IF(AJ1361=1,AK1361-Regression!$D$15,0)</f>
        <v>-2624.9784172661602</v>
      </c>
      <c r="AS1361" s="16">
        <f>IF(AJ1361=1,AL1361-Regression!$E$15,0)</f>
        <v>1707.4340527578024</v>
      </c>
      <c r="AT1361" s="16">
        <f>IF(AJ1361=1,AP1361-Regression!$F$15,0)</f>
        <v>-216.69558638476337</v>
      </c>
      <c r="AU1361" s="19">
        <f>IF(AND(ISNUMBER(AK1361),ISNUMBER(AL1361)),Regression!$C$38+Regression!$D$38*A1361+Regression!$E$38*AK1361+Regression!$F$38*AL1361,"")</f>
        <v>9296.6002427459334</v>
      </c>
      <c r="AV1361" s="34">
        <f t="shared" si="298"/>
        <v>9095.6733467067261</v>
      </c>
      <c r="AW1361" s="13" t="str">
        <f>IF(AJ1361=1,"Train",IF(AH1361=Inputs!$B$6+1,"Validation",IF(AH1361&gt;Inputs!$B$6+1,"Forecast","Not used")))</f>
        <v>Train</v>
      </c>
      <c r="AX1361" s="34">
        <f t="shared" si="299"/>
        <v>8686</v>
      </c>
      <c r="AY1361" s="38" t="str">
        <f t="shared" si="300"/>
        <v/>
      </c>
      <c r="AZ1361" s="13">
        <f t="shared" si="301"/>
        <v>-418.72318730743063</v>
      </c>
      <c r="BB1361" s="19">
        <f>Regression!$C$45+Regression!$C$46*A1361</f>
        <v>8265.198955287573</v>
      </c>
      <c r="BC1361" s="27" t="str">
        <f t="shared" si="302"/>
        <v/>
      </c>
      <c r="BD1361" s="30">
        <f>INDEX('Seasonal Index'!$H$2:$H$53,AI1361)</f>
        <v>1.0025158987054763</v>
      </c>
      <c r="BE1361" s="34" t="str">
        <f t="shared" si="303"/>
        <v/>
      </c>
      <c r="BF1361" s="38" t="str">
        <f t="shared" si="304"/>
        <v/>
      </c>
      <c r="BG1361" s="34">
        <f t="shared" si="305"/>
        <v>8686</v>
      </c>
      <c r="BH1361" s="13">
        <f t="shared" si="306"/>
        <v>0</v>
      </c>
      <c r="BI1361" s="13">
        <f t="shared" si="307"/>
        <v>0</v>
      </c>
    </row>
    <row r="1362" spans="1:61" x14ac:dyDescent="0.2">
      <c r="A1362" s="15">
        <v>1361</v>
      </c>
      <c r="B1362" s="35">
        <v>42797</v>
      </c>
      <c r="C1362" s="36">
        <v>9268</v>
      </c>
      <c r="D1362" s="37"/>
      <c r="E1362" s="15">
        <v>2378.8780000000002</v>
      </c>
      <c r="F1362" s="15">
        <v>221000</v>
      </c>
      <c r="H1362" s="15">
        <v>53.564</v>
      </c>
      <c r="I1362" s="15">
        <v>54.402000000000001</v>
      </c>
      <c r="J1362" s="15">
        <v>2.3140000000000001</v>
      </c>
      <c r="K1362" s="15">
        <v>19089.379000000001</v>
      </c>
      <c r="L1362" s="15">
        <v>891367</v>
      </c>
      <c r="M1362" s="15">
        <v>634</v>
      </c>
      <c r="N1362" s="15">
        <v>17.652000000000001</v>
      </c>
      <c r="O1362" s="15">
        <v>264778</v>
      </c>
      <c r="P1362" s="15">
        <v>13005.9</v>
      </c>
      <c r="Q1362" s="15">
        <v>3588380</v>
      </c>
      <c r="R1362" s="15">
        <v>114000</v>
      </c>
      <c r="S1362" s="15">
        <v>20571</v>
      </c>
      <c r="T1362" s="15">
        <v>12.576000000000001</v>
      </c>
      <c r="U1362" s="15">
        <v>128.1</v>
      </c>
      <c r="V1362" s="15">
        <v>19</v>
      </c>
      <c r="W1362" s="15">
        <v>89.5</v>
      </c>
      <c r="X1362" s="15">
        <v>116.068175</v>
      </c>
      <c r="Y1362" s="15">
        <v>2.2222222222222201</v>
      </c>
      <c r="Z1362" s="15">
        <v>2.9808437824249299</v>
      </c>
      <c r="AA1362" s="15">
        <v>63.900672912597699</v>
      </c>
      <c r="AB1362" s="15">
        <v>324609</v>
      </c>
      <c r="AD1362" s="15">
        <v>0</v>
      </c>
      <c r="AE1362" s="15">
        <v>111.3</v>
      </c>
      <c r="AF1362" s="15">
        <v>4.5999999999999996</v>
      </c>
      <c r="AH1362" s="13">
        <f t="shared" si="294"/>
        <v>2017</v>
      </c>
      <c r="AI1362" s="13">
        <f t="shared" si="295"/>
        <v>9</v>
      </c>
      <c r="AJ1362" s="13">
        <f>IF(AND(ISNUMBER(C1362),ISNUMBER(AK1362),ISNUMBER(AL1362),AH1362&gt;=Inputs!$B$5,AH1362&lt;=Inputs!$B$6,AH1362&lt;&gt;Inputs!$B$7,AH1362&lt;&gt;Inputs!$B$8),1,0)</f>
        <v>1</v>
      </c>
      <c r="AK1362" s="13">
        <f>IF(INDEX($E1362:$AF1362,Inputs!$C$10)="","",INDEX($E1362:$AF1362,Inputs!$C$10))</f>
        <v>264778</v>
      </c>
      <c r="AL1362" s="13">
        <f>IF(INDEX($E1362:$AF1362,Inputs!$C$11)="","",INDEX($E1362:$AF1362,Inputs!$C$11))</f>
        <v>221000</v>
      </c>
      <c r="AM1362" s="19">
        <f>Regression!$C$5+Regression!$C$6*A1362</f>
        <v>9250.5394080843453</v>
      </c>
      <c r="AN1362" s="27">
        <f t="shared" si="296"/>
        <v>1.0018875214887897</v>
      </c>
      <c r="AO1362" s="30">
        <f>INDEX('Seasonal Index'!$E$2:$E$53,AI1362)</f>
        <v>0.98629367627517528</v>
      </c>
      <c r="AP1362" s="34">
        <f t="shared" si="297"/>
        <v>9396.795521392185</v>
      </c>
      <c r="AQ1362" s="16">
        <f>IF(AJ1362=1,A1362-Regression!$C$15,0)</f>
        <v>-134.28057553956842</v>
      </c>
      <c r="AR1362" s="16">
        <f>IF(AJ1362=1,AK1362-Regression!$D$15,0)</f>
        <v>-2624.9784172661602</v>
      </c>
      <c r="AS1362" s="16">
        <f>IF(AJ1362=1,AL1362-Regression!$E$15,0)</f>
        <v>-14292.565947242198</v>
      </c>
      <c r="AT1362" s="16">
        <f>IF(AJ1362=1,AP1362-Regression!$F$15,0)</f>
        <v>302.22287956891887</v>
      </c>
      <c r="AU1362" s="19">
        <f>IF(AND(ISNUMBER(AK1362),ISNUMBER(AL1362)),Regression!$C$38+Regression!$D$38*A1362+Regression!$E$38*AK1362+Regression!$F$38*AL1362,"")</f>
        <v>9337.5185915561142</v>
      </c>
      <c r="AV1362" s="34">
        <f t="shared" si="298"/>
        <v>9209.5355389536762</v>
      </c>
      <c r="AW1362" s="13" t="str">
        <f>IF(AJ1362=1,"Train",IF(AH1362=Inputs!$B$6+1,"Validation",IF(AH1362&gt;Inputs!$B$6+1,"Forecast","Not used")))</f>
        <v>Train</v>
      </c>
      <c r="AX1362" s="34">
        <f t="shared" si="299"/>
        <v>9268</v>
      </c>
      <c r="AY1362" s="38" t="str">
        <f t="shared" si="300"/>
        <v/>
      </c>
      <c r="AZ1362" s="13">
        <f t="shared" si="301"/>
        <v>59.276929836070849</v>
      </c>
      <c r="BB1362" s="19">
        <f>Regression!$C$45+Regression!$C$46*A1362</f>
        <v>8266.7584549003495</v>
      </c>
      <c r="BC1362" s="27" t="str">
        <f t="shared" si="302"/>
        <v/>
      </c>
      <c r="BD1362" s="30">
        <f>INDEX('Seasonal Index'!$H$2:$H$53,AI1362)</f>
        <v>1.0104103597905623</v>
      </c>
      <c r="BE1362" s="34" t="str">
        <f t="shared" si="303"/>
        <v/>
      </c>
      <c r="BF1362" s="38" t="str">
        <f t="shared" si="304"/>
        <v/>
      </c>
      <c r="BG1362" s="34">
        <f t="shared" si="305"/>
        <v>9268</v>
      </c>
      <c r="BH1362" s="13">
        <f t="shared" si="306"/>
        <v>0</v>
      </c>
      <c r="BI1362" s="13">
        <f t="shared" si="307"/>
        <v>0</v>
      </c>
    </row>
    <row r="1363" spans="1:61" x14ac:dyDescent="0.2">
      <c r="A1363" s="15">
        <v>1362</v>
      </c>
      <c r="B1363" s="35">
        <v>42804</v>
      </c>
      <c r="C1363" s="36">
        <v>9254</v>
      </c>
      <c r="D1363" s="37"/>
      <c r="E1363" s="15">
        <v>2368.83</v>
      </c>
      <c r="F1363" s="15">
        <v>236000</v>
      </c>
      <c r="H1363" s="15">
        <v>50.5</v>
      </c>
      <c r="I1363" s="15">
        <v>52.783999999999999</v>
      </c>
      <c r="J1363" s="15">
        <v>2.3410000000000002</v>
      </c>
      <c r="K1363" s="15">
        <v>19089.379000000001</v>
      </c>
      <c r="L1363" s="15">
        <v>891367</v>
      </c>
      <c r="M1363" s="15">
        <v>683</v>
      </c>
      <c r="N1363" s="15">
        <v>17.652000000000001</v>
      </c>
      <c r="O1363" s="15">
        <v>264778</v>
      </c>
      <c r="P1363" s="15">
        <v>13063.7</v>
      </c>
      <c r="Q1363" s="15">
        <v>3588380</v>
      </c>
      <c r="R1363" s="15">
        <v>114000</v>
      </c>
      <c r="S1363" s="15">
        <v>20571</v>
      </c>
      <c r="T1363" s="15">
        <v>12.576000000000001</v>
      </c>
      <c r="U1363" s="15">
        <v>128.1</v>
      </c>
      <c r="V1363" s="15">
        <v>19</v>
      </c>
      <c r="W1363" s="15">
        <v>91.3</v>
      </c>
      <c r="X1363" s="15">
        <v>116.32086</v>
      </c>
      <c r="Y1363" s="15">
        <v>2.2222222222222201</v>
      </c>
      <c r="Z1363" s="15">
        <v>2.9808437824249299</v>
      </c>
      <c r="AA1363" s="15">
        <v>63.900672912597699</v>
      </c>
      <c r="AB1363" s="15">
        <v>324609</v>
      </c>
      <c r="AD1363" s="15">
        <v>0</v>
      </c>
      <c r="AE1363" s="15">
        <v>100.7</v>
      </c>
      <c r="AF1363" s="15">
        <v>4.9000000000000004</v>
      </c>
      <c r="AH1363" s="13">
        <f t="shared" si="294"/>
        <v>2017</v>
      </c>
      <c r="AI1363" s="13">
        <f t="shared" si="295"/>
        <v>10</v>
      </c>
      <c r="AJ1363" s="13">
        <f>IF(AND(ISNUMBER(C1363),ISNUMBER(AK1363),ISNUMBER(AL1363),AH1363&gt;=Inputs!$B$5,AH1363&lt;=Inputs!$B$6,AH1363&lt;&gt;Inputs!$B$7,AH1363&lt;&gt;Inputs!$B$8),1,0)</f>
        <v>1</v>
      </c>
      <c r="AK1363" s="13">
        <f>IF(INDEX($E1363:$AF1363,Inputs!$C$10)="","",INDEX($E1363:$AF1363,Inputs!$C$10))</f>
        <v>264778</v>
      </c>
      <c r="AL1363" s="13">
        <f>IF(INDEX($E1363:$AF1363,Inputs!$C$11)="","",INDEX($E1363:$AF1363,Inputs!$C$11))</f>
        <v>236000</v>
      </c>
      <c r="AM1363" s="19">
        <f>Regression!$C$5+Regression!$C$6*A1363</f>
        <v>9249.3667331460274</v>
      </c>
      <c r="AN1363" s="27">
        <f t="shared" si="296"/>
        <v>1.0005009280081163</v>
      </c>
      <c r="AO1363" s="30">
        <f>INDEX('Seasonal Index'!$E$2:$E$53,AI1363)</f>
        <v>0.99527490721887679</v>
      </c>
      <c r="AP1363" s="34">
        <f t="shared" si="297"/>
        <v>9297.9335989276551</v>
      </c>
      <c r="AQ1363" s="16">
        <f>IF(AJ1363=1,A1363-Regression!$C$15,0)</f>
        <v>-133.28057553956842</v>
      </c>
      <c r="AR1363" s="16">
        <f>IF(AJ1363=1,AK1363-Regression!$D$15,0)</f>
        <v>-2624.9784172661602</v>
      </c>
      <c r="AS1363" s="16">
        <f>IF(AJ1363=1,AL1363-Regression!$E$15,0)</f>
        <v>707.43405275780242</v>
      </c>
      <c r="AT1363" s="16">
        <f>IF(AJ1363=1,AP1363-Regression!$F$15,0)</f>
        <v>203.36095710438894</v>
      </c>
      <c r="AU1363" s="19">
        <f>IF(AND(ISNUMBER(AK1363),ISNUMBER(AL1363)),Regression!$C$38+Regression!$D$38*A1363+Regression!$E$38*AK1363+Regression!$F$38*AL1363,"")</f>
        <v>9296.1306576868228</v>
      </c>
      <c r="AV1363" s="34">
        <f t="shared" si="298"/>
        <v>9252.2055778238082</v>
      </c>
      <c r="AW1363" s="13" t="str">
        <f>IF(AJ1363=1,"Train",IF(AH1363=Inputs!$B$6+1,"Validation",IF(AH1363&gt;Inputs!$B$6+1,"Forecast","Not used")))</f>
        <v>Train</v>
      </c>
      <c r="AX1363" s="34">
        <f t="shared" si="299"/>
        <v>9254</v>
      </c>
      <c r="AY1363" s="38" t="str">
        <f t="shared" si="300"/>
        <v/>
      </c>
      <c r="AZ1363" s="13">
        <f t="shared" si="301"/>
        <v>1.8029412408322969</v>
      </c>
      <c r="BB1363" s="19">
        <f>Regression!$C$45+Regression!$C$46*A1363</f>
        <v>8268.3179545131261</v>
      </c>
      <c r="BC1363" s="27" t="str">
        <f t="shared" si="302"/>
        <v/>
      </c>
      <c r="BD1363" s="30">
        <f>INDEX('Seasonal Index'!$H$2:$H$53,AI1363)</f>
        <v>1.0119261816291902</v>
      </c>
      <c r="BE1363" s="34" t="str">
        <f t="shared" si="303"/>
        <v/>
      </c>
      <c r="BF1363" s="38" t="str">
        <f t="shared" si="304"/>
        <v/>
      </c>
      <c r="BG1363" s="34">
        <f t="shared" si="305"/>
        <v>9254</v>
      </c>
      <c r="BH1363" s="13">
        <f t="shared" si="306"/>
        <v>0</v>
      </c>
      <c r="BI1363" s="13">
        <f t="shared" si="307"/>
        <v>0</v>
      </c>
    </row>
    <row r="1364" spans="1:61" x14ac:dyDescent="0.2">
      <c r="A1364" s="15">
        <v>1363</v>
      </c>
      <c r="B1364" s="35">
        <v>42811</v>
      </c>
      <c r="C1364" s="36">
        <v>9200</v>
      </c>
      <c r="D1364" s="37"/>
      <c r="E1364" s="15">
        <v>2376.7620000000002</v>
      </c>
      <c r="F1364" s="15">
        <v>228000</v>
      </c>
      <c r="H1364" s="15">
        <v>48.033999999999999</v>
      </c>
      <c r="I1364" s="15">
        <v>50.293999999999997</v>
      </c>
      <c r="J1364" s="15">
        <v>2.323</v>
      </c>
      <c r="K1364" s="15">
        <v>19089.379000000001</v>
      </c>
      <c r="L1364" s="15">
        <v>842380</v>
      </c>
      <c r="M1364" s="15">
        <v>683</v>
      </c>
      <c r="N1364" s="15">
        <v>17.699000000000002</v>
      </c>
      <c r="O1364" s="15">
        <v>264778</v>
      </c>
      <c r="P1364" s="15">
        <v>13063.7</v>
      </c>
      <c r="Q1364" s="15">
        <v>3636438</v>
      </c>
      <c r="R1364" s="15">
        <v>114000</v>
      </c>
      <c r="S1364" s="15">
        <v>20571</v>
      </c>
      <c r="T1364" s="15">
        <v>12.576000000000001</v>
      </c>
      <c r="U1364" s="15">
        <v>128.1</v>
      </c>
      <c r="V1364" s="15">
        <v>19</v>
      </c>
      <c r="W1364" s="15">
        <v>91.3</v>
      </c>
      <c r="X1364" s="15">
        <v>116.66970000000001</v>
      </c>
      <c r="Y1364" s="15">
        <v>2.2222222222222201</v>
      </c>
      <c r="Z1364" s="15">
        <v>2.9619600772857702</v>
      </c>
      <c r="AA1364" s="15">
        <v>63.900672912597699</v>
      </c>
      <c r="AB1364" s="15">
        <v>324609</v>
      </c>
      <c r="AD1364" s="15">
        <v>0</v>
      </c>
      <c r="AE1364" s="15">
        <v>158.30000000000001</v>
      </c>
      <c r="AF1364" s="15">
        <v>2.1</v>
      </c>
      <c r="AH1364" s="13">
        <f t="shared" si="294"/>
        <v>2017</v>
      </c>
      <c r="AI1364" s="13">
        <f t="shared" si="295"/>
        <v>11</v>
      </c>
      <c r="AJ1364" s="13">
        <f>IF(AND(ISNUMBER(C1364),ISNUMBER(AK1364),ISNUMBER(AL1364),AH1364&gt;=Inputs!$B$5,AH1364&lt;=Inputs!$B$6,AH1364&lt;&gt;Inputs!$B$7,AH1364&lt;&gt;Inputs!$B$8),1,0)</f>
        <v>1</v>
      </c>
      <c r="AK1364" s="13">
        <f>IF(INDEX($E1364:$AF1364,Inputs!$C$10)="","",INDEX($E1364:$AF1364,Inputs!$C$10))</f>
        <v>264778</v>
      </c>
      <c r="AL1364" s="13">
        <f>IF(INDEX($E1364:$AF1364,Inputs!$C$11)="","",INDEX($E1364:$AF1364,Inputs!$C$11))</f>
        <v>228000</v>
      </c>
      <c r="AM1364" s="19">
        <f>Regression!$C$5+Regression!$C$6*A1364</f>
        <v>9248.1940582077077</v>
      </c>
      <c r="AN1364" s="27">
        <f t="shared" si="296"/>
        <v>0.99478881412907461</v>
      </c>
      <c r="AO1364" s="30">
        <f>INDEX('Seasonal Index'!$E$2:$E$53,AI1364)</f>
        <v>1.0021277529608945</v>
      </c>
      <c r="AP1364" s="34">
        <f t="shared" si="297"/>
        <v>9180.4662357844172</v>
      </c>
      <c r="AQ1364" s="16">
        <f>IF(AJ1364=1,A1364-Regression!$C$15,0)</f>
        <v>-132.28057553956842</v>
      </c>
      <c r="AR1364" s="16">
        <f>IF(AJ1364=1,AK1364-Regression!$D$15,0)</f>
        <v>-2624.9784172661602</v>
      </c>
      <c r="AS1364" s="16">
        <f>IF(AJ1364=1,AL1364-Regression!$E$15,0)</f>
        <v>-7292.5659472421976</v>
      </c>
      <c r="AT1364" s="16">
        <f>IF(AJ1364=1,AP1364-Regression!$F$15,0)</f>
        <v>85.893593961151055</v>
      </c>
      <c r="AU1364" s="19">
        <f>IF(AND(ISNUMBER(AK1364),ISNUMBER(AL1364)),Regression!$C$38+Regression!$D$38*A1364+Regression!$E$38*AK1364+Regression!$F$38*AL1364,"")</f>
        <v>9315.8086754829455</v>
      </c>
      <c r="AV1364" s="34">
        <f t="shared" si="298"/>
        <v>9335.6304149753305</v>
      </c>
      <c r="AW1364" s="13" t="str">
        <f>IF(AJ1364=1,"Train",IF(AH1364=Inputs!$B$6+1,"Validation",IF(AH1364&gt;Inputs!$B$6+1,"Forecast","Not used")))</f>
        <v>Train</v>
      </c>
      <c r="AX1364" s="34">
        <f t="shared" si="299"/>
        <v>9200</v>
      </c>
      <c r="AY1364" s="38" t="str">
        <f t="shared" si="300"/>
        <v/>
      </c>
      <c r="AZ1364" s="13">
        <f t="shared" si="301"/>
        <v>-135.34243969852832</v>
      </c>
      <c r="BB1364" s="19">
        <f>Regression!$C$45+Regression!$C$46*A1364</f>
        <v>8269.8774541259027</v>
      </c>
      <c r="BC1364" s="27" t="str">
        <f t="shared" si="302"/>
        <v/>
      </c>
      <c r="BD1364" s="30">
        <f>INDEX('Seasonal Index'!$H$2:$H$53,AI1364)</f>
        <v>1.0050201958166503</v>
      </c>
      <c r="BE1364" s="34" t="str">
        <f t="shared" si="303"/>
        <v/>
      </c>
      <c r="BF1364" s="38" t="str">
        <f t="shared" si="304"/>
        <v/>
      </c>
      <c r="BG1364" s="34">
        <f t="shared" si="305"/>
        <v>9200</v>
      </c>
      <c r="BH1364" s="13">
        <f t="shared" si="306"/>
        <v>0</v>
      </c>
      <c r="BI1364" s="13">
        <f t="shared" si="307"/>
        <v>0</v>
      </c>
    </row>
    <row r="1365" spans="1:61" x14ac:dyDescent="0.2">
      <c r="A1365" s="15">
        <v>1364</v>
      </c>
      <c r="B1365" s="35">
        <v>42818</v>
      </c>
      <c r="C1365" s="36">
        <v>9524</v>
      </c>
      <c r="D1365" s="37"/>
      <c r="E1365" s="15">
        <v>2351.1759999999999</v>
      </c>
      <c r="F1365" s="15">
        <v>235000</v>
      </c>
      <c r="H1365" s="15">
        <v>47.28</v>
      </c>
      <c r="I1365" s="15">
        <v>50.101999999999997</v>
      </c>
      <c r="J1365" s="15">
        <v>2.3210000000000002</v>
      </c>
      <c r="K1365" s="15">
        <v>19089.379000000001</v>
      </c>
      <c r="L1365" s="15">
        <v>842380</v>
      </c>
      <c r="M1365" s="15">
        <v>683</v>
      </c>
      <c r="N1365" s="15">
        <v>17.699000000000002</v>
      </c>
      <c r="O1365" s="15">
        <v>242600</v>
      </c>
      <c r="P1365" s="15">
        <v>13063.7</v>
      </c>
      <c r="Q1365" s="15">
        <v>3636438</v>
      </c>
      <c r="R1365" s="15">
        <v>114000</v>
      </c>
      <c r="S1365" s="15">
        <v>20571</v>
      </c>
      <c r="T1365" s="15">
        <v>12.576000000000001</v>
      </c>
      <c r="U1365" s="15">
        <v>128.1</v>
      </c>
      <c r="V1365" s="15">
        <v>19</v>
      </c>
      <c r="W1365" s="15">
        <v>91.3</v>
      </c>
      <c r="X1365" s="15">
        <v>116.00946</v>
      </c>
      <c r="Y1365" s="15">
        <v>2.2222222222222201</v>
      </c>
      <c r="Z1365" s="15">
        <v>2.9619600772857702</v>
      </c>
      <c r="AA1365" s="15">
        <v>63.900672912597699</v>
      </c>
      <c r="AB1365" s="15">
        <v>324609</v>
      </c>
      <c r="AD1365" s="15">
        <v>0</v>
      </c>
      <c r="AE1365" s="15">
        <v>99.3</v>
      </c>
      <c r="AF1365" s="15">
        <v>8.1999999999999993</v>
      </c>
      <c r="AH1365" s="13">
        <f t="shared" si="294"/>
        <v>2017</v>
      </c>
      <c r="AI1365" s="13">
        <f t="shared" si="295"/>
        <v>12</v>
      </c>
      <c r="AJ1365" s="13">
        <f>IF(AND(ISNUMBER(C1365),ISNUMBER(AK1365),ISNUMBER(AL1365),AH1365&gt;=Inputs!$B$5,AH1365&lt;=Inputs!$B$6,AH1365&lt;&gt;Inputs!$B$7,AH1365&lt;&gt;Inputs!$B$8),1,0)</f>
        <v>1</v>
      </c>
      <c r="AK1365" s="13">
        <f>IF(INDEX($E1365:$AF1365,Inputs!$C$10)="","",INDEX($E1365:$AF1365,Inputs!$C$10))</f>
        <v>242600</v>
      </c>
      <c r="AL1365" s="13">
        <f>IF(INDEX($E1365:$AF1365,Inputs!$C$11)="","",INDEX($E1365:$AF1365,Inputs!$C$11))</f>
        <v>235000</v>
      </c>
      <c r="AM1365" s="19">
        <f>Regression!$C$5+Regression!$C$6*A1365</f>
        <v>9247.021383269388</v>
      </c>
      <c r="AN1365" s="27">
        <f t="shared" si="296"/>
        <v>1.0299532795751667</v>
      </c>
      <c r="AO1365" s="30">
        <f>INDEX('Seasonal Index'!$E$2:$E$53,AI1365)</f>
        <v>0.99255102448152055</v>
      </c>
      <c r="AP1365" s="34">
        <f t="shared" si="297"/>
        <v>9595.4764693080215</v>
      </c>
      <c r="AQ1365" s="16">
        <f>IF(AJ1365=1,A1365-Regression!$C$15,0)</f>
        <v>-131.28057553956842</v>
      </c>
      <c r="AR1365" s="16">
        <f>IF(AJ1365=1,AK1365-Regression!$D$15,0)</f>
        <v>-24802.97841726616</v>
      </c>
      <c r="AS1365" s="16">
        <f>IF(AJ1365=1,AL1365-Regression!$E$15,0)</f>
        <v>-292.56594724219758</v>
      </c>
      <c r="AT1365" s="16">
        <f>IF(AJ1365=1,AP1365-Regression!$F$15,0)</f>
        <v>500.90382748475531</v>
      </c>
      <c r="AU1365" s="19">
        <f>IF(AND(ISNUMBER(AK1365),ISNUMBER(AL1365)),Regression!$C$38+Regression!$D$38*A1365+Regression!$E$38*AK1365+Regression!$F$38*AL1365,"")</f>
        <v>9255.1935164791375</v>
      </c>
      <c r="AV1365" s="34">
        <f t="shared" si="298"/>
        <v>9186.2518065560944</v>
      </c>
      <c r="AW1365" s="13" t="str">
        <f>IF(AJ1365=1,"Train",IF(AH1365=Inputs!$B$6+1,"Validation",IF(AH1365&gt;Inputs!$B$6+1,"Forecast","Not used")))</f>
        <v>Train</v>
      </c>
      <c r="AX1365" s="34">
        <f t="shared" si="299"/>
        <v>9524</v>
      </c>
      <c r="AY1365" s="38" t="str">
        <f t="shared" si="300"/>
        <v/>
      </c>
      <c r="AZ1365" s="13">
        <f t="shared" si="301"/>
        <v>340.28295282888394</v>
      </c>
      <c r="BB1365" s="19">
        <f>Regression!$C$45+Regression!$C$46*A1365</f>
        <v>8271.4369537386792</v>
      </c>
      <c r="BC1365" s="27" t="str">
        <f t="shared" si="302"/>
        <v/>
      </c>
      <c r="BD1365" s="30">
        <f>INDEX('Seasonal Index'!$H$2:$H$53,AI1365)</f>
        <v>1.0030364776411875</v>
      </c>
      <c r="BE1365" s="34" t="str">
        <f t="shared" si="303"/>
        <v/>
      </c>
      <c r="BF1365" s="38" t="str">
        <f t="shared" si="304"/>
        <v/>
      </c>
      <c r="BG1365" s="34">
        <f t="shared" si="305"/>
        <v>9524</v>
      </c>
      <c r="BH1365" s="13">
        <f t="shared" si="306"/>
        <v>0</v>
      </c>
      <c r="BI1365" s="13">
        <f t="shared" si="307"/>
        <v>0</v>
      </c>
    </row>
    <row r="1366" spans="1:61" x14ac:dyDescent="0.2">
      <c r="A1366" s="15">
        <v>1365</v>
      </c>
      <c r="B1366" s="35">
        <v>42825</v>
      </c>
      <c r="C1366" s="36">
        <v>9245</v>
      </c>
      <c r="D1366" s="37"/>
      <c r="E1366" s="15">
        <v>2358.4140000000002</v>
      </c>
      <c r="F1366" s="15">
        <v>236000</v>
      </c>
      <c r="H1366" s="15">
        <v>49.137999999999998</v>
      </c>
      <c r="I1366" s="15">
        <v>51.33</v>
      </c>
      <c r="J1366" s="15">
        <v>2.3149999999999999</v>
      </c>
      <c r="K1366" s="15">
        <v>19089.379000000001</v>
      </c>
      <c r="L1366" s="15">
        <v>842380</v>
      </c>
      <c r="M1366" s="15">
        <v>683</v>
      </c>
      <c r="N1366" s="15">
        <v>17.699000000000002</v>
      </c>
      <c r="O1366" s="15">
        <v>242600</v>
      </c>
      <c r="P1366" s="15">
        <v>13063.7</v>
      </c>
      <c r="Q1366" s="15">
        <v>3636438</v>
      </c>
      <c r="R1366" s="15">
        <v>114000</v>
      </c>
      <c r="S1366" s="15">
        <v>20571</v>
      </c>
      <c r="T1366" s="15">
        <v>12.576000000000001</v>
      </c>
      <c r="U1366" s="15">
        <v>128.1</v>
      </c>
      <c r="V1366" s="15">
        <v>19</v>
      </c>
      <c r="W1366" s="15">
        <v>91.3</v>
      </c>
      <c r="X1366" s="15">
        <v>114.81506</v>
      </c>
      <c r="Y1366" s="15">
        <v>2.2222222222222201</v>
      </c>
      <c r="Z1366" s="15">
        <v>2.9619600772857702</v>
      </c>
      <c r="AA1366" s="15">
        <v>63.900672912597699</v>
      </c>
      <c r="AB1366" s="15">
        <v>324609</v>
      </c>
      <c r="AD1366" s="15">
        <v>0</v>
      </c>
      <c r="AE1366" s="15">
        <v>70.900000000000006</v>
      </c>
      <c r="AF1366" s="15">
        <v>9.1</v>
      </c>
      <c r="AH1366" s="13">
        <f t="shared" si="294"/>
        <v>2017</v>
      </c>
      <c r="AI1366" s="13">
        <f t="shared" si="295"/>
        <v>13</v>
      </c>
      <c r="AJ1366" s="13">
        <f>IF(AND(ISNUMBER(C1366),ISNUMBER(AK1366),ISNUMBER(AL1366),AH1366&gt;=Inputs!$B$5,AH1366&lt;=Inputs!$B$6,AH1366&lt;&gt;Inputs!$B$7,AH1366&lt;&gt;Inputs!$B$8),1,0)</f>
        <v>1</v>
      </c>
      <c r="AK1366" s="13">
        <f>IF(INDEX($E1366:$AF1366,Inputs!$C$10)="","",INDEX($E1366:$AF1366,Inputs!$C$10))</f>
        <v>242600</v>
      </c>
      <c r="AL1366" s="13">
        <f>IF(INDEX($E1366:$AF1366,Inputs!$C$11)="","",INDEX($E1366:$AF1366,Inputs!$C$11))</f>
        <v>236000</v>
      </c>
      <c r="AM1366" s="19">
        <f>Regression!$C$5+Regression!$C$6*A1366</f>
        <v>9245.8487083310702</v>
      </c>
      <c r="AN1366" s="27">
        <f t="shared" si="296"/>
        <v>0.99990820655216806</v>
      </c>
      <c r="AO1366" s="30">
        <f>INDEX('Seasonal Index'!$E$2:$E$53,AI1366)</f>
        <v>1.0067199075539344</v>
      </c>
      <c r="AP1366" s="34">
        <f t="shared" si="297"/>
        <v>9183.2891458985123</v>
      </c>
      <c r="AQ1366" s="16">
        <f>IF(AJ1366=1,A1366-Regression!$C$15,0)</f>
        <v>-130.28057553956842</v>
      </c>
      <c r="AR1366" s="16">
        <f>IF(AJ1366=1,AK1366-Regression!$D$15,0)</f>
        <v>-24802.97841726616</v>
      </c>
      <c r="AS1366" s="16">
        <f>IF(AJ1366=1,AL1366-Regression!$E$15,0)</f>
        <v>707.43405275780242</v>
      </c>
      <c r="AT1366" s="16">
        <f>IF(AJ1366=1,AP1366-Regression!$F$15,0)</f>
        <v>88.716504075246121</v>
      </c>
      <c r="AU1366" s="19">
        <f>IF(AND(ISNUMBER(AK1366),ISNUMBER(AL1366)),Regression!$C$38+Regression!$D$38*A1366+Regression!$E$38*AK1366+Regression!$F$38*AL1366,"")</f>
        <v>9250.9761618844459</v>
      </c>
      <c r="AV1366" s="34">
        <f t="shared" si="298"/>
        <v>9313.1418664759603</v>
      </c>
      <c r="AW1366" s="13" t="str">
        <f>IF(AJ1366=1,"Train",IF(AH1366=Inputs!$B$6+1,"Validation",IF(AH1366&gt;Inputs!$B$6+1,"Forecast","Not used")))</f>
        <v>Train</v>
      </c>
      <c r="AX1366" s="34">
        <f t="shared" si="299"/>
        <v>9245</v>
      </c>
      <c r="AY1366" s="38" t="str">
        <f t="shared" si="300"/>
        <v/>
      </c>
      <c r="AZ1366" s="13">
        <f t="shared" si="301"/>
        <v>-67.687015985933613</v>
      </c>
      <c r="BB1366" s="19">
        <f>Regression!$C$45+Regression!$C$46*A1366</f>
        <v>8272.9964533514558</v>
      </c>
      <c r="BC1366" s="27" t="str">
        <f t="shared" si="302"/>
        <v/>
      </c>
      <c r="BD1366" s="30">
        <f>INDEX('Seasonal Index'!$H$2:$H$53,AI1366)</f>
        <v>1.0306249409207193</v>
      </c>
      <c r="BE1366" s="34" t="str">
        <f t="shared" si="303"/>
        <v/>
      </c>
      <c r="BF1366" s="38" t="str">
        <f t="shared" si="304"/>
        <v/>
      </c>
      <c r="BG1366" s="34">
        <f t="shared" si="305"/>
        <v>9245</v>
      </c>
      <c r="BH1366" s="13">
        <f t="shared" si="306"/>
        <v>0</v>
      </c>
      <c r="BI1366" s="13">
        <f t="shared" si="307"/>
        <v>0</v>
      </c>
    </row>
    <row r="1367" spans="1:61" x14ac:dyDescent="0.2">
      <c r="A1367" s="15">
        <v>1366</v>
      </c>
      <c r="B1367" s="35">
        <v>42832</v>
      </c>
      <c r="C1367" s="36">
        <v>9275</v>
      </c>
      <c r="D1367" s="37"/>
      <c r="E1367" s="15">
        <v>2356.9960000000001</v>
      </c>
      <c r="F1367" s="15">
        <v>216000</v>
      </c>
      <c r="H1367" s="15">
        <v>51.264000000000003</v>
      </c>
      <c r="I1367" s="15">
        <v>53.277999999999999</v>
      </c>
      <c r="J1367" s="15">
        <v>2.36</v>
      </c>
      <c r="K1367" s="15">
        <v>19089.379000000001</v>
      </c>
      <c r="L1367" s="15">
        <v>842380</v>
      </c>
      <c r="M1367" s="15">
        <v>744</v>
      </c>
      <c r="N1367" s="15">
        <v>17.699000000000002</v>
      </c>
      <c r="O1367" s="15">
        <v>242600</v>
      </c>
      <c r="P1367" s="15">
        <v>13088.4</v>
      </c>
      <c r="Q1367" s="15">
        <v>3636438</v>
      </c>
      <c r="R1367" s="15">
        <v>114000</v>
      </c>
      <c r="S1367" s="15">
        <v>20571</v>
      </c>
      <c r="T1367" s="15">
        <v>12.576000000000001</v>
      </c>
      <c r="U1367" s="15">
        <v>128.1</v>
      </c>
      <c r="V1367" s="15">
        <v>19</v>
      </c>
      <c r="W1367" s="15">
        <v>88.4</v>
      </c>
      <c r="X1367" s="15">
        <v>114.53774</v>
      </c>
      <c r="Y1367" s="15">
        <v>2.2222222222222201</v>
      </c>
      <c r="Z1367" s="15">
        <v>2.9619600772857702</v>
      </c>
      <c r="AA1367" s="15">
        <v>63.900672912597699</v>
      </c>
      <c r="AB1367" s="15">
        <v>324609</v>
      </c>
      <c r="AD1367" s="15">
        <v>0</v>
      </c>
      <c r="AE1367" s="15">
        <v>71.400000000000006</v>
      </c>
      <c r="AF1367" s="15">
        <v>5.2</v>
      </c>
      <c r="AH1367" s="13">
        <f t="shared" si="294"/>
        <v>2017</v>
      </c>
      <c r="AI1367" s="13">
        <f t="shared" si="295"/>
        <v>14</v>
      </c>
      <c r="AJ1367" s="13">
        <f>IF(AND(ISNUMBER(C1367),ISNUMBER(AK1367),ISNUMBER(AL1367),AH1367&gt;=Inputs!$B$5,AH1367&lt;=Inputs!$B$6,AH1367&lt;&gt;Inputs!$B$7,AH1367&lt;&gt;Inputs!$B$8),1,0)</f>
        <v>1</v>
      </c>
      <c r="AK1367" s="13">
        <f>IF(INDEX($E1367:$AF1367,Inputs!$C$10)="","",INDEX($E1367:$AF1367,Inputs!$C$10))</f>
        <v>242600</v>
      </c>
      <c r="AL1367" s="13">
        <f>IF(INDEX($E1367:$AF1367,Inputs!$C$11)="","",INDEX($E1367:$AF1367,Inputs!$C$11))</f>
        <v>216000</v>
      </c>
      <c r="AM1367" s="19">
        <f>Regression!$C$5+Regression!$C$6*A1367</f>
        <v>9244.6760333927505</v>
      </c>
      <c r="AN1367" s="27">
        <f t="shared" si="296"/>
        <v>1.0032801545990055</v>
      </c>
      <c r="AO1367" s="30">
        <f>INDEX('Seasonal Index'!$E$2:$E$53,AI1367)</f>
        <v>0.99471306505019241</v>
      </c>
      <c r="AP1367" s="34">
        <f t="shared" si="297"/>
        <v>9324.2969514349261</v>
      </c>
      <c r="AQ1367" s="16">
        <f>IF(AJ1367=1,A1367-Regression!$C$15,0)</f>
        <v>-129.28057553956842</v>
      </c>
      <c r="AR1367" s="16">
        <f>IF(AJ1367=1,AK1367-Regression!$D$15,0)</f>
        <v>-24802.97841726616</v>
      </c>
      <c r="AS1367" s="16">
        <f>IF(AJ1367=1,AL1367-Regression!$E$15,0)</f>
        <v>-19292.565947242198</v>
      </c>
      <c r="AT1367" s="16">
        <f>IF(AJ1367=1,AP1367-Regression!$F$15,0)</f>
        <v>229.72430961165992</v>
      </c>
      <c r="AU1367" s="19">
        <f>IF(AND(ISNUMBER(AK1367),ISNUMBER(AL1367)),Regression!$C$38+Regression!$D$38*A1367+Regression!$E$38*AK1367+Regression!$F$38*AL1367,"")</f>
        <v>9302.5146762016539</v>
      </c>
      <c r="AV1367" s="34">
        <f t="shared" si="298"/>
        <v>9253.3328862389462</v>
      </c>
      <c r="AW1367" s="13" t="str">
        <f>IF(AJ1367=1,"Train",IF(AH1367=Inputs!$B$6+1,"Validation",IF(AH1367&gt;Inputs!$B$6+1,"Forecast","Not used")))</f>
        <v>Train</v>
      </c>
      <c r="AX1367" s="34">
        <f t="shared" si="299"/>
        <v>9275</v>
      </c>
      <c r="AY1367" s="38" t="str">
        <f t="shared" si="300"/>
        <v/>
      </c>
      <c r="AZ1367" s="13">
        <f t="shared" si="301"/>
        <v>21.78227523327223</v>
      </c>
      <c r="BB1367" s="19">
        <f>Regression!$C$45+Regression!$C$46*A1367</f>
        <v>8274.5559529642342</v>
      </c>
      <c r="BC1367" s="27" t="str">
        <f t="shared" si="302"/>
        <v/>
      </c>
      <c r="BD1367" s="30">
        <f>INDEX('Seasonal Index'!$H$2:$H$53,AI1367)</f>
        <v>0.9999465749058718</v>
      </c>
      <c r="BE1367" s="34" t="str">
        <f t="shared" si="303"/>
        <v/>
      </c>
      <c r="BF1367" s="38" t="str">
        <f t="shared" si="304"/>
        <v/>
      </c>
      <c r="BG1367" s="34">
        <f t="shared" si="305"/>
        <v>9275</v>
      </c>
      <c r="BH1367" s="13">
        <f t="shared" si="306"/>
        <v>0</v>
      </c>
      <c r="BI1367" s="13">
        <f t="shared" si="307"/>
        <v>0</v>
      </c>
    </row>
    <row r="1368" spans="1:61" x14ac:dyDescent="0.2">
      <c r="A1368" s="15">
        <v>1367</v>
      </c>
      <c r="B1368" s="35">
        <v>42839</v>
      </c>
      <c r="C1368" s="36">
        <v>9223</v>
      </c>
      <c r="D1368" s="37"/>
      <c r="E1368" s="15">
        <v>2346.2049999999999</v>
      </c>
      <c r="F1368" s="15">
        <v>222000</v>
      </c>
      <c r="H1368" s="15">
        <v>53.1875</v>
      </c>
      <c r="I1368" s="15">
        <v>54.83</v>
      </c>
      <c r="J1368" s="15">
        <v>2.4239999999999999</v>
      </c>
      <c r="K1368" s="15">
        <v>19089.379000000001</v>
      </c>
      <c r="L1368" s="15">
        <v>810009</v>
      </c>
      <c r="M1368" s="15">
        <v>744</v>
      </c>
      <c r="N1368" s="15">
        <v>17.699000000000002</v>
      </c>
      <c r="O1368" s="15">
        <v>242600</v>
      </c>
      <c r="P1368" s="15">
        <v>13088.4</v>
      </c>
      <c r="Q1368" s="15">
        <v>3636438</v>
      </c>
      <c r="R1368" s="15">
        <v>114000</v>
      </c>
      <c r="S1368" s="15">
        <v>20571</v>
      </c>
      <c r="T1368" s="15">
        <v>12.576000000000001</v>
      </c>
      <c r="U1368" s="15">
        <v>128.1</v>
      </c>
      <c r="V1368" s="15">
        <v>19</v>
      </c>
      <c r="W1368" s="15">
        <v>88.4</v>
      </c>
      <c r="X1368" s="15">
        <v>114.97987999999999</v>
      </c>
      <c r="Y1368" s="15">
        <v>2.2222222222222201</v>
      </c>
      <c r="Z1368" s="15">
        <v>2.9619600772857702</v>
      </c>
      <c r="AA1368" s="15">
        <v>63.900672912597699</v>
      </c>
      <c r="AB1368" s="15">
        <v>324609</v>
      </c>
      <c r="AD1368" s="15">
        <v>0</v>
      </c>
      <c r="AE1368" s="15">
        <v>45</v>
      </c>
      <c r="AF1368" s="15">
        <v>8.1</v>
      </c>
      <c r="AH1368" s="13">
        <f t="shared" si="294"/>
        <v>2017</v>
      </c>
      <c r="AI1368" s="13">
        <f t="shared" si="295"/>
        <v>15</v>
      </c>
      <c r="AJ1368" s="13">
        <f>IF(AND(ISNUMBER(C1368),ISNUMBER(AK1368),ISNUMBER(AL1368),AH1368&gt;=Inputs!$B$5,AH1368&lt;=Inputs!$B$6,AH1368&lt;&gt;Inputs!$B$7,AH1368&lt;&gt;Inputs!$B$8),1,0)</f>
        <v>1</v>
      </c>
      <c r="AK1368" s="13">
        <f>IF(INDEX($E1368:$AF1368,Inputs!$C$10)="","",INDEX($E1368:$AF1368,Inputs!$C$10))</f>
        <v>242600</v>
      </c>
      <c r="AL1368" s="13">
        <f>IF(INDEX($E1368:$AF1368,Inputs!$C$11)="","",INDEX($E1368:$AF1368,Inputs!$C$11))</f>
        <v>222000</v>
      </c>
      <c r="AM1368" s="19">
        <f>Regression!$C$5+Regression!$C$6*A1368</f>
        <v>9243.5033584544326</v>
      </c>
      <c r="AN1368" s="27">
        <f t="shared" si="296"/>
        <v>0.99778186282199166</v>
      </c>
      <c r="AO1368" s="30">
        <f>INDEX('Seasonal Index'!$E$2:$E$53,AI1368)</f>
        <v>1.0030309157157118</v>
      </c>
      <c r="AP1368" s="34">
        <f t="shared" si="297"/>
        <v>9195.1303349597529</v>
      </c>
      <c r="AQ1368" s="16">
        <f>IF(AJ1368=1,A1368-Regression!$C$15,0)</f>
        <v>-128.28057553956842</v>
      </c>
      <c r="AR1368" s="16">
        <f>IF(AJ1368=1,AK1368-Regression!$D$15,0)</f>
        <v>-24802.97841726616</v>
      </c>
      <c r="AS1368" s="16">
        <f>IF(AJ1368=1,AL1368-Regression!$E$15,0)</f>
        <v>-13292.565947242198</v>
      </c>
      <c r="AT1368" s="16">
        <f>IF(AJ1368=1,AP1368-Regression!$F$15,0)</f>
        <v>100.55769313648671</v>
      </c>
      <c r="AU1368" s="19">
        <f>IF(AND(ISNUMBER(AK1368),ISNUMBER(AL1368)),Regression!$C$38+Regression!$D$38*A1368+Regression!$E$38*AK1368+Regression!$F$38*AL1368,"")</f>
        <v>9285.0221147231769</v>
      </c>
      <c r="AV1368" s="34">
        <f t="shared" si="298"/>
        <v>9313.1642341714232</v>
      </c>
      <c r="AW1368" s="13" t="str">
        <f>IF(AJ1368=1,"Train",IF(AH1368=Inputs!$B$6+1,"Validation",IF(AH1368&gt;Inputs!$B$6+1,"Forecast","Not used")))</f>
        <v>Train</v>
      </c>
      <c r="AX1368" s="34">
        <f t="shared" si="299"/>
        <v>9223</v>
      </c>
      <c r="AY1368" s="38" t="str">
        <f t="shared" si="300"/>
        <v/>
      </c>
      <c r="AZ1368" s="13">
        <f t="shared" si="301"/>
        <v>-89.891779763423983</v>
      </c>
      <c r="BB1368" s="19">
        <f>Regression!$C$45+Regression!$C$46*A1368</f>
        <v>8276.1154525770107</v>
      </c>
      <c r="BC1368" s="27" t="str">
        <f t="shared" si="302"/>
        <v/>
      </c>
      <c r="BD1368" s="30">
        <f>INDEX('Seasonal Index'!$H$2:$H$53,AI1368)</f>
        <v>0.99086023336954587</v>
      </c>
      <c r="BE1368" s="34" t="str">
        <f t="shared" si="303"/>
        <v/>
      </c>
      <c r="BF1368" s="38" t="str">
        <f t="shared" si="304"/>
        <v/>
      </c>
      <c r="BG1368" s="34">
        <f t="shared" si="305"/>
        <v>9223</v>
      </c>
      <c r="BH1368" s="13">
        <f t="shared" si="306"/>
        <v>0</v>
      </c>
      <c r="BI1368" s="13">
        <f t="shared" si="307"/>
        <v>0</v>
      </c>
    </row>
    <row r="1369" spans="1:61" x14ac:dyDescent="0.2">
      <c r="A1369" s="15">
        <v>1368</v>
      </c>
      <c r="B1369" s="35">
        <v>42846</v>
      </c>
      <c r="C1369" s="36">
        <v>9206</v>
      </c>
      <c r="D1369" s="37"/>
      <c r="E1369" s="15">
        <v>2346.7800000000002</v>
      </c>
      <c r="F1369" s="15">
        <v>231000</v>
      </c>
      <c r="H1369" s="15">
        <v>51.094000000000001</v>
      </c>
      <c r="I1369" s="15">
        <v>52.082000000000001</v>
      </c>
      <c r="J1369" s="15">
        <v>2.4359999999999999</v>
      </c>
      <c r="K1369" s="15">
        <v>19089.379000000001</v>
      </c>
      <c r="L1369" s="15">
        <v>810009</v>
      </c>
      <c r="M1369" s="15">
        <v>744</v>
      </c>
      <c r="N1369" s="15">
        <v>17.061</v>
      </c>
      <c r="O1369" s="15">
        <v>225644</v>
      </c>
      <c r="P1369" s="15">
        <v>13088.4</v>
      </c>
      <c r="Q1369" s="15">
        <v>3636438</v>
      </c>
      <c r="R1369" s="15">
        <v>114000</v>
      </c>
      <c r="S1369" s="15">
        <v>20571</v>
      </c>
      <c r="T1369" s="15">
        <v>12.576000000000001</v>
      </c>
      <c r="U1369" s="15">
        <v>128.1</v>
      </c>
      <c r="V1369" s="15">
        <v>19</v>
      </c>
      <c r="W1369" s="15">
        <v>88.4</v>
      </c>
      <c r="X1369" s="15">
        <v>114.81558</v>
      </c>
      <c r="Y1369" s="15">
        <v>2.2222222222222201</v>
      </c>
      <c r="Z1369" s="15">
        <v>2.7360737323761</v>
      </c>
      <c r="AA1369" s="15">
        <v>63.900672912597699</v>
      </c>
      <c r="AB1369" s="15">
        <v>324609</v>
      </c>
      <c r="AD1369" s="15">
        <v>0</v>
      </c>
      <c r="AE1369" s="15">
        <v>27.8</v>
      </c>
      <c r="AF1369" s="15">
        <v>20.5</v>
      </c>
      <c r="AH1369" s="13">
        <f t="shared" si="294"/>
        <v>2017</v>
      </c>
      <c r="AI1369" s="13">
        <f t="shared" si="295"/>
        <v>16</v>
      </c>
      <c r="AJ1369" s="13">
        <f>IF(AND(ISNUMBER(C1369),ISNUMBER(AK1369),ISNUMBER(AL1369),AH1369&gt;=Inputs!$B$5,AH1369&lt;=Inputs!$B$6,AH1369&lt;&gt;Inputs!$B$7,AH1369&lt;&gt;Inputs!$B$8),1,0)</f>
        <v>1</v>
      </c>
      <c r="AK1369" s="13">
        <f>IF(INDEX($E1369:$AF1369,Inputs!$C$10)="","",INDEX($E1369:$AF1369,Inputs!$C$10))</f>
        <v>225644</v>
      </c>
      <c r="AL1369" s="13">
        <f>IF(INDEX($E1369:$AF1369,Inputs!$C$11)="","",INDEX($E1369:$AF1369,Inputs!$C$11))</f>
        <v>231000</v>
      </c>
      <c r="AM1369" s="19">
        <f>Regression!$C$5+Regression!$C$6*A1369</f>
        <v>9242.3306835161129</v>
      </c>
      <c r="AN1369" s="27">
        <f t="shared" si="296"/>
        <v>0.99606909936896015</v>
      </c>
      <c r="AO1369" s="30">
        <f>INDEX('Seasonal Index'!$E$2:$E$53,AI1369)</f>
        <v>1.002097408025427</v>
      </c>
      <c r="AP1369" s="34">
        <f t="shared" si="297"/>
        <v>9186.7316752568713</v>
      </c>
      <c r="AQ1369" s="16">
        <f>IF(AJ1369=1,A1369-Regression!$C$15,0)</f>
        <v>-127.28057553956842</v>
      </c>
      <c r="AR1369" s="16">
        <f>IF(AJ1369=1,AK1369-Regression!$D$15,0)</f>
        <v>-41758.97841726616</v>
      </c>
      <c r="AS1369" s="16">
        <f>IF(AJ1369=1,AL1369-Regression!$E$15,0)</f>
        <v>-4292.5659472421976</v>
      </c>
      <c r="AT1369" s="16">
        <f>IF(AJ1369=1,AP1369-Regression!$F$15,0)</f>
        <v>92.159033433605146</v>
      </c>
      <c r="AU1369" s="19">
        <f>IF(AND(ISNUMBER(AK1369),ISNUMBER(AL1369)),Regression!$C$38+Regression!$D$38*A1369+Regression!$E$38*AK1369+Regression!$F$38*AL1369,"")</f>
        <v>9228.6253055660818</v>
      </c>
      <c r="AV1369" s="34">
        <f t="shared" si="298"/>
        <v>9247.9814983456345</v>
      </c>
      <c r="AW1369" s="13" t="str">
        <f>IF(AJ1369=1,"Train",IF(AH1369=Inputs!$B$6+1,"Validation",IF(AH1369&gt;Inputs!$B$6+1,"Forecast","Not used")))</f>
        <v>Train</v>
      </c>
      <c r="AX1369" s="34">
        <f t="shared" si="299"/>
        <v>9206</v>
      </c>
      <c r="AY1369" s="38" t="str">
        <f t="shared" si="300"/>
        <v/>
      </c>
      <c r="AZ1369" s="13">
        <f t="shared" si="301"/>
        <v>-41.893630309210494</v>
      </c>
      <c r="BB1369" s="19">
        <f>Regression!$C$45+Regression!$C$46*A1369</f>
        <v>8277.6749521897873</v>
      </c>
      <c r="BC1369" s="27" t="str">
        <f t="shared" si="302"/>
        <v/>
      </c>
      <c r="BD1369" s="30">
        <f>INDEX('Seasonal Index'!$H$2:$H$53,AI1369)</f>
        <v>1.0144500074765384</v>
      </c>
      <c r="BE1369" s="34" t="str">
        <f t="shared" si="303"/>
        <v/>
      </c>
      <c r="BF1369" s="38" t="str">
        <f t="shared" si="304"/>
        <v/>
      </c>
      <c r="BG1369" s="34">
        <f t="shared" si="305"/>
        <v>9206</v>
      </c>
      <c r="BH1369" s="13">
        <f t="shared" si="306"/>
        <v>0</v>
      </c>
      <c r="BI1369" s="13">
        <f t="shared" si="307"/>
        <v>0</v>
      </c>
    </row>
    <row r="1370" spans="1:61" x14ac:dyDescent="0.2">
      <c r="A1370" s="15">
        <v>1369</v>
      </c>
      <c r="B1370" s="35">
        <v>42853</v>
      </c>
      <c r="C1370" s="36">
        <v>9156</v>
      </c>
      <c r="D1370" s="37"/>
      <c r="E1370" s="15">
        <v>2384.636</v>
      </c>
      <c r="F1370" s="15">
        <v>238000</v>
      </c>
      <c r="H1370" s="15">
        <v>49.122</v>
      </c>
      <c r="I1370" s="15">
        <v>49.545999999999999</v>
      </c>
      <c r="J1370" s="15">
        <v>2.4489999999999998</v>
      </c>
      <c r="K1370" s="15">
        <v>19089.379000000001</v>
      </c>
      <c r="L1370" s="15">
        <v>810009</v>
      </c>
      <c r="M1370" s="15">
        <v>744</v>
      </c>
      <c r="N1370" s="15">
        <v>17.061</v>
      </c>
      <c r="O1370" s="15">
        <v>225644</v>
      </c>
      <c r="P1370" s="15">
        <v>13088.4</v>
      </c>
      <c r="Q1370" s="15">
        <v>3636438</v>
      </c>
      <c r="R1370" s="15">
        <v>114000</v>
      </c>
      <c r="S1370" s="15">
        <v>20571</v>
      </c>
      <c r="T1370" s="15">
        <v>12.576000000000001</v>
      </c>
      <c r="U1370" s="15">
        <v>128.1</v>
      </c>
      <c r="V1370" s="15">
        <v>19</v>
      </c>
      <c r="W1370" s="15">
        <v>88.4</v>
      </c>
      <c r="X1370" s="15">
        <v>114.56228</v>
      </c>
      <c r="Y1370" s="15">
        <v>2.2222222222222201</v>
      </c>
      <c r="Z1370" s="15">
        <v>2.7360737323761</v>
      </c>
      <c r="AA1370" s="15">
        <v>63.900672912597699</v>
      </c>
      <c r="AB1370" s="15">
        <v>324609</v>
      </c>
      <c r="AD1370" s="15">
        <v>0</v>
      </c>
      <c r="AE1370" s="15">
        <v>35.700000000000003</v>
      </c>
      <c r="AF1370" s="15">
        <v>19.100000000000001</v>
      </c>
      <c r="AH1370" s="13">
        <f t="shared" si="294"/>
        <v>2017</v>
      </c>
      <c r="AI1370" s="13">
        <f t="shared" si="295"/>
        <v>17</v>
      </c>
      <c r="AJ1370" s="13">
        <f>IF(AND(ISNUMBER(C1370),ISNUMBER(AK1370),ISNUMBER(AL1370),AH1370&gt;=Inputs!$B$5,AH1370&lt;=Inputs!$B$6,AH1370&lt;&gt;Inputs!$B$7,AH1370&lt;&gt;Inputs!$B$8),1,0)</f>
        <v>1</v>
      </c>
      <c r="AK1370" s="13">
        <f>IF(INDEX($E1370:$AF1370,Inputs!$C$10)="","",INDEX($E1370:$AF1370,Inputs!$C$10))</f>
        <v>225644</v>
      </c>
      <c r="AL1370" s="13">
        <f>IF(INDEX($E1370:$AF1370,Inputs!$C$11)="","",INDEX($E1370:$AF1370,Inputs!$C$11))</f>
        <v>238000</v>
      </c>
      <c r="AM1370" s="19">
        <f>Regression!$C$5+Regression!$C$6*A1370</f>
        <v>9241.1580085777932</v>
      </c>
      <c r="AN1370" s="27">
        <f t="shared" si="296"/>
        <v>0.9907849201908735</v>
      </c>
      <c r="AO1370" s="30">
        <f>INDEX('Seasonal Index'!$E$2:$E$53,AI1370)</f>
        <v>0.98572000908513657</v>
      </c>
      <c r="AP1370" s="34">
        <f t="shared" si="297"/>
        <v>9288.641719363939</v>
      </c>
      <c r="AQ1370" s="16">
        <f>IF(AJ1370=1,A1370-Regression!$C$15,0)</f>
        <v>-126.28057553956842</v>
      </c>
      <c r="AR1370" s="16">
        <f>IF(AJ1370=1,AK1370-Regression!$D$15,0)</f>
        <v>-41758.97841726616</v>
      </c>
      <c r="AS1370" s="16">
        <f>IF(AJ1370=1,AL1370-Regression!$E$15,0)</f>
        <v>2707.4340527578024</v>
      </c>
      <c r="AT1370" s="16">
        <f>IF(AJ1370=1,AP1370-Regression!$F$15,0)</f>
        <v>194.06907754067288</v>
      </c>
      <c r="AU1370" s="19">
        <f>IF(AND(ISNUMBER(AK1370),ISNUMBER(AL1370)),Regression!$C$38+Regression!$D$38*A1370+Regression!$E$38*AK1370+Regression!$F$38*AL1370,"")</f>
        <v>9208.4777027108485</v>
      </c>
      <c r="AV1370" s="34">
        <f t="shared" si="298"/>
        <v>9076.9807247764147</v>
      </c>
      <c r="AW1370" s="13" t="str">
        <f>IF(AJ1370=1,"Train",IF(AH1370=Inputs!$B$6+1,"Validation",IF(AH1370&gt;Inputs!$B$6+1,"Forecast","Not used")))</f>
        <v>Train</v>
      </c>
      <c r="AX1370" s="34">
        <f t="shared" si="299"/>
        <v>9156</v>
      </c>
      <c r="AY1370" s="38" t="str">
        <f t="shared" si="300"/>
        <v/>
      </c>
      <c r="AZ1370" s="13">
        <f t="shared" si="301"/>
        <v>80.164016653090584</v>
      </c>
      <c r="BB1370" s="19">
        <f>Regression!$C$45+Regression!$C$46*A1370</f>
        <v>8279.2344518025639</v>
      </c>
      <c r="BC1370" s="27" t="str">
        <f t="shared" si="302"/>
        <v/>
      </c>
      <c r="BD1370" s="30">
        <f>INDEX('Seasonal Index'!$H$2:$H$53,AI1370)</f>
        <v>0.9921535913252727</v>
      </c>
      <c r="BE1370" s="34" t="str">
        <f t="shared" si="303"/>
        <v/>
      </c>
      <c r="BF1370" s="38" t="str">
        <f t="shared" si="304"/>
        <v/>
      </c>
      <c r="BG1370" s="34">
        <f t="shared" si="305"/>
        <v>9156</v>
      </c>
      <c r="BH1370" s="13">
        <f t="shared" si="306"/>
        <v>0</v>
      </c>
      <c r="BI1370" s="13">
        <f t="shared" si="307"/>
        <v>0</v>
      </c>
    </row>
    <row r="1371" spans="1:61" x14ac:dyDescent="0.2">
      <c r="A1371" s="15">
        <v>1370</v>
      </c>
      <c r="B1371" s="35">
        <v>42860</v>
      </c>
      <c r="C1371" s="36">
        <v>9408</v>
      </c>
      <c r="D1371" s="37"/>
      <c r="E1371" s="15">
        <v>2391.288</v>
      </c>
      <c r="F1371" s="15">
        <v>232000</v>
      </c>
      <c r="H1371" s="15">
        <v>47.21</v>
      </c>
      <c r="I1371" s="15">
        <v>48.704000000000001</v>
      </c>
      <c r="J1371" s="15">
        <v>2.411</v>
      </c>
      <c r="K1371" s="15">
        <v>19089.379000000001</v>
      </c>
      <c r="L1371" s="15">
        <v>810009</v>
      </c>
      <c r="M1371" s="15">
        <v>744</v>
      </c>
      <c r="N1371" s="15">
        <v>17.061</v>
      </c>
      <c r="O1371" s="15">
        <v>225644</v>
      </c>
      <c r="P1371" s="15">
        <v>13088.4</v>
      </c>
      <c r="Q1371" s="15">
        <v>3636438</v>
      </c>
      <c r="R1371" s="15">
        <v>114000</v>
      </c>
      <c r="S1371" s="15">
        <v>20571</v>
      </c>
      <c r="T1371" s="15">
        <v>12.576000000000001</v>
      </c>
      <c r="U1371" s="15">
        <v>128.1</v>
      </c>
      <c r="V1371" s="15">
        <v>19</v>
      </c>
      <c r="W1371" s="15">
        <v>85</v>
      </c>
      <c r="X1371" s="15">
        <v>114.72144</v>
      </c>
      <c r="Y1371" s="15">
        <v>2.2222222222222201</v>
      </c>
      <c r="Z1371" s="15">
        <v>2.7360737323761</v>
      </c>
      <c r="AA1371" s="15">
        <v>63.900672912597699</v>
      </c>
      <c r="AB1371" s="15">
        <v>324609</v>
      </c>
      <c r="AD1371" s="15">
        <v>0</v>
      </c>
      <c r="AE1371" s="15">
        <v>41.9</v>
      </c>
      <c r="AF1371" s="15">
        <v>17.399999999999999</v>
      </c>
      <c r="AH1371" s="13">
        <f t="shared" si="294"/>
        <v>2017</v>
      </c>
      <c r="AI1371" s="13">
        <f t="shared" si="295"/>
        <v>18</v>
      </c>
      <c r="AJ1371" s="13">
        <f>IF(AND(ISNUMBER(C1371),ISNUMBER(AK1371),ISNUMBER(AL1371),AH1371&gt;=Inputs!$B$5,AH1371&lt;=Inputs!$B$6,AH1371&lt;&gt;Inputs!$B$7,AH1371&lt;&gt;Inputs!$B$8),1,0)</f>
        <v>1</v>
      </c>
      <c r="AK1371" s="13">
        <f>IF(INDEX($E1371:$AF1371,Inputs!$C$10)="","",INDEX($E1371:$AF1371,Inputs!$C$10))</f>
        <v>225644</v>
      </c>
      <c r="AL1371" s="13">
        <f>IF(INDEX($E1371:$AF1371,Inputs!$C$11)="","",INDEX($E1371:$AF1371,Inputs!$C$11))</f>
        <v>232000</v>
      </c>
      <c r="AM1371" s="19">
        <f>Regression!$C$5+Regression!$C$6*A1371</f>
        <v>9239.9853336394754</v>
      </c>
      <c r="AN1371" s="27">
        <f t="shared" si="296"/>
        <v>1.0181834343122649</v>
      </c>
      <c r="AO1371" s="30">
        <f>INDEX('Seasonal Index'!$E$2:$E$53,AI1371)</f>
        <v>1.0181401500092944</v>
      </c>
      <c r="AP1371" s="34">
        <f t="shared" si="297"/>
        <v>9240.37815414127</v>
      </c>
      <c r="AQ1371" s="16">
        <f>IF(AJ1371=1,A1371-Regression!$C$15,0)</f>
        <v>-125.28057553956842</v>
      </c>
      <c r="AR1371" s="16">
        <f>IF(AJ1371=1,AK1371-Regression!$D$15,0)</f>
        <v>-41758.97841726616</v>
      </c>
      <c r="AS1371" s="16">
        <f>IF(AJ1371=1,AL1371-Regression!$E$15,0)</f>
        <v>-3292.5659472421976</v>
      </c>
      <c r="AT1371" s="16">
        <f>IF(AJ1371=1,AP1371-Regression!$F$15,0)</f>
        <v>145.80551231800382</v>
      </c>
      <c r="AU1371" s="19">
        <f>IF(AND(ISNUMBER(AK1371),ISNUMBER(AL1371)),Regression!$C$38+Regression!$D$38*A1371+Regression!$E$38*AK1371+Regression!$F$38*AL1371,"")</f>
        <v>9222.8456377534567</v>
      </c>
      <c r="AV1371" s="34">
        <f t="shared" si="298"/>
        <v>9390.1494411348704</v>
      </c>
      <c r="AW1371" s="13" t="str">
        <f>IF(AJ1371=1,"Train",IF(AH1371=Inputs!$B$6+1,"Validation",IF(AH1371&gt;Inputs!$B$6+1,"Forecast","Not used")))</f>
        <v>Train</v>
      </c>
      <c r="AX1371" s="34">
        <f t="shared" si="299"/>
        <v>9408</v>
      </c>
      <c r="AY1371" s="38" t="str">
        <f t="shared" si="300"/>
        <v/>
      </c>
      <c r="AZ1371" s="13">
        <f t="shared" si="301"/>
        <v>17.532516387813303</v>
      </c>
      <c r="BB1371" s="19">
        <f>Regression!$C$45+Regression!$C$46*A1371</f>
        <v>8280.7939514153404</v>
      </c>
      <c r="BC1371" s="27" t="str">
        <f t="shared" si="302"/>
        <v/>
      </c>
      <c r="BD1371" s="30">
        <f>INDEX('Seasonal Index'!$H$2:$H$53,AI1371)</f>
        <v>1.0188493846734186</v>
      </c>
      <c r="BE1371" s="34" t="str">
        <f t="shared" si="303"/>
        <v/>
      </c>
      <c r="BF1371" s="38" t="str">
        <f t="shared" si="304"/>
        <v/>
      </c>
      <c r="BG1371" s="34">
        <f t="shared" si="305"/>
        <v>9408</v>
      </c>
      <c r="BH1371" s="13">
        <f t="shared" si="306"/>
        <v>0</v>
      </c>
      <c r="BI1371" s="13">
        <f t="shared" si="307"/>
        <v>0</v>
      </c>
    </row>
    <row r="1372" spans="1:61" x14ac:dyDescent="0.2">
      <c r="A1372" s="15">
        <v>1371</v>
      </c>
      <c r="B1372" s="35">
        <v>42867</v>
      </c>
      <c r="C1372" s="36">
        <v>9452</v>
      </c>
      <c r="D1372" s="37"/>
      <c r="E1372" s="15">
        <v>2396.2539999999999</v>
      </c>
      <c r="F1372" s="15">
        <v>233000</v>
      </c>
      <c r="H1372" s="15">
        <v>47.043999999999997</v>
      </c>
      <c r="I1372" s="15">
        <v>48.003999999999998</v>
      </c>
      <c r="J1372" s="15">
        <v>2.3719999999999999</v>
      </c>
      <c r="K1372" s="15">
        <v>19280.083999999999</v>
      </c>
      <c r="L1372" s="15">
        <v>805134</v>
      </c>
      <c r="M1372" s="15">
        <v>789</v>
      </c>
      <c r="N1372" s="15">
        <v>17.061</v>
      </c>
      <c r="O1372" s="15">
        <v>225644</v>
      </c>
      <c r="P1372" s="15">
        <v>13139.9</v>
      </c>
      <c r="Q1372" s="15">
        <v>3636438</v>
      </c>
      <c r="R1372" s="15">
        <v>114000</v>
      </c>
      <c r="S1372" s="15">
        <v>20571</v>
      </c>
      <c r="T1372" s="15">
        <v>12.576000000000001</v>
      </c>
      <c r="U1372" s="15">
        <v>128.9</v>
      </c>
      <c r="V1372" s="15">
        <v>19</v>
      </c>
      <c r="W1372" s="15">
        <v>85</v>
      </c>
      <c r="X1372" s="15">
        <v>114.72302000000001</v>
      </c>
      <c r="Y1372" s="15">
        <v>2.2222222222222201</v>
      </c>
      <c r="Z1372" s="15">
        <v>2.7360737323761</v>
      </c>
      <c r="AA1372" s="15">
        <v>63.900672912597699</v>
      </c>
      <c r="AB1372" s="15">
        <v>324609</v>
      </c>
      <c r="AD1372" s="15">
        <v>0</v>
      </c>
      <c r="AE1372" s="15">
        <v>52.9</v>
      </c>
      <c r="AF1372" s="15">
        <v>15.9</v>
      </c>
      <c r="AH1372" s="13">
        <f t="shared" si="294"/>
        <v>2017</v>
      </c>
      <c r="AI1372" s="13">
        <f t="shared" si="295"/>
        <v>19</v>
      </c>
      <c r="AJ1372" s="13">
        <f>IF(AND(ISNUMBER(C1372),ISNUMBER(AK1372),ISNUMBER(AL1372),AH1372&gt;=Inputs!$B$5,AH1372&lt;=Inputs!$B$6,AH1372&lt;&gt;Inputs!$B$7,AH1372&lt;&gt;Inputs!$B$8),1,0)</f>
        <v>1</v>
      </c>
      <c r="AK1372" s="13">
        <f>IF(INDEX($E1372:$AF1372,Inputs!$C$10)="","",INDEX($E1372:$AF1372,Inputs!$C$10))</f>
        <v>225644</v>
      </c>
      <c r="AL1372" s="13">
        <f>IF(INDEX($E1372:$AF1372,Inputs!$C$11)="","",INDEX($E1372:$AF1372,Inputs!$C$11))</f>
        <v>233000</v>
      </c>
      <c r="AM1372" s="19">
        <f>Regression!$C$5+Regression!$C$6*A1372</f>
        <v>9238.8126587011557</v>
      </c>
      <c r="AN1372" s="27">
        <f t="shared" si="296"/>
        <v>1.0230751882492242</v>
      </c>
      <c r="AO1372" s="30">
        <f>INDEX('Seasonal Index'!$E$2:$E$53,AI1372)</f>
        <v>1.0133712391889671</v>
      </c>
      <c r="AP1372" s="34">
        <f t="shared" si="297"/>
        <v>9327.2826724041752</v>
      </c>
      <c r="AQ1372" s="16">
        <f>IF(AJ1372=1,A1372-Regression!$C$15,0)</f>
        <v>-124.28057553956842</v>
      </c>
      <c r="AR1372" s="16">
        <f>IF(AJ1372=1,AK1372-Regression!$D$15,0)</f>
        <v>-41758.97841726616</v>
      </c>
      <c r="AS1372" s="16">
        <f>IF(AJ1372=1,AL1372-Regression!$E$15,0)</f>
        <v>-2292.5659472421976</v>
      </c>
      <c r="AT1372" s="16">
        <f>IF(AJ1372=1,AP1372-Regression!$F$15,0)</f>
        <v>232.71003058090901</v>
      </c>
      <c r="AU1372" s="19">
        <f>IF(AND(ISNUMBER(AK1372),ISNUMBER(AL1372)),Regression!$C$38+Regression!$D$38*A1372+Regression!$E$38*AK1372+Regression!$F$38*AL1372,"")</f>
        <v>9218.6282831587632</v>
      </c>
      <c r="AV1372" s="34">
        <f t="shared" si="298"/>
        <v>9341.8927669270561</v>
      </c>
      <c r="AW1372" s="13" t="str">
        <f>IF(AJ1372=1,"Train",IF(AH1372=Inputs!$B$6+1,"Validation",IF(AH1372&gt;Inputs!$B$6+1,"Forecast","Not used")))</f>
        <v>Train</v>
      </c>
      <c r="AX1372" s="34">
        <f t="shared" si="299"/>
        <v>9452</v>
      </c>
      <c r="AY1372" s="38" t="str">
        <f t="shared" si="300"/>
        <v/>
      </c>
      <c r="AZ1372" s="13">
        <f t="shared" si="301"/>
        <v>108.65438924541195</v>
      </c>
      <c r="BB1372" s="19">
        <f>Regression!$C$45+Regression!$C$46*A1372</f>
        <v>8282.353451028117</v>
      </c>
      <c r="BC1372" s="27" t="str">
        <f t="shared" si="302"/>
        <v/>
      </c>
      <c r="BD1372" s="30">
        <f>INDEX('Seasonal Index'!$H$2:$H$53,AI1372)</f>
        <v>1.0190603733092338</v>
      </c>
      <c r="BE1372" s="34" t="str">
        <f t="shared" si="303"/>
        <v/>
      </c>
      <c r="BF1372" s="38" t="str">
        <f t="shared" si="304"/>
        <v/>
      </c>
      <c r="BG1372" s="34">
        <f t="shared" si="305"/>
        <v>9452</v>
      </c>
      <c r="BH1372" s="13">
        <f t="shared" si="306"/>
        <v>0</v>
      </c>
      <c r="BI1372" s="13">
        <f t="shared" si="307"/>
        <v>0</v>
      </c>
    </row>
    <row r="1373" spans="1:61" x14ac:dyDescent="0.2">
      <c r="A1373" s="15">
        <v>1372</v>
      </c>
      <c r="B1373" s="35">
        <v>42874</v>
      </c>
      <c r="C1373" s="36">
        <v>9704</v>
      </c>
      <c r="D1373" s="37"/>
      <c r="E1373" s="15">
        <v>2381.4940000000001</v>
      </c>
      <c r="F1373" s="15">
        <v>234000</v>
      </c>
      <c r="H1373" s="15">
        <v>49.244</v>
      </c>
      <c r="I1373" s="15">
        <v>51.75</v>
      </c>
      <c r="J1373" s="15">
        <v>2.3690000000000002</v>
      </c>
      <c r="K1373" s="15">
        <v>19280.083999999999</v>
      </c>
      <c r="L1373" s="15">
        <v>805134</v>
      </c>
      <c r="M1373" s="15">
        <v>789</v>
      </c>
      <c r="N1373" s="15">
        <v>17.166</v>
      </c>
      <c r="O1373" s="15">
        <v>268343</v>
      </c>
      <c r="P1373" s="15">
        <v>13139.9</v>
      </c>
      <c r="Q1373" s="15">
        <v>3636438</v>
      </c>
      <c r="R1373" s="15">
        <v>114000</v>
      </c>
      <c r="S1373" s="15">
        <v>20571</v>
      </c>
      <c r="T1373" s="15">
        <v>12.576000000000001</v>
      </c>
      <c r="U1373" s="15">
        <v>128.9</v>
      </c>
      <c r="V1373" s="15">
        <v>19</v>
      </c>
      <c r="W1373" s="15">
        <v>85</v>
      </c>
      <c r="X1373" s="15">
        <v>115.08242</v>
      </c>
      <c r="Y1373" s="15">
        <v>2.2222222222222201</v>
      </c>
      <c r="Z1373" s="15">
        <v>2.7935748100280802</v>
      </c>
      <c r="AA1373" s="15">
        <v>63.2462158203125</v>
      </c>
      <c r="AB1373" s="15">
        <v>324609</v>
      </c>
      <c r="AD1373" s="15">
        <v>0</v>
      </c>
      <c r="AE1373" s="15">
        <v>19</v>
      </c>
      <c r="AF1373" s="15">
        <v>41.8</v>
      </c>
      <c r="AH1373" s="13">
        <f t="shared" si="294"/>
        <v>2017</v>
      </c>
      <c r="AI1373" s="13">
        <f t="shared" si="295"/>
        <v>20</v>
      </c>
      <c r="AJ1373" s="13">
        <f>IF(AND(ISNUMBER(C1373),ISNUMBER(AK1373),ISNUMBER(AL1373),AH1373&gt;=Inputs!$B$5,AH1373&lt;=Inputs!$B$6,AH1373&lt;&gt;Inputs!$B$7,AH1373&lt;&gt;Inputs!$B$8),1,0)</f>
        <v>1</v>
      </c>
      <c r="AK1373" s="13">
        <f>IF(INDEX($E1373:$AF1373,Inputs!$C$10)="","",INDEX($E1373:$AF1373,Inputs!$C$10))</f>
        <v>268343</v>
      </c>
      <c r="AL1373" s="13">
        <f>IF(INDEX($E1373:$AF1373,Inputs!$C$11)="","",INDEX($E1373:$AF1373,Inputs!$C$11))</f>
        <v>234000</v>
      </c>
      <c r="AM1373" s="19">
        <f>Regression!$C$5+Regression!$C$6*A1373</f>
        <v>9237.6399837628378</v>
      </c>
      <c r="AN1373" s="27">
        <f t="shared" si="296"/>
        <v>1.0504847576931868</v>
      </c>
      <c r="AO1373" s="30">
        <f>INDEX('Seasonal Index'!$E$2:$E$53,AI1373)</f>
        <v>1.0355119111831677</v>
      </c>
      <c r="AP1373" s="34">
        <f t="shared" si="297"/>
        <v>9371.2104083016166</v>
      </c>
      <c r="AQ1373" s="16">
        <f>IF(AJ1373=1,A1373-Regression!$C$15,0)</f>
        <v>-123.28057553956842</v>
      </c>
      <c r="AR1373" s="16">
        <f>IF(AJ1373=1,AK1373-Regression!$D$15,0)</f>
        <v>940.02158273383975</v>
      </c>
      <c r="AS1373" s="16">
        <f>IF(AJ1373=1,AL1373-Regression!$E$15,0)</f>
        <v>-1292.5659472421976</v>
      </c>
      <c r="AT1373" s="16">
        <f>IF(AJ1373=1,AP1373-Regression!$F$15,0)</f>
        <v>276.63776647835039</v>
      </c>
      <c r="AU1373" s="19">
        <f>IF(AND(ISNUMBER(AK1373),ISNUMBER(AL1373)),Regression!$C$38+Regression!$D$38*A1373+Regression!$E$38*AK1373+Regression!$F$38*AL1373,"")</f>
        <v>9292.3225608117027</v>
      </c>
      <c r="AV1373" s="34">
        <f t="shared" si="298"/>
        <v>9622.3106942765935</v>
      </c>
      <c r="AW1373" s="13" t="str">
        <f>IF(AJ1373=1,"Train",IF(AH1373=Inputs!$B$6+1,"Validation",IF(AH1373&gt;Inputs!$B$6+1,"Forecast","Not used")))</f>
        <v>Train</v>
      </c>
      <c r="AX1373" s="34">
        <f t="shared" si="299"/>
        <v>9704</v>
      </c>
      <c r="AY1373" s="38" t="str">
        <f t="shared" si="300"/>
        <v/>
      </c>
      <c r="AZ1373" s="13">
        <f t="shared" si="301"/>
        <v>78.887847489913838</v>
      </c>
      <c r="BB1373" s="19">
        <f>Regression!$C$45+Regression!$C$46*A1373</f>
        <v>8283.9129506408935</v>
      </c>
      <c r="BC1373" s="27" t="str">
        <f t="shared" si="302"/>
        <v/>
      </c>
      <c r="BD1373" s="30">
        <f>INDEX('Seasonal Index'!$H$2:$H$53,AI1373)</f>
        <v>1.0467644841480233</v>
      </c>
      <c r="BE1373" s="34" t="str">
        <f t="shared" si="303"/>
        <v/>
      </c>
      <c r="BF1373" s="38" t="str">
        <f t="shared" si="304"/>
        <v/>
      </c>
      <c r="BG1373" s="34">
        <f t="shared" si="305"/>
        <v>9704</v>
      </c>
      <c r="BH1373" s="13">
        <f t="shared" si="306"/>
        <v>0</v>
      </c>
      <c r="BI1373" s="13">
        <f t="shared" si="307"/>
        <v>0</v>
      </c>
    </row>
    <row r="1374" spans="1:61" x14ac:dyDescent="0.2">
      <c r="A1374" s="15">
        <v>1373</v>
      </c>
      <c r="B1374" s="35">
        <v>42881</v>
      </c>
      <c r="C1374" s="36">
        <v>9822</v>
      </c>
      <c r="D1374" s="37"/>
      <c r="E1374" s="15">
        <v>2405.5439999999999</v>
      </c>
      <c r="F1374" s="15">
        <v>236000</v>
      </c>
      <c r="H1374" s="15">
        <v>50.213999999999999</v>
      </c>
      <c r="I1374" s="15">
        <v>52.584000000000003</v>
      </c>
      <c r="J1374" s="15">
        <v>2.399</v>
      </c>
      <c r="K1374" s="15">
        <v>19280.083999999999</v>
      </c>
      <c r="L1374" s="15">
        <v>805134</v>
      </c>
      <c r="M1374" s="15">
        <v>789</v>
      </c>
      <c r="N1374" s="15">
        <v>17.166</v>
      </c>
      <c r="O1374" s="15">
        <v>268343</v>
      </c>
      <c r="P1374" s="15">
        <v>13139.9</v>
      </c>
      <c r="Q1374" s="15">
        <v>3636438</v>
      </c>
      <c r="R1374" s="15">
        <v>114000</v>
      </c>
      <c r="S1374" s="15">
        <v>20571</v>
      </c>
      <c r="T1374" s="15">
        <v>12.725</v>
      </c>
      <c r="U1374" s="15">
        <v>128.9</v>
      </c>
      <c r="V1374" s="15">
        <v>19</v>
      </c>
      <c r="W1374" s="15">
        <v>85</v>
      </c>
      <c r="X1374" s="15">
        <v>114.01233999999999</v>
      </c>
      <c r="Y1374" s="15">
        <v>2.2222222222222201</v>
      </c>
      <c r="Z1374" s="15">
        <v>2.7935748100280802</v>
      </c>
      <c r="AA1374" s="15">
        <v>63.2462158203125</v>
      </c>
      <c r="AB1374" s="15">
        <v>324609</v>
      </c>
      <c r="AD1374" s="15">
        <v>0</v>
      </c>
      <c r="AE1374" s="15">
        <v>21.7</v>
      </c>
      <c r="AF1374" s="15">
        <v>24.9</v>
      </c>
      <c r="AH1374" s="13">
        <f t="shared" si="294"/>
        <v>2017</v>
      </c>
      <c r="AI1374" s="13">
        <f t="shared" si="295"/>
        <v>21</v>
      </c>
      <c r="AJ1374" s="13">
        <f>IF(AND(ISNUMBER(C1374),ISNUMBER(AK1374),ISNUMBER(AL1374),AH1374&gt;=Inputs!$B$5,AH1374&lt;=Inputs!$B$6,AH1374&lt;&gt;Inputs!$B$7,AH1374&lt;&gt;Inputs!$B$8),1,0)</f>
        <v>1</v>
      </c>
      <c r="AK1374" s="13">
        <f>IF(INDEX($E1374:$AF1374,Inputs!$C$10)="","",INDEX($E1374:$AF1374,Inputs!$C$10))</f>
        <v>268343</v>
      </c>
      <c r="AL1374" s="13">
        <f>IF(INDEX($E1374:$AF1374,Inputs!$C$11)="","",INDEX($E1374:$AF1374,Inputs!$C$11))</f>
        <v>236000</v>
      </c>
      <c r="AM1374" s="19">
        <f>Regression!$C$5+Regression!$C$6*A1374</f>
        <v>9236.4673088245181</v>
      </c>
      <c r="AN1374" s="27">
        <f t="shared" si="296"/>
        <v>1.0633935758767927</v>
      </c>
      <c r="AO1374" s="30">
        <f>INDEX('Seasonal Index'!$E$2:$E$53,AI1374)</f>
        <v>1.0352245807811005</v>
      </c>
      <c r="AP1374" s="34">
        <f t="shared" si="297"/>
        <v>9487.7963509995843</v>
      </c>
      <c r="AQ1374" s="16">
        <f>IF(AJ1374=1,A1374-Regression!$C$15,0)</f>
        <v>-122.28057553956842</v>
      </c>
      <c r="AR1374" s="16">
        <f>IF(AJ1374=1,AK1374-Regression!$D$15,0)</f>
        <v>940.02158273383975</v>
      </c>
      <c r="AS1374" s="16">
        <f>IF(AJ1374=1,AL1374-Regression!$E$15,0)</f>
        <v>707.43405275780242</v>
      </c>
      <c r="AT1374" s="16">
        <f>IF(AJ1374=1,AP1374-Regression!$F$15,0)</f>
        <v>393.22370917631815</v>
      </c>
      <c r="AU1374" s="19">
        <f>IF(AND(ISNUMBER(AK1374),ISNUMBER(AL1374)),Regression!$C$38+Regression!$D$38*A1374+Regression!$E$38*AK1374+Regression!$F$38*AL1374,"")</f>
        <v>9285.4501648402547</v>
      </c>
      <c r="AV1374" s="34">
        <f t="shared" si="298"/>
        <v>9612.5262542605524</v>
      </c>
      <c r="AW1374" s="13" t="str">
        <f>IF(AJ1374=1,"Train",IF(AH1374=Inputs!$B$6+1,"Validation",IF(AH1374&gt;Inputs!$B$6+1,"Forecast","Not used")))</f>
        <v>Train</v>
      </c>
      <c r="AX1374" s="34">
        <f t="shared" si="299"/>
        <v>9822</v>
      </c>
      <c r="AY1374" s="38" t="str">
        <f t="shared" si="300"/>
        <v/>
      </c>
      <c r="AZ1374" s="13">
        <f t="shared" si="301"/>
        <v>202.34618615932959</v>
      </c>
      <c r="BB1374" s="19">
        <f>Regression!$C$45+Regression!$C$46*A1374</f>
        <v>8285.4724502536701</v>
      </c>
      <c r="BC1374" s="27" t="str">
        <f t="shared" si="302"/>
        <v/>
      </c>
      <c r="BD1374" s="30">
        <f>INDEX('Seasonal Index'!$H$2:$H$53,AI1374)</f>
        <v>1.0342763462036404</v>
      </c>
      <c r="BE1374" s="34" t="str">
        <f t="shared" si="303"/>
        <v/>
      </c>
      <c r="BF1374" s="38" t="str">
        <f t="shared" si="304"/>
        <v/>
      </c>
      <c r="BG1374" s="34">
        <f t="shared" si="305"/>
        <v>9822</v>
      </c>
      <c r="BH1374" s="13">
        <f t="shared" si="306"/>
        <v>0</v>
      </c>
      <c r="BI1374" s="13">
        <f t="shared" si="307"/>
        <v>0</v>
      </c>
    </row>
    <row r="1375" spans="1:61" x14ac:dyDescent="0.2">
      <c r="A1375" s="15">
        <v>1374</v>
      </c>
      <c r="B1375" s="35">
        <v>42888</v>
      </c>
      <c r="C1375" s="36">
        <v>9317</v>
      </c>
      <c r="D1375" s="37"/>
      <c r="E1375" s="15">
        <v>2423.46</v>
      </c>
      <c r="F1375" s="15">
        <v>253000</v>
      </c>
      <c r="H1375" s="15">
        <v>48.48</v>
      </c>
      <c r="I1375" s="15">
        <v>50.234000000000002</v>
      </c>
      <c r="J1375" s="15">
        <v>2.4060000000000001</v>
      </c>
      <c r="K1375" s="15">
        <v>19280.083999999999</v>
      </c>
      <c r="L1375" s="15">
        <v>805134</v>
      </c>
      <c r="M1375" s="15">
        <v>789</v>
      </c>
      <c r="N1375" s="15">
        <v>17.166</v>
      </c>
      <c r="O1375" s="15">
        <v>268343</v>
      </c>
      <c r="P1375" s="15">
        <v>13139.9</v>
      </c>
      <c r="Q1375" s="15">
        <v>3636438</v>
      </c>
      <c r="R1375" s="15">
        <v>114000</v>
      </c>
      <c r="S1375" s="15">
        <v>20571</v>
      </c>
      <c r="T1375" s="15">
        <v>12.725</v>
      </c>
      <c r="U1375" s="15">
        <v>128.9</v>
      </c>
      <c r="V1375" s="15">
        <v>19</v>
      </c>
      <c r="W1375" s="15">
        <v>85</v>
      </c>
      <c r="X1375" s="15">
        <v>113.55224</v>
      </c>
      <c r="Y1375" s="15">
        <v>3.3333333333333299</v>
      </c>
      <c r="Z1375" s="15">
        <v>2.7935748100280802</v>
      </c>
      <c r="AA1375" s="15">
        <v>63.2462158203125</v>
      </c>
      <c r="AB1375" s="15">
        <v>324609</v>
      </c>
      <c r="AD1375" s="15">
        <v>1</v>
      </c>
      <c r="AE1375" s="15">
        <v>8.9</v>
      </c>
      <c r="AF1375" s="15">
        <v>28.7</v>
      </c>
      <c r="AH1375" s="13">
        <f t="shared" si="294"/>
        <v>2017</v>
      </c>
      <c r="AI1375" s="13">
        <f t="shared" si="295"/>
        <v>22</v>
      </c>
      <c r="AJ1375" s="13">
        <f>IF(AND(ISNUMBER(C1375),ISNUMBER(AK1375),ISNUMBER(AL1375),AH1375&gt;=Inputs!$B$5,AH1375&lt;=Inputs!$B$6,AH1375&lt;&gt;Inputs!$B$7,AH1375&lt;&gt;Inputs!$B$8),1,0)</f>
        <v>1</v>
      </c>
      <c r="AK1375" s="13">
        <f>IF(INDEX($E1375:$AF1375,Inputs!$C$10)="","",INDEX($E1375:$AF1375,Inputs!$C$10))</f>
        <v>268343</v>
      </c>
      <c r="AL1375" s="13">
        <f>IF(INDEX($E1375:$AF1375,Inputs!$C$11)="","",INDEX($E1375:$AF1375,Inputs!$C$11))</f>
        <v>253000</v>
      </c>
      <c r="AM1375" s="19">
        <f>Regression!$C$5+Regression!$C$6*A1375</f>
        <v>9235.2946338861984</v>
      </c>
      <c r="AN1375" s="27">
        <f t="shared" si="296"/>
        <v>1.0088470773649179</v>
      </c>
      <c r="AO1375" s="30">
        <f>INDEX('Seasonal Index'!$E$2:$E$53,AI1375)</f>
        <v>1.0139791701706116</v>
      </c>
      <c r="AP1375" s="34">
        <f t="shared" si="297"/>
        <v>9188.5516725479938</v>
      </c>
      <c r="AQ1375" s="16">
        <f>IF(AJ1375=1,A1375-Regression!$C$15,0)</f>
        <v>-121.28057553956842</v>
      </c>
      <c r="AR1375" s="16">
        <f>IF(AJ1375=1,AK1375-Regression!$D$15,0)</f>
        <v>940.02158273383975</v>
      </c>
      <c r="AS1375" s="16">
        <f>IF(AJ1375=1,AL1375-Regression!$E$15,0)</f>
        <v>17707.434052757802</v>
      </c>
      <c r="AT1375" s="16">
        <f>IF(AJ1375=1,AP1375-Regression!$F$15,0)</f>
        <v>93.979030724727636</v>
      </c>
      <c r="AU1375" s="19">
        <f>IF(AND(ISNUMBER(AK1375),ISNUMBER(AL1375)),Regression!$C$38+Regression!$D$38*A1375+Regression!$E$38*AK1375+Regression!$F$38*AL1375,"")</f>
        <v>9238.752148217447</v>
      </c>
      <c r="AV1375" s="34">
        <f t="shared" si="298"/>
        <v>9367.9022366614827</v>
      </c>
      <c r="AW1375" s="13" t="str">
        <f>IF(AJ1375=1,"Train",IF(AH1375=Inputs!$B$6+1,"Validation",IF(AH1375&gt;Inputs!$B$6+1,"Forecast","Not used")))</f>
        <v>Train</v>
      </c>
      <c r="AX1375" s="34">
        <f t="shared" si="299"/>
        <v>9317</v>
      </c>
      <c r="AY1375" s="38" t="str">
        <f t="shared" si="300"/>
        <v/>
      </c>
      <c r="AZ1375" s="13">
        <f t="shared" si="301"/>
        <v>-50.200475669453226</v>
      </c>
      <c r="BB1375" s="19">
        <f>Regression!$C$45+Regression!$C$46*A1375</f>
        <v>8287.0319498664467</v>
      </c>
      <c r="BC1375" s="27" t="str">
        <f t="shared" si="302"/>
        <v/>
      </c>
      <c r="BD1375" s="30">
        <f>INDEX('Seasonal Index'!$H$2:$H$53,AI1375)</f>
        <v>1.0395594903117378</v>
      </c>
      <c r="BE1375" s="34" t="str">
        <f t="shared" si="303"/>
        <v/>
      </c>
      <c r="BF1375" s="38" t="str">
        <f t="shared" si="304"/>
        <v/>
      </c>
      <c r="BG1375" s="34">
        <f t="shared" si="305"/>
        <v>9317</v>
      </c>
      <c r="BH1375" s="13">
        <f t="shared" si="306"/>
        <v>0</v>
      </c>
      <c r="BI1375" s="13">
        <f t="shared" si="307"/>
        <v>0</v>
      </c>
    </row>
    <row r="1376" spans="1:61" x14ac:dyDescent="0.2">
      <c r="A1376" s="15">
        <v>1375</v>
      </c>
      <c r="B1376" s="35">
        <v>42895</v>
      </c>
      <c r="C1376" s="36">
        <v>9269</v>
      </c>
      <c r="D1376" s="37"/>
      <c r="E1376" s="15">
        <v>2432.826</v>
      </c>
      <c r="F1376" s="15">
        <v>251000</v>
      </c>
      <c r="H1376" s="15">
        <v>46.566000000000003</v>
      </c>
      <c r="I1376" s="15">
        <v>47.276000000000003</v>
      </c>
      <c r="J1376" s="15">
        <v>2.4140000000000001</v>
      </c>
      <c r="K1376" s="15">
        <v>19280.083999999999</v>
      </c>
      <c r="L1376" s="15">
        <v>780180</v>
      </c>
      <c r="M1376" s="15">
        <v>853</v>
      </c>
      <c r="N1376" s="15">
        <v>17.166</v>
      </c>
      <c r="O1376" s="15">
        <v>268343</v>
      </c>
      <c r="P1376" s="15">
        <v>13169.2</v>
      </c>
      <c r="Q1376" s="15">
        <v>3636438</v>
      </c>
      <c r="R1376" s="15">
        <v>114000</v>
      </c>
      <c r="S1376" s="15">
        <v>20571</v>
      </c>
      <c r="T1376" s="15">
        <v>12.725</v>
      </c>
      <c r="U1376" s="15">
        <v>128.9</v>
      </c>
      <c r="V1376" s="15">
        <v>19</v>
      </c>
      <c r="W1376" s="15">
        <v>88.2</v>
      </c>
      <c r="X1376" s="15">
        <v>113.335825</v>
      </c>
      <c r="Y1376" s="15">
        <v>3.3333333333333299</v>
      </c>
      <c r="Z1376" s="15">
        <v>2.7935748100280802</v>
      </c>
      <c r="AA1376" s="15">
        <v>63.2462158203125</v>
      </c>
      <c r="AB1376" s="15">
        <v>324609</v>
      </c>
      <c r="AD1376" s="15">
        <v>0</v>
      </c>
      <c r="AE1376" s="15">
        <v>9.4</v>
      </c>
      <c r="AF1376" s="15">
        <v>33.4</v>
      </c>
      <c r="AH1376" s="13">
        <f t="shared" si="294"/>
        <v>2017</v>
      </c>
      <c r="AI1376" s="13">
        <f t="shared" si="295"/>
        <v>23</v>
      </c>
      <c r="AJ1376" s="13">
        <f>IF(AND(ISNUMBER(C1376),ISNUMBER(AK1376),ISNUMBER(AL1376),AH1376&gt;=Inputs!$B$5,AH1376&lt;=Inputs!$B$6,AH1376&lt;&gt;Inputs!$B$7,AH1376&lt;&gt;Inputs!$B$8),1,0)</f>
        <v>1</v>
      </c>
      <c r="AK1376" s="13">
        <f>IF(INDEX($E1376:$AF1376,Inputs!$C$10)="","",INDEX($E1376:$AF1376,Inputs!$C$10))</f>
        <v>268343</v>
      </c>
      <c r="AL1376" s="13">
        <f>IF(INDEX($E1376:$AF1376,Inputs!$C$11)="","",INDEX($E1376:$AF1376,Inputs!$C$11))</f>
        <v>251000</v>
      </c>
      <c r="AM1376" s="19">
        <f>Regression!$C$5+Regression!$C$6*A1376</f>
        <v>9234.1219589478806</v>
      </c>
      <c r="AN1376" s="27">
        <f t="shared" si="296"/>
        <v>1.0037770825647718</v>
      </c>
      <c r="AO1376" s="30">
        <f>INDEX('Seasonal Index'!$E$2:$E$53,AI1376)</f>
        <v>1.0375597367919589</v>
      </c>
      <c r="AP1376" s="34">
        <f t="shared" si="297"/>
        <v>8933.4615360643347</v>
      </c>
      <c r="AQ1376" s="16">
        <f>IF(AJ1376=1,A1376-Regression!$C$15,0)</f>
        <v>-120.28057553956842</v>
      </c>
      <c r="AR1376" s="16">
        <f>IF(AJ1376=1,AK1376-Regression!$D$15,0)</f>
        <v>940.02158273383975</v>
      </c>
      <c r="AS1376" s="16">
        <f>IF(AJ1376=1,AL1376-Regression!$E$15,0)</f>
        <v>15707.434052757802</v>
      </c>
      <c r="AT1376" s="16">
        <f>IF(AJ1376=1,AP1376-Regression!$F$15,0)</f>
        <v>-161.11110575893144</v>
      </c>
      <c r="AU1376" s="19">
        <f>IF(AND(ISNUMBER(AK1376),ISNUMBER(AL1376)),Regression!$C$38+Regression!$D$38*A1376+Regression!$E$38*AK1376+Regression!$F$38*AL1376,"")</f>
        <v>9242.4999177530262</v>
      </c>
      <c r="AV1376" s="34">
        <f t="shared" si="298"/>
        <v>9589.6457819635325</v>
      </c>
      <c r="AW1376" s="13" t="str">
        <f>IF(AJ1376=1,"Train",IF(AH1376=Inputs!$B$6+1,"Validation",IF(AH1376&gt;Inputs!$B$6+1,"Forecast","Not used")))</f>
        <v>Train</v>
      </c>
      <c r="AX1376" s="34">
        <f t="shared" si="299"/>
        <v>9269</v>
      </c>
      <c r="AY1376" s="38" t="str">
        <f t="shared" si="300"/>
        <v/>
      </c>
      <c r="AZ1376" s="13">
        <f t="shared" si="301"/>
        <v>-309.03838168869152</v>
      </c>
      <c r="BB1376" s="19">
        <f>Regression!$C$45+Regression!$C$46*A1376</f>
        <v>8288.5914494792232</v>
      </c>
      <c r="BC1376" s="27" t="str">
        <f t="shared" si="302"/>
        <v/>
      </c>
      <c r="BD1376" s="30">
        <f>INDEX('Seasonal Index'!$H$2:$H$53,AI1376)</f>
        <v>1.0378992768174384</v>
      </c>
      <c r="BE1376" s="34" t="str">
        <f t="shared" si="303"/>
        <v/>
      </c>
      <c r="BF1376" s="38" t="str">
        <f t="shared" si="304"/>
        <v/>
      </c>
      <c r="BG1376" s="34">
        <f t="shared" si="305"/>
        <v>9269</v>
      </c>
      <c r="BH1376" s="13">
        <f t="shared" si="306"/>
        <v>0</v>
      </c>
      <c r="BI1376" s="13">
        <f t="shared" si="307"/>
        <v>0</v>
      </c>
    </row>
    <row r="1377" spans="1:61" x14ac:dyDescent="0.2">
      <c r="A1377" s="15">
        <v>1376</v>
      </c>
      <c r="B1377" s="35">
        <v>42902</v>
      </c>
      <c r="C1377" s="36">
        <v>9816</v>
      </c>
      <c r="D1377" s="37"/>
      <c r="E1377" s="15">
        <v>2434.654</v>
      </c>
      <c r="F1377" s="15">
        <v>245000</v>
      </c>
      <c r="H1377" s="15">
        <v>45.3</v>
      </c>
      <c r="I1377" s="15">
        <v>46.182000000000002</v>
      </c>
      <c r="J1377" s="15">
        <v>2.3660000000000001</v>
      </c>
      <c r="K1377" s="15">
        <v>19280.083999999999</v>
      </c>
      <c r="L1377" s="15">
        <v>780180</v>
      </c>
      <c r="M1377" s="15">
        <v>853</v>
      </c>
      <c r="N1377" s="15">
        <v>17.081</v>
      </c>
      <c r="O1377" s="15">
        <v>272864</v>
      </c>
      <c r="P1377" s="15">
        <v>13169.2</v>
      </c>
      <c r="Q1377" s="15">
        <v>3687390</v>
      </c>
      <c r="R1377" s="15">
        <v>114000</v>
      </c>
      <c r="S1377" s="15">
        <v>20571</v>
      </c>
      <c r="T1377" s="15">
        <v>12.725</v>
      </c>
      <c r="U1377" s="15">
        <v>128.9</v>
      </c>
      <c r="V1377" s="15">
        <v>19</v>
      </c>
      <c r="W1377" s="15">
        <v>88.2</v>
      </c>
      <c r="X1377" s="15">
        <v>112.85908000000001</v>
      </c>
      <c r="Y1377" s="15">
        <v>3.3333333333333299</v>
      </c>
      <c r="Z1377" s="15">
        <v>2.5886704921722399</v>
      </c>
      <c r="AA1377" s="15">
        <v>63.2462158203125</v>
      </c>
      <c r="AB1377" s="15">
        <v>324609</v>
      </c>
      <c r="AD1377" s="15">
        <v>0</v>
      </c>
      <c r="AE1377" s="15">
        <v>0</v>
      </c>
      <c r="AF1377" s="15">
        <v>74</v>
      </c>
      <c r="AH1377" s="13">
        <f t="shared" si="294"/>
        <v>2017</v>
      </c>
      <c r="AI1377" s="13">
        <f t="shared" si="295"/>
        <v>24</v>
      </c>
      <c r="AJ1377" s="13">
        <f>IF(AND(ISNUMBER(C1377),ISNUMBER(AK1377),ISNUMBER(AL1377),AH1377&gt;=Inputs!$B$5,AH1377&lt;=Inputs!$B$6,AH1377&lt;&gt;Inputs!$B$7,AH1377&lt;&gt;Inputs!$B$8),1,0)</f>
        <v>1</v>
      </c>
      <c r="AK1377" s="13">
        <f>IF(INDEX($E1377:$AF1377,Inputs!$C$10)="","",INDEX($E1377:$AF1377,Inputs!$C$10))</f>
        <v>272864</v>
      </c>
      <c r="AL1377" s="13">
        <f>IF(INDEX($E1377:$AF1377,Inputs!$C$11)="","",INDEX($E1377:$AF1377,Inputs!$C$11))</f>
        <v>245000</v>
      </c>
      <c r="AM1377" s="19">
        <f>Regression!$C$5+Regression!$C$6*A1377</f>
        <v>9232.9492840095609</v>
      </c>
      <c r="AN1377" s="27">
        <f t="shared" si="296"/>
        <v>1.0631489135329941</v>
      </c>
      <c r="AO1377" s="30">
        <f>INDEX('Seasonal Index'!$E$2:$E$53,AI1377)</f>
        <v>1.0344513246808191</v>
      </c>
      <c r="AP1377" s="34">
        <f t="shared" si="297"/>
        <v>9489.0883367844635</v>
      </c>
      <c r="AQ1377" s="16">
        <f>IF(AJ1377=1,A1377-Regression!$C$15,0)</f>
        <v>-119.28057553956842</v>
      </c>
      <c r="AR1377" s="16">
        <f>IF(AJ1377=1,AK1377-Regression!$D$15,0)</f>
        <v>5461.0215827338398</v>
      </c>
      <c r="AS1377" s="16">
        <f>IF(AJ1377=1,AL1377-Regression!$E$15,0)</f>
        <v>9707.4340527578024</v>
      </c>
      <c r="AT1377" s="16">
        <f>IF(AJ1377=1,AP1377-Regression!$F$15,0)</f>
        <v>394.51569496119737</v>
      </c>
      <c r="AU1377" s="19">
        <f>IF(AND(ISNUMBER(AK1377),ISNUMBER(AL1377)),Regression!$C$38+Regression!$D$38*A1377+Regression!$E$38*AK1377+Regression!$F$38*AL1377,"")</f>
        <v>9265.1171909391887</v>
      </c>
      <c r="AV1377" s="34">
        <f t="shared" si="298"/>
        <v>9584.3127514900734</v>
      </c>
      <c r="AW1377" s="13" t="str">
        <f>IF(AJ1377=1,"Train",IF(AH1377=Inputs!$B$6+1,"Validation",IF(AH1377&gt;Inputs!$B$6+1,"Forecast","Not used")))</f>
        <v>Train</v>
      </c>
      <c r="AX1377" s="34">
        <f t="shared" si="299"/>
        <v>9816</v>
      </c>
      <c r="AY1377" s="38" t="str">
        <f t="shared" si="300"/>
        <v/>
      </c>
      <c r="AZ1377" s="13">
        <f t="shared" si="301"/>
        <v>223.9711458452748</v>
      </c>
      <c r="BB1377" s="19">
        <f>Regression!$C$45+Regression!$C$46*A1377</f>
        <v>8290.1509490920016</v>
      </c>
      <c r="BC1377" s="27" t="str">
        <f t="shared" si="302"/>
        <v/>
      </c>
      <c r="BD1377" s="30">
        <f>INDEX('Seasonal Index'!$H$2:$H$53,AI1377)</f>
        <v>1.0351080615346946</v>
      </c>
      <c r="BE1377" s="34" t="str">
        <f t="shared" si="303"/>
        <v/>
      </c>
      <c r="BF1377" s="38" t="str">
        <f t="shared" si="304"/>
        <v/>
      </c>
      <c r="BG1377" s="34">
        <f t="shared" si="305"/>
        <v>9816</v>
      </c>
      <c r="BH1377" s="13">
        <f t="shared" si="306"/>
        <v>0</v>
      </c>
      <c r="BI1377" s="13">
        <f t="shared" si="307"/>
        <v>0</v>
      </c>
    </row>
    <row r="1378" spans="1:61" x14ac:dyDescent="0.2">
      <c r="A1378" s="15">
        <v>1377</v>
      </c>
      <c r="B1378" s="35">
        <v>42909</v>
      </c>
      <c r="C1378" s="36">
        <v>9538</v>
      </c>
      <c r="D1378" s="37"/>
      <c r="E1378" s="15">
        <v>2439.7800000000002</v>
      </c>
      <c r="F1378" s="15">
        <v>249000</v>
      </c>
      <c r="H1378" s="15">
        <v>43.09</v>
      </c>
      <c r="I1378" s="15">
        <v>44.625999999999998</v>
      </c>
      <c r="J1378" s="15">
        <v>2.3180000000000001</v>
      </c>
      <c r="K1378" s="15">
        <v>19280.083999999999</v>
      </c>
      <c r="L1378" s="15">
        <v>780180</v>
      </c>
      <c r="M1378" s="15">
        <v>853</v>
      </c>
      <c r="N1378" s="15">
        <v>17.081</v>
      </c>
      <c r="O1378" s="15">
        <v>272864</v>
      </c>
      <c r="P1378" s="15">
        <v>13169.2</v>
      </c>
      <c r="Q1378" s="15">
        <v>3687390</v>
      </c>
      <c r="R1378" s="15">
        <v>114000</v>
      </c>
      <c r="S1378" s="15">
        <v>20571</v>
      </c>
      <c r="T1378" s="15">
        <v>12.725</v>
      </c>
      <c r="U1378" s="15">
        <v>128.9</v>
      </c>
      <c r="V1378" s="15">
        <v>19</v>
      </c>
      <c r="W1378" s="15">
        <v>88.2</v>
      </c>
      <c r="X1378" s="15">
        <v>112.6341</v>
      </c>
      <c r="Y1378" s="15">
        <v>3.3333333333333299</v>
      </c>
      <c r="Z1378" s="15">
        <v>2.5886704921722399</v>
      </c>
      <c r="AA1378" s="15">
        <v>63.2462158203125</v>
      </c>
      <c r="AB1378" s="15">
        <v>324609</v>
      </c>
      <c r="AD1378" s="15">
        <v>0</v>
      </c>
      <c r="AE1378" s="15">
        <v>0</v>
      </c>
      <c r="AF1378" s="15">
        <v>69.7</v>
      </c>
      <c r="AH1378" s="13">
        <f t="shared" si="294"/>
        <v>2017</v>
      </c>
      <c r="AI1378" s="13">
        <f t="shared" si="295"/>
        <v>25</v>
      </c>
      <c r="AJ1378" s="13">
        <f>IF(AND(ISNUMBER(C1378),ISNUMBER(AK1378),ISNUMBER(AL1378),AH1378&gt;=Inputs!$B$5,AH1378&lt;=Inputs!$B$6,AH1378&lt;&gt;Inputs!$B$7,AH1378&lt;&gt;Inputs!$B$8),1,0)</f>
        <v>1</v>
      </c>
      <c r="AK1378" s="13">
        <f>IF(INDEX($E1378:$AF1378,Inputs!$C$10)="","",INDEX($E1378:$AF1378,Inputs!$C$10))</f>
        <v>272864</v>
      </c>
      <c r="AL1378" s="13">
        <f>IF(INDEX($E1378:$AF1378,Inputs!$C$11)="","",INDEX($E1378:$AF1378,Inputs!$C$11))</f>
        <v>249000</v>
      </c>
      <c r="AM1378" s="19">
        <f>Regression!$C$5+Regression!$C$6*A1378</f>
        <v>9231.7766090712412</v>
      </c>
      <c r="AN1378" s="27">
        <f t="shared" si="296"/>
        <v>1.0331705806905964</v>
      </c>
      <c r="AO1378" s="30">
        <f>INDEX('Seasonal Index'!$E$2:$E$53,AI1378)</f>
        <v>1.0360606930993077</v>
      </c>
      <c r="AP1378" s="34">
        <f t="shared" si="297"/>
        <v>9206.0243801622255</v>
      </c>
      <c r="AQ1378" s="16">
        <f>IF(AJ1378=1,A1378-Regression!$C$15,0)</f>
        <v>-118.28057553956842</v>
      </c>
      <c r="AR1378" s="16">
        <f>IF(AJ1378=1,AK1378-Regression!$D$15,0)</f>
        <v>5461.0215827338398</v>
      </c>
      <c r="AS1378" s="16">
        <f>IF(AJ1378=1,AL1378-Regression!$E$15,0)</f>
        <v>13707.434052757802</v>
      </c>
      <c r="AT1378" s="16">
        <f>IF(AJ1378=1,AP1378-Regression!$F$15,0)</f>
        <v>111.45173833895933</v>
      </c>
      <c r="AU1378" s="19">
        <f>IF(AND(ISNUMBER(AK1378),ISNUMBER(AL1378)),Regression!$C$38+Regression!$D$38*A1378+Regression!$E$38*AK1378+Regression!$F$38*AL1378,"")</f>
        <v>9252.9347122142244</v>
      </c>
      <c r="AV1378" s="34">
        <f t="shared" si="298"/>
        <v>9586.6019511393133</v>
      </c>
      <c r="AW1378" s="13" t="str">
        <f>IF(AJ1378=1,"Train",IF(AH1378=Inputs!$B$6+1,"Validation",IF(AH1378&gt;Inputs!$B$6+1,"Forecast","Not used")))</f>
        <v>Train</v>
      </c>
      <c r="AX1378" s="34">
        <f t="shared" si="299"/>
        <v>9538</v>
      </c>
      <c r="AY1378" s="38" t="str">
        <f t="shared" si="300"/>
        <v/>
      </c>
      <c r="AZ1378" s="13">
        <f t="shared" si="301"/>
        <v>-46.910332051998921</v>
      </c>
      <c r="BB1378" s="19">
        <f>Regression!$C$45+Regression!$C$46*A1378</f>
        <v>8291.7104487047782</v>
      </c>
      <c r="BC1378" s="27" t="str">
        <f t="shared" si="302"/>
        <v/>
      </c>
      <c r="BD1378" s="30">
        <f>INDEX('Seasonal Index'!$H$2:$H$53,AI1378)</f>
        <v>1.0325970785197598</v>
      </c>
      <c r="BE1378" s="34" t="str">
        <f t="shared" si="303"/>
        <v/>
      </c>
      <c r="BF1378" s="38" t="str">
        <f t="shared" si="304"/>
        <v/>
      </c>
      <c r="BG1378" s="34">
        <f t="shared" si="305"/>
        <v>9538</v>
      </c>
      <c r="BH1378" s="13">
        <f t="shared" si="306"/>
        <v>0</v>
      </c>
      <c r="BI1378" s="13">
        <f t="shared" si="307"/>
        <v>0</v>
      </c>
    </row>
    <row r="1379" spans="1:61" x14ac:dyDescent="0.2">
      <c r="A1379" s="15">
        <v>1378</v>
      </c>
      <c r="B1379" s="35">
        <v>42916</v>
      </c>
      <c r="C1379" s="36">
        <v>9705</v>
      </c>
      <c r="D1379" s="37"/>
      <c r="E1379" s="15">
        <v>2428.4499999999998</v>
      </c>
      <c r="F1379" s="15">
        <v>247000</v>
      </c>
      <c r="H1379" s="15">
        <v>44.625999999999998</v>
      </c>
      <c r="I1379" s="15">
        <v>46.161999999999999</v>
      </c>
      <c r="J1379" s="15">
        <v>2.2879999999999998</v>
      </c>
      <c r="K1379" s="15">
        <v>19280.083999999999</v>
      </c>
      <c r="L1379" s="15">
        <v>780180</v>
      </c>
      <c r="M1379" s="15">
        <v>853</v>
      </c>
      <c r="N1379" s="15">
        <v>17.081</v>
      </c>
      <c r="O1379" s="15">
        <v>272864</v>
      </c>
      <c r="P1379" s="15">
        <v>13169.2</v>
      </c>
      <c r="Q1379" s="15">
        <v>3687390</v>
      </c>
      <c r="R1379" s="15">
        <v>114000</v>
      </c>
      <c r="S1379" s="15">
        <v>20571</v>
      </c>
      <c r="T1379" s="15">
        <v>12.725</v>
      </c>
      <c r="U1379" s="15">
        <v>128.9</v>
      </c>
      <c r="V1379" s="15">
        <v>19</v>
      </c>
      <c r="W1379" s="15">
        <v>88.2</v>
      </c>
      <c r="X1379" s="15">
        <v>113.0784</v>
      </c>
      <c r="Y1379" s="15">
        <v>3.3333333333333299</v>
      </c>
      <c r="Z1379" s="15">
        <v>2.5886704921722399</v>
      </c>
      <c r="AA1379" s="15">
        <v>63.2462158203125</v>
      </c>
      <c r="AB1379" s="15">
        <v>324609</v>
      </c>
      <c r="AD1379" s="15">
        <v>0</v>
      </c>
      <c r="AE1379" s="15">
        <v>1.1000000000000001</v>
      </c>
      <c r="AF1379" s="15">
        <v>55.4</v>
      </c>
      <c r="AH1379" s="13">
        <f t="shared" si="294"/>
        <v>2017</v>
      </c>
      <c r="AI1379" s="13">
        <f t="shared" si="295"/>
        <v>26</v>
      </c>
      <c r="AJ1379" s="13">
        <f>IF(AND(ISNUMBER(C1379),ISNUMBER(AK1379),ISNUMBER(AL1379),AH1379&gt;=Inputs!$B$5,AH1379&lt;=Inputs!$B$6,AH1379&lt;&gt;Inputs!$B$7,AH1379&lt;&gt;Inputs!$B$8),1,0)</f>
        <v>1</v>
      </c>
      <c r="AK1379" s="13">
        <f>IF(INDEX($E1379:$AF1379,Inputs!$C$10)="","",INDEX($E1379:$AF1379,Inputs!$C$10))</f>
        <v>272864</v>
      </c>
      <c r="AL1379" s="13">
        <f>IF(INDEX($E1379:$AF1379,Inputs!$C$11)="","",INDEX($E1379:$AF1379,Inputs!$C$11))</f>
        <v>247000</v>
      </c>
      <c r="AM1379" s="19">
        <f>Regression!$C$5+Regression!$C$6*A1379</f>
        <v>9230.6039341329233</v>
      </c>
      <c r="AN1379" s="27">
        <f t="shared" si="296"/>
        <v>1.0513938274518371</v>
      </c>
      <c r="AO1379" s="30">
        <f>INDEX('Seasonal Index'!$E$2:$E$53,AI1379)</f>
        <v>1.057751041708793</v>
      </c>
      <c r="AP1379" s="34">
        <f t="shared" si="297"/>
        <v>9175.1268656957382</v>
      </c>
      <c r="AQ1379" s="16">
        <f>IF(AJ1379=1,A1379-Regression!$C$15,0)</f>
        <v>-117.28057553956842</v>
      </c>
      <c r="AR1379" s="16">
        <f>IF(AJ1379=1,AK1379-Regression!$D$15,0)</f>
        <v>5461.0215827338398</v>
      </c>
      <c r="AS1379" s="16">
        <f>IF(AJ1379=1,AL1379-Regression!$E$15,0)</f>
        <v>11707.434052757802</v>
      </c>
      <c r="AT1379" s="16">
        <f>IF(AJ1379=1,AP1379-Regression!$F$15,0)</f>
        <v>80.554223872471994</v>
      </c>
      <c r="AU1379" s="19">
        <f>IF(AND(ISNUMBER(AK1379),ISNUMBER(AL1379)),Regression!$C$38+Regression!$D$38*A1379+Regression!$E$38*AK1379+Regression!$F$38*AL1379,"")</f>
        <v>9256.6824817498054</v>
      </c>
      <c r="AV1379" s="34">
        <f t="shared" si="298"/>
        <v>9791.2655378383915</v>
      </c>
      <c r="AW1379" s="13" t="str">
        <f>IF(AJ1379=1,"Train",IF(AH1379=Inputs!$B$6+1,"Validation",IF(AH1379&gt;Inputs!$B$6+1,"Forecast","Not used")))</f>
        <v>Train</v>
      </c>
      <c r="AX1379" s="34">
        <f t="shared" si="299"/>
        <v>9705</v>
      </c>
      <c r="AY1379" s="38" t="str">
        <f t="shared" si="300"/>
        <v/>
      </c>
      <c r="AZ1379" s="13">
        <f t="shared" si="301"/>
        <v>-81.555616054067286</v>
      </c>
      <c r="BB1379" s="19">
        <f>Regression!$C$45+Regression!$C$46*A1379</f>
        <v>8293.2699483175547</v>
      </c>
      <c r="BC1379" s="27" t="str">
        <f t="shared" si="302"/>
        <v/>
      </c>
      <c r="BD1379" s="30">
        <f>INDEX('Seasonal Index'!$H$2:$H$53,AI1379)</f>
        <v>1.0794606245983969</v>
      </c>
      <c r="BE1379" s="34" t="str">
        <f t="shared" si="303"/>
        <v/>
      </c>
      <c r="BF1379" s="38" t="str">
        <f t="shared" si="304"/>
        <v/>
      </c>
      <c r="BG1379" s="34">
        <f t="shared" si="305"/>
        <v>9705</v>
      </c>
      <c r="BH1379" s="13">
        <f t="shared" si="306"/>
        <v>0</v>
      </c>
      <c r="BI1379" s="13">
        <f t="shared" si="307"/>
        <v>0</v>
      </c>
    </row>
    <row r="1380" spans="1:61" x14ac:dyDescent="0.2">
      <c r="A1380" s="15">
        <v>1379</v>
      </c>
      <c r="B1380" s="35">
        <v>42923</v>
      </c>
      <c r="C1380" s="36">
        <v>9786</v>
      </c>
      <c r="D1380" s="37"/>
      <c r="E1380" s="15">
        <v>2424.12</v>
      </c>
      <c r="F1380" s="15">
        <v>256000</v>
      </c>
      <c r="H1380" s="15">
        <v>44.96</v>
      </c>
      <c r="I1380" s="15">
        <v>48.171999999999997</v>
      </c>
      <c r="J1380" s="15">
        <v>2.2599999999999998</v>
      </c>
      <c r="K1380" s="15">
        <v>19280.083999999999</v>
      </c>
      <c r="L1380" s="15">
        <v>780180</v>
      </c>
      <c r="M1380" s="15">
        <v>893</v>
      </c>
      <c r="N1380" s="15">
        <v>17.081</v>
      </c>
      <c r="O1380" s="15">
        <v>272864</v>
      </c>
      <c r="P1380" s="15">
        <v>13171.9</v>
      </c>
      <c r="Q1380" s="15">
        <v>3687390</v>
      </c>
      <c r="R1380" s="15">
        <v>160000</v>
      </c>
      <c r="S1380" s="15">
        <v>20571</v>
      </c>
      <c r="T1380" s="15">
        <v>12.725</v>
      </c>
      <c r="U1380" s="15">
        <v>128.9</v>
      </c>
      <c r="V1380" s="15">
        <v>19</v>
      </c>
      <c r="W1380" s="15">
        <v>92.8</v>
      </c>
      <c r="X1380" s="15">
        <v>112.27512</v>
      </c>
      <c r="Y1380" s="15">
        <v>3.3333333333333299</v>
      </c>
      <c r="Z1380" s="15">
        <v>2.5886704921722399</v>
      </c>
      <c r="AA1380" s="15">
        <v>63.2462158203125</v>
      </c>
      <c r="AB1380" s="15">
        <v>324609</v>
      </c>
      <c r="AD1380" s="15">
        <v>1</v>
      </c>
      <c r="AE1380" s="15">
        <v>0</v>
      </c>
      <c r="AF1380" s="15">
        <v>77.3</v>
      </c>
      <c r="AH1380" s="13">
        <f t="shared" si="294"/>
        <v>2017</v>
      </c>
      <c r="AI1380" s="13">
        <f t="shared" si="295"/>
        <v>27</v>
      </c>
      <c r="AJ1380" s="13">
        <f>IF(AND(ISNUMBER(C1380),ISNUMBER(AK1380),ISNUMBER(AL1380),AH1380&gt;=Inputs!$B$5,AH1380&lt;=Inputs!$B$6,AH1380&lt;&gt;Inputs!$B$7,AH1380&lt;&gt;Inputs!$B$8),1,0)</f>
        <v>1</v>
      </c>
      <c r="AK1380" s="13">
        <f>IF(INDEX($E1380:$AF1380,Inputs!$C$10)="","",INDEX($E1380:$AF1380,Inputs!$C$10))</f>
        <v>272864</v>
      </c>
      <c r="AL1380" s="13">
        <f>IF(INDEX($E1380:$AF1380,Inputs!$C$11)="","",INDEX($E1380:$AF1380,Inputs!$C$11))</f>
        <v>256000</v>
      </c>
      <c r="AM1380" s="19">
        <f>Regression!$C$5+Regression!$C$6*A1380</f>
        <v>9229.4312591946036</v>
      </c>
      <c r="AN1380" s="27">
        <f t="shared" si="296"/>
        <v>1.0603036877544245</v>
      </c>
      <c r="AO1380" s="30">
        <f>INDEX('Seasonal Index'!$E$2:$E$53,AI1380)</f>
        <v>1.0212618850338866</v>
      </c>
      <c r="AP1380" s="34">
        <f t="shared" si="297"/>
        <v>9582.2630251938663</v>
      </c>
      <c r="AQ1380" s="16">
        <f>IF(AJ1380=1,A1380-Regression!$C$15,0)</f>
        <v>-116.28057553956842</v>
      </c>
      <c r="AR1380" s="16">
        <f>IF(AJ1380=1,AK1380-Regression!$D$15,0)</f>
        <v>5461.0215827338398</v>
      </c>
      <c r="AS1380" s="16">
        <f>IF(AJ1380=1,AL1380-Regression!$E$15,0)</f>
        <v>20707.434052757802</v>
      </c>
      <c r="AT1380" s="16">
        <f>IF(AJ1380=1,AP1380-Regression!$F$15,0)</f>
        <v>487.6903833706001</v>
      </c>
      <c r="AU1380" s="19">
        <f>IF(AND(ISNUMBER(AK1380),ISNUMBER(AL1380)),Regression!$C$38+Regression!$D$38*A1380+Regression!$E$38*AK1380+Regression!$F$38*AL1380,"")</f>
        <v>9231.2247961410558</v>
      </c>
      <c r="AV1380" s="34">
        <f t="shared" si="298"/>
        <v>9427.4980364785697</v>
      </c>
      <c r="AW1380" s="13" t="str">
        <f>IF(AJ1380=1,"Train",IF(AH1380=Inputs!$B$6+1,"Validation",IF(AH1380&gt;Inputs!$B$6+1,"Forecast","Not used")))</f>
        <v>Train</v>
      </c>
      <c r="AX1380" s="34">
        <f t="shared" si="299"/>
        <v>9786</v>
      </c>
      <c r="AY1380" s="38" t="str">
        <f t="shared" si="300"/>
        <v/>
      </c>
      <c r="AZ1380" s="13">
        <f t="shared" si="301"/>
        <v>351.03822905281049</v>
      </c>
      <c r="BB1380" s="19">
        <f>Regression!$C$45+Regression!$C$46*A1380</f>
        <v>8294.8294479303313</v>
      </c>
      <c r="BC1380" s="27" t="str">
        <f t="shared" si="302"/>
        <v/>
      </c>
      <c r="BD1380" s="30">
        <f>INDEX('Seasonal Index'!$H$2:$H$53,AI1380)</f>
        <v>0.99454601152310251</v>
      </c>
      <c r="BE1380" s="34" t="str">
        <f t="shared" si="303"/>
        <v/>
      </c>
      <c r="BF1380" s="38" t="str">
        <f t="shared" si="304"/>
        <v/>
      </c>
      <c r="BG1380" s="34">
        <f t="shared" si="305"/>
        <v>9786</v>
      </c>
      <c r="BH1380" s="13">
        <f t="shared" si="306"/>
        <v>0</v>
      </c>
      <c r="BI1380" s="13">
        <f t="shared" si="307"/>
        <v>0</v>
      </c>
    </row>
    <row r="1381" spans="1:61" x14ac:dyDescent="0.2">
      <c r="A1381" s="15">
        <v>1380</v>
      </c>
      <c r="B1381" s="35">
        <v>42930</v>
      </c>
      <c r="C1381" s="36">
        <v>9592</v>
      </c>
      <c r="D1381" s="37"/>
      <c r="E1381" s="15">
        <v>2440.6619999999998</v>
      </c>
      <c r="F1381" s="15">
        <v>259000</v>
      </c>
      <c r="H1381" s="15">
        <v>45.506</v>
      </c>
      <c r="I1381" s="15">
        <v>47.103999999999999</v>
      </c>
      <c r="J1381" s="15">
        <v>2.2970000000000002</v>
      </c>
      <c r="K1381" s="15">
        <v>19280.083999999999</v>
      </c>
      <c r="L1381" s="15">
        <v>888768</v>
      </c>
      <c r="M1381" s="15">
        <v>893</v>
      </c>
      <c r="N1381" s="15">
        <v>17.081</v>
      </c>
      <c r="O1381" s="15">
        <v>272864</v>
      </c>
      <c r="P1381" s="15">
        <v>13171.9</v>
      </c>
      <c r="Q1381" s="15">
        <v>3687390</v>
      </c>
      <c r="R1381" s="15">
        <v>160000</v>
      </c>
      <c r="S1381" s="15">
        <v>20571</v>
      </c>
      <c r="T1381" s="15">
        <v>12.725</v>
      </c>
      <c r="U1381" s="15">
        <v>128.9</v>
      </c>
      <c r="V1381" s="15">
        <v>19</v>
      </c>
      <c r="W1381" s="15">
        <v>92.8</v>
      </c>
      <c r="X1381" s="15">
        <v>112.45345</v>
      </c>
      <c r="Y1381" s="15">
        <v>3.3333333333333299</v>
      </c>
      <c r="Z1381" s="15">
        <v>2.5886704921722399</v>
      </c>
      <c r="AA1381" s="15">
        <v>63.2462158203125</v>
      </c>
      <c r="AB1381" s="15">
        <v>324609</v>
      </c>
      <c r="AD1381" s="15">
        <v>0</v>
      </c>
      <c r="AE1381" s="15">
        <v>0</v>
      </c>
      <c r="AF1381" s="15">
        <v>82.1</v>
      </c>
      <c r="AH1381" s="13">
        <f t="shared" si="294"/>
        <v>2017</v>
      </c>
      <c r="AI1381" s="13">
        <f t="shared" si="295"/>
        <v>28</v>
      </c>
      <c r="AJ1381" s="13">
        <f>IF(AND(ISNUMBER(C1381),ISNUMBER(AK1381),ISNUMBER(AL1381),AH1381&gt;=Inputs!$B$5,AH1381&lt;=Inputs!$B$6,AH1381&lt;&gt;Inputs!$B$7,AH1381&lt;&gt;Inputs!$B$8),1,0)</f>
        <v>1</v>
      </c>
      <c r="AK1381" s="13">
        <f>IF(INDEX($E1381:$AF1381,Inputs!$C$10)="","",INDEX($E1381:$AF1381,Inputs!$C$10))</f>
        <v>272864</v>
      </c>
      <c r="AL1381" s="13">
        <f>IF(INDEX($E1381:$AF1381,Inputs!$C$11)="","",INDEX($E1381:$AF1381,Inputs!$C$11))</f>
        <v>259000</v>
      </c>
      <c r="AM1381" s="19">
        <f>Regression!$C$5+Regression!$C$6*A1381</f>
        <v>9228.2585842562839</v>
      </c>
      <c r="AN1381" s="27">
        <f t="shared" si="296"/>
        <v>1.0394160406779531</v>
      </c>
      <c r="AO1381" s="30">
        <f>INDEX('Seasonal Index'!$E$2:$E$53,AI1381)</f>
        <v>1.0135090248159799</v>
      </c>
      <c r="AP1381" s="34">
        <f t="shared" si="297"/>
        <v>9464.1485819443915</v>
      </c>
      <c r="AQ1381" s="16">
        <f>IF(AJ1381=1,A1381-Regression!$C$15,0)</f>
        <v>-115.28057553956842</v>
      </c>
      <c r="AR1381" s="16">
        <f>IF(AJ1381=1,AK1381-Regression!$D$15,0)</f>
        <v>5461.0215827338398</v>
      </c>
      <c r="AS1381" s="16">
        <f>IF(AJ1381=1,AL1381-Regression!$E$15,0)</f>
        <v>23707.434052757802</v>
      </c>
      <c r="AT1381" s="16">
        <f>IF(AJ1381=1,AP1381-Regression!$F$15,0)</f>
        <v>369.57594012112531</v>
      </c>
      <c r="AU1381" s="19">
        <f>IF(AND(ISNUMBER(AK1381),ISNUMBER(AL1381)),Regression!$C$38+Regression!$D$38*A1381+Regression!$E$38*AK1381+Regression!$F$38*AL1381,"")</f>
        <v>9221.6973587928478</v>
      </c>
      <c r="AV1381" s="34">
        <f t="shared" si="298"/>
        <v>9346.2734972582366</v>
      </c>
      <c r="AW1381" s="13" t="str">
        <f>IF(AJ1381=1,"Train",IF(AH1381=Inputs!$B$6+1,"Validation",IF(AH1381&gt;Inputs!$B$6+1,"Forecast","Not used")))</f>
        <v>Train</v>
      </c>
      <c r="AX1381" s="34">
        <f t="shared" si="299"/>
        <v>9592</v>
      </c>
      <c r="AY1381" s="38" t="str">
        <f t="shared" si="300"/>
        <v/>
      </c>
      <c r="AZ1381" s="13">
        <f t="shared" si="301"/>
        <v>242.45122315154367</v>
      </c>
      <c r="BB1381" s="19">
        <f>Regression!$C$45+Regression!$C$46*A1381</f>
        <v>8296.3889475431079</v>
      </c>
      <c r="BC1381" s="27" t="str">
        <f t="shared" si="302"/>
        <v/>
      </c>
      <c r="BD1381" s="30">
        <f>INDEX('Seasonal Index'!$H$2:$H$53,AI1381)</f>
        <v>0.99258235973728948</v>
      </c>
      <c r="BE1381" s="34" t="str">
        <f t="shared" si="303"/>
        <v/>
      </c>
      <c r="BF1381" s="38" t="str">
        <f t="shared" si="304"/>
        <v/>
      </c>
      <c r="BG1381" s="34">
        <f t="shared" si="305"/>
        <v>9592</v>
      </c>
      <c r="BH1381" s="13">
        <f t="shared" si="306"/>
        <v>0</v>
      </c>
      <c r="BI1381" s="13">
        <f t="shared" si="307"/>
        <v>0</v>
      </c>
    </row>
    <row r="1382" spans="1:61" x14ac:dyDescent="0.2">
      <c r="A1382" s="15">
        <v>1381</v>
      </c>
      <c r="B1382" s="35">
        <v>42937</v>
      </c>
      <c r="C1382" s="36">
        <v>9821</v>
      </c>
      <c r="D1382" s="37"/>
      <c r="E1382" s="15">
        <v>2467.9140000000002</v>
      </c>
      <c r="F1382" s="15">
        <v>245000</v>
      </c>
      <c r="H1382" s="15">
        <v>46.405999999999999</v>
      </c>
      <c r="I1382" s="15">
        <v>47.985999999999997</v>
      </c>
      <c r="J1382" s="15">
        <v>2.278</v>
      </c>
      <c r="K1382" s="15">
        <v>19280.083999999999</v>
      </c>
      <c r="L1382" s="15">
        <v>888768</v>
      </c>
      <c r="M1382" s="15">
        <v>893</v>
      </c>
      <c r="N1382" s="15">
        <v>17.13</v>
      </c>
      <c r="O1382" s="15">
        <v>281264</v>
      </c>
      <c r="P1382" s="15">
        <v>13171.9</v>
      </c>
      <c r="Q1382" s="15">
        <v>3687390</v>
      </c>
      <c r="R1382" s="15">
        <v>160000</v>
      </c>
      <c r="S1382" s="15">
        <v>20571</v>
      </c>
      <c r="T1382" s="15">
        <v>12.725</v>
      </c>
      <c r="U1382" s="15">
        <v>128.9</v>
      </c>
      <c r="V1382" s="15">
        <v>19</v>
      </c>
      <c r="W1382" s="15">
        <v>92.8</v>
      </c>
      <c r="X1382" s="15">
        <v>111.6673</v>
      </c>
      <c r="Y1382" s="15">
        <v>3.3333333333333299</v>
      </c>
      <c r="Z1382" s="15">
        <v>2.53835129737854</v>
      </c>
      <c r="AA1382" s="15">
        <v>63.2462158203125</v>
      </c>
      <c r="AB1382" s="15">
        <v>324609</v>
      </c>
      <c r="AD1382" s="15">
        <v>0</v>
      </c>
      <c r="AE1382" s="15">
        <v>0</v>
      </c>
      <c r="AF1382" s="15">
        <v>83.6</v>
      </c>
      <c r="AH1382" s="13">
        <f t="shared" si="294"/>
        <v>2017</v>
      </c>
      <c r="AI1382" s="13">
        <f t="shared" si="295"/>
        <v>29</v>
      </c>
      <c r="AJ1382" s="13">
        <f>IF(AND(ISNUMBER(C1382),ISNUMBER(AK1382),ISNUMBER(AL1382),AH1382&gt;=Inputs!$B$5,AH1382&lt;=Inputs!$B$6,AH1382&lt;&gt;Inputs!$B$7,AH1382&lt;&gt;Inputs!$B$8),1,0)</f>
        <v>1</v>
      </c>
      <c r="AK1382" s="13">
        <f>IF(INDEX($E1382:$AF1382,Inputs!$C$10)="","",INDEX($E1382:$AF1382,Inputs!$C$10))</f>
        <v>281264</v>
      </c>
      <c r="AL1382" s="13">
        <f>IF(INDEX($E1382:$AF1382,Inputs!$C$11)="","",INDEX($E1382:$AF1382,Inputs!$C$11))</f>
        <v>245000</v>
      </c>
      <c r="AM1382" s="19">
        <f>Regression!$C$5+Regression!$C$6*A1382</f>
        <v>9227.0859093179661</v>
      </c>
      <c r="AN1382" s="27">
        <f t="shared" si="296"/>
        <v>1.0643663770467631</v>
      </c>
      <c r="AO1382" s="30">
        <f>INDEX('Seasonal Index'!$E$2:$E$53,AI1382)</f>
        <v>1.0519566788647539</v>
      </c>
      <c r="AP1382" s="34">
        <f t="shared" si="297"/>
        <v>9335.9357826394389</v>
      </c>
      <c r="AQ1382" s="16">
        <f>IF(AJ1382=1,A1382-Regression!$C$15,0)</f>
        <v>-114.28057553956842</v>
      </c>
      <c r="AR1382" s="16">
        <f>IF(AJ1382=1,AK1382-Regression!$D$15,0)</f>
        <v>13861.02158273384</v>
      </c>
      <c r="AS1382" s="16">
        <f>IF(AJ1382=1,AL1382-Regression!$E$15,0)</f>
        <v>9707.4340527578024</v>
      </c>
      <c r="AT1382" s="16">
        <f>IF(AJ1382=1,AP1382-Regression!$F$15,0)</f>
        <v>241.36314081617274</v>
      </c>
      <c r="AU1382" s="19">
        <f>IF(AND(ISNUMBER(AK1382),ISNUMBER(AL1382)),Regression!$C$38+Regression!$D$38*A1382+Regression!$E$38*AK1382+Regression!$F$38*AL1382,"")</f>
        <v>9272.6328622761557</v>
      </c>
      <c r="AV1382" s="34">
        <f t="shared" si="298"/>
        <v>9754.4080701322018</v>
      </c>
      <c r="AW1382" s="13" t="str">
        <f>IF(AJ1382=1,"Train",IF(AH1382=Inputs!$B$6+1,"Validation",IF(AH1382&gt;Inputs!$B$6+1,"Forecast","Not used")))</f>
        <v>Train</v>
      </c>
      <c r="AX1382" s="34">
        <f t="shared" si="299"/>
        <v>9821</v>
      </c>
      <c r="AY1382" s="38" t="str">
        <f t="shared" si="300"/>
        <v/>
      </c>
      <c r="AZ1382" s="13">
        <f t="shared" si="301"/>
        <v>63.302920363283192</v>
      </c>
      <c r="BB1382" s="19">
        <f>Regression!$C$45+Regression!$C$46*A1382</f>
        <v>8297.9484471558844</v>
      </c>
      <c r="BC1382" s="27" t="str">
        <f t="shared" si="302"/>
        <v/>
      </c>
      <c r="BD1382" s="30">
        <f>INDEX('Seasonal Index'!$H$2:$H$53,AI1382)</f>
        <v>1.0486159669304305</v>
      </c>
      <c r="BE1382" s="34" t="str">
        <f t="shared" si="303"/>
        <v/>
      </c>
      <c r="BF1382" s="38" t="str">
        <f t="shared" si="304"/>
        <v/>
      </c>
      <c r="BG1382" s="34">
        <f t="shared" si="305"/>
        <v>9821</v>
      </c>
      <c r="BH1382" s="13">
        <f t="shared" si="306"/>
        <v>0</v>
      </c>
      <c r="BI1382" s="13">
        <f t="shared" si="307"/>
        <v>0</v>
      </c>
    </row>
    <row r="1383" spans="1:61" x14ac:dyDescent="0.2">
      <c r="A1383" s="15">
        <v>1382</v>
      </c>
      <c r="B1383" s="35">
        <v>42944</v>
      </c>
      <c r="C1383" s="36">
        <v>9842</v>
      </c>
      <c r="D1383" s="37"/>
      <c r="E1383" s="15">
        <v>2474.4780000000001</v>
      </c>
      <c r="F1383" s="15">
        <v>249000</v>
      </c>
      <c r="H1383" s="15">
        <v>48.265999999999998</v>
      </c>
      <c r="I1383" s="15">
        <v>49.95</v>
      </c>
      <c r="J1383" s="15">
        <v>2.3119999999999998</v>
      </c>
      <c r="K1383" s="15">
        <v>19280.083999999999</v>
      </c>
      <c r="L1383" s="15">
        <v>888768</v>
      </c>
      <c r="M1383" s="15">
        <v>893</v>
      </c>
      <c r="N1383" s="15">
        <v>17.13</v>
      </c>
      <c r="O1383" s="15">
        <v>281264</v>
      </c>
      <c r="P1383" s="15">
        <v>13171.9</v>
      </c>
      <c r="Q1383" s="15">
        <v>3687390</v>
      </c>
      <c r="R1383" s="15">
        <v>160000</v>
      </c>
      <c r="S1383" s="15">
        <v>20571</v>
      </c>
      <c r="T1383" s="15">
        <v>12.725</v>
      </c>
      <c r="U1383" s="15">
        <v>128.9</v>
      </c>
      <c r="V1383" s="15">
        <v>19</v>
      </c>
      <c r="W1383" s="15">
        <v>92.8</v>
      </c>
      <c r="X1383" s="15">
        <v>110.44842</v>
      </c>
      <c r="Y1383" s="15">
        <v>3.3333333333333299</v>
      </c>
      <c r="Z1383" s="15">
        <v>2.53835129737854</v>
      </c>
      <c r="AA1383" s="15">
        <v>63.2462158203125</v>
      </c>
      <c r="AB1383" s="15">
        <v>324609</v>
      </c>
      <c r="AD1383" s="15">
        <v>0</v>
      </c>
      <c r="AE1383" s="15">
        <v>0</v>
      </c>
      <c r="AF1383" s="15">
        <v>74.599999999999994</v>
      </c>
      <c r="AH1383" s="13">
        <f t="shared" si="294"/>
        <v>2017</v>
      </c>
      <c r="AI1383" s="13">
        <f t="shared" si="295"/>
        <v>30</v>
      </c>
      <c r="AJ1383" s="13">
        <f>IF(AND(ISNUMBER(C1383),ISNUMBER(AK1383),ISNUMBER(AL1383),AH1383&gt;=Inputs!$B$5,AH1383&lt;=Inputs!$B$6,AH1383&lt;&gt;Inputs!$B$7,AH1383&lt;&gt;Inputs!$B$8),1,0)</f>
        <v>1</v>
      </c>
      <c r="AK1383" s="13">
        <f>IF(INDEX($E1383:$AF1383,Inputs!$C$10)="","",INDEX($E1383:$AF1383,Inputs!$C$10))</f>
        <v>281264</v>
      </c>
      <c r="AL1383" s="13">
        <f>IF(INDEX($E1383:$AF1383,Inputs!$C$11)="","",INDEX($E1383:$AF1383,Inputs!$C$11))</f>
        <v>249000</v>
      </c>
      <c r="AM1383" s="19">
        <f>Regression!$C$5+Regression!$C$6*A1383</f>
        <v>9225.9132343796464</v>
      </c>
      <c r="AN1383" s="27">
        <f t="shared" si="296"/>
        <v>1.0667778625236313</v>
      </c>
      <c r="AO1383" s="30">
        <f>INDEX('Seasonal Index'!$E$2:$E$53,AI1383)</f>
        <v>1.0317130415362794</v>
      </c>
      <c r="AP1383" s="34">
        <f t="shared" si="297"/>
        <v>9539.4742566641416</v>
      </c>
      <c r="AQ1383" s="16">
        <f>IF(AJ1383=1,A1383-Regression!$C$15,0)</f>
        <v>-113.28057553956842</v>
      </c>
      <c r="AR1383" s="16">
        <f>IF(AJ1383=1,AK1383-Regression!$D$15,0)</f>
        <v>13861.02158273384</v>
      </c>
      <c r="AS1383" s="16">
        <f>IF(AJ1383=1,AL1383-Regression!$E$15,0)</f>
        <v>13707.434052757802</v>
      </c>
      <c r="AT1383" s="16">
        <f>IF(AJ1383=1,AP1383-Regression!$F$15,0)</f>
        <v>444.90161484087548</v>
      </c>
      <c r="AU1383" s="19">
        <f>IF(AND(ISNUMBER(AK1383),ISNUMBER(AL1383)),Regression!$C$38+Regression!$D$38*A1383+Regression!$E$38*AK1383+Regression!$F$38*AL1383,"")</f>
        <v>9260.4503835511914</v>
      </c>
      <c r="AV1383" s="34">
        <f t="shared" si="298"/>
        <v>9554.1274312094047</v>
      </c>
      <c r="AW1383" s="13" t="str">
        <f>IF(AJ1383=1,"Train",IF(AH1383=Inputs!$B$6+1,"Validation",IF(AH1383&gt;Inputs!$B$6+1,"Forecast","Not used")))</f>
        <v>Train</v>
      </c>
      <c r="AX1383" s="34">
        <f t="shared" si="299"/>
        <v>9842</v>
      </c>
      <c r="AY1383" s="38" t="str">
        <f t="shared" si="300"/>
        <v/>
      </c>
      <c r="AZ1383" s="13">
        <f t="shared" si="301"/>
        <v>279.02387311295024</v>
      </c>
      <c r="BB1383" s="19">
        <f>Regression!$C$45+Regression!$C$46*A1383</f>
        <v>8299.5079467686628</v>
      </c>
      <c r="BC1383" s="27" t="str">
        <f t="shared" si="302"/>
        <v/>
      </c>
      <c r="BD1383" s="30">
        <f>INDEX('Seasonal Index'!$H$2:$H$53,AI1383)</f>
        <v>1.0099032328934463</v>
      </c>
      <c r="BE1383" s="34" t="str">
        <f t="shared" si="303"/>
        <v/>
      </c>
      <c r="BF1383" s="38" t="str">
        <f t="shared" si="304"/>
        <v/>
      </c>
      <c r="BG1383" s="34">
        <f t="shared" si="305"/>
        <v>9842</v>
      </c>
      <c r="BH1383" s="13">
        <f t="shared" si="306"/>
        <v>0</v>
      </c>
      <c r="BI1383" s="13">
        <f t="shared" si="307"/>
        <v>0</v>
      </c>
    </row>
    <row r="1384" spans="1:61" x14ac:dyDescent="0.2">
      <c r="A1384" s="15">
        <v>1383</v>
      </c>
      <c r="B1384" s="35">
        <v>42951</v>
      </c>
      <c r="C1384" s="36">
        <v>9797</v>
      </c>
      <c r="D1384" s="37"/>
      <c r="E1384" s="15">
        <v>2474.6419999999998</v>
      </c>
      <c r="F1384" s="15">
        <v>245000</v>
      </c>
      <c r="H1384" s="15">
        <v>49.52</v>
      </c>
      <c r="I1384" s="15">
        <v>52.042000000000002</v>
      </c>
      <c r="J1384" s="15">
        <v>2.3519999999999999</v>
      </c>
      <c r="K1384" s="15">
        <v>19280.083999999999</v>
      </c>
      <c r="L1384" s="15">
        <v>888768</v>
      </c>
      <c r="M1384" s="15">
        <v>893</v>
      </c>
      <c r="N1384" s="15">
        <v>17.13</v>
      </c>
      <c r="O1384" s="15">
        <v>281264</v>
      </c>
      <c r="P1384" s="15">
        <v>13171.9</v>
      </c>
      <c r="Q1384" s="15">
        <v>3687390</v>
      </c>
      <c r="R1384" s="15">
        <v>160000</v>
      </c>
      <c r="S1384" s="15">
        <v>20571</v>
      </c>
      <c r="T1384" s="15">
        <v>12.725</v>
      </c>
      <c r="U1384" s="15">
        <v>128.9</v>
      </c>
      <c r="V1384" s="15">
        <v>19</v>
      </c>
      <c r="W1384" s="15">
        <v>92.8</v>
      </c>
      <c r="X1384" s="15">
        <v>110.2002</v>
      </c>
      <c r="Y1384" s="15">
        <v>3.3333333333333299</v>
      </c>
      <c r="Z1384" s="15">
        <v>2.53835129737854</v>
      </c>
      <c r="AA1384" s="15">
        <v>63.2462158203125</v>
      </c>
      <c r="AB1384" s="15">
        <v>324609</v>
      </c>
      <c r="AD1384" s="15">
        <v>0</v>
      </c>
      <c r="AE1384" s="15">
        <v>0.7</v>
      </c>
      <c r="AF1384" s="15">
        <v>73.2</v>
      </c>
      <c r="AH1384" s="13">
        <f t="shared" si="294"/>
        <v>2017</v>
      </c>
      <c r="AI1384" s="13">
        <f t="shared" si="295"/>
        <v>31</v>
      </c>
      <c r="AJ1384" s="13">
        <f>IF(AND(ISNUMBER(C1384),ISNUMBER(AK1384),ISNUMBER(AL1384),AH1384&gt;=Inputs!$B$5,AH1384&lt;=Inputs!$B$6,AH1384&lt;&gt;Inputs!$B$7,AH1384&lt;&gt;Inputs!$B$8),1,0)</f>
        <v>1</v>
      </c>
      <c r="AK1384" s="13">
        <f>IF(INDEX($E1384:$AF1384,Inputs!$C$10)="","",INDEX($E1384:$AF1384,Inputs!$C$10))</f>
        <v>281264</v>
      </c>
      <c r="AL1384" s="13">
        <f>IF(INDEX($E1384:$AF1384,Inputs!$C$11)="","",INDEX($E1384:$AF1384,Inputs!$C$11))</f>
        <v>245000</v>
      </c>
      <c r="AM1384" s="19">
        <f>Regression!$C$5+Regression!$C$6*A1384</f>
        <v>9224.7405594413285</v>
      </c>
      <c r="AN1384" s="27">
        <f t="shared" si="296"/>
        <v>1.0620352883499771</v>
      </c>
      <c r="AO1384" s="30">
        <f>INDEX('Seasonal Index'!$E$2:$E$53,AI1384)</f>
        <v>1.0399732200612197</v>
      </c>
      <c r="AP1384" s="34">
        <f t="shared" si="297"/>
        <v>9420.4348833360182</v>
      </c>
      <c r="AQ1384" s="16">
        <f>IF(AJ1384=1,A1384-Regression!$C$15,0)</f>
        <v>-112.28057553956842</v>
      </c>
      <c r="AR1384" s="16">
        <f>IF(AJ1384=1,AK1384-Regression!$D$15,0)</f>
        <v>13861.02158273384</v>
      </c>
      <c r="AS1384" s="16">
        <f>IF(AJ1384=1,AL1384-Regression!$E$15,0)</f>
        <v>9707.4340527578024</v>
      </c>
      <c r="AT1384" s="16">
        <f>IF(AJ1384=1,AP1384-Regression!$F$15,0)</f>
        <v>325.86224151275201</v>
      </c>
      <c r="AU1384" s="19">
        <f>IF(AND(ISNUMBER(AK1384),ISNUMBER(AL1384)),Regression!$C$38+Regression!$D$38*A1384+Regression!$E$38*AK1384+Regression!$F$38*AL1384,"")</f>
        <v>9269.5082358402869</v>
      </c>
      <c r="AV1384" s="34">
        <f t="shared" si="298"/>
        <v>9640.0403284108197</v>
      </c>
      <c r="AW1384" s="13" t="str">
        <f>IF(AJ1384=1,"Train",IF(AH1384=Inputs!$B$6+1,"Validation",IF(AH1384&gt;Inputs!$B$6+1,"Forecast","Not used")))</f>
        <v>Train</v>
      </c>
      <c r="AX1384" s="34">
        <f t="shared" si="299"/>
        <v>9797</v>
      </c>
      <c r="AY1384" s="38" t="str">
        <f t="shared" si="300"/>
        <v/>
      </c>
      <c r="AZ1384" s="13">
        <f t="shared" si="301"/>
        <v>150.92664749573123</v>
      </c>
      <c r="BB1384" s="19">
        <f>Regression!$C$45+Regression!$C$46*A1384</f>
        <v>8301.0674463814394</v>
      </c>
      <c r="BC1384" s="27" t="str">
        <f t="shared" si="302"/>
        <v/>
      </c>
      <c r="BD1384" s="30">
        <f>INDEX('Seasonal Index'!$H$2:$H$53,AI1384)</f>
        <v>1.0389647971011076</v>
      </c>
      <c r="BE1384" s="34" t="str">
        <f t="shared" si="303"/>
        <v/>
      </c>
      <c r="BF1384" s="38" t="str">
        <f t="shared" si="304"/>
        <v/>
      </c>
      <c r="BG1384" s="34">
        <f t="shared" si="305"/>
        <v>9797</v>
      </c>
      <c r="BH1384" s="13">
        <f t="shared" si="306"/>
        <v>0</v>
      </c>
      <c r="BI1384" s="13">
        <f t="shared" si="307"/>
        <v>0</v>
      </c>
    </row>
    <row r="1385" spans="1:61" x14ac:dyDescent="0.2">
      <c r="A1385" s="15">
        <v>1384</v>
      </c>
      <c r="B1385" s="35">
        <v>42958</v>
      </c>
      <c r="C1385" s="36">
        <v>9522</v>
      </c>
      <c r="D1385" s="37"/>
      <c r="E1385" s="15">
        <v>2461.8760000000002</v>
      </c>
      <c r="F1385" s="15">
        <v>254000</v>
      </c>
      <c r="H1385" s="15">
        <v>49.076000000000001</v>
      </c>
      <c r="I1385" s="15">
        <v>51.963999999999999</v>
      </c>
      <c r="J1385" s="15">
        <v>2.3780000000000001</v>
      </c>
      <c r="K1385" s="15">
        <v>19438.643</v>
      </c>
      <c r="L1385" s="15">
        <v>837027</v>
      </c>
      <c r="M1385" s="15">
        <v>931</v>
      </c>
      <c r="N1385" s="15">
        <v>17.13</v>
      </c>
      <c r="O1385" s="15">
        <v>281264</v>
      </c>
      <c r="P1385" s="15">
        <v>13225.2</v>
      </c>
      <c r="Q1385" s="15">
        <v>3687390</v>
      </c>
      <c r="R1385" s="15">
        <v>160000</v>
      </c>
      <c r="S1385" s="15">
        <v>20571</v>
      </c>
      <c r="T1385" s="15">
        <v>12.725</v>
      </c>
      <c r="U1385" s="15">
        <v>129.69999999999999</v>
      </c>
      <c r="V1385" s="15">
        <v>19</v>
      </c>
      <c r="W1385" s="15">
        <v>94.4</v>
      </c>
      <c r="X1385" s="15">
        <v>109.9063</v>
      </c>
      <c r="Y1385" s="15">
        <v>3.3333333333333299</v>
      </c>
      <c r="Z1385" s="15">
        <v>2.53835129737854</v>
      </c>
      <c r="AA1385" s="15">
        <v>63.2462158203125</v>
      </c>
      <c r="AB1385" s="15">
        <v>324609</v>
      </c>
      <c r="AD1385" s="15">
        <v>0</v>
      </c>
      <c r="AE1385" s="15">
        <v>0</v>
      </c>
      <c r="AF1385" s="15">
        <v>61.2</v>
      </c>
      <c r="AH1385" s="13">
        <f t="shared" si="294"/>
        <v>2017</v>
      </c>
      <c r="AI1385" s="13">
        <f t="shared" si="295"/>
        <v>32</v>
      </c>
      <c r="AJ1385" s="13">
        <f>IF(AND(ISNUMBER(C1385),ISNUMBER(AK1385),ISNUMBER(AL1385),AH1385&gt;=Inputs!$B$5,AH1385&lt;=Inputs!$B$6,AH1385&lt;&gt;Inputs!$B$7,AH1385&lt;&gt;Inputs!$B$8),1,0)</f>
        <v>1</v>
      </c>
      <c r="AK1385" s="13">
        <f>IF(INDEX($E1385:$AF1385,Inputs!$C$10)="","",INDEX($E1385:$AF1385,Inputs!$C$10))</f>
        <v>281264</v>
      </c>
      <c r="AL1385" s="13">
        <f>IF(INDEX($E1385:$AF1385,Inputs!$C$11)="","",INDEX($E1385:$AF1385,Inputs!$C$11))</f>
        <v>254000</v>
      </c>
      <c r="AM1385" s="19">
        <f>Regression!$C$5+Regression!$C$6*A1385</f>
        <v>9223.5678845030088</v>
      </c>
      <c r="AN1385" s="27">
        <f t="shared" si="296"/>
        <v>1.0323553877668534</v>
      </c>
      <c r="AO1385" s="30">
        <f>INDEX('Seasonal Index'!$E$2:$E$53,AI1385)</f>
        <v>1.040616931741758</v>
      </c>
      <c r="AP1385" s="34">
        <f t="shared" si="297"/>
        <v>9150.3412154387297</v>
      </c>
      <c r="AQ1385" s="16">
        <f>IF(AJ1385=1,A1385-Regression!$C$15,0)</f>
        <v>-111.28057553956842</v>
      </c>
      <c r="AR1385" s="16">
        <f>IF(AJ1385=1,AK1385-Regression!$D$15,0)</f>
        <v>13861.02158273384</v>
      </c>
      <c r="AS1385" s="16">
        <f>IF(AJ1385=1,AL1385-Regression!$E$15,0)</f>
        <v>18707.434052757802</v>
      </c>
      <c r="AT1385" s="16">
        <f>IF(AJ1385=1,AP1385-Regression!$F$15,0)</f>
        <v>55.768573615463538</v>
      </c>
      <c r="AU1385" s="19">
        <f>IF(AND(ISNUMBER(AK1385),ISNUMBER(AL1385)),Regression!$C$38+Regression!$D$38*A1385+Regression!$E$38*AK1385+Regression!$F$38*AL1385,"")</f>
        <v>9244.0505502315355</v>
      </c>
      <c r="AV1385" s="34">
        <f t="shared" si="298"/>
        <v>9619.5155204476505</v>
      </c>
      <c r="AW1385" s="13" t="str">
        <f>IF(AJ1385=1,"Train",IF(AH1385=Inputs!$B$6+1,"Validation",IF(AH1385&gt;Inputs!$B$6+1,"Forecast","Not used")))</f>
        <v>Train</v>
      </c>
      <c r="AX1385" s="34">
        <f t="shared" si="299"/>
        <v>9522</v>
      </c>
      <c r="AY1385" s="38" t="str">
        <f t="shared" si="300"/>
        <v/>
      </c>
      <c r="AZ1385" s="13">
        <f t="shared" si="301"/>
        <v>-93.709334792805748</v>
      </c>
      <c r="BB1385" s="19">
        <f>Regression!$C$45+Regression!$C$46*A1385</f>
        <v>8302.6269459942159</v>
      </c>
      <c r="BC1385" s="27" t="str">
        <f t="shared" si="302"/>
        <v/>
      </c>
      <c r="BD1385" s="30">
        <f>INDEX('Seasonal Index'!$H$2:$H$53,AI1385)</f>
        <v>1.0332208948643213</v>
      </c>
      <c r="BE1385" s="34" t="str">
        <f t="shared" si="303"/>
        <v/>
      </c>
      <c r="BF1385" s="38" t="str">
        <f t="shared" si="304"/>
        <v/>
      </c>
      <c r="BG1385" s="34">
        <f t="shared" si="305"/>
        <v>9522</v>
      </c>
      <c r="BH1385" s="13">
        <f t="shared" si="306"/>
        <v>0</v>
      </c>
      <c r="BI1385" s="13">
        <f t="shared" si="307"/>
        <v>0</v>
      </c>
    </row>
    <row r="1386" spans="1:61" x14ac:dyDescent="0.2">
      <c r="A1386" s="15">
        <v>1385</v>
      </c>
      <c r="B1386" s="35">
        <v>42965</v>
      </c>
      <c r="C1386" s="36">
        <v>9629</v>
      </c>
      <c r="D1386" s="37"/>
      <c r="E1386" s="15">
        <v>2450.8240000000001</v>
      </c>
      <c r="F1386" s="15">
        <v>245000</v>
      </c>
      <c r="H1386" s="15">
        <v>47.524000000000001</v>
      </c>
      <c r="I1386" s="15">
        <v>50.582000000000001</v>
      </c>
      <c r="J1386" s="15">
        <v>2.3839999999999999</v>
      </c>
      <c r="K1386" s="15">
        <v>19438.643</v>
      </c>
      <c r="L1386" s="15">
        <v>837027</v>
      </c>
      <c r="M1386" s="15">
        <v>931</v>
      </c>
      <c r="N1386" s="15">
        <v>17.236999999999998</v>
      </c>
      <c r="O1386" s="15">
        <v>280290</v>
      </c>
      <c r="P1386" s="15">
        <v>13225.2</v>
      </c>
      <c r="Q1386" s="15">
        <v>3687390</v>
      </c>
      <c r="R1386" s="15">
        <v>160000</v>
      </c>
      <c r="S1386" s="15">
        <v>20571</v>
      </c>
      <c r="T1386" s="15">
        <v>12.725</v>
      </c>
      <c r="U1386" s="15">
        <v>129.69999999999999</v>
      </c>
      <c r="V1386" s="15">
        <v>19</v>
      </c>
      <c r="W1386" s="15">
        <v>94.4</v>
      </c>
      <c r="X1386" s="15">
        <v>110.27338</v>
      </c>
      <c r="Y1386" s="15">
        <v>3.3333333333333299</v>
      </c>
      <c r="Z1386" s="15">
        <v>2.53752493858337</v>
      </c>
      <c r="AA1386" s="15">
        <v>63.2462158203125</v>
      </c>
      <c r="AB1386" s="15">
        <v>324609</v>
      </c>
      <c r="AD1386" s="15">
        <v>0</v>
      </c>
      <c r="AE1386" s="15">
        <v>0</v>
      </c>
      <c r="AF1386" s="15">
        <v>75.8</v>
      </c>
      <c r="AH1386" s="13">
        <f t="shared" si="294"/>
        <v>2017</v>
      </c>
      <c r="AI1386" s="13">
        <f t="shared" si="295"/>
        <v>33</v>
      </c>
      <c r="AJ1386" s="13">
        <f>IF(AND(ISNUMBER(C1386),ISNUMBER(AK1386),ISNUMBER(AL1386),AH1386&gt;=Inputs!$B$5,AH1386&lt;=Inputs!$B$6,AH1386&lt;&gt;Inputs!$B$7,AH1386&lt;&gt;Inputs!$B$8),1,0)</f>
        <v>1</v>
      </c>
      <c r="AK1386" s="13">
        <f>IF(INDEX($E1386:$AF1386,Inputs!$C$10)="","",INDEX($E1386:$AF1386,Inputs!$C$10))</f>
        <v>280290</v>
      </c>
      <c r="AL1386" s="13">
        <f>IF(INDEX($E1386:$AF1386,Inputs!$C$11)="","",INDEX($E1386:$AF1386,Inputs!$C$11))</f>
        <v>245000</v>
      </c>
      <c r="AM1386" s="19">
        <f>Regression!$C$5+Regression!$C$6*A1386</f>
        <v>9222.3952095646891</v>
      </c>
      <c r="AN1386" s="27">
        <f t="shared" si="296"/>
        <v>1.0440888490674975</v>
      </c>
      <c r="AO1386" s="30">
        <f>INDEX('Seasonal Index'!$E$2:$E$53,AI1386)</f>
        <v>1.027478065834379</v>
      </c>
      <c r="AP1386" s="34">
        <f t="shared" si="297"/>
        <v>9371.4895920241634</v>
      </c>
      <c r="AQ1386" s="16">
        <f>IF(AJ1386=1,A1386-Regression!$C$15,0)</f>
        <v>-110.28057553956842</v>
      </c>
      <c r="AR1386" s="16">
        <f>IF(AJ1386=1,AK1386-Regression!$D$15,0)</f>
        <v>12887.02158273384</v>
      </c>
      <c r="AS1386" s="16">
        <f>IF(AJ1386=1,AL1386-Regression!$E$15,0)</f>
        <v>9707.4340527578024</v>
      </c>
      <c r="AT1386" s="16">
        <f>IF(AJ1386=1,AP1386-Regression!$F$15,0)</f>
        <v>276.91695020089719</v>
      </c>
      <c r="AU1386" s="19">
        <f>IF(AND(ISNUMBER(AK1386),ISNUMBER(AL1386)),Regression!$C$38+Regression!$D$38*A1386+Regression!$E$38*AK1386+Regression!$F$38*AL1386,"")</f>
        <v>9264.6063797313745</v>
      </c>
      <c r="AV1386" s="34">
        <f t="shared" si="298"/>
        <v>9519.1798437632406</v>
      </c>
      <c r="AW1386" s="13" t="str">
        <f>IF(AJ1386=1,"Train",IF(AH1386=Inputs!$B$6+1,"Validation",IF(AH1386&gt;Inputs!$B$6+1,"Forecast","Not used")))</f>
        <v>Train</v>
      </c>
      <c r="AX1386" s="34">
        <f t="shared" si="299"/>
        <v>9629</v>
      </c>
      <c r="AY1386" s="38" t="str">
        <f t="shared" si="300"/>
        <v/>
      </c>
      <c r="AZ1386" s="13">
        <f t="shared" si="301"/>
        <v>106.88321229278881</v>
      </c>
      <c r="BB1386" s="19">
        <f>Regression!$C$45+Regression!$C$46*A1386</f>
        <v>8304.1864456069925</v>
      </c>
      <c r="BC1386" s="27" t="str">
        <f t="shared" si="302"/>
        <v/>
      </c>
      <c r="BD1386" s="30">
        <f>INDEX('Seasonal Index'!$H$2:$H$53,AI1386)</f>
        <v>1.0058600109847937</v>
      </c>
      <c r="BE1386" s="34" t="str">
        <f t="shared" si="303"/>
        <v/>
      </c>
      <c r="BF1386" s="38" t="str">
        <f t="shared" si="304"/>
        <v/>
      </c>
      <c r="BG1386" s="34">
        <f t="shared" si="305"/>
        <v>9629</v>
      </c>
      <c r="BH1386" s="13">
        <f t="shared" si="306"/>
        <v>0</v>
      </c>
      <c r="BI1386" s="13">
        <f t="shared" si="307"/>
        <v>0</v>
      </c>
    </row>
    <row r="1387" spans="1:61" x14ac:dyDescent="0.2">
      <c r="A1387" s="15">
        <v>1386</v>
      </c>
      <c r="B1387" s="35">
        <v>42972</v>
      </c>
      <c r="C1387" s="36">
        <v>9846</v>
      </c>
      <c r="D1387" s="37"/>
      <c r="E1387" s="15">
        <v>2441.3879999999999</v>
      </c>
      <c r="F1387" s="15">
        <v>245000</v>
      </c>
      <c r="H1387" s="15">
        <v>47.676000000000002</v>
      </c>
      <c r="I1387" s="15">
        <v>52.027999999999999</v>
      </c>
      <c r="J1387" s="15">
        <v>2.36</v>
      </c>
      <c r="K1387" s="15">
        <v>19438.643</v>
      </c>
      <c r="L1387" s="15">
        <v>837027</v>
      </c>
      <c r="M1387" s="15">
        <v>931</v>
      </c>
      <c r="N1387" s="15">
        <v>17.236999999999998</v>
      </c>
      <c r="O1387" s="15">
        <v>280290</v>
      </c>
      <c r="P1387" s="15">
        <v>13225.2</v>
      </c>
      <c r="Q1387" s="15">
        <v>3687390</v>
      </c>
      <c r="R1387" s="15">
        <v>160000</v>
      </c>
      <c r="S1387" s="15">
        <v>20571</v>
      </c>
      <c r="T1387" s="15">
        <v>12.839</v>
      </c>
      <c r="U1387" s="15">
        <v>129.69999999999999</v>
      </c>
      <c r="V1387" s="15">
        <v>17</v>
      </c>
      <c r="W1387" s="15">
        <v>94.4</v>
      </c>
      <c r="X1387" s="15">
        <v>110.24545999999999</v>
      </c>
      <c r="Y1387" s="15">
        <v>3.3333333333333299</v>
      </c>
      <c r="Z1387" s="15">
        <v>2.53752493858337</v>
      </c>
      <c r="AA1387" s="15">
        <v>63.2462158203125</v>
      </c>
      <c r="AB1387" s="15">
        <v>324609</v>
      </c>
      <c r="AD1387" s="15">
        <v>0</v>
      </c>
      <c r="AE1387" s="15">
        <v>0.4</v>
      </c>
      <c r="AF1387" s="15">
        <v>71.8</v>
      </c>
      <c r="AH1387" s="13">
        <f t="shared" si="294"/>
        <v>2017</v>
      </c>
      <c r="AI1387" s="13">
        <f t="shared" si="295"/>
        <v>34</v>
      </c>
      <c r="AJ1387" s="13">
        <f>IF(AND(ISNUMBER(C1387),ISNUMBER(AK1387),ISNUMBER(AL1387),AH1387&gt;=Inputs!$B$5,AH1387&lt;=Inputs!$B$6,AH1387&lt;&gt;Inputs!$B$7,AH1387&lt;&gt;Inputs!$B$8),1,0)</f>
        <v>1</v>
      </c>
      <c r="AK1387" s="13">
        <f>IF(INDEX($E1387:$AF1387,Inputs!$C$10)="","",INDEX($E1387:$AF1387,Inputs!$C$10))</f>
        <v>280290</v>
      </c>
      <c r="AL1387" s="13">
        <f>IF(INDEX($E1387:$AF1387,Inputs!$C$11)="","",INDEX($E1387:$AF1387,Inputs!$C$11))</f>
        <v>245000</v>
      </c>
      <c r="AM1387" s="19">
        <f>Regression!$C$5+Regression!$C$6*A1387</f>
        <v>9221.2225346263713</v>
      </c>
      <c r="AN1387" s="27">
        <f t="shared" si="296"/>
        <v>1.0677542986331305</v>
      </c>
      <c r="AO1387" s="30">
        <f>INDEX('Seasonal Index'!$E$2:$E$53,AI1387)</f>
        <v>1.0381639846741464</v>
      </c>
      <c r="AP1387" s="34">
        <f t="shared" si="297"/>
        <v>9484.050829494352</v>
      </c>
      <c r="AQ1387" s="16">
        <f>IF(AJ1387=1,A1387-Regression!$C$15,0)</f>
        <v>-109.28057553956842</v>
      </c>
      <c r="AR1387" s="16">
        <f>IF(AJ1387=1,AK1387-Regression!$D$15,0)</f>
        <v>12887.02158273384</v>
      </c>
      <c r="AS1387" s="16">
        <f>IF(AJ1387=1,AL1387-Regression!$E$15,0)</f>
        <v>9707.4340527578024</v>
      </c>
      <c r="AT1387" s="16">
        <f>IF(AJ1387=1,AP1387-Regression!$F$15,0)</f>
        <v>389.47818767108583</v>
      </c>
      <c r="AU1387" s="19">
        <f>IF(AND(ISNUMBER(AK1387),ISNUMBER(AL1387)),Regression!$C$38+Regression!$D$38*A1387+Regression!$E$38*AK1387+Regression!$F$38*AL1387,"")</f>
        <v>9263.0440665134411</v>
      </c>
      <c r="AV1387" s="34">
        <f t="shared" si="298"/>
        <v>9616.5587383038019</v>
      </c>
      <c r="AW1387" s="13" t="str">
        <f>IF(AJ1387=1,"Train",IF(AH1387=Inputs!$B$6+1,"Validation",IF(AH1387&gt;Inputs!$B$6+1,"Forecast","Not used")))</f>
        <v>Train</v>
      </c>
      <c r="AX1387" s="34">
        <f t="shared" si="299"/>
        <v>9846</v>
      </c>
      <c r="AY1387" s="38" t="str">
        <f t="shared" si="300"/>
        <v/>
      </c>
      <c r="AZ1387" s="13">
        <f t="shared" si="301"/>
        <v>221.00676298091093</v>
      </c>
      <c r="BB1387" s="19">
        <f>Regression!$C$45+Regression!$C$46*A1387</f>
        <v>8305.7459452197691</v>
      </c>
      <c r="BC1387" s="27" t="str">
        <f t="shared" si="302"/>
        <v/>
      </c>
      <c r="BD1387" s="30">
        <f>INDEX('Seasonal Index'!$H$2:$H$53,AI1387)</f>
        <v>1.0219588934931323</v>
      </c>
      <c r="BE1387" s="34" t="str">
        <f t="shared" si="303"/>
        <v/>
      </c>
      <c r="BF1387" s="38" t="str">
        <f t="shared" si="304"/>
        <v/>
      </c>
      <c r="BG1387" s="34">
        <f t="shared" si="305"/>
        <v>9846</v>
      </c>
      <c r="BH1387" s="13">
        <f t="shared" si="306"/>
        <v>0</v>
      </c>
      <c r="BI1387" s="13">
        <f t="shared" si="307"/>
        <v>0</v>
      </c>
    </row>
    <row r="1388" spans="1:61" x14ac:dyDescent="0.2">
      <c r="A1388" s="15">
        <v>1387</v>
      </c>
      <c r="B1388" s="35">
        <v>42979</v>
      </c>
      <c r="C1388" s="36">
        <v>9163</v>
      </c>
      <c r="D1388" s="37"/>
      <c r="E1388" s="15">
        <v>2459.2660000000001</v>
      </c>
      <c r="F1388" s="15">
        <v>247000</v>
      </c>
      <c r="H1388" s="15">
        <v>46.68</v>
      </c>
      <c r="I1388" s="15">
        <v>52.252000000000002</v>
      </c>
      <c r="J1388" s="15">
        <v>2.399</v>
      </c>
      <c r="K1388" s="15">
        <v>19438.643</v>
      </c>
      <c r="L1388" s="15">
        <v>837027</v>
      </c>
      <c r="M1388" s="15">
        <v>931</v>
      </c>
      <c r="N1388" s="15">
        <v>17.236999999999998</v>
      </c>
      <c r="O1388" s="15">
        <v>280290</v>
      </c>
      <c r="P1388" s="15">
        <v>13225.2</v>
      </c>
      <c r="Q1388" s="15">
        <v>3687390</v>
      </c>
      <c r="R1388" s="15">
        <v>160000</v>
      </c>
      <c r="S1388" s="15">
        <v>20571</v>
      </c>
      <c r="T1388" s="15">
        <v>12.839</v>
      </c>
      <c r="U1388" s="15">
        <v>129.69999999999999</v>
      </c>
      <c r="V1388" s="15">
        <v>17</v>
      </c>
      <c r="W1388" s="15">
        <v>94.4</v>
      </c>
      <c r="X1388" s="15">
        <v>109.69538</v>
      </c>
      <c r="Y1388" s="15">
        <v>3.3333333333333299</v>
      </c>
      <c r="Z1388" s="15">
        <v>2.53752493858337</v>
      </c>
      <c r="AA1388" s="15">
        <v>63.2462158203125</v>
      </c>
      <c r="AB1388" s="15">
        <v>324609</v>
      </c>
      <c r="AD1388" s="15">
        <v>0</v>
      </c>
      <c r="AE1388" s="15">
        <v>1.4</v>
      </c>
      <c r="AF1388" s="15">
        <v>53.1</v>
      </c>
      <c r="AH1388" s="13">
        <f t="shared" si="294"/>
        <v>2017</v>
      </c>
      <c r="AI1388" s="13">
        <f t="shared" si="295"/>
        <v>35</v>
      </c>
      <c r="AJ1388" s="13">
        <f>IF(AND(ISNUMBER(C1388),ISNUMBER(AK1388),ISNUMBER(AL1388),AH1388&gt;=Inputs!$B$5,AH1388&lt;=Inputs!$B$6,AH1388&lt;&gt;Inputs!$B$7,AH1388&lt;&gt;Inputs!$B$8),1,0)</f>
        <v>1</v>
      </c>
      <c r="AK1388" s="13">
        <f>IF(INDEX($E1388:$AF1388,Inputs!$C$10)="","",INDEX($E1388:$AF1388,Inputs!$C$10))</f>
        <v>280290</v>
      </c>
      <c r="AL1388" s="13">
        <f>IF(INDEX($E1388:$AF1388,Inputs!$C$11)="","",INDEX($E1388:$AF1388,Inputs!$C$11))</f>
        <v>247000</v>
      </c>
      <c r="AM1388" s="19">
        <f>Regression!$C$5+Regression!$C$6*A1388</f>
        <v>9220.0498596880516</v>
      </c>
      <c r="AN1388" s="27">
        <f t="shared" si="296"/>
        <v>0.99381241310445778</v>
      </c>
      <c r="AO1388" s="30">
        <f>INDEX('Seasonal Index'!$E$2:$E$53,AI1388)</f>
        <v>1.0224659586681397</v>
      </c>
      <c r="AP1388" s="34">
        <f t="shared" si="297"/>
        <v>8961.6675472850839</v>
      </c>
      <c r="AQ1388" s="16">
        <f>IF(AJ1388=1,A1388-Regression!$C$15,0)</f>
        <v>-108.28057553956842</v>
      </c>
      <c r="AR1388" s="16">
        <f>IF(AJ1388=1,AK1388-Regression!$D$15,0)</f>
        <v>12887.02158273384</v>
      </c>
      <c r="AS1388" s="16">
        <f>IF(AJ1388=1,AL1388-Regression!$E$15,0)</f>
        <v>11707.434052757802</v>
      </c>
      <c r="AT1388" s="16">
        <f>IF(AJ1388=1,AP1388-Regression!$F$15,0)</f>
        <v>-132.90509453818231</v>
      </c>
      <c r="AU1388" s="19">
        <f>IF(AND(ISNUMBER(AK1388),ISNUMBER(AL1388)),Regression!$C$38+Regression!$D$38*A1388+Regression!$E$38*AK1388+Regression!$F$38*AL1388,"")</f>
        <v>9256.1716705419931</v>
      </c>
      <c r="AV1388" s="34">
        <f t="shared" si="298"/>
        <v>9464.1204407175956</v>
      </c>
      <c r="AW1388" s="13" t="str">
        <f>IF(AJ1388=1,"Train",IF(AH1388=Inputs!$B$6+1,"Validation",IF(AH1388&gt;Inputs!$B$6+1,"Forecast","Not used")))</f>
        <v>Train</v>
      </c>
      <c r="AX1388" s="34">
        <f t="shared" si="299"/>
        <v>9163</v>
      </c>
      <c r="AY1388" s="38" t="str">
        <f t="shared" si="300"/>
        <v/>
      </c>
      <c r="AZ1388" s="13">
        <f t="shared" si="301"/>
        <v>-294.50412325690922</v>
      </c>
      <c r="BB1388" s="19">
        <f>Regression!$C$45+Regression!$C$46*A1388</f>
        <v>8307.3054448325456</v>
      </c>
      <c r="BC1388" s="27" t="str">
        <f t="shared" si="302"/>
        <v/>
      </c>
      <c r="BD1388" s="30">
        <f>INDEX('Seasonal Index'!$H$2:$H$53,AI1388)</f>
        <v>1.0227114090901652</v>
      </c>
      <c r="BE1388" s="34" t="str">
        <f t="shared" si="303"/>
        <v/>
      </c>
      <c r="BF1388" s="38" t="str">
        <f t="shared" si="304"/>
        <v/>
      </c>
      <c r="BG1388" s="34">
        <f t="shared" si="305"/>
        <v>9163</v>
      </c>
      <c r="BH1388" s="13">
        <f t="shared" si="306"/>
        <v>0</v>
      </c>
      <c r="BI1388" s="13">
        <f t="shared" si="307"/>
        <v>0</v>
      </c>
    </row>
    <row r="1389" spans="1:61" x14ac:dyDescent="0.2">
      <c r="A1389" s="15">
        <v>1388</v>
      </c>
      <c r="B1389" s="35">
        <v>42986</v>
      </c>
      <c r="C1389" s="36">
        <v>9619</v>
      </c>
      <c r="D1389" s="37"/>
      <c r="E1389" s="15">
        <v>2462.48</v>
      </c>
      <c r="F1389" s="15">
        <v>297000</v>
      </c>
      <c r="H1389" s="15">
        <v>48.575000000000003</v>
      </c>
      <c r="I1389" s="15">
        <v>53.884</v>
      </c>
      <c r="J1389" s="15">
        <v>2.6789999999999998</v>
      </c>
      <c r="K1389" s="15">
        <v>19438.643</v>
      </c>
      <c r="L1389" s="15">
        <v>837027</v>
      </c>
      <c r="M1389" s="15">
        <v>953</v>
      </c>
      <c r="N1389" s="15">
        <v>17.236999999999998</v>
      </c>
      <c r="O1389" s="15">
        <v>280290</v>
      </c>
      <c r="P1389" s="15">
        <v>13263.3</v>
      </c>
      <c r="Q1389" s="15">
        <v>3687390</v>
      </c>
      <c r="R1389" s="15">
        <v>160000</v>
      </c>
      <c r="S1389" s="15">
        <v>20571</v>
      </c>
      <c r="T1389" s="15">
        <v>12.839</v>
      </c>
      <c r="U1389" s="15">
        <v>129.69999999999999</v>
      </c>
      <c r="V1389" s="15">
        <v>17</v>
      </c>
      <c r="W1389" s="15">
        <v>94.4</v>
      </c>
      <c r="X1389" s="15">
        <v>109.22006</v>
      </c>
      <c r="Y1389" s="15">
        <v>3.3333333333333299</v>
      </c>
      <c r="Z1389" s="15">
        <v>2.53752493858337</v>
      </c>
      <c r="AA1389" s="15">
        <v>63.2462158203125</v>
      </c>
      <c r="AB1389" s="15">
        <v>324609</v>
      </c>
      <c r="AD1389" s="15">
        <v>1</v>
      </c>
      <c r="AE1389" s="15">
        <v>6.9</v>
      </c>
      <c r="AF1389" s="15">
        <v>44.1</v>
      </c>
      <c r="AH1389" s="13">
        <f t="shared" si="294"/>
        <v>2017</v>
      </c>
      <c r="AI1389" s="13">
        <f t="shared" si="295"/>
        <v>36</v>
      </c>
      <c r="AJ1389" s="13">
        <f>IF(AND(ISNUMBER(C1389),ISNUMBER(AK1389),ISNUMBER(AL1389),AH1389&gt;=Inputs!$B$5,AH1389&lt;=Inputs!$B$6,AH1389&lt;&gt;Inputs!$B$7,AH1389&lt;&gt;Inputs!$B$8),1,0)</f>
        <v>1</v>
      </c>
      <c r="AK1389" s="13">
        <f>IF(INDEX($E1389:$AF1389,Inputs!$C$10)="","",INDEX($E1389:$AF1389,Inputs!$C$10))</f>
        <v>280290</v>
      </c>
      <c r="AL1389" s="13">
        <f>IF(INDEX($E1389:$AF1389,Inputs!$C$11)="","",INDEX($E1389:$AF1389,Inputs!$C$11))</f>
        <v>297000</v>
      </c>
      <c r="AM1389" s="19">
        <f>Regression!$C$5+Regression!$C$6*A1389</f>
        <v>9218.8771847497337</v>
      </c>
      <c r="AN1389" s="27">
        <f t="shared" si="296"/>
        <v>1.0434025540455367</v>
      </c>
      <c r="AO1389" s="30">
        <f>INDEX('Seasonal Index'!$E$2:$E$53,AI1389)</f>
        <v>1.0036108382806754</v>
      </c>
      <c r="AP1389" s="34">
        <f t="shared" si="297"/>
        <v>9584.392309352379</v>
      </c>
      <c r="AQ1389" s="16">
        <f>IF(AJ1389=1,A1389-Regression!$C$15,0)</f>
        <v>-107.28057553956842</v>
      </c>
      <c r="AR1389" s="16">
        <f>IF(AJ1389=1,AK1389-Regression!$D$15,0)</f>
        <v>12887.02158273384</v>
      </c>
      <c r="AS1389" s="16">
        <f>IF(AJ1389=1,AL1389-Regression!$E$15,0)</f>
        <v>61707.434052757802</v>
      </c>
      <c r="AT1389" s="16">
        <f>IF(AJ1389=1,AP1389-Regression!$F$15,0)</f>
        <v>489.81966752911285</v>
      </c>
      <c r="AU1389" s="19">
        <f>IF(AND(ISNUMBER(AK1389),ISNUMBER(AL1389)),Regression!$C$38+Regression!$D$38*A1389+Regression!$E$38*AK1389+Regression!$F$38*AL1389,"")</f>
        <v>9121.8572884861969</v>
      </c>
      <c r="AV1389" s="34">
        <f t="shared" si="298"/>
        <v>9154.7948399743218</v>
      </c>
      <c r="AW1389" s="13" t="str">
        <f>IF(AJ1389=1,"Train",IF(AH1389=Inputs!$B$6+1,"Validation",IF(AH1389&gt;Inputs!$B$6+1,"Forecast","Not used")))</f>
        <v>Train</v>
      </c>
      <c r="AX1389" s="34">
        <f t="shared" si="299"/>
        <v>9619</v>
      </c>
      <c r="AY1389" s="38" t="str">
        <f t="shared" si="300"/>
        <v/>
      </c>
      <c r="AZ1389" s="13">
        <f t="shared" si="301"/>
        <v>462.53502086618209</v>
      </c>
      <c r="BB1389" s="19">
        <f>Regression!$C$45+Regression!$C$46*A1389</f>
        <v>8308.8649444453222</v>
      </c>
      <c r="BC1389" s="27" t="str">
        <f t="shared" si="302"/>
        <v/>
      </c>
      <c r="BD1389" s="30">
        <f>INDEX('Seasonal Index'!$H$2:$H$53,AI1389)</f>
        <v>0.95792593843145868</v>
      </c>
      <c r="BE1389" s="34" t="str">
        <f t="shared" si="303"/>
        <v/>
      </c>
      <c r="BF1389" s="38" t="str">
        <f t="shared" si="304"/>
        <v/>
      </c>
      <c r="BG1389" s="34">
        <f t="shared" si="305"/>
        <v>9619</v>
      </c>
      <c r="BH1389" s="13">
        <f t="shared" si="306"/>
        <v>0</v>
      </c>
      <c r="BI1389" s="13">
        <f t="shared" si="307"/>
        <v>0</v>
      </c>
    </row>
    <row r="1390" spans="1:61" x14ac:dyDescent="0.2">
      <c r="A1390" s="15">
        <v>1389</v>
      </c>
      <c r="B1390" s="35">
        <v>42993</v>
      </c>
      <c r="C1390" s="36">
        <v>9441</v>
      </c>
      <c r="D1390" s="37"/>
      <c r="E1390" s="15">
        <v>2495.7620000000002</v>
      </c>
      <c r="F1390" s="15">
        <v>280000</v>
      </c>
      <c r="H1390" s="15">
        <v>49.066000000000003</v>
      </c>
      <c r="I1390" s="15">
        <v>55.543999999999997</v>
      </c>
      <c r="J1390" s="15">
        <v>2.6850000000000001</v>
      </c>
      <c r="K1390" s="15">
        <v>19438.643</v>
      </c>
      <c r="L1390" s="15">
        <v>878191</v>
      </c>
      <c r="M1390" s="15">
        <v>953</v>
      </c>
      <c r="N1390" s="15">
        <v>17.236999999999998</v>
      </c>
      <c r="O1390" s="15">
        <v>288566</v>
      </c>
      <c r="P1390" s="15">
        <v>13263.3</v>
      </c>
      <c r="Q1390" s="15">
        <v>3730075</v>
      </c>
      <c r="R1390" s="15">
        <v>160000</v>
      </c>
      <c r="S1390" s="15">
        <v>20571</v>
      </c>
      <c r="T1390" s="15">
        <v>12.839</v>
      </c>
      <c r="U1390" s="15">
        <v>129.69999999999999</v>
      </c>
      <c r="V1390" s="15">
        <v>17</v>
      </c>
      <c r="W1390" s="15">
        <v>94.4</v>
      </c>
      <c r="X1390" s="15">
        <v>108.271625</v>
      </c>
      <c r="Y1390" s="15">
        <v>3.3333333333333299</v>
      </c>
      <c r="Z1390" s="15">
        <v>2.53752493858337</v>
      </c>
      <c r="AA1390" s="15">
        <v>62.903522491455099</v>
      </c>
      <c r="AB1390" s="15">
        <v>324609</v>
      </c>
      <c r="AD1390" s="15">
        <v>0</v>
      </c>
      <c r="AE1390" s="15">
        <v>5.3</v>
      </c>
      <c r="AF1390" s="15">
        <v>33.4</v>
      </c>
      <c r="AH1390" s="13">
        <f t="shared" si="294"/>
        <v>2017</v>
      </c>
      <c r="AI1390" s="13">
        <f t="shared" si="295"/>
        <v>37</v>
      </c>
      <c r="AJ1390" s="13">
        <f>IF(AND(ISNUMBER(C1390),ISNUMBER(AK1390),ISNUMBER(AL1390),AH1390&gt;=Inputs!$B$5,AH1390&lt;=Inputs!$B$6,AH1390&lt;&gt;Inputs!$B$7,AH1390&lt;&gt;Inputs!$B$8),1,0)</f>
        <v>1</v>
      </c>
      <c r="AK1390" s="13">
        <f>IF(INDEX($E1390:$AF1390,Inputs!$C$10)="","",INDEX($E1390:$AF1390,Inputs!$C$10))</f>
        <v>288566</v>
      </c>
      <c r="AL1390" s="13">
        <f>IF(INDEX($E1390:$AF1390,Inputs!$C$11)="","",INDEX($E1390:$AF1390,Inputs!$C$11))</f>
        <v>280000</v>
      </c>
      <c r="AM1390" s="19">
        <f>Regression!$C$5+Regression!$C$6*A1390</f>
        <v>9217.704509811414</v>
      </c>
      <c r="AN1390" s="27">
        <f t="shared" si="296"/>
        <v>1.0242246309751966</v>
      </c>
      <c r="AO1390" s="30">
        <f>INDEX('Seasonal Index'!$E$2:$E$53,AI1390)</f>
        <v>0.98810944012120361</v>
      </c>
      <c r="AP1390" s="34">
        <f t="shared" si="297"/>
        <v>9554.6096582600676</v>
      </c>
      <c r="AQ1390" s="16">
        <f>IF(AJ1390=1,A1390-Regression!$C$15,0)</f>
        <v>-106.28057553956842</v>
      </c>
      <c r="AR1390" s="16">
        <f>IF(AJ1390=1,AK1390-Regression!$D$15,0)</f>
        <v>21163.02158273384</v>
      </c>
      <c r="AS1390" s="16">
        <f>IF(AJ1390=1,AL1390-Regression!$E$15,0)</f>
        <v>44707.434052757802</v>
      </c>
      <c r="AT1390" s="16">
        <f>IF(AJ1390=1,AP1390-Regression!$F$15,0)</f>
        <v>460.03701643680142</v>
      </c>
      <c r="AU1390" s="19">
        <f>IF(AND(ISNUMBER(AK1390),ISNUMBER(AL1390)),Regression!$C$38+Regression!$D$38*A1390+Regression!$E$38*AK1390+Regression!$F$38*AL1390,"")</f>
        <v>9180.5316568806193</v>
      </c>
      <c r="AV1390" s="34">
        <f t="shared" si="298"/>
        <v>9071.3699954952936</v>
      </c>
      <c r="AW1390" s="13" t="str">
        <f>IF(AJ1390=1,"Train",IF(AH1390=Inputs!$B$6+1,"Validation",IF(AH1390&gt;Inputs!$B$6+1,"Forecast","Not used")))</f>
        <v>Train</v>
      </c>
      <c r="AX1390" s="34">
        <f t="shared" si="299"/>
        <v>9441</v>
      </c>
      <c r="AY1390" s="38" t="str">
        <f t="shared" si="300"/>
        <v/>
      </c>
      <c r="AZ1390" s="13">
        <f t="shared" si="301"/>
        <v>374.07800137944832</v>
      </c>
      <c r="BB1390" s="19">
        <f>Regression!$C$45+Regression!$C$46*A1390</f>
        <v>8310.4244440580987</v>
      </c>
      <c r="BC1390" s="27" t="str">
        <f t="shared" si="302"/>
        <v/>
      </c>
      <c r="BD1390" s="30">
        <f>INDEX('Seasonal Index'!$H$2:$H$53,AI1390)</f>
        <v>0.96626808296825473</v>
      </c>
      <c r="BE1390" s="34" t="str">
        <f t="shared" si="303"/>
        <v/>
      </c>
      <c r="BF1390" s="38" t="str">
        <f t="shared" si="304"/>
        <v/>
      </c>
      <c r="BG1390" s="34">
        <f t="shared" si="305"/>
        <v>9441</v>
      </c>
      <c r="BH1390" s="13">
        <f t="shared" si="306"/>
        <v>0</v>
      </c>
      <c r="BI1390" s="13">
        <f t="shared" si="307"/>
        <v>0</v>
      </c>
    </row>
    <row r="1391" spans="1:61" x14ac:dyDescent="0.2">
      <c r="A1391" s="15">
        <v>1390</v>
      </c>
      <c r="B1391" s="35">
        <v>43000</v>
      </c>
      <c r="C1391" s="36">
        <v>9522</v>
      </c>
      <c r="D1391" s="37"/>
      <c r="E1391" s="15">
        <v>2504.3159999999998</v>
      </c>
      <c r="F1391" s="15">
        <v>261000</v>
      </c>
      <c r="H1391" s="15">
        <v>50.124000000000002</v>
      </c>
      <c r="I1391" s="15">
        <v>57.033999999999999</v>
      </c>
      <c r="J1391" s="15">
        <v>2.6339999999999999</v>
      </c>
      <c r="K1391" s="15">
        <v>19438.643</v>
      </c>
      <c r="L1391" s="15">
        <v>878191</v>
      </c>
      <c r="M1391" s="15">
        <v>953</v>
      </c>
      <c r="N1391" s="15">
        <v>17.050999999999998</v>
      </c>
      <c r="O1391" s="15">
        <v>288566</v>
      </c>
      <c r="P1391" s="15">
        <v>13263.3</v>
      </c>
      <c r="Q1391" s="15">
        <v>3730075</v>
      </c>
      <c r="R1391" s="15">
        <v>160000</v>
      </c>
      <c r="S1391" s="15">
        <v>20571</v>
      </c>
      <c r="T1391" s="15">
        <v>12.839</v>
      </c>
      <c r="U1391" s="15">
        <v>129.69999999999999</v>
      </c>
      <c r="V1391" s="15">
        <v>17</v>
      </c>
      <c r="W1391" s="15">
        <v>94.4</v>
      </c>
      <c r="X1391" s="15">
        <v>108.41448</v>
      </c>
      <c r="Y1391" s="15">
        <v>3.3333333333333299</v>
      </c>
      <c r="Z1391" s="15">
        <v>2.4906454086303702</v>
      </c>
      <c r="AA1391" s="15">
        <v>62.903522491455099</v>
      </c>
      <c r="AB1391" s="15">
        <v>324609</v>
      </c>
      <c r="AD1391" s="15">
        <v>0</v>
      </c>
      <c r="AE1391" s="15">
        <v>0</v>
      </c>
      <c r="AF1391" s="15">
        <v>62</v>
      </c>
      <c r="AH1391" s="13">
        <f t="shared" si="294"/>
        <v>2017</v>
      </c>
      <c r="AI1391" s="13">
        <f t="shared" si="295"/>
        <v>38</v>
      </c>
      <c r="AJ1391" s="13">
        <f>IF(AND(ISNUMBER(C1391),ISNUMBER(AK1391),ISNUMBER(AL1391),AH1391&gt;=Inputs!$B$5,AH1391&lt;=Inputs!$B$6,AH1391&lt;&gt;Inputs!$B$7,AH1391&lt;&gt;Inputs!$B$8),1,0)</f>
        <v>1</v>
      </c>
      <c r="AK1391" s="13">
        <f>IF(INDEX($E1391:$AF1391,Inputs!$C$10)="","",INDEX($E1391:$AF1391,Inputs!$C$10))</f>
        <v>288566</v>
      </c>
      <c r="AL1391" s="13">
        <f>IF(INDEX($E1391:$AF1391,Inputs!$C$11)="","",INDEX($E1391:$AF1391,Inputs!$C$11))</f>
        <v>261000</v>
      </c>
      <c r="AM1391" s="19">
        <f>Regression!$C$5+Regression!$C$6*A1391</f>
        <v>9216.5318348730943</v>
      </c>
      <c r="AN1391" s="27">
        <f t="shared" si="296"/>
        <v>1.033143504584999</v>
      </c>
      <c r="AO1391" s="30">
        <f>INDEX('Seasonal Index'!$E$2:$E$53,AI1391)</f>
        <v>1.0099608185275364</v>
      </c>
      <c r="AP1391" s="34">
        <f t="shared" si="297"/>
        <v>9428.0885211789864</v>
      </c>
      <c r="AQ1391" s="16">
        <f>IF(AJ1391=1,A1391-Regression!$C$15,0)</f>
        <v>-105.28057553956842</v>
      </c>
      <c r="AR1391" s="16">
        <f>IF(AJ1391=1,AK1391-Regression!$D$15,0)</f>
        <v>21163.02158273384</v>
      </c>
      <c r="AS1391" s="16">
        <f>IF(AJ1391=1,AL1391-Regression!$E$15,0)</f>
        <v>25707.434052757802</v>
      </c>
      <c r="AT1391" s="16">
        <f>IF(AJ1391=1,AP1391-Regression!$F$15,0)</f>
        <v>333.51587935572024</v>
      </c>
      <c r="AU1391" s="19">
        <f>IF(AND(ISNUMBER(AK1391),ISNUMBER(AL1391)),Regression!$C$38+Regression!$D$38*A1391+Regression!$E$38*AK1391+Regression!$F$38*AL1391,"")</f>
        <v>9229.4151298210727</v>
      </c>
      <c r="AV1391" s="34">
        <f t="shared" si="298"/>
        <v>9321.3476590445189</v>
      </c>
      <c r="AW1391" s="13" t="str">
        <f>IF(AJ1391=1,"Train",IF(AH1391=Inputs!$B$6+1,"Validation",IF(AH1391&gt;Inputs!$B$6+1,"Forecast","Not used")))</f>
        <v>Train</v>
      </c>
      <c r="AX1391" s="34">
        <f t="shared" si="299"/>
        <v>9522</v>
      </c>
      <c r="AY1391" s="38" t="str">
        <f t="shared" si="300"/>
        <v/>
      </c>
      <c r="AZ1391" s="13">
        <f t="shared" si="301"/>
        <v>198.67339135791372</v>
      </c>
      <c r="BB1391" s="19">
        <f>Regression!$C$45+Regression!$C$46*A1391</f>
        <v>8311.9839436708753</v>
      </c>
      <c r="BC1391" s="27" t="str">
        <f t="shared" si="302"/>
        <v/>
      </c>
      <c r="BD1391" s="30">
        <f>INDEX('Seasonal Index'!$H$2:$H$53,AI1391)</f>
        <v>1.0093448557066802</v>
      </c>
      <c r="BE1391" s="34" t="str">
        <f t="shared" si="303"/>
        <v/>
      </c>
      <c r="BF1391" s="38" t="str">
        <f t="shared" si="304"/>
        <v/>
      </c>
      <c r="BG1391" s="34">
        <f t="shared" si="305"/>
        <v>9522</v>
      </c>
      <c r="BH1391" s="13">
        <f t="shared" si="306"/>
        <v>0</v>
      </c>
      <c r="BI1391" s="13">
        <f t="shared" si="307"/>
        <v>0</v>
      </c>
    </row>
    <row r="1392" spans="1:61" x14ac:dyDescent="0.2">
      <c r="A1392" s="15">
        <v>1391</v>
      </c>
      <c r="B1392" s="35">
        <v>43007</v>
      </c>
      <c r="C1392" s="36">
        <v>9241</v>
      </c>
      <c r="D1392" s="37"/>
      <c r="E1392" s="15">
        <v>2505.9920000000002</v>
      </c>
      <c r="F1392" s="15">
        <v>264000</v>
      </c>
      <c r="H1392" s="15">
        <v>51.774000000000001</v>
      </c>
      <c r="I1392" s="15">
        <v>58.75</v>
      </c>
      <c r="J1392" s="15">
        <v>2.5830000000000002</v>
      </c>
      <c r="K1392" s="15">
        <v>19438.643</v>
      </c>
      <c r="L1392" s="15">
        <v>878191</v>
      </c>
      <c r="M1392" s="15">
        <v>953</v>
      </c>
      <c r="N1392" s="15">
        <v>17.050999999999998</v>
      </c>
      <c r="O1392" s="15">
        <v>288566</v>
      </c>
      <c r="P1392" s="15">
        <v>13263.3</v>
      </c>
      <c r="Q1392" s="15">
        <v>3730075</v>
      </c>
      <c r="R1392" s="15">
        <v>160000</v>
      </c>
      <c r="S1392" s="15">
        <v>20571</v>
      </c>
      <c r="T1392" s="15">
        <v>12.839</v>
      </c>
      <c r="U1392" s="15">
        <v>129.69999999999999</v>
      </c>
      <c r="V1392" s="15">
        <v>17</v>
      </c>
      <c r="W1392" s="15">
        <v>94.4</v>
      </c>
      <c r="X1392" s="15">
        <v>108.67362</v>
      </c>
      <c r="Y1392" s="15">
        <v>3.3333333333333299</v>
      </c>
      <c r="Z1392" s="15">
        <v>2.4906454086303702</v>
      </c>
      <c r="AA1392" s="15">
        <v>62.903522491455099</v>
      </c>
      <c r="AB1392" s="15">
        <v>324609</v>
      </c>
      <c r="AD1392" s="15">
        <v>0</v>
      </c>
      <c r="AE1392" s="15">
        <v>2.1</v>
      </c>
      <c r="AF1392" s="15">
        <v>66.2</v>
      </c>
      <c r="AH1392" s="13">
        <f t="shared" si="294"/>
        <v>2017</v>
      </c>
      <c r="AI1392" s="13">
        <f t="shared" si="295"/>
        <v>39</v>
      </c>
      <c r="AJ1392" s="13">
        <f>IF(AND(ISNUMBER(C1392),ISNUMBER(AK1392),ISNUMBER(AL1392),AH1392&gt;=Inputs!$B$5,AH1392&lt;=Inputs!$B$6,AH1392&lt;&gt;Inputs!$B$7,AH1392&lt;&gt;Inputs!$B$8),1,0)</f>
        <v>1</v>
      </c>
      <c r="AK1392" s="13">
        <f>IF(INDEX($E1392:$AF1392,Inputs!$C$10)="","",INDEX($E1392:$AF1392,Inputs!$C$10))</f>
        <v>288566</v>
      </c>
      <c r="AL1392" s="13">
        <f>IF(INDEX($E1392:$AF1392,Inputs!$C$11)="","",INDEX($E1392:$AF1392,Inputs!$C$11))</f>
        <v>264000</v>
      </c>
      <c r="AM1392" s="19">
        <f>Regression!$C$5+Regression!$C$6*A1392</f>
        <v>9215.3591599347765</v>
      </c>
      <c r="AN1392" s="27">
        <f t="shared" si="296"/>
        <v>1.0027824026844989</v>
      </c>
      <c r="AO1392" s="30">
        <f>INDEX('Seasonal Index'!$E$2:$E$53,AI1392)</f>
        <v>0.98271219728161308</v>
      </c>
      <c r="AP1392" s="34">
        <f t="shared" si="297"/>
        <v>9403.5670113411979</v>
      </c>
      <c r="AQ1392" s="16">
        <f>IF(AJ1392=1,A1392-Regression!$C$15,0)</f>
        <v>-104.28057553956842</v>
      </c>
      <c r="AR1392" s="16">
        <f>IF(AJ1392=1,AK1392-Regression!$D$15,0)</f>
        <v>21163.02158273384</v>
      </c>
      <c r="AS1392" s="16">
        <f>IF(AJ1392=1,AL1392-Regression!$E$15,0)</f>
        <v>28707.434052757802</v>
      </c>
      <c r="AT1392" s="16">
        <f>IF(AJ1392=1,AP1392-Regression!$F$15,0)</f>
        <v>308.99436951793177</v>
      </c>
      <c r="AU1392" s="19">
        <f>IF(AND(ISNUMBER(AK1392),ISNUMBER(AL1392)),Regression!$C$38+Regression!$D$38*A1392+Regression!$E$38*AK1392+Regression!$F$38*AL1392,"")</f>
        <v>9219.8876924728665</v>
      </c>
      <c r="AV1392" s="34">
        <f t="shared" si="298"/>
        <v>9060.4960929597128</v>
      </c>
      <c r="AW1392" s="13" t="str">
        <f>IF(AJ1392=1,"Train",IF(AH1392=Inputs!$B$6+1,"Validation",IF(AH1392&gt;Inputs!$B$6+1,"Forecast","Not used")))</f>
        <v>Train</v>
      </c>
      <c r="AX1392" s="34">
        <f t="shared" si="299"/>
        <v>9241</v>
      </c>
      <c r="AY1392" s="38" t="str">
        <f t="shared" si="300"/>
        <v/>
      </c>
      <c r="AZ1392" s="13">
        <f t="shared" si="301"/>
        <v>183.67931886833139</v>
      </c>
      <c r="BB1392" s="19">
        <f>Regression!$C$45+Regression!$C$46*A1392</f>
        <v>8313.5434432836519</v>
      </c>
      <c r="BC1392" s="27" t="str">
        <f t="shared" si="302"/>
        <v/>
      </c>
      <c r="BD1392" s="30">
        <f>INDEX('Seasonal Index'!$H$2:$H$53,AI1392)</f>
        <v>0.98504922299012809</v>
      </c>
      <c r="BE1392" s="34" t="str">
        <f t="shared" si="303"/>
        <v/>
      </c>
      <c r="BF1392" s="38" t="str">
        <f t="shared" si="304"/>
        <v/>
      </c>
      <c r="BG1392" s="34">
        <f t="shared" si="305"/>
        <v>9241</v>
      </c>
      <c r="BH1392" s="13">
        <f t="shared" si="306"/>
        <v>0</v>
      </c>
      <c r="BI1392" s="13">
        <f t="shared" si="307"/>
        <v>0</v>
      </c>
    </row>
    <row r="1393" spans="1:61" x14ac:dyDescent="0.2">
      <c r="A1393" s="15">
        <v>1392</v>
      </c>
      <c r="B1393" s="35">
        <v>43014</v>
      </c>
      <c r="C1393" s="36">
        <v>9480</v>
      </c>
      <c r="D1393" s="37"/>
      <c r="E1393" s="15">
        <v>2540.5680000000002</v>
      </c>
      <c r="F1393" s="15">
        <v>260000</v>
      </c>
      <c r="H1393" s="15">
        <v>50.231999999999999</v>
      </c>
      <c r="I1393" s="15">
        <v>56.076000000000001</v>
      </c>
      <c r="J1393" s="15">
        <v>2.5649999999999999</v>
      </c>
      <c r="K1393" s="15">
        <v>19438.643</v>
      </c>
      <c r="L1393" s="15">
        <v>878191</v>
      </c>
      <c r="M1393" s="15">
        <v>947</v>
      </c>
      <c r="N1393" s="15">
        <v>17.050999999999998</v>
      </c>
      <c r="O1393" s="15">
        <v>288566</v>
      </c>
      <c r="P1393" s="15">
        <v>13294.6</v>
      </c>
      <c r="Q1393" s="15">
        <v>3730075</v>
      </c>
      <c r="R1393" s="15">
        <v>160000</v>
      </c>
      <c r="S1393" s="15">
        <v>20571</v>
      </c>
      <c r="T1393" s="15">
        <v>12.839</v>
      </c>
      <c r="U1393" s="15">
        <v>129.69999999999999</v>
      </c>
      <c r="V1393" s="15">
        <v>17</v>
      </c>
      <c r="W1393" s="15">
        <v>95.1</v>
      </c>
      <c r="X1393" s="15">
        <v>109.9015</v>
      </c>
      <c r="Y1393" s="15">
        <v>3.3333333333333299</v>
      </c>
      <c r="Z1393" s="15">
        <v>2.4906454086303702</v>
      </c>
      <c r="AA1393" s="15">
        <v>62.903522491455099</v>
      </c>
      <c r="AB1393" s="15">
        <v>324609</v>
      </c>
      <c r="AD1393" s="15">
        <v>0</v>
      </c>
      <c r="AE1393" s="15">
        <v>7.7</v>
      </c>
      <c r="AF1393" s="15">
        <v>34.6</v>
      </c>
      <c r="AH1393" s="13">
        <f t="shared" si="294"/>
        <v>2017</v>
      </c>
      <c r="AI1393" s="13">
        <f t="shared" si="295"/>
        <v>40</v>
      </c>
      <c r="AJ1393" s="13">
        <f>IF(AND(ISNUMBER(C1393),ISNUMBER(AK1393),ISNUMBER(AL1393),AH1393&gt;=Inputs!$B$5,AH1393&lt;=Inputs!$B$6,AH1393&lt;&gt;Inputs!$B$7,AH1393&lt;&gt;Inputs!$B$8),1,0)</f>
        <v>1</v>
      </c>
      <c r="AK1393" s="13">
        <f>IF(INDEX($E1393:$AF1393,Inputs!$C$10)="","",INDEX($E1393:$AF1393,Inputs!$C$10))</f>
        <v>288566</v>
      </c>
      <c r="AL1393" s="13">
        <f>IF(INDEX($E1393:$AF1393,Inputs!$C$11)="","",INDEX($E1393:$AF1393,Inputs!$C$11))</f>
        <v>260000</v>
      </c>
      <c r="AM1393" s="19">
        <f>Regression!$C$5+Regression!$C$6*A1393</f>
        <v>9214.1864849964568</v>
      </c>
      <c r="AN1393" s="27">
        <f t="shared" si="296"/>
        <v>1.0288482890417261</v>
      </c>
      <c r="AO1393" s="30">
        <f>INDEX('Seasonal Index'!$E$2:$E$53,AI1393)</f>
        <v>1.0036663428040973</v>
      </c>
      <c r="AP1393" s="34">
        <f t="shared" si="297"/>
        <v>9445.3700355381679</v>
      </c>
      <c r="AQ1393" s="16">
        <f>IF(AJ1393=1,A1393-Regression!$C$15,0)</f>
        <v>-103.28057553956842</v>
      </c>
      <c r="AR1393" s="16">
        <f>IF(AJ1393=1,AK1393-Regression!$D$15,0)</f>
        <v>21163.02158273384</v>
      </c>
      <c r="AS1393" s="16">
        <f>IF(AJ1393=1,AL1393-Regression!$E$15,0)</f>
        <v>24707.434052757802</v>
      </c>
      <c r="AT1393" s="16">
        <f>IF(AJ1393=1,AP1393-Regression!$F$15,0)</f>
        <v>350.79739371490177</v>
      </c>
      <c r="AU1393" s="19">
        <f>IF(AND(ISNUMBER(AK1393),ISNUMBER(AL1393)),Regression!$C$38+Regression!$D$38*A1393+Regression!$E$38*AK1393+Regression!$F$38*AL1393,"")</f>
        <v>9228.9455447619621</v>
      </c>
      <c r="AV1393" s="34">
        <f t="shared" si="298"/>
        <v>9262.7820228494056</v>
      </c>
      <c r="AW1393" s="13" t="str">
        <f>IF(AJ1393=1,"Train",IF(AH1393=Inputs!$B$6+1,"Validation",IF(AH1393&gt;Inputs!$B$6+1,"Forecast","Not used")))</f>
        <v>Train</v>
      </c>
      <c r="AX1393" s="34">
        <f t="shared" si="299"/>
        <v>9480</v>
      </c>
      <c r="AY1393" s="38" t="str">
        <f t="shared" si="300"/>
        <v/>
      </c>
      <c r="AZ1393" s="13">
        <f t="shared" si="301"/>
        <v>216.42449077620586</v>
      </c>
      <c r="BB1393" s="19">
        <f>Regression!$C$45+Regression!$C$46*A1393</f>
        <v>8315.1029428964284</v>
      </c>
      <c r="BC1393" s="27" t="str">
        <f t="shared" si="302"/>
        <v/>
      </c>
      <c r="BD1393" s="30">
        <f>INDEX('Seasonal Index'!$H$2:$H$53,AI1393)</f>
        <v>1.0034134329008386</v>
      </c>
      <c r="BE1393" s="34" t="str">
        <f t="shared" si="303"/>
        <v/>
      </c>
      <c r="BF1393" s="38" t="str">
        <f t="shared" si="304"/>
        <v/>
      </c>
      <c r="BG1393" s="34">
        <f t="shared" si="305"/>
        <v>9480</v>
      </c>
      <c r="BH1393" s="13">
        <f t="shared" si="306"/>
        <v>0</v>
      </c>
      <c r="BI1393" s="13">
        <f t="shared" si="307"/>
        <v>0</v>
      </c>
    </row>
    <row r="1394" spans="1:61" x14ac:dyDescent="0.2">
      <c r="A1394" s="15">
        <v>1393</v>
      </c>
      <c r="B1394" s="35">
        <v>43021</v>
      </c>
      <c r="C1394" s="36">
        <v>9136</v>
      </c>
      <c r="D1394" s="37"/>
      <c r="E1394" s="15">
        <v>2550.942</v>
      </c>
      <c r="F1394" s="15">
        <v>252000</v>
      </c>
      <c r="H1394" s="15">
        <v>50.77</v>
      </c>
      <c r="I1394" s="15">
        <v>56.206000000000003</v>
      </c>
      <c r="J1394" s="15">
        <v>2.504</v>
      </c>
      <c r="K1394" s="15">
        <v>19438.643</v>
      </c>
      <c r="L1394" s="15">
        <v>844939</v>
      </c>
      <c r="M1394" s="15">
        <v>947</v>
      </c>
      <c r="N1394" s="15">
        <v>17.050999999999998</v>
      </c>
      <c r="O1394" s="15">
        <v>288566</v>
      </c>
      <c r="P1394" s="15">
        <v>13294.6</v>
      </c>
      <c r="Q1394" s="15">
        <v>3730075</v>
      </c>
      <c r="R1394" s="15">
        <v>160000</v>
      </c>
      <c r="S1394" s="15">
        <v>20571</v>
      </c>
      <c r="T1394" s="15">
        <v>12.839</v>
      </c>
      <c r="U1394" s="15">
        <v>129.69999999999999</v>
      </c>
      <c r="V1394" s="15">
        <v>17</v>
      </c>
      <c r="W1394" s="15">
        <v>95.1</v>
      </c>
      <c r="X1394" s="15">
        <v>110.46111999999999</v>
      </c>
      <c r="Y1394" s="15">
        <v>3.3333333333333299</v>
      </c>
      <c r="Z1394" s="15">
        <v>2.4906454086303702</v>
      </c>
      <c r="AA1394" s="15">
        <v>62.903522491455099</v>
      </c>
      <c r="AB1394" s="15">
        <v>324609</v>
      </c>
      <c r="AD1394" s="15">
        <v>0</v>
      </c>
      <c r="AE1394" s="15">
        <v>6.2</v>
      </c>
      <c r="AF1394" s="15">
        <v>41.5</v>
      </c>
      <c r="AH1394" s="13">
        <f t="shared" si="294"/>
        <v>2017</v>
      </c>
      <c r="AI1394" s="13">
        <f t="shared" si="295"/>
        <v>41</v>
      </c>
      <c r="AJ1394" s="13">
        <f>IF(AND(ISNUMBER(C1394),ISNUMBER(AK1394),ISNUMBER(AL1394),AH1394&gt;=Inputs!$B$5,AH1394&lt;=Inputs!$B$6,AH1394&lt;&gt;Inputs!$B$7,AH1394&lt;&gt;Inputs!$B$8),1,0)</f>
        <v>1</v>
      </c>
      <c r="AK1394" s="13">
        <f>IF(INDEX($E1394:$AF1394,Inputs!$C$10)="","",INDEX($E1394:$AF1394,Inputs!$C$10))</f>
        <v>288566</v>
      </c>
      <c r="AL1394" s="13">
        <f>IF(INDEX($E1394:$AF1394,Inputs!$C$11)="","",INDEX($E1394:$AF1394,Inputs!$C$11))</f>
        <v>252000</v>
      </c>
      <c r="AM1394" s="19">
        <f>Regression!$C$5+Regression!$C$6*A1394</f>
        <v>9213.0138100581371</v>
      </c>
      <c r="AN1394" s="27">
        <f t="shared" si="296"/>
        <v>0.99164075820942998</v>
      </c>
      <c r="AO1394" s="30">
        <f>INDEX('Seasonal Index'!$E$2:$E$53,AI1394)</f>
        <v>0.99583578255044536</v>
      </c>
      <c r="AP1394" s="34">
        <f t="shared" si="297"/>
        <v>9174.2033777915622</v>
      </c>
      <c r="AQ1394" s="16">
        <f>IF(AJ1394=1,A1394-Regression!$C$15,0)</f>
        <v>-102.28057553956842</v>
      </c>
      <c r="AR1394" s="16">
        <f>IF(AJ1394=1,AK1394-Regression!$D$15,0)</f>
        <v>21163.02158273384</v>
      </c>
      <c r="AS1394" s="16">
        <f>IF(AJ1394=1,AL1394-Regression!$E$15,0)</f>
        <v>16707.434052757802</v>
      </c>
      <c r="AT1394" s="16">
        <f>IF(AJ1394=1,AP1394-Regression!$F$15,0)</f>
        <v>79.630735968295994</v>
      </c>
      <c r="AU1394" s="19">
        <f>IF(AND(ISNUMBER(AK1394),ISNUMBER(AL1394)),Regression!$C$38+Regression!$D$38*A1394+Regression!$E$38*AK1394+Regression!$F$38*AL1394,"")</f>
        <v>9248.623562558083</v>
      </c>
      <c r="AV1394" s="34">
        <f t="shared" si="298"/>
        <v>9210.1102829345164</v>
      </c>
      <c r="AW1394" s="13" t="str">
        <f>IF(AJ1394=1,"Train",IF(AH1394=Inputs!$B$6+1,"Validation",IF(AH1394&gt;Inputs!$B$6+1,"Forecast","Not used")))</f>
        <v>Train</v>
      </c>
      <c r="AX1394" s="34">
        <f t="shared" si="299"/>
        <v>9136</v>
      </c>
      <c r="AY1394" s="38" t="str">
        <f t="shared" si="300"/>
        <v/>
      </c>
      <c r="AZ1394" s="13">
        <f t="shared" si="301"/>
        <v>-74.420184766520833</v>
      </c>
      <c r="BB1394" s="19">
        <f>Regression!$C$45+Regression!$C$46*A1394</f>
        <v>8316.6624425092068</v>
      </c>
      <c r="BC1394" s="27" t="str">
        <f t="shared" si="302"/>
        <v/>
      </c>
      <c r="BD1394" s="30">
        <f>INDEX('Seasonal Index'!$H$2:$H$53,AI1394)</f>
        <v>0.99351278009710298</v>
      </c>
      <c r="BE1394" s="34" t="str">
        <f t="shared" si="303"/>
        <v/>
      </c>
      <c r="BF1394" s="38" t="str">
        <f t="shared" si="304"/>
        <v/>
      </c>
      <c r="BG1394" s="34">
        <f t="shared" si="305"/>
        <v>9136</v>
      </c>
      <c r="BH1394" s="13">
        <f t="shared" si="306"/>
        <v>0</v>
      </c>
      <c r="BI1394" s="13">
        <f t="shared" si="307"/>
        <v>0</v>
      </c>
    </row>
    <row r="1395" spans="1:61" x14ac:dyDescent="0.2">
      <c r="A1395" s="15">
        <v>1394</v>
      </c>
      <c r="B1395" s="35">
        <v>43028</v>
      </c>
      <c r="C1395" s="36">
        <v>9314</v>
      </c>
      <c r="D1395" s="37"/>
      <c r="E1395" s="15">
        <v>2563.114</v>
      </c>
      <c r="F1395" s="15">
        <v>235000</v>
      </c>
      <c r="H1395" s="15">
        <v>51.74</v>
      </c>
      <c r="I1395" s="15">
        <v>57.776000000000003</v>
      </c>
      <c r="J1395" s="15">
        <v>2.4889999999999999</v>
      </c>
      <c r="K1395" s="15">
        <v>19438.643</v>
      </c>
      <c r="L1395" s="15">
        <v>844939</v>
      </c>
      <c r="M1395" s="15">
        <v>947</v>
      </c>
      <c r="N1395" s="15">
        <v>18.312999999999999</v>
      </c>
      <c r="O1395" s="15">
        <v>282558</v>
      </c>
      <c r="P1395" s="15">
        <v>13294.6</v>
      </c>
      <c r="Q1395" s="15">
        <v>3730075</v>
      </c>
      <c r="R1395" s="15">
        <v>160000</v>
      </c>
      <c r="S1395" s="15">
        <v>20571</v>
      </c>
      <c r="T1395" s="15">
        <v>12.839</v>
      </c>
      <c r="U1395" s="15">
        <v>129.69999999999999</v>
      </c>
      <c r="V1395" s="15">
        <v>17</v>
      </c>
      <c r="W1395" s="15">
        <v>95.1</v>
      </c>
      <c r="X1395" s="15">
        <v>110.29730000000001</v>
      </c>
      <c r="Y1395" s="15">
        <v>3.3333333333333299</v>
      </c>
      <c r="Z1395" s="15">
        <v>2.53752493858337</v>
      </c>
      <c r="AA1395" s="15">
        <v>62.903522491455099</v>
      </c>
      <c r="AB1395" s="15">
        <v>324609</v>
      </c>
      <c r="AD1395" s="15">
        <v>0</v>
      </c>
      <c r="AE1395" s="15">
        <v>24.5</v>
      </c>
      <c r="AF1395" s="15">
        <v>22.9</v>
      </c>
      <c r="AH1395" s="13">
        <f t="shared" si="294"/>
        <v>2017</v>
      </c>
      <c r="AI1395" s="13">
        <f t="shared" si="295"/>
        <v>42</v>
      </c>
      <c r="AJ1395" s="13">
        <f>IF(AND(ISNUMBER(C1395),ISNUMBER(AK1395),ISNUMBER(AL1395),AH1395&gt;=Inputs!$B$5,AH1395&lt;=Inputs!$B$6,AH1395&lt;&gt;Inputs!$B$7,AH1395&lt;&gt;Inputs!$B$8),1,0)</f>
        <v>1</v>
      </c>
      <c r="AK1395" s="13">
        <f>IF(INDEX($E1395:$AF1395,Inputs!$C$10)="","",INDEX($E1395:$AF1395,Inputs!$C$10))</f>
        <v>282558</v>
      </c>
      <c r="AL1395" s="13">
        <f>IF(INDEX($E1395:$AF1395,Inputs!$C$11)="","",INDEX($E1395:$AF1395,Inputs!$C$11))</f>
        <v>235000</v>
      </c>
      <c r="AM1395" s="19">
        <f>Regression!$C$5+Regression!$C$6*A1395</f>
        <v>9211.8411351198192</v>
      </c>
      <c r="AN1395" s="27">
        <f t="shared" si="296"/>
        <v>1.0110899507906952</v>
      </c>
      <c r="AO1395" s="30">
        <f>INDEX('Seasonal Index'!$E$2:$E$53,AI1395)</f>
        <v>1.0030736455714442</v>
      </c>
      <c r="AP1395" s="34">
        <f t="shared" si="297"/>
        <v>9285.4597876448825</v>
      </c>
      <c r="AQ1395" s="16">
        <f>IF(AJ1395=1,A1395-Regression!$C$15,0)</f>
        <v>-101.28057553956842</v>
      </c>
      <c r="AR1395" s="16">
        <f>IF(AJ1395=1,AK1395-Regression!$D$15,0)</f>
        <v>15155.02158273384</v>
      </c>
      <c r="AS1395" s="16">
        <f>IF(AJ1395=1,AL1395-Regression!$E$15,0)</f>
        <v>-292.56594724219758</v>
      </c>
      <c r="AT1395" s="16">
        <f>IF(AJ1395=1,AP1395-Regression!$F$15,0)</f>
        <v>190.88714582161629</v>
      </c>
      <c r="AU1395" s="19">
        <f>IF(AND(ISNUMBER(AK1395),ISNUMBER(AL1395)),Regression!$C$38+Regression!$D$38*A1395+Regression!$E$38*AK1395+Regression!$F$38*AL1395,"")</f>
        <v>9281.2343286427276</v>
      </c>
      <c r="AV1395" s="34">
        <f t="shared" si="298"/>
        <v>9309.7615534344968</v>
      </c>
      <c r="AW1395" s="13" t="str">
        <f>IF(AJ1395=1,"Train",IF(AH1395=Inputs!$B$6+1,"Validation",IF(AH1395&gt;Inputs!$B$6+1,"Forecast","Not used")))</f>
        <v>Train</v>
      </c>
      <c r="AX1395" s="34">
        <f t="shared" si="299"/>
        <v>9314</v>
      </c>
      <c r="AY1395" s="38" t="str">
        <f t="shared" si="300"/>
        <v/>
      </c>
      <c r="AZ1395" s="13">
        <f t="shared" si="301"/>
        <v>4.2254590021548211</v>
      </c>
      <c r="BB1395" s="19">
        <f>Regression!$C$45+Regression!$C$46*A1395</f>
        <v>8318.2219421219834</v>
      </c>
      <c r="BC1395" s="27" t="str">
        <f t="shared" si="302"/>
        <v/>
      </c>
      <c r="BD1395" s="30">
        <f>INDEX('Seasonal Index'!$H$2:$H$53,AI1395)</f>
        <v>1.0081501126133556</v>
      </c>
      <c r="BE1395" s="34" t="str">
        <f t="shared" si="303"/>
        <v/>
      </c>
      <c r="BF1395" s="38" t="str">
        <f t="shared" si="304"/>
        <v/>
      </c>
      <c r="BG1395" s="34">
        <f t="shared" si="305"/>
        <v>9314</v>
      </c>
      <c r="BH1395" s="13">
        <f t="shared" si="306"/>
        <v>0</v>
      </c>
      <c r="BI1395" s="13">
        <f t="shared" si="307"/>
        <v>0</v>
      </c>
    </row>
    <row r="1396" spans="1:61" x14ac:dyDescent="0.2">
      <c r="A1396" s="15">
        <v>1395</v>
      </c>
      <c r="B1396" s="35">
        <v>43035</v>
      </c>
      <c r="C1396" s="36">
        <v>9461</v>
      </c>
      <c r="D1396" s="37"/>
      <c r="E1396" s="15">
        <v>2566.5459999999998</v>
      </c>
      <c r="F1396" s="15">
        <v>241000</v>
      </c>
      <c r="H1396" s="15">
        <v>52.506</v>
      </c>
      <c r="I1396" s="15">
        <v>58.576000000000001</v>
      </c>
      <c r="J1396" s="15">
        <v>2.4790000000000001</v>
      </c>
      <c r="K1396" s="15">
        <v>19438.643</v>
      </c>
      <c r="L1396" s="15">
        <v>844939</v>
      </c>
      <c r="M1396" s="15">
        <v>947</v>
      </c>
      <c r="N1396" s="15">
        <v>18.312999999999999</v>
      </c>
      <c r="O1396" s="15">
        <v>282558</v>
      </c>
      <c r="P1396" s="15">
        <v>13294.6</v>
      </c>
      <c r="Q1396" s="15">
        <v>3730075</v>
      </c>
      <c r="R1396" s="15">
        <v>160000</v>
      </c>
      <c r="S1396" s="15">
        <v>20571</v>
      </c>
      <c r="T1396" s="15">
        <v>12.839</v>
      </c>
      <c r="U1396" s="15">
        <v>129.69999999999999</v>
      </c>
      <c r="V1396" s="15">
        <v>17</v>
      </c>
      <c r="W1396" s="15">
        <v>95.1</v>
      </c>
      <c r="X1396" s="15">
        <v>110.73478</v>
      </c>
      <c r="Y1396" s="15">
        <v>3.3333333333333299</v>
      </c>
      <c r="Z1396" s="15">
        <v>2.53752493858337</v>
      </c>
      <c r="AA1396" s="15">
        <v>62.903522491455099</v>
      </c>
      <c r="AB1396" s="15">
        <v>324609</v>
      </c>
      <c r="AD1396" s="15">
        <v>0</v>
      </c>
      <c r="AE1396" s="15">
        <v>37.6</v>
      </c>
      <c r="AF1396" s="15">
        <v>20</v>
      </c>
      <c r="AH1396" s="13">
        <f t="shared" si="294"/>
        <v>2017</v>
      </c>
      <c r="AI1396" s="13">
        <f t="shared" si="295"/>
        <v>43</v>
      </c>
      <c r="AJ1396" s="13">
        <f>IF(AND(ISNUMBER(C1396),ISNUMBER(AK1396),ISNUMBER(AL1396),AH1396&gt;=Inputs!$B$5,AH1396&lt;=Inputs!$B$6,AH1396&lt;&gt;Inputs!$B$7,AH1396&lt;&gt;Inputs!$B$8),1,0)</f>
        <v>1</v>
      </c>
      <c r="AK1396" s="13">
        <f>IF(INDEX($E1396:$AF1396,Inputs!$C$10)="","",INDEX($E1396:$AF1396,Inputs!$C$10))</f>
        <v>282558</v>
      </c>
      <c r="AL1396" s="13">
        <f>IF(INDEX($E1396:$AF1396,Inputs!$C$11)="","",INDEX($E1396:$AF1396,Inputs!$C$11))</f>
        <v>241000</v>
      </c>
      <c r="AM1396" s="19">
        <f>Regression!$C$5+Regression!$C$6*A1396</f>
        <v>9210.6684601814995</v>
      </c>
      <c r="AN1396" s="27">
        <f t="shared" si="296"/>
        <v>1.0271784334547167</v>
      </c>
      <c r="AO1396" s="30">
        <f>INDEX('Seasonal Index'!$E$2:$E$53,AI1396)</f>
        <v>1.0122408775529341</v>
      </c>
      <c r="AP1396" s="34">
        <f t="shared" si="297"/>
        <v>9346.5895418803084</v>
      </c>
      <c r="AQ1396" s="16">
        <f>IF(AJ1396=1,A1396-Regression!$C$15,0)</f>
        <v>-100.28057553956842</v>
      </c>
      <c r="AR1396" s="16">
        <f>IF(AJ1396=1,AK1396-Regression!$D$15,0)</f>
        <v>15155.02158273384</v>
      </c>
      <c r="AS1396" s="16">
        <f>IF(AJ1396=1,AL1396-Regression!$E$15,0)</f>
        <v>5707.4340527578024</v>
      </c>
      <c r="AT1396" s="16">
        <f>IF(AJ1396=1,AP1396-Regression!$F$15,0)</f>
        <v>252.01690005704222</v>
      </c>
      <c r="AU1396" s="19">
        <f>IF(AND(ISNUMBER(AK1396),ISNUMBER(AL1396)),Regression!$C$38+Regression!$D$38*A1396+Regression!$E$38*AK1396+Regression!$F$38*AL1396,"")</f>
        <v>9263.7417671642525</v>
      </c>
      <c r="AV1396" s="34">
        <f t="shared" si="298"/>
        <v>9377.1380958181126</v>
      </c>
      <c r="AW1396" s="13" t="str">
        <f>IF(AJ1396=1,"Train",IF(AH1396=Inputs!$B$6+1,"Validation",IF(AH1396&gt;Inputs!$B$6+1,"Forecast","Not used")))</f>
        <v>Train</v>
      </c>
      <c r="AX1396" s="34">
        <f t="shared" si="299"/>
        <v>9461</v>
      </c>
      <c r="AY1396" s="38" t="str">
        <f t="shared" si="300"/>
        <v/>
      </c>
      <c r="AZ1396" s="13">
        <f t="shared" si="301"/>
        <v>82.847774716055937</v>
      </c>
      <c r="BB1396" s="19">
        <f>Regression!$C$45+Regression!$C$46*A1396</f>
        <v>8319.7814417347599</v>
      </c>
      <c r="BC1396" s="27" t="str">
        <f t="shared" si="302"/>
        <v/>
      </c>
      <c r="BD1396" s="30">
        <f>INDEX('Seasonal Index'!$H$2:$H$53,AI1396)</f>
        <v>1.0033758118290406</v>
      </c>
      <c r="BE1396" s="34" t="str">
        <f t="shared" si="303"/>
        <v/>
      </c>
      <c r="BF1396" s="38" t="str">
        <f t="shared" si="304"/>
        <v/>
      </c>
      <c r="BG1396" s="34">
        <f t="shared" si="305"/>
        <v>9461</v>
      </c>
      <c r="BH1396" s="13">
        <f t="shared" si="306"/>
        <v>0</v>
      </c>
      <c r="BI1396" s="13">
        <f t="shared" si="307"/>
        <v>0</v>
      </c>
    </row>
    <row r="1397" spans="1:61" x14ac:dyDescent="0.2">
      <c r="A1397" s="15">
        <v>1396</v>
      </c>
      <c r="B1397" s="35">
        <v>43042</v>
      </c>
      <c r="C1397" s="36">
        <v>9496</v>
      </c>
      <c r="D1397" s="37"/>
      <c r="E1397" s="15">
        <v>2579.0279999999998</v>
      </c>
      <c r="F1397" s="15">
        <v>241000</v>
      </c>
      <c r="H1397" s="15">
        <v>54.594000000000001</v>
      </c>
      <c r="I1397" s="15">
        <v>61.037999999999997</v>
      </c>
      <c r="J1397" s="15">
        <v>2.488</v>
      </c>
      <c r="K1397" s="15">
        <v>19438.643</v>
      </c>
      <c r="L1397" s="15">
        <v>844939</v>
      </c>
      <c r="M1397" s="15">
        <v>947</v>
      </c>
      <c r="N1397" s="15">
        <v>18.312999999999999</v>
      </c>
      <c r="O1397" s="15">
        <v>282558</v>
      </c>
      <c r="P1397" s="15">
        <v>13294.6</v>
      </c>
      <c r="Q1397" s="15">
        <v>3730075</v>
      </c>
      <c r="R1397" s="15">
        <v>160000</v>
      </c>
      <c r="S1397" s="15">
        <v>20571</v>
      </c>
      <c r="T1397" s="15">
        <v>12.839</v>
      </c>
      <c r="U1397" s="15">
        <v>129.69999999999999</v>
      </c>
      <c r="V1397" s="15">
        <v>17</v>
      </c>
      <c r="W1397" s="15">
        <v>95.1</v>
      </c>
      <c r="X1397" s="15">
        <v>111.55956</v>
      </c>
      <c r="Y1397" s="15">
        <v>3.3333333333333299</v>
      </c>
      <c r="Z1397" s="15">
        <v>2.53752493858337</v>
      </c>
      <c r="AA1397" s="15">
        <v>62.903522491455099</v>
      </c>
      <c r="AB1397" s="15">
        <v>324609</v>
      </c>
      <c r="AD1397" s="15">
        <v>0</v>
      </c>
      <c r="AE1397" s="15">
        <v>67.400000000000006</v>
      </c>
      <c r="AF1397" s="15">
        <v>7.7</v>
      </c>
      <c r="AH1397" s="13">
        <f t="shared" si="294"/>
        <v>2017</v>
      </c>
      <c r="AI1397" s="13">
        <f t="shared" si="295"/>
        <v>44</v>
      </c>
      <c r="AJ1397" s="13">
        <f>IF(AND(ISNUMBER(C1397),ISNUMBER(AK1397),ISNUMBER(AL1397),AH1397&gt;=Inputs!$B$5,AH1397&lt;=Inputs!$B$6,AH1397&lt;&gt;Inputs!$B$7,AH1397&lt;&gt;Inputs!$B$8),1,0)</f>
        <v>1</v>
      </c>
      <c r="AK1397" s="13">
        <f>IF(INDEX($E1397:$AF1397,Inputs!$C$10)="","",INDEX($E1397:$AF1397,Inputs!$C$10))</f>
        <v>282558</v>
      </c>
      <c r="AL1397" s="13">
        <f>IF(INDEX($E1397:$AF1397,Inputs!$C$11)="","",INDEX($E1397:$AF1397,Inputs!$C$11))</f>
        <v>241000</v>
      </c>
      <c r="AM1397" s="19">
        <f>Regression!$C$5+Regression!$C$6*A1397</f>
        <v>9209.4957852431799</v>
      </c>
      <c r="AN1397" s="27">
        <f t="shared" si="296"/>
        <v>1.0311096526278778</v>
      </c>
      <c r="AO1397" s="30">
        <f>INDEX('Seasonal Index'!$E$2:$E$53,AI1397)</f>
        <v>1.012031592209933</v>
      </c>
      <c r="AP1397" s="34">
        <f t="shared" si="297"/>
        <v>9383.1062914389495</v>
      </c>
      <c r="AQ1397" s="16">
        <f>IF(AJ1397=1,A1397-Regression!$C$15,0)</f>
        <v>-99.280575539568417</v>
      </c>
      <c r="AR1397" s="16">
        <f>IF(AJ1397=1,AK1397-Regression!$D$15,0)</f>
        <v>15155.02158273384</v>
      </c>
      <c r="AS1397" s="16">
        <f>IF(AJ1397=1,AL1397-Regression!$E$15,0)</f>
        <v>5707.4340527578024</v>
      </c>
      <c r="AT1397" s="16">
        <f>IF(AJ1397=1,AP1397-Regression!$F$15,0)</f>
        <v>288.53364961568332</v>
      </c>
      <c r="AU1397" s="19">
        <f>IF(AND(ISNUMBER(AK1397),ISNUMBER(AL1397)),Regression!$C$38+Regression!$D$38*A1397+Regression!$E$38*AK1397+Regression!$F$38*AL1397,"")</f>
        <v>9262.1794539463172</v>
      </c>
      <c r="AV1397" s="34">
        <f t="shared" si="298"/>
        <v>9373.6182201114189</v>
      </c>
      <c r="AW1397" s="13" t="str">
        <f>IF(AJ1397=1,"Train",IF(AH1397=Inputs!$B$6+1,"Validation",IF(AH1397&gt;Inputs!$B$6+1,"Forecast","Not used")))</f>
        <v>Train</v>
      </c>
      <c r="AX1397" s="34">
        <f t="shared" si="299"/>
        <v>9496</v>
      </c>
      <c r="AY1397" s="38" t="str">
        <f t="shared" si="300"/>
        <v/>
      </c>
      <c r="AZ1397" s="13">
        <f t="shared" si="301"/>
        <v>120.92683749263233</v>
      </c>
      <c r="BB1397" s="19">
        <f>Regression!$C$45+Regression!$C$46*A1397</f>
        <v>8321.3409413475365</v>
      </c>
      <c r="BC1397" s="27" t="str">
        <f t="shared" si="302"/>
        <v/>
      </c>
      <c r="BD1397" s="30">
        <f>INDEX('Seasonal Index'!$H$2:$H$53,AI1397)</f>
        <v>1.0342738783797232</v>
      </c>
      <c r="BE1397" s="34" t="str">
        <f t="shared" si="303"/>
        <v/>
      </c>
      <c r="BF1397" s="38" t="str">
        <f t="shared" si="304"/>
        <v/>
      </c>
      <c r="BG1397" s="34">
        <f t="shared" si="305"/>
        <v>9496</v>
      </c>
      <c r="BH1397" s="13">
        <f t="shared" si="306"/>
        <v>0</v>
      </c>
      <c r="BI1397" s="13">
        <f t="shared" si="307"/>
        <v>0</v>
      </c>
    </row>
    <row r="1398" spans="1:61" x14ac:dyDescent="0.2">
      <c r="A1398" s="15">
        <v>1397</v>
      </c>
      <c r="B1398" s="35">
        <v>43049</v>
      </c>
      <c r="C1398" s="36">
        <v>9172</v>
      </c>
      <c r="D1398" s="37"/>
      <c r="E1398" s="15">
        <v>2588.614</v>
      </c>
      <c r="F1398" s="15">
        <v>248000</v>
      </c>
      <c r="H1398" s="15">
        <v>57.052</v>
      </c>
      <c r="I1398" s="15">
        <v>64.286000000000001</v>
      </c>
      <c r="J1398" s="15">
        <v>2.5609999999999999</v>
      </c>
      <c r="K1398" s="15">
        <v>19692.595000000001</v>
      </c>
      <c r="L1398" s="15">
        <v>792993</v>
      </c>
      <c r="M1398" s="15">
        <v>940</v>
      </c>
      <c r="N1398" s="15">
        <v>18.312999999999999</v>
      </c>
      <c r="O1398" s="15">
        <v>282558</v>
      </c>
      <c r="P1398" s="15">
        <v>13417.3</v>
      </c>
      <c r="Q1398" s="15">
        <v>3730075</v>
      </c>
      <c r="R1398" s="15">
        <v>160000</v>
      </c>
      <c r="S1398" s="15">
        <v>20571</v>
      </c>
      <c r="T1398" s="15">
        <v>12.839</v>
      </c>
      <c r="U1398" s="15">
        <v>130.6</v>
      </c>
      <c r="V1398" s="15">
        <v>17</v>
      </c>
      <c r="W1398" s="15">
        <v>92.9</v>
      </c>
      <c r="X1398" s="15">
        <v>111.79722</v>
      </c>
      <c r="Y1398" s="15">
        <v>3.3333333333333299</v>
      </c>
      <c r="Z1398" s="15">
        <v>2.53752493858337</v>
      </c>
      <c r="AA1398" s="15">
        <v>62.903522491455099</v>
      </c>
      <c r="AB1398" s="15">
        <v>324609</v>
      </c>
      <c r="AD1398" s="15">
        <v>0</v>
      </c>
      <c r="AE1398" s="15">
        <v>75.5</v>
      </c>
      <c r="AF1398" s="15">
        <v>11.1</v>
      </c>
      <c r="AH1398" s="13">
        <f t="shared" si="294"/>
        <v>2017</v>
      </c>
      <c r="AI1398" s="13">
        <f t="shared" si="295"/>
        <v>45</v>
      </c>
      <c r="AJ1398" s="13">
        <f>IF(AND(ISNUMBER(C1398),ISNUMBER(AK1398),ISNUMBER(AL1398),AH1398&gt;=Inputs!$B$5,AH1398&lt;=Inputs!$B$6,AH1398&lt;&gt;Inputs!$B$7,AH1398&lt;&gt;Inputs!$B$8),1,0)</f>
        <v>1</v>
      </c>
      <c r="AK1398" s="13">
        <f>IF(INDEX($E1398:$AF1398,Inputs!$C$10)="","",INDEX($E1398:$AF1398,Inputs!$C$10))</f>
        <v>282558</v>
      </c>
      <c r="AL1398" s="13">
        <f>IF(INDEX($E1398:$AF1398,Inputs!$C$11)="","",INDEX($E1398:$AF1398,Inputs!$C$11))</f>
        <v>248000</v>
      </c>
      <c r="AM1398" s="19">
        <f>Regression!$C$5+Regression!$C$6*A1398</f>
        <v>9208.323110304862</v>
      </c>
      <c r="AN1398" s="27">
        <f t="shared" si="296"/>
        <v>0.99605540445640817</v>
      </c>
      <c r="AO1398" s="30">
        <f>INDEX('Seasonal Index'!$E$2:$E$53,AI1398)</f>
        <v>1.0110407808389756</v>
      </c>
      <c r="AP1398" s="34">
        <f t="shared" si="297"/>
        <v>9071.8398049077186</v>
      </c>
      <c r="AQ1398" s="16">
        <f>IF(AJ1398=1,A1398-Regression!$C$15,0)</f>
        <v>-98.280575539568417</v>
      </c>
      <c r="AR1398" s="16">
        <f>IF(AJ1398=1,AK1398-Regression!$D$15,0)</f>
        <v>15155.02158273384</v>
      </c>
      <c r="AS1398" s="16">
        <f>IF(AJ1398=1,AL1398-Regression!$E$15,0)</f>
        <v>12707.434052757802</v>
      </c>
      <c r="AT1398" s="16">
        <f>IF(AJ1398=1,AP1398-Regression!$F$15,0)</f>
        <v>-22.732836915547523</v>
      </c>
      <c r="AU1398" s="19">
        <f>IF(AND(ISNUMBER(AK1398),ISNUMBER(AL1398)),Regression!$C$38+Regression!$D$38*A1398+Regression!$E$38*AK1398+Regression!$F$38*AL1398,"")</f>
        <v>9242.031851091082</v>
      </c>
      <c r="AV1398" s="34">
        <f t="shared" si="298"/>
        <v>9344.0710992658114</v>
      </c>
      <c r="AW1398" s="13" t="str">
        <f>IF(AJ1398=1,"Train",IF(AH1398=Inputs!$B$6+1,"Validation",IF(AH1398&gt;Inputs!$B$6+1,"Forecast","Not used")))</f>
        <v>Train</v>
      </c>
      <c r="AX1398" s="34">
        <f t="shared" si="299"/>
        <v>9172</v>
      </c>
      <c r="AY1398" s="38" t="str">
        <f t="shared" si="300"/>
        <v/>
      </c>
      <c r="AZ1398" s="13">
        <f t="shared" si="301"/>
        <v>-170.19204618336335</v>
      </c>
      <c r="BB1398" s="19">
        <f>Regression!$C$45+Regression!$C$46*A1398</f>
        <v>8322.9004409603131</v>
      </c>
      <c r="BC1398" s="27" t="str">
        <f t="shared" si="302"/>
        <v/>
      </c>
      <c r="BD1398" s="30">
        <f>INDEX('Seasonal Index'!$H$2:$H$53,AI1398)</f>
        <v>1.024082102448103</v>
      </c>
      <c r="BE1398" s="34" t="str">
        <f t="shared" si="303"/>
        <v/>
      </c>
      <c r="BF1398" s="38" t="str">
        <f t="shared" si="304"/>
        <v/>
      </c>
      <c r="BG1398" s="34">
        <f t="shared" si="305"/>
        <v>9172</v>
      </c>
      <c r="BH1398" s="13">
        <f t="shared" si="306"/>
        <v>0</v>
      </c>
      <c r="BI1398" s="13">
        <f t="shared" si="307"/>
        <v>0</v>
      </c>
    </row>
    <row r="1399" spans="1:61" x14ac:dyDescent="0.2">
      <c r="A1399" s="15">
        <v>1398</v>
      </c>
      <c r="B1399" s="35">
        <v>43056</v>
      </c>
      <c r="C1399" s="36">
        <v>9595</v>
      </c>
      <c r="D1399" s="37"/>
      <c r="E1399" s="15">
        <v>2578.5639999999999</v>
      </c>
      <c r="F1399" s="15">
        <v>254000</v>
      </c>
      <c r="H1399" s="15">
        <v>55.814</v>
      </c>
      <c r="I1399" s="15">
        <v>61.524000000000001</v>
      </c>
      <c r="J1399" s="15">
        <v>2.5920000000000001</v>
      </c>
      <c r="K1399" s="15">
        <v>19692.595000000001</v>
      </c>
      <c r="L1399" s="15">
        <v>792993</v>
      </c>
      <c r="M1399" s="15">
        <v>940</v>
      </c>
      <c r="N1399" s="15">
        <v>18.481999999999999</v>
      </c>
      <c r="O1399" s="15">
        <v>265212</v>
      </c>
      <c r="P1399" s="15">
        <v>13417.3</v>
      </c>
      <c r="Q1399" s="15">
        <v>3730075</v>
      </c>
      <c r="R1399" s="15">
        <v>160000</v>
      </c>
      <c r="S1399" s="15">
        <v>20571</v>
      </c>
      <c r="T1399" s="15">
        <v>12.839</v>
      </c>
      <c r="U1399" s="15">
        <v>130.6</v>
      </c>
      <c r="V1399" s="15">
        <v>17</v>
      </c>
      <c r="W1399" s="15">
        <v>92.9</v>
      </c>
      <c r="X1399" s="15">
        <v>111.73009999999999</v>
      </c>
      <c r="Y1399" s="15">
        <v>3.3333333333333299</v>
      </c>
      <c r="Z1399" s="15">
        <v>2.6136958599090598</v>
      </c>
      <c r="AA1399" s="15">
        <v>62.903522491455099</v>
      </c>
      <c r="AB1399" s="15">
        <v>324609</v>
      </c>
      <c r="AD1399" s="15">
        <v>0</v>
      </c>
      <c r="AE1399" s="15">
        <v>101.3</v>
      </c>
      <c r="AF1399" s="15">
        <v>6.2</v>
      </c>
      <c r="AH1399" s="13">
        <f t="shared" si="294"/>
        <v>2017</v>
      </c>
      <c r="AI1399" s="13">
        <f t="shared" si="295"/>
        <v>46</v>
      </c>
      <c r="AJ1399" s="13">
        <f>IF(AND(ISNUMBER(C1399),ISNUMBER(AK1399),ISNUMBER(AL1399),AH1399&gt;=Inputs!$B$5,AH1399&lt;=Inputs!$B$6,AH1399&lt;&gt;Inputs!$B$7,AH1399&lt;&gt;Inputs!$B$8),1,0)</f>
        <v>1</v>
      </c>
      <c r="AK1399" s="13">
        <f>IF(INDEX($E1399:$AF1399,Inputs!$C$10)="","",INDEX($E1399:$AF1399,Inputs!$C$10))</f>
        <v>265212</v>
      </c>
      <c r="AL1399" s="13">
        <f>IF(INDEX($E1399:$AF1399,Inputs!$C$11)="","",INDEX($E1399:$AF1399,Inputs!$C$11))</f>
        <v>254000</v>
      </c>
      <c r="AM1399" s="19">
        <f>Regression!$C$5+Regression!$C$6*A1399</f>
        <v>9207.1504353665423</v>
      </c>
      <c r="AN1399" s="27">
        <f t="shared" si="296"/>
        <v>1.0421248210677267</v>
      </c>
      <c r="AO1399" s="30">
        <f>INDEX('Seasonal Index'!$E$2:$E$53,AI1399)</f>
        <v>0.98635610609281399</v>
      </c>
      <c r="AP1399" s="34">
        <f t="shared" si="297"/>
        <v>9727.7240346876624</v>
      </c>
      <c r="AQ1399" s="16">
        <f>IF(AJ1399=1,A1399-Regression!$C$15,0)</f>
        <v>-97.280575539568417</v>
      </c>
      <c r="AR1399" s="16">
        <f>IF(AJ1399=1,AK1399-Regression!$D$15,0)</f>
        <v>-2190.9784172661602</v>
      </c>
      <c r="AS1399" s="16">
        <f>IF(AJ1399=1,AL1399-Regression!$E$15,0)</f>
        <v>18707.434052757802</v>
      </c>
      <c r="AT1399" s="16">
        <f>IF(AJ1399=1,AP1399-Regression!$F$15,0)</f>
        <v>633.15139286439626</v>
      </c>
      <c r="AU1399" s="19">
        <f>IF(AND(ISNUMBER(AK1399),ISNUMBER(AL1399)),Regression!$C$38+Regression!$D$38*A1399+Regression!$E$38*AK1399+Regression!$F$38*AL1399,"")</f>
        <v>9192.8885443265935</v>
      </c>
      <c r="AV1399" s="34">
        <f t="shared" si="298"/>
        <v>9067.4617483272159</v>
      </c>
      <c r="AW1399" s="13" t="str">
        <f>IF(AJ1399=1,"Train",IF(AH1399=Inputs!$B$6+1,"Validation",IF(AH1399&gt;Inputs!$B$6+1,"Forecast","Not used")))</f>
        <v>Train</v>
      </c>
      <c r="AX1399" s="34">
        <f t="shared" si="299"/>
        <v>9595</v>
      </c>
      <c r="AY1399" s="38" t="str">
        <f t="shared" si="300"/>
        <v/>
      </c>
      <c r="AZ1399" s="13">
        <f t="shared" si="301"/>
        <v>534.83549036106888</v>
      </c>
      <c r="BB1399" s="19">
        <f>Regression!$C$45+Regression!$C$46*A1399</f>
        <v>8324.4599405730896</v>
      </c>
      <c r="BC1399" s="27" t="str">
        <f t="shared" si="302"/>
        <v/>
      </c>
      <c r="BD1399" s="30">
        <f>INDEX('Seasonal Index'!$H$2:$H$53,AI1399)</f>
        <v>0.95418753549545088</v>
      </c>
      <c r="BE1399" s="34" t="str">
        <f t="shared" si="303"/>
        <v/>
      </c>
      <c r="BF1399" s="38" t="str">
        <f t="shared" si="304"/>
        <v/>
      </c>
      <c r="BG1399" s="34">
        <f t="shared" si="305"/>
        <v>9595</v>
      </c>
      <c r="BH1399" s="13">
        <f t="shared" si="306"/>
        <v>0</v>
      </c>
      <c r="BI1399" s="13">
        <f t="shared" si="307"/>
        <v>0</v>
      </c>
    </row>
    <row r="1400" spans="1:61" x14ac:dyDescent="0.2">
      <c r="A1400" s="15">
        <v>1399</v>
      </c>
      <c r="B1400" s="35">
        <v>43063</v>
      </c>
      <c r="C1400" s="36">
        <v>8724</v>
      </c>
      <c r="D1400" s="37"/>
      <c r="E1400" s="15">
        <v>2595.1675</v>
      </c>
      <c r="F1400" s="15">
        <v>246000</v>
      </c>
      <c r="H1400" s="15">
        <v>57.467500000000001</v>
      </c>
      <c r="I1400" s="15">
        <v>62.677999999999997</v>
      </c>
      <c r="J1400" s="15">
        <v>2.5680000000000001</v>
      </c>
      <c r="K1400" s="15">
        <v>19692.595000000001</v>
      </c>
      <c r="L1400" s="15">
        <v>792993</v>
      </c>
      <c r="M1400" s="15">
        <v>940</v>
      </c>
      <c r="N1400" s="15">
        <v>18.481999999999999</v>
      </c>
      <c r="O1400" s="15">
        <v>265212</v>
      </c>
      <c r="P1400" s="15">
        <v>13417.3</v>
      </c>
      <c r="Q1400" s="15">
        <v>3730075</v>
      </c>
      <c r="R1400" s="15">
        <v>160000</v>
      </c>
      <c r="S1400" s="15">
        <v>20571</v>
      </c>
      <c r="T1400" s="15">
        <v>12.955</v>
      </c>
      <c r="U1400" s="15">
        <v>130.6</v>
      </c>
      <c r="V1400" s="15">
        <v>17</v>
      </c>
      <c r="W1400" s="15">
        <v>92.9</v>
      </c>
      <c r="X1400" s="15">
        <v>111.40646</v>
      </c>
      <c r="Y1400" s="15">
        <v>3.3333333333333299</v>
      </c>
      <c r="Z1400" s="15">
        <v>2.6136958599090598</v>
      </c>
      <c r="AA1400" s="15">
        <v>62.903522491455099</v>
      </c>
      <c r="AB1400" s="15">
        <v>324609</v>
      </c>
      <c r="AD1400" s="15">
        <v>1</v>
      </c>
      <c r="AE1400" s="15">
        <v>105</v>
      </c>
      <c r="AF1400" s="15">
        <v>7.7</v>
      </c>
      <c r="AH1400" s="13">
        <f t="shared" si="294"/>
        <v>2017</v>
      </c>
      <c r="AI1400" s="13">
        <f t="shared" si="295"/>
        <v>47</v>
      </c>
      <c r="AJ1400" s="13">
        <f>IF(AND(ISNUMBER(C1400),ISNUMBER(AK1400),ISNUMBER(AL1400),AH1400&gt;=Inputs!$B$5,AH1400&lt;=Inputs!$B$6,AH1400&lt;&gt;Inputs!$B$7,AH1400&lt;&gt;Inputs!$B$8),1,0)</f>
        <v>1</v>
      </c>
      <c r="AK1400" s="13">
        <f>IF(INDEX($E1400:$AF1400,Inputs!$C$10)="","",INDEX($E1400:$AF1400,Inputs!$C$10))</f>
        <v>265212</v>
      </c>
      <c r="AL1400" s="13">
        <f>IF(INDEX($E1400:$AF1400,Inputs!$C$11)="","",INDEX($E1400:$AF1400,Inputs!$C$11))</f>
        <v>246000</v>
      </c>
      <c r="AM1400" s="19">
        <f>Regression!$C$5+Regression!$C$6*A1400</f>
        <v>9205.9777604282244</v>
      </c>
      <c r="AN1400" s="27">
        <f t="shared" si="296"/>
        <v>0.94764513091700053</v>
      </c>
      <c r="AO1400" s="30">
        <f>INDEX('Seasonal Index'!$E$2:$E$53,AI1400)</f>
        <v>0.96578940872914776</v>
      </c>
      <c r="AP1400" s="34">
        <f t="shared" si="297"/>
        <v>9033.0251306852078</v>
      </c>
      <c r="AQ1400" s="16">
        <f>IF(AJ1400=1,A1400-Regression!$C$15,0)</f>
        <v>-96.280575539568417</v>
      </c>
      <c r="AR1400" s="16">
        <f>IF(AJ1400=1,AK1400-Regression!$D$15,0)</f>
        <v>-2190.9784172661602</v>
      </c>
      <c r="AS1400" s="16">
        <f>IF(AJ1400=1,AL1400-Regression!$E$15,0)</f>
        <v>10707.434052757802</v>
      </c>
      <c r="AT1400" s="16">
        <f>IF(AJ1400=1,AP1400-Regression!$F$15,0)</f>
        <v>-61.547511138058326</v>
      </c>
      <c r="AU1400" s="19">
        <f>IF(AND(ISNUMBER(AK1400),ISNUMBER(AL1400)),Regression!$C$38+Regression!$D$38*A1400+Regression!$E$38*AK1400+Regression!$F$38*AL1400,"")</f>
        <v>9212.5665621227163</v>
      </c>
      <c r="AV1400" s="34">
        <f t="shared" si="298"/>
        <v>8897.3992129104154</v>
      </c>
      <c r="AW1400" s="13" t="str">
        <f>IF(AJ1400=1,"Train",IF(AH1400=Inputs!$B$6+1,"Validation",IF(AH1400&gt;Inputs!$B$6+1,"Forecast","Not used")))</f>
        <v>Train</v>
      </c>
      <c r="AX1400" s="34">
        <f t="shared" si="299"/>
        <v>8724</v>
      </c>
      <c r="AY1400" s="38" t="str">
        <f t="shared" si="300"/>
        <v/>
      </c>
      <c r="AZ1400" s="13">
        <f t="shared" si="301"/>
        <v>-179.54143143750844</v>
      </c>
      <c r="BB1400" s="19">
        <f>Regression!$C$45+Regression!$C$46*A1400</f>
        <v>8326.019440185868</v>
      </c>
      <c r="BC1400" s="27" t="str">
        <f t="shared" si="302"/>
        <v/>
      </c>
      <c r="BD1400" s="30">
        <f>INDEX('Seasonal Index'!$H$2:$H$53,AI1400)</f>
        <v>0.94653504180541337</v>
      </c>
      <c r="BE1400" s="34" t="str">
        <f t="shared" si="303"/>
        <v/>
      </c>
      <c r="BF1400" s="38" t="str">
        <f t="shared" si="304"/>
        <v/>
      </c>
      <c r="BG1400" s="34">
        <f t="shared" si="305"/>
        <v>8724</v>
      </c>
      <c r="BH1400" s="13">
        <f t="shared" si="306"/>
        <v>0</v>
      </c>
      <c r="BI1400" s="13">
        <f t="shared" si="307"/>
        <v>0</v>
      </c>
    </row>
    <row r="1401" spans="1:61" x14ac:dyDescent="0.2">
      <c r="A1401" s="15">
        <v>1400</v>
      </c>
      <c r="B1401" s="35">
        <v>43070</v>
      </c>
      <c r="C1401" s="36">
        <v>8895</v>
      </c>
      <c r="D1401" s="37"/>
      <c r="E1401" s="15">
        <v>2628.866</v>
      </c>
      <c r="F1401" s="15">
        <v>243000</v>
      </c>
      <c r="H1401" s="15">
        <v>57.811999999999998</v>
      </c>
      <c r="I1401" s="15">
        <v>63.73</v>
      </c>
      <c r="J1401" s="15">
        <v>2.5329999999999999</v>
      </c>
      <c r="K1401" s="15">
        <v>19692.595000000001</v>
      </c>
      <c r="L1401" s="15">
        <v>792993</v>
      </c>
      <c r="M1401" s="15">
        <v>940</v>
      </c>
      <c r="N1401" s="15">
        <v>18.481999999999999</v>
      </c>
      <c r="O1401" s="15">
        <v>265212</v>
      </c>
      <c r="P1401" s="15">
        <v>13417.3</v>
      </c>
      <c r="Q1401" s="15">
        <v>3730075</v>
      </c>
      <c r="R1401" s="15">
        <v>160000</v>
      </c>
      <c r="S1401" s="15">
        <v>20571</v>
      </c>
      <c r="T1401" s="15">
        <v>12.955</v>
      </c>
      <c r="U1401" s="15">
        <v>130.6</v>
      </c>
      <c r="V1401" s="15">
        <v>17</v>
      </c>
      <c r="W1401" s="15">
        <v>92.9</v>
      </c>
      <c r="X1401" s="15">
        <v>110.70780000000001</v>
      </c>
      <c r="Y1401" s="15">
        <v>3.3333333333333299</v>
      </c>
      <c r="Z1401" s="15">
        <v>2.6136958599090598</v>
      </c>
      <c r="AA1401" s="15">
        <v>62.903522491455099</v>
      </c>
      <c r="AB1401" s="15">
        <v>324609</v>
      </c>
      <c r="AD1401" s="15">
        <v>0</v>
      </c>
      <c r="AE1401" s="15">
        <v>89.1</v>
      </c>
      <c r="AF1401" s="15">
        <v>1.2</v>
      </c>
      <c r="AH1401" s="13">
        <f t="shared" si="294"/>
        <v>2017</v>
      </c>
      <c r="AI1401" s="13">
        <f t="shared" si="295"/>
        <v>48</v>
      </c>
      <c r="AJ1401" s="13">
        <f>IF(AND(ISNUMBER(C1401),ISNUMBER(AK1401),ISNUMBER(AL1401),AH1401&gt;=Inputs!$B$5,AH1401&lt;=Inputs!$B$6,AH1401&lt;&gt;Inputs!$B$7,AH1401&lt;&gt;Inputs!$B$8),1,0)</f>
        <v>1</v>
      </c>
      <c r="AK1401" s="13">
        <f>IF(INDEX($E1401:$AF1401,Inputs!$C$10)="","",INDEX($E1401:$AF1401,Inputs!$C$10))</f>
        <v>265212</v>
      </c>
      <c r="AL1401" s="13">
        <f>IF(INDEX($E1401:$AF1401,Inputs!$C$11)="","",INDEX($E1401:$AF1401,Inputs!$C$11))</f>
        <v>243000</v>
      </c>
      <c r="AM1401" s="19">
        <f>Regression!$C$5+Regression!$C$6*A1401</f>
        <v>9204.8050854899047</v>
      </c>
      <c r="AN1401" s="27">
        <f t="shared" si="296"/>
        <v>0.96634311290542485</v>
      </c>
      <c r="AO1401" s="30">
        <f>INDEX('Seasonal Index'!$E$2:$E$53,AI1401)</f>
        <v>0.97475376861810648</v>
      </c>
      <c r="AP1401" s="34">
        <f t="shared" si="297"/>
        <v>9125.3814926104933</v>
      </c>
      <c r="AQ1401" s="16">
        <f>IF(AJ1401=1,A1401-Regression!$C$15,0)</f>
        <v>-95.280575539568417</v>
      </c>
      <c r="AR1401" s="16">
        <f>IF(AJ1401=1,AK1401-Regression!$D$15,0)</f>
        <v>-2190.9784172661602</v>
      </c>
      <c r="AS1401" s="16">
        <f>IF(AJ1401=1,AL1401-Regression!$E$15,0)</f>
        <v>7707.4340527578024</v>
      </c>
      <c r="AT1401" s="16">
        <f>IF(AJ1401=1,AP1401-Regression!$F$15,0)</f>
        <v>30.808850787227129</v>
      </c>
      <c r="AU1401" s="19">
        <f>IF(AND(ISNUMBER(AK1401),ISNUMBER(AL1401)),Regression!$C$38+Regression!$D$38*A1401+Regression!$E$38*AK1401+Regression!$F$38*AL1401,"")</f>
        <v>9218.9693730350555</v>
      </c>
      <c r="AV1401" s="34">
        <f t="shared" si="298"/>
        <v>8986.2251391408226</v>
      </c>
      <c r="AW1401" s="13" t="str">
        <f>IF(AJ1401=1,"Train",IF(AH1401=Inputs!$B$6+1,"Validation",IF(AH1401&gt;Inputs!$B$6+1,"Forecast","Not used")))</f>
        <v>Train</v>
      </c>
      <c r="AX1401" s="34">
        <f t="shared" si="299"/>
        <v>8895</v>
      </c>
      <c r="AY1401" s="38" t="str">
        <f t="shared" si="300"/>
        <v/>
      </c>
      <c r="AZ1401" s="13">
        <f t="shared" si="301"/>
        <v>-93.587880424562172</v>
      </c>
      <c r="BB1401" s="19">
        <f>Regression!$C$45+Regression!$C$46*A1401</f>
        <v>8327.5789397986446</v>
      </c>
      <c r="BC1401" s="27" t="str">
        <f t="shared" si="302"/>
        <v/>
      </c>
      <c r="BD1401" s="30">
        <f>INDEX('Seasonal Index'!$H$2:$H$53,AI1401)</f>
        <v>0.96645545966881496</v>
      </c>
      <c r="BE1401" s="34" t="str">
        <f t="shared" si="303"/>
        <v/>
      </c>
      <c r="BF1401" s="38" t="str">
        <f t="shared" si="304"/>
        <v/>
      </c>
      <c r="BG1401" s="34">
        <f t="shared" si="305"/>
        <v>8895</v>
      </c>
      <c r="BH1401" s="13">
        <f t="shared" si="306"/>
        <v>0</v>
      </c>
      <c r="BI1401" s="13">
        <f t="shared" si="307"/>
        <v>0</v>
      </c>
    </row>
    <row r="1402" spans="1:61" x14ac:dyDescent="0.2">
      <c r="A1402" s="15">
        <v>1401</v>
      </c>
      <c r="B1402" s="35">
        <v>43077</v>
      </c>
      <c r="C1402" s="36">
        <v>9091</v>
      </c>
      <c r="D1402" s="37"/>
      <c r="E1402" s="15">
        <v>2637.3519999999999</v>
      </c>
      <c r="F1402" s="15">
        <v>241000</v>
      </c>
      <c r="H1402" s="15">
        <v>56.915999999999997</v>
      </c>
      <c r="I1402" s="15">
        <v>63.076000000000001</v>
      </c>
      <c r="J1402" s="15">
        <v>2.5</v>
      </c>
      <c r="K1402" s="15">
        <v>19692.595000000001</v>
      </c>
      <c r="L1402" s="15">
        <v>792993</v>
      </c>
      <c r="M1402" s="15">
        <v>922</v>
      </c>
      <c r="N1402" s="15">
        <v>18.481999999999999</v>
      </c>
      <c r="O1402" s="15">
        <v>265212</v>
      </c>
      <c r="P1402" s="15">
        <v>13447.5</v>
      </c>
      <c r="Q1402" s="15">
        <v>3730075</v>
      </c>
      <c r="R1402" s="15">
        <v>160000</v>
      </c>
      <c r="S1402" s="15">
        <v>20571</v>
      </c>
      <c r="T1402" s="15">
        <v>12.955</v>
      </c>
      <c r="U1402" s="15">
        <v>130.6</v>
      </c>
      <c r="V1402" s="15">
        <v>17</v>
      </c>
      <c r="W1402" s="15">
        <v>85.4</v>
      </c>
      <c r="X1402" s="15">
        <v>110.2696</v>
      </c>
      <c r="Y1402" s="15">
        <v>3.3333333333333299</v>
      </c>
      <c r="Z1402" s="15">
        <v>2.6136958599090598</v>
      </c>
      <c r="AA1402" s="15">
        <v>62.903522491455099</v>
      </c>
      <c r="AB1402" s="15">
        <v>324609</v>
      </c>
      <c r="AD1402" s="15">
        <v>0</v>
      </c>
      <c r="AE1402" s="15">
        <v>117.6</v>
      </c>
      <c r="AF1402" s="15">
        <v>1.3</v>
      </c>
      <c r="AH1402" s="13">
        <f t="shared" si="294"/>
        <v>2017</v>
      </c>
      <c r="AI1402" s="13">
        <f t="shared" si="295"/>
        <v>49</v>
      </c>
      <c r="AJ1402" s="13">
        <f>IF(AND(ISNUMBER(C1402),ISNUMBER(AK1402),ISNUMBER(AL1402),AH1402&gt;=Inputs!$B$5,AH1402&lt;=Inputs!$B$6,AH1402&lt;&gt;Inputs!$B$7,AH1402&lt;&gt;Inputs!$B$8),1,0)</f>
        <v>1</v>
      </c>
      <c r="AK1402" s="13">
        <f>IF(INDEX($E1402:$AF1402,Inputs!$C$10)="","",INDEX($E1402:$AF1402,Inputs!$C$10))</f>
        <v>265212</v>
      </c>
      <c r="AL1402" s="13">
        <f>IF(INDEX($E1402:$AF1402,Inputs!$C$11)="","",INDEX($E1402:$AF1402,Inputs!$C$11))</f>
        <v>241000</v>
      </c>
      <c r="AM1402" s="19">
        <f>Regression!$C$5+Regression!$C$6*A1402</f>
        <v>9203.6324105515851</v>
      </c>
      <c r="AN1402" s="27">
        <f t="shared" si="296"/>
        <v>0.98776217850438519</v>
      </c>
      <c r="AO1402" s="30">
        <f>INDEX('Seasonal Index'!$E$2:$E$53,AI1402)</f>
        <v>0.98029372066923559</v>
      </c>
      <c r="AP1402" s="34">
        <f t="shared" si="297"/>
        <v>9273.7511302160292</v>
      </c>
      <c r="AQ1402" s="16">
        <f>IF(AJ1402=1,A1402-Regression!$C$15,0)</f>
        <v>-94.280575539568417</v>
      </c>
      <c r="AR1402" s="16">
        <f>IF(AJ1402=1,AK1402-Regression!$D$15,0)</f>
        <v>-2190.9784172661602</v>
      </c>
      <c r="AS1402" s="16">
        <f>IF(AJ1402=1,AL1402-Regression!$E$15,0)</f>
        <v>5707.4340527578024</v>
      </c>
      <c r="AT1402" s="16">
        <f>IF(AJ1402=1,AP1402-Regression!$F$15,0)</f>
        <v>179.17848839276303</v>
      </c>
      <c r="AU1402" s="19">
        <f>IF(AND(ISNUMBER(AK1402),ISNUMBER(AL1402)),Regression!$C$38+Regression!$D$38*A1402+Regression!$E$38*AK1402+Regression!$F$38*AL1402,"")</f>
        <v>9222.7171425706365</v>
      </c>
      <c r="AV1402" s="34">
        <f t="shared" si="298"/>
        <v>9040.9717023705107</v>
      </c>
      <c r="AW1402" s="13" t="str">
        <f>IF(AJ1402=1,"Train",IF(AH1402=Inputs!$B$6+1,"Validation",IF(AH1402&gt;Inputs!$B$6+1,"Forecast","Not used")))</f>
        <v>Train</v>
      </c>
      <c r="AX1402" s="34">
        <f t="shared" si="299"/>
        <v>9091</v>
      </c>
      <c r="AY1402" s="38" t="str">
        <f t="shared" si="300"/>
        <v/>
      </c>
      <c r="AZ1402" s="13">
        <f t="shared" si="301"/>
        <v>51.033987645392699</v>
      </c>
      <c r="BB1402" s="19">
        <f>Regression!$C$45+Regression!$C$46*A1402</f>
        <v>8329.1384394114211</v>
      </c>
      <c r="BC1402" s="27" t="str">
        <f t="shared" si="302"/>
        <v/>
      </c>
      <c r="BD1402" s="30">
        <f>INDEX('Seasonal Index'!$H$2:$H$53,AI1402)</f>
        <v>0.97990885322830168</v>
      </c>
      <c r="BE1402" s="34" t="str">
        <f t="shared" si="303"/>
        <v/>
      </c>
      <c r="BF1402" s="38" t="str">
        <f t="shared" si="304"/>
        <v/>
      </c>
      <c r="BG1402" s="34">
        <f t="shared" si="305"/>
        <v>9091</v>
      </c>
      <c r="BH1402" s="13">
        <f t="shared" si="306"/>
        <v>0</v>
      </c>
      <c r="BI1402" s="13">
        <f t="shared" si="307"/>
        <v>0</v>
      </c>
    </row>
    <row r="1403" spans="1:61" x14ac:dyDescent="0.2">
      <c r="A1403" s="15">
        <v>1402</v>
      </c>
      <c r="B1403" s="35">
        <v>43084</v>
      </c>
      <c r="C1403" s="36">
        <v>9426</v>
      </c>
      <c r="D1403" s="37"/>
      <c r="E1403" s="15">
        <v>2662.9540000000002</v>
      </c>
      <c r="F1403" s="15">
        <v>229000</v>
      </c>
      <c r="H1403" s="15">
        <v>57.167999999999999</v>
      </c>
      <c r="I1403" s="15">
        <v>64.353999999999999</v>
      </c>
      <c r="J1403" s="15">
        <v>2.4849999999999999</v>
      </c>
      <c r="K1403" s="15">
        <v>19692.595000000001</v>
      </c>
      <c r="L1403" s="15">
        <v>840222</v>
      </c>
      <c r="M1403" s="15">
        <v>922</v>
      </c>
      <c r="N1403" s="15">
        <v>18.481999999999999</v>
      </c>
      <c r="O1403" s="15">
        <v>265212</v>
      </c>
      <c r="P1403" s="15">
        <v>13447.5</v>
      </c>
      <c r="Q1403" s="15">
        <v>3774833</v>
      </c>
      <c r="R1403" s="15">
        <v>160000</v>
      </c>
      <c r="S1403" s="15">
        <v>20571</v>
      </c>
      <c r="T1403" s="15">
        <v>12.955</v>
      </c>
      <c r="U1403" s="15">
        <v>130.6</v>
      </c>
      <c r="V1403" s="15">
        <v>17</v>
      </c>
      <c r="W1403" s="15">
        <v>85.4</v>
      </c>
      <c r="X1403" s="15">
        <v>110.80074</v>
      </c>
      <c r="Y1403" s="15">
        <v>3.3333333333333299</v>
      </c>
      <c r="Z1403" s="15">
        <v>2.6136958599090598</v>
      </c>
      <c r="AA1403" s="15">
        <v>62.903522491455099</v>
      </c>
      <c r="AB1403" s="15">
        <v>324609</v>
      </c>
      <c r="AD1403" s="15">
        <v>0</v>
      </c>
      <c r="AE1403" s="15">
        <v>169.2</v>
      </c>
      <c r="AF1403" s="15">
        <v>0.1</v>
      </c>
      <c r="AH1403" s="13">
        <f t="shared" si="294"/>
        <v>2017</v>
      </c>
      <c r="AI1403" s="13">
        <f t="shared" si="295"/>
        <v>50</v>
      </c>
      <c r="AJ1403" s="13">
        <f>IF(AND(ISNUMBER(C1403),ISNUMBER(AK1403),ISNUMBER(AL1403),AH1403&gt;=Inputs!$B$5,AH1403&lt;=Inputs!$B$6,AH1403&lt;&gt;Inputs!$B$7,AH1403&lt;&gt;Inputs!$B$8),1,0)</f>
        <v>1</v>
      </c>
      <c r="AK1403" s="13">
        <f>IF(INDEX($E1403:$AF1403,Inputs!$C$10)="","",INDEX($E1403:$AF1403,Inputs!$C$10))</f>
        <v>265212</v>
      </c>
      <c r="AL1403" s="13">
        <f>IF(INDEX($E1403:$AF1403,Inputs!$C$11)="","",INDEX($E1403:$AF1403,Inputs!$C$11))</f>
        <v>229000</v>
      </c>
      <c r="AM1403" s="19">
        <f>Regression!$C$5+Regression!$C$6*A1403</f>
        <v>9202.4597356132672</v>
      </c>
      <c r="AN1403" s="27">
        <f t="shared" si="296"/>
        <v>1.0242913602242276</v>
      </c>
      <c r="AO1403" s="30">
        <f>INDEX('Seasonal Index'!$E$2:$E$53,AI1403)</f>
        <v>1.00060911532618</v>
      </c>
      <c r="AP1403" s="34">
        <f t="shared" si="297"/>
        <v>9420.2619740549726</v>
      </c>
      <c r="AQ1403" s="16">
        <f>IF(AJ1403=1,A1403-Regression!$C$15,0)</f>
        <v>-93.280575539568417</v>
      </c>
      <c r="AR1403" s="16">
        <f>IF(AJ1403=1,AK1403-Regression!$D$15,0)</f>
        <v>-2190.9784172661602</v>
      </c>
      <c r="AS1403" s="16">
        <f>IF(AJ1403=1,AL1403-Regression!$E$15,0)</f>
        <v>-6292.5659472421976</v>
      </c>
      <c r="AT1403" s="16">
        <f>IF(AJ1403=1,AP1403-Regression!$F$15,0)</f>
        <v>325.68933223170643</v>
      </c>
      <c r="AU1403" s="19">
        <f>IF(AND(ISNUMBER(AK1403),ISNUMBER(AL1403)),Regression!$C$38+Regression!$D$38*A1403+Regression!$E$38*AK1403+Regression!$F$38*AL1403,"")</f>
        <v>9253.0153258737864</v>
      </c>
      <c r="AV1403" s="34">
        <f t="shared" si="298"/>
        <v>9258.651479322154</v>
      </c>
      <c r="AW1403" s="13" t="str">
        <f>IF(AJ1403=1,"Train",IF(AH1403=Inputs!$B$6+1,"Validation",IF(AH1403&gt;Inputs!$B$6+1,"Forecast","Not used")))</f>
        <v>Train</v>
      </c>
      <c r="AX1403" s="34">
        <f t="shared" si="299"/>
        <v>9426</v>
      </c>
      <c r="AY1403" s="38" t="str">
        <f t="shared" si="300"/>
        <v/>
      </c>
      <c r="AZ1403" s="13">
        <f t="shared" si="301"/>
        <v>167.24664818118617</v>
      </c>
      <c r="BB1403" s="19">
        <f>Regression!$C$45+Regression!$C$46*A1403</f>
        <v>8330.6979390241977</v>
      </c>
      <c r="BC1403" s="27" t="str">
        <f t="shared" si="302"/>
        <v/>
      </c>
      <c r="BD1403" s="30">
        <f>INDEX('Seasonal Index'!$H$2:$H$53,AI1403)</f>
        <v>0.99765913713107945</v>
      </c>
      <c r="BE1403" s="34" t="str">
        <f t="shared" si="303"/>
        <v/>
      </c>
      <c r="BF1403" s="38" t="str">
        <f t="shared" si="304"/>
        <v/>
      </c>
      <c r="BG1403" s="34">
        <f t="shared" si="305"/>
        <v>9426</v>
      </c>
      <c r="BH1403" s="13">
        <f t="shared" si="306"/>
        <v>0</v>
      </c>
      <c r="BI1403" s="13">
        <f t="shared" si="307"/>
        <v>0</v>
      </c>
    </row>
    <row r="1404" spans="1:61" x14ac:dyDescent="0.2">
      <c r="A1404" s="15">
        <v>1403</v>
      </c>
      <c r="B1404" s="35">
        <v>43091</v>
      </c>
      <c r="C1404" s="36">
        <v>9485</v>
      </c>
      <c r="D1404" s="37"/>
      <c r="E1404" s="15">
        <v>2683.7579999999998</v>
      </c>
      <c r="F1404" s="15">
        <v>244000</v>
      </c>
      <c r="H1404" s="15">
        <v>57.868000000000002</v>
      </c>
      <c r="I1404" s="15">
        <v>64.364000000000004</v>
      </c>
      <c r="J1404" s="15">
        <v>2.4500000000000002</v>
      </c>
      <c r="K1404" s="15">
        <v>19692.595000000001</v>
      </c>
      <c r="L1404" s="15">
        <v>840222</v>
      </c>
      <c r="M1404" s="15">
        <v>922</v>
      </c>
      <c r="N1404" s="15">
        <v>18.003</v>
      </c>
      <c r="O1404" s="15">
        <v>278888</v>
      </c>
      <c r="P1404" s="15">
        <v>13447.5</v>
      </c>
      <c r="Q1404" s="15">
        <v>3774833</v>
      </c>
      <c r="R1404" s="15">
        <v>160000</v>
      </c>
      <c r="S1404" s="15">
        <v>20571</v>
      </c>
      <c r="T1404" s="15">
        <v>12.955</v>
      </c>
      <c r="U1404" s="15">
        <v>130.6</v>
      </c>
      <c r="V1404" s="15">
        <v>17</v>
      </c>
      <c r="W1404" s="15">
        <v>85.4</v>
      </c>
      <c r="X1404" s="15">
        <v>111.21957999999999</v>
      </c>
      <c r="Y1404" s="15">
        <v>3.3333333333333299</v>
      </c>
      <c r="Z1404" s="15">
        <v>2.60611128807068</v>
      </c>
      <c r="AA1404" s="15">
        <v>62.903522491455099</v>
      </c>
      <c r="AB1404" s="15">
        <v>324609</v>
      </c>
      <c r="AD1404" s="15">
        <v>0</v>
      </c>
      <c r="AE1404" s="15">
        <v>122</v>
      </c>
      <c r="AF1404" s="15">
        <v>2.7</v>
      </c>
      <c r="AH1404" s="13">
        <f t="shared" si="294"/>
        <v>2017</v>
      </c>
      <c r="AI1404" s="13">
        <f t="shared" si="295"/>
        <v>51</v>
      </c>
      <c r="AJ1404" s="13">
        <f>IF(AND(ISNUMBER(C1404),ISNUMBER(AK1404),ISNUMBER(AL1404),AH1404&gt;=Inputs!$B$5,AH1404&lt;=Inputs!$B$6,AH1404&lt;&gt;Inputs!$B$7,AH1404&lt;&gt;Inputs!$B$8),1,0)</f>
        <v>1</v>
      </c>
      <c r="AK1404" s="13">
        <f>IF(INDEX($E1404:$AF1404,Inputs!$C$10)="","",INDEX($E1404:$AF1404,Inputs!$C$10))</f>
        <v>278888</v>
      </c>
      <c r="AL1404" s="13">
        <f>IF(INDEX($E1404:$AF1404,Inputs!$C$11)="","",INDEX($E1404:$AF1404,Inputs!$C$11))</f>
        <v>244000</v>
      </c>
      <c r="AM1404" s="19">
        <f>Regression!$C$5+Regression!$C$6*A1404</f>
        <v>9201.2870606749475</v>
      </c>
      <c r="AN1404" s="27">
        <f t="shared" si="296"/>
        <v>1.0308340493513786</v>
      </c>
      <c r="AO1404" s="30">
        <f>INDEX('Seasonal Index'!$E$2:$E$53,AI1404)</f>
        <v>1.0219733137822757</v>
      </c>
      <c r="AP1404" s="34">
        <f t="shared" si="297"/>
        <v>9281.0642627217494</v>
      </c>
      <c r="AQ1404" s="16">
        <f>IF(AJ1404=1,A1404-Regression!$C$15,0)</f>
        <v>-92.280575539568417</v>
      </c>
      <c r="AR1404" s="16">
        <f>IF(AJ1404=1,AK1404-Regression!$D$15,0)</f>
        <v>11485.02158273384</v>
      </c>
      <c r="AS1404" s="16">
        <f>IF(AJ1404=1,AL1404-Regression!$E$15,0)</f>
        <v>8707.4340527578024</v>
      </c>
      <c r="AT1404" s="16">
        <f>IF(AJ1404=1,AP1404-Regression!$F$15,0)</f>
        <v>186.49162089848323</v>
      </c>
      <c r="AU1404" s="19">
        <f>IF(AND(ISNUMBER(AK1404),ISNUMBER(AL1404)),Regression!$C$38+Regression!$D$38*A1404+Regression!$E$38*AK1404+Regression!$F$38*AL1404,"")</f>
        <v>9236.5815942719601</v>
      </c>
      <c r="AV1404" s="34">
        <f t="shared" si="298"/>
        <v>9439.5398999184908</v>
      </c>
      <c r="AW1404" s="13" t="str">
        <f>IF(AJ1404=1,"Train",IF(AH1404=Inputs!$B$6+1,"Validation",IF(AH1404&gt;Inputs!$B$6+1,"Forecast","Not used")))</f>
        <v>Train</v>
      </c>
      <c r="AX1404" s="34">
        <f t="shared" si="299"/>
        <v>9485</v>
      </c>
      <c r="AY1404" s="38" t="str">
        <f t="shared" si="300"/>
        <v/>
      </c>
      <c r="AZ1404" s="13">
        <f t="shared" si="301"/>
        <v>44.482668449789344</v>
      </c>
      <c r="BB1404" s="19">
        <f>Regression!$C$45+Regression!$C$46*A1404</f>
        <v>8332.2574386369743</v>
      </c>
      <c r="BC1404" s="27" t="str">
        <f t="shared" si="302"/>
        <v/>
      </c>
      <c r="BD1404" s="30">
        <f>INDEX('Seasonal Index'!$H$2:$H$53,AI1404)</f>
        <v>1.0395425337611444</v>
      </c>
      <c r="BE1404" s="34" t="str">
        <f t="shared" si="303"/>
        <v/>
      </c>
      <c r="BF1404" s="38" t="str">
        <f t="shared" si="304"/>
        <v/>
      </c>
      <c r="BG1404" s="34">
        <f t="shared" si="305"/>
        <v>9485</v>
      </c>
      <c r="BH1404" s="13">
        <f t="shared" si="306"/>
        <v>0</v>
      </c>
      <c r="BI1404" s="13">
        <f t="shared" si="307"/>
        <v>0</v>
      </c>
    </row>
    <row r="1405" spans="1:61" x14ac:dyDescent="0.2">
      <c r="A1405" s="15">
        <v>1404</v>
      </c>
      <c r="B1405" s="35">
        <v>43098</v>
      </c>
      <c r="C1405" s="36">
        <v>8650</v>
      </c>
      <c r="D1405" s="37"/>
      <c r="E1405" s="15">
        <v>2681.0675000000001</v>
      </c>
      <c r="F1405" s="15">
        <v>251000</v>
      </c>
      <c r="H1405" s="15">
        <v>59.88</v>
      </c>
      <c r="I1405" s="15">
        <v>66.52</v>
      </c>
      <c r="J1405" s="15">
        <v>2.472</v>
      </c>
      <c r="K1405" s="15">
        <v>19692.595000000001</v>
      </c>
      <c r="L1405" s="15">
        <v>840222</v>
      </c>
      <c r="M1405" s="15">
        <v>922</v>
      </c>
      <c r="N1405" s="15">
        <v>18.003</v>
      </c>
      <c r="O1405" s="15">
        <v>278888</v>
      </c>
      <c r="P1405" s="15">
        <v>13447.5</v>
      </c>
      <c r="Q1405" s="15">
        <v>3774833</v>
      </c>
      <c r="R1405" s="15">
        <v>160000</v>
      </c>
      <c r="S1405" s="15">
        <v>20571</v>
      </c>
      <c r="T1405" s="15">
        <v>12.955</v>
      </c>
      <c r="U1405" s="15">
        <v>130.6</v>
      </c>
      <c r="V1405" s="15">
        <v>17</v>
      </c>
      <c r="W1405" s="15">
        <v>85.4</v>
      </c>
      <c r="X1405" s="15">
        <v>110.9697</v>
      </c>
      <c r="Y1405" s="15">
        <v>3.3333333333333299</v>
      </c>
      <c r="Z1405" s="15">
        <v>2.60611128807068</v>
      </c>
      <c r="AA1405" s="15">
        <v>62.903522491455099</v>
      </c>
      <c r="AB1405" s="15">
        <v>324609</v>
      </c>
      <c r="AD1405" s="15">
        <v>1</v>
      </c>
      <c r="AE1405" s="15">
        <v>197</v>
      </c>
      <c r="AF1405" s="15">
        <v>0.7</v>
      </c>
      <c r="AH1405" s="13">
        <f t="shared" si="294"/>
        <v>2017</v>
      </c>
      <c r="AI1405" s="13">
        <f t="shared" si="295"/>
        <v>52</v>
      </c>
      <c r="AJ1405" s="13">
        <f>IF(AND(ISNUMBER(C1405),ISNUMBER(AK1405),ISNUMBER(AL1405),AH1405&gt;=Inputs!$B$5,AH1405&lt;=Inputs!$B$6,AH1405&lt;&gt;Inputs!$B$7,AH1405&lt;&gt;Inputs!$B$8),1,0)</f>
        <v>1</v>
      </c>
      <c r="AK1405" s="13">
        <f>IF(INDEX($E1405:$AF1405,Inputs!$C$10)="","",INDEX($E1405:$AF1405,Inputs!$C$10))</f>
        <v>278888</v>
      </c>
      <c r="AL1405" s="13">
        <f>IF(INDEX($E1405:$AF1405,Inputs!$C$11)="","",INDEX($E1405:$AF1405,Inputs!$C$11))</f>
        <v>251000</v>
      </c>
      <c r="AM1405" s="19">
        <f>Regression!$C$5+Regression!$C$6*A1405</f>
        <v>9200.1143857366296</v>
      </c>
      <c r="AN1405" s="27">
        <f t="shared" si="296"/>
        <v>0.94020570150850535</v>
      </c>
      <c r="AO1405" s="30">
        <f>INDEX('Seasonal Index'!$E$2:$E$53,AI1405)</f>
        <v>0.94105970168970154</v>
      </c>
      <c r="AP1405" s="34">
        <f t="shared" si="297"/>
        <v>9191.7653943407204</v>
      </c>
      <c r="AQ1405" s="16">
        <f>IF(AJ1405=1,A1405-Regression!$C$15,0)</f>
        <v>-91.280575539568417</v>
      </c>
      <c r="AR1405" s="16">
        <f>IF(AJ1405=1,AK1405-Regression!$D$15,0)</f>
        <v>11485.02158273384</v>
      </c>
      <c r="AS1405" s="16">
        <f>IF(AJ1405=1,AL1405-Regression!$E$15,0)</f>
        <v>15707.434052757802</v>
      </c>
      <c r="AT1405" s="16">
        <f>IF(AJ1405=1,AP1405-Regression!$F$15,0)</f>
        <v>97.19275251745421</v>
      </c>
      <c r="AU1405" s="19">
        <f>IF(AND(ISNUMBER(AK1405),ISNUMBER(AL1405)),Regression!$C$38+Regression!$D$38*A1405+Regression!$E$38*AK1405+Regression!$F$38*AL1405,"")</f>
        <v>9216.4339914167267</v>
      </c>
      <c r="AV1405" s="34">
        <f t="shared" si="298"/>
        <v>8673.2146226054501</v>
      </c>
      <c r="AW1405" s="13" t="str">
        <f>IF(AJ1405=1,"Train",IF(AH1405=Inputs!$B$6+1,"Validation",IF(AH1405&gt;Inputs!$B$6+1,"Forecast","Not used")))</f>
        <v>Train</v>
      </c>
      <c r="AX1405" s="34">
        <f t="shared" si="299"/>
        <v>8650</v>
      </c>
      <c r="AY1405" s="38" t="str">
        <f t="shared" si="300"/>
        <v/>
      </c>
      <c r="AZ1405" s="13">
        <f t="shared" si="301"/>
        <v>-24.668597076006336</v>
      </c>
      <c r="BB1405" s="19">
        <f>Regression!$C$45+Regression!$C$46*A1405</f>
        <v>8333.8169382497508</v>
      </c>
      <c r="BC1405" s="27" t="str">
        <f t="shared" si="302"/>
        <v/>
      </c>
      <c r="BD1405" s="30">
        <f>INDEX('Seasonal Index'!$H$2:$H$53,AI1405)</f>
        <v>0.89289929772275245</v>
      </c>
      <c r="BE1405" s="34" t="str">
        <f t="shared" si="303"/>
        <v/>
      </c>
      <c r="BF1405" s="38" t="str">
        <f t="shared" si="304"/>
        <v/>
      </c>
      <c r="BG1405" s="34">
        <f t="shared" si="305"/>
        <v>8650</v>
      </c>
      <c r="BH1405" s="13">
        <f t="shared" si="306"/>
        <v>0</v>
      </c>
      <c r="BI1405" s="13">
        <f t="shared" si="307"/>
        <v>0</v>
      </c>
    </row>
    <row r="1406" spans="1:61" x14ac:dyDescent="0.2">
      <c r="A1406" s="15">
        <v>1405</v>
      </c>
      <c r="B1406" s="35">
        <v>43105</v>
      </c>
      <c r="C1406" s="36">
        <v>8814</v>
      </c>
      <c r="D1406" s="37"/>
      <c r="E1406" s="15">
        <v>2719.0025000000001</v>
      </c>
      <c r="F1406" s="15">
        <v>248000</v>
      </c>
      <c r="H1406" s="15">
        <v>61.362499999999997</v>
      </c>
      <c r="I1406" s="15">
        <v>67.81</v>
      </c>
      <c r="J1406" s="15">
        <v>2.52</v>
      </c>
      <c r="K1406" s="15">
        <v>19692.595000000001</v>
      </c>
      <c r="L1406" s="15">
        <v>840222</v>
      </c>
      <c r="M1406" s="15">
        <v>911</v>
      </c>
      <c r="N1406" s="15">
        <v>18.003</v>
      </c>
      <c r="O1406" s="15">
        <v>278888</v>
      </c>
      <c r="P1406" s="15">
        <v>13540.6</v>
      </c>
      <c r="Q1406" s="15">
        <v>3774833</v>
      </c>
      <c r="R1406" s="15">
        <v>160000</v>
      </c>
      <c r="S1406" s="15">
        <v>20571</v>
      </c>
      <c r="T1406" s="15">
        <v>12.955</v>
      </c>
      <c r="U1406" s="15">
        <v>130.6</v>
      </c>
      <c r="V1406" s="15">
        <v>17</v>
      </c>
      <c r="W1406" s="15">
        <v>88.4</v>
      </c>
      <c r="X1406" s="15">
        <v>110.6062</v>
      </c>
      <c r="Y1406" s="15">
        <v>3.3333333333333299</v>
      </c>
      <c r="Z1406" s="15">
        <v>2.60611128807068</v>
      </c>
      <c r="AA1406" s="15">
        <v>62.903522491455099</v>
      </c>
      <c r="AB1406" s="15">
        <v>324609</v>
      </c>
      <c r="AD1406" s="15">
        <v>1</v>
      </c>
      <c r="AE1406" s="15">
        <v>254</v>
      </c>
      <c r="AF1406" s="15">
        <v>0</v>
      </c>
      <c r="AH1406" s="13">
        <f t="shared" si="294"/>
        <v>2018</v>
      </c>
      <c r="AI1406" s="13">
        <f t="shared" si="295"/>
        <v>1</v>
      </c>
      <c r="AJ1406" s="13">
        <f>IF(AND(ISNUMBER(C1406),ISNUMBER(AK1406),ISNUMBER(AL1406),AH1406&gt;=Inputs!$B$5,AH1406&lt;=Inputs!$B$6,AH1406&lt;&gt;Inputs!$B$7,AH1406&lt;&gt;Inputs!$B$8),1,0)</f>
        <v>1</v>
      </c>
      <c r="AK1406" s="13">
        <f>IF(INDEX($E1406:$AF1406,Inputs!$C$10)="","",INDEX($E1406:$AF1406,Inputs!$C$10))</f>
        <v>278888</v>
      </c>
      <c r="AL1406" s="13">
        <f>IF(INDEX($E1406:$AF1406,Inputs!$C$11)="","",INDEX($E1406:$AF1406,Inputs!$C$11))</f>
        <v>248000</v>
      </c>
      <c r="AM1406" s="19">
        <f>Regression!$C$5+Regression!$C$6*A1406</f>
        <v>9198.9417107983099</v>
      </c>
      <c r="AN1406" s="27">
        <f t="shared" si="296"/>
        <v>0.95815369605544509</v>
      </c>
      <c r="AO1406" s="30">
        <f>INDEX('Seasonal Index'!$E$2:$E$53,AI1406)</f>
        <v>0.91465818912124619</v>
      </c>
      <c r="AP1406" s="34">
        <f t="shared" si="297"/>
        <v>9636.3866904947427</v>
      </c>
      <c r="AQ1406" s="16">
        <f>IF(AJ1406=1,A1406-Regression!$C$15,0)</f>
        <v>-90.280575539568417</v>
      </c>
      <c r="AR1406" s="16">
        <f>IF(AJ1406=1,AK1406-Regression!$D$15,0)</f>
        <v>11485.02158273384</v>
      </c>
      <c r="AS1406" s="16">
        <f>IF(AJ1406=1,AL1406-Regression!$E$15,0)</f>
        <v>12707.434052757802</v>
      </c>
      <c r="AT1406" s="16">
        <f>IF(AJ1406=1,AP1406-Regression!$F$15,0)</f>
        <v>541.81404867147648</v>
      </c>
      <c r="AU1406" s="19">
        <f>IF(AND(ISNUMBER(AK1406),ISNUMBER(AL1406)),Regression!$C$38+Regression!$D$38*A1406+Regression!$E$38*AK1406+Regression!$F$38*AL1406,"")</f>
        <v>9222.8368023290623</v>
      </c>
      <c r="AV1406" s="34">
        <f t="shared" si="298"/>
        <v>8435.7432081790848</v>
      </c>
      <c r="AW1406" s="13" t="str">
        <f>IF(AJ1406=1,"Train",IF(AH1406=Inputs!$B$6+1,"Validation",IF(AH1406&gt;Inputs!$B$6+1,"Forecast","Not used")))</f>
        <v>Train</v>
      </c>
      <c r="AX1406" s="34">
        <f t="shared" si="299"/>
        <v>8814</v>
      </c>
      <c r="AY1406" s="38" t="str">
        <f t="shared" si="300"/>
        <v/>
      </c>
      <c r="AZ1406" s="13">
        <f t="shared" si="301"/>
        <v>413.54988816568039</v>
      </c>
      <c r="BB1406" s="19">
        <f>Regression!$C$45+Regression!$C$46*A1406</f>
        <v>8335.3764378625274</v>
      </c>
      <c r="BC1406" s="27" t="str">
        <f t="shared" si="302"/>
        <v/>
      </c>
      <c r="BD1406" s="30">
        <f>INDEX('Seasonal Index'!$H$2:$H$53,AI1406)</f>
        <v>0.90693988880451892</v>
      </c>
      <c r="BE1406" s="34" t="str">
        <f t="shared" si="303"/>
        <v/>
      </c>
      <c r="BF1406" s="38" t="str">
        <f t="shared" si="304"/>
        <v/>
      </c>
      <c r="BG1406" s="34">
        <f t="shared" si="305"/>
        <v>8814</v>
      </c>
      <c r="BH1406" s="13">
        <f t="shared" si="306"/>
        <v>0</v>
      </c>
      <c r="BI1406" s="13">
        <f t="shared" si="307"/>
        <v>0</v>
      </c>
    </row>
    <row r="1407" spans="1:61" x14ac:dyDescent="0.2">
      <c r="A1407" s="15">
        <v>1406</v>
      </c>
      <c r="B1407" s="35">
        <v>43112</v>
      </c>
      <c r="C1407" s="36">
        <v>8668</v>
      </c>
      <c r="D1407" s="37"/>
      <c r="E1407" s="15">
        <v>2760.2060000000001</v>
      </c>
      <c r="F1407" s="15">
        <v>252000</v>
      </c>
      <c r="H1407" s="15">
        <v>63.256</v>
      </c>
      <c r="I1407" s="15">
        <v>69.47</v>
      </c>
      <c r="J1407" s="15">
        <v>2.5219999999999998</v>
      </c>
      <c r="K1407" s="15">
        <v>19692.595000000001</v>
      </c>
      <c r="L1407" s="15">
        <v>846559</v>
      </c>
      <c r="M1407" s="15">
        <v>911</v>
      </c>
      <c r="N1407" s="15">
        <v>18.003</v>
      </c>
      <c r="O1407" s="15">
        <v>278888</v>
      </c>
      <c r="P1407" s="15">
        <v>13540.6</v>
      </c>
      <c r="Q1407" s="15">
        <v>3774833</v>
      </c>
      <c r="R1407" s="15">
        <v>160000</v>
      </c>
      <c r="S1407" s="15">
        <v>20571</v>
      </c>
      <c r="T1407" s="15">
        <v>12.955</v>
      </c>
      <c r="U1407" s="15">
        <v>130.6</v>
      </c>
      <c r="V1407" s="15">
        <v>17</v>
      </c>
      <c r="W1407" s="15">
        <v>88.4</v>
      </c>
      <c r="X1407" s="15">
        <v>109.536725</v>
      </c>
      <c r="Y1407" s="15">
        <v>3.3333333333333299</v>
      </c>
      <c r="Z1407" s="15">
        <v>2.60611128807068</v>
      </c>
      <c r="AA1407" s="15">
        <v>62.903522491455099</v>
      </c>
      <c r="AB1407" s="15">
        <v>324609</v>
      </c>
      <c r="AD1407" s="15">
        <v>0</v>
      </c>
      <c r="AE1407" s="15">
        <v>166.3</v>
      </c>
      <c r="AF1407" s="15">
        <v>0</v>
      </c>
      <c r="AH1407" s="13">
        <f t="shared" si="294"/>
        <v>2018</v>
      </c>
      <c r="AI1407" s="13">
        <f t="shared" si="295"/>
        <v>2</v>
      </c>
      <c r="AJ1407" s="13">
        <f>IF(AND(ISNUMBER(C1407),ISNUMBER(AK1407),ISNUMBER(AL1407),AH1407&gt;=Inputs!$B$5,AH1407&lt;=Inputs!$B$6,AH1407&lt;&gt;Inputs!$B$7,AH1407&lt;&gt;Inputs!$B$8),1,0)</f>
        <v>1</v>
      </c>
      <c r="AK1407" s="13">
        <f>IF(INDEX($E1407:$AF1407,Inputs!$C$10)="","",INDEX($E1407:$AF1407,Inputs!$C$10))</f>
        <v>278888</v>
      </c>
      <c r="AL1407" s="13">
        <f>IF(INDEX($E1407:$AF1407,Inputs!$C$11)="","",INDEX($E1407:$AF1407,Inputs!$C$11))</f>
        <v>252000</v>
      </c>
      <c r="AM1407" s="19">
        <f>Regression!$C$5+Regression!$C$6*A1407</f>
        <v>9197.7690358599903</v>
      </c>
      <c r="AN1407" s="27">
        <f t="shared" si="296"/>
        <v>0.94240244196233425</v>
      </c>
      <c r="AO1407" s="30">
        <f>INDEX('Seasonal Index'!$E$2:$E$53,AI1407)</f>
        <v>0.92112372079680493</v>
      </c>
      <c r="AP1407" s="34">
        <f t="shared" si="297"/>
        <v>9410.2451215802703</v>
      </c>
      <c r="AQ1407" s="16">
        <f>IF(AJ1407=1,A1407-Regression!$C$15,0)</f>
        <v>-89.280575539568417</v>
      </c>
      <c r="AR1407" s="16">
        <f>IF(AJ1407=1,AK1407-Regression!$D$15,0)</f>
        <v>11485.02158273384</v>
      </c>
      <c r="AS1407" s="16">
        <f>IF(AJ1407=1,AL1407-Regression!$E$15,0)</f>
        <v>16707.434052757802</v>
      </c>
      <c r="AT1407" s="16">
        <f>IF(AJ1407=1,AP1407-Regression!$F$15,0)</f>
        <v>315.67247975700411</v>
      </c>
      <c r="AU1407" s="19">
        <f>IF(AND(ISNUMBER(AK1407),ISNUMBER(AL1407)),Regression!$C$38+Regression!$D$38*A1407+Regression!$E$38*AK1407+Regression!$F$38*AL1407,"")</f>
        <v>9210.6543236040998</v>
      </c>
      <c r="AV1407" s="34">
        <f t="shared" si="298"/>
        <v>8484.1521815313863</v>
      </c>
      <c r="AW1407" s="13" t="str">
        <f>IF(AJ1407=1,"Train",IF(AH1407=Inputs!$B$6+1,"Validation",IF(AH1407&gt;Inputs!$B$6+1,"Forecast","Not used")))</f>
        <v>Train</v>
      </c>
      <c r="AX1407" s="34">
        <f t="shared" si="299"/>
        <v>8668</v>
      </c>
      <c r="AY1407" s="38" t="str">
        <f t="shared" si="300"/>
        <v/>
      </c>
      <c r="AZ1407" s="13">
        <f t="shared" si="301"/>
        <v>199.59079797617051</v>
      </c>
      <c r="BB1407" s="19">
        <f>Regression!$C$45+Regression!$C$46*A1407</f>
        <v>8336.9359374753039</v>
      </c>
      <c r="BC1407" s="27" t="str">
        <f t="shared" si="302"/>
        <v/>
      </c>
      <c r="BD1407" s="30">
        <f>INDEX('Seasonal Index'!$H$2:$H$53,AI1407)</f>
        <v>0.93580735968008499</v>
      </c>
      <c r="BE1407" s="34" t="str">
        <f t="shared" si="303"/>
        <v/>
      </c>
      <c r="BF1407" s="38" t="str">
        <f t="shared" si="304"/>
        <v/>
      </c>
      <c r="BG1407" s="34">
        <f t="shared" si="305"/>
        <v>8668</v>
      </c>
      <c r="BH1407" s="13">
        <f t="shared" si="306"/>
        <v>0</v>
      </c>
      <c r="BI1407" s="13">
        <f t="shared" si="307"/>
        <v>0</v>
      </c>
    </row>
    <row r="1408" spans="1:61" x14ac:dyDescent="0.2">
      <c r="A1408" s="15">
        <v>1407</v>
      </c>
      <c r="B1408" s="35">
        <v>43119</v>
      </c>
      <c r="C1408" s="36">
        <v>8697</v>
      </c>
      <c r="D1408" s="37"/>
      <c r="E1408" s="15">
        <v>2796.8274999999999</v>
      </c>
      <c r="F1408" s="15">
        <v>230000</v>
      </c>
      <c r="H1408" s="15">
        <v>63.77</v>
      </c>
      <c r="I1408" s="15">
        <v>69.388000000000005</v>
      </c>
      <c r="J1408" s="15">
        <v>2.5569999999999999</v>
      </c>
      <c r="K1408" s="15">
        <v>19692.595000000001</v>
      </c>
      <c r="L1408" s="15">
        <v>846559</v>
      </c>
      <c r="M1408" s="15">
        <v>911</v>
      </c>
      <c r="N1408" s="15">
        <v>17.887</v>
      </c>
      <c r="O1408" s="15">
        <v>258159</v>
      </c>
      <c r="P1408" s="15">
        <v>13540.6</v>
      </c>
      <c r="Q1408" s="15">
        <v>3774833</v>
      </c>
      <c r="R1408" s="15">
        <v>160000</v>
      </c>
      <c r="S1408" s="15">
        <v>20571</v>
      </c>
      <c r="T1408" s="15">
        <v>12.955</v>
      </c>
      <c r="U1408" s="15">
        <v>130.6</v>
      </c>
      <c r="V1408" s="15">
        <v>17</v>
      </c>
      <c r="W1408" s="15">
        <v>88.4</v>
      </c>
      <c r="X1408" s="15">
        <v>109.49768</v>
      </c>
      <c r="Y1408" s="15">
        <v>3.3333333333333299</v>
      </c>
      <c r="Z1408" s="15">
        <v>2.8243482112884499</v>
      </c>
      <c r="AA1408" s="15">
        <v>60.0754203796387</v>
      </c>
      <c r="AB1408" s="15">
        <v>324609</v>
      </c>
      <c r="AD1408" s="15">
        <v>0</v>
      </c>
      <c r="AE1408" s="15">
        <v>217.7</v>
      </c>
      <c r="AF1408" s="15">
        <v>0</v>
      </c>
      <c r="AH1408" s="13">
        <f t="shared" si="294"/>
        <v>2018</v>
      </c>
      <c r="AI1408" s="13">
        <f t="shared" si="295"/>
        <v>3</v>
      </c>
      <c r="AJ1408" s="13">
        <f>IF(AND(ISNUMBER(C1408),ISNUMBER(AK1408),ISNUMBER(AL1408),AH1408&gt;=Inputs!$B$5,AH1408&lt;=Inputs!$B$6,AH1408&lt;&gt;Inputs!$B$7,AH1408&lt;&gt;Inputs!$B$8),1,0)</f>
        <v>1</v>
      </c>
      <c r="AK1408" s="13">
        <f>IF(INDEX($E1408:$AF1408,Inputs!$C$10)="","",INDEX($E1408:$AF1408,Inputs!$C$10))</f>
        <v>258159</v>
      </c>
      <c r="AL1408" s="13">
        <f>IF(INDEX($E1408:$AF1408,Inputs!$C$11)="","",INDEX($E1408:$AF1408,Inputs!$C$11))</f>
        <v>230000</v>
      </c>
      <c r="AM1408" s="19">
        <f>Regression!$C$5+Regression!$C$6*A1408</f>
        <v>9196.5963609216724</v>
      </c>
      <c r="AN1408" s="27">
        <f t="shared" si="296"/>
        <v>0.94567594995855586</v>
      </c>
      <c r="AO1408" s="30">
        <f>INDEX('Seasonal Index'!$E$2:$E$53,AI1408)</f>
        <v>0.93247570989249473</v>
      </c>
      <c r="AP1408" s="34">
        <f t="shared" si="297"/>
        <v>9326.7845025182251</v>
      </c>
      <c r="AQ1408" s="16">
        <f>IF(AJ1408=1,A1408-Regression!$C$15,0)</f>
        <v>-88.280575539568417</v>
      </c>
      <c r="AR1408" s="16">
        <f>IF(AJ1408=1,AK1408-Regression!$D$15,0)</f>
        <v>-9243.9784172661602</v>
      </c>
      <c r="AS1408" s="16">
        <f>IF(AJ1408=1,AL1408-Regression!$E$15,0)</f>
        <v>-5292.5659472421976</v>
      </c>
      <c r="AT1408" s="16">
        <f>IF(AJ1408=1,AP1408-Regression!$F$15,0)</f>
        <v>232.21186069495889</v>
      </c>
      <c r="AU1408" s="19">
        <f>IF(AND(ISNUMBER(AK1408),ISNUMBER(AL1408)),Regression!$C$38+Regression!$D$38*A1408+Regression!$E$38*AK1408+Regression!$F$38*AL1408,"")</f>
        <v>9229.6793129823454</v>
      </c>
      <c r="AV1408" s="34">
        <f t="shared" si="298"/>
        <v>8606.451769453286</v>
      </c>
      <c r="AW1408" s="13" t="str">
        <f>IF(AJ1408=1,"Train",IF(AH1408=Inputs!$B$6+1,"Validation",IF(AH1408&gt;Inputs!$B$6+1,"Forecast","Not used")))</f>
        <v>Train</v>
      </c>
      <c r="AX1408" s="34">
        <f t="shared" si="299"/>
        <v>8697</v>
      </c>
      <c r="AY1408" s="38" t="str">
        <f t="shared" si="300"/>
        <v/>
      </c>
      <c r="AZ1408" s="13">
        <f t="shared" si="301"/>
        <v>97.105189535879617</v>
      </c>
      <c r="BB1408" s="19">
        <f>Regression!$C$45+Regression!$C$46*A1408</f>
        <v>8338.4954370880805</v>
      </c>
      <c r="BC1408" s="27" t="str">
        <f t="shared" si="302"/>
        <v/>
      </c>
      <c r="BD1408" s="30">
        <f>INDEX('Seasonal Index'!$H$2:$H$53,AI1408)</f>
        <v>0.93511463592432087</v>
      </c>
      <c r="BE1408" s="34" t="str">
        <f t="shared" si="303"/>
        <v/>
      </c>
      <c r="BF1408" s="38" t="str">
        <f t="shared" si="304"/>
        <v/>
      </c>
      <c r="BG1408" s="34">
        <f t="shared" si="305"/>
        <v>8697</v>
      </c>
      <c r="BH1408" s="13">
        <f t="shared" si="306"/>
        <v>0</v>
      </c>
      <c r="BI1408" s="13">
        <f t="shared" si="307"/>
        <v>0</v>
      </c>
    </row>
    <row r="1409" spans="1:61" x14ac:dyDescent="0.2">
      <c r="A1409" s="15">
        <v>1408</v>
      </c>
      <c r="B1409" s="35">
        <v>43126</v>
      </c>
      <c r="C1409" s="36">
        <v>9044</v>
      </c>
      <c r="D1409" s="37"/>
      <c r="E1409" s="15">
        <v>2844.3519999999999</v>
      </c>
      <c r="F1409" s="15">
        <v>231000</v>
      </c>
      <c r="H1409" s="15">
        <v>65.138000000000005</v>
      </c>
      <c r="I1409" s="15">
        <v>70.040000000000006</v>
      </c>
      <c r="J1409" s="15">
        <v>2.5670000000000002</v>
      </c>
      <c r="K1409" s="15">
        <v>19692.595000000001</v>
      </c>
      <c r="L1409" s="15">
        <v>846559</v>
      </c>
      <c r="M1409" s="15">
        <v>911</v>
      </c>
      <c r="N1409" s="15">
        <v>17.887</v>
      </c>
      <c r="O1409" s="15">
        <v>258159</v>
      </c>
      <c r="P1409" s="15">
        <v>13540.6</v>
      </c>
      <c r="Q1409" s="15">
        <v>3774833</v>
      </c>
      <c r="R1409" s="15">
        <v>160000</v>
      </c>
      <c r="S1409" s="15">
        <v>20571</v>
      </c>
      <c r="T1409" s="15">
        <v>12.955</v>
      </c>
      <c r="U1409" s="15">
        <v>130.6</v>
      </c>
      <c r="V1409" s="15">
        <v>17</v>
      </c>
      <c r="W1409" s="15">
        <v>88.4</v>
      </c>
      <c r="X1409" s="15">
        <v>108.12135000000001</v>
      </c>
      <c r="Y1409" s="15">
        <v>3.3333333333333299</v>
      </c>
      <c r="Z1409" s="15">
        <v>2.8243482112884499</v>
      </c>
      <c r="AA1409" s="15">
        <v>60.0754203796387</v>
      </c>
      <c r="AB1409" s="15">
        <v>324609</v>
      </c>
      <c r="AD1409" s="15">
        <v>0</v>
      </c>
      <c r="AE1409" s="15">
        <v>139.1</v>
      </c>
      <c r="AF1409" s="15">
        <v>0.3</v>
      </c>
      <c r="AH1409" s="13">
        <f t="shared" si="294"/>
        <v>2018</v>
      </c>
      <c r="AI1409" s="13">
        <f t="shared" si="295"/>
        <v>4</v>
      </c>
      <c r="AJ1409" s="13">
        <f>IF(AND(ISNUMBER(C1409),ISNUMBER(AK1409),ISNUMBER(AL1409),AH1409&gt;=Inputs!$B$5,AH1409&lt;=Inputs!$B$6,AH1409&lt;&gt;Inputs!$B$7,AH1409&lt;&gt;Inputs!$B$8),1,0)</f>
        <v>1</v>
      </c>
      <c r="AK1409" s="13">
        <f>IF(INDEX($E1409:$AF1409,Inputs!$C$10)="","",INDEX($E1409:$AF1409,Inputs!$C$10))</f>
        <v>258159</v>
      </c>
      <c r="AL1409" s="13">
        <f>IF(INDEX($E1409:$AF1409,Inputs!$C$11)="","",INDEX($E1409:$AF1409,Inputs!$C$11))</f>
        <v>231000</v>
      </c>
      <c r="AM1409" s="19">
        <f>Regression!$C$5+Regression!$C$6*A1409</f>
        <v>9195.4236859833527</v>
      </c>
      <c r="AN1409" s="27">
        <f t="shared" si="296"/>
        <v>0.98353271244976248</v>
      </c>
      <c r="AO1409" s="30">
        <f>INDEX('Seasonal Index'!$E$2:$E$53,AI1409)</f>
        <v>0.95567024426301994</v>
      </c>
      <c r="AP1409" s="34">
        <f t="shared" si="297"/>
        <v>9463.5153226669954</v>
      </c>
      <c r="AQ1409" s="16">
        <f>IF(AJ1409=1,A1409-Regression!$C$15,0)</f>
        <v>-87.280575539568417</v>
      </c>
      <c r="AR1409" s="16">
        <f>IF(AJ1409=1,AK1409-Regression!$D$15,0)</f>
        <v>-9243.9784172661602</v>
      </c>
      <c r="AS1409" s="16">
        <f>IF(AJ1409=1,AL1409-Regression!$E$15,0)</f>
        <v>-4292.5659472421976</v>
      </c>
      <c r="AT1409" s="16">
        <f>IF(AJ1409=1,AP1409-Regression!$F$15,0)</f>
        <v>368.94268084372925</v>
      </c>
      <c r="AU1409" s="19">
        <f>IF(AND(ISNUMBER(AK1409),ISNUMBER(AL1409)),Regression!$C$38+Regression!$D$38*A1409+Regression!$E$38*AK1409+Regression!$F$38*AL1409,"")</f>
        <v>9225.461958387652</v>
      </c>
      <c r="AV1409" s="34">
        <f t="shared" si="298"/>
        <v>8816.4994832115262</v>
      </c>
      <c r="AW1409" s="13" t="str">
        <f>IF(AJ1409=1,"Train",IF(AH1409=Inputs!$B$6+1,"Validation",IF(AH1409&gt;Inputs!$B$6+1,"Forecast","Not used")))</f>
        <v>Train</v>
      </c>
      <c r="AX1409" s="34">
        <f t="shared" si="299"/>
        <v>9044</v>
      </c>
      <c r="AY1409" s="38" t="str">
        <f t="shared" si="300"/>
        <v/>
      </c>
      <c r="AZ1409" s="13">
        <f t="shared" si="301"/>
        <v>238.05336427934344</v>
      </c>
      <c r="BB1409" s="19">
        <f>Regression!$C$45+Regression!$C$46*A1409</f>
        <v>8340.0549367008571</v>
      </c>
      <c r="BC1409" s="27" t="str">
        <f t="shared" si="302"/>
        <v/>
      </c>
      <c r="BD1409" s="30">
        <f>INDEX('Seasonal Index'!$H$2:$H$53,AI1409)</f>
        <v>0.94748400224267371</v>
      </c>
      <c r="BE1409" s="34" t="str">
        <f t="shared" si="303"/>
        <v/>
      </c>
      <c r="BF1409" s="38" t="str">
        <f t="shared" si="304"/>
        <v/>
      </c>
      <c r="BG1409" s="34">
        <f t="shared" si="305"/>
        <v>9044</v>
      </c>
      <c r="BH1409" s="13">
        <f t="shared" si="306"/>
        <v>0</v>
      </c>
      <c r="BI1409" s="13">
        <f t="shared" si="307"/>
        <v>0</v>
      </c>
    </row>
    <row r="1410" spans="1:61" x14ac:dyDescent="0.2">
      <c r="A1410" s="15">
        <v>1409</v>
      </c>
      <c r="B1410" s="35">
        <v>43133</v>
      </c>
      <c r="C1410" s="36">
        <v>9110</v>
      </c>
      <c r="D1410" s="37"/>
      <c r="E1410" s="15">
        <v>2816.7759999999998</v>
      </c>
      <c r="F1410" s="15">
        <v>228000</v>
      </c>
      <c r="H1410" s="15">
        <v>65.317999999999998</v>
      </c>
      <c r="I1410" s="15">
        <v>68.004000000000005</v>
      </c>
      <c r="J1410" s="15">
        <v>2.6070000000000002</v>
      </c>
      <c r="K1410" s="15">
        <v>19692.595000000001</v>
      </c>
      <c r="L1410" s="15">
        <v>846559</v>
      </c>
      <c r="M1410" s="15">
        <v>911</v>
      </c>
      <c r="N1410" s="15">
        <v>17.887</v>
      </c>
      <c r="O1410" s="15">
        <v>258159</v>
      </c>
      <c r="P1410" s="15">
        <v>13540.6</v>
      </c>
      <c r="Q1410" s="15">
        <v>3774833</v>
      </c>
      <c r="R1410" s="15">
        <v>160000</v>
      </c>
      <c r="S1410" s="15">
        <v>20571</v>
      </c>
      <c r="T1410" s="15">
        <v>12.955</v>
      </c>
      <c r="U1410" s="15">
        <v>130.6</v>
      </c>
      <c r="V1410" s="15">
        <v>17</v>
      </c>
      <c r="W1410" s="15">
        <v>88.4</v>
      </c>
      <c r="X1410" s="15">
        <v>107.27628</v>
      </c>
      <c r="Y1410" s="15">
        <v>3.3333333333333299</v>
      </c>
      <c r="Z1410" s="15">
        <v>2.8243482112884499</v>
      </c>
      <c r="AA1410" s="15">
        <v>60.0754203796387</v>
      </c>
      <c r="AB1410" s="15">
        <v>324609</v>
      </c>
      <c r="AD1410" s="15">
        <v>0</v>
      </c>
      <c r="AE1410" s="15">
        <v>141.4</v>
      </c>
      <c r="AF1410" s="15">
        <v>1.9</v>
      </c>
      <c r="AH1410" s="13">
        <f t="shared" ref="AH1410:AH1473" si="308">YEAR(B1410)</f>
        <v>2018</v>
      </c>
      <c r="AI1410" s="13">
        <f t="shared" ref="AI1410:AI1473" si="309">MIN(52,INT((B1410-DATE(AH1410,1,1))/7)+1)</f>
        <v>5</v>
      </c>
      <c r="AJ1410" s="13">
        <f>IF(AND(ISNUMBER(C1410),ISNUMBER(AK1410),ISNUMBER(AL1410),AH1410&gt;=Inputs!$B$5,AH1410&lt;=Inputs!$B$6,AH1410&lt;&gt;Inputs!$B$7,AH1410&lt;&gt;Inputs!$B$8),1,0)</f>
        <v>1</v>
      </c>
      <c r="AK1410" s="13">
        <f>IF(INDEX($E1410:$AF1410,Inputs!$C$10)="","",INDEX($E1410:$AF1410,Inputs!$C$10))</f>
        <v>258159</v>
      </c>
      <c r="AL1410" s="13">
        <f>IF(INDEX($E1410:$AF1410,Inputs!$C$11)="","",INDEX($E1410:$AF1410,Inputs!$C$11))</f>
        <v>228000</v>
      </c>
      <c r="AM1410" s="19">
        <f>Regression!$C$5+Regression!$C$6*A1410</f>
        <v>9194.2510110450348</v>
      </c>
      <c r="AN1410" s="27">
        <f t="shared" ref="AN1410:AN1473" si="310">IF(AJ1410=1,C1410/AM1410,"")</f>
        <v>0.99083655526221504</v>
      </c>
      <c r="AO1410" s="30">
        <f>INDEX('Seasonal Index'!$E$2:$E$53,AI1410)</f>
        <v>0.96378521109549831</v>
      </c>
      <c r="AP1410" s="34">
        <f t="shared" ref="AP1410:AP1473" si="311">IF(AJ1410=1,C1410/AO1410,"")</f>
        <v>9452.3135394918609</v>
      </c>
      <c r="AQ1410" s="16">
        <f>IF(AJ1410=1,A1410-Regression!$C$15,0)</f>
        <v>-86.280575539568417</v>
      </c>
      <c r="AR1410" s="16">
        <f>IF(AJ1410=1,AK1410-Regression!$D$15,0)</f>
        <v>-9243.9784172661602</v>
      </c>
      <c r="AS1410" s="16">
        <f>IF(AJ1410=1,AL1410-Regression!$E$15,0)</f>
        <v>-7292.5659472421976</v>
      </c>
      <c r="AT1410" s="16">
        <f>IF(AJ1410=1,AP1410-Regression!$F$15,0)</f>
        <v>357.7408976685947</v>
      </c>
      <c r="AU1410" s="19">
        <f>IF(AND(ISNUMBER(AK1410),ISNUMBER(AL1410)),Regression!$C$38+Regression!$D$38*A1410+Regression!$E$38*AK1410+Regression!$F$38*AL1410,"")</f>
        <v>9231.8647692999912</v>
      </c>
      <c r="AV1410" s="34">
        <f t="shared" ref="AV1410:AV1473" si="312">IF(ISNUMBER(AU1410),AU1410*AO1410,"")</f>
        <v>8897.5347354848855</v>
      </c>
      <c r="AW1410" s="13" t="str">
        <f>IF(AJ1410=1,"Train",IF(AH1410=Inputs!$B$6+1,"Validation",IF(AH1410&gt;Inputs!$B$6+1,"Forecast","Not used")))</f>
        <v>Train</v>
      </c>
      <c r="AX1410" s="34">
        <f t="shared" ref="AX1410:AX1473" si="313">IF(ISNUMBER(C1410),C1410,IF(ISNUMBER(D1410),D1410,""))</f>
        <v>9110</v>
      </c>
      <c r="AY1410" s="38" t="str">
        <f t="shared" ref="AY1410:AY1473" si="314">IF(AND(AW1410="Validation",ISNUMBER(AX1410),ISNUMBER(AV1410)),ABS(AX1410-AV1410)/AX1410,"")</f>
        <v/>
      </c>
      <c r="AZ1410" s="13">
        <f t="shared" ref="AZ1410:AZ1473" si="315">IF(AJ1410=1,AP1410-AU1410,0)</f>
        <v>220.4487701918697</v>
      </c>
      <c r="BB1410" s="19">
        <f>Regression!$C$45+Regression!$C$46*A1410</f>
        <v>8341.6144363136355</v>
      </c>
      <c r="BC1410" s="27" t="str">
        <f t="shared" ref="BC1410:BC1473" si="316">IF(AND(AH1410&gt;=2022,AH1410&lt;=2024),C1410/BB1410,"")</f>
        <v/>
      </c>
      <c r="BD1410" s="30">
        <f>INDEX('Seasonal Index'!$H$2:$H$53,AI1410)</f>
        <v>1.0045556242669631</v>
      </c>
      <c r="BE1410" s="34" t="str">
        <f t="shared" ref="BE1410:BE1473" si="317">IF(AH1410&gt;=2022,BB1410*BD1410,"")</f>
        <v/>
      </c>
      <c r="BF1410" s="38" t="str">
        <f t="shared" ref="BF1410:BF1473" si="318">IF(AND(AW1410="Validation",ISNUMBER(AX1410),ISNUMBER(BE1410)),ABS(AX1410-BE1410)/AX1410,"")</f>
        <v/>
      </c>
      <c r="BG1410" s="34">
        <f t="shared" ref="BG1410:BG1473" si="319">IF(ISNUMBER(C1410),C1410,0)</f>
        <v>9110</v>
      </c>
      <c r="BH1410" s="13">
        <f t="shared" ref="BH1410:BH1473" si="320">IF(ISNUMBER(AY1410),AV1410-AX1410,0)</f>
        <v>0</v>
      </c>
      <c r="BI1410" s="13">
        <f t="shared" ref="BI1410:BI1473" si="321">IF(ISNUMBER(AY1410),BE1410-AX1410,0)</f>
        <v>0</v>
      </c>
    </row>
    <row r="1411" spans="1:61" x14ac:dyDescent="0.2">
      <c r="A1411" s="15">
        <v>1410</v>
      </c>
      <c r="B1411" s="35">
        <v>43140</v>
      </c>
      <c r="C1411" s="36">
        <v>9059</v>
      </c>
      <c r="D1411" s="37"/>
      <c r="E1411" s="15">
        <v>2645.2579999999998</v>
      </c>
      <c r="F1411" s="15">
        <v>224000</v>
      </c>
      <c r="H1411" s="15">
        <v>62.014000000000003</v>
      </c>
      <c r="I1411" s="15">
        <v>65.495999999999995</v>
      </c>
      <c r="J1411" s="15">
        <v>2.637</v>
      </c>
      <c r="K1411" s="15">
        <v>20037.088</v>
      </c>
      <c r="L1411" s="15">
        <v>913074</v>
      </c>
      <c r="M1411" s="15">
        <v>930</v>
      </c>
      <c r="N1411" s="15">
        <v>17.887</v>
      </c>
      <c r="O1411" s="15">
        <v>258159</v>
      </c>
      <c r="P1411" s="15">
        <v>13666.1</v>
      </c>
      <c r="Q1411" s="15">
        <v>3774833</v>
      </c>
      <c r="R1411" s="15">
        <v>160000</v>
      </c>
      <c r="S1411" s="15">
        <v>20571</v>
      </c>
      <c r="T1411" s="15">
        <v>12.955</v>
      </c>
      <c r="U1411" s="15">
        <v>131.4</v>
      </c>
      <c r="V1411" s="15">
        <v>17</v>
      </c>
      <c r="W1411" s="15">
        <v>92.6</v>
      </c>
      <c r="X1411" s="15">
        <v>106.9186</v>
      </c>
      <c r="Y1411" s="15">
        <v>3.3333333333333299</v>
      </c>
      <c r="Z1411" s="15">
        <v>2.8243482112884499</v>
      </c>
      <c r="AA1411" s="15">
        <v>60.0754203796387</v>
      </c>
      <c r="AB1411" s="15">
        <v>324609</v>
      </c>
      <c r="AD1411" s="15">
        <v>0</v>
      </c>
      <c r="AE1411" s="15">
        <v>167.8</v>
      </c>
      <c r="AF1411" s="15">
        <v>0.3</v>
      </c>
      <c r="AH1411" s="13">
        <f t="shared" si="308"/>
        <v>2018</v>
      </c>
      <c r="AI1411" s="13">
        <f t="shared" si="309"/>
        <v>6</v>
      </c>
      <c r="AJ1411" s="13">
        <f>IF(AND(ISNUMBER(C1411),ISNUMBER(AK1411),ISNUMBER(AL1411),AH1411&gt;=Inputs!$B$5,AH1411&lt;=Inputs!$B$6,AH1411&lt;&gt;Inputs!$B$7,AH1411&lt;&gt;Inputs!$B$8),1,0)</f>
        <v>1</v>
      </c>
      <c r="AK1411" s="13">
        <f>IF(INDEX($E1411:$AF1411,Inputs!$C$10)="","",INDEX($E1411:$AF1411,Inputs!$C$10))</f>
        <v>258159</v>
      </c>
      <c r="AL1411" s="13">
        <f>IF(INDEX($E1411:$AF1411,Inputs!$C$11)="","",INDEX($E1411:$AF1411,Inputs!$C$11))</f>
        <v>224000</v>
      </c>
      <c r="AM1411" s="19">
        <f>Regression!$C$5+Regression!$C$6*A1411</f>
        <v>9193.0783361067151</v>
      </c>
      <c r="AN1411" s="27">
        <f t="shared" si="310"/>
        <v>0.98541529494205338</v>
      </c>
      <c r="AO1411" s="30">
        <f>INDEX('Seasonal Index'!$E$2:$E$53,AI1411)</f>
        <v>0.93990301851114999</v>
      </c>
      <c r="AP1411" s="34">
        <f t="shared" si="311"/>
        <v>9638.2284358974357</v>
      </c>
      <c r="AQ1411" s="16">
        <f>IF(AJ1411=1,A1411-Regression!$C$15,0)</f>
        <v>-85.280575539568417</v>
      </c>
      <c r="AR1411" s="16">
        <f>IF(AJ1411=1,AK1411-Regression!$D$15,0)</f>
        <v>-9243.9784172661602</v>
      </c>
      <c r="AS1411" s="16">
        <f>IF(AJ1411=1,AL1411-Regression!$E$15,0)</f>
        <v>-11292.565947242198</v>
      </c>
      <c r="AT1411" s="16">
        <f>IF(AJ1411=1,AP1411-Regression!$F$15,0)</f>
        <v>543.65579407416953</v>
      </c>
      <c r="AU1411" s="19">
        <f>IF(AND(ISNUMBER(AK1411),ISNUMBER(AL1411)),Regression!$C$38+Regression!$D$38*A1411+Regression!$E$38*AK1411+Regression!$F$38*AL1411,"")</f>
        <v>9240.9226215890849</v>
      </c>
      <c r="AV1411" s="34">
        <f t="shared" si="312"/>
        <v>8685.5710658595508</v>
      </c>
      <c r="AW1411" s="13" t="str">
        <f>IF(AJ1411=1,"Train",IF(AH1411=Inputs!$B$6+1,"Validation",IF(AH1411&gt;Inputs!$B$6+1,"Forecast","Not used")))</f>
        <v>Train</v>
      </c>
      <c r="AX1411" s="34">
        <f t="shared" si="313"/>
        <v>9059</v>
      </c>
      <c r="AY1411" s="38" t="str">
        <f t="shared" si="314"/>
        <v/>
      </c>
      <c r="AZ1411" s="13">
        <f t="shared" si="315"/>
        <v>397.30581430835082</v>
      </c>
      <c r="BB1411" s="19">
        <f>Regression!$C$45+Regression!$C$46*A1411</f>
        <v>8343.173935926412</v>
      </c>
      <c r="BC1411" s="27" t="str">
        <f t="shared" si="316"/>
        <v/>
      </c>
      <c r="BD1411" s="30">
        <f>INDEX('Seasonal Index'!$H$2:$H$53,AI1411)</f>
        <v>0.95301266001084362</v>
      </c>
      <c r="BE1411" s="34" t="str">
        <f t="shared" si="317"/>
        <v/>
      </c>
      <c r="BF1411" s="38" t="str">
        <f t="shared" si="318"/>
        <v/>
      </c>
      <c r="BG1411" s="34">
        <f t="shared" si="319"/>
        <v>9059</v>
      </c>
      <c r="BH1411" s="13">
        <f t="shared" si="320"/>
        <v>0</v>
      </c>
      <c r="BI1411" s="13">
        <f t="shared" si="321"/>
        <v>0</v>
      </c>
    </row>
    <row r="1412" spans="1:61" x14ac:dyDescent="0.2">
      <c r="A1412" s="15">
        <v>1411</v>
      </c>
      <c r="B1412" s="35">
        <v>43147</v>
      </c>
      <c r="C1412" s="36">
        <v>9002</v>
      </c>
      <c r="D1412" s="37"/>
      <c r="E1412" s="15">
        <v>2696.1979999999999</v>
      </c>
      <c r="F1412" s="15">
        <v>225000</v>
      </c>
      <c r="H1412" s="15">
        <v>60.561999999999998</v>
      </c>
      <c r="I1412" s="15">
        <v>62.718000000000004</v>
      </c>
      <c r="J1412" s="15">
        <v>2.6070000000000002</v>
      </c>
      <c r="K1412" s="15">
        <v>20037.088</v>
      </c>
      <c r="L1412" s="15">
        <v>913074</v>
      </c>
      <c r="M1412" s="15">
        <v>930</v>
      </c>
      <c r="N1412" s="15">
        <v>17.175999999999998</v>
      </c>
      <c r="O1412" s="15">
        <v>267958</v>
      </c>
      <c r="P1412" s="15">
        <v>13666.1</v>
      </c>
      <c r="Q1412" s="15">
        <v>3774833</v>
      </c>
      <c r="R1412" s="15">
        <v>160000</v>
      </c>
      <c r="S1412" s="15">
        <v>20571</v>
      </c>
      <c r="T1412" s="15">
        <v>12.955</v>
      </c>
      <c r="U1412" s="15">
        <v>131.4</v>
      </c>
      <c r="V1412" s="15">
        <v>17</v>
      </c>
      <c r="W1412" s="15">
        <v>92.6</v>
      </c>
      <c r="X1412" s="15">
        <v>107.82572</v>
      </c>
      <c r="Y1412" s="15">
        <v>3.3333333333333299</v>
      </c>
      <c r="Z1412" s="15">
        <v>2.71199297904968</v>
      </c>
      <c r="AA1412" s="15">
        <v>60.0754203796387</v>
      </c>
      <c r="AB1412" s="15">
        <v>324609</v>
      </c>
      <c r="AD1412" s="15">
        <v>0</v>
      </c>
      <c r="AE1412" s="15">
        <v>126.5</v>
      </c>
      <c r="AF1412" s="15">
        <v>2.8</v>
      </c>
      <c r="AH1412" s="13">
        <f t="shared" si="308"/>
        <v>2018</v>
      </c>
      <c r="AI1412" s="13">
        <f t="shared" si="309"/>
        <v>7</v>
      </c>
      <c r="AJ1412" s="13">
        <f>IF(AND(ISNUMBER(C1412),ISNUMBER(AK1412),ISNUMBER(AL1412),AH1412&gt;=Inputs!$B$5,AH1412&lt;=Inputs!$B$6,AH1412&lt;&gt;Inputs!$B$7,AH1412&lt;&gt;Inputs!$B$8),1,0)</f>
        <v>1</v>
      </c>
      <c r="AK1412" s="13">
        <f>IF(INDEX($E1412:$AF1412,Inputs!$C$10)="","",INDEX($E1412:$AF1412,Inputs!$C$10))</f>
        <v>267958</v>
      </c>
      <c r="AL1412" s="13">
        <f>IF(INDEX($E1412:$AF1412,Inputs!$C$11)="","",INDEX($E1412:$AF1412,Inputs!$C$11))</f>
        <v>225000</v>
      </c>
      <c r="AM1412" s="19">
        <f>Regression!$C$5+Regression!$C$6*A1412</f>
        <v>9191.9056611683955</v>
      </c>
      <c r="AN1412" s="27">
        <f t="shared" si="310"/>
        <v>0.97933990315298158</v>
      </c>
      <c r="AO1412" s="30">
        <f>INDEX('Seasonal Index'!$E$2:$E$53,AI1412)</f>
        <v>0.9631620939890071</v>
      </c>
      <c r="AP1412" s="34">
        <f t="shared" si="311"/>
        <v>9346.2980490828395</v>
      </c>
      <c r="AQ1412" s="16">
        <f>IF(AJ1412=1,A1412-Regression!$C$15,0)</f>
        <v>-84.280575539568417</v>
      </c>
      <c r="AR1412" s="16">
        <f>IF(AJ1412=1,AK1412-Regression!$D$15,0)</f>
        <v>555.02158273383975</v>
      </c>
      <c r="AS1412" s="16">
        <f>IF(AJ1412=1,AL1412-Regression!$E$15,0)</f>
        <v>-10292.565947242198</v>
      </c>
      <c r="AT1412" s="16">
        <f>IF(AJ1412=1,AP1412-Regression!$F$15,0)</f>
        <v>251.72540725957333</v>
      </c>
      <c r="AU1412" s="19">
        <f>IF(AND(ISNUMBER(AK1412),ISNUMBER(AL1412)),Regression!$C$38+Regression!$D$38*A1412+Regression!$E$38*AK1412+Regression!$F$38*AL1412,"")</f>
        <v>9254.5852193210176</v>
      </c>
      <c r="AV1412" s="34">
        <f t="shared" si="312"/>
        <v>8913.6656788409455</v>
      </c>
      <c r="AW1412" s="13" t="str">
        <f>IF(AJ1412=1,"Train",IF(AH1412=Inputs!$B$6+1,"Validation",IF(AH1412&gt;Inputs!$B$6+1,"Forecast","Not used")))</f>
        <v>Train</v>
      </c>
      <c r="AX1412" s="34">
        <f t="shared" si="313"/>
        <v>9002</v>
      </c>
      <c r="AY1412" s="38" t="str">
        <f t="shared" si="314"/>
        <v/>
      </c>
      <c r="AZ1412" s="13">
        <f t="shared" si="315"/>
        <v>91.712829761821922</v>
      </c>
      <c r="BB1412" s="19">
        <f>Regression!$C$45+Regression!$C$46*A1412</f>
        <v>8344.7334355391886</v>
      </c>
      <c r="BC1412" s="27" t="str">
        <f t="shared" si="316"/>
        <v/>
      </c>
      <c r="BD1412" s="30">
        <f>INDEX('Seasonal Index'!$H$2:$H$53,AI1412)</f>
        <v>0.98161870818373353</v>
      </c>
      <c r="BE1412" s="34" t="str">
        <f t="shared" si="317"/>
        <v/>
      </c>
      <c r="BF1412" s="38" t="str">
        <f t="shared" si="318"/>
        <v/>
      </c>
      <c r="BG1412" s="34">
        <f t="shared" si="319"/>
        <v>9002</v>
      </c>
      <c r="BH1412" s="13">
        <f t="shared" si="320"/>
        <v>0</v>
      </c>
      <c r="BI1412" s="13">
        <f t="shared" si="321"/>
        <v>0</v>
      </c>
    </row>
    <row r="1413" spans="1:61" x14ac:dyDescent="0.2">
      <c r="A1413" s="15">
        <v>1412</v>
      </c>
      <c r="B1413" s="35">
        <v>43154</v>
      </c>
      <c r="C1413" s="36">
        <v>8860</v>
      </c>
      <c r="D1413" s="37"/>
      <c r="E1413" s="15">
        <v>2717.2125000000001</v>
      </c>
      <c r="F1413" s="15">
        <v>219000</v>
      </c>
      <c r="H1413" s="15">
        <v>62.47</v>
      </c>
      <c r="I1413" s="15">
        <v>65.52</v>
      </c>
      <c r="J1413" s="15">
        <v>2.5569999999999999</v>
      </c>
      <c r="K1413" s="15">
        <v>20037.088</v>
      </c>
      <c r="L1413" s="15">
        <v>913074</v>
      </c>
      <c r="M1413" s="15">
        <v>930</v>
      </c>
      <c r="N1413" s="15">
        <v>17.175999999999998</v>
      </c>
      <c r="O1413" s="15">
        <v>267958</v>
      </c>
      <c r="P1413" s="15">
        <v>13666.1</v>
      </c>
      <c r="Q1413" s="15">
        <v>3774833</v>
      </c>
      <c r="R1413" s="15">
        <v>160000</v>
      </c>
      <c r="S1413" s="15">
        <v>20571</v>
      </c>
      <c r="T1413" s="15">
        <v>13.148</v>
      </c>
      <c r="U1413" s="15">
        <v>131.4</v>
      </c>
      <c r="V1413" s="15">
        <v>17</v>
      </c>
      <c r="W1413" s="15">
        <v>92.6</v>
      </c>
      <c r="X1413" s="15">
        <v>107.45646000000001</v>
      </c>
      <c r="Y1413" s="15">
        <v>3.3333333333333299</v>
      </c>
      <c r="Z1413" s="15">
        <v>2.71199297904968</v>
      </c>
      <c r="AA1413" s="15">
        <v>60.0754203796387</v>
      </c>
      <c r="AB1413" s="15">
        <v>324609</v>
      </c>
      <c r="AD1413" s="15">
        <v>0</v>
      </c>
      <c r="AE1413" s="15">
        <v>97.4</v>
      </c>
      <c r="AF1413" s="15">
        <v>5.9</v>
      </c>
      <c r="AH1413" s="13">
        <f t="shared" si="308"/>
        <v>2018</v>
      </c>
      <c r="AI1413" s="13">
        <f t="shared" si="309"/>
        <v>8</v>
      </c>
      <c r="AJ1413" s="13">
        <f>IF(AND(ISNUMBER(C1413),ISNUMBER(AK1413),ISNUMBER(AL1413),AH1413&gt;=Inputs!$B$5,AH1413&lt;=Inputs!$B$6,AH1413&lt;&gt;Inputs!$B$7,AH1413&lt;&gt;Inputs!$B$8),1,0)</f>
        <v>1</v>
      </c>
      <c r="AK1413" s="13">
        <f>IF(INDEX($E1413:$AF1413,Inputs!$C$10)="","",INDEX($E1413:$AF1413,Inputs!$C$10))</f>
        <v>267958</v>
      </c>
      <c r="AL1413" s="13">
        <f>IF(INDEX($E1413:$AF1413,Inputs!$C$11)="","",INDEX($E1413:$AF1413,Inputs!$C$11))</f>
        <v>219000</v>
      </c>
      <c r="AM1413" s="19">
        <f>Regression!$C$5+Regression!$C$6*A1413</f>
        <v>9190.7329862300776</v>
      </c>
      <c r="AN1413" s="27">
        <f t="shared" si="310"/>
        <v>0.96401451475898658</v>
      </c>
      <c r="AO1413" s="30">
        <f>INDEX('Seasonal Index'!$E$2:$E$53,AI1413)</f>
        <v>0.97838705647303814</v>
      </c>
      <c r="AP1413" s="34">
        <f t="shared" si="311"/>
        <v>9055.7207818541483</v>
      </c>
      <c r="AQ1413" s="16">
        <f>IF(AJ1413=1,A1413-Regression!$C$15,0)</f>
        <v>-83.280575539568417</v>
      </c>
      <c r="AR1413" s="16">
        <f>IF(AJ1413=1,AK1413-Regression!$D$15,0)</f>
        <v>555.02158273383975</v>
      </c>
      <c r="AS1413" s="16">
        <f>IF(AJ1413=1,AL1413-Regression!$E$15,0)</f>
        <v>-16292.565947242198</v>
      </c>
      <c r="AT1413" s="16">
        <f>IF(AJ1413=1,AP1413-Regression!$F$15,0)</f>
        <v>-38.851859969117868</v>
      </c>
      <c r="AU1413" s="19">
        <f>IF(AND(ISNUMBER(AK1413),ISNUMBER(AL1413)),Regression!$C$38+Regression!$D$38*A1413+Regression!$E$38*AK1413+Regression!$F$38*AL1413,"")</f>
        <v>9268.9531543636258</v>
      </c>
      <c r="AV1413" s="34">
        <f t="shared" si="312"/>
        <v>9068.6237932843105</v>
      </c>
      <c r="AW1413" s="13" t="str">
        <f>IF(AJ1413=1,"Train",IF(AH1413=Inputs!$B$6+1,"Validation",IF(AH1413&gt;Inputs!$B$6+1,"Forecast","Not used")))</f>
        <v>Train</v>
      </c>
      <c r="AX1413" s="34">
        <f t="shared" si="313"/>
        <v>8860</v>
      </c>
      <c r="AY1413" s="38" t="str">
        <f t="shared" si="314"/>
        <v/>
      </c>
      <c r="AZ1413" s="13">
        <f t="shared" si="315"/>
        <v>-213.2323725094775</v>
      </c>
      <c r="BB1413" s="19">
        <f>Regression!$C$45+Regression!$C$46*A1413</f>
        <v>8346.2929351519651</v>
      </c>
      <c r="BC1413" s="27" t="str">
        <f t="shared" si="316"/>
        <v/>
      </c>
      <c r="BD1413" s="30">
        <f>INDEX('Seasonal Index'!$H$2:$H$53,AI1413)</f>
        <v>1.0025158987054763</v>
      </c>
      <c r="BE1413" s="34" t="str">
        <f t="shared" si="317"/>
        <v/>
      </c>
      <c r="BF1413" s="38" t="str">
        <f t="shared" si="318"/>
        <v/>
      </c>
      <c r="BG1413" s="34">
        <f t="shared" si="319"/>
        <v>8860</v>
      </c>
      <c r="BH1413" s="13">
        <f t="shared" si="320"/>
        <v>0</v>
      </c>
      <c r="BI1413" s="13">
        <f t="shared" si="321"/>
        <v>0</v>
      </c>
    </row>
    <row r="1414" spans="1:61" x14ac:dyDescent="0.2">
      <c r="A1414" s="15">
        <v>1413</v>
      </c>
      <c r="B1414" s="35">
        <v>43161</v>
      </c>
      <c r="C1414" s="36">
        <v>9276</v>
      </c>
      <c r="D1414" s="37"/>
      <c r="E1414" s="15">
        <v>2721.326</v>
      </c>
      <c r="F1414" s="15">
        <v>216000</v>
      </c>
      <c r="H1414" s="15">
        <v>62.07</v>
      </c>
      <c r="I1414" s="15">
        <v>66.024000000000001</v>
      </c>
      <c r="J1414" s="15">
        <v>2.548</v>
      </c>
      <c r="K1414" s="15">
        <v>20037.088</v>
      </c>
      <c r="L1414" s="15">
        <v>913074</v>
      </c>
      <c r="M1414" s="15">
        <v>930</v>
      </c>
      <c r="N1414" s="15">
        <v>17.175999999999998</v>
      </c>
      <c r="O1414" s="15">
        <v>267958</v>
      </c>
      <c r="P1414" s="15">
        <v>13666.1</v>
      </c>
      <c r="Q1414" s="15">
        <v>3774833</v>
      </c>
      <c r="R1414" s="15">
        <v>160000</v>
      </c>
      <c r="S1414" s="15">
        <v>22435</v>
      </c>
      <c r="T1414" s="15">
        <v>13.148</v>
      </c>
      <c r="U1414" s="15">
        <v>131.4</v>
      </c>
      <c r="V1414" s="15">
        <v>17</v>
      </c>
      <c r="W1414" s="15">
        <v>92.6</v>
      </c>
      <c r="X1414" s="15">
        <v>107.76</v>
      </c>
      <c r="Y1414" s="15">
        <v>3.3333333333333299</v>
      </c>
      <c r="Z1414" s="15">
        <v>2.71199297904968</v>
      </c>
      <c r="AA1414" s="15">
        <v>60.0754203796387</v>
      </c>
      <c r="AB1414" s="15">
        <v>326860</v>
      </c>
      <c r="AD1414" s="15">
        <v>0</v>
      </c>
      <c r="AE1414" s="15">
        <v>99.5</v>
      </c>
      <c r="AF1414" s="15">
        <v>5.2</v>
      </c>
      <c r="AH1414" s="13">
        <f t="shared" si="308"/>
        <v>2018</v>
      </c>
      <c r="AI1414" s="13">
        <f t="shared" si="309"/>
        <v>9</v>
      </c>
      <c r="AJ1414" s="13">
        <f>IF(AND(ISNUMBER(C1414),ISNUMBER(AK1414),ISNUMBER(AL1414),AH1414&gt;=Inputs!$B$5,AH1414&lt;=Inputs!$B$6,AH1414&lt;&gt;Inputs!$B$7,AH1414&lt;&gt;Inputs!$B$8),1,0)</f>
        <v>1</v>
      </c>
      <c r="AK1414" s="13">
        <f>IF(INDEX($E1414:$AF1414,Inputs!$C$10)="","",INDEX($E1414:$AF1414,Inputs!$C$10))</f>
        <v>267958</v>
      </c>
      <c r="AL1414" s="13">
        <f>IF(INDEX($E1414:$AF1414,Inputs!$C$11)="","",INDEX($E1414:$AF1414,Inputs!$C$11))</f>
        <v>216000</v>
      </c>
      <c r="AM1414" s="19">
        <f>Regression!$C$5+Regression!$C$6*A1414</f>
        <v>9189.5603112917579</v>
      </c>
      <c r="AN1414" s="27">
        <f t="shared" si="310"/>
        <v>1.0094062921162863</v>
      </c>
      <c r="AO1414" s="30">
        <f>INDEX('Seasonal Index'!$E$2:$E$53,AI1414)</f>
        <v>0.98629367627517528</v>
      </c>
      <c r="AP1414" s="34">
        <f t="shared" si="311"/>
        <v>9404.9066957740506</v>
      </c>
      <c r="AQ1414" s="16">
        <f>IF(AJ1414=1,A1414-Regression!$C$15,0)</f>
        <v>-82.280575539568417</v>
      </c>
      <c r="AR1414" s="16">
        <f>IF(AJ1414=1,AK1414-Regression!$D$15,0)</f>
        <v>555.02158273383975</v>
      </c>
      <c r="AS1414" s="16">
        <f>IF(AJ1414=1,AL1414-Regression!$E$15,0)</f>
        <v>-19292.565947242198</v>
      </c>
      <c r="AT1414" s="16">
        <f>IF(AJ1414=1,AP1414-Regression!$F$15,0)</f>
        <v>310.33405395078444</v>
      </c>
      <c r="AU1414" s="19">
        <f>IF(AND(ISNUMBER(AK1414),ISNUMBER(AL1414)),Regression!$C$38+Regression!$D$38*A1414+Regression!$E$38*AK1414+Regression!$F$38*AL1414,"")</f>
        <v>9275.3559652759614</v>
      </c>
      <c r="AV1414" s="34">
        <f t="shared" si="312"/>
        <v>9148.2249337529047</v>
      </c>
      <c r="AW1414" s="13" t="str">
        <f>IF(AJ1414=1,"Train",IF(AH1414=Inputs!$B$6+1,"Validation",IF(AH1414&gt;Inputs!$B$6+1,"Forecast","Not used")))</f>
        <v>Train</v>
      </c>
      <c r="AX1414" s="34">
        <f t="shared" si="313"/>
        <v>9276</v>
      </c>
      <c r="AY1414" s="38" t="str">
        <f t="shared" si="314"/>
        <v/>
      </c>
      <c r="AZ1414" s="13">
        <f t="shared" si="315"/>
        <v>129.55073049808925</v>
      </c>
      <c r="BB1414" s="19">
        <f>Regression!$C$45+Regression!$C$46*A1414</f>
        <v>8347.8524347647417</v>
      </c>
      <c r="BC1414" s="27" t="str">
        <f t="shared" si="316"/>
        <v/>
      </c>
      <c r="BD1414" s="30">
        <f>INDEX('Seasonal Index'!$H$2:$H$53,AI1414)</f>
        <v>1.0104103597905623</v>
      </c>
      <c r="BE1414" s="34" t="str">
        <f t="shared" si="317"/>
        <v/>
      </c>
      <c r="BF1414" s="38" t="str">
        <f t="shared" si="318"/>
        <v/>
      </c>
      <c r="BG1414" s="34">
        <f t="shared" si="319"/>
        <v>9276</v>
      </c>
      <c r="BH1414" s="13">
        <f t="shared" si="320"/>
        <v>0</v>
      </c>
      <c r="BI1414" s="13">
        <f t="shared" si="321"/>
        <v>0</v>
      </c>
    </row>
    <row r="1415" spans="1:61" x14ac:dyDescent="0.2">
      <c r="A1415" s="15">
        <v>1414</v>
      </c>
      <c r="B1415" s="35">
        <v>43168</v>
      </c>
      <c r="C1415" s="36">
        <v>9642</v>
      </c>
      <c r="D1415" s="37"/>
      <c r="E1415" s="15">
        <v>2740.28</v>
      </c>
      <c r="F1415" s="15">
        <v>228000</v>
      </c>
      <c r="H1415" s="15">
        <v>61.654000000000003</v>
      </c>
      <c r="I1415" s="15">
        <v>65.12</v>
      </c>
      <c r="J1415" s="15">
        <v>2.56</v>
      </c>
      <c r="K1415" s="15">
        <v>20037.088</v>
      </c>
      <c r="L1415" s="15">
        <v>913074</v>
      </c>
      <c r="M1415" s="15">
        <v>937</v>
      </c>
      <c r="N1415" s="15">
        <v>17.175999999999998</v>
      </c>
      <c r="O1415" s="15">
        <v>267958</v>
      </c>
      <c r="P1415" s="15">
        <v>13703.3</v>
      </c>
      <c r="Q1415" s="15">
        <v>3774833</v>
      </c>
      <c r="R1415" s="15">
        <v>160000</v>
      </c>
      <c r="S1415" s="15">
        <v>22435</v>
      </c>
      <c r="T1415" s="15">
        <v>13.148</v>
      </c>
      <c r="U1415" s="15">
        <v>131.4</v>
      </c>
      <c r="V1415" s="15">
        <v>17</v>
      </c>
      <c r="W1415" s="15">
        <v>94.7</v>
      </c>
      <c r="X1415" s="15">
        <v>108.20847500000001</v>
      </c>
      <c r="Y1415" s="15">
        <v>3.3333333333333299</v>
      </c>
      <c r="Z1415" s="15">
        <v>2.71199297904968</v>
      </c>
      <c r="AA1415" s="15">
        <v>60.0754203796387</v>
      </c>
      <c r="AB1415" s="15">
        <v>326860</v>
      </c>
      <c r="AD1415" s="15">
        <v>0</v>
      </c>
      <c r="AE1415" s="15">
        <v>137.19999999999999</v>
      </c>
      <c r="AF1415" s="15">
        <v>1.9</v>
      </c>
      <c r="AH1415" s="13">
        <f t="shared" si="308"/>
        <v>2018</v>
      </c>
      <c r="AI1415" s="13">
        <f t="shared" si="309"/>
        <v>10</v>
      </c>
      <c r="AJ1415" s="13">
        <f>IF(AND(ISNUMBER(C1415),ISNUMBER(AK1415),ISNUMBER(AL1415),AH1415&gt;=Inputs!$B$5,AH1415&lt;=Inputs!$B$6,AH1415&lt;&gt;Inputs!$B$7,AH1415&lt;&gt;Inputs!$B$8),1,0)</f>
        <v>1</v>
      </c>
      <c r="AK1415" s="13">
        <f>IF(INDEX($E1415:$AF1415,Inputs!$C$10)="","",INDEX($E1415:$AF1415,Inputs!$C$10))</f>
        <v>267958</v>
      </c>
      <c r="AL1415" s="13">
        <f>IF(INDEX($E1415:$AF1415,Inputs!$C$11)="","",INDEX($E1415:$AF1415,Inputs!$C$11))</f>
        <v>228000</v>
      </c>
      <c r="AM1415" s="19">
        <f>Regression!$C$5+Regression!$C$6*A1415</f>
        <v>9188.3876363534382</v>
      </c>
      <c r="AN1415" s="27">
        <f t="shared" si="310"/>
        <v>1.0493680046596929</v>
      </c>
      <c r="AO1415" s="30">
        <f>INDEX('Seasonal Index'!$E$2:$E$53,AI1415)</f>
        <v>0.99527490721887679</v>
      </c>
      <c r="AP1415" s="34">
        <f t="shared" si="311"/>
        <v>9687.7756387357313</v>
      </c>
      <c r="AQ1415" s="16">
        <f>IF(AJ1415=1,A1415-Regression!$C$15,0)</f>
        <v>-81.280575539568417</v>
      </c>
      <c r="AR1415" s="16">
        <f>IF(AJ1415=1,AK1415-Regression!$D$15,0)</f>
        <v>555.02158273383975</v>
      </c>
      <c r="AS1415" s="16">
        <f>IF(AJ1415=1,AL1415-Regression!$E$15,0)</f>
        <v>-7292.5659472421976</v>
      </c>
      <c r="AT1415" s="16">
        <f>IF(AJ1415=1,AP1415-Regression!$F$15,0)</f>
        <v>593.2029969124651</v>
      </c>
      <c r="AU1415" s="19">
        <f>IF(AND(ISNUMBER(AK1415),ISNUMBER(AL1415)),Regression!$C$38+Regression!$D$38*A1415+Regression!$E$38*AK1415+Regression!$F$38*AL1415,"")</f>
        <v>9241.9331555369426</v>
      </c>
      <c r="AV1415" s="34">
        <f t="shared" si="312"/>
        <v>9198.2641639000922</v>
      </c>
      <c r="AW1415" s="13" t="str">
        <f>IF(AJ1415=1,"Train",IF(AH1415=Inputs!$B$6+1,"Validation",IF(AH1415&gt;Inputs!$B$6+1,"Forecast","Not used")))</f>
        <v>Train</v>
      </c>
      <c r="AX1415" s="34">
        <f t="shared" si="313"/>
        <v>9642</v>
      </c>
      <c r="AY1415" s="38" t="str">
        <f t="shared" si="314"/>
        <v/>
      </c>
      <c r="AZ1415" s="13">
        <f t="shared" si="315"/>
        <v>445.84248319878861</v>
      </c>
      <c r="BB1415" s="19">
        <f>Regression!$C$45+Regression!$C$46*A1415</f>
        <v>8349.4119343775183</v>
      </c>
      <c r="BC1415" s="27" t="str">
        <f t="shared" si="316"/>
        <v/>
      </c>
      <c r="BD1415" s="30">
        <f>INDEX('Seasonal Index'!$H$2:$H$53,AI1415)</f>
        <v>1.0119261816291902</v>
      </c>
      <c r="BE1415" s="34" t="str">
        <f t="shared" si="317"/>
        <v/>
      </c>
      <c r="BF1415" s="38" t="str">
        <f t="shared" si="318"/>
        <v/>
      </c>
      <c r="BG1415" s="34">
        <f t="shared" si="319"/>
        <v>9642</v>
      </c>
      <c r="BH1415" s="13">
        <f t="shared" si="320"/>
        <v>0</v>
      </c>
      <c r="BI1415" s="13">
        <f t="shared" si="321"/>
        <v>0</v>
      </c>
    </row>
    <row r="1416" spans="1:61" x14ac:dyDescent="0.2">
      <c r="A1416" s="15">
        <v>1415</v>
      </c>
      <c r="B1416" s="35">
        <v>43175</v>
      </c>
      <c r="C1416" s="36">
        <v>9324</v>
      </c>
      <c r="D1416" s="37"/>
      <c r="E1416" s="15">
        <v>2759.43</v>
      </c>
      <c r="F1416" s="15">
        <v>223000</v>
      </c>
      <c r="H1416" s="15">
        <v>61.276000000000003</v>
      </c>
      <c r="I1416" s="15">
        <v>64.138000000000005</v>
      </c>
      <c r="J1416" s="15">
        <v>2.5590000000000002</v>
      </c>
      <c r="K1416" s="15">
        <v>20037.088</v>
      </c>
      <c r="L1416" s="15">
        <v>833902</v>
      </c>
      <c r="M1416" s="15">
        <v>937</v>
      </c>
      <c r="N1416" s="15">
        <v>17.446999999999999</v>
      </c>
      <c r="O1416" s="15">
        <v>267958</v>
      </c>
      <c r="P1416" s="15">
        <v>13703.3</v>
      </c>
      <c r="Q1416" s="15">
        <v>3774833</v>
      </c>
      <c r="R1416" s="15">
        <v>160000</v>
      </c>
      <c r="S1416" s="15">
        <v>22435</v>
      </c>
      <c r="T1416" s="15">
        <v>13.148</v>
      </c>
      <c r="U1416" s="15">
        <v>131.4</v>
      </c>
      <c r="V1416" s="15">
        <v>17</v>
      </c>
      <c r="W1416" s="15">
        <v>94.7</v>
      </c>
      <c r="X1416" s="15">
        <v>108.0879</v>
      </c>
      <c r="Y1416" s="15">
        <v>3.3333333333333299</v>
      </c>
      <c r="Z1416" s="15">
        <v>2.83190846443176</v>
      </c>
      <c r="AA1416" s="15">
        <v>60.0754203796387</v>
      </c>
      <c r="AB1416" s="15">
        <v>326860</v>
      </c>
      <c r="AD1416" s="15">
        <v>0</v>
      </c>
      <c r="AE1416" s="15">
        <v>134.5</v>
      </c>
      <c r="AF1416" s="15">
        <v>2.6</v>
      </c>
      <c r="AH1416" s="13">
        <f t="shared" si="308"/>
        <v>2018</v>
      </c>
      <c r="AI1416" s="13">
        <f t="shared" si="309"/>
        <v>11</v>
      </c>
      <c r="AJ1416" s="13">
        <f>IF(AND(ISNUMBER(C1416),ISNUMBER(AK1416),ISNUMBER(AL1416),AH1416&gt;=Inputs!$B$5,AH1416&lt;=Inputs!$B$6,AH1416&lt;&gt;Inputs!$B$7,AH1416&lt;&gt;Inputs!$B$8),1,0)</f>
        <v>1</v>
      </c>
      <c r="AK1416" s="13">
        <f>IF(INDEX($E1416:$AF1416,Inputs!$C$10)="","",INDEX($E1416:$AF1416,Inputs!$C$10))</f>
        <v>267958</v>
      </c>
      <c r="AL1416" s="13">
        <f>IF(INDEX($E1416:$AF1416,Inputs!$C$11)="","",INDEX($E1416:$AF1416,Inputs!$C$11))</f>
        <v>223000</v>
      </c>
      <c r="AM1416" s="19">
        <f>Regression!$C$5+Regression!$C$6*A1416</f>
        <v>9187.2149614151203</v>
      </c>
      <c r="AN1416" s="27">
        <f t="shared" si="310"/>
        <v>1.0148886293789092</v>
      </c>
      <c r="AO1416" s="30">
        <f>INDEX('Seasonal Index'!$E$2:$E$53,AI1416)</f>
        <v>1.0021277529608945</v>
      </c>
      <c r="AP1416" s="34">
        <f t="shared" si="311"/>
        <v>9304.202954614555</v>
      </c>
      <c r="AQ1416" s="16">
        <f>IF(AJ1416=1,A1416-Regression!$C$15,0)</f>
        <v>-80.280575539568417</v>
      </c>
      <c r="AR1416" s="16">
        <f>IF(AJ1416=1,AK1416-Regression!$D$15,0)</f>
        <v>555.02158273383975</v>
      </c>
      <c r="AS1416" s="16">
        <f>IF(AJ1416=1,AL1416-Regression!$E$15,0)</f>
        <v>-12292.565947242198</v>
      </c>
      <c r="AT1416" s="16">
        <f>IF(AJ1416=1,AP1416-Regression!$F$15,0)</f>
        <v>209.63031279128882</v>
      </c>
      <c r="AU1416" s="19">
        <f>IF(AND(ISNUMBER(AK1416),ISNUMBER(AL1416)),Regression!$C$38+Regression!$D$38*A1416+Regression!$E$38*AK1416+Regression!$F$38*AL1416,"")</f>
        <v>9253.6460492027945</v>
      </c>
      <c r="AV1416" s="34">
        <f t="shared" si="312"/>
        <v>9273.3355219830555</v>
      </c>
      <c r="AW1416" s="13" t="str">
        <f>IF(AJ1416=1,"Train",IF(AH1416=Inputs!$B$6+1,"Validation",IF(AH1416&gt;Inputs!$B$6+1,"Forecast","Not used")))</f>
        <v>Train</v>
      </c>
      <c r="AX1416" s="34">
        <f t="shared" si="313"/>
        <v>9324</v>
      </c>
      <c r="AY1416" s="38" t="str">
        <f t="shared" si="314"/>
        <v/>
      </c>
      <c r="AZ1416" s="13">
        <f t="shared" si="315"/>
        <v>50.556905411760454</v>
      </c>
      <c r="BB1416" s="19">
        <f>Regression!$C$45+Regression!$C$46*A1416</f>
        <v>8350.9714339902966</v>
      </c>
      <c r="BC1416" s="27" t="str">
        <f t="shared" si="316"/>
        <v/>
      </c>
      <c r="BD1416" s="30">
        <f>INDEX('Seasonal Index'!$H$2:$H$53,AI1416)</f>
        <v>1.0050201958166503</v>
      </c>
      <c r="BE1416" s="34" t="str">
        <f t="shared" si="317"/>
        <v/>
      </c>
      <c r="BF1416" s="38" t="str">
        <f t="shared" si="318"/>
        <v/>
      </c>
      <c r="BG1416" s="34">
        <f t="shared" si="319"/>
        <v>9324</v>
      </c>
      <c r="BH1416" s="13">
        <f t="shared" si="320"/>
        <v>0</v>
      </c>
      <c r="BI1416" s="13">
        <f t="shared" si="321"/>
        <v>0</v>
      </c>
    </row>
    <row r="1417" spans="1:61" x14ac:dyDescent="0.2">
      <c r="A1417" s="15">
        <v>1416</v>
      </c>
      <c r="B1417" s="35">
        <v>43182</v>
      </c>
      <c r="C1417" s="36">
        <v>9208</v>
      </c>
      <c r="D1417" s="37"/>
      <c r="E1417" s="15">
        <v>2674.748</v>
      </c>
      <c r="F1417" s="15">
        <v>225000</v>
      </c>
      <c r="H1417" s="15">
        <v>64.105999999999995</v>
      </c>
      <c r="I1417" s="15">
        <v>67.396000000000001</v>
      </c>
      <c r="J1417" s="15">
        <v>2.5979999999999999</v>
      </c>
      <c r="K1417" s="15">
        <v>20037.088</v>
      </c>
      <c r="L1417" s="15">
        <v>833902</v>
      </c>
      <c r="M1417" s="15">
        <v>937</v>
      </c>
      <c r="N1417" s="15">
        <v>17.446999999999999</v>
      </c>
      <c r="O1417" s="15">
        <v>244736</v>
      </c>
      <c r="P1417" s="15">
        <v>13703.3</v>
      </c>
      <c r="Q1417" s="15">
        <v>3830785</v>
      </c>
      <c r="R1417" s="15">
        <v>160000</v>
      </c>
      <c r="S1417" s="15">
        <v>22435</v>
      </c>
      <c r="T1417" s="15">
        <v>13.148</v>
      </c>
      <c r="U1417" s="15">
        <v>131.4</v>
      </c>
      <c r="V1417" s="15">
        <v>17</v>
      </c>
      <c r="W1417" s="15">
        <v>94.7</v>
      </c>
      <c r="X1417" s="15">
        <v>108.03618</v>
      </c>
      <c r="Y1417" s="15">
        <v>3.3333333333333299</v>
      </c>
      <c r="Z1417" s="15">
        <v>2.83190846443176</v>
      </c>
      <c r="AA1417" s="15">
        <v>60.0754203796387</v>
      </c>
      <c r="AB1417" s="15">
        <v>326860</v>
      </c>
      <c r="AD1417" s="15">
        <v>0</v>
      </c>
      <c r="AE1417" s="15">
        <v>121.7</v>
      </c>
      <c r="AF1417" s="15">
        <v>4.5999999999999996</v>
      </c>
      <c r="AH1417" s="13">
        <f t="shared" si="308"/>
        <v>2018</v>
      </c>
      <c r="AI1417" s="13">
        <f t="shared" si="309"/>
        <v>12</v>
      </c>
      <c r="AJ1417" s="13">
        <f>IF(AND(ISNUMBER(C1417),ISNUMBER(AK1417),ISNUMBER(AL1417),AH1417&gt;=Inputs!$B$5,AH1417&lt;=Inputs!$B$6,AH1417&lt;&gt;Inputs!$B$7,AH1417&lt;&gt;Inputs!$B$8),1,0)</f>
        <v>1</v>
      </c>
      <c r="AK1417" s="13">
        <f>IF(INDEX($E1417:$AF1417,Inputs!$C$10)="","",INDEX($E1417:$AF1417,Inputs!$C$10))</f>
        <v>244736</v>
      </c>
      <c r="AL1417" s="13">
        <f>IF(INDEX($E1417:$AF1417,Inputs!$C$11)="","",INDEX($E1417:$AF1417,Inputs!$C$11))</f>
        <v>225000</v>
      </c>
      <c r="AM1417" s="19">
        <f>Regression!$C$5+Regression!$C$6*A1417</f>
        <v>9186.0422864768007</v>
      </c>
      <c r="AN1417" s="27">
        <f t="shared" si="310"/>
        <v>1.0023903344703218</v>
      </c>
      <c r="AO1417" s="30">
        <f>INDEX('Seasonal Index'!$E$2:$E$53,AI1417)</f>
        <v>0.99255102448152055</v>
      </c>
      <c r="AP1417" s="34">
        <f t="shared" si="311"/>
        <v>9277.1049274872166</v>
      </c>
      <c r="AQ1417" s="16">
        <f>IF(AJ1417=1,A1417-Regression!$C$15,0)</f>
        <v>-79.280575539568417</v>
      </c>
      <c r="AR1417" s="16">
        <f>IF(AJ1417=1,AK1417-Regression!$D$15,0)</f>
        <v>-22666.97841726616</v>
      </c>
      <c r="AS1417" s="16">
        <f>IF(AJ1417=1,AL1417-Regression!$E$15,0)</f>
        <v>-10292.565947242198</v>
      </c>
      <c r="AT1417" s="16">
        <f>IF(AJ1417=1,AP1417-Regression!$F$15,0)</f>
        <v>182.53228566395046</v>
      </c>
      <c r="AU1417" s="19">
        <f>IF(AND(ISNUMBER(AK1417),ISNUMBER(AL1417)),Regression!$C$38+Regression!$D$38*A1417+Regression!$E$38*AK1417+Regression!$F$38*AL1417,"")</f>
        <v>9204.401140431175</v>
      </c>
      <c r="AV1417" s="34">
        <f t="shared" si="312"/>
        <v>9135.8377816738393</v>
      </c>
      <c r="AW1417" s="13" t="str">
        <f>IF(AJ1417=1,"Train",IF(AH1417=Inputs!$B$6+1,"Validation",IF(AH1417&gt;Inputs!$B$6+1,"Forecast","Not used")))</f>
        <v>Train</v>
      </c>
      <c r="AX1417" s="34">
        <f t="shared" si="313"/>
        <v>9208</v>
      </c>
      <c r="AY1417" s="38" t="str">
        <f t="shared" si="314"/>
        <v/>
      </c>
      <c r="AZ1417" s="13">
        <f t="shared" si="315"/>
        <v>72.70378705604162</v>
      </c>
      <c r="BB1417" s="19">
        <f>Regression!$C$45+Regression!$C$46*A1417</f>
        <v>8352.5309336030732</v>
      </c>
      <c r="BC1417" s="27" t="str">
        <f t="shared" si="316"/>
        <v/>
      </c>
      <c r="BD1417" s="30">
        <f>INDEX('Seasonal Index'!$H$2:$H$53,AI1417)</f>
        <v>1.0030364776411875</v>
      </c>
      <c r="BE1417" s="34" t="str">
        <f t="shared" si="317"/>
        <v/>
      </c>
      <c r="BF1417" s="38" t="str">
        <f t="shared" si="318"/>
        <v/>
      </c>
      <c r="BG1417" s="34">
        <f t="shared" si="319"/>
        <v>9208</v>
      </c>
      <c r="BH1417" s="13">
        <f t="shared" si="320"/>
        <v>0</v>
      </c>
      <c r="BI1417" s="13">
        <f t="shared" si="321"/>
        <v>0</v>
      </c>
    </row>
    <row r="1418" spans="1:61" x14ac:dyDescent="0.2">
      <c r="A1418" s="15">
        <v>1417</v>
      </c>
      <c r="B1418" s="35">
        <v>43189</v>
      </c>
      <c r="C1418" s="36">
        <v>9203</v>
      </c>
      <c r="D1418" s="37"/>
      <c r="E1418" s="15">
        <v>2629.26</v>
      </c>
      <c r="F1418" s="15">
        <v>221000</v>
      </c>
      <c r="H1418" s="15">
        <v>64.967500000000001</v>
      </c>
      <c r="I1418" s="15">
        <v>68.647499999999994</v>
      </c>
      <c r="J1418" s="15">
        <v>2.6480000000000001</v>
      </c>
      <c r="K1418" s="15">
        <v>20037.088</v>
      </c>
      <c r="L1418" s="15">
        <v>833902</v>
      </c>
      <c r="M1418" s="15">
        <v>937</v>
      </c>
      <c r="N1418" s="15">
        <v>17.446999999999999</v>
      </c>
      <c r="O1418" s="15">
        <v>244736</v>
      </c>
      <c r="P1418" s="15">
        <v>13703.3</v>
      </c>
      <c r="Q1418" s="15">
        <v>3830785</v>
      </c>
      <c r="R1418" s="15">
        <v>160000</v>
      </c>
      <c r="S1418" s="15">
        <v>22435</v>
      </c>
      <c r="T1418" s="15">
        <v>13.148</v>
      </c>
      <c r="U1418" s="15">
        <v>131.4</v>
      </c>
      <c r="V1418" s="15">
        <v>17</v>
      </c>
      <c r="W1418" s="15">
        <v>94.7</v>
      </c>
      <c r="X1418" s="15">
        <v>108.1382</v>
      </c>
      <c r="Y1418" s="15">
        <v>3.3333333333333299</v>
      </c>
      <c r="Z1418" s="15">
        <v>2.83190846443176</v>
      </c>
      <c r="AA1418" s="15">
        <v>60.0754203796387</v>
      </c>
      <c r="AB1418" s="15">
        <v>326860</v>
      </c>
      <c r="AD1418" s="15">
        <v>0</v>
      </c>
      <c r="AE1418" s="15">
        <v>98.1</v>
      </c>
      <c r="AF1418" s="15">
        <v>8.5</v>
      </c>
      <c r="AH1418" s="13">
        <f t="shared" si="308"/>
        <v>2018</v>
      </c>
      <c r="AI1418" s="13">
        <f t="shared" si="309"/>
        <v>13</v>
      </c>
      <c r="AJ1418" s="13">
        <f>IF(AND(ISNUMBER(C1418),ISNUMBER(AK1418),ISNUMBER(AL1418),AH1418&gt;=Inputs!$B$5,AH1418&lt;=Inputs!$B$6,AH1418&lt;&gt;Inputs!$B$7,AH1418&lt;&gt;Inputs!$B$8),1,0)</f>
        <v>1</v>
      </c>
      <c r="AK1418" s="13">
        <f>IF(INDEX($E1418:$AF1418,Inputs!$C$10)="","",INDEX($E1418:$AF1418,Inputs!$C$10))</f>
        <v>244736</v>
      </c>
      <c r="AL1418" s="13">
        <f>IF(INDEX($E1418:$AF1418,Inputs!$C$11)="","",INDEX($E1418:$AF1418,Inputs!$C$11))</f>
        <v>221000</v>
      </c>
      <c r="AM1418" s="19">
        <f>Regression!$C$5+Regression!$C$6*A1418</f>
        <v>9184.869611538481</v>
      </c>
      <c r="AN1418" s="27">
        <f t="shared" si="310"/>
        <v>1.0019739407556469</v>
      </c>
      <c r="AO1418" s="30">
        <f>INDEX('Seasonal Index'!$E$2:$E$53,AI1418)</f>
        <v>1.0067199075539344</v>
      </c>
      <c r="AP1418" s="34">
        <f t="shared" si="311"/>
        <v>9141.5694980750686</v>
      </c>
      <c r="AQ1418" s="16">
        <f>IF(AJ1418=1,A1418-Regression!$C$15,0)</f>
        <v>-78.280575539568417</v>
      </c>
      <c r="AR1418" s="16">
        <f>IF(AJ1418=1,AK1418-Regression!$D$15,0)</f>
        <v>-22666.97841726616</v>
      </c>
      <c r="AS1418" s="16">
        <f>IF(AJ1418=1,AL1418-Regression!$E$15,0)</f>
        <v>-14292.565947242198</v>
      </c>
      <c r="AT1418" s="16">
        <f>IF(AJ1418=1,AP1418-Regression!$F$15,0)</f>
        <v>46.996856251802456</v>
      </c>
      <c r="AU1418" s="19">
        <f>IF(AND(ISNUMBER(AK1418),ISNUMBER(AL1418)),Regression!$C$38+Regression!$D$38*A1418+Regression!$E$38*AK1418+Regression!$F$38*AL1418,"")</f>
        <v>9213.4589927202687</v>
      </c>
      <c r="AV1418" s="34">
        <f t="shared" si="312"/>
        <v>9275.3725854033146</v>
      </c>
      <c r="AW1418" s="13" t="str">
        <f>IF(AJ1418=1,"Train",IF(AH1418=Inputs!$B$6+1,"Validation",IF(AH1418&gt;Inputs!$B$6+1,"Forecast","Not used")))</f>
        <v>Train</v>
      </c>
      <c r="AX1418" s="34">
        <f t="shared" si="313"/>
        <v>9203</v>
      </c>
      <c r="AY1418" s="38" t="str">
        <f t="shared" si="314"/>
        <v/>
      </c>
      <c r="AZ1418" s="13">
        <f t="shared" si="315"/>
        <v>-71.889494645200102</v>
      </c>
      <c r="BB1418" s="19">
        <f>Regression!$C$45+Regression!$C$46*A1418</f>
        <v>8354.0904332158498</v>
      </c>
      <c r="BC1418" s="27" t="str">
        <f t="shared" si="316"/>
        <v/>
      </c>
      <c r="BD1418" s="30">
        <f>INDEX('Seasonal Index'!$H$2:$H$53,AI1418)</f>
        <v>1.0306249409207193</v>
      </c>
      <c r="BE1418" s="34" t="str">
        <f t="shared" si="317"/>
        <v/>
      </c>
      <c r="BF1418" s="38" t="str">
        <f t="shared" si="318"/>
        <v/>
      </c>
      <c r="BG1418" s="34">
        <f t="shared" si="319"/>
        <v>9203</v>
      </c>
      <c r="BH1418" s="13">
        <f t="shared" si="320"/>
        <v>0</v>
      </c>
      <c r="BI1418" s="13">
        <f t="shared" si="321"/>
        <v>0</v>
      </c>
    </row>
    <row r="1419" spans="1:61" x14ac:dyDescent="0.2">
      <c r="A1419" s="15">
        <v>1418</v>
      </c>
      <c r="B1419" s="35">
        <v>43196</v>
      </c>
      <c r="C1419" s="36">
        <v>9273</v>
      </c>
      <c r="D1419" s="37"/>
      <c r="E1419" s="15">
        <v>2621.6660000000002</v>
      </c>
      <c r="F1419" s="15">
        <v>232000</v>
      </c>
      <c r="H1419" s="15">
        <v>63.073999999999998</v>
      </c>
      <c r="I1419" s="15">
        <v>67.027500000000003</v>
      </c>
      <c r="J1419" s="15">
        <v>2.7</v>
      </c>
      <c r="K1419" s="15">
        <v>20037.088</v>
      </c>
      <c r="L1419" s="15">
        <v>833902</v>
      </c>
      <c r="M1419" s="15">
        <v>969</v>
      </c>
      <c r="N1419" s="15">
        <v>17.446999999999999</v>
      </c>
      <c r="O1419" s="15">
        <v>244736</v>
      </c>
      <c r="P1419" s="15">
        <v>13738.7</v>
      </c>
      <c r="Q1419" s="15">
        <v>3830785</v>
      </c>
      <c r="R1419" s="15">
        <v>160000</v>
      </c>
      <c r="S1419" s="15">
        <v>22435</v>
      </c>
      <c r="T1419" s="15">
        <v>13.148</v>
      </c>
      <c r="U1419" s="15">
        <v>131.4</v>
      </c>
      <c r="V1419" s="15">
        <v>17</v>
      </c>
      <c r="W1419" s="15">
        <v>94.7</v>
      </c>
      <c r="X1419" s="15">
        <v>107.4469</v>
      </c>
      <c r="Y1419" s="15">
        <v>3.3333333333333299</v>
      </c>
      <c r="Z1419" s="15">
        <v>2.83190846443176</v>
      </c>
      <c r="AA1419" s="15">
        <v>60.0754203796387</v>
      </c>
      <c r="AB1419" s="15">
        <v>326860</v>
      </c>
      <c r="AD1419" s="15">
        <v>0</v>
      </c>
      <c r="AE1419" s="15">
        <v>100.9</v>
      </c>
      <c r="AF1419" s="15">
        <v>5.9</v>
      </c>
      <c r="AH1419" s="13">
        <f t="shared" si="308"/>
        <v>2018</v>
      </c>
      <c r="AI1419" s="13">
        <f t="shared" si="309"/>
        <v>14</v>
      </c>
      <c r="AJ1419" s="13">
        <f>IF(AND(ISNUMBER(C1419),ISNUMBER(AK1419),ISNUMBER(AL1419),AH1419&gt;=Inputs!$B$5,AH1419&lt;=Inputs!$B$6,AH1419&lt;&gt;Inputs!$B$7,AH1419&lt;&gt;Inputs!$B$8),1,0)</f>
        <v>1</v>
      </c>
      <c r="AK1419" s="13">
        <f>IF(INDEX($E1419:$AF1419,Inputs!$C$10)="","",INDEX($E1419:$AF1419,Inputs!$C$10))</f>
        <v>244736</v>
      </c>
      <c r="AL1419" s="13">
        <f>IF(INDEX($E1419:$AF1419,Inputs!$C$11)="","",INDEX($E1419:$AF1419,Inputs!$C$11))</f>
        <v>232000</v>
      </c>
      <c r="AM1419" s="19">
        <f>Regression!$C$5+Regression!$C$6*A1419</f>
        <v>9183.6969366001631</v>
      </c>
      <c r="AN1419" s="27">
        <f t="shared" si="310"/>
        <v>1.0097240864998422</v>
      </c>
      <c r="AO1419" s="30">
        <f>INDEX('Seasonal Index'!$E$2:$E$53,AI1419)</f>
        <v>0.99471306505019241</v>
      </c>
      <c r="AP1419" s="34">
        <f t="shared" si="311"/>
        <v>9322.286321364536</v>
      </c>
      <c r="AQ1419" s="16">
        <f>IF(AJ1419=1,A1419-Regression!$C$15,0)</f>
        <v>-77.280575539568417</v>
      </c>
      <c r="AR1419" s="16">
        <f>IF(AJ1419=1,AK1419-Regression!$D$15,0)</f>
        <v>-22666.97841726616</v>
      </c>
      <c r="AS1419" s="16">
        <f>IF(AJ1419=1,AL1419-Regression!$E$15,0)</f>
        <v>-3292.5659472421976</v>
      </c>
      <c r="AT1419" s="16">
        <f>IF(AJ1419=1,AP1419-Regression!$F$15,0)</f>
        <v>227.71367954126981</v>
      </c>
      <c r="AU1419" s="19">
        <f>IF(AND(ISNUMBER(AK1419),ISNUMBER(AL1419)),Regression!$C$38+Regression!$D$38*A1419+Regression!$E$38*AK1419+Regression!$F$38*AL1419,"")</f>
        <v>9182.6912243580064</v>
      </c>
      <c r="AV1419" s="34">
        <f t="shared" si="312"/>
        <v>9134.1429331906565</v>
      </c>
      <c r="AW1419" s="13" t="str">
        <f>IF(AJ1419=1,"Train",IF(AH1419=Inputs!$B$6+1,"Validation",IF(AH1419&gt;Inputs!$B$6+1,"Forecast","Not used")))</f>
        <v>Train</v>
      </c>
      <c r="AX1419" s="34">
        <f t="shared" si="313"/>
        <v>9273</v>
      </c>
      <c r="AY1419" s="38" t="str">
        <f t="shared" si="314"/>
        <v/>
      </c>
      <c r="AZ1419" s="13">
        <f t="shared" si="315"/>
        <v>139.59509700652961</v>
      </c>
      <c r="BB1419" s="19">
        <f>Regression!$C$45+Regression!$C$46*A1419</f>
        <v>8355.6499328286263</v>
      </c>
      <c r="BC1419" s="27" t="str">
        <f t="shared" si="316"/>
        <v/>
      </c>
      <c r="BD1419" s="30">
        <f>INDEX('Seasonal Index'!$H$2:$H$53,AI1419)</f>
        <v>0.9999465749058718</v>
      </c>
      <c r="BE1419" s="34" t="str">
        <f t="shared" si="317"/>
        <v/>
      </c>
      <c r="BF1419" s="38" t="str">
        <f t="shared" si="318"/>
        <v/>
      </c>
      <c r="BG1419" s="34">
        <f t="shared" si="319"/>
        <v>9273</v>
      </c>
      <c r="BH1419" s="13">
        <f t="shared" si="320"/>
        <v>0</v>
      </c>
      <c r="BI1419" s="13">
        <f t="shared" si="321"/>
        <v>0</v>
      </c>
    </row>
    <row r="1420" spans="1:61" x14ac:dyDescent="0.2">
      <c r="A1420" s="15">
        <v>1419</v>
      </c>
      <c r="B1420" s="35">
        <v>43203</v>
      </c>
      <c r="C1420" s="36">
        <v>9857</v>
      </c>
      <c r="D1420" s="37"/>
      <c r="E1420" s="15">
        <v>2646.502</v>
      </c>
      <c r="F1420" s="15">
        <v>234000</v>
      </c>
      <c r="H1420" s="15">
        <v>66.022000000000006</v>
      </c>
      <c r="I1420" s="15">
        <v>71.244</v>
      </c>
      <c r="J1420" s="15">
        <v>2.694</v>
      </c>
      <c r="K1420" s="15">
        <v>20037.088</v>
      </c>
      <c r="L1420" s="15">
        <v>775826</v>
      </c>
      <c r="M1420" s="15">
        <v>969</v>
      </c>
      <c r="N1420" s="15">
        <v>17.446999999999999</v>
      </c>
      <c r="O1420" s="15">
        <v>244736</v>
      </c>
      <c r="P1420" s="15">
        <v>13738.7</v>
      </c>
      <c r="Q1420" s="15">
        <v>3830785</v>
      </c>
      <c r="R1420" s="15">
        <v>160000</v>
      </c>
      <c r="S1420" s="15">
        <v>22435</v>
      </c>
      <c r="T1420" s="15">
        <v>13.148</v>
      </c>
      <c r="U1420" s="15">
        <v>131.4</v>
      </c>
      <c r="V1420" s="15">
        <v>17</v>
      </c>
      <c r="W1420" s="15">
        <v>91</v>
      </c>
      <c r="X1420" s="15">
        <v>107.6837</v>
      </c>
      <c r="Y1420" s="15">
        <v>3.3333333333333299</v>
      </c>
      <c r="Z1420" s="15">
        <v>2.83190846443176</v>
      </c>
      <c r="AA1420" s="15">
        <v>60.0754203796387</v>
      </c>
      <c r="AB1420" s="15">
        <v>326860</v>
      </c>
      <c r="AD1420" s="15">
        <v>0</v>
      </c>
      <c r="AE1420" s="15">
        <v>93.1</v>
      </c>
      <c r="AF1420" s="15">
        <v>5.9</v>
      </c>
      <c r="AH1420" s="13">
        <f t="shared" si="308"/>
        <v>2018</v>
      </c>
      <c r="AI1420" s="13">
        <f t="shared" si="309"/>
        <v>15</v>
      </c>
      <c r="AJ1420" s="13">
        <f>IF(AND(ISNUMBER(C1420),ISNUMBER(AK1420),ISNUMBER(AL1420),AH1420&gt;=Inputs!$B$5,AH1420&lt;=Inputs!$B$6,AH1420&lt;&gt;Inputs!$B$7,AH1420&lt;&gt;Inputs!$B$8),1,0)</f>
        <v>1</v>
      </c>
      <c r="AK1420" s="13">
        <f>IF(INDEX($E1420:$AF1420,Inputs!$C$10)="","",INDEX($E1420:$AF1420,Inputs!$C$10))</f>
        <v>244736</v>
      </c>
      <c r="AL1420" s="13">
        <f>IF(INDEX($E1420:$AF1420,Inputs!$C$11)="","",INDEX($E1420:$AF1420,Inputs!$C$11))</f>
        <v>234000</v>
      </c>
      <c r="AM1420" s="19">
        <f>Regression!$C$5+Regression!$C$6*A1420</f>
        <v>9182.5242616618434</v>
      </c>
      <c r="AN1420" s="27">
        <f t="shared" si="310"/>
        <v>1.0734521052292969</v>
      </c>
      <c r="AO1420" s="30">
        <f>INDEX('Seasonal Index'!$E$2:$E$53,AI1420)</f>
        <v>1.0030309157157118</v>
      </c>
      <c r="AP1420" s="34">
        <f t="shared" si="311"/>
        <v>9827.2145410059929</v>
      </c>
      <c r="AQ1420" s="16">
        <f>IF(AJ1420=1,A1420-Regression!$C$15,0)</f>
        <v>-76.280575539568417</v>
      </c>
      <c r="AR1420" s="16">
        <f>IF(AJ1420=1,AK1420-Regression!$D$15,0)</f>
        <v>-22666.97841726616</v>
      </c>
      <c r="AS1420" s="16">
        <f>IF(AJ1420=1,AL1420-Regression!$E$15,0)</f>
        <v>-1292.5659472421976</v>
      </c>
      <c r="AT1420" s="16">
        <f>IF(AJ1420=1,AP1420-Regression!$F$15,0)</f>
        <v>732.64189918272677</v>
      </c>
      <c r="AU1420" s="19">
        <f>IF(AND(ISNUMBER(AK1420),ISNUMBER(AL1420)),Regression!$C$38+Regression!$D$38*A1420+Regression!$E$38*AK1420+Regression!$F$38*AL1420,"")</f>
        <v>9175.8188283865566</v>
      </c>
      <c r="AV1420" s="34">
        <f t="shared" si="312"/>
        <v>9203.6299618780376</v>
      </c>
      <c r="AW1420" s="13" t="str">
        <f>IF(AJ1420=1,"Train",IF(AH1420=Inputs!$B$6+1,"Validation",IF(AH1420&gt;Inputs!$B$6+1,"Forecast","Not used")))</f>
        <v>Train</v>
      </c>
      <c r="AX1420" s="34">
        <f t="shared" si="313"/>
        <v>9857</v>
      </c>
      <c r="AY1420" s="38" t="str">
        <f t="shared" si="314"/>
        <v/>
      </c>
      <c r="AZ1420" s="13">
        <f t="shared" si="315"/>
        <v>651.39571261943638</v>
      </c>
      <c r="BB1420" s="19">
        <f>Regression!$C$45+Regression!$C$46*A1420</f>
        <v>8357.2094324414029</v>
      </c>
      <c r="BC1420" s="27" t="str">
        <f t="shared" si="316"/>
        <v/>
      </c>
      <c r="BD1420" s="30">
        <f>INDEX('Seasonal Index'!$H$2:$H$53,AI1420)</f>
        <v>0.99086023336954587</v>
      </c>
      <c r="BE1420" s="34" t="str">
        <f t="shared" si="317"/>
        <v/>
      </c>
      <c r="BF1420" s="38" t="str">
        <f t="shared" si="318"/>
        <v/>
      </c>
      <c r="BG1420" s="34">
        <f t="shared" si="319"/>
        <v>9857</v>
      </c>
      <c r="BH1420" s="13">
        <f t="shared" si="320"/>
        <v>0</v>
      </c>
      <c r="BI1420" s="13">
        <f t="shared" si="321"/>
        <v>0</v>
      </c>
    </row>
    <row r="1421" spans="1:61" x14ac:dyDescent="0.2">
      <c r="A1421" s="15">
        <v>1420</v>
      </c>
      <c r="B1421" s="35">
        <v>43210</v>
      </c>
      <c r="C1421" s="36">
        <v>9083</v>
      </c>
      <c r="D1421" s="37"/>
      <c r="E1421" s="15">
        <v>2691.2280000000001</v>
      </c>
      <c r="F1421" s="15">
        <v>236000</v>
      </c>
      <c r="H1421" s="15">
        <v>67.546000000000006</v>
      </c>
      <c r="I1421" s="15">
        <v>73.391999999999996</v>
      </c>
      <c r="J1421" s="15">
        <v>2.7469999999999999</v>
      </c>
      <c r="K1421" s="15">
        <v>20037.088</v>
      </c>
      <c r="L1421" s="15">
        <v>775826</v>
      </c>
      <c r="M1421" s="15">
        <v>969</v>
      </c>
      <c r="N1421" s="15">
        <v>17.661999999999999</v>
      </c>
      <c r="O1421" s="15">
        <v>227759</v>
      </c>
      <c r="P1421" s="15">
        <v>13738.7</v>
      </c>
      <c r="Q1421" s="15">
        <v>3830785</v>
      </c>
      <c r="R1421" s="15">
        <v>160000</v>
      </c>
      <c r="S1421" s="15">
        <v>22435</v>
      </c>
      <c r="T1421" s="15">
        <v>13.148</v>
      </c>
      <c r="U1421" s="15">
        <v>131.4</v>
      </c>
      <c r="V1421" s="15">
        <v>17</v>
      </c>
      <c r="W1421" s="15">
        <v>91</v>
      </c>
      <c r="X1421" s="15">
        <v>107.30944</v>
      </c>
      <c r="Y1421" s="15">
        <v>3.3333333333333299</v>
      </c>
      <c r="Z1421" s="15">
        <v>2.7522883415222199</v>
      </c>
      <c r="AA1421" s="15">
        <v>60.0754203796387</v>
      </c>
      <c r="AB1421" s="15">
        <v>326860</v>
      </c>
      <c r="AD1421" s="15">
        <v>0</v>
      </c>
      <c r="AE1421" s="15">
        <v>94.6</v>
      </c>
      <c r="AF1421" s="15">
        <v>4.3</v>
      </c>
      <c r="AH1421" s="13">
        <f t="shared" si="308"/>
        <v>2018</v>
      </c>
      <c r="AI1421" s="13">
        <f t="shared" si="309"/>
        <v>16</v>
      </c>
      <c r="AJ1421" s="13">
        <f>IF(AND(ISNUMBER(C1421),ISNUMBER(AK1421),ISNUMBER(AL1421),AH1421&gt;=Inputs!$B$5,AH1421&lt;=Inputs!$B$6,AH1421&lt;&gt;Inputs!$B$7,AH1421&lt;&gt;Inputs!$B$8),1,0)</f>
        <v>1</v>
      </c>
      <c r="AK1421" s="13">
        <f>IF(INDEX($E1421:$AF1421,Inputs!$C$10)="","",INDEX($E1421:$AF1421,Inputs!$C$10))</f>
        <v>227759</v>
      </c>
      <c r="AL1421" s="13">
        <f>IF(INDEX($E1421:$AF1421,Inputs!$C$11)="","",INDEX($E1421:$AF1421,Inputs!$C$11))</f>
        <v>236000</v>
      </c>
      <c r="AM1421" s="19">
        <f>Regression!$C$5+Regression!$C$6*A1421</f>
        <v>9181.3515867235255</v>
      </c>
      <c r="AN1421" s="27">
        <f t="shared" si="310"/>
        <v>0.98928789668987904</v>
      </c>
      <c r="AO1421" s="30">
        <f>INDEX('Seasonal Index'!$E$2:$E$53,AI1421)</f>
        <v>1.002097408025427</v>
      </c>
      <c r="AP1421" s="34">
        <f t="shared" si="311"/>
        <v>9063.9891164847013</v>
      </c>
      <c r="AQ1421" s="16">
        <f>IF(AJ1421=1,A1421-Regression!$C$15,0)</f>
        <v>-75.280575539568417</v>
      </c>
      <c r="AR1421" s="16">
        <f>IF(AJ1421=1,AK1421-Regression!$D$15,0)</f>
        <v>-39643.97841726616</v>
      </c>
      <c r="AS1421" s="16">
        <f>IF(AJ1421=1,AL1421-Regression!$E$15,0)</f>
        <v>707.43405275780242</v>
      </c>
      <c r="AT1421" s="16">
        <f>IF(AJ1421=1,AP1421-Regression!$F$15,0)</f>
        <v>-30.583525338564868</v>
      </c>
      <c r="AU1421" s="19">
        <f>IF(AND(ISNUMBER(AK1421),ISNUMBER(AL1421)),Regression!$C$38+Regression!$D$38*A1421+Regression!$E$38*AK1421+Regression!$F$38*AL1421,"")</f>
        <v>9137.9689907731954</v>
      </c>
      <c r="AV1421" s="34">
        <f t="shared" si="312"/>
        <v>9157.1350402705466</v>
      </c>
      <c r="AW1421" s="13" t="str">
        <f>IF(AJ1421=1,"Train",IF(AH1421=Inputs!$B$6+1,"Validation",IF(AH1421&gt;Inputs!$B$6+1,"Forecast","Not used")))</f>
        <v>Train</v>
      </c>
      <c r="AX1421" s="34">
        <f t="shared" si="313"/>
        <v>9083</v>
      </c>
      <c r="AY1421" s="38" t="str">
        <f t="shared" si="314"/>
        <v/>
      </c>
      <c r="AZ1421" s="13">
        <f t="shared" si="315"/>
        <v>-73.979874288494102</v>
      </c>
      <c r="BB1421" s="19">
        <f>Regression!$C$45+Regression!$C$46*A1421</f>
        <v>8358.7689320541795</v>
      </c>
      <c r="BC1421" s="27" t="str">
        <f t="shared" si="316"/>
        <v/>
      </c>
      <c r="BD1421" s="30">
        <f>INDEX('Seasonal Index'!$H$2:$H$53,AI1421)</f>
        <v>1.0144500074765384</v>
      </c>
      <c r="BE1421" s="34" t="str">
        <f t="shared" si="317"/>
        <v/>
      </c>
      <c r="BF1421" s="38" t="str">
        <f t="shared" si="318"/>
        <v/>
      </c>
      <c r="BG1421" s="34">
        <f t="shared" si="319"/>
        <v>9083</v>
      </c>
      <c r="BH1421" s="13">
        <f t="shared" si="320"/>
        <v>0</v>
      </c>
      <c r="BI1421" s="13">
        <f t="shared" si="321"/>
        <v>0</v>
      </c>
    </row>
    <row r="1422" spans="1:61" x14ac:dyDescent="0.2">
      <c r="A1422" s="15">
        <v>1421</v>
      </c>
      <c r="B1422" s="35">
        <v>43217</v>
      </c>
      <c r="C1422" s="36">
        <v>9090</v>
      </c>
      <c r="D1422" s="37"/>
      <c r="E1422" s="15">
        <v>2656.22</v>
      </c>
      <c r="F1422" s="15">
        <v>207000</v>
      </c>
      <c r="H1422" s="15">
        <v>67.912000000000006</v>
      </c>
      <c r="I1422" s="15">
        <v>74.981999999999999</v>
      </c>
      <c r="J1422" s="15">
        <v>2.798</v>
      </c>
      <c r="K1422" s="15">
        <v>20037.088</v>
      </c>
      <c r="L1422" s="15">
        <v>775826</v>
      </c>
      <c r="M1422" s="15">
        <v>969</v>
      </c>
      <c r="N1422" s="15">
        <v>17.661999999999999</v>
      </c>
      <c r="O1422" s="15">
        <v>227759</v>
      </c>
      <c r="P1422" s="15">
        <v>13738.7</v>
      </c>
      <c r="Q1422" s="15">
        <v>3830785</v>
      </c>
      <c r="R1422" s="15">
        <v>160000</v>
      </c>
      <c r="S1422" s="15">
        <v>22435</v>
      </c>
      <c r="T1422" s="15">
        <v>13.148</v>
      </c>
      <c r="U1422" s="15">
        <v>131.4</v>
      </c>
      <c r="V1422" s="15">
        <v>17</v>
      </c>
      <c r="W1422" s="15">
        <v>91</v>
      </c>
      <c r="X1422" s="15">
        <v>107.38038</v>
      </c>
      <c r="Y1422" s="15">
        <v>3.3333333333333299</v>
      </c>
      <c r="Z1422" s="15">
        <v>2.7522883415222199</v>
      </c>
      <c r="AA1422" s="15">
        <v>60.0754203796387</v>
      </c>
      <c r="AB1422" s="15">
        <v>326860</v>
      </c>
      <c r="AD1422" s="15">
        <v>0</v>
      </c>
      <c r="AE1422" s="15">
        <v>64.7</v>
      </c>
      <c r="AF1422" s="15">
        <v>3.5</v>
      </c>
      <c r="AH1422" s="13">
        <f t="shared" si="308"/>
        <v>2018</v>
      </c>
      <c r="AI1422" s="13">
        <f t="shared" si="309"/>
        <v>17</v>
      </c>
      <c r="AJ1422" s="13">
        <f>IF(AND(ISNUMBER(C1422),ISNUMBER(AK1422),ISNUMBER(AL1422),AH1422&gt;=Inputs!$B$5,AH1422&lt;=Inputs!$B$6,AH1422&lt;&gt;Inputs!$B$7,AH1422&lt;&gt;Inputs!$B$8),1,0)</f>
        <v>1</v>
      </c>
      <c r="AK1422" s="13">
        <f>IF(INDEX($E1422:$AF1422,Inputs!$C$10)="","",INDEX($E1422:$AF1422,Inputs!$C$10))</f>
        <v>227759</v>
      </c>
      <c r="AL1422" s="13">
        <f>IF(INDEX($E1422:$AF1422,Inputs!$C$11)="","",INDEX($E1422:$AF1422,Inputs!$C$11))</f>
        <v>207000</v>
      </c>
      <c r="AM1422" s="19">
        <f>Regression!$C$5+Regression!$C$6*A1422</f>
        <v>9180.1789117852059</v>
      </c>
      <c r="AN1422" s="27">
        <f t="shared" si="310"/>
        <v>0.99017678057783409</v>
      </c>
      <c r="AO1422" s="30">
        <f>INDEX('Seasonal Index'!$E$2:$E$53,AI1422)</f>
        <v>0.98572000908513657</v>
      </c>
      <c r="AP1422" s="34">
        <f t="shared" si="311"/>
        <v>9221.6855863934252</v>
      </c>
      <c r="AQ1422" s="16">
        <f>IF(AJ1422=1,A1422-Regression!$C$15,0)</f>
        <v>-74.280575539568417</v>
      </c>
      <c r="AR1422" s="16">
        <f>IF(AJ1422=1,AK1422-Regression!$D$15,0)</f>
        <v>-39643.97841726616</v>
      </c>
      <c r="AS1422" s="16">
        <f>IF(AJ1422=1,AL1422-Regression!$E$15,0)</f>
        <v>-28292.565947242198</v>
      </c>
      <c r="AT1422" s="16">
        <f>IF(AJ1422=1,AP1422-Regression!$F$15,0)</f>
        <v>127.11294457015902</v>
      </c>
      <c r="AU1422" s="19">
        <f>IF(AND(ISNUMBER(AK1422),ISNUMBER(AL1422)),Regression!$C$38+Regression!$D$38*A1422+Regression!$E$38*AK1422+Regression!$F$38*AL1422,"")</f>
        <v>9213.4028774812177</v>
      </c>
      <c r="AV1422" s="34">
        <f t="shared" si="312"/>
        <v>9081.8355680958102</v>
      </c>
      <c r="AW1422" s="13" t="str">
        <f>IF(AJ1422=1,"Train",IF(AH1422=Inputs!$B$6+1,"Validation",IF(AH1422&gt;Inputs!$B$6+1,"Forecast","Not used")))</f>
        <v>Train</v>
      </c>
      <c r="AX1422" s="34">
        <f t="shared" si="313"/>
        <v>9090</v>
      </c>
      <c r="AY1422" s="38" t="str">
        <f t="shared" si="314"/>
        <v/>
      </c>
      <c r="AZ1422" s="13">
        <f t="shared" si="315"/>
        <v>8.282708912207454</v>
      </c>
      <c r="BB1422" s="19">
        <f>Regression!$C$45+Regression!$C$46*A1422</f>
        <v>8360.328431666956</v>
      </c>
      <c r="BC1422" s="27" t="str">
        <f t="shared" si="316"/>
        <v/>
      </c>
      <c r="BD1422" s="30">
        <f>INDEX('Seasonal Index'!$H$2:$H$53,AI1422)</f>
        <v>0.9921535913252727</v>
      </c>
      <c r="BE1422" s="34" t="str">
        <f t="shared" si="317"/>
        <v/>
      </c>
      <c r="BF1422" s="38" t="str">
        <f t="shared" si="318"/>
        <v/>
      </c>
      <c r="BG1422" s="34">
        <f t="shared" si="319"/>
        <v>9090</v>
      </c>
      <c r="BH1422" s="13">
        <f t="shared" si="320"/>
        <v>0</v>
      </c>
      <c r="BI1422" s="13">
        <f t="shared" si="321"/>
        <v>0</v>
      </c>
    </row>
    <row r="1423" spans="1:61" x14ac:dyDescent="0.2">
      <c r="A1423" s="15">
        <v>1422</v>
      </c>
      <c r="B1423" s="35">
        <v>43224</v>
      </c>
      <c r="C1423" s="36">
        <v>9775</v>
      </c>
      <c r="D1423" s="37"/>
      <c r="E1423" s="15">
        <v>2646.3339999999998</v>
      </c>
      <c r="F1423" s="15">
        <v>209000</v>
      </c>
      <c r="H1423" s="15">
        <v>68.382000000000005</v>
      </c>
      <c r="I1423" s="15">
        <v>74.421999999999997</v>
      </c>
      <c r="J1423" s="15">
        <v>2.8460000000000001</v>
      </c>
      <c r="K1423" s="15">
        <v>20037.088</v>
      </c>
      <c r="L1423" s="15">
        <v>775826</v>
      </c>
      <c r="M1423" s="15">
        <v>969</v>
      </c>
      <c r="N1423" s="15">
        <v>17.661999999999999</v>
      </c>
      <c r="O1423" s="15">
        <v>227759</v>
      </c>
      <c r="P1423" s="15">
        <v>13738.7</v>
      </c>
      <c r="Q1423" s="15">
        <v>3830785</v>
      </c>
      <c r="R1423" s="15">
        <v>160000</v>
      </c>
      <c r="S1423" s="15">
        <v>22435</v>
      </c>
      <c r="T1423" s="15">
        <v>13.148</v>
      </c>
      <c r="U1423" s="15">
        <v>131.4</v>
      </c>
      <c r="V1423" s="15">
        <v>17</v>
      </c>
      <c r="W1423" s="15">
        <v>91</v>
      </c>
      <c r="X1423" s="15">
        <v>109.12132</v>
      </c>
      <c r="Y1423" s="15">
        <v>3.3333333333333299</v>
      </c>
      <c r="Z1423" s="15">
        <v>2.7522883415222199</v>
      </c>
      <c r="AA1423" s="15">
        <v>60.0754203796387</v>
      </c>
      <c r="AB1423" s="15">
        <v>326860</v>
      </c>
      <c r="AD1423" s="15">
        <v>0</v>
      </c>
      <c r="AE1423" s="15">
        <v>34.700000000000003</v>
      </c>
      <c r="AF1423" s="15">
        <v>19.3</v>
      </c>
      <c r="AH1423" s="13">
        <f t="shared" si="308"/>
        <v>2018</v>
      </c>
      <c r="AI1423" s="13">
        <f t="shared" si="309"/>
        <v>18</v>
      </c>
      <c r="AJ1423" s="13">
        <f>IF(AND(ISNUMBER(C1423),ISNUMBER(AK1423),ISNUMBER(AL1423),AH1423&gt;=Inputs!$B$5,AH1423&lt;=Inputs!$B$6,AH1423&lt;&gt;Inputs!$B$7,AH1423&lt;&gt;Inputs!$B$8),1,0)</f>
        <v>1</v>
      </c>
      <c r="AK1423" s="13">
        <f>IF(INDEX($E1423:$AF1423,Inputs!$C$10)="","",INDEX($E1423:$AF1423,Inputs!$C$10))</f>
        <v>227759</v>
      </c>
      <c r="AL1423" s="13">
        <f>IF(INDEX($E1423:$AF1423,Inputs!$C$11)="","",INDEX($E1423:$AF1423,Inputs!$C$11))</f>
        <v>209000</v>
      </c>
      <c r="AM1423" s="19">
        <f>Regression!$C$5+Regression!$C$6*A1423</f>
        <v>9179.0062368468862</v>
      </c>
      <c r="AN1423" s="27">
        <f t="shared" si="310"/>
        <v>1.0649300967637043</v>
      </c>
      <c r="AO1423" s="30">
        <f>INDEX('Seasonal Index'!$E$2:$E$53,AI1423)</f>
        <v>1.0181401500092944</v>
      </c>
      <c r="AP1423" s="34">
        <f t="shared" si="311"/>
        <v>9600.8393342613654</v>
      </c>
      <c r="AQ1423" s="16">
        <f>IF(AJ1423=1,A1423-Regression!$C$15,0)</f>
        <v>-73.280575539568417</v>
      </c>
      <c r="AR1423" s="16">
        <f>IF(AJ1423=1,AK1423-Regression!$D$15,0)</f>
        <v>-39643.97841726616</v>
      </c>
      <c r="AS1423" s="16">
        <f>IF(AJ1423=1,AL1423-Regression!$E$15,0)</f>
        <v>-26292.565947242198</v>
      </c>
      <c r="AT1423" s="16">
        <f>IF(AJ1423=1,AP1423-Regression!$F$15,0)</f>
        <v>506.2666924380992</v>
      </c>
      <c r="AU1423" s="19">
        <f>IF(AND(ISNUMBER(AK1423),ISNUMBER(AL1423)),Regression!$C$38+Regression!$D$38*A1423+Regression!$E$38*AK1423+Regression!$F$38*AL1423,"")</f>
        <v>9206.5304815097697</v>
      </c>
      <c r="AV1423" s="34">
        <f t="shared" si="312"/>
        <v>9373.5383255094985</v>
      </c>
      <c r="AW1423" s="13" t="str">
        <f>IF(AJ1423=1,"Train",IF(AH1423=Inputs!$B$6+1,"Validation",IF(AH1423&gt;Inputs!$B$6+1,"Forecast","Not used")))</f>
        <v>Train</v>
      </c>
      <c r="AX1423" s="34">
        <f t="shared" si="313"/>
        <v>9775</v>
      </c>
      <c r="AY1423" s="38" t="str">
        <f t="shared" si="314"/>
        <v/>
      </c>
      <c r="AZ1423" s="13">
        <f t="shared" si="315"/>
        <v>394.30885275159562</v>
      </c>
      <c r="BB1423" s="19">
        <f>Regression!$C$45+Regression!$C$46*A1423</f>
        <v>8361.8879312797326</v>
      </c>
      <c r="BC1423" s="27" t="str">
        <f t="shared" si="316"/>
        <v/>
      </c>
      <c r="BD1423" s="30">
        <f>INDEX('Seasonal Index'!$H$2:$H$53,AI1423)</f>
        <v>1.0188493846734186</v>
      </c>
      <c r="BE1423" s="34" t="str">
        <f t="shared" si="317"/>
        <v/>
      </c>
      <c r="BF1423" s="38" t="str">
        <f t="shared" si="318"/>
        <v/>
      </c>
      <c r="BG1423" s="34">
        <f t="shared" si="319"/>
        <v>9775</v>
      </c>
      <c r="BH1423" s="13">
        <f t="shared" si="320"/>
        <v>0</v>
      </c>
      <c r="BI1423" s="13">
        <f t="shared" si="321"/>
        <v>0</v>
      </c>
    </row>
    <row r="1424" spans="1:61" x14ac:dyDescent="0.2">
      <c r="A1424" s="15">
        <v>1423</v>
      </c>
      <c r="B1424" s="35">
        <v>43231</v>
      </c>
      <c r="C1424" s="36">
        <v>9531</v>
      </c>
      <c r="D1424" s="37"/>
      <c r="E1424" s="15">
        <v>2698.6260000000002</v>
      </c>
      <c r="F1424" s="15">
        <v>211000</v>
      </c>
      <c r="H1424" s="15">
        <v>70.555999999999997</v>
      </c>
      <c r="I1424" s="15">
        <v>76.680000000000007</v>
      </c>
      <c r="J1424" s="15">
        <v>2.8450000000000002</v>
      </c>
      <c r="K1424" s="15">
        <v>20328.553</v>
      </c>
      <c r="L1424" s="15">
        <v>775826</v>
      </c>
      <c r="M1424" s="15">
        <v>989</v>
      </c>
      <c r="N1424" s="15">
        <v>17.661999999999999</v>
      </c>
      <c r="O1424" s="15">
        <v>227759</v>
      </c>
      <c r="P1424" s="15">
        <v>13793.2</v>
      </c>
      <c r="Q1424" s="15">
        <v>3830785</v>
      </c>
      <c r="R1424" s="15">
        <v>160000</v>
      </c>
      <c r="S1424" s="15">
        <v>22435</v>
      </c>
      <c r="T1424" s="15">
        <v>13.148</v>
      </c>
      <c r="U1424" s="15">
        <v>132.4</v>
      </c>
      <c r="V1424" s="15">
        <v>17</v>
      </c>
      <c r="W1424" s="15">
        <v>88</v>
      </c>
      <c r="X1424" s="15">
        <v>109.93472</v>
      </c>
      <c r="Y1424" s="15">
        <v>3.3333333333333299</v>
      </c>
      <c r="Z1424" s="15">
        <v>2.7522883415222199</v>
      </c>
      <c r="AA1424" s="15">
        <v>60.0754203796387</v>
      </c>
      <c r="AB1424" s="15">
        <v>326860</v>
      </c>
      <c r="AD1424" s="15">
        <v>0</v>
      </c>
      <c r="AE1424" s="15">
        <v>17.399999999999999</v>
      </c>
      <c r="AF1424" s="15">
        <v>21.2</v>
      </c>
      <c r="AH1424" s="13">
        <f t="shared" si="308"/>
        <v>2018</v>
      </c>
      <c r="AI1424" s="13">
        <f t="shared" si="309"/>
        <v>19</v>
      </c>
      <c r="AJ1424" s="13">
        <f>IF(AND(ISNUMBER(C1424),ISNUMBER(AK1424),ISNUMBER(AL1424),AH1424&gt;=Inputs!$B$5,AH1424&lt;=Inputs!$B$6,AH1424&lt;&gt;Inputs!$B$7,AH1424&lt;&gt;Inputs!$B$8),1,0)</f>
        <v>1</v>
      </c>
      <c r="AK1424" s="13">
        <f>IF(INDEX($E1424:$AF1424,Inputs!$C$10)="","",INDEX($E1424:$AF1424,Inputs!$C$10))</f>
        <v>227759</v>
      </c>
      <c r="AL1424" s="13">
        <f>IF(INDEX($E1424:$AF1424,Inputs!$C$11)="","",INDEX($E1424:$AF1424,Inputs!$C$11))</f>
        <v>211000</v>
      </c>
      <c r="AM1424" s="19">
        <f>Regression!$C$5+Regression!$C$6*A1424</f>
        <v>9177.8335619085683</v>
      </c>
      <c r="AN1424" s="27">
        <f t="shared" si="310"/>
        <v>1.0384803707442685</v>
      </c>
      <c r="AO1424" s="30">
        <f>INDEX('Seasonal Index'!$E$2:$E$53,AI1424)</f>
        <v>1.0133712391889671</v>
      </c>
      <c r="AP1424" s="34">
        <f t="shared" si="311"/>
        <v>9405.240282552284</v>
      </c>
      <c r="AQ1424" s="16">
        <f>IF(AJ1424=1,A1424-Regression!$C$15,0)</f>
        <v>-72.280575539568417</v>
      </c>
      <c r="AR1424" s="16">
        <f>IF(AJ1424=1,AK1424-Regression!$D$15,0)</f>
        <v>-39643.97841726616</v>
      </c>
      <c r="AS1424" s="16">
        <f>IF(AJ1424=1,AL1424-Regression!$E$15,0)</f>
        <v>-24292.565947242198</v>
      </c>
      <c r="AT1424" s="16">
        <f>IF(AJ1424=1,AP1424-Regression!$F$15,0)</f>
        <v>310.66764072901788</v>
      </c>
      <c r="AU1424" s="19">
        <f>IF(AND(ISNUMBER(AK1424),ISNUMBER(AL1424)),Regression!$C$38+Regression!$D$38*A1424+Regression!$E$38*AK1424+Regression!$F$38*AL1424,"")</f>
        <v>9199.6580855383218</v>
      </c>
      <c r="AV1424" s="34">
        <f t="shared" si="312"/>
        <v>9322.6689142567702</v>
      </c>
      <c r="AW1424" s="13" t="str">
        <f>IF(AJ1424=1,"Train",IF(AH1424=Inputs!$B$6+1,"Validation",IF(AH1424&gt;Inputs!$B$6+1,"Forecast","Not used")))</f>
        <v>Train</v>
      </c>
      <c r="AX1424" s="34">
        <f t="shared" si="313"/>
        <v>9531</v>
      </c>
      <c r="AY1424" s="38" t="str">
        <f t="shared" si="314"/>
        <v/>
      </c>
      <c r="AZ1424" s="13">
        <f t="shared" si="315"/>
        <v>205.58219701396229</v>
      </c>
      <c r="BB1424" s="19">
        <f>Regression!$C$45+Regression!$C$46*A1424</f>
        <v>8363.4474308925091</v>
      </c>
      <c r="BC1424" s="27" t="str">
        <f t="shared" si="316"/>
        <v/>
      </c>
      <c r="BD1424" s="30">
        <f>INDEX('Seasonal Index'!$H$2:$H$53,AI1424)</f>
        <v>1.0190603733092338</v>
      </c>
      <c r="BE1424" s="34" t="str">
        <f t="shared" si="317"/>
        <v/>
      </c>
      <c r="BF1424" s="38" t="str">
        <f t="shared" si="318"/>
        <v/>
      </c>
      <c r="BG1424" s="34">
        <f t="shared" si="319"/>
        <v>9531</v>
      </c>
      <c r="BH1424" s="13">
        <f t="shared" si="320"/>
        <v>0</v>
      </c>
      <c r="BI1424" s="13">
        <f t="shared" si="321"/>
        <v>0</v>
      </c>
    </row>
    <row r="1425" spans="1:61" x14ac:dyDescent="0.2">
      <c r="A1425" s="15">
        <v>1424</v>
      </c>
      <c r="B1425" s="35">
        <v>43238</v>
      </c>
      <c r="C1425" s="36">
        <v>9689</v>
      </c>
      <c r="D1425" s="37"/>
      <c r="E1425" s="15">
        <v>2719.4279999999999</v>
      </c>
      <c r="F1425" s="15">
        <v>222000</v>
      </c>
      <c r="H1425" s="15">
        <v>71.296000000000006</v>
      </c>
      <c r="I1425" s="15">
        <v>78.754000000000005</v>
      </c>
      <c r="J1425" s="15">
        <v>2.8730000000000002</v>
      </c>
      <c r="K1425" s="15">
        <v>20328.553</v>
      </c>
      <c r="L1425" s="15">
        <v>790699</v>
      </c>
      <c r="M1425" s="15">
        <v>989</v>
      </c>
      <c r="N1425" s="15">
        <v>17.584</v>
      </c>
      <c r="O1425" s="15">
        <v>270705</v>
      </c>
      <c r="P1425" s="15">
        <v>13793.2</v>
      </c>
      <c r="Q1425" s="15">
        <v>3830785</v>
      </c>
      <c r="R1425" s="15">
        <v>160000</v>
      </c>
      <c r="S1425" s="15">
        <v>22435</v>
      </c>
      <c r="T1425" s="15">
        <v>13.148</v>
      </c>
      <c r="U1425" s="15">
        <v>132.4</v>
      </c>
      <c r="V1425" s="15">
        <v>17</v>
      </c>
      <c r="W1425" s="15">
        <v>88</v>
      </c>
      <c r="X1425" s="15">
        <v>110.64131999999999</v>
      </c>
      <c r="Y1425" s="15">
        <v>3.3333333333333299</v>
      </c>
      <c r="Z1425" s="15">
        <v>2.9808437824249299</v>
      </c>
      <c r="AA1425" s="15">
        <v>65.342628479003906</v>
      </c>
      <c r="AB1425" s="15">
        <v>326860</v>
      </c>
      <c r="AD1425" s="15">
        <v>0</v>
      </c>
      <c r="AE1425" s="15">
        <v>27.4</v>
      </c>
      <c r="AF1425" s="15">
        <v>30.4</v>
      </c>
      <c r="AH1425" s="13">
        <f t="shared" si="308"/>
        <v>2018</v>
      </c>
      <c r="AI1425" s="13">
        <f t="shared" si="309"/>
        <v>20</v>
      </c>
      <c r="AJ1425" s="13">
        <f>IF(AND(ISNUMBER(C1425),ISNUMBER(AK1425),ISNUMBER(AL1425),AH1425&gt;=Inputs!$B$5,AH1425&lt;=Inputs!$B$6,AH1425&lt;&gt;Inputs!$B$7,AH1425&lt;&gt;Inputs!$B$8),1,0)</f>
        <v>1</v>
      </c>
      <c r="AK1425" s="13">
        <f>IF(INDEX($E1425:$AF1425,Inputs!$C$10)="","",INDEX($E1425:$AF1425,Inputs!$C$10))</f>
        <v>270705</v>
      </c>
      <c r="AL1425" s="13">
        <f>IF(INDEX($E1425:$AF1425,Inputs!$C$11)="","",INDEX($E1425:$AF1425,Inputs!$C$11))</f>
        <v>222000</v>
      </c>
      <c r="AM1425" s="19">
        <f>Regression!$C$5+Regression!$C$6*A1425</f>
        <v>9176.6608869702486</v>
      </c>
      <c r="AN1425" s="27">
        <f t="shared" si="310"/>
        <v>1.0558306686212204</v>
      </c>
      <c r="AO1425" s="30">
        <f>INDEX('Seasonal Index'!$E$2:$E$53,AI1425)</f>
        <v>1.0355119111831677</v>
      </c>
      <c r="AP1425" s="34">
        <f t="shared" si="311"/>
        <v>9356.7248192533352</v>
      </c>
      <c r="AQ1425" s="16">
        <f>IF(AJ1425=1,A1425-Regression!$C$15,0)</f>
        <v>-71.280575539568417</v>
      </c>
      <c r="AR1425" s="16">
        <f>IF(AJ1425=1,AK1425-Regression!$D$15,0)</f>
        <v>3302.0215827338398</v>
      </c>
      <c r="AS1425" s="16">
        <f>IF(AJ1425=1,AL1425-Regression!$E$15,0)</f>
        <v>-13292.565947242198</v>
      </c>
      <c r="AT1425" s="16">
        <f>IF(AJ1425=1,AP1425-Regression!$F$15,0)</f>
        <v>262.15217743006906</v>
      </c>
      <c r="AU1425" s="19">
        <f>IF(AND(ISNUMBER(AK1425),ISNUMBER(AL1425)),Regression!$C$38+Regression!$D$38*A1425+Regression!$E$38*AK1425+Regression!$F$38*AL1425,"")</f>
        <v>9247.2526431908736</v>
      </c>
      <c r="AV1425" s="34">
        <f t="shared" si="312"/>
        <v>9575.6402577441804</v>
      </c>
      <c r="AW1425" s="13" t="str">
        <f>IF(AJ1425=1,"Train",IF(AH1425=Inputs!$B$6+1,"Validation",IF(AH1425&gt;Inputs!$B$6+1,"Forecast","Not used")))</f>
        <v>Train</v>
      </c>
      <c r="AX1425" s="34">
        <f t="shared" si="313"/>
        <v>9689</v>
      </c>
      <c r="AY1425" s="38" t="str">
        <f t="shared" si="314"/>
        <v/>
      </c>
      <c r="AZ1425" s="13">
        <f t="shared" si="315"/>
        <v>109.47217606246159</v>
      </c>
      <c r="BB1425" s="19">
        <f>Regression!$C$45+Regression!$C$46*A1425</f>
        <v>8365.0069305052857</v>
      </c>
      <c r="BC1425" s="27" t="str">
        <f t="shared" si="316"/>
        <v/>
      </c>
      <c r="BD1425" s="30">
        <f>INDEX('Seasonal Index'!$H$2:$H$53,AI1425)</f>
        <v>1.0467644841480233</v>
      </c>
      <c r="BE1425" s="34" t="str">
        <f t="shared" si="317"/>
        <v/>
      </c>
      <c r="BF1425" s="38" t="str">
        <f t="shared" si="318"/>
        <v/>
      </c>
      <c r="BG1425" s="34">
        <f t="shared" si="319"/>
        <v>9689</v>
      </c>
      <c r="BH1425" s="13">
        <f t="shared" si="320"/>
        <v>0</v>
      </c>
      <c r="BI1425" s="13">
        <f t="shared" si="321"/>
        <v>0</v>
      </c>
    </row>
    <row r="1426" spans="1:61" x14ac:dyDescent="0.2">
      <c r="A1426" s="15">
        <v>1425</v>
      </c>
      <c r="B1426" s="35">
        <v>43245</v>
      </c>
      <c r="C1426" s="36">
        <v>9689</v>
      </c>
      <c r="D1426" s="37"/>
      <c r="E1426" s="15">
        <v>2727.9659999999999</v>
      </c>
      <c r="F1426" s="15">
        <v>230000</v>
      </c>
      <c r="H1426" s="15">
        <v>70.977999999999994</v>
      </c>
      <c r="I1426" s="15">
        <v>78.59</v>
      </c>
      <c r="J1426" s="15">
        <v>2.923</v>
      </c>
      <c r="K1426" s="15">
        <v>20328.553</v>
      </c>
      <c r="L1426" s="15">
        <v>790699</v>
      </c>
      <c r="M1426" s="15">
        <v>989</v>
      </c>
      <c r="N1426" s="15">
        <v>17.584</v>
      </c>
      <c r="O1426" s="15">
        <v>270705</v>
      </c>
      <c r="P1426" s="15">
        <v>13793.2</v>
      </c>
      <c r="Q1426" s="15">
        <v>3830785</v>
      </c>
      <c r="R1426" s="15">
        <v>160000</v>
      </c>
      <c r="S1426" s="15">
        <v>22435</v>
      </c>
      <c r="T1426" s="15">
        <v>13.211</v>
      </c>
      <c r="U1426" s="15">
        <v>132.4</v>
      </c>
      <c r="V1426" s="15">
        <v>17</v>
      </c>
      <c r="W1426" s="15">
        <v>88</v>
      </c>
      <c r="X1426" s="15">
        <v>111.20316</v>
      </c>
      <c r="Y1426" s="15">
        <v>3.3333333333333299</v>
      </c>
      <c r="Z1426" s="15">
        <v>2.9808437824249299</v>
      </c>
      <c r="AA1426" s="15">
        <v>65.342628479003906</v>
      </c>
      <c r="AB1426" s="15">
        <v>326860</v>
      </c>
      <c r="AD1426" s="15">
        <v>0</v>
      </c>
      <c r="AE1426" s="15">
        <v>16.899999999999999</v>
      </c>
      <c r="AF1426" s="15">
        <v>32.200000000000003</v>
      </c>
      <c r="AH1426" s="13">
        <f t="shared" si="308"/>
        <v>2018</v>
      </c>
      <c r="AI1426" s="13">
        <f t="shared" si="309"/>
        <v>21</v>
      </c>
      <c r="AJ1426" s="13">
        <f>IF(AND(ISNUMBER(C1426),ISNUMBER(AK1426),ISNUMBER(AL1426),AH1426&gt;=Inputs!$B$5,AH1426&lt;=Inputs!$B$6,AH1426&lt;&gt;Inputs!$B$7,AH1426&lt;&gt;Inputs!$B$8),1,0)</f>
        <v>1</v>
      </c>
      <c r="AK1426" s="13">
        <f>IF(INDEX($E1426:$AF1426,Inputs!$C$10)="","",INDEX($E1426:$AF1426,Inputs!$C$10))</f>
        <v>270705</v>
      </c>
      <c r="AL1426" s="13">
        <f>IF(INDEX($E1426:$AF1426,Inputs!$C$11)="","",INDEX($E1426:$AF1426,Inputs!$C$11))</f>
        <v>230000</v>
      </c>
      <c r="AM1426" s="19">
        <f>Regression!$C$5+Regression!$C$6*A1426</f>
        <v>9175.4882120319307</v>
      </c>
      <c r="AN1426" s="27">
        <f t="shared" si="310"/>
        <v>1.0559656092516903</v>
      </c>
      <c r="AO1426" s="30">
        <f>INDEX('Seasonal Index'!$E$2:$E$53,AI1426)</f>
        <v>1.0352245807811005</v>
      </c>
      <c r="AP1426" s="34">
        <f t="shared" si="311"/>
        <v>9359.3218127504551</v>
      </c>
      <c r="AQ1426" s="16">
        <f>IF(AJ1426=1,A1426-Regression!$C$15,0)</f>
        <v>-70.280575539568417</v>
      </c>
      <c r="AR1426" s="16">
        <f>IF(AJ1426=1,AK1426-Regression!$D$15,0)</f>
        <v>3302.0215827338398</v>
      </c>
      <c r="AS1426" s="16">
        <f>IF(AJ1426=1,AL1426-Regression!$E$15,0)</f>
        <v>-5292.5659472421976</v>
      </c>
      <c r="AT1426" s="16">
        <f>IF(AJ1426=1,AP1426-Regression!$F$15,0)</f>
        <v>264.74917092718897</v>
      </c>
      <c r="AU1426" s="19">
        <f>IF(AND(ISNUMBER(AK1426),ISNUMBER(AL1426)),Regression!$C$38+Regression!$D$38*A1426+Regression!$E$38*AK1426+Regression!$F$38*AL1426,"")</f>
        <v>9224.449998958884</v>
      </c>
      <c r="AV1426" s="34">
        <f t="shared" si="312"/>
        <v>9549.3773831084327</v>
      </c>
      <c r="AW1426" s="13" t="str">
        <f>IF(AJ1426=1,"Train",IF(AH1426=Inputs!$B$6+1,"Validation",IF(AH1426&gt;Inputs!$B$6+1,"Forecast","Not used")))</f>
        <v>Train</v>
      </c>
      <c r="AX1426" s="34">
        <f t="shared" si="313"/>
        <v>9689</v>
      </c>
      <c r="AY1426" s="38" t="str">
        <f t="shared" si="314"/>
        <v/>
      </c>
      <c r="AZ1426" s="13">
        <f t="shared" si="315"/>
        <v>134.87181379157118</v>
      </c>
      <c r="BB1426" s="19">
        <f>Regression!$C$45+Regression!$C$46*A1426</f>
        <v>8366.5664301180641</v>
      </c>
      <c r="BC1426" s="27" t="str">
        <f t="shared" si="316"/>
        <v/>
      </c>
      <c r="BD1426" s="30">
        <f>INDEX('Seasonal Index'!$H$2:$H$53,AI1426)</f>
        <v>1.0342763462036404</v>
      </c>
      <c r="BE1426" s="34" t="str">
        <f t="shared" si="317"/>
        <v/>
      </c>
      <c r="BF1426" s="38" t="str">
        <f t="shared" si="318"/>
        <v/>
      </c>
      <c r="BG1426" s="34">
        <f t="shared" si="319"/>
        <v>9689</v>
      </c>
      <c r="BH1426" s="13">
        <f t="shared" si="320"/>
        <v>0</v>
      </c>
      <c r="BI1426" s="13">
        <f t="shared" si="321"/>
        <v>0</v>
      </c>
    </row>
    <row r="1427" spans="1:61" x14ac:dyDescent="0.2">
      <c r="A1427" s="15">
        <v>1426</v>
      </c>
      <c r="B1427" s="35">
        <v>43252</v>
      </c>
      <c r="C1427" s="36">
        <v>8976</v>
      </c>
      <c r="D1427" s="37"/>
      <c r="E1427" s="15">
        <v>2713.44</v>
      </c>
      <c r="F1427" s="15">
        <v>222000</v>
      </c>
      <c r="H1427" s="15">
        <v>66.957499999999996</v>
      </c>
      <c r="I1427" s="15">
        <v>75.347499999999997</v>
      </c>
      <c r="J1427" s="15">
        <v>2.9620000000000002</v>
      </c>
      <c r="K1427" s="15">
        <v>20328.553</v>
      </c>
      <c r="L1427" s="15">
        <v>790699</v>
      </c>
      <c r="M1427" s="15">
        <v>989</v>
      </c>
      <c r="N1427" s="15">
        <v>17.584</v>
      </c>
      <c r="O1427" s="15">
        <v>270705</v>
      </c>
      <c r="P1427" s="15">
        <v>13793.2</v>
      </c>
      <c r="Q1427" s="15">
        <v>3830785</v>
      </c>
      <c r="R1427" s="15">
        <v>160000</v>
      </c>
      <c r="S1427" s="15">
        <v>22435</v>
      </c>
      <c r="T1427" s="15">
        <v>13.211</v>
      </c>
      <c r="U1427" s="15">
        <v>132.4</v>
      </c>
      <c r="V1427" s="15">
        <v>17</v>
      </c>
      <c r="W1427" s="15">
        <v>88</v>
      </c>
      <c r="X1427" s="15">
        <v>111.52</v>
      </c>
      <c r="Y1427" s="15">
        <v>3.3333333333333299</v>
      </c>
      <c r="Z1427" s="15">
        <v>2.9808437824249299</v>
      </c>
      <c r="AA1427" s="15">
        <v>65.342628479003906</v>
      </c>
      <c r="AB1427" s="15">
        <v>326860</v>
      </c>
      <c r="AD1427" s="15">
        <v>1</v>
      </c>
      <c r="AE1427" s="15">
        <v>3.1</v>
      </c>
      <c r="AF1427" s="15">
        <v>48.3</v>
      </c>
      <c r="AH1427" s="13">
        <f t="shared" si="308"/>
        <v>2018</v>
      </c>
      <c r="AI1427" s="13">
        <f t="shared" si="309"/>
        <v>22</v>
      </c>
      <c r="AJ1427" s="13">
        <f>IF(AND(ISNUMBER(C1427),ISNUMBER(AK1427),ISNUMBER(AL1427),AH1427&gt;=Inputs!$B$5,AH1427&lt;=Inputs!$B$6,AH1427&lt;&gt;Inputs!$B$7,AH1427&lt;&gt;Inputs!$B$8),1,0)</f>
        <v>1</v>
      </c>
      <c r="AK1427" s="13">
        <f>IF(INDEX($E1427:$AF1427,Inputs!$C$10)="","",INDEX($E1427:$AF1427,Inputs!$C$10))</f>
        <v>270705</v>
      </c>
      <c r="AL1427" s="13">
        <f>IF(INDEX($E1427:$AF1427,Inputs!$C$11)="","",INDEX($E1427:$AF1427,Inputs!$C$11))</f>
        <v>222000</v>
      </c>
      <c r="AM1427" s="19">
        <f>Regression!$C$5+Regression!$C$6*A1427</f>
        <v>9174.3155370936111</v>
      </c>
      <c r="AN1427" s="27">
        <f t="shared" si="310"/>
        <v>0.97838361496377779</v>
      </c>
      <c r="AO1427" s="30">
        <f>INDEX('Seasonal Index'!$E$2:$E$53,AI1427)</f>
        <v>1.0139791701706116</v>
      </c>
      <c r="AP1427" s="34">
        <f t="shared" si="311"/>
        <v>8852.2528510025531</v>
      </c>
      <c r="AQ1427" s="16">
        <f>IF(AJ1427=1,A1427-Regression!$C$15,0)</f>
        <v>-69.280575539568417</v>
      </c>
      <c r="AR1427" s="16">
        <f>IF(AJ1427=1,AK1427-Regression!$D$15,0)</f>
        <v>3302.0215827338398</v>
      </c>
      <c r="AS1427" s="16">
        <f>IF(AJ1427=1,AL1427-Regression!$E$15,0)</f>
        <v>-13292.565947242198</v>
      </c>
      <c r="AT1427" s="16">
        <f>IF(AJ1427=1,AP1427-Regression!$F$15,0)</f>
        <v>-242.31979082071302</v>
      </c>
      <c r="AU1427" s="19">
        <f>IF(AND(ISNUMBER(AK1427),ISNUMBER(AL1427)),Regression!$C$38+Regression!$D$38*A1427+Regression!$E$38*AK1427+Regression!$F$38*AL1427,"")</f>
        <v>9244.1280167550049</v>
      </c>
      <c r="AV1427" s="34">
        <f t="shared" si="312"/>
        <v>9373.3532553801415</v>
      </c>
      <c r="AW1427" s="13" t="str">
        <f>IF(AJ1427=1,"Train",IF(AH1427=Inputs!$B$6+1,"Validation",IF(AH1427&gt;Inputs!$B$6+1,"Forecast","Not used")))</f>
        <v>Train</v>
      </c>
      <c r="AX1427" s="34">
        <f t="shared" si="313"/>
        <v>8976</v>
      </c>
      <c r="AY1427" s="38" t="str">
        <f t="shared" si="314"/>
        <v/>
      </c>
      <c r="AZ1427" s="13">
        <f t="shared" si="315"/>
        <v>-391.87516575245172</v>
      </c>
      <c r="BB1427" s="19">
        <f>Regression!$C$45+Regression!$C$46*A1427</f>
        <v>8368.1259297308407</v>
      </c>
      <c r="BC1427" s="27" t="str">
        <f t="shared" si="316"/>
        <v/>
      </c>
      <c r="BD1427" s="30">
        <f>INDEX('Seasonal Index'!$H$2:$H$53,AI1427)</f>
        <v>1.0395594903117378</v>
      </c>
      <c r="BE1427" s="34" t="str">
        <f t="shared" si="317"/>
        <v/>
      </c>
      <c r="BF1427" s="38" t="str">
        <f t="shared" si="318"/>
        <v/>
      </c>
      <c r="BG1427" s="34">
        <f t="shared" si="319"/>
        <v>8976</v>
      </c>
      <c r="BH1427" s="13">
        <f t="shared" si="320"/>
        <v>0</v>
      </c>
      <c r="BI1427" s="13">
        <f t="shared" si="321"/>
        <v>0</v>
      </c>
    </row>
    <row r="1428" spans="1:61" x14ac:dyDescent="0.2">
      <c r="A1428" s="15">
        <v>1427</v>
      </c>
      <c r="B1428" s="35">
        <v>43259</v>
      </c>
      <c r="C1428" s="36">
        <v>9879</v>
      </c>
      <c r="D1428" s="37"/>
      <c r="E1428" s="15">
        <v>2763.4839999999999</v>
      </c>
      <c r="F1428" s="15">
        <v>223000</v>
      </c>
      <c r="H1428" s="15">
        <v>65.349999999999994</v>
      </c>
      <c r="I1428" s="15">
        <v>73.977999999999994</v>
      </c>
      <c r="J1428" s="15">
        <v>2.94</v>
      </c>
      <c r="K1428" s="15">
        <v>20328.553</v>
      </c>
      <c r="L1428" s="15">
        <v>790699</v>
      </c>
      <c r="M1428" s="15">
        <v>1011</v>
      </c>
      <c r="N1428" s="15">
        <v>17.584</v>
      </c>
      <c r="O1428" s="15">
        <v>270705</v>
      </c>
      <c r="P1428" s="15">
        <v>13838.4</v>
      </c>
      <c r="Q1428" s="15">
        <v>3830785</v>
      </c>
      <c r="R1428" s="15">
        <v>160000</v>
      </c>
      <c r="S1428" s="15">
        <v>22435</v>
      </c>
      <c r="T1428" s="15">
        <v>13.211</v>
      </c>
      <c r="U1428" s="15">
        <v>132.4</v>
      </c>
      <c r="V1428" s="15">
        <v>17</v>
      </c>
      <c r="W1428" s="15">
        <v>91.1</v>
      </c>
      <c r="X1428" s="15">
        <v>111.925425</v>
      </c>
      <c r="Y1428" s="15">
        <v>3.3333333333333299</v>
      </c>
      <c r="Z1428" s="15">
        <v>2.9808437824249299</v>
      </c>
      <c r="AA1428" s="15">
        <v>65.342628479003906</v>
      </c>
      <c r="AB1428" s="15">
        <v>326860</v>
      </c>
      <c r="AD1428" s="15">
        <v>0</v>
      </c>
      <c r="AE1428" s="15">
        <v>7.9</v>
      </c>
      <c r="AF1428" s="15">
        <v>43.3</v>
      </c>
      <c r="AH1428" s="13">
        <f t="shared" si="308"/>
        <v>2018</v>
      </c>
      <c r="AI1428" s="13">
        <f t="shared" si="309"/>
        <v>23</v>
      </c>
      <c r="AJ1428" s="13">
        <f>IF(AND(ISNUMBER(C1428),ISNUMBER(AK1428),ISNUMBER(AL1428),AH1428&gt;=Inputs!$B$5,AH1428&lt;=Inputs!$B$6,AH1428&lt;&gt;Inputs!$B$7,AH1428&lt;&gt;Inputs!$B$8),1,0)</f>
        <v>1</v>
      </c>
      <c r="AK1428" s="13">
        <f>IF(INDEX($E1428:$AF1428,Inputs!$C$10)="","",INDEX($E1428:$AF1428,Inputs!$C$10))</f>
        <v>270705</v>
      </c>
      <c r="AL1428" s="13">
        <f>IF(INDEX($E1428:$AF1428,Inputs!$C$11)="","",INDEX($E1428:$AF1428,Inputs!$C$11))</f>
        <v>223000</v>
      </c>
      <c r="AM1428" s="19">
        <f>Regression!$C$5+Regression!$C$6*A1428</f>
        <v>9173.1428621552914</v>
      </c>
      <c r="AN1428" s="27">
        <f t="shared" si="310"/>
        <v>1.0769482333864866</v>
      </c>
      <c r="AO1428" s="30">
        <f>INDEX('Seasonal Index'!$E$2:$E$53,AI1428)</f>
        <v>1.0375597367919589</v>
      </c>
      <c r="AP1428" s="34">
        <f t="shared" si="311"/>
        <v>9521.3794923702189</v>
      </c>
      <c r="AQ1428" s="16">
        <f>IF(AJ1428=1,A1428-Regression!$C$15,0)</f>
        <v>-68.280575539568417</v>
      </c>
      <c r="AR1428" s="16">
        <f>IF(AJ1428=1,AK1428-Regression!$D$15,0)</f>
        <v>3302.0215827338398</v>
      </c>
      <c r="AS1428" s="16">
        <f>IF(AJ1428=1,AL1428-Regression!$E$15,0)</f>
        <v>-12292.565947242198</v>
      </c>
      <c r="AT1428" s="16">
        <f>IF(AJ1428=1,AP1428-Regression!$F$15,0)</f>
        <v>426.80685054695277</v>
      </c>
      <c r="AU1428" s="19">
        <f>IF(AND(ISNUMBER(AK1428),ISNUMBER(AL1428)),Regression!$C$38+Regression!$D$38*A1428+Regression!$E$38*AK1428+Regression!$F$38*AL1428,"")</f>
        <v>9239.9106621603132</v>
      </c>
      <c r="AV1428" s="34">
        <f t="shared" si="312"/>
        <v>9586.9592746122689</v>
      </c>
      <c r="AW1428" s="13" t="str">
        <f>IF(AJ1428=1,"Train",IF(AH1428=Inputs!$B$6+1,"Validation",IF(AH1428&gt;Inputs!$B$6+1,"Forecast","Not used")))</f>
        <v>Train</v>
      </c>
      <c r="AX1428" s="34">
        <f t="shared" si="313"/>
        <v>9879</v>
      </c>
      <c r="AY1428" s="38" t="str">
        <f t="shared" si="314"/>
        <v/>
      </c>
      <c r="AZ1428" s="13">
        <f t="shared" si="315"/>
        <v>281.46883020990572</v>
      </c>
      <c r="BB1428" s="19">
        <f>Regression!$C$45+Regression!$C$46*A1428</f>
        <v>8369.6854293436172</v>
      </c>
      <c r="BC1428" s="27" t="str">
        <f t="shared" si="316"/>
        <v/>
      </c>
      <c r="BD1428" s="30">
        <f>INDEX('Seasonal Index'!$H$2:$H$53,AI1428)</f>
        <v>1.0378992768174384</v>
      </c>
      <c r="BE1428" s="34" t="str">
        <f t="shared" si="317"/>
        <v/>
      </c>
      <c r="BF1428" s="38" t="str">
        <f t="shared" si="318"/>
        <v/>
      </c>
      <c r="BG1428" s="34">
        <f t="shared" si="319"/>
        <v>9879</v>
      </c>
      <c r="BH1428" s="13">
        <f t="shared" si="320"/>
        <v>0</v>
      </c>
      <c r="BI1428" s="13">
        <f t="shared" si="321"/>
        <v>0</v>
      </c>
    </row>
    <row r="1429" spans="1:61" x14ac:dyDescent="0.2">
      <c r="A1429" s="15">
        <v>1428</v>
      </c>
      <c r="B1429" s="35">
        <v>43266</v>
      </c>
      <c r="C1429" s="36">
        <v>9326</v>
      </c>
      <c r="D1429" s="37"/>
      <c r="E1429" s="15">
        <v>2781.326</v>
      </c>
      <c r="F1429" s="15">
        <v>222000</v>
      </c>
      <c r="H1429" s="15">
        <v>66.206000000000003</v>
      </c>
      <c r="I1429" s="15">
        <v>74.260000000000005</v>
      </c>
      <c r="J1429" s="15">
        <v>2.911</v>
      </c>
      <c r="K1429" s="15">
        <v>20328.553</v>
      </c>
      <c r="L1429" s="15">
        <v>768012</v>
      </c>
      <c r="M1429" s="15">
        <v>1011</v>
      </c>
      <c r="N1429" s="15">
        <v>17.584</v>
      </c>
      <c r="O1429" s="15">
        <v>275127</v>
      </c>
      <c r="P1429" s="15">
        <v>13838.4</v>
      </c>
      <c r="Q1429" s="15">
        <v>3876824</v>
      </c>
      <c r="R1429" s="15">
        <v>160000</v>
      </c>
      <c r="S1429" s="15">
        <v>22435</v>
      </c>
      <c r="T1429" s="15">
        <v>13.211</v>
      </c>
      <c r="U1429" s="15">
        <v>132.4</v>
      </c>
      <c r="V1429" s="15">
        <v>17</v>
      </c>
      <c r="W1429" s="15">
        <v>91.1</v>
      </c>
      <c r="X1429" s="15">
        <v>112.00406</v>
      </c>
      <c r="Y1429" s="15">
        <v>3.3333333333333299</v>
      </c>
      <c r="Z1429" s="15">
        <v>2.9808437824249299</v>
      </c>
      <c r="AA1429" s="15">
        <v>65.342628479003906</v>
      </c>
      <c r="AB1429" s="15">
        <v>326860</v>
      </c>
      <c r="AD1429" s="15">
        <v>0</v>
      </c>
      <c r="AE1429" s="15">
        <v>2.8</v>
      </c>
      <c r="AF1429" s="15">
        <v>54.3</v>
      </c>
      <c r="AH1429" s="13">
        <f t="shared" si="308"/>
        <v>2018</v>
      </c>
      <c r="AI1429" s="13">
        <f t="shared" si="309"/>
        <v>24</v>
      </c>
      <c r="AJ1429" s="13">
        <f>IF(AND(ISNUMBER(C1429),ISNUMBER(AK1429),ISNUMBER(AL1429),AH1429&gt;=Inputs!$B$5,AH1429&lt;=Inputs!$B$6,AH1429&lt;&gt;Inputs!$B$7,AH1429&lt;&gt;Inputs!$B$8),1,0)</f>
        <v>1</v>
      </c>
      <c r="AK1429" s="13">
        <f>IF(INDEX($E1429:$AF1429,Inputs!$C$10)="","",INDEX($E1429:$AF1429,Inputs!$C$10))</f>
        <v>275127</v>
      </c>
      <c r="AL1429" s="13">
        <f>IF(INDEX($E1429:$AF1429,Inputs!$C$11)="","",INDEX($E1429:$AF1429,Inputs!$C$11))</f>
        <v>222000</v>
      </c>
      <c r="AM1429" s="19">
        <f>Regression!$C$5+Regression!$C$6*A1429</f>
        <v>9171.9701872169735</v>
      </c>
      <c r="AN1429" s="27">
        <f t="shared" si="310"/>
        <v>1.0167935361366196</v>
      </c>
      <c r="AO1429" s="30">
        <f>INDEX('Seasonal Index'!$E$2:$E$53,AI1429)</f>
        <v>1.0344513246808191</v>
      </c>
      <c r="AP1429" s="34">
        <f t="shared" si="311"/>
        <v>9015.4072767779053</v>
      </c>
      <c r="AQ1429" s="16">
        <f>IF(AJ1429=1,A1429-Regression!$C$15,0)</f>
        <v>-67.280575539568417</v>
      </c>
      <c r="AR1429" s="16">
        <f>IF(AJ1429=1,AK1429-Regression!$D$15,0)</f>
        <v>7724.0215827338398</v>
      </c>
      <c r="AS1429" s="16">
        <f>IF(AJ1429=1,AL1429-Regression!$E$15,0)</f>
        <v>-13292.565947242198</v>
      </c>
      <c r="AT1429" s="16">
        <f>IF(AJ1429=1,AP1429-Regression!$F$15,0)</f>
        <v>-79.165365045360886</v>
      </c>
      <c r="AU1429" s="19">
        <f>IF(AND(ISNUMBER(AK1429),ISNUMBER(AL1429)),Regression!$C$38+Regression!$D$38*A1429+Regression!$E$38*AK1429+Regression!$F$38*AL1429,"")</f>
        <v>9249.0720860215897</v>
      </c>
      <c r="AV1429" s="34">
        <f t="shared" si="312"/>
        <v>9567.7148714534214</v>
      </c>
      <c r="AW1429" s="13" t="str">
        <f>IF(AJ1429=1,"Train",IF(AH1429=Inputs!$B$6+1,"Validation",IF(AH1429&gt;Inputs!$B$6+1,"Forecast","Not used")))</f>
        <v>Train</v>
      </c>
      <c r="AX1429" s="34">
        <f t="shared" si="313"/>
        <v>9326</v>
      </c>
      <c r="AY1429" s="38" t="str">
        <f t="shared" si="314"/>
        <v/>
      </c>
      <c r="AZ1429" s="13">
        <f t="shared" si="315"/>
        <v>-233.66480924368443</v>
      </c>
      <c r="BB1429" s="19">
        <f>Regression!$C$45+Regression!$C$46*A1429</f>
        <v>8371.2449289563938</v>
      </c>
      <c r="BC1429" s="27" t="str">
        <f t="shared" si="316"/>
        <v/>
      </c>
      <c r="BD1429" s="30">
        <f>INDEX('Seasonal Index'!$H$2:$H$53,AI1429)</f>
        <v>1.0351080615346946</v>
      </c>
      <c r="BE1429" s="34" t="str">
        <f t="shared" si="317"/>
        <v/>
      </c>
      <c r="BF1429" s="38" t="str">
        <f t="shared" si="318"/>
        <v/>
      </c>
      <c r="BG1429" s="34">
        <f t="shared" si="319"/>
        <v>9326</v>
      </c>
      <c r="BH1429" s="13">
        <f t="shared" si="320"/>
        <v>0</v>
      </c>
      <c r="BI1429" s="13">
        <f t="shared" si="321"/>
        <v>0</v>
      </c>
    </row>
    <row r="1430" spans="1:61" x14ac:dyDescent="0.2">
      <c r="A1430" s="15">
        <v>1429</v>
      </c>
      <c r="B1430" s="35">
        <v>43273</v>
      </c>
      <c r="C1430" s="36">
        <v>9731</v>
      </c>
      <c r="D1430" s="37"/>
      <c r="E1430" s="15">
        <v>2761.66</v>
      </c>
      <c r="F1430" s="15">
        <v>218000</v>
      </c>
      <c r="H1430" s="15">
        <v>66.323999999999998</v>
      </c>
      <c r="I1430" s="15">
        <v>74.116</v>
      </c>
      <c r="J1430" s="15">
        <v>2.879</v>
      </c>
      <c r="K1430" s="15">
        <v>20328.553</v>
      </c>
      <c r="L1430" s="15">
        <v>768012</v>
      </c>
      <c r="M1430" s="15">
        <v>1011</v>
      </c>
      <c r="N1430" s="15">
        <v>17.829000000000001</v>
      </c>
      <c r="O1430" s="15">
        <v>275127</v>
      </c>
      <c r="P1430" s="15">
        <v>13838.4</v>
      </c>
      <c r="Q1430" s="15">
        <v>3876824</v>
      </c>
      <c r="R1430" s="15">
        <v>160000</v>
      </c>
      <c r="S1430" s="15">
        <v>22435</v>
      </c>
      <c r="T1430" s="15">
        <v>13.211</v>
      </c>
      <c r="U1430" s="15">
        <v>132.4</v>
      </c>
      <c r="V1430" s="15">
        <v>17</v>
      </c>
      <c r="W1430" s="15">
        <v>91.1</v>
      </c>
      <c r="X1430" s="15">
        <v>112.55586</v>
      </c>
      <c r="Y1430" s="15">
        <v>3.3333333333333299</v>
      </c>
      <c r="Z1430" s="15">
        <v>2.9808437824249299</v>
      </c>
      <c r="AA1430" s="15">
        <v>65.342628479003906</v>
      </c>
      <c r="AB1430" s="15">
        <v>326860</v>
      </c>
      <c r="AD1430" s="15">
        <v>0</v>
      </c>
      <c r="AE1430" s="15">
        <v>1.1000000000000001</v>
      </c>
      <c r="AF1430" s="15">
        <v>63.2</v>
      </c>
      <c r="AH1430" s="13">
        <f t="shared" si="308"/>
        <v>2018</v>
      </c>
      <c r="AI1430" s="13">
        <f t="shared" si="309"/>
        <v>25</v>
      </c>
      <c r="AJ1430" s="13">
        <f>IF(AND(ISNUMBER(C1430),ISNUMBER(AK1430),ISNUMBER(AL1430),AH1430&gt;=Inputs!$B$5,AH1430&lt;=Inputs!$B$6,AH1430&lt;&gt;Inputs!$B$7,AH1430&lt;&gt;Inputs!$B$8),1,0)</f>
        <v>1</v>
      </c>
      <c r="AK1430" s="13">
        <f>IF(INDEX($E1430:$AF1430,Inputs!$C$10)="","",INDEX($E1430:$AF1430,Inputs!$C$10))</f>
        <v>275127</v>
      </c>
      <c r="AL1430" s="13">
        <f>IF(INDEX($E1430:$AF1430,Inputs!$C$11)="","",INDEX($E1430:$AF1430,Inputs!$C$11))</f>
        <v>218000</v>
      </c>
      <c r="AM1430" s="19">
        <f>Regression!$C$5+Regression!$C$6*A1430</f>
        <v>9170.7975122786538</v>
      </c>
      <c r="AN1430" s="27">
        <f t="shared" si="310"/>
        <v>1.0610854712440547</v>
      </c>
      <c r="AO1430" s="30">
        <f>INDEX('Seasonal Index'!$E$2:$E$53,AI1430)</f>
        <v>1.0360606930993077</v>
      </c>
      <c r="AP1430" s="34">
        <f t="shared" si="311"/>
        <v>9392.3069032667881</v>
      </c>
      <c r="AQ1430" s="16">
        <f>IF(AJ1430=1,A1430-Regression!$C$15,0)</f>
        <v>-66.280575539568417</v>
      </c>
      <c r="AR1430" s="16">
        <f>IF(AJ1430=1,AK1430-Regression!$D$15,0)</f>
        <v>7724.0215827338398</v>
      </c>
      <c r="AS1430" s="16">
        <f>IF(AJ1430=1,AL1430-Regression!$E$15,0)</f>
        <v>-17292.565947242198</v>
      </c>
      <c r="AT1430" s="16">
        <f>IF(AJ1430=1,AP1430-Regression!$F$15,0)</f>
        <v>297.73426144352197</v>
      </c>
      <c r="AU1430" s="19">
        <f>IF(AND(ISNUMBER(AK1430),ISNUMBER(AL1430)),Regression!$C$38+Regression!$D$38*A1430+Regression!$E$38*AK1430+Regression!$F$38*AL1430,"")</f>
        <v>9258.1299383106852</v>
      </c>
      <c r="AV1430" s="34">
        <f t="shared" si="312"/>
        <v>9591.9845206896189</v>
      </c>
      <c r="AW1430" s="13" t="str">
        <f>IF(AJ1430=1,"Train",IF(AH1430=Inputs!$B$6+1,"Validation",IF(AH1430&gt;Inputs!$B$6+1,"Forecast","Not used")))</f>
        <v>Train</v>
      </c>
      <c r="AX1430" s="34">
        <f t="shared" si="313"/>
        <v>9731</v>
      </c>
      <c r="AY1430" s="38" t="str">
        <f t="shared" si="314"/>
        <v/>
      </c>
      <c r="AZ1430" s="13">
        <f t="shared" si="315"/>
        <v>134.17696495610289</v>
      </c>
      <c r="BB1430" s="19">
        <f>Regression!$C$45+Regression!$C$46*A1430</f>
        <v>8372.8044285691703</v>
      </c>
      <c r="BC1430" s="27" t="str">
        <f t="shared" si="316"/>
        <v/>
      </c>
      <c r="BD1430" s="30">
        <f>INDEX('Seasonal Index'!$H$2:$H$53,AI1430)</f>
        <v>1.0325970785197598</v>
      </c>
      <c r="BE1430" s="34" t="str">
        <f t="shared" si="317"/>
        <v/>
      </c>
      <c r="BF1430" s="38" t="str">
        <f t="shared" si="318"/>
        <v/>
      </c>
      <c r="BG1430" s="34">
        <f t="shared" si="319"/>
        <v>9731</v>
      </c>
      <c r="BH1430" s="13">
        <f t="shared" si="320"/>
        <v>0</v>
      </c>
      <c r="BI1430" s="13">
        <f t="shared" si="321"/>
        <v>0</v>
      </c>
    </row>
    <row r="1431" spans="1:61" x14ac:dyDescent="0.2">
      <c r="A1431" s="15">
        <v>1430</v>
      </c>
      <c r="B1431" s="35">
        <v>43280</v>
      </c>
      <c r="C1431" s="36">
        <v>9869</v>
      </c>
      <c r="D1431" s="37"/>
      <c r="E1431" s="15">
        <v>2714.8879999999999</v>
      </c>
      <c r="F1431" s="15">
        <v>222000</v>
      </c>
      <c r="H1431" s="15">
        <v>74.025999999999996</v>
      </c>
      <c r="I1431" s="15">
        <v>75.238</v>
      </c>
      <c r="J1431" s="15">
        <v>2.8330000000000002</v>
      </c>
      <c r="K1431" s="15">
        <v>20328.553</v>
      </c>
      <c r="L1431" s="15">
        <v>768012</v>
      </c>
      <c r="M1431" s="15">
        <v>1011</v>
      </c>
      <c r="N1431" s="15">
        <v>17.829000000000001</v>
      </c>
      <c r="O1431" s="15">
        <v>275127</v>
      </c>
      <c r="P1431" s="15">
        <v>13838.4</v>
      </c>
      <c r="Q1431" s="15">
        <v>3876824</v>
      </c>
      <c r="R1431" s="15">
        <v>160000</v>
      </c>
      <c r="S1431" s="15">
        <v>22435</v>
      </c>
      <c r="T1431" s="15">
        <v>13.211</v>
      </c>
      <c r="U1431" s="15">
        <v>132.4</v>
      </c>
      <c r="V1431" s="15">
        <v>17</v>
      </c>
      <c r="W1431" s="15">
        <v>91.1</v>
      </c>
      <c r="X1431" s="15">
        <v>113.50458</v>
      </c>
      <c r="Y1431" s="15">
        <v>3.3333333333333299</v>
      </c>
      <c r="Z1431" s="15">
        <v>2.9808437824249299</v>
      </c>
      <c r="AA1431" s="15">
        <v>65.342628479003906</v>
      </c>
      <c r="AB1431" s="15">
        <v>326860</v>
      </c>
      <c r="AD1431" s="15">
        <v>0</v>
      </c>
      <c r="AE1431" s="15">
        <v>0</v>
      </c>
      <c r="AF1431" s="15">
        <v>61.8</v>
      </c>
      <c r="AH1431" s="13">
        <f t="shared" si="308"/>
        <v>2018</v>
      </c>
      <c r="AI1431" s="13">
        <f t="shared" si="309"/>
        <v>26</v>
      </c>
      <c r="AJ1431" s="13">
        <f>IF(AND(ISNUMBER(C1431),ISNUMBER(AK1431),ISNUMBER(AL1431),AH1431&gt;=Inputs!$B$5,AH1431&lt;=Inputs!$B$6,AH1431&lt;&gt;Inputs!$B$7,AH1431&lt;&gt;Inputs!$B$8),1,0)</f>
        <v>1</v>
      </c>
      <c r="AK1431" s="13">
        <f>IF(INDEX($E1431:$AF1431,Inputs!$C$10)="","",INDEX($E1431:$AF1431,Inputs!$C$10))</f>
        <v>275127</v>
      </c>
      <c r="AL1431" s="13">
        <f>IF(INDEX($E1431:$AF1431,Inputs!$C$11)="","",INDEX($E1431:$AF1431,Inputs!$C$11))</f>
        <v>222000</v>
      </c>
      <c r="AM1431" s="19">
        <f>Regression!$C$5+Regression!$C$6*A1431</f>
        <v>9169.6248373403341</v>
      </c>
      <c r="AN1431" s="27">
        <f t="shared" si="310"/>
        <v>1.0762708589572483</v>
      </c>
      <c r="AO1431" s="30">
        <f>INDEX('Seasonal Index'!$E$2:$E$53,AI1431)</f>
        <v>1.057751041708793</v>
      </c>
      <c r="AP1431" s="34">
        <f t="shared" si="311"/>
        <v>9330.1728013963148</v>
      </c>
      <c r="AQ1431" s="16">
        <f>IF(AJ1431=1,A1431-Regression!$C$15,0)</f>
        <v>-65.280575539568417</v>
      </c>
      <c r="AR1431" s="16">
        <f>IF(AJ1431=1,AK1431-Regression!$D$15,0)</f>
        <v>7724.0215827338398</v>
      </c>
      <c r="AS1431" s="16">
        <f>IF(AJ1431=1,AL1431-Regression!$E$15,0)</f>
        <v>-13292.565947242198</v>
      </c>
      <c r="AT1431" s="16">
        <f>IF(AJ1431=1,AP1431-Regression!$F$15,0)</f>
        <v>235.60015957304859</v>
      </c>
      <c r="AU1431" s="19">
        <f>IF(AND(ISNUMBER(AK1431),ISNUMBER(AL1431)),Regression!$C$38+Regression!$D$38*A1431+Regression!$E$38*AK1431+Regression!$F$38*AL1431,"")</f>
        <v>9245.9474595857209</v>
      </c>
      <c r="AV1431" s="34">
        <f t="shared" si="312"/>
        <v>9779.910556961564</v>
      </c>
      <c r="AW1431" s="13" t="str">
        <f>IF(AJ1431=1,"Train",IF(AH1431=Inputs!$B$6+1,"Validation",IF(AH1431&gt;Inputs!$B$6+1,"Forecast","Not used")))</f>
        <v>Train</v>
      </c>
      <c r="AX1431" s="34">
        <f t="shared" si="313"/>
        <v>9869</v>
      </c>
      <c r="AY1431" s="38" t="str">
        <f t="shared" si="314"/>
        <v/>
      </c>
      <c r="AZ1431" s="13">
        <f t="shared" si="315"/>
        <v>84.225341810593818</v>
      </c>
      <c r="BB1431" s="19">
        <f>Regression!$C$45+Regression!$C$46*A1431</f>
        <v>8374.3639281819469</v>
      </c>
      <c r="BC1431" s="27" t="str">
        <f t="shared" si="316"/>
        <v/>
      </c>
      <c r="BD1431" s="30">
        <f>INDEX('Seasonal Index'!$H$2:$H$53,AI1431)</f>
        <v>1.0794606245983969</v>
      </c>
      <c r="BE1431" s="34" t="str">
        <f t="shared" si="317"/>
        <v/>
      </c>
      <c r="BF1431" s="38" t="str">
        <f t="shared" si="318"/>
        <v/>
      </c>
      <c r="BG1431" s="34">
        <f t="shared" si="319"/>
        <v>9869</v>
      </c>
      <c r="BH1431" s="13">
        <f t="shared" si="320"/>
        <v>0</v>
      </c>
      <c r="BI1431" s="13">
        <f t="shared" si="321"/>
        <v>0</v>
      </c>
    </row>
    <row r="1432" spans="1:61" x14ac:dyDescent="0.2">
      <c r="A1432" s="15">
        <v>1431</v>
      </c>
      <c r="B1432" s="35">
        <v>43287</v>
      </c>
      <c r="C1432" s="36">
        <v>9275</v>
      </c>
      <c r="D1432" s="37"/>
      <c r="E1432" s="15">
        <v>2734.09</v>
      </c>
      <c r="F1432" s="15">
        <v>228000</v>
      </c>
      <c r="H1432" s="15">
        <v>73.727500000000006</v>
      </c>
      <c r="I1432" s="15">
        <v>76.328000000000003</v>
      </c>
      <c r="J1432" s="15">
        <v>2.8439999999999999</v>
      </c>
      <c r="K1432" s="15">
        <v>20328.553</v>
      </c>
      <c r="L1432" s="15">
        <v>768012</v>
      </c>
      <c r="M1432" s="15">
        <v>1046</v>
      </c>
      <c r="N1432" s="15">
        <v>17.829000000000001</v>
      </c>
      <c r="O1432" s="15">
        <v>275127</v>
      </c>
      <c r="P1432" s="15">
        <v>13905</v>
      </c>
      <c r="Q1432" s="15">
        <v>3876824</v>
      </c>
      <c r="R1432" s="15">
        <v>194000</v>
      </c>
      <c r="S1432" s="15">
        <v>22435</v>
      </c>
      <c r="T1432" s="15">
        <v>13.211</v>
      </c>
      <c r="U1432" s="15">
        <v>132.4</v>
      </c>
      <c r="V1432" s="15">
        <v>17</v>
      </c>
      <c r="W1432" s="15">
        <v>92</v>
      </c>
      <c r="X1432" s="15">
        <v>113.51676</v>
      </c>
      <c r="Y1432" s="15">
        <v>3.3333333333333299</v>
      </c>
      <c r="Z1432" s="15">
        <v>2.9808437824249299</v>
      </c>
      <c r="AA1432" s="15">
        <v>65.342628479003906</v>
      </c>
      <c r="AB1432" s="15">
        <v>326860</v>
      </c>
      <c r="AD1432" s="15">
        <v>1</v>
      </c>
      <c r="AE1432" s="15">
        <v>0</v>
      </c>
      <c r="AF1432" s="15">
        <v>88.3</v>
      </c>
      <c r="AH1432" s="13">
        <f t="shared" si="308"/>
        <v>2018</v>
      </c>
      <c r="AI1432" s="13">
        <f t="shared" si="309"/>
        <v>27</v>
      </c>
      <c r="AJ1432" s="13">
        <f>IF(AND(ISNUMBER(C1432),ISNUMBER(AK1432),ISNUMBER(AL1432),AH1432&gt;=Inputs!$B$5,AH1432&lt;=Inputs!$B$6,AH1432&lt;&gt;Inputs!$B$7,AH1432&lt;&gt;Inputs!$B$8),1,0)</f>
        <v>1</v>
      </c>
      <c r="AK1432" s="13">
        <f>IF(INDEX($E1432:$AF1432,Inputs!$C$10)="","",INDEX($E1432:$AF1432,Inputs!$C$10))</f>
        <v>275127</v>
      </c>
      <c r="AL1432" s="13">
        <f>IF(INDEX($E1432:$AF1432,Inputs!$C$11)="","",INDEX($E1432:$AF1432,Inputs!$C$11))</f>
        <v>228000</v>
      </c>
      <c r="AM1432" s="19">
        <f>Regression!$C$5+Regression!$C$6*A1432</f>
        <v>9168.4521624020163</v>
      </c>
      <c r="AN1432" s="27">
        <f t="shared" si="310"/>
        <v>1.0116211368844694</v>
      </c>
      <c r="AO1432" s="30">
        <f>INDEX('Seasonal Index'!$E$2:$E$53,AI1432)</f>
        <v>1.0212618850338866</v>
      </c>
      <c r="AP1432" s="34">
        <f t="shared" si="311"/>
        <v>9081.9016512030557</v>
      </c>
      <c r="AQ1432" s="16">
        <f>IF(AJ1432=1,A1432-Regression!$C$15,0)</f>
        <v>-64.280575539568417</v>
      </c>
      <c r="AR1432" s="16">
        <f>IF(AJ1432=1,AK1432-Regression!$D$15,0)</f>
        <v>7724.0215827338398</v>
      </c>
      <c r="AS1432" s="16">
        <f>IF(AJ1432=1,AL1432-Regression!$E$15,0)</f>
        <v>-7292.5659472421976</v>
      </c>
      <c r="AT1432" s="16">
        <f>IF(AJ1432=1,AP1432-Regression!$F$15,0)</f>
        <v>-12.670990620210432</v>
      </c>
      <c r="AU1432" s="19">
        <f>IF(AND(ISNUMBER(AK1432),ISNUMBER(AL1432)),Regression!$C$38+Regression!$D$38*A1432+Regression!$E$38*AK1432+Regression!$F$38*AL1432,"")</f>
        <v>9228.4548981072439</v>
      </c>
      <c r="AV1432" s="34">
        <f t="shared" si="312"/>
        <v>9424.6692451912077</v>
      </c>
      <c r="AW1432" s="13" t="str">
        <f>IF(AJ1432=1,"Train",IF(AH1432=Inputs!$B$6+1,"Validation",IF(AH1432&gt;Inputs!$B$6+1,"Forecast","Not used")))</f>
        <v>Train</v>
      </c>
      <c r="AX1432" s="34">
        <f t="shared" si="313"/>
        <v>9275</v>
      </c>
      <c r="AY1432" s="38" t="str">
        <f t="shared" si="314"/>
        <v/>
      </c>
      <c r="AZ1432" s="13">
        <f t="shared" si="315"/>
        <v>-146.5532469041882</v>
      </c>
      <c r="BB1432" s="19">
        <f>Regression!$C$45+Regression!$C$46*A1432</f>
        <v>8375.9234277947253</v>
      </c>
      <c r="BC1432" s="27" t="str">
        <f t="shared" si="316"/>
        <v/>
      </c>
      <c r="BD1432" s="30">
        <f>INDEX('Seasonal Index'!$H$2:$H$53,AI1432)</f>
        <v>0.99454601152310251</v>
      </c>
      <c r="BE1432" s="34" t="str">
        <f t="shared" si="317"/>
        <v/>
      </c>
      <c r="BF1432" s="38" t="str">
        <f t="shared" si="318"/>
        <v/>
      </c>
      <c r="BG1432" s="34">
        <f t="shared" si="319"/>
        <v>9275</v>
      </c>
      <c r="BH1432" s="13">
        <f t="shared" si="320"/>
        <v>0</v>
      </c>
      <c r="BI1432" s="13">
        <f t="shared" si="321"/>
        <v>0</v>
      </c>
    </row>
    <row r="1433" spans="1:61" x14ac:dyDescent="0.2">
      <c r="A1433" s="15">
        <v>1432</v>
      </c>
      <c r="B1433" s="35">
        <v>43294</v>
      </c>
      <c r="C1433" s="36">
        <v>9708</v>
      </c>
      <c r="D1433" s="37"/>
      <c r="E1433" s="15">
        <v>2790.326</v>
      </c>
      <c r="F1433" s="15">
        <v>216000</v>
      </c>
      <c r="H1433" s="15">
        <v>71.963999999999999</v>
      </c>
      <c r="I1433" s="15">
        <v>75.290000000000006</v>
      </c>
      <c r="J1433" s="15">
        <v>2.8570000000000002</v>
      </c>
      <c r="K1433" s="15">
        <v>20328.553</v>
      </c>
      <c r="L1433" s="15">
        <v>843258</v>
      </c>
      <c r="M1433" s="15">
        <v>1046</v>
      </c>
      <c r="N1433" s="15">
        <v>17.829000000000001</v>
      </c>
      <c r="O1433" s="15">
        <v>275127</v>
      </c>
      <c r="P1433" s="15">
        <v>13905</v>
      </c>
      <c r="Q1433" s="15">
        <v>3876824</v>
      </c>
      <c r="R1433" s="15">
        <v>194000</v>
      </c>
      <c r="S1433" s="15">
        <v>22435</v>
      </c>
      <c r="T1433" s="15">
        <v>13.211</v>
      </c>
      <c r="U1433" s="15">
        <v>132.4</v>
      </c>
      <c r="V1433" s="15">
        <v>17</v>
      </c>
      <c r="W1433" s="15">
        <v>92</v>
      </c>
      <c r="X1433" s="15">
        <v>113.27705</v>
      </c>
      <c r="Y1433" s="15">
        <v>3.3333333333333299</v>
      </c>
      <c r="Z1433" s="15">
        <v>2.9808437824249299</v>
      </c>
      <c r="AA1433" s="15">
        <v>65.342628479003906</v>
      </c>
      <c r="AB1433" s="15">
        <v>326860</v>
      </c>
      <c r="AD1433" s="15">
        <v>0</v>
      </c>
      <c r="AE1433" s="15">
        <v>0</v>
      </c>
      <c r="AF1433" s="15">
        <v>85.2</v>
      </c>
      <c r="AH1433" s="13">
        <f t="shared" si="308"/>
        <v>2018</v>
      </c>
      <c r="AI1433" s="13">
        <f t="shared" si="309"/>
        <v>28</v>
      </c>
      <c r="AJ1433" s="13">
        <f>IF(AND(ISNUMBER(C1433),ISNUMBER(AK1433),ISNUMBER(AL1433),AH1433&gt;=Inputs!$B$5,AH1433&lt;=Inputs!$B$6,AH1433&lt;&gt;Inputs!$B$7,AH1433&lt;&gt;Inputs!$B$8),1,0)</f>
        <v>1</v>
      </c>
      <c r="AK1433" s="13">
        <f>IF(INDEX($E1433:$AF1433,Inputs!$C$10)="","",INDEX($E1433:$AF1433,Inputs!$C$10))</f>
        <v>275127</v>
      </c>
      <c r="AL1433" s="13">
        <f>IF(INDEX($E1433:$AF1433,Inputs!$C$11)="","",INDEX($E1433:$AF1433,Inputs!$C$11))</f>
        <v>216000</v>
      </c>
      <c r="AM1433" s="19">
        <f>Regression!$C$5+Regression!$C$6*A1433</f>
        <v>9167.2794874636966</v>
      </c>
      <c r="AN1433" s="27">
        <f t="shared" si="310"/>
        <v>1.0589837490256233</v>
      </c>
      <c r="AO1433" s="30">
        <f>INDEX('Seasonal Index'!$E$2:$E$53,AI1433)</f>
        <v>1.0135090248159799</v>
      </c>
      <c r="AP1433" s="34">
        <f t="shared" si="311"/>
        <v>9578.6024221764128</v>
      </c>
      <c r="AQ1433" s="16">
        <f>IF(AJ1433=1,A1433-Regression!$C$15,0)</f>
        <v>-63.280575539568417</v>
      </c>
      <c r="AR1433" s="16">
        <f>IF(AJ1433=1,AK1433-Regression!$D$15,0)</f>
        <v>7724.0215827338398</v>
      </c>
      <c r="AS1433" s="16">
        <f>IF(AJ1433=1,AL1433-Regression!$E$15,0)</f>
        <v>-19292.565947242198</v>
      </c>
      <c r="AT1433" s="16">
        <f>IF(AJ1433=1,AP1433-Regression!$F$15,0)</f>
        <v>484.02978035314663</v>
      </c>
      <c r="AU1433" s="19">
        <f>IF(AND(ISNUMBER(AK1433),ISNUMBER(AL1433)),Regression!$C$38+Regression!$D$38*A1433+Regression!$E$38*AK1433+Regression!$F$38*AL1433,"")</f>
        <v>9258.7530814103957</v>
      </c>
      <c r="AV1433" s="34">
        <f t="shared" si="312"/>
        <v>9383.8298065521994</v>
      </c>
      <c r="AW1433" s="13" t="str">
        <f>IF(AJ1433=1,"Train",IF(AH1433=Inputs!$B$6+1,"Validation",IF(AH1433&gt;Inputs!$B$6+1,"Forecast","Not used")))</f>
        <v>Train</v>
      </c>
      <c r="AX1433" s="34">
        <f t="shared" si="313"/>
        <v>9708</v>
      </c>
      <c r="AY1433" s="38" t="str">
        <f t="shared" si="314"/>
        <v/>
      </c>
      <c r="AZ1433" s="13">
        <f t="shared" si="315"/>
        <v>319.84934076601712</v>
      </c>
      <c r="BB1433" s="19">
        <f>Regression!$C$45+Regression!$C$46*A1433</f>
        <v>8377.4829274075018</v>
      </c>
      <c r="BC1433" s="27" t="str">
        <f t="shared" si="316"/>
        <v/>
      </c>
      <c r="BD1433" s="30">
        <f>INDEX('Seasonal Index'!$H$2:$H$53,AI1433)</f>
        <v>0.99258235973728948</v>
      </c>
      <c r="BE1433" s="34" t="str">
        <f t="shared" si="317"/>
        <v/>
      </c>
      <c r="BF1433" s="38" t="str">
        <f t="shared" si="318"/>
        <v/>
      </c>
      <c r="BG1433" s="34">
        <f t="shared" si="319"/>
        <v>9708</v>
      </c>
      <c r="BH1433" s="13">
        <f t="shared" si="320"/>
        <v>0</v>
      </c>
      <c r="BI1433" s="13">
        <f t="shared" si="321"/>
        <v>0</v>
      </c>
    </row>
    <row r="1434" spans="1:61" x14ac:dyDescent="0.2">
      <c r="A1434" s="15">
        <v>1433</v>
      </c>
      <c r="B1434" s="35">
        <v>43301</v>
      </c>
      <c r="C1434" s="36">
        <v>9846</v>
      </c>
      <c r="D1434" s="37"/>
      <c r="E1434" s="15">
        <v>2805.9839999999999</v>
      </c>
      <c r="F1434" s="15">
        <v>205000</v>
      </c>
      <c r="H1434" s="15">
        <v>68.951999999999998</v>
      </c>
      <c r="I1434" s="15">
        <v>71.27</v>
      </c>
      <c r="J1434" s="15">
        <v>2.8650000000000002</v>
      </c>
      <c r="K1434" s="15">
        <v>20328.553</v>
      </c>
      <c r="L1434" s="15">
        <v>843258</v>
      </c>
      <c r="M1434" s="15">
        <v>1046</v>
      </c>
      <c r="N1434" s="15">
        <v>17.742999999999999</v>
      </c>
      <c r="O1434" s="15">
        <v>283713</v>
      </c>
      <c r="P1434" s="15">
        <v>13905</v>
      </c>
      <c r="Q1434" s="15">
        <v>3876824</v>
      </c>
      <c r="R1434" s="15">
        <v>194000</v>
      </c>
      <c r="S1434" s="15">
        <v>22435</v>
      </c>
      <c r="T1434" s="15">
        <v>13.211</v>
      </c>
      <c r="U1434" s="15">
        <v>132.4</v>
      </c>
      <c r="V1434" s="15">
        <v>17</v>
      </c>
      <c r="W1434" s="15">
        <v>92</v>
      </c>
      <c r="X1434" s="15">
        <v>112.78592</v>
      </c>
      <c r="Y1434" s="15">
        <v>3.3333333333333299</v>
      </c>
      <c r="Z1434" s="15">
        <v>2.9808437824249299</v>
      </c>
      <c r="AA1434" s="15">
        <v>65.342628479003906</v>
      </c>
      <c r="AB1434" s="15">
        <v>326860</v>
      </c>
      <c r="AD1434" s="15">
        <v>0</v>
      </c>
      <c r="AE1434" s="15">
        <v>0</v>
      </c>
      <c r="AF1434" s="15">
        <v>83.6</v>
      </c>
      <c r="AH1434" s="13">
        <f t="shared" si="308"/>
        <v>2018</v>
      </c>
      <c r="AI1434" s="13">
        <f t="shared" si="309"/>
        <v>29</v>
      </c>
      <c r="AJ1434" s="13">
        <f>IF(AND(ISNUMBER(C1434),ISNUMBER(AK1434),ISNUMBER(AL1434),AH1434&gt;=Inputs!$B$5,AH1434&lt;=Inputs!$B$6,AH1434&lt;&gt;Inputs!$B$7,AH1434&lt;&gt;Inputs!$B$8),1,0)</f>
        <v>1</v>
      </c>
      <c r="AK1434" s="13">
        <f>IF(INDEX($E1434:$AF1434,Inputs!$C$10)="","",INDEX($E1434:$AF1434,Inputs!$C$10))</f>
        <v>283713</v>
      </c>
      <c r="AL1434" s="13">
        <f>IF(INDEX($E1434:$AF1434,Inputs!$C$11)="","",INDEX($E1434:$AF1434,Inputs!$C$11))</f>
        <v>205000</v>
      </c>
      <c r="AM1434" s="19">
        <f>Regression!$C$5+Regression!$C$6*A1434</f>
        <v>9166.1068125253769</v>
      </c>
      <c r="AN1434" s="27">
        <f t="shared" si="310"/>
        <v>1.0741746961256831</v>
      </c>
      <c r="AO1434" s="30">
        <f>INDEX('Seasonal Index'!$E$2:$E$53,AI1434)</f>
        <v>1.0519566788647539</v>
      </c>
      <c r="AP1434" s="34">
        <f t="shared" si="311"/>
        <v>9359.7010198419612</v>
      </c>
      <c r="AQ1434" s="16">
        <f>IF(AJ1434=1,A1434-Regression!$C$15,0)</f>
        <v>-62.280575539568417</v>
      </c>
      <c r="AR1434" s="16">
        <f>IF(AJ1434=1,AK1434-Regression!$D$15,0)</f>
        <v>16310.02158273384</v>
      </c>
      <c r="AS1434" s="16">
        <f>IF(AJ1434=1,AL1434-Regression!$E$15,0)</f>
        <v>-30292.565947242198</v>
      </c>
      <c r="AT1434" s="16">
        <f>IF(AJ1434=1,AP1434-Regression!$F$15,0)</f>
        <v>265.128378018695</v>
      </c>
      <c r="AU1434" s="19">
        <f>IF(AND(ISNUMBER(AK1434),ISNUMBER(AL1434)),Regression!$C$38+Regression!$D$38*A1434+Regression!$E$38*AK1434+Regression!$F$38*AL1434,"")</f>
        <v>9302.062849592161</v>
      </c>
      <c r="AV1434" s="34">
        <f t="shared" si="312"/>
        <v>9785.3671418481772</v>
      </c>
      <c r="AW1434" s="13" t="str">
        <f>IF(AJ1434=1,"Train",IF(AH1434=Inputs!$B$6+1,"Validation",IF(AH1434&gt;Inputs!$B$6+1,"Forecast","Not used")))</f>
        <v>Train</v>
      </c>
      <c r="AX1434" s="34">
        <f t="shared" si="313"/>
        <v>9846</v>
      </c>
      <c r="AY1434" s="38" t="str">
        <f t="shared" si="314"/>
        <v/>
      </c>
      <c r="AZ1434" s="13">
        <f t="shared" si="315"/>
        <v>57.638170249800169</v>
      </c>
      <c r="BB1434" s="19">
        <f>Regression!$C$45+Regression!$C$46*A1434</f>
        <v>8379.0424270202784</v>
      </c>
      <c r="BC1434" s="27" t="str">
        <f t="shared" si="316"/>
        <v/>
      </c>
      <c r="BD1434" s="30">
        <f>INDEX('Seasonal Index'!$H$2:$H$53,AI1434)</f>
        <v>1.0486159669304305</v>
      </c>
      <c r="BE1434" s="34" t="str">
        <f t="shared" si="317"/>
        <v/>
      </c>
      <c r="BF1434" s="38" t="str">
        <f t="shared" si="318"/>
        <v/>
      </c>
      <c r="BG1434" s="34">
        <f t="shared" si="319"/>
        <v>9846</v>
      </c>
      <c r="BH1434" s="13">
        <f t="shared" si="320"/>
        <v>0</v>
      </c>
      <c r="BI1434" s="13">
        <f t="shared" si="321"/>
        <v>0</v>
      </c>
    </row>
    <row r="1435" spans="1:61" x14ac:dyDescent="0.2">
      <c r="A1435" s="15">
        <v>1434</v>
      </c>
      <c r="B1435" s="35">
        <v>43308</v>
      </c>
      <c r="C1435" s="36">
        <v>9878</v>
      </c>
      <c r="D1435" s="37"/>
      <c r="E1435" s="15">
        <v>2825.942</v>
      </c>
      <c r="F1435" s="15">
        <v>210000</v>
      </c>
      <c r="H1435" s="15">
        <v>70.010000000000005</v>
      </c>
      <c r="I1435" s="15">
        <v>74</v>
      </c>
      <c r="J1435" s="15">
        <v>2.831</v>
      </c>
      <c r="K1435" s="15">
        <v>20328.553</v>
      </c>
      <c r="L1435" s="15">
        <v>843258</v>
      </c>
      <c r="M1435" s="15">
        <v>1046</v>
      </c>
      <c r="N1435" s="15">
        <v>17.742999999999999</v>
      </c>
      <c r="O1435" s="15">
        <v>283713</v>
      </c>
      <c r="P1435" s="15">
        <v>13905</v>
      </c>
      <c r="Q1435" s="15">
        <v>3876824</v>
      </c>
      <c r="R1435" s="15">
        <v>194000</v>
      </c>
      <c r="S1435" s="15">
        <v>22435</v>
      </c>
      <c r="T1435" s="15">
        <v>13.211</v>
      </c>
      <c r="U1435" s="15">
        <v>132.4</v>
      </c>
      <c r="V1435" s="15">
        <v>17</v>
      </c>
      <c r="W1435" s="15">
        <v>92</v>
      </c>
      <c r="X1435" s="15">
        <v>113.3193</v>
      </c>
      <c r="Y1435" s="15">
        <v>3.3333333333333299</v>
      </c>
      <c r="Z1435" s="15">
        <v>2.9808437824249299</v>
      </c>
      <c r="AA1435" s="15">
        <v>65.342628479003906</v>
      </c>
      <c r="AB1435" s="15">
        <v>326860</v>
      </c>
      <c r="AD1435" s="15">
        <v>0</v>
      </c>
      <c r="AE1435" s="15">
        <v>0</v>
      </c>
      <c r="AF1435" s="15">
        <v>82.3</v>
      </c>
      <c r="AH1435" s="13">
        <f t="shared" si="308"/>
        <v>2018</v>
      </c>
      <c r="AI1435" s="13">
        <f t="shared" si="309"/>
        <v>30</v>
      </c>
      <c r="AJ1435" s="13">
        <f>IF(AND(ISNUMBER(C1435),ISNUMBER(AK1435),ISNUMBER(AL1435),AH1435&gt;=Inputs!$B$5,AH1435&lt;=Inputs!$B$6,AH1435&lt;&gt;Inputs!$B$7,AH1435&lt;&gt;Inputs!$B$8),1,0)</f>
        <v>1</v>
      </c>
      <c r="AK1435" s="13">
        <f>IF(INDEX($E1435:$AF1435,Inputs!$C$10)="","",INDEX($E1435:$AF1435,Inputs!$C$10))</f>
        <v>283713</v>
      </c>
      <c r="AL1435" s="13">
        <f>IF(INDEX($E1435:$AF1435,Inputs!$C$11)="","",INDEX($E1435:$AF1435,Inputs!$C$11))</f>
        <v>210000</v>
      </c>
      <c r="AM1435" s="19">
        <f>Regression!$C$5+Regression!$C$6*A1435</f>
        <v>9164.934137587059</v>
      </c>
      <c r="AN1435" s="27">
        <f t="shared" si="310"/>
        <v>1.0778037083200116</v>
      </c>
      <c r="AO1435" s="30">
        <f>INDEX('Seasonal Index'!$E$2:$E$53,AI1435)</f>
        <v>1.0317130415362794</v>
      </c>
      <c r="AP1435" s="34">
        <f t="shared" si="311"/>
        <v>9574.3676800780722</v>
      </c>
      <c r="AQ1435" s="16">
        <f>IF(AJ1435=1,A1435-Regression!$C$15,0)</f>
        <v>-61.280575539568417</v>
      </c>
      <c r="AR1435" s="16">
        <f>IF(AJ1435=1,AK1435-Regression!$D$15,0)</f>
        <v>16310.02158273384</v>
      </c>
      <c r="AS1435" s="16">
        <f>IF(AJ1435=1,AL1435-Regression!$E$15,0)</f>
        <v>-25292.565947242198</v>
      </c>
      <c r="AT1435" s="16">
        <f>IF(AJ1435=1,AP1435-Regression!$F$15,0)</f>
        <v>479.79503825480606</v>
      </c>
      <c r="AU1435" s="19">
        <f>IF(AND(ISNUMBER(AK1435),ISNUMBER(AL1435)),Regression!$C$38+Regression!$D$38*A1435+Regression!$E$38*AK1435+Regression!$F$38*AL1435,"")</f>
        <v>9287.2253294904422</v>
      </c>
      <c r="AV1435" s="34">
        <f t="shared" si="312"/>
        <v>9581.7514921213588</v>
      </c>
      <c r="AW1435" s="13" t="str">
        <f>IF(AJ1435=1,"Train",IF(AH1435=Inputs!$B$6+1,"Validation",IF(AH1435&gt;Inputs!$B$6+1,"Forecast","Not used")))</f>
        <v>Train</v>
      </c>
      <c r="AX1435" s="34">
        <f t="shared" si="313"/>
        <v>9878</v>
      </c>
      <c r="AY1435" s="38" t="str">
        <f t="shared" si="314"/>
        <v/>
      </c>
      <c r="AZ1435" s="13">
        <f t="shared" si="315"/>
        <v>287.14235058763006</v>
      </c>
      <c r="BB1435" s="19">
        <f>Regression!$C$45+Regression!$C$46*A1435</f>
        <v>8380.601926633055</v>
      </c>
      <c r="BC1435" s="27" t="str">
        <f t="shared" si="316"/>
        <v/>
      </c>
      <c r="BD1435" s="30">
        <f>INDEX('Seasonal Index'!$H$2:$H$53,AI1435)</f>
        <v>1.0099032328934463</v>
      </c>
      <c r="BE1435" s="34" t="str">
        <f t="shared" si="317"/>
        <v/>
      </c>
      <c r="BF1435" s="38" t="str">
        <f t="shared" si="318"/>
        <v/>
      </c>
      <c r="BG1435" s="34">
        <f t="shared" si="319"/>
        <v>9878</v>
      </c>
      <c r="BH1435" s="13">
        <f t="shared" si="320"/>
        <v>0</v>
      </c>
      <c r="BI1435" s="13">
        <f t="shared" si="321"/>
        <v>0</v>
      </c>
    </row>
    <row r="1436" spans="1:61" x14ac:dyDescent="0.2">
      <c r="A1436" s="15">
        <v>1435</v>
      </c>
      <c r="B1436" s="35">
        <v>43315</v>
      </c>
      <c r="C1436" s="36">
        <v>9346</v>
      </c>
      <c r="D1436" s="37"/>
      <c r="E1436" s="15">
        <v>2819.9639999999999</v>
      </c>
      <c r="F1436" s="15">
        <v>207000</v>
      </c>
      <c r="H1436" s="15">
        <v>69.462000000000003</v>
      </c>
      <c r="I1436" s="15">
        <v>73.372</v>
      </c>
      <c r="J1436" s="15">
        <v>2.8460000000000001</v>
      </c>
      <c r="K1436" s="15">
        <v>20328.553</v>
      </c>
      <c r="L1436" s="15">
        <v>843258</v>
      </c>
      <c r="M1436" s="15">
        <v>1046</v>
      </c>
      <c r="N1436" s="15">
        <v>17.742999999999999</v>
      </c>
      <c r="O1436" s="15">
        <v>283713</v>
      </c>
      <c r="P1436" s="15">
        <v>13905</v>
      </c>
      <c r="Q1436" s="15">
        <v>3876824</v>
      </c>
      <c r="R1436" s="15">
        <v>194000</v>
      </c>
      <c r="S1436" s="15">
        <v>22435</v>
      </c>
      <c r="T1436" s="15">
        <v>13.211</v>
      </c>
      <c r="U1436" s="15">
        <v>132.4</v>
      </c>
      <c r="V1436" s="15">
        <v>17</v>
      </c>
      <c r="W1436" s="15">
        <v>92</v>
      </c>
      <c r="X1436" s="15">
        <v>113.05632</v>
      </c>
      <c r="Y1436" s="15">
        <v>3.3333333333333299</v>
      </c>
      <c r="Z1436" s="15">
        <v>2.9808437824249299</v>
      </c>
      <c r="AA1436" s="15">
        <v>65.342628479003906</v>
      </c>
      <c r="AB1436" s="15">
        <v>326860</v>
      </c>
      <c r="AD1436" s="15">
        <v>0</v>
      </c>
      <c r="AE1436" s="15">
        <v>0</v>
      </c>
      <c r="AF1436" s="15">
        <v>79.900000000000006</v>
      </c>
      <c r="AH1436" s="13">
        <f t="shared" si="308"/>
        <v>2018</v>
      </c>
      <c r="AI1436" s="13">
        <f t="shared" si="309"/>
        <v>31</v>
      </c>
      <c r="AJ1436" s="13">
        <f>IF(AND(ISNUMBER(C1436),ISNUMBER(AK1436),ISNUMBER(AL1436),AH1436&gt;=Inputs!$B$5,AH1436&lt;=Inputs!$B$6,AH1436&lt;&gt;Inputs!$B$7,AH1436&lt;&gt;Inputs!$B$8),1,0)</f>
        <v>1</v>
      </c>
      <c r="AK1436" s="13">
        <f>IF(INDEX($E1436:$AF1436,Inputs!$C$10)="","",INDEX($E1436:$AF1436,Inputs!$C$10))</f>
        <v>283713</v>
      </c>
      <c r="AL1436" s="13">
        <f>IF(INDEX($E1436:$AF1436,Inputs!$C$11)="","",INDEX($E1436:$AF1436,Inputs!$C$11))</f>
        <v>207000</v>
      </c>
      <c r="AM1436" s="19">
        <f>Regression!$C$5+Regression!$C$6*A1436</f>
        <v>9163.7614626487393</v>
      </c>
      <c r="AN1436" s="27">
        <f t="shared" si="310"/>
        <v>1.0198868704837047</v>
      </c>
      <c r="AO1436" s="30">
        <f>INDEX('Seasonal Index'!$E$2:$E$53,AI1436)</f>
        <v>1.0399732200612197</v>
      </c>
      <c r="AP1436" s="34">
        <f t="shared" si="311"/>
        <v>8986.7698703336155</v>
      </c>
      <c r="AQ1436" s="16">
        <f>IF(AJ1436=1,A1436-Regression!$C$15,0)</f>
        <v>-60.280575539568417</v>
      </c>
      <c r="AR1436" s="16">
        <f>IF(AJ1436=1,AK1436-Regression!$D$15,0)</f>
        <v>16310.02158273384</v>
      </c>
      <c r="AS1436" s="16">
        <f>IF(AJ1436=1,AL1436-Regression!$E$15,0)</f>
        <v>-28292.565947242198</v>
      </c>
      <c r="AT1436" s="16">
        <f>IF(AJ1436=1,AP1436-Regression!$F$15,0)</f>
        <v>-107.8027714896507</v>
      </c>
      <c r="AU1436" s="19">
        <f>IF(AND(ISNUMBER(AK1436),ISNUMBER(AL1436)),Regression!$C$38+Regression!$D$38*A1436+Regression!$E$38*AK1436+Regression!$F$38*AL1436,"")</f>
        <v>9293.6281404027777</v>
      </c>
      <c r="AV1436" s="34">
        <f t="shared" si="312"/>
        <v>9665.1243832262426</v>
      </c>
      <c r="AW1436" s="13" t="str">
        <f>IF(AJ1436=1,"Train",IF(AH1436=Inputs!$B$6+1,"Validation",IF(AH1436&gt;Inputs!$B$6+1,"Forecast","Not used")))</f>
        <v>Train</v>
      </c>
      <c r="AX1436" s="34">
        <f t="shared" si="313"/>
        <v>9346</v>
      </c>
      <c r="AY1436" s="38" t="str">
        <f t="shared" si="314"/>
        <v/>
      </c>
      <c r="AZ1436" s="13">
        <f t="shared" si="315"/>
        <v>-306.85827006916224</v>
      </c>
      <c r="BB1436" s="19">
        <f>Regression!$C$45+Regression!$C$46*A1436</f>
        <v>8382.1614262458315</v>
      </c>
      <c r="BC1436" s="27" t="str">
        <f t="shared" si="316"/>
        <v/>
      </c>
      <c r="BD1436" s="30">
        <f>INDEX('Seasonal Index'!$H$2:$H$53,AI1436)</f>
        <v>1.0389647971011076</v>
      </c>
      <c r="BE1436" s="34" t="str">
        <f t="shared" si="317"/>
        <v/>
      </c>
      <c r="BF1436" s="38" t="str">
        <f t="shared" si="318"/>
        <v/>
      </c>
      <c r="BG1436" s="34">
        <f t="shared" si="319"/>
        <v>9346</v>
      </c>
      <c r="BH1436" s="13">
        <f t="shared" si="320"/>
        <v>0</v>
      </c>
      <c r="BI1436" s="13">
        <f t="shared" si="321"/>
        <v>0</v>
      </c>
    </row>
    <row r="1437" spans="1:61" x14ac:dyDescent="0.2">
      <c r="A1437" s="15">
        <v>1436</v>
      </c>
      <c r="B1437" s="35">
        <v>43322</v>
      </c>
      <c r="C1437" s="36">
        <v>9512</v>
      </c>
      <c r="D1437" s="37"/>
      <c r="E1437" s="15">
        <v>2850.6819999999998</v>
      </c>
      <c r="F1437" s="15">
        <v>210000</v>
      </c>
      <c r="H1437" s="15">
        <v>67.903999999999996</v>
      </c>
      <c r="I1437" s="15">
        <v>71.415999999999997</v>
      </c>
      <c r="J1437" s="15">
        <v>2.8519999999999999</v>
      </c>
      <c r="K1437" s="15">
        <v>20580.912</v>
      </c>
      <c r="L1437" s="15">
        <v>831169</v>
      </c>
      <c r="M1437" s="15">
        <v>1056</v>
      </c>
      <c r="N1437" s="15">
        <v>17.742999999999999</v>
      </c>
      <c r="O1437" s="15">
        <v>283713</v>
      </c>
      <c r="P1437" s="15">
        <v>13930.4</v>
      </c>
      <c r="Q1437" s="15">
        <v>3876824</v>
      </c>
      <c r="R1437" s="15">
        <v>194000</v>
      </c>
      <c r="S1437" s="15">
        <v>22435</v>
      </c>
      <c r="T1437" s="15">
        <v>13.211</v>
      </c>
      <c r="U1437" s="15">
        <v>133.30000000000001</v>
      </c>
      <c r="V1437" s="15">
        <v>17</v>
      </c>
      <c r="W1437" s="15">
        <v>93.2</v>
      </c>
      <c r="X1437" s="15">
        <v>112.88082</v>
      </c>
      <c r="Y1437" s="15">
        <v>3.3333333333333299</v>
      </c>
      <c r="Z1437" s="15">
        <v>2.9808437824249299</v>
      </c>
      <c r="AA1437" s="15">
        <v>65.342628479003906</v>
      </c>
      <c r="AB1437" s="15">
        <v>326860</v>
      </c>
      <c r="AD1437" s="15">
        <v>0</v>
      </c>
      <c r="AE1437" s="15">
        <v>0</v>
      </c>
      <c r="AF1437" s="15">
        <v>96.2</v>
      </c>
      <c r="AH1437" s="13">
        <f t="shared" si="308"/>
        <v>2018</v>
      </c>
      <c r="AI1437" s="13">
        <f t="shared" si="309"/>
        <v>32</v>
      </c>
      <c r="AJ1437" s="13">
        <f>IF(AND(ISNUMBER(C1437),ISNUMBER(AK1437),ISNUMBER(AL1437),AH1437&gt;=Inputs!$B$5,AH1437&lt;=Inputs!$B$6,AH1437&lt;&gt;Inputs!$B$7,AH1437&lt;&gt;Inputs!$B$8),1,0)</f>
        <v>1</v>
      </c>
      <c r="AK1437" s="13">
        <f>IF(INDEX($E1437:$AF1437,Inputs!$C$10)="","",INDEX($E1437:$AF1437,Inputs!$C$10))</f>
        <v>283713</v>
      </c>
      <c r="AL1437" s="13">
        <f>IF(INDEX($E1437:$AF1437,Inputs!$C$11)="","",INDEX($E1437:$AF1437,Inputs!$C$11))</f>
        <v>210000</v>
      </c>
      <c r="AM1437" s="19">
        <f>Regression!$C$5+Regression!$C$6*A1437</f>
        <v>9162.5887877104215</v>
      </c>
      <c r="AN1437" s="27">
        <f t="shared" si="310"/>
        <v>1.0381345513135147</v>
      </c>
      <c r="AO1437" s="30">
        <f>INDEX('Seasonal Index'!$E$2:$E$53,AI1437)</f>
        <v>1.040616931741758</v>
      </c>
      <c r="AP1437" s="34">
        <f t="shared" si="311"/>
        <v>9140.7315313225372</v>
      </c>
      <c r="AQ1437" s="16">
        <f>IF(AJ1437=1,A1437-Regression!$C$15,0)</f>
        <v>-59.280575539568417</v>
      </c>
      <c r="AR1437" s="16">
        <f>IF(AJ1437=1,AK1437-Regression!$D$15,0)</f>
        <v>16310.02158273384</v>
      </c>
      <c r="AS1437" s="16">
        <f>IF(AJ1437=1,AL1437-Regression!$E$15,0)</f>
        <v>-25292.565947242198</v>
      </c>
      <c r="AT1437" s="16">
        <f>IF(AJ1437=1,AP1437-Regression!$F$15,0)</f>
        <v>46.158889499271027</v>
      </c>
      <c r="AU1437" s="19">
        <f>IF(AND(ISNUMBER(AK1437),ISNUMBER(AL1437)),Regression!$C$38+Regression!$D$38*A1437+Regression!$E$38*AK1437+Regression!$F$38*AL1437,"")</f>
        <v>9284.1007030545716</v>
      </c>
      <c r="AV1437" s="34">
        <f t="shared" si="312"/>
        <v>9661.1923875941466</v>
      </c>
      <c r="AW1437" s="13" t="str">
        <f>IF(AJ1437=1,"Train",IF(AH1437=Inputs!$B$6+1,"Validation",IF(AH1437&gt;Inputs!$B$6+1,"Forecast","Not used")))</f>
        <v>Train</v>
      </c>
      <c r="AX1437" s="34">
        <f t="shared" si="313"/>
        <v>9512</v>
      </c>
      <c r="AY1437" s="38" t="str">
        <f t="shared" si="314"/>
        <v/>
      </c>
      <c r="AZ1437" s="13">
        <f t="shared" si="315"/>
        <v>-143.36917173203437</v>
      </c>
      <c r="BB1437" s="19">
        <f>Regression!$C$45+Regression!$C$46*A1437</f>
        <v>8383.7209258586081</v>
      </c>
      <c r="BC1437" s="27" t="str">
        <f t="shared" si="316"/>
        <v/>
      </c>
      <c r="BD1437" s="30">
        <f>INDEX('Seasonal Index'!$H$2:$H$53,AI1437)</f>
        <v>1.0332208948643213</v>
      </c>
      <c r="BE1437" s="34" t="str">
        <f t="shared" si="317"/>
        <v/>
      </c>
      <c r="BF1437" s="38" t="str">
        <f t="shared" si="318"/>
        <v/>
      </c>
      <c r="BG1437" s="34">
        <f t="shared" si="319"/>
        <v>9512</v>
      </c>
      <c r="BH1437" s="13">
        <f t="shared" si="320"/>
        <v>0</v>
      </c>
      <c r="BI1437" s="13">
        <f t="shared" si="321"/>
        <v>0</v>
      </c>
    </row>
    <row r="1438" spans="1:61" x14ac:dyDescent="0.2">
      <c r="A1438" s="15">
        <v>1437</v>
      </c>
      <c r="B1438" s="35">
        <v>43329</v>
      </c>
      <c r="C1438" s="36">
        <v>9453</v>
      </c>
      <c r="D1438" s="37"/>
      <c r="E1438" s="15">
        <v>2834.2159999999999</v>
      </c>
      <c r="F1438" s="15">
        <v>206000</v>
      </c>
      <c r="H1438" s="15">
        <v>66.146000000000001</v>
      </c>
      <c r="I1438" s="15">
        <v>69.823999999999998</v>
      </c>
      <c r="J1438" s="15">
        <v>2.843</v>
      </c>
      <c r="K1438" s="15">
        <v>20580.912</v>
      </c>
      <c r="L1438" s="15">
        <v>831169</v>
      </c>
      <c r="M1438" s="15">
        <v>1056</v>
      </c>
      <c r="N1438" s="15">
        <v>17.629000000000001</v>
      </c>
      <c r="O1438" s="15">
        <v>282648</v>
      </c>
      <c r="P1438" s="15">
        <v>13930.4</v>
      </c>
      <c r="Q1438" s="15">
        <v>3876824</v>
      </c>
      <c r="R1438" s="15">
        <v>194000</v>
      </c>
      <c r="S1438" s="15">
        <v>22435</v>
      </c>
      <c r="T1438" s="15">
        <v>13.211</v>
      </c>
      <c r="U1438" s="15">
        <v>133.30000000000001</v>
      </c>
      <c r="V1438" s="15">
        <v>17</v>
      </c>
      <c r="W1438" s="15">
        <v>93.2</v>
      </c>
      <c r="X1438" s="15">
        <v>113.40542000000001</v>
      </c>
      <c r="Y1438" s="15">
        <v>3.3333333333333299</v>
      </c>
      <c r="Z1438" s="15">
        <v>2.98271656036377</v>
      </c>
      <c r="AA1438" s="15">
        <v>65.342628479003906</v>
      </c>
      <c r="AB1438" s="15">
        <v>326860</v>
      </c>
      <c r="AD1438" s="15">
        <v>0</v>
      </c>
      <c r="AE1438" s="15">
        <v>0</v>
      </c>
      <c r="AF1438" s="15">
        <v>86</v>
      </c>
      <c r="AH1438" s="13">
        <f t="shared" si="308"/>
        <v>2018</v>
      </c>
      <c r="AI1438" s="13">
        <f t="shared" si="309"/>
        <v>33</v>
      </c>
      <c r="AJ1438" s="13">
        <f>IF(AND(ISNUMBER(C1438),ISNUMBER(AK1438),ISNUMBER(AL1438),AH1438&gt;=Inputs!$B$5,AH1438&lt;=Inputs!$B$6,AH1438&lt;&gt;Inputs!$B$7,AH1438&lt;&gt;Inputs!$B$8),1,0)</f>
        <v>1</v>
      </c>
      <c r="AK1438" s="13">
        <f>IF(INDEX($E1438:$AF1438,Inputs!$C$10)="","",INDEX($E1438:$AF1438,Inputs!$C$10))</f>
        <v>282648</v>
      </c>
      <c r="AL1438" s="13">
        <f>IF(INDEX($E1438:$AF1438,Inputs!$C$11)="","",INDEX($E1438:$AF1438,Inputs!$C$11))</f>
        <v>206000</v>
      </c>
      <c r="AM1438" s="19">
        <f>Regression!$C$5+Regression!$C$6*A1438</f>
        <v>9161.4161127721018</v>
      </c>
      <c r="AN1438" s="27">
        <f t="shared" si="310"/>
        <v>1.0318273816666177</v>
      </c>
      <c r="AO1438" s="30">
        <f>INDEX('Seasonal Index'!$E$2:$E$53,AI1438)</f>
        <v>1.027478065834379</v>
      </c>
      <c r="AP1438" s="34">
        <f t="shared" si="311"/>
        <v>9200.1963976949228</v>
      </c>
      <c r="AQ1438" s="16">
        <f>IF(AJ1438=1,A1438-Regression!$C$15,0)</f>
        <v>-58.280575539568417</v>
      </c>
      <c r="AR1438" s="16">
        <f>IF(AJ1438=1,AK1438-Regression!$D$15,0)</f>
        <v>15245.02158273384</v>
      </c>
      <c r="AS1438" s="16">
        <f>IF(AJ1438=1,AL1438-Regression!$E$15,0)</f>
        <v>-29292.565947242198</v>
      </c>
      <c r="AT1438" s="16">
        <f>IF(AJ1438=1,AP1438-Regression!$F$15,0)</f>
        <v>105.62375587165661</v>
      </c>
      <c r="AU1438" s="19">
        <f>IF(AND(ISNUMBER(AK1438),ISNUMBER(AL1438)),Regression!$C$38+Regression!$D$38*A1438+Regression!$E$38*AK1438+Regression!$F$38*AL1438,"")</f>
        <v>9291.2152805985043</v>
      </c>
      <c r="AV1438" s="34">
        <f t="shared" si="312"/>
        <v>9546.5199057601785</v>
      </c>
      <c r="AW1438" s="13" t="str">
        <f>IF(AJ1438=1,"Train",IF(AH1438=Inputs!$B$6+1,"Validation",IF(AH1438&gt;Inputs!$B$6+1,"Forecast","Not used")))</f>
        <v>Train</v>
      </c>
      <c r="AX1438" s="34">
        <f t="shared" si="313"/>
        <v>9453</v>
      </c>
      <c r="AY1438" s="38" t="str">
        <f t="shared" si="314"/>
        <v/>
      </c>
      <c r="AZ1438" s="13">
        <f t="shared" si="315"/>
        <v>-91.018882903581471</v>
      </c>
      <c r="BB1438" s="19">
        <f>Regression!$C$45+Regression!$C$46*A1438</f>
        <v>8385.2804254713847</v>
      </c>
      <c r="BC1438" s="27" t="str">
        <f t="shared" si="316"/>
        <v/>
      </c>
      <c r="BD1438" s="30">
        <f>INDEX('Seasonal Index'!$H$2:$H$53,AI1438)</f>
        <v>1.0058600109847937</v>
      </c>
      <c r="BE1438" s="34" t="str">
        <f t="shared" si="317"/>
        <v/>
      </c>
      <c r="BF1438" s="38" t="str">
        <f t="shared" si="318"/>
        <v/>
      </c>
      <c r="BG1438" s="34">
        <f t="shared" si="319"/>
        <v>9453</v>
      </c>
      <c r="BH1438" s="13">
        <f t="shared" si="320"/>
        <v>0</v>
      </c>
      <c r="BI1438" s="13">
        <f t="shared" si="321"/>
        <v>0</v>
      </c>
    </row>
    <row r="1439" spans="1:61" x14ac:dyDescent="0.2">
      <c r="A1439" s="15">
        <v>1438</v>
      </c>
      <c r="B1439" s="35">
        <v>43336</v>
      </c>
      <c r="C1439" s="36">
        <v>9899</v>
      </c>
      <c r="D1439" s="37"/>
      <c r="E1439" s="15">
        <v>2862.7</v>
      </c>
      <c r="F1439" s="15">
        <v>207000</v>
      </c>
      <c r="H1439" s="15">
        <v>68.102000000000004</v>
      </c>
      <c r="I1439" s="15">
        <v>72.772000000000006</v>
      </c>
      <c r="J1439" s="15">
        <v>2.8210000000000002</v>
      </c>
      <c r="K1439" s="15">
        <v>20580.912</v>
      </c>
      <c r="L1439" s="15">
        <v>831169</v>
      </c>
      <c r="M1439" s="15">
        <v>1056</v>
      </c>
      <c r="N1439" s="15">
        <v>17.629000000000001</v>
      </c>
      <c r="O1439" s="15">
        <v>282648</v>
      </c>
      <c r="P1439" s="15">
        <v>13930.4</v>
      </c>
      <c r="Q1439" s="15">
        <v>3876824</v>
      </c>
      <c r="R1439" s="15">
        <v>194000</v>
      </c>
      <c r="S1439" s="15">
        <v>22435</v>
      </c>
      <c r="T1439" s="15">
        <v>13.292999999999999</v>
      </c>
      <c r="U1439" s="15">
        <v>133.30000000000001</v>
      </c>
      <c r="V1439" s="15">
        <v>17</v>
      </c>
      <c r="W1439" s="15">
        <v>93.2</v>
      </c>
      <c r="X1439" s="15">
        <v>114.76742</v>
      </c>
      <c r="Y1439" s="15">
        <v>3.3333333333333299</v>
      </c>
      <c r="Z1439" s="15">
        <v>2.98271656036377</v>
      </c>
      <c r="AA1439" s="15">
        <v>65.342628479003906</v>
      </c>
      <c r="AB1439" s="15">
        <v>326860</v>
      </c>
      <c r="AD1439" s="15">
        <v>0</v>
      </c>
      <c r="AE1439" s="15">
        <v>0</v>
      </c>
      <c r="AF1439" s="15">
        <v>72</v>
      </c>
      <c r="AH1439" s="13">
        <f t="shared" si="308"/>
        <v>2018</v>
      </c>
      <c r="AI1439" s="13">
        <f t="shared" si="309"/>
        <v>34</v>
      </c>
      <c r="AJ1439" s="13">
        <f>IF(AND(ISNUMBER(C1439),ISNUMBER(AK1439),ISNUMBER(AL1439),AH1439&gt;=Inputs!$B$5,AH1439&lt;=Inputs!$B$6,AH1439&lt;&gt;Inputs!$B$7,AH1439&lt;&gt;Inputs!$B$8),1,0)</f>
        <v>1</v>
      </c>
      <c r="AK1439" s="13">
        <f>IF(INDEX($E1439:$AF1439,Inputs!$C$10)="","",INDEX($E1439:$AF1439,Inputs!$C$10))</f>
        <v>282648</v>
      </c>
      <c r="AL1439" s="13">
        <f>IF(INDEX($E1439:$AF1439,Inputs!$C$11)="","",INDEX($E1439:$AF1439,Inputs!$C$11))</f>
        <v>207000</v>
      </c>
      <c r="AM1439" s="19">
        <f>Regression!$C$5+Regression!$C$6*A1439</f>
        <v>9160.2434378337821</v>
      </c>
      <c r="AN1439" s="27">
        <f t="shared" si="310"/>
        <v>1.0806481363928597</v>
      </c>
      <c r="AO1439" s="30">
        <f>INDEX('Seasonal Index'!$E$2:$E$53,AI1439)</f>
        <v>1.0381639846741464</v>
      </c>
      <c r="AP1439" s="34">
        <f t="shared" si="311"/>
        <v>9535.1024945322552</v>
      </c>
      <c r="AQ1439" s="16">
        <f>IF(AJ1439=1,A1439-Regression!$C$15,0)</f>
        <v>-57.280575539568417</v>
      </c>
      <c r="AR1439" s="16">
        <f>IF(AJ1439=1,AK1439-Regression!$D$15,0)</f>
        <v>15245.02158273384</v>
      </c>
      <c r="AS1439" s="16">
        <f>IF(AJ1439=1,AL1439-Regression!$E$15,0)</f>
        <v>-28292.565947242198</v>
      </c>
      <c r="AT1439" s="16">
        <f>IF(AJ1439=1,AP1439-Regression!$F$15,0)</f>
        <v>440.52985270898898</v>
      </c>
      <c r="AU1439" s="19">
        <f>IF(AND(ISNUMBER(AK1439),ISNUMBER(AL1439)),Regression!$C$38+Regression!$D$38*A1439+Regression!$E$38*AK1439+Regression!$F$38*AL1439,"")</f>
        <v>9286.9979260038108</v>
      </c>
      <c r="AV1439" s="34">
        <f t="shared" si="312"/>
        <v>9641.42677252065</v>
      </c>
      <c r="AW1439" s="13" t="str">
        <f>IF(AJ1439=1,"Train",IF(AH1439=Inputs!$B$6+1,"Validation",IF(AH1439&gt;Inputs!$B$6+1,"Forecast","Not used")))</f>
        <v>Train</v>
      </c>
      <c r="AX1439" s="34">
        <f t="shared" si="313"/>
        <v>9899</v>
      </c>
      <c r="AY1439" s="38" t="str">
        <f t="shared" si="314"/>
        <v/>
      </c>
      <c r="AZ1439" s="13">
        <f t="shared" si="315"/>
        <v>248.10456852844436</v>
      </c>
      <c r="BB1439" s="19">
        <f>Regression!$C$45+Regression!$C$46*A1439</f>
        <v>8386.8399250841612</v>
      </c>
      <c r="BC1439" s="27" t="str">
        <f t="shared" si="316"/>
        <v/>
      </c>
      <c r="BD1439" s="30">
        <f>INDEX('Seasonal Index'!$H$2:$H$53,AI1439)</f>
        <v>1.0219588934931323</v>
      </c>
      <c r="BE1439" s="34" t="str">
        <f t="shared" si="317"/>
        <v/>
      </c>
      <c r="BF1439" s="38" t="str">
        <f t="shared" si="318"/>
        <v/>
      </c>
      <c r="BG1439" s="34">
        <f t="shared" si="319"/>
        <v>9899</v>
      </c>
      <c r="BH1439" s="13">
        <f t="shared" si="320"/>
        <v>0</v>
      </c>
      <c r="BI1439" s="13">
        <f t="shared" si="321"/>
        <v>0</v>
      </c>
    </row>
    <row r="1440" spans="1:61" x14ac:dyDescent="0.2">
      <c r="A1440" s="15">
        <v>1439</v>
      </c>
      <c r="B1440" s="35">
        <v>43343</v>
      </c>
      <c r="C1440" s="36">
        <v>9734</v>
      </c>
      <c r="D1440" s="37"/>
      <c r="E1440" s="15">
        <v>2902.19</v>
      </c>
      <c r="F1440" s="15">
        <v>211000</v>
      </c>
      <c r="H1440" s="15">
        <v>69.656000000000006</v>
      </c>
      <c r="I1440" s="15">
        <v>76.075999999999993</v>
      </c>
      <c r="J1440" s="15">
        <v>2.827</v>
      </c>
      <c r="K1440" s="15">
        <v>20580.912</v>
      </c>
      <c r="L1440" s="15">
        <v>831169</v>
      </c>
      <c r="M1440" s="15">
        <v>1056</v>
      </c>
      <c r="N1440" s="15">
        <v>17.629000000000001</v>
      </c>
      <c r="O1440" s="15">
        <v>282648</v>
      </c>
      <c r="P1440" s="15">
        <v>13930.4</v>
      </c>
      <c r="Q1440" s="15">
        <v>3876824</v>
      </c>
      <c r="R1440" s="15">
        <v>194000</v>
      </c>
      <c r="S1440" s="15">
        <v>22435</v>
      </c>
      <c r="T1440" s="15">
        <v>13.292999999999999</v>
      </c>
      <c r="U1440" s="15">
        <v>133.30000000000001</v>
      </c>
      <c r="V1440" s="15">
        <v>16</v>
      </c>
      <c r="W1440" s="15">
        <v>93.2</v>
      </c>
      <c r="X1440" s="15">
        <v>113.9131</v>
      </c>
      <c r="Y1440" s="15">
        <v>3.3333333333333299</v>
      </c>
      <c r="Z1440" s="15">
        <v>2.98271656036377</v>
      </c>
      <c r="AA1440" s="15">
        <v>65.342628479003906</v>
      </c>
      <c r="AB1440" s="15">
        <v>326860</v>
      </c>
      <c r="AD1440" s="15">
        <v>0</v>
      </c>
      <c r="AE1440" s="15">
        <v>0</v>
      </c>
      <c r="AF1440" s="15">
        <v>81.599999999999994</v>
      </c>
      <c r="AH1440" s="13">
        <f t="shared" si="308"/>
        <v>2018</v>
      </c>
      <c r="AI1440" s="13">
        <f t="shared" si="309"/>
        <v>35</v>
      </c>
      <c r="AJ1440" s="13">
        <f>IF(AND(ISNUMBER(C1440),ISNUMBER(AK1440),ISNUMBER(AL1440),AH1440&gt;=Inputs!$B$5,AH1440&lt;=Inputs!$B$6,AH1440&lt;&gt;Inputs!$B$7,AH1440&lt;&gt;Inputs!$B$8),1,0)</f>
        <v>1</v>
      </c>
      <c r="AK1440" s="13">
        <f>IF(INDEX($E1440:$AF1440,Inputs!$C$10)="","",INDEX($E1440:$AF1440,Inputs!$C$10))</f>
        <v>282648</v>
      </c>
      <c r="AL1440" s="13">
        <f>IF(INDEX($E1440:$AF1440,Inputs!$C$11)="","",INDEX($E1440:$AF1440,Inputs!$C$11))</f>
        <v>211000</v>
      </c>
      <c r="AM1440" s="19">
        <f>Regression!$C$5+Regression!$C$6*A1440</f>
        <v>9159.0707628954642</v>
      </c>
      <c r="AN1440" s="27">
        <f t="shared" si="310"/>
        <v>1.0627715684252212</v>
      </c>
      <c r="AO1440" s="30">
        <f>INDEX('Seasonal Index'!$E$2:$E$53,AI1440)</f>
        <v>1.0224659586681397</v>
      </c>
      <c r="AP1440" s="34">
        <f t="shared" si="311"/>
        <v>9520.1213472959735</v>
      </c>
      <c r="AQ1440" s="16">
        <f>IF(AJ1440=1,A1440-Regression!$C$15,0)</f>
        <v>-56.280575539568417</v>
      </c>
      <c r="AR1440" s="16">
        <f>IF(AJ1440=1,AK1440-Regression!$D$15,0)</f>
        <v>15245.02158273384</v>
      </c>
      <c r="AS1440" s="16">
        <f>IF(AJ1440=1,AL1440-Regression!$E$15,0)</f>
        <v>-24292.565947242198</v>
      </c>
      <c r="AT1440" s="16">
        <f>IF(AJ1440=1,AP1440-Regression!$F$15,0)</f>
        <v>425.5487054727073</v>
      </c>
      <c r="AU1440" s="19">
        <f>IF(AND(ISNUMBER(AK1440),ISNUMBER(AL1440)),Regression!$C$38+Regression!$D$38*A1440+Regression!$E$38*AK1440+Regression!$F$38*AL1440,"")</f>
        <v>9274.8154472788501</v>
      </c>
      <c r="AV1440" s="34">
        <f t="shared" si="312"/>
        <v>9483.1830677720409</v>
      </c>
      <c r="AW1440" s="13" t="str">
        <f>IF(AJ1440=1,"Train",IF(AH1440=Inputs!$B$6+1,"Validation",IF(AH1440&gt;Inputs!$B$6+1,"Forecast","Not used")))</f>
        <v>Train</v>
      </c>
      <c r="AX1440" s="34">
        <f t="shared" si="313"/>
        <v>9734</v>
      </c>
      <c r="AY1440" s="38" t="str">
        <f t="shared" si="314"/>
        <v/>
      </c>
      <c r="AZ1440" s="13">
        <f t="shared" si="315"/>
        <v>245.30590001712335</v>
      </c>
      <c r="BB1440" s="19">
        <f>Regression!$C$45+Regression!$C$46*A1440</f>
        <v>8388.3994246969378</v>
      </c>
      <c r="BC1440" s="27" t="str">
        <f t="shared" si="316"/>
        <v/>
      </c>
      <c r="BD1440" s="30">
        <f>INDEX('Seasonal Index'!$H$2:$H$53,AI1440)</f>
        <v>1.0227114090901652</v>
      </c>
      <c r="BE1440" s="34" t="str">
        <f t="shared" si="317"/>
        <v/>
      </c>
      <c r="BF1440" s="38" t="str">
        <f t="shared" si="318"/>
        <v/>
      </c>
      <c r="BG1440" s="34">
        <f t="shared" si="319"/>
        <v>9734</v>
      </c>
      <c r="BH1440" s="13">
        <f t="shared" si="320"/>
        <v>0</v>
      </c>
      <c r="BI1440" s="13">
        <f t="shared" si="321"/>
        <v>0</v>
      </c>
    </row>
    <row r="1441" spans="1:61" x14ac:dyDescent="0.2">
      <c r="A1441" s="15">
        <v>1440</v>
      </c>
      <c r="B1441" s="35">
        <v>43350</v>
      </c>
      <c r="C1441" s="36">
        <v>9649</v>
      </c>
      <c r="D1441" s="37"/>
      <c r="E1441" s="15">
        <v>2883.7624999999998</v>
      </c>
      <c r="F1441" s="15">
        <v>201000</v>
      </c>
      <c r="H1441" s="15">
        <v>68.512500000000003</v>
      </c>
      <c r="I1441" s="15">
        <v>76.644000000000005</v>
      </c>
      <c r="J1441" s="15">
        <v>2.8239999999999998</v>
      </c>
      <c r="K1441" s="15">
        <v>20580.912</v>
      </c>
      <c r="L1441" s="15">
        <v>831169</v>
      </c>
      <c r="M1441" s="15">
        <v>1050</v>
      </c>
      <c r="N1441" s="15">
        <v>17.629000000000001</v>
      </c>
      <c r="O1441" s="15">
        <v>282648</v>
      </c>
      <c r="P1441" s="15">
        <v>13974.8</v>
      </c>
      <c r="Q1441" s="15">
        <v>3876824</v>
      </c>
      <c r="R1441" s="15">
        <v>194000</v>
      </c>
      <c r="S1441" s="15">
        <v>22435</v>
      </c>
      <c r="T1441" s="15">
        <v>13.292999999999999</v>
      </c>
      <c r="U1441" s="15">
        <v>133.30000000000001</v>
      </c>
      <c r="V1441" s="15">
        <v>16</v>
      </c>
      <c r="W1441" s="15">
        <v>97</v>
      </c>
      <c r="X1441" s="15">
        <v>113.7256</v>
      </c>
      <c r="Y1441" s="15">
        <v>3.3333333333333299</v>
      </c>
      <c r="Z1441" s="15">
        <v>2.98271656036377</v>
      </c>
      <c r="AA1441" s="15">
        <v>65.342628479003906</v>
      </c>
      <c r="AB1441" s="15">
        <v>326860</v>
      </c>
      <c r="AD1441" s="15">
        <v>1</v>
      </c>
      <c r="AE1441" s="15">
        <v>0</v>
      </c>
      <c r="AF1441" s="15">
        <v>75.5</v>
      </c>
      <c r="AH1441" s="13">
        <f t="shared" si="308"/>
        <v>2018</v>
      </c>
      <c r="AI1441" s="13">
        <f t="shared" si="309"/>
        <v>36</v>
      </c>
      <c r="AJ1441" s="13">
        <f>IF(AND(ISNUMBER(C1441),ISNUMBER(AK1441),ISNUMBER(AL1441),AH1441&gt;=Inputs!$B$5,AH1441&lt;=Inputs!$B$6,AH1441&lt;&gt;Inputs!$B$7,AH1441&lt;&gt;Inputs!$B$8),1,0)</f>
        <v>1</v>
      </c>
      <c r="AK1441" s="13">
        <f>IF(INDEX($E1441:$AF1441,Inputs!$C$10)="","",INDEX($E1441:$AF1441,Inputs!$C$10))</f>
        <v>282648</v>
      </c>
      <c r="AL1441" s="13">
        <f>IF(INDEX($E1441:$AF1441,Inputs!$C$11)="","",INDEX($E1441:$AF1441,Inputs!$C$11))</f>
        <v>201000</v>
      </c>
      <c r="AM1441" s="19">
        <f>Regression!$C$5+Regression!$C$6*A1441</f>
        <v>9157.8980879571445</v>
      </c>
      <c r="AN1441" s="27">
        <f t="shared" si="310"/>
        <v>1.053626051232069</v>
      </c>
      <c r="AO1441" s="30">
        <f>INDEX('Seasonal Index'!$E$2:$E$53,AI1441)</f>
        <v>1.0036108382806754</v>
      </c>
      <c r="AP1441" s="34">
        <f t="shared" si="311"/>
        <v>9614.2843739412729</v>
      </c>
      <c r="AQ1441" s="16">
        <f>IF(AJ1441=1,A1441-Regression!$C$15,0)</f>
        <v>-55.280575539568417</v>
      </c>
      <c r="AR1441" s="16">
        <f>IF(AJ1441=1,AK1441-Regression!$D$15,0)</f>
        <v>15245.02158273384</v>
      </c>
      <c r="AS1441" s="16">
        <f>IF(AJ1441=1,AL1441-Regression!$E$15,0)</f>
        <v>-34292.565947242198</v>
      </c>
      <c r="AT1441" s="16">
        <f>IF(AJ1441=1,AP1441-Regression!$F$15,0)</f>
        <v>519.71173211800669</v>
      </c>
      <c r="AU1441" s="19">
        <f>IF(AND(ISNUMBER(AK1441),ISNUMBER(AL1441)),Regression!$C$38+Regression!$D$38*A1441+Regression!$E$38*AK1441+Regression!$F$38*AL1441,"")</f>
        <v>9299.8035478284855</v>
      </c>
      <c r="AV1441" s="34">
        <f t="shared" si="312"/>
        <v>9333.3836344817464</v>
      </c>
      <c r="AW1441" s="13" t="str">
        <f>IF(AJ1441=1,"Train",IF(AH1441=Inputs!$B$6+1,"Validation",IF(AH1441&gt;Inputs!$B$6+1,"Forecast","Not used")))</f>
        <v>Train</v>
      </c>
      <c r="AX1441" s="34">
        <f t="shared" si="313"/>
        <v>9649</v>
      </c>
      <c r="AY1441" s="38" t="str">
        <f t="shared" si="314"/>
        <v/>
      </c>
      <c r="AZ1441" s="13">
        <f t="shared" si="315"/>
        <v>314.48082611278733</v>
      </c>
      <c r="BB1441" s="19">
        <f>Regression!$C$45+Regression!$C$46*A1441</f>
        <v>8389.9589243097143</v>
      </c>
      <c r="BC1441" s="27" t="str">
        <f t="shared" si="316"/>
        <v/>
      </c>
      <c r="BD1441" s="30">
        <f>INDEX('Seasonal Index'!$H$2:$H$53,AI1441)</f>
        <v>0.95792593843145868</v>
      </c>
      <c r="BE1441" s="34" t="str">
        <f t="shared" si="317"/>
        <v/>
      </c>
      <c r="BF1441" s="38" t="str">
        <f t="shared" si="318"/>
        <v/>
      </c>
      <c r="BG1441" s="34">
        <f t="shared" si="319"/>
        <v>9649</v>
      </c>
      <c r="BH1441" s="13">
        <f t="shared" si="320"/>
        <v>0</v>
      </c>
      <c r="BI1441" s="13">
        <f t="shared" si="321"/>
        <v>0</v>
      </c>
    </row>
    <row r="1442" spans="1:61" x14ac:dyDescent="0.2">
      <c r="A1442" s="15">
        <v>1441</v>
      </c>
      <c r="B1442" s="35">
        <v>43357</v>
      </c>
      <c r="C1442" s="36">
        <v>9534</v>
      </c>
      <c r="D1442" s="37"/>
      <c r="E1442" s="15">
        <v>2892.62</v>
      </c>
      <c r="F1442" s="15">
        <v>204000</v>
      </c>
      <c r="H1442" s="15">
        <v>68.957999999999998</v>
      </c>
      <c r="I1442" s="15">
        <v>78.108000000000004</v>
      </c>
      <c r="J1442" s="15">
        <v>2.8330000000000002</v>
      </c>
      <c r="K1442" s="15">
        <v>20580.912</v>
      </c>
      <c r="L1442" s="15">
        <v>859977</v>
      </c>
      <c r="M1442" s="15">
        <v>1050</v>
      </c>
      <c r="N1442" s="15">
        <v>17.629000000000001</v>
      </c>
      <c r="O1442" s="15">
        <v>282648</v>
      </c>
      <c r="P1442" s="15">
        <v>13974.8</v>
      </c>
      <c r="Q1442" s="15">
        <v>3903141</v>
      </c>
      <c r="R1442" s="15">
        <v>194000</v>
      </c>
      <c r="S1442" s="15">
        <v>22435</v>
      </c>
      <c r="T1442" s="15">
        <v>13.292999999999999</v>
      </c>
      <c r="U1442" s="15">
        <v>133.30000000000001</v>
      </c>
      <c r="V1442" s="15">
        <v>16</v>
      </c>
      <c r="W1442" s="15">
        <v>97</v>
      </c>
      <c r="X1442" s="15">
        <v>114.7089</v>
      </c>
      <c r="Y1442" s="15">
        <v>3.3333333333333299</v>
      </c>
      <c r="Z1442" s="15">
        <v>2.98271656036377</v>
      </c>
      <c r="AA1442" s="15">
        <v>65.342628479003906</v>
      </c>
      <c r="AB1442" s="15">
        <v>326860</v>
      </c>
      <c r="AD1442" s="15">
        <v>0</v>
      </c>
      <c r="AE1442" s="15">
        <v>3.1</v>
      </c>
      <c r="AF1442" s="15">
        <v>50.4</v>
      </c>
      <c r="AH1442" s="13">
        <f t="shared" si="308"/>
        <v>2018</v>
      </c>
      <c r="AI1442" s="13">
        <f t="shared" si="309"/>
        <v>37</v>
      </c>
      <c r="AJ1442" s="13">
        <f>IF(AND(ISNUMBER(C1442),ISNUMBER(AK1442),ISNUMBER(AL1442),AH1442&gt;=Inputs!$B$5,AH1442&lt;=Inputs!$B$6,AH1442&lt;&gt;Inputs!$B$7,AH1442&lt;&gt;Inputs!$B$8),1,0)</f>
        <v>1</v>
      </c>
      <c r="AK1442" s="13">
        <f>IF(INDEX($E1442:$AF1442,Inputs!$C$10)="","",INDEX($E1442:$AF1442,Inputs!$C$10))</f>
        <v>282648</v>
      </c>
      <c r="AL1442" s="13">
        <f>IF(INDEX($E1442:$AF1442,Inputs!$C$11)="","",INDEX($E1442:$AF1442,Inputs!$C$11))</f>
        <v>204000</v>
      </c>
      <c r="AM1442" s="19">
        <f>Regression!$C$5+Regression!$C$6*A1442</f>
        <v>9156.7254130188267</v>
      </c>
      <c r="AN1442" s="27">
        <f t="shared" si="310"/>
        <v>1.0412019111597224</v>
      </c>
      <c r="AO1442" s="30">
        <f>INDEX('Seasonal Index'!$E$2:$E$53,AI1442)</f>
        <v>0.98810944012120361</v>
      </c>
      <c r="AP1442" s="34">
        <f t="shared" si="311"/>
        <v>9648.7287874008562</v>
      </c>
      <c r="AQ1442" s="16">
        <f>IF(AJ1442=1,A1442-Regression!$C$15,0)</f>
        <v>-54.280575539568417</v>
      </c>
      <c r="AR1442" s="16">
        <f>IF(AJ1442=1,AK1442-Regression!$D$15,0)</f>
        <v>15245.02158273384</v>
      </c>
      <c r="AS1442" s="16">
        <f>IF(AJ1442=1,AL1442-Regression!$E$15,0)</f>
        <v>-31292.565947242198</v>
      </c>
      <c r="AT1442" s="16">
        <f>IF(AJ1442=1,AP1442-Regression!$F$15,0)</f>
        <v>554.15614557759</v>
      </c>
      <c r="AU1442" s="19">
        <f>IF(AND(ISNUMBER(AK1442),ISNUMBER(AL1442)),Regression!$C$38+Regression!$D$38*A1442+Regression!$E$38*AK1442+Regression!$F$38*AL1442,"")</f>
        <v>9290.2761104802794</v>
      </c>
      <c r="AV1442" s="34">
        <f t="shared" si="312"/>
        <v>9179.8095260980626</v>
      </c>
      <c r="AW1442" s="13" t="str">
        <f>IF(AJ1442=1,"Train",IF(AH1442=Inputs!$B$6+1,"Validation",IF(AH1442&gt;Inputs!$B$6+1,"Forecast","Not used")))</f>
        <v>Train</v>
      </c>
      <c r="AX1442" s="34">
        <f t="shared" si="313"/>
        <v>9534</v>
      </c>
      <c r="AY1442" s="38" t="str">
        <f t="shared" si="314"/>
        <v/>
      </c>
      <c r="AZ1442" s="13">
        <f t="shared" si="315"/>
        <v>358.45267692057678</v>
      </c>
      <c r="BB1442" s="19">
        <f>Regression!$C$45+Regression!$C$46*A1442</f>
        <v>8391.5184239224909</v>
      </c>
      <c r="BC1442" s="27" t="str">
        <f t="shared" si="316"/>
        <v/>
      </c>
      <c r="BD1442" s="30">
        <f>INDEX('Seasonal Index'!$H$2:$H$53,AI1442)</f>
        <v>0.96626808296825473</v>
      </c>
      <c r="BE1442" s="34" t="str">
        <f t="shared" si="317"/>
        <v/>
      </c>
      <c r="BF1442" s="38" t="str">
        <f t="shared" si="318"/>
        <v/>
      </c>
      <c r="BG1442" s="34">
        <f t="shared" si="319"/>
        <v>9534</v>
      </c>
      <c r="BH1442" s="13">
        <f t="shared" si="320"/>
        <v>0</v>
      </c>
      <c r="BI1442" s="13">
        <f t="shared" si="321"/>
        <v>0</v>
      </c>
    </row>
    <row r="1443" spans="1:61" x14ac:dyDescent="0.2">
      <c r="A1443" s="15">
        <v>1442</v>
      </c>
      <c r="B1443" s="35">
        <v>43364</v>
      </c>
      <c r="C1443" s="36">
        <v>8987</v>
      </c>
      <c r="D1443" s="37"/>
      <c r="E1443" s="15">
        <v>2912.2959999999998</v>
      </c>
      <c r="F1443" s="15">
        <v>206000</v>
      </c>
      <c r="H1443" s="15">
        <v>70.275999999999996</v>
      </c>
      <c r="I1443" s="15">
        <v>78.965999999999994</v>
      </c>
      <c r="J1443" s="15">
        <v>2.8410000000000002</v>
      </c>
      <c r="K1443" s="15">
        <v>20580.912</v>
      </c>
      <c r="L1443" s="15">
        <v>859977</v>
      </c>
      <c r="M1443" s="15">
        <v>1050</v>
      </c>
      <c r="N1443" s="15">
        <v>17.564</v>
      </c>
      <c r="O1443" s="15">
        <v>290989</v>
      </c>
      <c r="P1443" s="15">
        <v>13974.8</v>
      </c>
      <c r="Q1443" s="15">
        <v>3903141</v>
      </c>
      <c r="R1443" s="15">
        <v>194000</v>
      </c>
      <c r="S1443" s="15">
        <v>22435</v>
      </c>
      <c r="T1443" s="15">
        <v>13.292999999999999</v>
      </c>
      <c r="U1443" s="15">
        <v>133.30000000000001</v>
      </c>
      <c r="V1443" s="15">
        <v>16</v>
      </c>
      <c r="W1443" s="15">
        <v>97</v>
      </c>
      <c r="X1443" s="15">
        <v>114.3194</v>
      </c>
      <c r="Y1443" s="15">
        <v>3.3333333333333299</v>
      </c>
      <c r="Z1443" s="15">
        <v>3</v>
      </c>
      <c r="AA1443" s="15">
        <v>62.567615509033203</v>
      </c>
      <c r="AB1443" s="15">
        <v>326860</v>
      </c>
      <c r="AD1443" s="15">
        <v>0</v>
      </c>
      <c r="AE1443" s="15">
        <v>0</v>
      </c>
      <c r="AF1443" s="15">
        <v>64.8</v>
      </c>
      <c r="AH1443" s="13">
        <f t="shared" si="308"/>
        <v>2018</v>
      </c>
      <c r="AI1443" s="13">
        <f t="shared" si="309"/>
        <v>38</v>
      </c>
      <c r="AJ1443" s="13">
        <f>IF(AND(ISNUMBER(C1443),ISNUMBER(AK1443),ISNUMBER(AL1443),AH1443&gt;=Inputs!$B$5,AH1443&lt;=Inputs!$B$6,AH1443&lt;&gt;Inputs!$B$7,AH1443&lt;&gt;Inputs!$B$8),1,0)</f>
        <v>1</v>
      </c>
      <c r="AK1443" s="13">
        <f>IF(INDEX($E1443:$AF1443,Inputs!$C$10)="","",INDEX($E1443:$AF1443,Inputs!$C$10))</f>
        <v>290989</v>
      </c>
      <c r="AL1443" s="13">
        <f>IF(INDEX($E1443:$AF1443,Inputs!$C$11)="","",INDEX($E1443:$AF1443,Inputs!$C$11))</f>
        <v>206000</v>
      </c>
      <c r="AM1443" s="19">
        <f>Regression!$C$5+Regression!$C$6*A1443</f>
        <v>9155.552738080507</v>
      </c>
      <c r="AN1443" s="27">
        <f t="shared" si="310"/>
        <v>0.98159010789381962</v>
      </c>
      <c r="AO1443" s="30">
        <f>INDEX('Seasonal Index'!$E$2:$E$53,AI1443)</f>
        <v>1.0099608185275364</v>
      </c>
      <c r="AP1443" s="34">
        <f t="shared" si="311"/>
        <v>8898.3650010329293</v>
      </c>
      <c r="AQ1443" s="16">
        <f>IF(AJ1443=1,A1443-Regression!$C$15,0)</f>
        <v>-53.280575539568417</v>
      </c>
      <c r="AR1443" s="16">
        <f>IF(AJ1443=1,AK1443-Regression!$D$15,0)</f>
        <v>23586.02158273384</v>
      </c>
      <c r="AS1443" s="16">
        <f>IF(AJ1443=1,AL1443-Regression!$E$15,0)</f>
        <v>-29292.565947242198</v>
      </c>
      <c r="AT1443" s="16">
        <f>IF(AJ1443=1,AP1443-Regression!$F$15,0)</f>
        <v>-196.20764079033688</v>
      </c>
      <c r="AU1443" s="19">
        <f>IF(AND(ISNUMBER(AK1443),ISNUMBER(AL1443)),Regression!$C$38+Regression!$D$38*A1443+Regression!$E$38*AK1443+Regression!$F$38*AL1443,"")</f>
        <v>9298.6232963392595</v>
      </c>
      <c r="AV1443" s="34">
        <f t="shared" si="312"/>
        <v>9391.2451955500164</v>
      </c>
      <c r="AW1443" s="13" t="str">
        <f>IF(AJ1443=1,"Train",IF(AH1443=Inputs!$B$6+1,"Validation",IF(AH1443&gt;Inputs!$B$6+1,"Forecast","Not used")))</f>
        <v>Train</v>
      </c>
      <c r="AX1443" s="34">
        <f t="shared" si="313"/>
        <v>8987</v>
      </c>
      <c r="AY1443" s="38" t="str">
        <f t="shared" si="314"/>
        <v/>
      </c>
      <c r="AZ1443" s="13">
        <f t="shared" si="315"/>
        <v>-400.25829530633018</v>
      </c>
      <c r="BB1443" s="19">
        <f>Regression!$C$45+Regression!$C$46*A1443</f>
        <v>8393.0779235352693</v>
      </c>
      <c r="BC1443" s="27" t="str">
        <f t="shared" si="316"/>
        <v/>
      </c>
      <c r="BD1443" s="30">
        <f>INDEX('Seasonal Index'!$H$2:$H$53,AI1443)</f>
        <v>1.0093448557066802</v>
      </c>
      <c r="BE1443" s="34" t="str">
        <f t="shared" si="317"/>
        <v/>
      </c>
      <c r="BF1443" s="38" t="str">
        <f t="shared" si="318"/>
        <v/>
      </c>
      <c r="BG1443" s="34">
        <f t="shared" si="319"/>
        <v>8987</v>
      </c>
      <c r="BH1443" s="13">
        <f t="shared" si="320"/>
        <v>0</v>
      </c>
      <c r="BI1443" s="13">
        <f t="shared" si="321"/>
        <v>0</v>
      </c>
    </row>
    <row r="1444" spans="1:61" x14ac:dyDescent="0.2">
      <c r="A1444" s="15">
        <v>1443</v>
      </c>
      <c r="B1444" s="35">
        <v>43371</v>
      </c>
      <c r="C1444" s="36">
        <v>9102</v>
      </c>
      <c r="D1444" s="37"/>
      <c r="E1444" s="15">
        <v>2913.7759999999998</v>
      </c>
      <c r="F1444" s="15">
        <v>205000</v>
      </c>
      <c r="H1444" s="15">
        <v>72.837999999999994</v>
      </c>
      <c r="I1444" s="15">
        <v>81.846000000000004</v>
      </c>
      <c r="J1444" s="15">
        <v>2.8439999999999999</v>
      </c>
      <c r="K1444" s="15">
        <v>20580.912</v>
      </c>
      <c r="L1444" s="15">
        <v>859977</v>
      </c>
      <c r="M1444" s="15">
        <v>1050</v>
      </c>
      <c r="N1444" s="15">
        <v>17.564</v>
      </c>
      <c r="O1444" s="15">
        <v>290989</v>
      </c>
      <c r="P1444" s="15">
        <v>13974.8</v>
      </c>
      <c r="Q1444" s="15">
        <v>3903141</v>
      </c>
      <c r="R1444" s="15">
        <v>194000</v>
      </c>
      <c r="S1444" s="15">
        <v>22435</v>
      </c>
      <c r="T1444" s="15">
        <v>13.292999999999999</v>
      </c>
      <c r="U1444" s="15">
        <v>133.30000000000001</v>
      </c>
      <c r="V1444" s="15">
        <v>16</v>
      </c>
      <c r="W1444" s="15">
        <v>97</v>
      </c>
      <c r="X1444" s="15">
        <v>113.67034</v>
      </c>
      <c r="Y1444" s="15">
        <v>3.3333333333333299</v>
      </c>
      <c r="Z1444" s="15">
        <v>3</v>
      </c>
      <c r="AA1444" s="15">
        <v>62.567615509033203</v>
      </c>
      <c r="AB1444" s="15">
        <v>326860</v>
      </c>
      <c r="AD1444" s="15">
        <v>0</v>
      </c>
      <c r="AE1444" s="15">
        <v>8.3000000000000007</v>
      </c>
      <c r="AF1444" s="15">
        <v>38.1</v>
      </c>
      <c r="AH1444" s="13">
        <f t="shared" si="308"/>
        <v>2018</v>
      </c>
      <c r="AI1444" s="13">
        <f t="shared" si="309"/>
        <v>39</v>
      </c>
      <c r="AJ1444" s="13">
        <f>IF(AND(ISNUMBER(C1444),ISNUMBER(AK1444),ISNUMBER(AL1444),AH1444&gt;=Inputs!$B$5,AH1444&lt;=Inputs!$B$6,AH1444&lt;&gt;Inputs!$B$7,AH1444&lt;&gt;Inputs!$B$8),1,0)</f>
        <v>1</v>
      </c>
      <c r="AK1444" s="13">
        <f>IF(INDEX($E1444:$AF1444,Inputs!$C$10)="","",INDEX($E1444:$AF1444,Inputs!$C$10))</f>
        <v>290989</v>
      </c>
      <c r="AL1444" s="13">
        <f>IF(INDEX($E1444:$AF1444,Inputs!$C$11)="","",INDEX($E1444:$AF1444,Inputs!$C$11))</f>
        <v>205000</v>
      </c>
      <c r="AM1444" s="19">
        <f>Regression!$C$5+Regression!$C$6*A1444</f>
        <v>9154.3800631421873</v>
      </c>
      <c r="AN1444" s="27">
        <f t="shared" si="310"/>
        <v>0.99427814196254727</v>
      </c>
      <c r="AO1444" s="30">
        <f>INDEX('Seasonal Index'!$E$2:$E$53,AI1444)</f>
        <v>0.98271219728161308</v>
      </c>
      <c r="AP1444" s="34">
        <f t="shared" si="311"/>
        <v>9262.1217332786036</v>
      </c>
      <c r="AQ1444" s="16">
        <f>IF(AJ1444=1,A1444-Regression!$C$15,0)</f>
        <v>-52.280575539568417</v>
      </c>
      <c r="AR1444" s="16">
        <f>IF(AJ1444=1,AK1444-Regression!$D$15,0)</f>
        <v>23586.02158273384</v>
      </c>
      <c r="AS1444" s="16">
        <f>IF(AJ1444=1,AL1444-Regression!$E$15,0)</f>
        <v>-30292.565947242198</v>
      </c>
      <c r="AT1444" s="16">
        <f>IF(AJ1444=1,AP1444-Regression!$F$15,0)</f>
        <v>167.54909145533748</v>
      </c>
      <c r="AU1444" s="19">
        <f>IF(AND(ISNUMBER(AK1444),ISNUMBER(AL1444)),Regression!$C$38+Regression!$D$38*A1444+Regression!$E$38*AK1444+Regression!$F$38*AL1444,"")</f>
        <v>9299.7160244980823</v>
      </c>
      <c r="AV1444" s="34">
        <f t="shared" si="312"/>
        <v>9138.9443685295373</v>
      </c>
      <c r="AW1444" s="13" t="str">
        <f>IF(AJ1444=1,"Train",IF(AH1444=Inputs!$B$6+1,"Validation",IF(AH1444&gt;Inputs!$B$6+1,"Forecast","Not used")))</f>
        <v>Train</v>
      </c>
      <c r="AX1444" s="34">
        <f t="shared" si="313"/>
        <v>9102</v>
      </c>
      <c r="AY1444" s="38" t="str">
        <f t="shared" si="314"/>
        <v/>
      </c>
      <c r="AZ1444" s="13">
        <f t="shared" si="315"/>
        <v>-37.594291219478691</v>
      </c>
      <c r="BB1444" s="19">
        <f>Regression!$C$45+Regression!$C$46*A1444</f>
        <v>8394.6374231480459</v>
      </c>
      <c r="BC1444" s="27" t="str">
        <f t="shared" si="316"/>
        <v/>
      </c>
      <c r="BD1444" s="30">
        <f>INDEX('Seasonal Index'!$H$2:$H$53,AI1444)</f>
        <v>0.98504922299012809</v>
      </c>
      <c r="BE1444" s="34" t="str">
        <f t="shared" si="317"/>
        <v/>
      </c>
      <c r="BF1444" s="38" t="str">
        <f t="shared" si="318"/>
        <v/>
      </c>
      <c r="BG1444" s="34">
        <f t="shared" si="319"/>
        <v>9102</v>
      </c>
      <c r="BH1444" s="13">
        <f t="shared" si="320"/>
        <v>0</v>
      </c>
      <c r="BI1444" s="13">
        <f t="shared" si="321"/>
        <v>0</v>
      </c>
    </row>
    <row r="1445" spans="1:61" x14ac:dyDescent="0.2">
      <c r="A1445" s="15">
        <v>1444</v>
      </c>
      <c r="B1445" s="35">
        <v>43378</v>
      </c>
      <c r="C1445" s="36">
        <v>9078</v>
      </c>
      <c r="D1445" s="37"/>
      <c r="E1445" s="15">
        <v>2912.1419999999998</v>
      </c>
      <c r="F1445" s="15">
        <v>210000</v>
      </c>
      <c r="H1445" s="15">
        <v>75.126000000000005</v>
      </c>
      <c r="I1445" s="15">
        <v>85.441999999999993</v>
      </c>
      <c r="J1445" s="15">
        <v>2.8660000000000001</v>
      </c>
      <c r="K1445" s="15">
        <v>20580.912</v>
      </c>
      <c r="L1445" s="15">
        <v>859977</v>
      </c>
      <c r="M1445" s="15">
        <v>1050</v>
      </c>
      <c r="N1445" s="15">
        <v>17.564</v>
      </c>
      <c r="O1445" s="15">
        <v>290989</v>
      </c>
      <c r="P1445" s="15">
        <v>13974.8</v>
      </c>
      <c r="Q1445" s="15">
        <v>3903141</v>
      </c>
      <c r="R1445" s="15">
        <v>194000</v>
      </c>
      <c r="S1445" s="15">
        <v>22435</v>
      </c>
      <c r="T1445" s="15">
        <v>13.292999999999999</v>
      </c>
      <c r="U1445" s="15">
        <v>133.30000000000001</v>
      </c>
      <c r="V1445" s="15">
        <v>16</v>
      </c>
      <c r="W1445" s="15">
        <v>95.1</v>
      </c>
      <c r="X1445" s="15">
        <v>113.74206</v>
      </c>
      <c r="Y1445" s="15">
        <v>3.3333333333333299</v>
      </c>
      <c r="Z1445" s="15">
        <v>3</v>
      </c>
      <c r="AA1445" s="15">
        <v>62.567615509033203</v>
      </c>
      <c r="AB1445" s="15">
        <v>326860</v>
      </c>
      <c r="AD1445" s="15">
        <v>0</v>
      </c>
      <c r="AE1445" s="15">
        <v>8.6</v>
      </c>
      <c r="AF1445" s="15">
        <v>40.4</v>
      </c>
      <c r="AH1445" s="13">
        <f t="shared" si="308"/>
        <v>2018</v>
      </c>
      <c r="AI1445" s="13">
        <f t="shared" si="309"/>
        <v>40</v>
      </c>
      <c r="AJ1445" s="13">
        <f>IF(AND(ISNUMBER(C1445),ISNUMBER(AK1445),ISNUMBER(AL1445),AH1445&gt;=Inputs!$B$5,AH1445&lt;=Inputs!$B$6,AH1445&lt;&gt;Inputs!$B$7,AH1445&lt;&gt;Inputs!$B$8),1,0)</f>
        <v>1</v>
      </c>
      <c r="AK1445" s="13">
        <f>IF(INDEX($E1445:$AF1445,Inputs!$C$10)="","",INDEX($E1445:$AF1445,Inputs!$C$10))</f>
        <v>290989</v>
      </c>
      <c r="AL1445" s="13">
        <f>IF(INDEX($E1445:$AF1445,Inputs!$C$11)="","",INDEX($E1445:$AF1445,Inputs!$C$11))</f>
        <v>210000</v>
      </c>
      <c r="AM1445" s="19">
        <f>Regression!$C$5+Regression!$C$6*A1445</f>
        <v>9153.2073882038694</v>
      </c>
      <c r="AN1445" s="27">
        <f t="shared" si="310"/>
        <v>0.99178349347783901</v>
      </c>
      <c r="AO1445" s="30">
        <f>INDEX('Seasonal Index'!$E$2:$E$53,AI1445)</f>
        <v>1.0036663428040973</v>
      </c>
      <c r="AP1445" s="34">
        <f t="shared" si="311"/>
        <v>9044.8385213729416</v>
      </c>
      <c r="AQ1445" s="16">
        <f>IF(AJ1445=1,A1445-Regression!$C$15,0)</f>
        <v>-51.280575539568417</v>
      </c>
      <c r="AR1445" s="16">
        <f>IF(AJ1445=1,AK1445-Regression!$D$15,0)</f>
        <v>23586.02158273384</v>
      </c>
      <c r="AS1445" s="16">
        <f>IF(AJ1445=1,AL1445-Regression!$E$15,0)</f>
        <v>-25292.565947242198</v>
      </c>
      <c r="AT1445" s="16">
        <f>IF(AJ1445=1,AP1445-Regression!$F$15,0)</f>
        <v>-49.734120450324554</v>
      </c>
      <c r="AU1445" s="19">
        <f>IF(AND(ISNUMBER(AK1445),ISNUMBER(AL1445)),Regression!$C$38+Regression!$D$38*A1445+Regression!$E$38*AK1445+Regression!$F$38*AL1445,"")</f>
        <v>9284.8785043963617</v>
      </c>
      <c r="AV1445" s="34">
        <f t="shared" si="312"/>
        <v>9318.9200518878733</v>
      </c>
      <c r="AW1445" s="13" t="str">
        <f>IF(AJ1445=1,"Train",IF(AH1445=Inputs!$B$6+1,"Validation",IF(AH1445&gt;Inputs!$B$6+1,"Forecast","Not used")))</f>
        <v>Train</v>
      </c>
      <c r="AX1445" s="34">
        <f t="shared" si="313"/>
        <v>9078</v>
      </c>
      <c r="AY1445" s="38" t="str">
        <f t="shared" si="314"/>
        <v/>
      </c>
      <c r="AZ1445" s="13">
        <f t="shared" si="315"/>
        <v>-240.03998302342006</v>
      </c>
      <c r="BB1445" s="19">
        <f>Regression!$C$45+Regression!$C$46*A1445</f>
        <v>8396.1969227608224</v>
      </c>
      <c r="BC1445" s="27" t="str">
        <f t="shared" si="316"/>
        <v/>
      </c>
      <c r="BD1445" s="30">
        <f>INDEX('Seasonal Index'!$H$2:$H$53,AI1445)</f>
        <v>1.0034134329008386</v>
      </c>
      <c r="BE1445" s="34" t="str">
        <f t="shared" si="317"/>
        <v/>
      </c>
      <c r="BF1445" s="38" t="str">
        <f t="shared" si="318"/>
        <v/>
      </c>
      <c r="BG1445" s="34">
        <f t="shared" si="319"/>
        <v>9078</v>
      </c>
      <c r="BH1445" s="13">
        <f t="shared" si="320"/>
        <v>0</v>
      </c>
      <c r="BI1445" s="13">
        <f t="shared" si="321"/>
        <v>0</v>
      </c>
    </row>
    <row r="1446" spans="1:61" x14ac:dyDescent="0.2">
      <c r="A1446" s="15">
        <v>1445</v>
      </c>
      <c r="B1446" s="35">
        <v>43385</v>
      </c>
      <c r="C1446" s="36">
        <v>9182</v>
      </c>
      <c r="D1446" s="37"/>
      <c r="E1446" s="15">
        <v>2809.19</v>
      </c>
      <c r="F1446" s="15">
        <v>211000</v>
      </c>
      <c r="H1446" s="15">
        <v>72.956000000000003</v>
      </c>
      <c r="I1446" s="15">
        <v>83.052000000000007</v>
      </c>
      <c r="J1446" s="15">
        <v>2.903</v>
      </c>
      <c r="K1446" s="15">
        <v>20580.912</v>
      </c>
      <c r="L1446" s="15">
        <v>824159</v>
      </c>
      <c r="M1446" s="15">
        <v>1050</v>
      </c>
      <c r="N1446" s="15">
        <v>17.564</v>
      </c>
      <c r="O1446" s="15">
        <v>290989</v>
      </c>
      <c r="P1446" s="15">
        <v>14014</v>
      </c>
      <c r="Q1446" s="15">
        <v>3903141</v>
      </c>
      <c r="R1446" s="15">
        <v>194000</v>
      </c>
      <c r="S1446" s="15">
        <v>22435</v>
      </c>
      <c r="T1446" s="15">
        <v>13.292999999999999</v>
      </c>
      <c r="U1446" s="15">
        <v>133.30000000000001</v>
      </c>
      <c r="V1446" s="15">
        <v>16</v>
      </c>
      <c r="W1446" s="15">
        <v>95.1</v>
      </c>
      <c r="X1446" s="15">
        <v>114.2247</v>
      </c>
      <c r="Y1446" s="15">
        <v>3.3333333333333299</v>
      </c>
      <c r="Z1446" s="15">
        <v>3</v>
      </c>
      <c r="AA1446" s="15">
        <v>62.567615509033203</v>
      </c>
      <c r="AB1446" s="15">
        <v>326860</v>
      </c>
      <c r="AD1446" s="15">
        <v>0</v>
      </c>
      <c r="AE1446" s="15">
        <v>12.9</v>
      </c>
      <c r="AF1446" s="15">
        <v>38.299999999999997</v>
      </c>
      <c r="AH1446" s="13">
        <f t="shared" si="308"/>
        <v>2018</v>
      </c>
      <c r="AI1446" s="13">
        <f t="shared" si="309"/>
        <v>41</v>
      </c>
      <c r="AJ1446" s="13">
        <f>IF(AND(ISNUMBER(C1446),ISNUMBER(AK1446),ISNUMBER(AL1446),AH1446&gt;=Inputs!$B$5,AH1446&lt;=Inputs!$B$6,AH1446&lt;&gt;Inputs!$B$7,AH1446&lt;&gt;Inputs!$B$8),1,0)</f>
        <v>1</v>
      </c>
      <c r="AK1446" s="13">
        <f>IF(INDEX($E1446:$AF1446,Inputs!$C$10)="","",INDEX($E1446:$AF1446,Inputs!$C$10))</f>
        <v>290989</v>
      </c>
      <c r="AL1446" s="13">
        <f>IF(INDEX($E1446:$AF1446,Inputs!$C$11)="","",INDEX($E1446:$AF1446,Inputs!$C$11))</f>
        <v>211000</v>
      </c>
      <c r="AM1446" s="19">
        <f>Regression!$C$5+Regression!$C$6*A1446</f>
        <v>9152.0347132655497</v>
      </c>
      <c r="AN1446" s="27">
        <f t="shared" si="310"/>
        <v>1.0032741666387057</v>
      </c>
      <c r="AO1446" s="30">
        <f>INDEX('Seasonal Index'!$E$2:$E$53,AI1446)</f>
        <v>0.99583578255044536</v>
      </c>
      <c r="AP1446" s="34">
        <f t="shared" si="311"/>
        <v>9220.3957328023353</v>
      </c>
      <c r="AQ1446" s="16">
        <f>IF(AJ1446=1,A1446-Regression!$C$15,0)</f>
        <v>-50.280575539568417</v>
      </c>
      <c r="AR1446" s="16">
        <f>IF(AJ1446=1,AK1446-Regression!$D$15,0)</f>
        <v>23586.02158273384</v>
      </c>
      <c r="AS1446" s="16">
        <f>IF(AJ1446=1,AL1446-Regression!$E$15,0)</f>
        <v>-24292.565947242198</v>
      </c>
      <c r="AT1446" s="16">
        <f>IF(AJ1446=1,AP1446-Regression!$F$15,0)</f>
        <v>125.82309097906909</v>
      </c>
      <c r="AU1446" s="19">
        <f>IF(AND(ISNUMBER(AK1446),ISNUMBER(AL1446)),Regression!$C$38+Regression!$D$38*A1446+Regression!$E$38*AK1446+Regression!$F$38*AL1446,"")</f>
        <v>9280.66114980167</v>
      </c>
      <c r="AV1446" s="34">
        <f t="shared" si="312"/>
        <v>9242.0144586982624</v>
      </c>
      <c r="AW1446" s="13" t="str">
        <f>IF(AJ1446=1,"Train",IF(AH1446=Inputs!$B$6+1,"Validation",IF(AH1446&gt;Inputs!$B$6+1,"Forecast","Not used")))</f>
        <v>Train</v>
      </c>
      <c r="AX1446" s="34">
        <f t="shared" si="313"/>
        <v>9182</v>
      </c>
      <c r="AY1446" s="38" t="str">
        <f t="shared" si="314"/>
        <v/>
      </c>
      <c r="AZ1446" s="13">
        <f t="shared" si="315"/>
        <v>-60.265416999334775</v>
      </c>
      <c r="BB1446" s="19">
        <f>Regression!$C$45+Regression!$C$46*A1446</f>
        <v>8397.756422373599</v>
      </c>
      <c r="BC1446" s="27" t="str">
        <f t="shared" si="316"/>
        <v/>
      </c>
      <c r="BD1446" s="30">
        <f>INDEX('Seasonal Index'!$H$2:$H$53,AI1446)</f>
        <v>0.99351278009710298</v>
      </c>
      <c r="BE1446" s="34" t="str">
        <f t="shared" si="317"/>
        <v/>
      </c>
      <c r="BF1446" s="38" t="str">
        <f t="shared" si="318"/>
        <v/>
      </c>
      <c r="BG1446" s="34">
        <f t="shared" si="319"/>
        <v>9182</v>
      </c>
      <c r="BH1446" s="13">
        <f t="shared" si="320"/>
        <v>0</v>
      </c>
      <c r="BI1446" s="13">
        <f t="shared" si="321"/>
        <v>0</v>
      </c>
    </row>
    <row r="1447" spans="1:61" x14ac:dyDescent="0.2">
      <c r="A1447" s="15">
        <v>1446</v>
      </c>
      <c r="B1447" s="35">
        <v>43392</v>
      </c>
      <c r="C1447" s="36">
        <v>9324</v>
      </c>
      <c r="D1447" s="37"/>
      <c r="E1447" s="15">
        <v>2781.2959999999998</v>
      </c>
      <c r="F1447" s="15">
        <v>208000</v>
      </c>
      <c r="H1447" s="15">
        <v>70.238</v>
      </c>
      <c r="I1447" s="15">
        <v>80.406000000000006</v>
      </c>
      <c r="J1447" s="15">
        <v>2.879</v>
      </c>
      <c r="K1447" s="15">
        <v>20580.912</v>
      </c>
      <c r="L1447" s="15">
        <v>824159</v>
      </c>
      <c r="M1447" s="15">
        <v>1050</v>
      </c>
      <c r="N1447" s="15">
        <v>17.776</v>
      </c>
      <c r="O1447" s="15">
        <v>284989</v>
      </c>
      <c r="P1447" s="15">
        <v>14014</v>
      </c>
      <c r="Q1447" s="15">
        <v>3903141</v>
      </c>
      <c r="R1447" s="15">
        <v>194000</v>
      </c>
      <c r="S1447" s="15">
        <v>22435</v>
      </c>
      <c r="T1447" s="15">
        <v>13.292999999999999</v>
      </c>
      <c r="U1447" s="15">
        <v>133.30000000000001</v>
      </c>
      <c r="V1447" s="15">
        <v>16</v>
      </c>
      <c r="W1447" s="15">
        <v>95.1</v>
      </c>
      <c r="X1447" s="15">
        <v>114.51049999999999</v>
      </c>
      <c r="Y1447" s="15">
        <v>3.3333333333333299</v>
      </c>
      <c r="Z1447" s="15">
        <v>2.9950792789459202</v>
      </c>
      <c r="AA1447" s="15">
        <v>62.567615509033203</v>
      </c>
      <c r="AB1447" s="15">
        <v>326860</v>
      </c>
      <c r="AD1447" s="15">
        <v>0</v>
      </c>
      <c r="AE1447" s="15">
        <v>55.7</v>
      </c>
      <c r="AF1447" s="15">
        <v>11.4</v>
      </c>
      <c r="AH1447" s="13">
        <f t="shared" si="308"/>
        <v>2018</v>
      </c>
      <c r="AI1447" s="13">
        <f t="shared" si="309"/>
        <v>42</v>
      </c>
      <c r="AJ1447" s="13">
        <f>IF(AND(ISNUMBER(C1447),ISNUMBER(AK1447),ISNUMBER(AL1447),AH1447&gt;=Inputs!$B$5,AH1447&lt;=Inputs!$B$6,AH1447&lt;&gt;Inputs!$B$7,AH1447&lt;&gt;Inputs!$B$8),1,0)</f>
        <v>1</v>
      </c>
      <c r="AK1447" s="13">
        <f>IF(INDEX($E1447:$AF1447,Inputs!$C$10)="","",INDEX($E1447:$AF1447,Inputs!$C$10))</f>
        <v>284989</v>
      </c>
      <c r="AL1447" s="13">
        <f>IF(INDEX($E1447:$AF1447,Inputs!$C$11)="","",INDEX($E1447:$AF1447,Inputs!$C$11))</f>
        <v>208000</v>
      </c>
      <c r="AM1447" s="19">
        <f>Regression!$C$5+Regression!$C$6*A1447</f>
        <v>9150.86203832723</v>
      </c>
      <c r="AN1447" s="27">
        <f t="shared" si="310"/>
        <v>1.0189203990779889</v>
      </c>
      <c r="AO1447" s="30">
        <f>INDEX('Seasonal Index'!$E$2:$E$53,AI1447)</f>
        <v>1.0030736455714442</v>
      </c>
      <c r="AP1447" s="34">
        <f t="shared" si="311"/>
        <v>9295.4291453726528</v>
      </c>
      <c r="AQ1447" s="16">
        <f>IF(AJ1447=1,A1447-Regression!$C$15,0)</f>
        <v>-49.280575539568417</v>
      </c>
      <c r="AR1447" s="16">
        <f>IF(AJ1447=1,AK1447-Regression!$D$15,0)</f>
        <v>17586.02158273384</v>
      </c>
      <c r="AS1447" s="16">
        <f>IF(AJ1447=1,AL1447-Regression!$E$15,0)</f>
        <v>-27292.565947242198</v>
      </c>
      <c r="AT1447" s="16">
        <f>IF(AJ1447=1,AP1447-Regression!$F$15,0)</f>
        <v>200.85650354938662</v>
      </c>
      <c r="AU1447" s="19">
        <f>IF(AND(ISNUMBER(AK1447),ISNUMBER(AL1447)),Regression!$C$38+Regression!$D$38*A1447+Regression!$E$38*AK1447+Regression!$F$38*AL1447,"")</f>
        <v>9276.1159339806945</v>
      </c>
      <c r="AV1447" s="34">
        <f t="shared" si="312"/>
        <v>9304.6274266413766</v>
      </c>
      <c r="AW1447" s="13" t="str">
        <f>IF(AJ1447=1,"Train",IF(AH1447=Inputs!$B$6+1,"Validation",IF(AH1447&gt;Inputs!$B$6+1,"Forecast","Not used")))</f>
        <v>Train</v>
      </c>
      <c r="AX1447" s="34">
        <f t="shared" si="313"/>
        <v>9324</v>
      </c>
      <c r="AY1447" s="38" t="str">
        <f t="shared" si="314"/>
        <v/>
      </c>
      <c r="AZ1447" s="13">
        <f t="shared" si="315"/>
        <v>19.313211391958248</v>
      </c>
      <c r="BB1447" s="19">
        <f>Regression!$C$45+Regression!$C$46*A1447</f>
        <v>8399.3159219863755</v>
      </c>
      <c r="BC1447" s="27" t="str">
        <f t="shared" si="316"/>
        <v/>
      </c>
      <c r="BD1447" s="30">
        <f>INDEX('Seasonal Index'!$H$2:$H$53,AI1447)</f>
        <v>1.0081501126133556</v>
      </c>
      <c r="BE1447" s="34" t="str">
        <f t="shared" si="317"/>
        <v/>
      </c>
      <c r="BF1447" s="38" t="str">
        <f t="shared" si="318"/>
        <v/>
      </c>
      <c r="BG1447" s="34">
        <f t="shared" si="319"/>
        <v>9324</v>
      </c>
      <c r="BH1447" s="13">
        <f t="shared" si="320"/>
        <v>0</v>
      </c>
      <c r="BI1447" s="13">
        <f t="shared" si="321"/>
        <v>0</v>
      </c>
    </row>
    <row r="1448" spans="1:61" x14ac:dyDescent="0.2">
      <c r="A1448" s="15">
        <v>1447</v>
      </c>
      <c r="B1448" s="35">
        <v>43399</v>
      </c>
      <c r="C1448" s="36">
        <v>9262</v>
      </c>
      <c r="D1448" s="37"/>
      <c r="E1448" s="15">
        <v>2703.386</v>
      </c>
      <c r="F1448" s="15">
        <v>217000</v>
      </c>
      <c r="H1448" s="15">
        <v>67.426000000000002</v>
      </c>
      <c r="I1448" s="15">
        <v>78.231999999999999</v>
      </c>
      <c r="J1448" s="15">
        <v>2.8410000000000002</v>
      </c>
      <c r="K1448" s="15">
        <v>20580.912</v>
      </c>
      <c r="L1448" s="15">
        <v>824159</v>
      </c>
      <c r="M1448" s="15">
        <v>1050</v>
      </c>
      <c r="N1448" s="15">
        <v>17.776</v>
      </c>
      <c r="O1448" s="15">
        <v>284989</v>
      </c>
      <c r="P1448" s="15">
        <v>14014</v>
      </c>
      <c r="Q1448" s="15">
        <v>3903141</v>
      </c>
      <c r="R1448" s="15">
        <v>194000</v>
      </c>
      <c r="S1448" s="15">
        <v>22435</v>
      </c>
      <c r="T1448" s="15">
        <v>13.292999999999999</v>
      </c>
      <c r="U1448" s="15">
        <v>133.30000000000001</v>
      </c>
      <c r="V1448" s="15">
        <v>16</v>
      </c>
      <c r="W1448" s="15">
        <v>95.1</v>
      </c>
      <c r="X1448" s="15">
        <v>114.35798</v>
      </c>
      <c r="Y1448" s="15">
        <v>3.3333333333333299</v>
      </c>
      <c r="Z1448" s="15">
        <v>2.9950792789459202</v>
      </c>
      <c r="AA1448" s="15">
        <v>62.567615509033203</v>
      </c>
      <c r="AB1448" s="15">
        <v>326860</v>
      </c>
      <c r="AD1448" s="15">
        <v>0</v>
      </c>
      <c r="AE1448" s="15">
        <v>74.7</v>
      </c>
      <c r="AF1448" s="15">
        <v>5.9</v>
      </c>
      <c r="AH1448" s="13">
        <f t="shared" si="308"/>
        <v>2018</v>
      </c>
      <c r="AI1448" s="13">
        <f t="shared" si="309"/>
        <v>43</v>
      </c>
      <c r="AJ1448" s="13">
        <f>IF(AND(ISNUMBER(C1448),ISNUMBER(AK1448),ISNUMBER(AL1448),AH1448&gt;=Inputs!$B$5,AH1448&lt;=Inputs!$B$6,AH1448&lt;&gt;Inputs!$B$7,AH1448&lt;&gt;Inputs!$B$8),1,0)</f>
        <v>1</v>
      </c>
      <c r="AK1448" s="13">
        <f>IF(INDEX($E1448:$AF1448,Inputs!$C$10)="","",INDEX($E1448:$AF1448,Inputs!$C$10))</f>
        <v>284989</v>
      </c>
      <c r="AL1448" s="13">
        <f>IF(INDEX($E1448:$AF1448,Inputs!$C$11)="","",INDEX($E1448:$AF1448,Inputs!$C$11))</f>
        <v>217000</v>
      </c>
      <c r="AM1448" s="19">
        <f>Regression!$C$5+Regression!$C$6*A1448</f>
        <v>9149.6893633889122</v>
      </c>
      <c r="AN1448" s="27">
        <f t="shared" si="310"/>
        <v>1.0122748032365427</v>
      </c>
      <c r="AO1448" s="30">
        <f>INDEX('Seasonal Index'!$E$2:$E$53,AI1448)</f>
        <v>1.0122408775529341</v>
      </c>
      <c r="AP1448" s="34">
        <f t="shared" si="311"/>
        <v>9149.9960191201153</v>
      </c>
      <c r="AQ1448" s="16">
        <f>IF(AJ1448=1,A1448-Regression!$C$15,0)</f>
        <v>-48.280575539568417</v>
      </c>
      <c r="AR1448" s="16">
        <f>IF(AJ1448=1,AK1448-Regression!$D$15,0)</f>
        <v>17586.02158273384</v>
      </c>
      <c r="AS1448" s="16">
        <f>IF(AJ1448=1,AL1448-Regression!$E$15,0)</f>
        <v>-18292.565947242198</v>
      </c>
      <c r="AT1448" s="16">
        <f>IF(AJ1448=1,AP1448-Regression!$F$15,0)</f>
        <v>55.423377296849139</v>
      </c>
      <c r="AU1448" s="19">
        <f>IF(AND(ISNUMBER(AK1448),ISNUMBER(AL1448)),Regression!$C$38+Regression!$D$38*A1448+Regression!$E$38*AK1448+Regression!$F$38*AL1448,"")</f>
        <v>9250.6582483719449</v>
      </c>
      <c r="AV1448" s="34">
        <f t="shared" si="312"/>
        <v>9363.8944232743052</v>
      </c>
      <c r="AW1448" s="13" t="str">
        <f>IF(AJ1448=1,"Train",IF(AH1448=Inputs!$B$6+1,"Validation",IF(AH1448&gt;Inputs!$B$6+1,"Forecast","Not used")))</f>
        <v>Train</v>
      </c>
      <c r="AX1448" s="34">
        <f t="shared" si="313"/>
        <v>9262</v>
      </c>
      <c r="AY1448" s="38" t="str">
        <f t="shared" si="314"/>
        <v/>
      </c>
      <c r="AZ1448" s="13">
        <f t="shared" si="315"/>
        <v>-100.66222925182956</v>
      </c>
      <c r="BB1448" s="19">
        <f>Regression!$C$45+Regression!$C$46*A1448</f>
        <v>8400.8754215991521</v>
      </c>
      <c r="BC1448" s="27" t="str">
        <f t="shared" si="316"/>
        <v/>
      </c>
      <c r="BD1448" s="30">
        <f>INDEX('Seasonal Index'!$H$2:$H$53,AI1448)</f>
        <v>1.0033758118290406</v>
      </c>
      <c r="BE1448" s="34" t="str">
        <f t="shared" si="317"/>
        <v/>
      </c>
      <c r="BF1448" s="38" t="str">
        <f t="shared" si="318"/>
        <v/>
      </c>
      <c r="BG1448" s="34">
        <f t="shared" si="319"/>
        <v>9262</v>
      </c>
      <c r="BH1448" s="13">
        <f t="shared" si="320"/>
        <v>0</v>
      </c>
      <c r="BI1448" s="13">
        <f t="shared" si="321"/>
        <v>0</v>
      </c>
    </row>
    <row r="1449" spans="1:61" x14ac:dyDescent="0.2">
      <c r="A1449" s="15">
        <v>1448</v>
      </c>
      <c r="B1449" s="35">
        <v>43406</v>
      </c>
      <c r="C1449" s="36">
        <v>9099</v>
      </c>
      <c r="D1449" s="37"/>
      <c r="E1449" s="15">
        <v>2699.81</v>
      </c>
      <c r="F1449" s="15">
        <v>216000</v>
      </c>
      <c r="H1449" s="15">
        <v>65.055999999999997</v>
      </c>
      <c r="I1449" s="15">
        <v>74.087999999999994</v>
      </c>
      <c r="J1449" s="15">
        <v>2.8109999999999999</v>
      </c>
      <c r="K1449" s="15">
        <v>20580.912</v>
      </c>
      <c r="L1449" s="15">
        <v>824159</v>
      </c>
      <c r="M1449" s="15">
        <v>1050</v>
      </c>
      <c r="N1449" s="15">
        <v>17.776</v>
      </c>
      <c r="O1449" s="15">
        <v>284989</v>
      </c>
      <c r="P1449" s="15">
        <v>14014</v>
      </c>
      <c r="Q1449" s="15">
        <v>3903141</v>
      </c>
      <c r="R1449" s="15">
        <v>194000</v>
      </c>
      <c r="S1449" s="15">
        <v>22435</v>
      </c>
      <c r="T1449" s="15">
        <v>13.292999999999999</v>
      </c>
      <c r="U1449" s="15">
        <v>133.30000000000001</v>
      </c>
      <c r="V1449" s="15">
        <v>16</v>
      </c>
      <c r="W1449" s="15">
        <v>95.1</v>
      </c>
      <c r="X1449" s="15">
        <v>115.33498</v>
      </c>
      <c r="Y1449" s="15">
        <v>3.3333333333333299</v>
      </c>
      <c r="Z1449" s="15">
        <v>2.9950792789459202</v>
      </c>
      <c r="AA1449" s="15">
        <v>62.567615509033203</v>
      </c>
      <c r="AB1449" s="15">
        <v>326860</v>
      </c>
      <c r="AD1449" s="15">
        <v>0</v>
      </c>
      <c r="AE1449" s="15">
        <v>55.8</v>
      </c>
      <c r="AF1449" s="15">
        <v>9.4</v>
      </c>
      <c r="AH1449" s="13">
        <f t="shared" si="308"/>
        <v>2018</v>
      </c>
      <c r="AI1449" s="13">
        <f t="shared" si="309"/>
        <v>44</v>
      </c>
      <c r="AJ1449" s="13">
        <f>IF(AND(ISNUMBER(C1449),ISNUMBER(AK1449),ISNUMBER(AL1449),AH1449&gt;=Inputs!$B$5,AH1449&lt;=Inputs!$B$6,AH1449&lt;&gt;Inputs!$B$7,AH1449&lt;&gt;Inputs!$B$8),1,0)</f>
        <v>1</v>
      </c>
      <c r="AK1449" s="13">
        <f>IF(INDEX($E1449:$AF1449,Inputs!$C$10)="","",INDEX($E1449:$AF1449,Inputs!$C$10))</f>
        <v>284989</v>
      </c>
      <c r="AL1449" s="13">
        <f>IF(INDEX($E1449:$AF1449,Inputs!$C$11)="","",INDEX($E1449:$AF1449,Inputs!$C$11))</f>
        <v>216000</v>
      </c>
      <c r="AM1449" s="19">
        <f>Regression!$C$5+Regression!$C$6*A1449</f>
        <v>9148.5166884505925</v>
      </c>
      <c r="AN1449" s="27">
        <f t="shared" si="310"/>
        <v>0.9945874626306247</v>
      </c>
      <c r="AO1449" s="30">
        <f>INDEX('Seasonal Index'!$E$2:$E$53,AI1449)</f>
        <v>1.012031592209933</v>
      </c>
      <c r="AP1449" s="34">
        <f t="shared" si="311"/>
        <v>8990.8260473676291</v>
      </c>
      <c r="AQ1449" s="16">
        <f>IF(AJ1449=1,A1449-Regression!$C$15,0)</f>
        <v>-47.280575539568417</v>
      </c>
      <c r="AR1449" s="16">
        <f>IF(AJ1449=1,AK1449-Regression!$D$15,0)</f>
        <v>17586.02158273384</v>
      </c>
      <c r="AS1449" s="16">
        <f>IF(AJ1449=1,AL1449-Regression!$E$15,0)</f>
        <v>-19292.565947242198</v>
      </c>
      <c r="AT1449" s="16">
        <f>IF(AJ1449=1,AP1449-Regression!$F$15,0)</f>
        <v>-103.74659445563702</v>
      </c>
      <c r="AU1449" s="19">
        <f>IF(AND(ISNUMBER(AK1449),ISNUMBER(AL1449)),Regression!$C$38+Regression!$D$38*A1449+Regression!$E$38*AK1449+Regression!$F$38*AL1449,"")</f>
        <v>9251.7509765307677</v>
      </c>
      <c r="AV1449" s="34">
        <f t="shared" si="312"/>
        <v>9363.0642715082358</v>
      </c>
      <c r="AW1449" s="13" t="str">
        <f>IF(AJ1449=1,"Train",IF(AH1449=Inputs!$B$6+1,"Validation",IF(AH1449&gt;Inputs!$B$6+1,"Forecast","Not used")))</f>
        <v>Train</v>
      </c>
      <c r="AX1449" s="34">
        <f t="shared" si="313"/>
        <v>9099</v>
      </c>
      <c r="AY1449" s="38" t="str">
        <f t="shared" si="314"/>
        <v/>
      </c>
      <c r="AZ1449" s="13">
        <f t="shared" si="315"/>
        <v>-260.92492916313859</v>
      </c>
      <c r="BB1449" s="19">
        <f>Regression!$C$45+Regression!$C$46*A1449</f>
        <v>8402.4349212119305</v>
      </c>
      <c r="BC1449" s="27" t="str">
        <f t="shared" si="316"/>
        <v/>
      </c>
      <c r="BD1449" s="30">
        <f>INDEX('Seasonal Index'!$H$2:$H$53,AI1449)</f>
        <v>1.0342738783797232</v>
      </c>
      <c r="BE1449" s="34" t="str">
        <f t="shared" si="317"/>
        <v/>
      </c>
      <c r="BF1449" s="38" t="str">
        <f t="shared" si="318"/>
        <v/>
      </c>
      <c r="BG1449" s="34">
        <f t="shared" si="319"/>
        <v>9099</v>
      </c>
      <c r="BH1449" s="13">
        <f t="shared" si="320"/>
        <v>0</v>
      </c>
      <c r="BI1449" s="13">
        <f t="shared" si="321"/>
        <v>0</v>
      </c>
    </row>
    <row r="1450" spans="1:61" x14ac:dyDescent="0.2">
      <c r="A1450" s="15">
        <v>1449</v>
      </c>
      <c r="B1450" s="35">
        <v>43413</v>
      </c>
      <c r="C1450" s="36">
        <v>9192</v>
      </c>
      <c r="D1450" s="37"/>
      <c r="E1450" s="15">
        <v>2779.098</v>
      </c>
      <c r="F1450" s="15">
        <v>218000</v>
      </c>
      <c r="H1450" s="15">
        <v>61.573999999999998</v>
      </c>
      <c r="I1450" s="15">
        <v>70.343999999999994</v>
      </c>
      <c r="J1450" s="15">
        <v>2.7530000000000001</v>
      </c>
      <c r="K1450" s="15">
        <v>20798.73</v>
      </c>
      <c r="L1450" s="15">
        <v>798985</v>
      </c>
      <c r="M1450" s="15">
        <v>1053</v>
      </c>
      <c r="N1450" s="15">
        <v>17.776</v>
      </c>
      <c r="O1450" s="15">
        <v>284989</v>
      </c>
      <c r="P1450" s="15">
        <v>14017.8</v>
      </c>
      <c r="Q1450" s="15">
        <v>3903141</v>
      </c>
      <c r="R1450" s="15">
        <v>194000</v>
      </c>
      <c r="S1450" s="15">
        <v>22435</v>
      </c>
      <c r="T1450" s="15">
        <v>13.292999999999999</v>
      </c>
      <c r="U1450" s="15">
        <v>134.30000000000001</v>
      </c>
      <c r="V1450" s="15">
        <v>16</v>
      </c>
      <c r="W1450" s="15">
        <v>96.6</v>
      </c>
      <c r="X1450" s="15">
        <v>116.03322</v>
      </c>
      <c r="Y1450" s="15">
        <v>3.3333333333333299</v>
      </c>
      <c r="Z1450" s="15">
        <v>2.9950792789459202</v>
      </c>
      <c r="AA1450" s="15">
        <v>62.567615509033203</v>
      </c>
      <c r="AB1450" s="15">
        <v>326860</v>
      </c>
      <c r="AD1450" s="15">
        <v>0</v>
      </c>
      <c r="AE1450" s="15">
        <v>69.2</v>
      </c>
      <c r="AF1450" s="15">
        <v>10.1</v>
      </c>
      <c r="AH1450" s="13">
        <f t="shared" si="308"/>
        <v>2018</v>
      </c>
      <c r="AI1450" s="13">
        <f t="shared" si="309"/>
        <v>45</v>
      </c>
      <c r="AJ1450" s="13">
        <f>IF(AND(ISNUMBER(C1450),ISNUMBER(AK1450),ISNUMBER(AL1450),AH1450&gt;=Inputs!$B$5,AH1450&lt;=Inputs!$B$6,AH1450&lt;&gt;Inputs!$B$7,AH1450&lt;&gt;Inputs!$B$8),1,0)</f>
        <v>1</v>
      </c>
      <c r="AK1450" s="13">
        <f>IF(INDEX($E1450:$AF1450,Inputs!$C$10)="","",INDEX($E1450:$AF1450,Inputs!$C$10))</f>
        <v>284989</v>
      </c>
      <c r="AL1450" s="13">
        <f>IF(INDEX($E1450:$AF1450,Inputs!$C$11)="","",INDEX($E1450:$AF1450,Inputs!$C$11))</f>
        <v>218000</v>
      </c>
      <c r="AM1450" s="19">
        <f>Regression!$C$5+Regression!$C$6*A1450</f>
        <v>9147.3440135122728</v>
      </c>
      <c r="AN1450" s="27">
        <f t="shared" si="310"/>
        <v>1.0048818527456453</v>
      </c>
      <c r="AO1450" s="30">
        <f>INDEX('Seasonal Index'!$E$2:$E$53,AI1450)</f>
        <v>1.0110407808389756</v>
      </c>
      <c r="AP1450" s="34">
        <f t="shared" si="311"/>
        <v>9091.6214006445425</v>
      </c>
      <c r="AQ1450" s="16">
        <f>IF(AJ1450=1,A1450-Regression!$C$15,0)</f>
        <v>-46.280575539568417</v>
      </c>
      <c r="AR1450" s="16">
        <f>IF(AJ1450=1,AK1450-Regression!$D$15,0)</f>
        <v>17586.02158273384</v>
      </c>
      <c r="AS1450" s="16">
        <f>IF(AJ1450=1,AL1450-Regression!$E$15,0)</f>
        <v>-17292.565947242198</v>
      </c>
      <c r="AT1450" s="16">
        <f>IF(AJ1450=1,AP1450-Regression!$F$15,0)</f>
        <v>-2.9512411787236488</v>
      </c>
      <c r="AU1450" s="19">
        <f>IF(AND(ISNUMBER(AK1450),ISNUMBER(AL1450)),Regression!$C$38+Regression!$D$38*A1450+Regression!$E$38*AK1450+Regression!$F$38*AL1450,"")</f>
        <v>9244.8785805593179</v>
      </c>
      <c r="AV1450" s="34">
        <f t="shared" si="312"/>
        <v>9346.9492588502144</v>
      </c>
      <c r="AW1450" s="13" t="str">
        <f>IF(AJ1450=1,"Train",IF(AH1450=Inputs!$B$6+1,"Validation",IF(AH1450&gt;Inputs!$B$6+1,"Forecast","Not used")))</f>
        <v>Train</v>
      </c>
      <c r="AX1450" s="34">
        <f t="shared" si="313"/>
        <v>9192</v>
      </c>
      <c r="AY1450" s="38" t="str">
        <f t="shared" si="314"/>
        <v/>
      </c>
      <c r="AZ1450" s="13">
        <f t="shared" si="315"/>
        <v>-153.25717991477541</v>
      </c>
      <c r="BB1450" s="19">
        <f>Regression!$C$45+Regression!$C$46*A1450</f>
        <v>8403.994420824707</v>
      </c>
      <c r="BC1450" s="27" t="str">
        <f t="shared" si="316"/>
        <v/>
      </c>
      <c r="BD1450" s="30">
        <f>INDEX('Seasonal Index'!$H$2:$H$53,AI1450)</f>
        <v>1.024082102448103</v>
      </c>
      <c r="BE1450" s="34" t="str">
        <f t="shared" si="317"/>
        <v/>
      </c>
      <c r="BF1450" s="38" t="str">
        <f t="shared" si="318"/>
        <v/>
      </c>
      <c r="BG1450" s="34">
        <f t="shared" si="319"/>
        <v>9192</v>
      </c>
      <c r="BH1450" s="13">
        <f t="shared" si="320"/>
        <v>0</v>
      </c>
      <c r="BI1450" s="13">
        <f t="shared" si="321"/>
        <v>0</v>
      </c>
    </row>
    <row r="1451" spans="1:61" x14ac:dyDescent="0.2">
      <c r="A1451" s="15">
        <v>1450</v>
      </c>
      <c r="B1451" s="35">
        <v>43420</v>
      </c>
      <c r="C1451" s="36">
        <v>9185</v>
      </c>
      <c r="D1451" s="37"/>
      <c r="E1451" s="15">
        <v>2723.29</v>
      </c>
      <c r="F1451" s="15">
        <v>221000</v>
      </c>
      <c r="H1451" s="15">
        <v>56.915999999999997</v>
      </c>
      <c r="I1451" s="15">
        <v>66.207999999999998</v>
      </c>
      <c r="J1451" s="15">
        <v>2.6859999999999999</v>
      </c>
      <c r="K1451" s="15">
        <v>20798.73</v>
      </c>
      <c r="L1451" s="15">
        <v>798985</v>
      </c>
      <c r="M1451" s="15">
        <v>1053</v>
      </c>
      <c r="N1451" s="15">
        <v>17.991</v>
      </c>
      <c r="O1451" s="15">
        <v>267434</v>
      </c>
      <c r="P1451" s="15">
        <v>14017.8</v>
      </c>
      <c r="Q1451" s="15">
        <v>3903141</v>
      </c>
      <c r="R1451" s="15">
        <v>194000</v>
      </c>
      <c r="S1451" s="15">
        <v>22435</v>
      </c>
      <c r="T1451" s="15">
        <v>13.292999999999999</v>
      </c>
      <c r="U1451" s="15">
        <v>134.30000000000001</v>
      </c>
      <c r="V1451" s="15">
        <v>16</v>
      </c>
      <c r="W1451" s="15">
        <v>96.6</v>
      </c>
      <c r="X1451" s="15">
        <v>115.72854</v>
      </c>
      <c r="Y1451" s="15">
        <v>3.3333333333333299</v>
      </c>
      <c r="Z1451" s="15">
        <v>3</v>
      </c>
      <c r="AA1451" s="15">
        <v>62.567615509033203</v>
      </c>
      <c r="AB1451" s="15">
        <v>326860</v>
      </c>
      <c r="AD1451" s="15">
        <v>0</v>
      </c>
      <c r="AE1451" s="15">
        <v>150</v>
      </c>
      <c r="AF1451" s="15">
        <v>0.1</v>
      </c>
      <c r="AH1451" s="13">
        <f t="shared" si="308"/>
        <v>2018</v>
      </c>
      <c r="AI1451" s="13">
        <f t="shared" si="309"/>
        <v>46</v>
      </c>
      <c r="AJ1451" s="13">
        <f>IF(AND(ISNUMBER(C1451),ISNUMBER(AK1451),ISNUMBER(AL1451),AH1451&gt;=Inputs!$B$5,AH1451&lt;=Inputs!$B$6,AH1451&lt;&gt;Inputs!$B$7,AH1451&lt;&gt;Inputs!$B$8),1,0)</f>
        <v>1</v>
      </c>
      <c r="AK1451" s="13">
        <f>IF(INDEX($E1451:$AF1451,Inputs!$C$10)="","",INDEX($E1451:$AF1451,Inputs!$C$10))</f>
        <v>267434</v>
      </c>
      <c r="AL1451" s="13">
        <f>IF(INDEX($E1451:$AF1451,Inputs!$C$11)="","",INDEX($E1451:$AF1451,Inputs!$C$11))</f>
        <v>221000</v>
      </c>
      <c r="AM1451" s="19">
        <f>Regression!$C$5+Regression!$C$6*A1451</f>
        <v>9146.1713385739549</v>
      </c>
      <c r="AN1451" s="27">
        <f t="shared" si="310"/>
        <v>1.0042453459473568</v>
      </c>
      <c r="AO1451" s="30">
        <f>INDEX('Seasonal Index'!$E$2:$E$53,AI1451)</f>
        <v>0.98635610609281399</v>
      </c>
      <c r="AP1451" s="34">
        <f t="shared" si="311"/>
        <v>9312.0526585311291</v>
      </c>
      <c r="AQ1451" s="16">
        <f>IF(AJ1451=1,A1451-Regression!$C$15,0)</f>
        <v>-45.280575539568417</v>
      </c>
      <c r="AR1451" s="16">
        <f>IF(AJ1451=1,AK1451-Regression!$D$15,0)</f>
        <v>31.02158273383975</v>
      </c>
      <c r="AS1451" s="16">
        <f>IF(AJ1451=1,AL1451-Regression!$E$15,0)</f>
        <v>-14292.565947242198</v>
      </c>
      <c r="AT1451" s="16">
        <f>IF(AJ1451=1,AP1451-Regression!$F$15,0)</f>
        <v>217.48001670786289</v>
      </c>
      <c r="AU1451" s="19">
        <f>IF(AND(ISNUMBER(AK1451),ISNUMBER(AL1451)),Regression!$C$38+Regression!$D$38*A1451+Regression!$E$38*AK1451+Regression!$F$38*AL1451,"")</f>
        <v>9203.3190416605557</v>
      </c>
      <c r="AV1451" s="34">
        <f t="shared" si="312"/>
        <v>9077.749933062154</v>
      </c>
      <c r="AW1451" s="13" t="str">
        <f>IF(AJ1451=1,"Train",IF(AH1451=Inputs!$B$6+1,"Validation",IF(AH1451&gt;Inputs!$B$6+1,"Forecast","Not used")))</f>
        <v>Train</v>
      </c>
      <c r="AX1451" s="34">
        <f t="shared" si="313"/>
        <v>9185</v>
      </c>
      <c r="AY1451" s="38" t="str">
        <f t="shared" si="314"/>
        <v/>
      </c>
      <c r="AZ1451" s="13">
        <f t="shared" si="315"/>
        <v>108.73361687057331</v>
      </c>
      <c r="BB1451" s="19">
        <f>Regression!$C$45+Regression!$C$46*A1451</f>
        <v>8405.5539204374836</v>
      </c>
      <c r="BC1451" s="27" t="str">
        <f t="shared" si="316"/>
        <v/>
      </c>
      <c r="BD1451" s="30">
        <f>INDEX('Seasonal Index'!$H$2:$H$53,AI1451)</f>
        <v>0.95418753549545088</v>
      </c>
      <c r="BE1451" s="34" t="str">
        <f t="shared" si="317"/>
        <v/>
      </c>
      <c r="BF1451" s="38" t="str">
        <f t="shared" si="318"/>
        <v/>
      </c>
      <c r="BG1451" s="34">
        <f t="shared" si="319"/>
        <v>9185</v>
      </c>
      <c r="BH1451" s="13">
        <f t="shared" si="320"/>
        <v>0</v>
      </c>
      <c r="BI1451" s="13">
        <f t="shared" si="321"/>
        <v>0</v>
      </c>
    </row>
    <row r="1452" spans="1:61" x14ac:dyDescent="0.2">
      <c r="A1452" s="15">
        <v>1451</v>
      </c>
      <c r="B1452" s="35">
        <v>43427</v>
      </c>
      <c r="C1452" s="36">
        <v>9188</v>
      </c>
      <c r="D1452" s="37"/>
      <c r="E1452" s="15">
        <v>2653.7775000000001</v>
      </c>
      <c r="F1452" s="15">
        <v>225000</v>
      </c>
      <c r="H1452" s="15">
        <v>54.9866666666667</v>
      </c>
      <c r="I1452" s="15">
        <v>61.218000000000004</v>
      </c>
      <c r="J1452" s="15">
        <v>2.6110000000000002</v>
      </c>
      <c r="K1452" s="15">
        <v>20798.73</v>
      </c>
      <c r="L1452" s="15">
        <v>798985</v>
      </c>
      <c r="M1452" s="15">
        <v>1053</v>
      </c>
      <c r="N1452" s="15">
        <v>17.991</v>
      </c>
      <c r="O1452" s="15">
        <v>267434</v>
      </c>
      <c r="P1452" s="15">
        <v>14017.8</v>
      </c>
      <c r="Q1452" s="15">
        <v>3903141</v>
      </c>
      <c r="R1452" s="15">
        <v>194000</v>
      </c>
      <c r="S1452" s="15">
        <v>22435</v>
      </c>
      <c r="T1452" s="15">
        <v>13.512</v>
      </c>
      <c r="U1452" s="15">
        <v>134.30000000000001</v>
      </c>
      <c r="V1452" s="15">
        <v>16</v>
      </c>
      <c r="W1452" s="15">
        <v>96.6</v>
      </c>
      <c r="X1452" s="15">
        <v>116.36982500000001</v>
      </c>
      <c r="Y1452" s="15">
        <v>3.3333333333333299</v>
      </c>
      <c r="Z1452" s="15">
        <v>3</v>
      </c>
      <c r="AA1452" s="15">
        <v>62.567615509033203</v>
      </c>
      <c r="AB1452" s="15">
        <v>326860</v>
      </c>
      <c r="AD1452" s="15">
        <v>1</v>
      </c>
      <c r="AE1452" s="15">
        <v>135.30000000000001</v>
      </c>
      <c r="AF1452" s="15">
        <v>0</v>
      </c>
      <c r="AH1452" s="13">
        <f t="shared" si="308"/>
        <v>2018</v>
      </c>
      <c r="AI1452" s="13">
        <f t="shared" si="309"/>
        <v>47</v>
      </c>
      <c r="AJ1452" s="13">
        <f>IF(AND(ISNUMBER(C1452),ISNUMBER(AK1452),ISNUMBER(AL1452),AH1452&gt;=Inputs!$B$5,AH1452&lt;=Inputs!$B$6,AH1452&lt;&gt;Inputs!$B$7,AH1452&lt;&gt;Inputs!$B$8),1,0)</f>
        <v>1</v>
      </c>
      <c r="AK1452" s="13">
        <f>IF(INDEX($E1452:$AF1452,Inputs!$C$10)="","",INDEX($E1452:$AF1452,Inputs!$C$10))</f>
        <v>267434</v>
      </c>
      <c r="AL1452" s="13">
        <f>IF(INDEX($E1452:$AF1452,Inputs!$C$11)="","",INDEX($E1452:$AF1452,Inputs!$C$11))</f>
        <v>225000</v>
      </c>
      <c r="AM1452" s="19">
        <f>Regression!$C$5+Regression!$C$6*A1452</f>
        <v>9144.9986636356352</v>
      </c>
      <c r="AN1452" s="27">
        <f t="shared" si="310"/>
        <v>1.0047021697811018</v>
      </c>
      <c r="AO1452" s="30">
        <f>INDEX('Seasonal Index'!$E$2:$E$53,AI1452)</f>
        <v>0.96578940872914776</v>
      </c>
      <c r="AP1452" s="34">
        <f t="shared" si="311"/>
        <v>9513.4611302998273</v>
      </c>
      <c r="AQ1452" s="16">
        <f>IF(AJ1452=1,A1452-Regression!$C$15,0)</f>
        <v>-44.280575539568417</v>
      </c>
      <c r="AR1452" s="16">
        <f>IF(AJ1452=1,AK1452-Regression!$D$15,0)</f>
        <v>31.02158273383975</v>
      </c>
      <c r="AS1452" s="16">
        <f>IF(AJ1452=1,AL1452-Regression!$E$15,0)</f>
        <v>-10292.565947242198</v>
      </c>
      <c r="AT1452" s="16">
        <f>IF(AJ1452=1,AP1452-Regression!$F$15,0)</f>
        <v>418.88848847656118</v>
      </c>
      <c r="AU1452" s="19">
        <f>IF(AND(ISNUMBER(AK1452),ISNUMBER(AL1452)),Regression!$C$38+Regression!$D$38*A1452+Regression!$E$38*AK1452+Regression!$F$38*AL1452,"")</f>
        <v>9191.1365629355932</v>
      </c>
      <c r="AV1452" s="34">
        <f t="shared" si="312"/>
        <v>8876.7023466664177</v>
      </c>
      <c r="AW1452" s="13" t="str">
        <f>IF(AJ1452=1,"Train",IF(AH1452=Inputs!$B$6+1,"Validation",IF(AH1452&gt;Inputs!$B$6+1,"Forecast","Not used")))</f>
        <v>Train</v>
      </c>
      <c r="AX1452" s="34">
        <f t="shared" si="313"/>
        <v>9188</v>
      </c>
      <c r="AY1452" s="38" t="str">
        <f t="shared" si="314"/>
        <v/>
      </c>
      <c r="AZ1452" s="13">
        <f t="shared" si="315"/>
        <v>322.3245673642341</v>
      </c>
      <c r="BB1452" s="19">
        <f>Regression!$C$45+Regression!$C$46*A1452</f>
        <v>8407.1134200502602</v>
      </c>
      <c r="BC1452" s="27" t="str">
        <f t="shared" si="316"/>
        <v/>
      </c>
      <c r="BD1452" s="30">
        <f>INDEX('Seasonal Index'!$H$2:$H$53,AI1452)</f>
        <v>0.94653504180541337</v>
      </c>
      <c r="BE1452" s="34" t="str">
        <f t="shared" si="317"/>
        <v/>
      </c>
      <c r="BF1452" s="38" t="str">
        <f t="shared" si="318"/>
        <v/>
      </c>
      <c r="BG1452" s="34">
        <f t="shared" si="319"/>
        <v>9188</v>
      </c>
      <c r="BH1452" s="13">
        <f t="shared" si="320"/>
        <v>0</v>
      </c>
      <c r="BI1452" s="13">
        <f t="shared" si="321"/>
        <v>0</v>
      </c>
    </row>
    <row r="1453" spans="1:61" x14ac:dyDescent="0.2">
      <c r="A1453" s="15">
        <v>1452</v>
      </c>
      <c r="B1453" s="35">
        <v>43434</v>
      </c>
      <c r="C1453" s="36">
        <v>8877</v>
      </c>
      <c r="D1453" s="37"/>
      <c r="E1453" s="15">
        <v>2719.4679999999998</v>
      </c>
      <c r="F1453" s="15">
        <v>237000</v>
      </c>
      <c r="H1453" s="15">
        <v>51.014000000000003</v>
      </c>
      <c r="I1453" s="15">
        <v>58.65</v>
      </c>
      <c r="J1453" s="15">
        <v>2.5390000000000001</v>
      </c>
      <c r="K1453" s="15">
        <v>20798.73</v>
      </c>
      <c r="L1453" s="15">
        <v>798985</v>
      </c>
      <c r="M1453" s="15">
        <v>1053</v>
      </c>
      <c r="N1453" s="15">
        <v>17.991</v>
      </c>
      <c r="O1453" s="15">
        <v>267434</v>
      </c>
      <c r="P1453" s="15">
        <v>14017.8</v>
      </c>
      <c r="Q1453" s="15">
        <v>3903141</v>
      </c>
      <c r="R1453" s="15">
        <v>194000</v>
      </c>
      <c r="S1453" s="15">
        <v>22435</v>
      </c>
      <c r="T1453" s="15">
        <v>13.512</v>
      </c>
      <c r="U1453" s="15">
        <v>134.30000000000001</v>
      </c>
      <c r="V1453" s="15">
        <v>16</v>
      </c>
      <c r="W1453" s="15">
        <v>96.6</v>
      </c>
      <c r="X1453" s="15">
        <v>116.19647500000001</v>
      </c>
      <c r="Y1453" s="15">
        <v>3.3333333333333299</v>
      </c>
      <c r="Z1453" s="15">
        <v>3</v>
      </c>
      <c r="AA1453" s="15">
        <v>62.567615509033203</v>
      </c>
      <c r="AB1453" s="15">
        <v>326860</v>
      </c>
      <c r="AD1453" s="15">
        <v>0</v>
      </c>
      <c r="AE1453" s="15">
        <v>134.9</v>
      </c>
      <c r="AF1453" s="15">
        <v>2.1</v>
      </c>
      <c r="AH1453" s="13">
        <f t="shared" si="308"/>
        <v>2018</v>
      </c>
      <c r="AI1453" s="13">
        <f t="shared" si="309"/>
        <v>48</v>
      </c>
      <c r="AJ1453" s="13">
        <f>IF(AND(ISNUMBER(C1453),ISNUMBER(AK1453),ISNUMBER(AL1453),AH1453&gt;=Inputs!$B$5,AH1453&lt;=Inputs!$B$6,AH1453&lt;&gt;Inputs!$B$7,AH1453&lt;&gt;Inputs!$B$8),1,0)</f>
        <v>1</v>
      </c>
      <c r="AK1453" s="13">
        <f>IF(INDEX($E1453:$AF1453,Inputs!$C$10)="","",INDEX($E1453:$AF1453,Inputs!$C$10))</f>
        <v>267434</v>
      </c>
      <c r="AL1453" s="13">
        <f>IF(INDEX($E1453:$AF1453,Inputs!$C$11)="","",INDEX($E1453:$AF1453,Inputs!$C$11))</f>
        <v>237000</v>
      </c>
      <c r="AM1453" s="19">
        <f>Regression!$C$5+Regression!$C$6*A1453</f>
        <v>9143.8259886973174</v>
      </c>
      <c r="AN1453" s="27">
        <f t="shared" si="310"/>
        <v>0.97081899972427943</v>
      </c>
      <c r="AO1453" s="30">
        <f>INDEX('Seasonal Index'!$E$2:$E$53,AI1453)</f>
        <v>0.97475376861810648</v>
      </c>
      <c r="AP1453" s="34">
        <f t="shared" si="311"/>
        <v>9106.9152906018389</v>
      </c>
      <c r="AQ1453" s="16">
        <f>IF(AJ1453=1,A1453-Regression!$C$15,0)</f>
        <v>-43.280575539568417</v>
      </c>
      <c r="AR1453" s="16">
        <f>IF(AJ1453=1,AK1453-Regression!$D$15,0)</f>
        <v>31.02158273383975</v>
      </c>
      <c r="AS1453" s="16">
        <f>IF(AJ1453=1,AL1453-Regression!$E$15,0)</f>
        <v>1707.4340527578024</v>
      </c>
      <c r="AT1453" s="16">
        <f>IF(AJ1453=1,AP1453-Regression!$F$15,0)</f>
        <v>12.342648778572766</v>
      </c>
      <c r="AU1453" s="19">
        <f>IF(AND(ISNUMBER(AK1453),ISNUMBER(AL1453)),Regression!$C$38+Regression!$D$38*A1453+Regression!$E$38*AK1453+Regression!$F$38*AL1453,"")</f>
        <v>9157.7137531965709</v>
      </c>
      <c r="AV1453" s="34">
        <f t="shared" si="312"/>
        <v>8926.5159928542216</v>
      </c>
      <c r="AW1453" s="13" t="str">
        <f>IF(AJ1453=1,"Train",IF(AH1453=Inputs!$B$6+1,"Validation",IF(AH1453&gt;Inputs!$B$6+1,"Forecast","Not used")))</f>
        <v>Train</v>
      </c>
      <c r="AX1453" s="34">
        <f t="shared" si="313"/>
        <v>8877</v>
      </c>
      <c r="AY1453" s="38" t="str">
        <f t="shared" si="314"/>
        <v/>
      </c>
      <c r="AZ1453" s="13">
        <f t="shared" si="315"/>
        <v>-50.798462594731973</v>
      </c>
      <c r="BB1453" s="19">
        <f>Regression!$C$45+Regression!$C$46*A1453</f>
        <v>8408.6729196630367</v>
      </c>
      <c r="BC1453" s="27" t="str">
        <f t="shared" si="316"/>
        <v/>
      </c>
      <c r="BD1453" s="30">
        <f>INDEX('Seasonal Index'!$H$2:$H$53,AI1453)</f>
        <v>0.96645545966881496</v>
      </c>
      <c r="BE1453" s="34" t="str">
        <f t="shared" si="317"/>
        <v/>
      </c>
      <c r="BF1453" s="38" t="str">
        <f t="shared" si="318"/>
        <v/>
      </c>
      <c r="BG1453" s="34">
        <f t="shared" si="319"/>
        <v>8877</v>
      </c>
      <c r="BH1453" s="13">
        <f t="shared" si="320"/>
        <v>0</v>
      </c>
      <c r="BI1453" s="13">
        <f t="shared" si="321"/>
        <v>0</v>
      </c>
    </row>
    <row r="1454" spans="1:61" x14ac:dyDescent="0.2">
      <c r="A1454" s="15">
        <v>1453</v>
      </c>
      <c r="B1454" s="35">
        <v>43441</v>
      </c>
      <c r="C1454" s="36">
        <v>9036</v>
      </c>
      <c r="D1454" s="37"/>
      <c r="E1454" s="15">
        <v>2704.8649999999998</v>
      </c>
      <c r="F1454" s="15">
        <v>232000</v>
      </c>
      <c r="H1454" s="15">
        <v>52.625999999999998</v>
      </c>
      <c r="I1454" s="15">
        <v>60.466000000000001</v>
      </c>
      <c r="J1454" s="15">
        <v>2.4510000000000001</v>
      </c>
      <c r="K1454" s="15">
        <v>20798.73</v>
      </c>
      <c r="L1454" s="15">
        <v>798985</v>
      </c>
      <c r="M1454" s="15">
        <v>1063</v>
      </c>
      <c r="N1454" s="15">
        <v>17.991</v>
      </c>
      <c r="O1454" s="15">
        <v>267434</v>
      </c>
      <c r="P1454" s="15">
        <v>14083.1</v>
      </c>
      <c r="Q1454" s="15">
        <v>3903141</v>
      </c>
      <c r="R1454" s="15">
        <v>194000</v>
      </c>
      <c r="S1454" s="15">
        <v>22435</v>
      </c>
      <c r="T1454" s="15">
        <v>13.512</v>
      </c>
      <c r="U1454" s="15">
        <v>134.30000000000001</v>
      </c>
      <c r="V1454" s="15">
        <v>16</v>
      </c>
      <c r="W1454" s="15">
        <v>93.5</v>
      </c>
      <c r="X1454" s="15">
        <v>116.59286</v>
      </c>
      <c r="Y1454" s="15">
        <v>3.3333333333333299</v>
      </c>
      <c r="Z1454" s="15">
        <v>3</v>
      </c>
      <c r="AA1454" s="15">
        <v>62.567615509033203</v>
      </c>
      <c r="AB1454" s="15">
        <v>326860</v>
      </c>
      <c r="AD1454" s="15">
        <v>0</v>
      </c>
      <c r="AE1454" s="15">
        <v>139.4</v>
      </c>
      <c r="AF1454" s="15">
        <v>1.1000000000000001</v>
      </c>
      <c r="AH1454" s="13">
        <f t="shared" si="308"/>
        <v>2018</v>
      </c>
      <c r="AI1454" s="13">
        <f t="shared" si="309"/>
        <v>49</v>
      </c>
      <c r="AJ1454" s="13">
        <f>IF(AND(ISNUMBER(C1454),ISNUMBER(AK1454),ISNUMBER(AL1454),AH1454&gt;=Inputs!$B$5,AH1454&lt;=Inputs!$B$6,AH1454&lt;&gt;Inputs!$B$7,AH1454&lt;&gt;Inputs!$B$8),1,0)</f>
        <v>1</v>
      </c>
      <c r="AK1454" s="13">
        <f>IF(INDEX($E1454:$AF1454,Inputs!$C$10)="","",INDEX($E1454:$AF1454,Inputs!$C$10))</f>
        <v>267434</v>
      </c>
      <c r="AL1454" s="13">
        <f>IF(INDEX($E1454:$AF1454,Inputs!$C$11)="","",INDEX($E1454:$AF1454,Inputs!$C$11))</f>
        <v>232000</v>
      </c>
      <c r="AM1454" s="19">
        <f>Regression!$C$5+Regression!$C$6*A1454</f>
        <v>9142.6533137589977</v>
      </c>
      <c r="AN1454" s="27">
        <f t="shared" si="310"/>
        <v>0.98833453373994917</v>
      </c>
      <c r="AO1454" s="30">
        <f>INDEX('Seasonal Index'!$E$2:$E$53,AI1454)</f>
        <v>0.98029372066923559</v>
      </c>
      <c r="AP1454" s="34">
        <f t="shared" si="311"/>
        <v>9217.6454969345559</v>
      </c>
      <c r="AQ1454" s="16">
        <f>IF(AJ1454=1,A1454-Regression!$C$15,0)</f>
        <v>-42.280575539568417</v>
      </c>
      <c r="AR1454" s="16">
        <f>IF(AJ1454=1,AK1454-Regression!$D$15,0)</f>
        <v>31.02158273383975</v>
      </c>
      <c r="AS1454" s="16">
        <f>IF(AJ1454=1,AL1454-Regression!$E$15,0)</f>
        <v>-3292.5659472421976</v>
      </c>
      <c r="AT1454" s="16">
        <f>IF(AJ1454=1,AP1454-Regression!$F$15,0)</f>
        <v>123.07285511128975</v>
      </c>
      <c r="AU1454" s="19">
        <f>IF(AND(ISNUMBER(AK1454),ISNUMBER(AL1454)),Regression!$C$38+Regression!$D$38*A1454+Regression!$E$38*AK1454+Regression!$F$38*AL1454,"")</f>
        <v>9169.4266468624246</v>
      </c>
      <c r="AV1454" s="34">
        <f t="shared" si="312"/>
        <v>8988.7313640563989</v>
      </c>
      <c r="AW1454" s="13" t="str">
        <f>IF(AJ1454=1,"Train",IF(AH1454=Inputs!$B$6+1,"Validation",IF(AH1454&gt;Inputs!$B$6+1,"Forecast","Not used")))</f>
        <v>Train</v>
      </c>
      <c r="AX1454" s="34">
        <f t="shared" si="313"/>
        <v>9036</v>
      </c>
      <c r="AY1454" s="38" t="str">
        <f t="shared" si="314"/>
        <v/>
      </c>
      <c r="AZ1454" s="13">
        <f t="shared" si="315"/>
        <v>48.218850072131318</v>
      </c>
      <c r="BB1454" s="19">
        <f>Regression!$C$45+Regression!$C$46*A1454</f>
        <v>8410.2324192758133</v>
      </c>
      <c r="BC1454" s="27" t="str">
        <f t="shared" si="316"/>
        <v/>
      </c>
      <c r="BD1454" s="30">
        <f>INDEX('Seasonal Index'!$H$2:$H$53,AI1454)</f>
        <v>0.97990885322830168</v>
      </c>
      <c r="BE1454" s="34" t="str">
        <f t="shared" si="317"/>
        <v/>
      </c>
      <c r="BF1454" s="38" t="str">
        <f t="shared" si="318"/>
        <v/>
      </c>
      <c r="BG1454" s="34">
        <f t="shared" si="319"/>
        <v>9036</v>
      </c>
      <c r="BH1454" s="13">
        <f t="shared" si="320"/>
        <v>0</v>
      </c>
      <c r="BI1454" s="13">
        <f t="shared" si="321"/>
        <v>0</v>
      </c>
    </row>
    <row r="1455" spans="1:61" x14ac:dyDescent="0.2">
      <c r="A1455" s="15">
        <v>1454</v>
      </c>
      <c r="B1455" s="35">
        <v>43448</v>
      </c>
      <c r="C1455" s="36">
        <v>9243</v>
      </c>
      <c r="D1455" s="37"/>
      <c r="E1455" s="15">
        <v>2635.212</v>
      </c>
      <c r="F1455" s="15">
        <v>208000</v>
      </c>
      <c r="H1455" s="15">
        <v>51.542000000000002</v>
      </c>
      <c r="I1455" s="15">
        <v>59.51</v>
      </c>
      <c r="J1455" s="15">
        <v>2.4209999999999998</v>
      </c>
      <c r="K1455" s="15">
        <v>20798.73</v>
      </c>
      <c r="L1455" s="15">
        <v>835087</v>
      </c>
      <c r="M1455" s="15">
        <v>1063</v>
      </c>
      <c r="N1455" s="15">
        <v>17.991</v>
      </c>
      <c r="O1455" s="15">
        <v>267434</v>
      </c>
      <c r="P1455" s="15">
        <v>14083.1</v>
      </c>
      <c r="Q1455" s="15">
        <v>3903141</v>
      </c>
      <c r="R1455" s="15">
        <v>194000</v>
      </c>
      <c r="S1455" s="15">
        <v>22435</v>
      </c>
      <c r="T1455" s="15">
        <v>13.512</v>
      </c>
      <c r="U1455" s="15">
        <v>134.30000000000001</v>
      </c>
      <c r="V1455" s="15">
        <v>16</v>
      </c>
      <c r="W1455" s="15">
        <v>93.5</v>
      </c>
      <c r="X1455" s="15">
        <v>116.09807499999999</v>
      </c>
      <c r="Y1455" s="15">
        <v>3.3333333333333299</v>
      </c>
      <c r="Z1455" s="15">
        <v>3</v>
      </c>
      <c r="AA1455" s="15">
        <v>62.567615509033203</v>
      </c>
      <c r="AB1455" s="15">
        <v>326860</v>
      </c>
      <c r="AD1455" s="15">
        <v>0</v>
      </c>
      <c r="AE1455" s="15">
        <v>160</v>
      </c>
      <c r="AF1455" s="15">
        <v>0.1</v>
      </c>
      <c r="AH1455" s="13">
        <f t="shared" si="308"/>
        <v>2018</v>
      </c>
      <c r="AI1455" s="13">
        <f t="shared" si="309"/>
        <v>50</v>
      </c>
      <c r="AJ1455" s="13">
        <f>IF(AND(ISNUMBER(C1455),ISNUMBER(AK1455),ISNUMBER(AL1455),AH1455&gt;=Inputs!$B$5,AH1455&lt;=Inputs!$B$6,AH1455&lt;&gt;Inputs!$B$7,AH1455&lt;&gt;Inputs!$B$8),1,0)</f>
        <v>1</v>
      </c>
      <c r="AK1455" s="13">
        <f>IF(INDEX($E1455:$AF1455,Inputs!$C$10)="","",INDEX($E1455:$AF1455,Inputs!$C$10))</f>
        <v>267434</v>
      </c>
      <c r="AL1455" s="13">
        <f>IF(INDEX($E1455:$AF1455,Inputs!$C$11)="","",INDEX($E1455:$AF1455,Inputs!$C$11))</f>
        <v>208000</v>
      </c>
      <c r="AM1455" s="19">
        <f>Regression!$C$5+Regression!$C$6*A1455</f>
        <v>9141.480638820678</v>
      </c>
      <c r="AN1455" s="27">
        <f t="shared" si="310"/>
        <v>1.0111053520967057</v>
      </c>
      <c r="AO1455" s="30">
        <f>INDEX('Seasonal Index'!$E$2:$E$53,AI1455)</f>
        <v>1.00060911532618</v>
      </c>
      <c r="AP1455" s="34">
        <f t="shared" si="311"/>
        <v>9237.3733743040648</v>
      </c>
      <c r="AQ1455" s="16">
        <f>IF(AJ1455=1,A1455-Regression!$C$15,0)</f>
        <v>-41.280575539568417</v>
      </c>
      <c r="AR1455" s="16">
        <f>IF(AJ1455=1,AK1455-Regression!$D$15,0)</f>
        <v>31.02158273383975</v>
      </c>
      <c r="AS1455" s="16">
        <f>IF(AJ1455=1,AL1455-Regression!$E$15,0)</f>
        <v>-27292.565947242198</v>
      </c>
      <c r="AT1455" s="16">
        <f>IF(AJ1455=1,AP1455-Regression!$F$15,0)</f>
        <v>142.80073248079862</v>
      </c>
      <c r="AU1455" s="19">
        <f>IF(AND(ISNUMBER(AK1455),ISNUMBER(AL1455)),Regression!$C$38+Regression!$D$38*A1455+Regression!$E$38*AK1455+Regression!$F$38*AL1455,"")</f>
        <v>9231.5853266866616</v>
      </c>
      <c r="AV1455" s="34">
        <f t="shared" si="312"/>
        <v>9237.2084267940845</v>
      </c>
      <c r="AW1455" s="13" t="str">
        <f>IF(AJ1455=1,"Train",IF(AH1455=Inputs!$B$6+1,"Validation",IF(AH1455&gt;Inputs!$B$6+1,"Forecast","Not used")))</f>
        <v>Train</v>
      </c>
      <c r="AX1455" s="34">
        <f t="shared" si="313"/>
        <v>9243</v>
      </c>
      <c r="AY1455" s="38" t="str">
        <f t="shared" si="314"/>
        <v/>
      </c>
      <c r="AZ1455" s="13">
        <f t="shared" si="315"/>
        <v>5.7880476174032083</v>
      </c>
      <c r="BB1455" s="19">
        <f>Regression!$C$45+Regression!$C$46*A1455</f>
        <v>8411.7919188885899</v>
      </c>
      <c r="BC1455" s="27" t="str">
        <f t="shared" si="316"/>
        <v/>
      </c>
      <c r="BD1455" s="30">
        <f>INDEX('Seasonal Index'!$H$2:$H$53,AI1455)</f>
        <v>0.99765913713107945</v>
      </c>
      <c r="BE1455" s="34" t="str">
        <f t="shared" si="317"/>
        <v/>
      </c>
      <c r="BF1455" s="38" t="str">
        <f t="shared" si="318"/>
        <v/>
      </c>
      <c r="BG1455" s="34">
        <f t="shared" si="319"/>
        <v>9243</v>
      </c>
      <c r="BH1455" s="13">
        <f t="shared" si="320"/>
        <v>0</v>
      </c>
      <c r="BI1455" s="13">
        <f t="shared" si="321"/>
        <v>0</v>
      </c>
    </row>
    <row r="1456" spans="1:61" x14ac:dyDescent="0.2">
      <c r="A1456" s="15">
        <v>1455</v>
      </c>
      <c r="B1456" s="35">
        <v>43455</v>
      </c>
      <c r="C1456" s="36">
        <v>9348</v>
      </c>
      <c r="D1456" s="37"/>
      <c r="E1456" s="15">
        <v>2496.62</v>
      </c>
      <c r="F1456" s="15">
        <v>217000</v>
      </c>
      <c r="H1456" s="15">
        <v>46.98</v>
      </c>
      <c r="I1456" s="15">
        <v>54.643999999999998</v>
      </c>
      <c r="J1456" s="15">
        <v>2.3690000000000002</v>
      </c>
      <c r="K1456" s="15">
        <v>20798.73</v>
      </c>
      <c r="L1456" s="15">
        <v>835087</v>
      </c>
      <c r="M1456" s="15">
        <v>1063</v>
      </c>
      <c r="N1456" s="15">
        <v>18.061</v>
      </c>
      <c r="O1456" s="15">
        <v>281382</v>
      </c>
      <c r="P1456" s="15">
        <v>14083.1</v>
      </c>
      <c r="Q1456" s="15">
        <v>3958355</v>
      </c>
      <c r="R1456" s="15">
        <v>194000</v>
      </c>
      <c r="S1456" s="15">
        <v>22435</v>
      </c>
      <c r="T1456" s="15">
        <v>13.512</v>
      </c>
      <c r="U1456" s="15">
        <v>134.30000000000001</v>
      </c>
      <c r="V1456" s="15">
        <v>16</v>
      </c>
      <c r="W1456" s="15">
        <v>93.5</v>
      </c>
      <c r="X1456" s="15">
        <v>116.56796</v>
      </c>
      <c r="Y1456" s="15">
        <v>3.3333333333333299</v>
      </c>
      <c r="Z1456" s="15">
        <v>2.9699468612670898</v>
      </c>
      <c r="AA1456" s="15">
        <v>62.567615509033203</v>
      </c>
      <c r="AB1456" s="15">
        <v>326860</v>
      </c>
      <c r="AD1456" s="15">
        <v>0</v>
      </c>
      <c r="AE1456" s="15">
        <v>127.9</v>
      </c>
      <c r="AF1456" s="15">
        <v>0</v>
      </c>
      <c r="AH1456" s="13">
        <f t="shared" si="308"/>
        <v>2018</v>
      </c>
      <c r="AI1456" s="13">
        <f t="shared" si="309"/>
        <v>51</v>
      </c>
      <c r="AJ1456" s="13">
        <f>IF(AND(ISNUMBER(C1456),ISNUMBER(AK1456),ISNUMBER(AL1456),AH1456&gt;=Inputs!$B$5,AH1456&lt;=Inputs!$B$6,AH1456&lt;&gt;Inputs!$B$7,AH1456&lt;&gt;Inputs!$B$8),1,0)</f>
        <v>1</v>
      </c>
      <c r="AK1456" s="13">
        <f>IF(INDEX($E1456:$AF1456,Inputs!$C$10)="","",INDEX($E1456:$AF1456,Inputs!$C$10))</f>
        <v>281382</v>
      </c>
      <c r="AL1456" s="13">
        <f>IF(INDEX($E1456:$AF1456,Inputs!$C$11)="","",INDEX($E1456:$AF1456,Inputs!$C$11))</f>
        <v>217000</v>
      </c>
      <c r="AM1456" s="19">
        <f>Regression!$C$5+Regression!$C$6*A1456</f>
        <v>9140.3079638823601</v>
      </c>
      <c r="AN1456" s="27">
        <f t="shared" si="310"/>
        <v>1.0227226518995125</v>
      </c>
      <c r="AO1456" s="30">
        <f>INDEX('Seasonal Index'!$E$2:$E$53,AI1456)</f>
        <v>1.0219733137822757</v>
      </c>
      <c r="AP1456" s="34">
        <f t="shared" si="311"/>
        <v>9147.0098816998325</v>
      </c>
      <c r="AQ1456" s="16">
        <f>IF(AJ1456=1,A1456-Regression!$C$15,0)</f>
        <v>-40.280575539568417</v>
      </c>
      <c r="AR1456" s="16">
        <f>IF(AJ1456=1,AK1456-Regression!$D$15,0)</f>
        <v>13979.02158273384</v>
      </c>
      <c r="AS1456" s="16">
        <f>IF(AJ1456=1,AL1456-Regression!$E$15,0)</f>
        <v>-18292.565947242198</v>
      </c>
      <c r="AT1456" s="16">
        <f>IF(AJ1456=1,AP1456-Regression!$F$15,0)</f>
        <v>52.437239876566309</v>
      </c>
      <c r="AU1456" s="19">
        <f>IF(AND(ISNUMBER(AK1456),ISNUMBER(AL1456)),Regression!$C$38+Regression!$D$38*A1456+Regression!$E$38*AK1456+Regression!$F$38*AL1456,"")</f>
        <v>9231.5781538906231</v>
      </c>
      <c r="AV1456" s="34">
        <f t="shared" si="312"/>
        <v>9434.4265173716631</v>
      </c>
      <c r="AW1456" s="13" t="str">
        <f>IF(AJ1456=1,"Train",IF(AH1456=Inputs!$B$6+1,"Validation",IF(AH1456&gt;Inputs!$B$6+1,"Forecast","Not used")))</f>
        <v>Train</v>
      </c>
      <c r="AX1456" s="34">
        <f t="shared" si="313"/>
        <v>9348</v>
      </c>
      <c r="AY1456" s="38" t="str">
        <f t="shared" si="314"/>
        <v/>
      </c>
      <c r="AZ1456" s="13">
        <f t="shared" si="315"/>
        <v>-84.568272190790594</v>
      </c>
      <c r="BB1456" s="19">
        <f>Regression!$C$45+Regression!$C$46*A1456</f>
        <v>8413.3514185013664</v>
      </c>
      <c r="BC1456" s="27" t="str">
        <f t="shared" si="316"/>
        <v/>
      </c>
      <c r="BD1456" s="30">
        <f>INDEX('Seasonal Index'!$H$2:$H$53,AI1456)</f>
        <v>1.0395425337611444</v>
      </c>
      <c r="BE1456" s="34" t="str">
        <f t="shared" si="317"/>
        <v/>
      </c>
      <c r="BF1456" s="38" t="str">
        <f t="shared" si="318"/>
        <v/>
      </c>
      <c r="BG1456" s="34">
        <f t="shared" si="319"/>
        <v>9348</v>
      </c>
      <c r="BH1456" s="13">
        <f t="shared" si="320"/>
        <v>0</v>
      </c>
      <c r="BI1456" s="13">
        <f t="shared" si="321"/>
        <v>0</v>
      </c>
    </row>
    <row r="1457" spans="1:61" x14ac:dyDescent="0.2">
      <c r="A1457" s="15">
        <v>1456</v>
      </c>
      <c r="B1457" s="35">
        <v>43462</v>
      </c>
      <c r="C1457" s="36">
        <v>8623</v>
      </c>
      <c r="D1457" s="37"/>
      <c r="E1457" s="15">
        <v>2448.3425000000002</v>
      </c>
      <c r="F1457" s="15">
        <v>228000</v>
      </c>
      <c r="H1457" s="15">
        <v>45.223333333333301</v>
      </c>
      <c r="I1457" s="15">
        <v>51.03</v>
      </c>
      <c r="J1457" s="15">
        <v>2.3210000000000002</v>
      </c>
      <c r="K1457" s="15">
        <v>20798.73</v>
      </c>
      <c r="L1457" s="15">
        <v>835087</v>
      </c>
      <c r="M1457" s="15">
        <v>1063</v>
      </c>
      <c r="N1457" s="15">
        <v>18.061</v>
      </c>
      <c r="O1457" s="15">
        <v>281382</v>
      </c>
      <c r="P1457" s="15">
        <v>14083.1</v>
      </c>
      <c r="Q1457" s="15">
        <v>3958355</v>
      </c>
      <c r="R1457" s="15">
        <v>194000</v>
      </c>
      <c r="S1457" s="15">
        <v>22435</v>
      </c>
      <c r="T1457" s="15">
        <v>13.512</v>
      </c>
      <c r="U1457" s="15">
        <v>134.30000000000001</v>
      </c>
      <c r="V1457" s="15">
        <v>16</v>
      </c>
      <c r="W1457" s="15">
        <v>93.5</v>
      </c>
      <c r="X1457" s="15">
        <v>116.2349</v>
      </c>
      <c r="Y1457" s="15">
        <v>3.3333333333333299</v>
      </c>
      <c r="Z1457" s="15">
        <v>2.9699468612670898</v>
      </c>
      <c r="AA1457" s="15">
        <v>62.567615509033203</v>
      </c>
      <c r="AB1457" s="15">
        <v>326860</v>
      </c>
      <c r="AD1457" s="15">
        <v>1</v>
      </c>
      <c r="AE1457" s="15">
        <v>130.5</v>
      </c>
      <c r="AF1457" s="15">
        <v>0</v>
      </c>
      <c r="AH1457" s="13">
        <f t="shared" si="308"/>
        <v>2018</v>
      </c>
      <c r="AI1457" s="13">
        <f t="shared" si="309"/>
        <v>52</v>
      </c>
      <c r="AJ1457" s="13">
        <f>IF(AND(ISNUMBER(C1457),ISNUMBER(AK1457),ISNUMBER(AL1457),AH1457&gt;=Inputs!$B$5,AH1457&lt;=Inputs!$B$6,AH1457&lt;&gt;Inputs!$B$7,AH1457&lt;&gt;Inputs!$B$8),1,0)</f>
        <v>1</v>
      </c>
      <c r="AK1457" s="13">
        <f>IF(INDEX($E1457:$AF1457,Inputs!$C$10)="","",INDEX($E1457:$AF1457,Inputs!$C$10))</f>
        <v>281382</v>
      </c>
      <c r="AL1457" s="13">
        <f>IF(INDEX($E1457:$AF1457,Inputs!$C$11)="","",INDEX($E1457:$AF1457,Inputs!$C$11))</f>
        <v>228000</v>
      </c>
      <c r="AM1457" s="19">
        <f>Regression!$C$5+Regression!$C$6*A1457</f>
        <v>9139.1352889440404</v>
      </c>
      <c r="AN1457" s="27">
        <f t="shared" si="310"/>
        <v>0.94352471293772955</v>
      </c>
      <c r="AO1457" s="30">
        <f>INDEX('Seasonal Index'!$E$2:$E$53,AI1457)</f>
        <v>0.94105970168970154</v>
      </c>
      <c r="AP1457" s="34">
        <f t="shared" si="311"/>
        <v>9163.0743347283278</v>
      </c>
      <c r="AQ1457" s="16">
        <f>IF(AJ1457=1,A1457-Regression!$C$15,0)</f>
        <v>-39.280575539568417</v>
      </c>
      <c r="AR1457" s="16">
        <f>IF(AJ1457=1,AK1457-Regression!$D$15,0)</f>
        <v>13979.02158273384</v>
      </c>
      <c r="AS1457" s="16">
        <f>IF(AJ1457=1,AL1457-Regression!$E$15,0)</f>
        <v>-7292.5659472421976</v>
      </c>
      <c r="AT1457" s="16">
        <f>IF(AJ1457=1,AP1457-Regression!$F$15,0)</f>
        <v>68.501692905061645</v>
      </c>
      <c r="AU1457" s="19">
        <f>IF(AND(ISNUMBER(AK1457),ISNUMBER(AL1457)),Regression!$C$38+Regression!$D$38*A1457+Regression!$E$38*AK1457+Regression!$F$38*AL1457,"")</f>
        <v>9200.8103855283607</v>
      </c>
      <c r="AV1457" s="34">
        <f t="shared" si="312"/>
        <v>8658.5118767088261</v>
      </c>
      <c r="AW1457" s="13" t="str">
        <f>IF(AJ1457=1,"Train",IF(AH1457=Inputs!$B$6+1,"Validation",IF(AH1457&gt;Inputs!$B$6+1,"Forecast","Not used")))</f>
        <v>Train</v>
      </c>
      <c r="AX1457" s="34">
        <f t="shared" si="313"/>
        <v>8623</v>
      </c>
      <c r="AY1457" s="38" t="str">
        <f t="shared" si="314"/>
        <v/>
      </c>
      <c r="AZ1457" s="13">
        <f t="shared" si="315"/>
        <v>-37.736050800032899</v>
      </c>
      <c r="BB1457" s="19">
        <f>Regression!$C$45+Regression!$C$46*A1457</f>
        <v>8414.910918114143</v>
      </c>
      <c r="BC1457" s="27" t="str">
        <f t="shared" si="316"/>
        <v/>
      </c>
      <c r="BD1457" s="30">
        <f>INDEX('Seasonal Index'!$H$2:$H$53,AI1457)</f>
        <v>0.89289929772275245</v>
      </c>
      <c r="BE1457" s="34" t="str">
        <f t="shared" si="317"/>
        <v/>
      </c>
      <c r="BF1457" s="38" t="str">
        <f t="shared" si="318"/>
        <v/>
      </c>
      <c r="BG1457" s="34">
        <f t="shared" si="319"/>
        <v>8623</v>
      </c>
      <c r="BH1457" s="13">
        <f t="shared" si="320"/>
        <v>0</v>
      </c>
      <c r="BI1457" s="13">
        <f t="shared" si="321"/>
        <v>0</v>
      </c>
    </row>
    <row r="1458" spans="1:61" x14ac:dyDescent="0.2">
      <c r="A1458" s="15">
        <v>1457</v>
      </c>
      <c r="B1458" s="35">
        <v>43469</v>
      </c>
      <c r="C1458" s="36">
        <v>8735</v>
      </c>
      <c r="D1458" s="37"/>
      <c r="E1458" s="15">
        <v>2499.1774999999998</v>
      </c>
      <c r="F1458" s="15">
        <v>238000</v>
      </c>
      <c r="G1458" s="15">
        <v>2283863</v>
      </c>
      <c r="H1458" s="15">
        <v>46.996666666666698</v>
      </c>
      <c r="I1458" s="15">
        <v>54.31</v>
      </c>
      <c r="J1458" s="15">
        <v>2.266</v>
      </c>
      <c r="K1458" s="15">
        <v>20798.73</v>
      </c>
      <c r="L1458" s="15">
        <v>835087</v>
      </c>
      <c r="M1458" s="15">
        <v>1063</v>
      </c>
      <c r="N1458" s="15">
        <v>18.061</v>
      </c>
      <c r="O1458" s="15">
        <v>281382</v>
      </c>
      <c r="P1458" s="15">
        <v>14083.1</v>
      </c>
      <c r="Q1458" s="15">
        <v>3958355</v>
      </c>
      <c r="R1458" s="15">
        <v>194000</v>
      </c>
      <c r="S1458" s="15">
        <v>22435</v>
      </c>
      <c r="T1458" s="15">
        <v>13.512</v>
      </c>
      <c r="U1458" s="15">
        <v>134.30000000000001</v>
      </c>
      <c r="V1458" s="15">
        <v>16</v>
      </c>
      <c r="W1458" s="15">
        <v>93.5</v>
      </c>
      <c r="X1458" s="15">
        <v>116.012575</v>
      </c>
      <c r="Y1458" s="15">
        <v>3.3333333333333299</v>
      </c>
      <c r="Z1458" s="15">
        <v>2.9699468612670898</v>
      </c>
      <c r="AA1458" s="15">
        <v>62.567615509033203</v>
      </c>
      <c r="AB1458" s="15">
        <v>326860</v>
      </c>
      <c r="AD1458" s="15">
        <v>1</v>
      </c>
      <c r="AE1458" s="15">
        <v>140.69999999999999</v>
      </c>
      <c r="AF1458" s="15">
        <v>0</v>
      </c>
      <c r="AH1458" s="13">
        <f t="shared" si="308"/>
        <v>2019</v>
      </c>
      <c r="AI1458" s="13">
        <f t="shared" si="309"/>
        <v>1</v>
      </c>
      <c r="AJ1458" s="13">
        <f>IF(AND(ISNUMBER(C1458),ISNUMBER(AK1458),ISNUMBER(AL1458),AH1458&gt;=Inputs!$B$5,AH1458&lt;=Inputs!$B$6,AH1458&lt;&gt;Inputs!$B$7,AH1458&lt;&gt;Inputs!$B$8),1,0)</f>
        <v>1</v>
      </c>
      <c r="AK1458" s="13">
        <f>IF(INDEX($E1458:$AF1458,Inputs!$C$10)="","",INDEX($E1458:$AF1458,Inputs!$C$10))</f>
        <v>281382</v>
      </c>
      <c r="AL1458" s="13">
        <f>IF(INDEX($E1458:$AF1458,Inputs!$C$11)="","",INDEX($E1458:$AF1458,Inputs!$C$11))</f>
        <v>238000</v>
      </c>
      <c r="AM1458" s="19">
        <f>Regression!$C$5+Regression!$C$6*A1458</f>
        <v>9137.9626140057226</v>
      </c>
      <c r="AN1458" s="27">
        <f t="shared" si="310"/>
        <v>0.95590235690085845</v>
      </c>
      <c r="AO1458" s="30">
        <f>INDEX('Seasonal Index'!$E$2:$E$53,AI1458)</f>
        <v>0.91465818912124619</v>
      </c>
      <c r="AP1458" s="34">
        <f t="shared" si="311"/>
        <v>9550.0156275778954</v>
      </c>
      <c r="AQ1458" s="16">
        <f>IF(AJ1458=1,A1458-Regression!$C$15,0)</f>
        <v>-38.280575539568417</v>
      </c>
      <c r="AR1458" s="16">
        <f>IF(AJ1458=1,AK1458-Regression!$D$15,0)</f>
        <v>13979.02158273384</v>
      </c>
      <c r="AS1458" s="16">
        <f>IF(AJ1458=1,AL1458-Regression!$E$15,0)</f>
        <v>2707.4340527578024</v>
      </c>
      <c r="AT1458" s="16">
        <f>IF(AJ1458=1,AP1458-Regression!$F$15,0)</f>
        <v>455.44298575462926</v>
      </c>
      <c r="AU1458" s="19">
        <f>IF(AND(ISNUMBER(AK1458),ISNUMBER(AL1458)),Regression!$C$38+Regression!$D$38*A1458+Regression!$E$38*AK1458+Regression!$F$38*AL1458,"")</f>
        <v>9172.6976585428547</v>
      </c>
      <c r="AV1458" s="34">
        <f t="shared" si="312"/>
        <v>8389.8830297195018</v>
      </c>
      <c r="AW1458" s="13" t="str">
        <f>IF(AJ1458=1,"Train",IF(AH1458=Inputs!$B$6+1,"Validation",IF(AH1458&gt;Inputs!$B$6+1,"Forecast","Not used")))</f>
        <v>Train</v>
      </c>
      <c r="AX1458" s="34">
        <f t="shared" si="313"/>
        <v>8735</v>
      </c>
      <c r="AY1458" s="38" t="str">
        <f t="shared" si="314"/>
        <v/>
      </c>
      <c r="AZ1458" s="13">
        <f t="shared" si="315"/>
        <v>377.31796903504073</v>
      </c>
      <c r="BB1458" s="19">
        <f>Regression!$C$45+Regression!$C$46*A1458</f>
        <v>8416.4704177269195</v>
      </c>
      <c r="BC1458" s="27" t="str">
        <f t="shared" si="316"/>
        <v/>
      </c>
      <c r="BD1458" s="30">
        <f>INDEX('Seasonal Index'!$H$2:$H$53,AI1458)</f>
        <v>0.90693988880451892</v>
      </c>
      <c r="BE1458" s="34" t="str">
        <f t="shared" si="317"/>
        <v/>
      </c>
      <c r="BF1458" s="38" t="str">
        <f t="shared" si="318"/>
        <v/>
      </c>
      <c r="BG1458" s="34">
        <f t="shared" si="319"/>
        <v>8735</v>
      </c>
      <c r="BH1458" s="13">
        <f t="shared" si="320"/>
        <v>0</v>
      </c>
      <c r="BI1458" s="13">
        <f t="shared" si="321"/>
        <v>0</v>
      </c>
    </row>
    <row r="1459" spans="1:61" x14ac:dyDescent="0.2">
      <c r="A1459" s="15">
        <v>1458</v>
      </c>
      <c r="B1459" s="35">
        <v>43476</v>
      </c>
      <c r="C1459" s="36">
        <v>8565</v>
      </c>
      <c r="D1459" s="37"/>
      <c r="E1459" s="15">
        <v>2580.3919999999998</v>
      </c>
      <c r="F1459" s="15">
        <v>225000</v>
      </c>
      <c r="G1459" s="15">
        <v>2023179</v>
      </c>
      <c r="H1459" s="15">
        <v>50.78</v>
      </c>
      <c r="I1459" s="15">
        <v>58.636000000000003</v>
      </c>
      <c r="J1459" s="15">
        <v>2.2370000000000001</v>
      </c>
      <c r="K1459" s="15">
        <v>20798.73</v>
      </c>
      <c r="L1459" s="15">
        <v>818166</v>
      </c>
      <c r="M1459" s="15">
        <v>1077</v>
      </c>
      <c r="N1459" s="15">
        <v>18.061</v>
      </c>
      <c r="O1459" s="15">
        <v>281382</v>
      </c>
      <c r="P1459" s="15">
        <v>14162.9</v>
      </c>
      <c r="Q1459" s="15">
        <v>3958355</v>
      </c>
      <c r="R1459" s="15">
        <v>194000</v>
      </c>
      <c r="S1459" s="15">
        <v>22435</v>
      </c>
      <c r="T1459" s="15">
        <v>13.512</v>
      </c>
      <c r="U1459" s="15">
        <v>134.30000000000001</v>
      </c>
      <c r="V1459" s="15">
        <v>16</v>
      </c>
      <c r="W1459" s="15">
        <v>90</v>
      </c>
      <c r="X1459" s="15">
        <v>115.44515</v>
      </c>
      <c r="Y1459" s="15">
        <v>3.3333333333333299</v>
      </c>
      <c r="Z1459" s="15">
        <v>2.9699468612670898</v>
      </c>
      <c r="AA1459" s="15">
        <v>62.567615509033203</v>
      </c>
      <c r="AB1459" s="15">
        <v>326860</v>
      </c>
      <c r="AD1459" s="15">
        <v>0</v>
      </c>
      <c r="AE1459" s="15">
        <v>142.69999999999999</v>
      </c>
      <c r="AF1459" s="15">
        <v>0.4</v>
      </c>
      <c r="AH1459" s="13">
        <f t="shared" si="308"/>
        <v>2019</v>
      </c>
      <c r="AI1459" s="13">
        <f t="shared" si="309"/>
        <v>2</v>
      </c>
      <c r="AJ1459" s="13">
        <f>IF(AND(ISNUMBER(C1459),ISNUMBER(AK1459),ISNUMBER(AL1459),AH1459&gt;=Inputs!$B$5,AH1459&lt;=Inputs!$B$6,AH1459&lt;&gt;Inputs!$B$7,AH1459&lt;&gt;Inputs!$B$8),1,0)</f>
        <v>1</v>
      </c>
      <c r="AK1459" s="13">
        <f>IF(INDEX($E1459:$AF1459,Inputs!$C$10)="","",INDEX($E1459:$AF1459,Inputs!$C$10))</f>
        <v>281382</v>
      </c>
      <c r="AL1459" s="13">
        <f>IF(INDEX($E1459:$AF1459,Inputs!$C$11)="","",INDEX($E1459:$AF1459,Inputs!$C$11))</f>
        <v>225000</v>
      </c>
      <c r="AM1459" s="19">
        <f>Regression!$C$5+Regression!$C$6*A1459</f>
        <v>9136.7899390674029</v>
      </c>
      <c r="AN1459" s="27">
        <f t="shared" si="310"/>
        <v>0.93741894660152758</v>
      </c>
      <c r="AO1459" s="30">
        <f>INDEX('Seasonal Index'!$E$2:$E$53,AI1459)</f>
        <v>0.92112372079680493</v>
      </c>
      <c r="AP1459" s="34">
        <f t="shared" si="311"/>
        <v>9298.4251807031615</v>
      </c>
      <c r="AQ1459" s="16">
        <f>IF(AJ1459=1,A1459-Regression!$C$15,0)</f>
        <v>-37.280575539568417</v>
      </c>
      <c r="AR1459" s="16">
        <f>IF(AJ1459=1,AK1459-Regression!$D$15,0)</f>
        <v>13979.02158273384</v>
      </c>
      <c r="AS1459" s="16">
        <f>IF(AJ1459=1,AL1459-Regression!$E$15,0)</f>
        <v>-10292.565947242198</v>
      </c>
      <c r="AT1459" s="16">
        <f>IF(AJ1459=1,AP1459-Regression!$F$15,0)</f>
        <v>203.85253887989529</v>
      </c>
      <c r="AU1459" s="19">
        <f>IF(AND(ISNUMBER(AK1459),ISNUMBER(AL1459)),Regression!$C$38+Regression!$D$38*A1459+Regression!$E$38*AK1459+Regression!$F$38*AL1459,"")</f>
        <v>9205.6508832227628</v>
      </c>
      <c r="AV1459" s="34">
        <f t="shared" si="312"/>
        <v>8479.5433939105442</v>
      </c>
      <c r="AW1459" s="13" t="str">
        <f>IF(AJ1459=1,"Train",IF(AH1459=Inputs!$B$6+1,"Validation",IF(AH1459&gt;Inputs!$B$6+1,"Forecast","Not used")))</f>
        <v>Train</v>
      </c>
      <c r="AX1459" s="34">
        <f t="shared" si="313"/>
        <v>8565</v>
      </c>
      <c r="AY1459" s="38" t="str">
        <f t="shared" si="314"/>
        <v/>
      </c>
      <c r="AZ1459" s="13">
        <f t="shared" si="315"/>
        <v>92.774297480398673</v>
      </c>
      <c r="BB1459" s="19">
        <f>Regression!$C$45+Regression!$C$46*A1459</f>
        <v>8418.0299173396979</v>
      </c>
      <c r="BC1459" s="27" t="str">
        <f t="shared" si="316"/>
        <v/>
      </c>
      <c r="BD1459" s="30">
        <f>INDEX('Seasonal Index'!$H$2:$H$53,AI1459)</f>
        <v>0.93580735968008499</v>
      </c>
      <c r="BE1459" s="34" t="str">
        <f t="shared" si="317"/>
        <v/>
      </c>
      <c r="BF1459" s="38" t="str">
        <f t="shared" si="318"/>
        <v/>
      </c>
      <c r="BG1459" s="34">
        <f t="shared" si="319"/>
        <v>8565</v>
      </c>
      <c r="BH1459" s="13">
        <f t="shared" si="320"/>
        <v>0</v>
      </c>
      <c r="BI1459" s="13">
        <f t="shared" si="321"/>
        <v>0</v>
      </c>
    </row>
    <row r="1460" spans="1:61" x14ac:dyDescent="0.2">
      <c r="A1460" s="15">
        <v>1459</v>
      </c>
      <c r="B1460" s="35">
        <v>43483</v>
      </c>
      <c r="C1460" s="36">
        <v>8868</v>
      </c>
      <c r="D1460" s="37"/>
      <c r="E1460" s="15">
        <v>2623.136</v>
      </c>
      <c r="F1460" s="15">
        <v>218000</v>
      </c>
      <c r="G1460" s="15">
        <v>1967489.7142857099</v>
      </c>
      <c r="H1460" s="15">
        <v>51.923999999999999</v>
      </c>
      <c r="I1460" s="15">
        <v>59.83</v>
      </c>
      <c r="J1460" s="15">
        <v>2.2469999999999999</v>
      </c>
      <c r="K1460" s="15">
        <v>20798.73</v>
      </c>
      <c r="L1460" s="15">
        <v>818166</v>
      </c>
      <c r="M1460" s="15">
        <v>1077</v>
      </c>
      <c r="N1460" s="15">
        <v>18.077000000000002</v>
      </c>
      <c r="O1460" s="15">
        <v>260473</v>
      </c>
      <c r="P1460" s="15">
        <v>14162.9</v>
      </c>
      <c r="Q1460" s="15">
        <v>3958355</v>
      </c>
      <c r="R1460" s="15">
        <v>194000</v>
      </c>
      <c r="S1460" s="15">
        <v>22435</v>
      </c>
      <c r="T1460" s="15">
        <v>13.512</v>
      </c>
      <c r="U1460" s="15">
        <v>134.30000000000001</v>
      </c>
      <c r="V1460" s="15">
        <v>16</v>
      </c>
      <c r="W1460" s="15">
        <v>90</v>
      </c>
      <c r="X1460" s="15">
        <v>114.3043</v>
      </c>
      <c r="Y1460" s="15">
        <v>3.3333333333333299</v>
      </c>
      <c r="Z1460" s="15">
        <v>3</v>
      </c>
      <c r="AA1460" s="15">
        <v>66.012252807617202</v>
      </c>
      <c r="AB1460" s="15">
        <v>326860</v>
      </c>
      <c r="AD1460" s="15">
        <v>0</v>
      </c>
      <c r="AE1460" s="15">
        <v>171</v>
      </c>
      <c r="AF1460" s="15">
        <v>0</v>
      </c>
      <c r="AH1460" s="13">
        <f t="shared" si="308"/>
        <v>2019</v>
      </c>
      <c r="AI1460" s="13">
        <f t="shared" si="309"/>
        <v>3</v>
      </c>
      <c r="AJ1460" s="13">
        <f>IF(AND(ISNUMBER(C1460),ISNUMBER(AK1460),ISNUMBER(AL1460),AH1460&gt;=Inputs!$B$5,AH1460&lt;=Inputs!$B$6,AH1460&lt;&gt;Inputs!$B$7,AH1460&lt;&gt;Inputs!$B$8),1,0)</f>
        <v>1</v>
      </c>
      <c r="AK1460" s="13">
        <f>IF(INDEX($E1460:$AF1460,Inputs!$C$10)="","",INDEX($E1460:$AF1460,Inputs!$C$10))</f>
        <v>260473</v>
      </c>
      <c r="AL1460" s="13">
        <f>IF(INDEX($E1460:$AF1460,Inputs!$C$11)="","",INDEX($E1460:$AF1460,Inputs!$C$11))</f>
        <v>218000</v>
      </c>
      <c r="AM1460" s="19">
        <f>Regression!$C$5+Regression!$C$6*A1460</f>
        <v>9135.6172641290832</v>
      </c>
      <c r="AN1460" s="27">
        <f t="shared" si="310"/>
        <v>0.97070616506890239</v>
      </c>
      <c r="AO1460" s="30">
        <f>INDEX('Seasonal Index'!$E$2:$E$53,AI1460)</f>
        <v>0.93247570989249473</v>
      </c>
      <c r="AP1460" s="34">
        <f t="shared" si="311"/>
        <v>9510.1672954273454</v>
      </c>
      <c r="AQ1460" s="16">
        <f>IF(AJ1460=1,A1460-Regression!$C$15,0)</f>
        <v>-36.280575539568417</v>
      </c>
      <c r="AR1460" s="16">
        <f>IF(AJ1460=1,AK1460-Regression!$D$15,0)</f>
        <v>-6929.9784172661602</v>
      </c>
      <c r="AS1460" s="16">
        <f>IF(AJ1460=1,AL1460-Regression!$E$15,0)</f>
        <v>-17292.565947242198</v>
      </c>
      <c r="AT1460" s="16">
        <f>IF(AJ1460=1,AP1460-Regression!$F$15,0)</f>
        <v>415.59465360407921</v>
      </c>
      <c r="AU1460" s="19">
        <f>IF(AND(ISNUMBER(AK1460),ISNUMBER(AL1460)),Regression!$C$38+Regression!$D$38*A1460+Regression!$E$38*AK1460+Regression!$F$38*AL1460,"")</f>
        <v>9184.5218111476497</v>
      </c>
      <c r="AV1460" s="34">
        <f t="shared" si="312"/>
        <v>8564.3434958730068</v>
      </c>
      <c r="AW1460" s="13" t="str">
        <f>IF(AJ1460=1,"Train",IF(AH1460=Inputs!$B$6+1,"Validation",IF(AH1460&gt;Inputs!$B$6+1,"Forecast","Not used")))</f>
        <v>Train</v>
      </c>
      <c r="AX1460" s="34">
        <f t="shared" si="313"/>
        <v>8868</v>
      </c>
      <c r="AY1460" s="38" t="str">
        <f t="shared" si="314"/>
        <v/>
      </c>
      <c r="AZ1460" s="13">
        <f t="shared" si="315"/>
        <v>325.64548427969567</v>
      </c>
      <c r="BB1460" s="19">
        <f>Regression!$C$45+Regression!$C$46*A1460</f>
        <v>8419.5894169524745</v>
      </c>
      <c r="BC1460" s="27" t="str">
        <f t="shared" si="316"/>
        <v/>
      </c>
      <c r="BD1460" s="30">
        <f>INDEX('Seasonal Index'!$H$2:$H$53,AI1460)</f>
        <v>0.93511463592432087</v>
      </c>
      <c r="BE1460" s="34" t="str">
        <f t="shared" si="317"/>
        <v/>
      </c>
      <c r="BF1460" s="38" t="str">
        <f t="shared" si="318"/>
        <v/>
      </c>
      <c r="BG1460" s="34">
        <f t="shared" si="319"/>
        <v>8868</v>
      </c>
      <c r="BH1460" s="13">
        <f t="shared" si="320"/>
        <v>0</v>
      </c>
      <c r="BI1460" s="13">
        <f t="shared" si="321"/>
        <v>0</v>
      </c>
    </row>
    <row r="1461" spans="1:61" x14ac:dyDescent="0.2">
      <c r="A1461" s="15">
        <v>1460</v>
      </c>
      <c r="B1461" s="35">
        <v>43490</v>
      </c>
      <c r="C1461" s="36">
        <v>9564</v>
      </c>
      <c r="D1461" s="37"/>
      <c r="E1461" s="15">
        <v>2644.6725000000001</v>
      </c>
      <c r="F1461" s="15">
        <v>214000</v>
      </c>
      <c r="G1461" s="15">
        <v>1954219.8571428601</v>
      </c>
      <c r="H1461" s="15">
        <v>52.875</v>
      </c>
      <c r="I1461" s="15">
        <v>61.341999999999999</v>
      </c>
      <c r="J1461" s="15">
        <v>2.2509999999999999</v>
      </c>
      <c r="K1461" s="15">
        <v>20798.73</v>
      </c>
      <c r="L1461" s="15">
        <v>818166</v>
      </c>
      <c r="M1461" s="15">
        <v>1077</v>
      </c>
      <c r="N1461" s="15">
        <v>18.077000000000002</v>
      </c>
      <c r="O1461" s="15">
        <v>260473</v>
      </c>
      <c r="P1461" s="15">
        <v>14162.9</v>
      </c>
      <c r="Q1461" s="15">
        <v>3958355</v>
      </c>
      <c r="R1461" s="15">
        <v>194000</v>
      </c>
      <c r="S1461" s="15">
        <v>22435</v>
      </c>
      <c r="T1461" s="15">
        <v>13.512</v>
      </c>
      <c r="U1461" s="15">
        <v>134.30000000000001</v>
      </c>
      <c r="V1461" s="15">
        <v>16</v>
      </c>
      <c r="W1461" s="15">
        <v>90</v>
      </c>
      <c r="X1461" s="15">
        <v>114.36167500000001</v>
      </c>
      <c r="Y1461" s="15">
        <v>3.3333333333333299</v>
      </c>
      <c r="Z1461" s="15">
        <v>3</v>
      </c>
      <c r="AA1461" s="15">
        <v>66.012252807617202</v>
      </c>
      <c r="AB1461" s="15">
        <v>326860</v>
      </c>
      <c r="AD1461" s="15">
        <v>0</v>
      </c>
      <c r="AE1461" s="15">
        <v>194.8</v>
      </c>
      <c r="AF1461" s="15">
        <v>0.2</v>
      </c>
      <c r="AH1461" s="13">
        <f t="shared" si="308"/>
        <v>2019</v>
      </c>
      <c r="AI1461" s="13">
        <f t="shared" si="309"/>
        <v>4</v>
      </c>
      <c r="AJ1461" s="13">
        <f>IF(AND(ISNUMBER(C1461),ISNUMBER(AK1461),ISNUMBER(AL1461),AH1461&gt;=Inputs!$B$5,AH1461&lt;=Inputs!$B$6,AH1461&lt;&gt;Inputs!$B$7,AH1461&lt;&gt;Inputs!$B$8),1,0)</f>
        <v>1</v>
      </c>
      <c r="AK1461" s="13">
        <f>IF(INDEX($E1461:$AF1461,Inputs!$C$10)="","",INDEX($E1461:$AF1461,Inputs!$C$10))</f>
        <v>260473</v>
      </c>
      <c r="AL1461" s="13">
        <f>IF(INDEX($E1461:$AF1461,Inputs!$C$11)="","",INDEX($E1461:$AF1461,Inputs!$C$11))</f>
        <v>214000</v>
      </c>
      <c r="AM1461" s="19">
        <f>Regression!$C$5+Regression!$C$6*A1461</f>
        <v>9134.4445891907653</v>
      </c>
      <c r="AN1461" s="27">
        <f t="shared" si="310"/>
        <v>1.0470258926653897</v>
      </c>
      <c r="AO1461" s="30">
        <f>INDEX('Seasonal Index'!$E$2:$E$53,AI1461)</f>
        <v>0.95567024426301994</v>
      </c>
      <c r="AP1461" s="34">
        <f t="shared" si="311"/>
        <v>10007.636062139225</v>
      </c>
      <c r="AQ1461" s="16">
        <f>IF(AJ1461=1,A1461-Regression!$C$15,0)</f>
        <v>-35.280575539568417</v>
      </c>
      <c r="AR1461" s="16">
        <f>IF(AJ1461=1,AK1461-Regression!$D$15,0)</f>
        <v>-6929.9784172661602</v>
      </c>
      <c r="AS1461" s="16">
        <f>IF(AJ1461=1,AL1461-Regression!$E$15,0)</f>
        <v>-21292.565947242198</v>
      </c>
      <c r="AT1461" s="16">
        <f>IF(AJ1461=1,AP1461-Regression!$F$15,0)</f>
        <v>913.06342031595887</v>
      </c>
      <c r="AU1461" s="19">
        <f>IF(AND(ISNUMBER(AK1461),ISNUMBER(AL1461)),Regression!$C$38+Regression!$D$38*A1461+Regression!$E$38*AK1461+Regression!$F$38*AL1461,"")</f>
        <v>9193.5796634367452</v>
      </c>
      <c r="AV1461" s="34">
        <f t="shared" si="312"/>
        <v>8786.0305226081273</v>
      </c>
      <c r="AW1461" s="13" t="str">
        <f>IF(AJ1461=1,"Train",IF(AH1461=Inputs!$B$6+1,"Validation",IF(AH1461&gt;Inputs!$B$6+1,"Forecast","Not used")))</f>
        <v>Train</v>
      </c>
      <c r="AX1461" s="34">
        <f t="shared" si="313"/>
        <v>9564</v>
      </c>
      <c r="AY1461" s="38" t="str">
        <f t="shared" si="314"/>
        <v/>
      </c>
      <c r="AZ1461" s="13">
        <f t="shared" si="315"/>
        <v>814.05639870247978</v>
      </c>
      <c r="BB1461" s="19">
        <f>Regression!$C$45+Regression!$C$46*A1461</f>
        <v>8421.1489165652511</v>
      </c>
      <c r="BC1461" s="27" t="str">
        <f t="shared" si="316"/>
        <v/>
      </c>
      <c r="BD1461" s="30">
        <f>INDEX('Seasonal Index'!$H$2:$H$53,AI1461)</f>
        <v>0.94748400224267371</v>
      </c>
      <c r="BE1461" s="34" t="str">
        <f t="shared" si="317"/>
        <v/>
      </c>
      <c r="BF1461" s="38" t="str">
        <f t="shared" si="318"/>
        <v/>
      </c>
      <c r="BG1461" s="34">
        <f t="shared" si="319"/>
        <v>9564</v>
      </c>
      <c r="BH1461" s="13">
        <f t="shared" si="320"/>
        <v>0</v>
      </c>
      <c r="BI1461" s="13">
        <f t="shared" si="321"/>
        <v>0</v>
      </c>
    </row>
    <row r="1462" spans="1:61" x14ac:dyDescent="0.2">
      <c r="A1462" s="15">
        <v>1461</v>
      </c>
      <c r="B1462" s="35">
        <v>43497</v>
      </c>
      <c r="C1462" s="36">
        <v>9073</v>
      </c>
      <c r="D1462" s="37"/>
      <c r="E1462" s="15">
        <v>2675.1060000000002</v>
      </c>
      <c r="F1462" s="15">
        <v>234000</v>
      </c>
      <c r="G1462" s="15">
        <v>1871566.7142857099</v>
      </c>
      <c r="H1462" s="15">
        <v>53.634</v>
      </c>
      <c r="I1462" s="15">
        <v>61.38</v>
      </c>
      <c r="J1462" s="15">
        <v>2.2559999999999998</v>
      </c>
      <c r="K1462" s="15">
        <v>20798.73</v>
      </c>
      <c r="L1462" s="15">
        <v>818166</v>
      </c>
      <c r="M1462" s="15">
        <v>1077</v>
      </c>
      <c r="N1462" s="15">
        <v>18.077000000000002</v>
      </c>
      <c r="O1462" s="15">
        <v>260473</v>
      </c>
      <c r="P1462" s="15">
        <v>14162.9</v>
      </c>
      <c r="Q1462" s="15">
        <v>3958355</v>
      </c>
      <c r="R1462" s="15">
        <v>194000</v>
      </c>
      <c r="S1462" s="15">
        <v>22435</v>
      </c>
      <c r="T1462" s="15">
        <v>13.512</v>
      </c>
      <c r="U1462" s="15">
        <v>134.30000000000001</v>
      </c>
      <c r="V1462" s="15">
        <v>16</v>
      </c>
      <c r="W1462" s="15">
        <v>90</v>
      </c>
      <c r="X1462" s="15">
        <v>114.491675</v>
      </c>
      <c r="Y1462" s="15">
        <v>3.3333333333333299</v>
      </c>
      <c r="Z1462" s="15">
        <v>3</v>
      </c>
      <c r="AA1462" s="15">
        <v>66.012252807617202</v>
      </c>
      <c r="AB1462" s="15">
        <v>326860</v>
      </c>
      <c r="AD1462" s="15">
        <v>0</v>
      </c>
      <c r="AE1462" s="15">
        <v>223</v>
      </c>
      <c r="AF1462" s="15">
        <v>0</v>
      </c>
      <c r="AH1462" s="13">
        <f t="shared" si="308"/>
        <v>2019</v>
      </c>
      <c r="AI1462" s="13">
        <f t="shared" si="309"/>
        <v>5</v>
      </c>
      <c r="AJ1462" s="13">
        <f>IF(AND(ISNUMBER(C1462),ISNUMBER(AK1462),ISNUMBER(AL1462),AH1462&gt;=Inputs!$B$5,AH1462&lt;=Inputs!$B$6,AH1462&lt;&gt;Inputs!$B$7,AH1462&lt;&gt;Inputs!$B$8),1,0)</f>
        <v>1</v>
      </c>
      <c r="AK1462" s="13">
        <f>IF(INDEX($E1462:$AF1462,Inputs!$C$10)="","",INDEX($E1462:$AF1462,Inputs!$C$10))</f>
        <v>260473</v>
      </c>
      <c r="AL1462" s="13">
        <f>IF(INDEX($E1462:$AF1462,Inputs!$C$11)="","",INDEX($E1462:$AF1462,Inputs!$C$11))</f>
        <v>234000</v>
      </c>
      <c r="AM1462" s="19">
        <f>Regression!$C$5+Regression!$C$6*A1462</f>
        <v>9133.2719142524456</v>
      </c>
      <c r="AN1462" s="27">
        <f t="shared" si="310"/>
        <v>0.99340084092335068</v>
      </c>
      <c r="AO1462" s="30">
        <f>INDEX('Seasonal Index'!$E$2:$E$53,AI1462)</f>
        <v>0.96378521109549831</v>
      </c>
      <c r="AP1462" s="34">
        <f t="shared" si="311"/>
        <v>9413.9232430087432</v>
      </c>
      <c r="AQ1462" s="16">
        <f>IF(AJ1462=1,A1462-Regression!$C$15,0)</f>
        <v>-34.280575539568417</v>
      </c>
      <c r="AR1462" s="16">
        <f>IF(AJ1462=1,AK1462-Regression!$D$15,0)</f>
        <v>-6929.9784172661602</v>
      </c>
      <c r="AS1462" s="16">
        <f>IF(AJ1462=1,AL1462-Regression!$E$15,0)</f>
        <v>-1292.5659472421976</v>
      </c>
      <c r="AT1462" s="16">
        <f>IF(AJ1462=1,AP1462-Regression!$F$15,0)</f>
        <v>319.35060118547699</v>
      </c>
      <c r="AU1462" s="19">
        <f>IF(AND(ISNUMBER(AK1462),ISNUMBER(AL1462)),Regression!$C$38+Regression!$D$38*A1462+Regression!$E$38*AK1462+Regression!$F$38*AL1462,"")</f>
        <v>9138.9165226836667</v>
      </c>
      <c r="AV1462" s="34">
        <f t="shared" si="312"/>
        <v>8807.9525899988148</v>
      </c>
      <c r="AW1462" s="13" t="str">
        <f>IF(AJ1462=1,"Train",IF(AH1462=Inputs!$B$6+1,"Validation",IF(AH1462&gt;Inputs!$B$6+1,"Forecast","Not used")))</f>
        <v>Train</v>
      </c>
      <c r="AX1462" s="34">
        <f t="shared" si="313"/>
        <v>9073</v>
      </c>
      <c r="AY1462" s="38" t="str">
        <f t="shared" si="314"/>
        <v/>
      </c>
      <c r="AZ1462" s="13">
        <f t="shared" si="315"/>
        <v>275.00672032507646</v>
      </c>
      <c r="BB1462" s="19">
        <f>Regression!$C$45+Regression!$C$46*A1462</f>
        <v>8422.7084161780276</v>
      </c>
      <c r="BC1462" s="27" t="str">
        <f t="shared" si="316"/>
        <v/>
      </c>
      <c r="BD1462" s="30">
        <f>INDEX('Seasonal Index'!$H$2:$H$53,AI1462)</f>
        <v>1.0045556242669631</v>
      </c>
      <c r="BE1462" s="34" t="str">
        <f t="shared" si="317"/>
        <v/>
      </c>
      <c r="BF1462" s="38" t="str">
        <f t="shared" si="318"/>
        <v/>
      </c>
      <c r="BG1462" s="34">
        <f t="shared" si="319"/>
        <v>9073</v>
      </c>
      <c r="BH1462" s="13">
        <f t="shared" si="320"/>
        <v>0</v>
      </c>
      <c r="BI1462" s="13">
        <f t="shared" si="321"/>
        <v>0</v>
      </c>
    </row>
    <row r="1463" spans="1:61" x14ac:dyDescent="0.2">
      <c r="A1463" s="15">
        <v>1462</v>
      </c>
      <c r="B1463" s="35">
        <v>43504</v>
      </c>
      <c r="C1463" s="36">
        <v>8648</v>
      </c>
      <c r="D1463" s="37"/>
      <c r="E1463" s="15">
        <v>2721.6219999999998</v>
      </c>
      <c r="F1463" s="15">
        <v>232000</v>
      </c>
      <c r="G1463" s="15">
        <v>1929708.7142857099</v>
      </c>
      <c r="H1463" s="15">
        <v>53.526000000000003</v>
      </c>
      <c r="I1463" s="15">
        <v>61.706000000000003</v>
      </c>
      <c r="J1463" s="15">
        <v>2.254</v>
      </c>
      <c r="K1463" s="15">
        <v>20917.866999999998</v>
      </c>
      <c r="L1463" s="15">
        <v>818166</v>
      </c>
      <c r="M1463" s="15">
        <v>1077</v>
      </c>
      <c r="N1463" s="15">
        <v>18.077000000000002</v>
      </c>
      <c r="O1463" s="15">
        <v>260473</v>
      </c>
      <c r="P1463" s="15">
        <v>14051.6</v>
      </c>
      <c r="Q1463" s="15">
        <v>3958355</v>
      </c>
      <c r="R1463" s="15">
        <v>194000</v>
      </c>
      <c r="S1463" s="15">
        <v>22435</v>
      </c>
      <c r="T1463" s="15">
        <v>13.512</v>
      </c>
      <c r="U1463" s="15">
        <v>135.30000000000001</v>
      </c>
      <c r="V1463" s="15">
        <v>16</v>
      </c>
      <c r="W1463" s="15">
        <v>94.1</v>
      </c>
      <c r="X1463" s="15">
        <v>113.8913</v>
      </c>
      <c r="Y1463" s="15">
        <v>3.3333333333333299</v>
      </c>
      <c r="Z1463" s="15">
        <v>3</v>
      </c>
      <c r="AA1463" s="15">
        <v>66.012252807617202</v>
      </c>
      <c r="AB1463" s="15">
        <v>326860</v>
      </c>
      <c r="AD1463" s="15">
        <v>0</v>
      </c>
      <c r="AE1463" s="15">
        <v>129.30000000000001</v>
      </c>
      <c r="AF1463" s="15">
        <v>3.5</v>
      </c>
      <c r="AH1463" s="13">
        <f t="shared" si="308"/>
        <v>2019</v>
      </c>
      <c r="AI1463" s="13">
        <f t="shared" si="309"/>
        <v>6</v>
      </c>
      <c r="AJ1463" s="13">
        <f>IF(AND(ISNUMBER(C1463),ISNUMBER(AK1463),ISNUMBER(AL1463),AH1463&gt;=Inputs!$B$5,AH1463&lt;=Inputs!$B$6,AH1463&lt;&gt;Inputs!$B$7,AH1463&lt;&gt;Inputs!$B$8),1,0)</f>
        <v>1</v>
      </c>
      <c r="AK1463" s="13">
        <f>IF(INDEX($E1463:$AF1463,Inputs!$C$10)="","",INDEX($E1463:$AF1463,Inputs!$C$10))</f>
        <v>260473</v>
      </c>
      <c r="AL1463" s="13">
        <f>IF(INDEX($E1463:$AF1463,Inputs!$C$11)="","",INDEX($E1463:$AF1463,Inputs!$C$11))</f>
        <v>232000</v>
      </c>
      <c r="AM1463" s="19">
        <f>Regression!$C$5+Regression!$C$6*A1463</f>
        <v>9132.099239314126</v>
      </c>
      <c r="AN1463" s="27">
        <f t="shared" si="310"/>
        <v>0.94698927085351248</v>
      </c>
      <c r="AO1463" s="30">
        <f>INDEX('Seasonal Index'!$E$2:$E$53,AI1463)</f>
        <v>0.93990301851114999</v>
      </c>
      <c r="AP1463" s="34">
        <f t="shared" si="311"/>
        <v>9200.9492784679351</v>
      </c>
      <c r="AQ1463" s="16">
        <f>IF(AJ1463=1,A1463-Regression!$C$15,0)</f>
        <v>-33.280575539568417</v>
      </c>
      <c r="AR1463" s="16">
        <f>IF(AJ1463=1,AK1463-Regression!$D$15,0)</f>
        <v>-6929.9784172661602</v>
      </c>
      <c r="AS1463" s="16">
        <f>IF(AJ1463=1,AL1463-Regression!$E$15,0)</f>
        <v>-3292.5659472421976</v>
      </c>
      <c r="AT1463" s="16">
        <f>IF(AJ1463=1,AP1463-Regression!$F$15,0)</f>
        <v>106.37663664466891</v>
      </c>
      <c r="AU1463" s="19">
        <f>IF(AND(ISNUMBER(AK1463),ISNUMBER(AL1463)),Regression!$C$38+Regression!$D$38*A1463+Regression!$E$38*AK1463+Regression!$F$38*AL1463,"")</f>
        <v>9142.6642922192477</v>
      </c>
      <c r="AV1463" s="34">
        <f t="shared" si="312"/>
        <v>8593.2177654909774</v>
      </c>
      <c r="AW1463" s="13" t="str">
        <f>IF(AJ1463=1,"Train",IF(AH1463=Inputs!$B$6+1,"Validation",IF(AH1463&gt;Inputs!$B$6+1,"Forecast","Not used")))</f>
        <v>Train</v>
      </c>
      <c r="AX1463" s="34">
        <f t="shared" si="313"/>
        <v>8648</v>
      </c>
      <c r="AY1463" s="38" t="str">
        <f t="shared" si="314"/>
        <v/>
      </c>
      <c r="AZ1463" s="13">
        <f t="shared" si="315"/>
        <v>58.284986248687346</v>
      </c>
      <c r="BB1463" s="19">
        <f>Regression!$C$45+Regression!$C$46*A1463</f>
        <v>8424.2679157908042</v>
      </c>
      <c r="BC1463" s="27" t="str">
        <f t="shared" si="316"/>
        <v/>
      </c>
      <c r="BD1463" s="30">
        <f>INDEX('Seasonal Index'!$H$2:$H$53,AI1463)</f>
        <v>0.95301266001084362</v>
      </c>
      <c r="BE1463" s="34" t="str">
        <f t="shared" si="317"/>
        <v/>
      </c>
      <c r="BF1463" s="38" t="str">
        <f t="shared" si="318"/>
        <v/>
      </c>
      <c r="BG1463" s="34">
        <f t="shared" si="319"/>
        <v>8648</v>
      </c>
      <c r="BH1463" s="13">
        <f t="shared" si="320"/>
        <v>0</v>
      </c>
      <c r="BI1463" s="13">
        <f t="shared" si="321"/>
        <v>0</v>
      </c>
    </row>
    <row r="1464" spans="1:61" x14ac:dyDescent="0.2">
      <c r="A1464" s="15">
        <v>1463</v>
      </c>
      <c r="B1464" s="35">
        <v>43511</v>
      </c>
      <c r="C1464" s="36">
        <v>8800</v>
      </c>
      <c r="D1464" s="37"/>
      <c r="E1464" s="15">
        <v>2745.7779999999998</v>
      </c>
      <c r="F1464" s="15">
        <v>226000</v>
      </c>
      <c r="G1464" s="15">
        <v>2072158</v>
      </c>
      <c r="H1464" s="15">
        <v>53.878</v>
      </c>
      <c r="I1464" s="15">
        <v>63.36</v>
      </c>
      <c r="J1464" s="15">
        <v>2.2759999999999998</v>
      </c>
      <c r="K1464" s="15">
        <v>20917.866999999998</v>
      </c>
      <c r="L1464" s="15">
        <v>923455</v>
      </c>
      <c r="M1464" s="15">
        <v>1077</v>
      </c>
      <c r="N1464" s="15">
        <v>18.077000000000002</v>
      </c>
      <c r="O1464" s="15">
        <v>270370</v>
      </c>
      <c r="P1464" s="15">
        <v>14051.6</v>
      </c>
      <c r="Q1464" s="15">
        <v>3958355</v>
      </c>
      <c r="R1464" s="15">
        <v>194000</v>
      </c>
      <c r="S1464" s="15">
        <v>22435</v>
      </c>
      <c r="T1464" s="15">
        <v>13.512</v>
      </c>
      <c r="U1464" s="15">
        <v>135.30000000000001</v>
      </c>
      <c r="V1464" s="15">
        <v>16</v>
      </c>
      <c r="W1464" s="15">
        <v>94.1</v>
      </c>
      <c r="X1464" s="15">
        <v>114.21688</v>
      </c>
      <c r="Y1464" s="15">
        <v>3.3333333333333299</v>
      </c>
      <c r="Z1464" s="15">
        <v>3</v>
      </c>
      <c r="AA1464" s="15">
        <v>66.012252807617202</v>
      </c>
      <c r="AB1464" s="15">
        <v>326860</v>
      </c>
      <c r="AD1464" s="15">
        <v>0</v>
      </c>
      <c r="AE1464" s="15">
        <v>158.69999999999999</v>
      </c>
      <c r="AF1464" s="15">
        <v>0.8</v>
      </c>
      <c r="AH1464" s="13">
        <f t="shared" si="308"/>
        <v>2019</v>
      </c>
      <c r="AI1464" s="13">
        <f t="shared" si="309"/>
        <v>7</v>
      </c>
      <c r="AJ1464" s="13">
        <f>IF(AND(ISNUMBER(C1464),ISNUMBER(AK1464),ISNUMBER(AL1464),AH1464&gt;=Inputs!$B$5,AH1464&lt;=Inputs!$B$6,AH1464&lt;&gt;Inputs!$B$7,AH1464&lt;&gt;Inputs!$B$8),1,0)</f>
        <v>1</v>
      </c>
      <c r="AK1464" s="13">
        <f>IF(INDEX($E1464:$AF1464,Inputs!$C$10)="","",INDEX($E1464:$AF1464,Inputs!$C$10))</f>
        <v>270370</v>
      </c>
      <c r="AL1464" s="13">
        <f>IF(INDEX($E1464:$AF1464,Inputs!$C$11)="","",INDEX($E1464:$AF1464,Inputs!$C$11))</f>
        <v>226000</v>
      </c>
      <c r="AM1464" s="19">
        <f>Regression!$C$5+Regression!$C$6*A1464</f>
        <v>9130.9265643758081</v>
      </c>
      <c r="AN1464" s="27">
        <f t="shared" si="310"/>
        <v>0.96375761407753358</v>
      </c>
      <c r="AO1464" s="30">
        <f>INDEX('Seasonal Index'!$E$2:$E$53,AI1464)</f>
        <v>0.9631620939890071</v>
      </c>
      <c r="AP1464" s="34">
        <f t="shared" si="311"/>
        <v>9136.5721875059971</v>
      </c>
      <c r="AQ1464" s="16">
        <f>IF(AJ1464=1,A1464-Regression!$C$15,0)</f>
        <v>-32.280575539568417</v>
      </c>
      <c r="AR1464" s="16">
        <f>IF(AJ1464=1,AK1464-Regression!$D$15,0)</f>
        <v>2967.0215827338398</v>
      </c>
      <c r="AS1464" s="16">
        <f>IF(AJ1464=1,AL1464-Regression!$E$15,0)</f>
        <v>-9292.5659472421976</v>
      </c>
      <c r="AT1464" s="16">
        <f>IF(AJ1464=1,AP1464-Regression!$F$15,0)</f>
        <v>41.999545682730968</v>
      </c>
      <c r="AU1464" s="19">
        <f>IF(AND(ISNUMBER(AK1464),ISNUMBER(AL1464)),Regression!$C$38+Regression!$D$38*A1464+Regression!$E$38*AK1464+Regression!$F$38*AL1464,"")</f>
        <v>9175.0909973584585</v>
      </c>
      <c r="AV1464" s="34">
        <f t="shared" si="312"/>
        <v>8837.0998575554604</v>
      </c>
      <c r="AW1464" s="13" t="str">
        <f>IF(AJ1464=1,"Train",IF(AH1464=Inputs!$B$6+1,"Validation",IF(AH1464&gt;Inputs!$B$6+1,"Forecast","Not used")))</f>
        <v>Train</v>
      </c>
      <c r="AX1464" s="34">
        <f t="shared" si="313"/>
        <v>8800</v>
      </c>
      <c r="AY1464" s="38" t="str">
        <f t="shared" si="314"/>
        <v/>
      </c>
      <c r="AZ1464" s="13">
        <f t="shared" si="315"/>
        <v>-38.518809852461345</v>
      </c>
      <c r="BB1464" s="19">
        <f>Regression!$C$45+Regression!$C$46*A1464</f>
        <v>8425.8274154035807</v>
      </c>
      <c r="BC1464" s="27" t="str">
        <f t="shared" si="316"/>
        <v/>
      </c>
      <c r="BD1464" s="30">
        <f>INDEX('Seasonal Index'!$H$2:$H$53,AI1464)</f>
        <v>0.98161870818373353</v>
      </c>
      <c r="BE1464" s="34" t="str">
        <f t="shared" si="317"/>
        <v/>
      </c>
      <c r="BF1464" s="38" t="str">
        <f t="shared" si="318"/>
        <v/>
      </c>
      <c r="BG1464" s="34">
        <f t="shared" si="319"/>
        <v>8800</v>
      </c>
      <c r="BH1464" s="13">
        <f t="shared" si="320"/>
        <v>0</v>
      </c>
      <c r="BI1464" s="13">
        <f t="shared" si="321"/>
        <v>0</v>
      </c>
    </row>
    <row r="1465" spans="1:61" x14ac:dyDescent="0.2">
      <c r="A1465" s="15">
        <v>1464</v>
      </c>
      <c r="B1465" s="35">
        <v>43518</v>
      </c>
      <c r="C1465" s="36">
        <v>8981</v>
      </c>
      <c r="D1465" s="37"/>
      <c r="E1465" s="15">
        <v>2783.0025000000001</v>
      </c>
      <c r="F1465" s="15">
        <v>211000</v>
      </c>
      <c r="G1465" s="15">
        <v>2217748.42857143</v>
      </c>
      <c r="H1465" s="15">
        <v>56.744999999999997</v>
      </c>
      <c r="I1465" s="15">
        <v>66.581999999999994</v>
      </c>
      <c r="J1465" s="15">
        <v>2.3170000000000002</v>
      </c>
      <c r="K1465" s="15">
        <v>20917.866999999998</v>
      </c>
      <c r="L1465" s="15">
        <v>923455</v>
      </c>
      <c r="M1465" s="15">
        <v>1077</v>
      </c>
      <c r="N1465" s="15">
        <v>16.97</v>
      </c>
      <c r="O1465" s="15">
        <v>270370</v>
      </c>
      <c r="P1465" s="15">
        <v>14051.6</v>
      </c>
      <c r="Q1465" s="15">
        <v>3958355</v>
      </c>
      <c r="R1465" s="15">
        <v>194000</v>
      </c>
      <c r="S1465" s="15">
        <v>22435</v>
      </c>
      <c r="T1465" s="15">
        <v>13.544</v>
      </c>
      <c r="U1465" s="15">
        <v>135.30000000000001</v>
      </c>
      <c r="V1465" s="15">
        <v>16</v>
      </c>
      <c r="W1465" s="15">
        <v>94.1</v>
      </c>
      <c r="X1465" s="15">
        <v>114.95887999999999</v>
      </c>
      <c r="Y1465" s="15">
        <v>3.3333333333333299</v>
      </c>
      <c r="Z1465" s="15">
        <v>2.9699468612670898</v>
      </c>
      <c r="AA1465" s="15">
        <v>66.012252807617202</v>
      </c>
      <c r="AB1465" s="15">
        <v>326860</v>
      </c>
      <c r="AD1465" s="15">
        <v>0</v>
      </c>
      <c r="AE1465" s="15">
        <v>159.9</v>
      </c>
      <c r="AF1465" s="15">
        <v>0</v>
      </c>
      <c r="AH1465" s="13">
        <f t="shared" si="308"/>
        <v>2019</v>
      </c>
      <c r="AI1465" s="13">
        <f t="shared" si="309"/>
        <v>8</v>
      </c>
      <c r="AJ1465" s="13">
        <f>IF(AND(ISNUMBER(C1465),ISNUMBER(AK1465),ISNUMBER(AL1465),AH1465&gt;=Inputs!$B$5,AH1465&lt;=Inputs!$B$6,AH1465&lt;&gt;Inputs!$B$7,AH1465&lt;&gt;Inputs!$B$8),1,0)</f>
        <v>1</v>
      </c>
      <c r="AK1465" s="13">
        <f>IF(INDEX($E1465:$AF1465,Inputs!$C$10)="","",INDEX($E1465:$AF1465,Inputs!$C$10))</f>
        <v>270370</v>
      </c>
      <c r="AL1465" s="13">
        <f>IF(INDEX($E1465:$AF1465,Inputs!$C$11)="","",INDEX($E1465:$AF1465,Inputs!$C$11))</f>
        <v>211000</v>
      </c>
      <c r="AM1465" s="19">
        <f>Regression!$C$5+Regression!$C$6*A1465</f>
        <v>9129.7538894374884</v>
      </c>
      <c r="AN1465" s="27">
        <f t="shared" si="310"/>
        <v>0.98370669228996555</v>
      </c>
      <c r="AO1465" s="30">
        <f>INDEX('Seasonal Index'!$E$2:$E$53,AI1465)</f>
        <v>0.97838705647303814</v>
      </c>
      <c r="AP1465" s="34">
        <f t="shared" si="311"/>
        <v>9179.3937180397406</v>
      </c>
      <c r="AQ1465" s="16">
        <f>IF(AJ1465=1,A1465-Regression!$C$15,0)</f>
        <v>-31.280575539568417</v>
      </c>
      <c r="AR1465" s="16">
        <f>IF(AJ1465=1,AK1465-Regression!$D$15,0)</f>
        <v>2967.0215827338398</v>
      </c>
      <c r="AS1465" s="16">
        <f>IF(AJ1465=1,AL1465-Regression!$E$15,0)</f>
        <v>-24292.565947242198</v>
      </c>
      <c r="AT1465" s="16">
        <f>IF(AJ1465=1,AP1465-Regression!$F$15,0)</f>
        <v>84.821076216474466</v>
      </c>
      <c r="AU1465" s="19">
        <f>IF(AND(ISNUMBER(AK1465),ISNUMBER(AL1465)),Regression!$C$38+Regression!$D$38*A1465+Regression!$E$38*AK1465+Regression!$F$38*AL1465,"")</f>
        <v>9213.3543047918811</v>
      </c>
      <c r="AV1465" s="34">
        <f t="shared" si="312"/>
        <v>9014.2265985085232</v>
      </c>
      <c r="AW1465" s="13" t="str">
        <f>IF(AJ1465=1,"Train",IF(AH1465=Inputs!$B$6+1,"Validation",IF(AH1465&gt;Inputs!$B$6+1,"Forecast","Not used")))</f>
        <v>Train</v>
      </c>
      <c r="AX1465" s="34">
        <f t="shared" si="313"/>
        <v>8981</v>
      </c>
      <c r="AY1465" s="38" t="str">
        <f t="shared" si="314"/>
        <v/>
      </c>
      <c r="AZ1465" s="13">
        <f t="shared" si="315"/>
        <v>-33.960586752140443</v>
      </c>
      <c r="BB1465" s="19">
        <f>Regression!$C$45+Regression!$C$46*A1465</f>
        <v>8427.3869150163591</v>
      </c>
      <c r="BC1465" s="27" t="str">
        <f t="shared" si="316"/>
        <v/>
      </c>
      <c r="BD1465" s="30">
        <f>INDEX('Seasonal Index'!$H$2:$H$53,AI1465)</f>
        <v>1.0025158987054763</v>
      </c>
      <c r="BE1465" s="34" t="str">
        <f t="shared" si="317"/>
        <v/>
      </c>
      <c r="BF1465" s="38" t="str">
        <f t="shared" si="318"/>
        <v/>
      </c>
      <c r="BG1465" s="34">
        <f t="shared" si="319"/>
        <v>8981</v>
      </c>
      <c r="BH1465" s="13">
        <f t="shared" si="320"/>
        <v>0</v>
      </c>
      <c r="BI1465" s="13">
        <f t="shared" si="321"/>
        <v>0</v>
      </c>
    </row>
    <row r="1466" spans="1:61" x14ac:dyDescent="0.2">
      <c r="A1466" s="15">
        <v>1465</v>
      </c>
      <c r="B1466" s="35">
        <v>43525</v>
      </c>
      <c r="C1466" s="36">
        <v>9062</v>
      </c>
      <c r="D1466" s="37"/>
      <c r="E1466" s="15">
        <v>2794.114</v>
      </c>
      <c r="F1466" s="15">
        <v>221000</v>
      </c>
      <c r="G1466" s="15">
        <v>2181973.1428571399</v>
      </c>
      <c r="H1466" s="15">
        <v>56.122</v>
      </c>
      <c r="I1466" s="15">
        <v>64.563999999999993</v>
      </c>
      <c r="J1466" s="15">
        <v>2.39</v>
      </c>
      <c r="K1466" s="15">
        <v>20917.866999999998</v>
      </c>
      <c r="L1466" s="15">
        <v>923455</v>
      </c>
      <c r="M1466" s="15">
        <v>1077</v>
      </c>
      <c r="N1466" s="15">
        <v>16.97</v>
      </c>
      <c r="O1466" s="15">
        <v>270370</v>
      </c>
      <c r="P1466" s="15">
        <v>14051.6</v>
      </c>
      <c r="Q1466" s="15">
        <v>3958355</v>
      </c>
      <c r="R1466" s="15">
        <v>194000</v>
      </c>
      <c r="S1466" s="15">
        <v>22435</v>
      </c>
      <c r="T1466" s="15">
        <v>13.544</v>
      </c>
      <c r="U1466" s="15">
        <v>135.30000000000001</v>
      </c>
      <c r="V1466" s="15">
        <v>16</v>
      </c>
      <c r="W1466" s="15">
        <v>94.1</v>
      </c>
      <c r="X1466" s="15">
        <v>114.450233333333</v>
      </c>
      <c r="Y1466" s="15">
        <v>3.3333333333333299</v>
      </c>
      <c r="Z1466" s="15">
        <v>2.9699468612670898</v>
      </c>
      <c r="AA1466" s="15">
        <v>66.012252807617202</v>
      </c>
      <c r="AB1466" s="15">
        <v>326860</v>
      </c>
      <c r="AD1466" s="15">
        <v>0</v>
      </c>
      <c r="AE1466" s="15">
        <v>145.69999999999999</v>
      </c>
      <c r="AF1466" s="15">
        <v>1.1000000000000001</v>
      </c>
      <c r="AH1466" s="13">
        <f t="shared" si="308"/>
        <v>2019</v>
      </c>
      <c r="AI1466" s="13">
        <f t="shared" si="309"/>
        <v>9</v>
      </c>
      <c r="AJ1466" s="13">
        <f>IF(AND(ISNUMBER(C1466),ISNUMBER(AK1466),ISNUMBER(AL1466),AH1466&gt;=Inputs!$B$5,AH1466&lt;=Inputs!$B$6,AH1466&lt;&gt;Inputs!$B$7,AH1466&lt;&gt;Inputs!$B$8),1,0)</f>
        <v>1</v>
      </c>
      <c r="AK1466" s="13">
        <f>IF(INDEX($E1466:$AF1466,Inputs!$C$10)="","",INDEX($E1466:$AF1466,Inputs!$C$10))</f>
        <v>270370</v>
      </c>
      <c r="AL1466" s="13">
        <f>IF(INDEX($E1466:$AF1466,Inputs!$C$11)="","",INDEX($E1466:$AF1466,Inputs!$C$11))</f>
        <v>221000</v>
      </c>
      <c r="AM1466" s="19">
        <f>Regression!$C$5+Regression!$C$6*A1466</f>
        <v>9128.5812144991687</v>
      </c>
      <c r="AN1466" s="27">
        <f t="shared" si="310"/>
        <v>0.99270629105063823</v>
      </c>
      <c r="AO1466" s="30">
        <f>INDEX('Seasonal Index'!$E$2:$E$53,AI1466)</f>
        <v>0.98629367627517528</v>
      </c>
      <c r="AP1466" s="34">
        <f t="shared" si="311"/>
        <v>9187.9327810591258</v>
      </c>
      <c r="AQ1466" s="16">
        <f>IF(AJ1466=1,A1466-Regression!$C$15,0)</f>
        <v>-30.280575539568417</v>
      </c>
      <c r="AR1466" s="16">
        <f>IF(AJ1466=1,AK1466-Regression!$D$15,0)</f>
        <v>2967.0215827338398</v>
      </c>
      <c r="AS1466" s="16">
        <f>IF(AJ1466=1,AL1466-Regression!$E$15,0)</f>
        <v>-14292.565947242198</v>
      </c>
      <c r="AT1466" s="16">
        <f>IF(AJ1466=1,AP1466-Regression!$F$15,0)</f>
        <v>93.360139235859606</v>
      </c>
      <c r="AU1466" s="19">
        <f>IF(AND(ISNUMBER(AK1466),ISNUMBER(AL1466)),Regression!$C$38+Regression!$D$38*A1466+Regression!$E$38*AK1466+Regression!$F$38*AL1466,"")</f>
        <v>9185.2415778063751</v>
      </c>
      <c r="AV1466" s="34">
        <f t="shared" si="312"/>
        <v>9059.3456832502416</v>
      </c>
      <c r="AW1466" s="13" t="str">
        <f>IF(AJ1466=1,"Train",IF(AH1466=Inputs!$B$6+1,"Validation",IF(AH1466&gt;Inputs!$B$6+1,"Forecast","Not used")))</f>
        <v>Train</v>
      </c>
      <c r="AX1466" s="34">
        <f t="shared" si="313"/>
        <v>9062</v>
      </c>
      <c r="AY1466" s="38" t="str">
        <f t="shared" si="314"/>
        <v/>
      </c>
      <c r="AZ1466" s="13">
        <f t="shared" si="315"/>
        <v>2.6912032527507108</v>
      </c>
      <c r="BB1466" s="19">
        <f>Regression!$C$45+Regression!$C$46*A1466</f>
        <v>8428.9464146291357</v>
      </c>
      <c r="BC1466" s="27" t="str">
        <f t="shared" si="316"/>
        <v/>
      </c>
      <c r="BD1466" s="30">
        <f>INDEX('Seasonal Index'!$H$2:$H$53,AI1466)</f>
        <v>1.0104103597905623</v>
      </c>
      <c r="BE1466" s="34" t="str">
        <f t="shared" si="317"/>
        <v/>
      </c>
      <c r="BF1466" s="38" t="str">
        <f t="shared" si="318"/>
        <v/>
      </c>
      <c r="BG1466" s="34">
        <f t="shared" si="319"/>
        <v>9062</v>
      </c>
      <c r="BH1466" s="13">
        <f t="shared" si="320"/>
        <v>0</v>
      </c>
      <c r="BI1466" s="13">
        <f t="shared" si="321"/>
        <v>0</v>
      </c>
    </row>
    <row r="1467" spans="1:61" x14ac:dyDescent="0.2">
      <c r="A1467" s="15">
        <v>1466</v>
      </c>
      <c r="B1467" s="35">
        <v>43532</v>
      </c>
      <c r="C1467" s="36">
        <v>9140</v>
      </c>
      <c r="D1467" s="37"/>
      <c r="E1467" s="15">
        <v>2769.1819999999998</v>
      </c>
      <c r="F1467" s="15">
        <v>216000</v>
      </c>
      <c r="G1467" s="15">
        <v>2227868.57142857</v>
      </c>
      <c r="H1467" s="15">
        <v>56.347999999999999</v>
      </c>
      <c r="I1467" s="15">
        <v>64.733999999999995</v>
      </c>
      <c r="J1467" s="15">
        <v>2.4220000000000002</v>
      </c>
      <c r="K1467" s="15">
        <v>20917.866999999998</v>
      </c>
      <c r="L1467" s="15">
        <v>923455</v>
      </c>
      <c r="M1467" s="15">
        <v>1065</v>
      </c>
      <c r="N1467" s="15">
        <v>16.97</v>
      </c>
      <c r="O1467" s="15">
        <v>270370</v>
      </c>
      <c r="P1467" s="15">
        <v>14084.6</v>
      </c>
      <c r="Q1467" s="15">
        <v>3958355</v>
      </c>
      <c r="R1467" s="15">
        <v>194000</v>
      </c>
      <c r="S1467" s="15">
        <v>21102</v>
      </c>
      <c r="T1467" s="15">
        <v>13.544</v>
      </c>
      <c r="U1467" s="15">
        <v>135.30000000000001</v>
      </c>
      <c r="V1467" s="15">
        <v>16</v>
      </c>
      <c r="W1467" s="15">
        <v>95.4</v>
      </c>
      <c r="X1467" s="15">
        <v>114.19736</v>
      </c>
      <c r="Y1467" s="15">
        <v>3.3333333333333299</v>
      </c>
      <c r="Z1467" s="15">
        <v>2.9699468612670898</v>
      </c>
      <c r="AA1467" s="15">
        <v>66.012252807617202</v>
      </c>
      <c r="AB1467" s="15">
        <v>328794</v>
      </c>
      <c r="AD1467" s="15">
        <v>0</v>
      </c>
      <c r="AE1467" s="15">
        <v>180.6</v>
      </c>
      <c r="AF1467" s="15">
        <v>1.1000000000000001</v>
      </c>
      <c r="AH1467" s="13">
        <f t="shared" si="308"/>
        <v>2019</v>
      </c>
      <c r="AI1467" s="13">
        <f t="shared" si="309"/>
        <v>10</v>
      </c>
      <c r="AJ1467" s="13">
        <f>IF(AND(ISNUMBER(C1467),ISNUMBER(AK1467),ISNUMBER(AL1467),AH1467&gt;=Inputs!$B$5,AH1467&lt;=Inputs!$B$6,AH1467&lt;&gt;Inputs!$B$7,AH1467&lt;&gt;Inputs!$B$8),1,0)</f>
        <v>1</v>
      </c>
      <c r="AK1467" s="13">
        <f>IF(INDEX($E1467:$AF1467,Inputs!$C$10)="","",INDEX($E1467:$AF1467,Inputs!$C$10))</f>
        <v>270370</v>
      </c>
      <c r="AL1467" s="13">
        <f>IF(INDEX($E1467:$AF1467,Inputs!$C$11)="","",INDEX($E1467:$AF1467,Inputs!$C$11))</f>
        <v>216000</v>
      </c>
      <c r="AM1467" s="19">
        <f>Regression!$C$5+Regression!$C$6*A1467</f>
        <v>9127.4085395608508</v>
      </c>
      <c r="AN1467" s="27">
        <f t="shared" si="310"/>
        <v>1.0013795219513375</v>
      </c>
      <c r="AO1467" s="30">
        <f>INDEX('Seasonal Index'!$E$2:$E$53,AI1467)</f>
        <v>0.99527490721887679</v>
      </c>
      <c r="AP1467" s="34">
        <f t="shared" si="311"/>
        <v>9183.3923810459019</v>
      </c>
      <c r="AQ1467" s="16">
        <f>IF(AJ1467=1,A1467-Regression!$C$15,0)</f>
        <v>-29.280575539568417</v>
      </c>
      <c r="AR1467" s="16">
        <f>IF(AJ1467=1,AK1467-Regression!$D$15,0)</f>
        <v>2967.0215827338398</v>
      </c>
      <c r="AS1467" s="16">
        <f>IF(AJ1467=1,AL1467-Regression!$E$15,0)</f>
        <v>-19292.565947242198</v>
      </c>
      <c r="AT1467" s="16">
        <f>IF(AJ1467=1,AP1467-Regression!$F$15,0)</f>
        <v>88.81973922263569</v>
      </c>
      <c r="AU1467" s="19">
        <f>IF(AND(ISNUMBER(AK1467),ISNUMBER(AL1467)),Regression!$C$38+Regression!$D$38*A1467+Regression!$E$38*AK1467+Regression!$F$38*AL1467,"")</f>
        <v>9196.9544714722251</v>
      </c>
      <c r="AV1467" s="34">
        <f t="shared" si="312"/>
        <v>9153.4980082907532</v>
      </c>
      <c r="AW1467" s="13" t="str">
        <f>IF(AJ1467=1,"Train",IF(AH1467=Inputs!$B$6+1,"Validation",IF(AH1467&gt;Inputs!$B$6+1,"Forecast","Not used")))</f>
        <v>Train</v>
      </c>
      <c r="AX1467" s="34">
        <f t="shared" si="313"/>
        <v>9140</v>
      </c>
      <c r="AY1467" s="38" t="str">
        <f t="shared" si="314"/>
        <v/>
      </c>
      <c r="AZ1467" s="13">
        <f t="shared" si="315"/>
        <v>-13.562090426323266</v>
      </c>
      <c r="BB1467" s="19">
        <f>Regression!$C$45+Regression!$C$46*A1467</f>
        <v>8430.5059142419123</v>
      </c>
      <c r="BC1467" s="27" t="str">
        <f t="shared" si="316"/>
        <v/>
      </c>
      <c r="BD1467" s="30">
        <f>INDEX('Seasonal Index'!$H$2:$H$53,AI1467)</f>
        <v>1.0119261816291902</v>
      </c>
      <c r="BE1467" s="34" t="str">
        <f t="shared" si="317"/>
        <v/>
      </c>
      <c r="BF1467" s="38" t="str">
        <f t="shared" si="318"/>
        <v/>
      </c>
      <c r="BG1467" s="34">
        <f t="shared" si="319"/>
        <v>9140</v>
      </c>
      <c r="BH1467" s="13">
        <f t="shared" si="320"/>
        <v>0</v>
      </c>
      <c r="BI1467" s="13">
        <f t="shared" si="321"/>
        <v>0</v>
      </c>
    </row>
    <row r="1468" spans="1:61" x14ac:dyDescent="0.2">
      <c r="A1468" s="15">
        <v>1467</v>
      </c>
      <c r="B1468" s="35">
        <v>43539</v>
      </c>
      <c r="C1468" s="36">
        <v>9409</v>
      </c>
      <c r="D1468" s="37"/>
      <c r="E1468" s="15">
        <v>2803.34</v>
      </c>
      <c r="F1468" s="15">
        <v>218000</v>
      </c>
      <c r="G1468" s="15">
        <v>2353751.57142857</v>
      </c>
      <c r="H1468" s="15">
        <v>57.81</v>
      </c>
      <c r="I1468" s="15">
        <v>65.713999999999999</v>
      </c>
      <c r="J1468" s="15">
        <v>2.4710000000000001</v>
      </c>
      <c r="K1468" s="15">
        <v>20917.866999999998</v>
      </c>
      <c r="L1468" s="15">
        <v>814395</v>
      </c>
      <c r="M1468" s="15">
        <v>1065</v>
      </c>
      <c r="N1468" s="15">
        <v>16.97</v>
      </c>
      <c r="O1468" s="15">
        <v>270370</v>
      </c>
      <c r="P1468" s="15">
        <v>14084.6</v>
      </c>
      <c r="Q1468" s="15">
        <v>3958355</v>
      </c>
      <c r="R1468" s="15">
        <v>194000</v>
      </c>
      <c r="S1468" s="15">
        <v>21102</v>
      </c>
      <c r="T1468" s="15">
        <v>13.544</v>
      </c>
      <c r="U1468" s="15">
        <v>135.30000000000001</v>
      </c>
      <c r="V1468" s="15">
        <v>16</v>
      </c>
      <c r="W1468" s="15">
        <v>95.4</v>
      </c>
      <c r="X1468" s="15">
        <v>115.06394</v>
      </c>
      <c r="Y1468" s="15">
        <v>3.3333333333333299</v>
      </c>
      <c r="Z1468" s="15">
        <v>2.9699468612670898</v>
      </c>
      <c r="AA1468" s="15">
        <v>66.012252807617202</v>
      </c>
      <c r="AB1468" s="15">
        <v>328794</v>
      </c>
      <c r="AD1468" s="15">
        <v>0</v>
      </c>
      <c r="AE1468" s="15">
        <v>98.9</v>
      </c>
      <c r="AF1468" s="15">
        <v>6.1</v>
      </c>
      <c r="AH1468" s="13">
        <f t="shared" si="308"/>
        <v>2019</v>
      </c>
      <c r="AI1468" s="13">
        <f t="shared" si="309"/>
        <v>11</v>
      </c>
      <c r="AJ1468" s="13">
        <f>IF(AND(ISNUMBER(C1468),ISNUMBER(AK1468),ISNUMBER(AL1468),AH1468&gt;=Inputs!$B$5,AH1468&lt;=Inputs!$B$6,AH1468&lt;&gt;Inputs!$B$7,AH1468&lt;&gt;Inputs!$B$8),1,0)</f>
        <v>1</v>
      </c>
      <c r="AK1468" s="13">
        <f>IF(INDEX($E1468:$AF1468,Inputs!$C$10)="","",INDEX($E1468:$AF1468,Inputs!$C$10))</f>
        <v>270370</v>
      </c>
      <c r="AL1468" s="13">
        <f>IF(INDEX($E1468:$AF1468,Inputs!$C$11)="","",INDEX($E1468:$AF1468,Inputs!$C$11))</f>
        <v>218000</v>
      </c>
      <c r="AM1468" s="19">
        <f>Regression!$C$5+Regression!$C$6*A1468</f>
        <v>9126.2358646225312</v>
      </c>
      <c r="AN1468" s="27">
        <f t="shared" si="310"/>
        <v>1.0309836541123807</v>
      </c>
      <c r="AO1468" s="30">
        <f>INDEX('Seasonal Index'!$E$2:$E$53,AI1468)</f>
        <v>1.0021277529608945</v>
      </c>
      <c r="AP1468" s="34">
        <f t="shared" si="311"/>
        <v>9389.0224796190851</v>
      </c>
      <c r="AQ1468" s="16">
        <f>IF(AJ1468=1,A1468-Regression!$C$15,0)</f>
        <v>-28.280575539568417</v>
      </c>
      <c r="AR1468" s="16">
        <f>IF(AJ1468=1,AK1468-Regression!$D$15,0)</f>
        <v>2967.0215827338398</v>
      </c>
      <c r="AS1468" s="16">
        <f>IF(AJ1468=1,AL1468-Regression!$E$15,0)</f>
        <v>-17292.565947242198</v>
      </c>
      <c r="AT1468" s="16">
        <f>IF(AJ1468=1,AP1468-Regression!$F$15,0)</f>
        <v>294.44983779581889</v>
      </c>
      <c r="AU1468" s="19">
        <f>IF(AND(ISNUMBER(AK1468),ISNUMBER(AL1468)),Regression!$C$38+Regression!$D$38*A1468+Regression!$E$38*AK1468+Regression!$F$38*AL1468,"")</f>
        <v>9190.0820755007771</v>
      </c>
      <c r="AV1468" s="34">
        <f t="shared" si="312"/>
        <v>9209.6362998477871</v>
      </c>
      <c r="AW1468" s="13" t="str">
        <f>IF(AJ1468=1,"Train",IF(AH1468=Inputs!$B$6+1,"Validation",IF(AH1468&gt;Inputs!$B$6+1,"Forecast","Not used")))</f>
        <v>Train</v>
      </c>
      <c r="AX1468" s="34">
        <f t="shared" si="313"/>
        <v>9409</v>
      </c>
      <c r="AY1468" s="38" t="str">
        <f t="shared" si="314"/>
        <v/>
      </c>
      <c r="AZ1468" s="13">
        <f t="shared" si="315"/>
        <v>198.94040411830792</v>
      </c>
      <c r="BB1468" s="19">
        <f>Regression!$C$45+Regression!$C$46*A1468</f>
        <v>8432.0654138546888</v>
      </c>
      <c r="BC1468" s="27" t="str">
        <f t="shared" si="316"/>
        <v/>
      </c>
      <c r="BD1468" s="30">
        <f>INDEX('Seasonal Index'!$H$2:$H$53,AI1468)</f>
        <v>1.0050201958166503</v>
      </c>
      <c r="BE1468" s="34" t="str">
        <f t="shared" si="317"/>
        <v/>
      </c>
      <c r="BF1468" s="38" t="str">
        <f t="shared" si="318"/>
        <v/>
      </c>
      <c r="BG1468" s="34">
        <f t="shared" si="319"/>
        <v>9409</v>
      </c>
      <c r="BH1468" s="13">
        <f t="shared" si="320"/>
        <v>0</v>
      </c>
      <c r="BI1468" s="13">
        <f t="shared" si="321"/>
        <v>0</v>
      </c>
    </row>
    <row r="1469" spans="1:61" x14ac:dyDescent="0.2">
      <c r="A1469" s="15">
        <v>1468</v>
      </c>
      <c r="B1469" s="35">
        <v>43546</v>
      </c>
      <c r="C1469" s="36">
        <v>9124</v>
      </c>
      <c r="D1469" s="37"/>
      <c r="E1469" s="15">
        <v>2829.0659999999998</v>
      </c>
      <c r="F1469" s="15">
        <v>212000</v>
      </c>
      <c r="G1469" s="15">
        <v>2410491.57142857</v>
      </c>
      <c r="H1469" s="15">
        <v>59.436</v>
      </c>
      <c r="I1469" s="15">
        <v>67.343999999999994</v>
      </c>
      <c r="J1469" s="15">
        <v>2.548</v>
      </c>
      <c r="K1469" s="15">
        <v>20917.866999999998</v>
      </c>
      <c r="L1469" s="15">
        <v>814395</v>
      </c>
      <c r="M1469" s="15">
        <v>1065</v>
      </c>
      <c r="N1469" s="15">
        <v>16.962</v>
      </c>
      <c r="O1469" s="15">
        <v>248927</v>
      </c>
      <c r="P1469" s="15">
        <v>14084.6</v>
      </c>
      <c r="Q1469" s="15">
        <v>4007042</v>
      </c>
      <c r="R1469" s="15">
        <v>194000</v>
      </c>
      <c r="S1469" s="15">
        <v>21102</v>
      </c>
      <c r="T1469" s="15">
        <v>13.544</v>
      </c>
      <c r="U1469" s="15">
        <v>135.30000000000001</v>
      </c>
      <c r="V1469" s="15">
        <v>16</v>
      </c>
      <c r="W1469" s="15">
        <v>95.4</v>
      </c>
      <c r="X1469" s="15">
        <v>114.86888</v>
      </c>
      <c r="Y1469" s="15">
        <v>3.3333333333333299</v>
      </c>
      <c r="Z1469" s="15">
        <v>2.7935748100280802</v>
      </c>
      <c r="AA1469" s="15">
        <v>66.012252807617202</v>
      </c>
      <c r="AB1469" s="15">
        <v>328794</v>
      </c>
      <c r="AD1469" s="15">
        <v>0</v>
      </c>
      <c r="AE1469" s="15">
        <v>124.2</v>
      </c>
      <c r="AF1469" s="15">
        <v>0</v>
      </c>
      <c r="AH1469" s="13">
        <f t="shared" si="308"/>
        <v>2019</v>
      </c>
      <c r="AI1469" s="13">
        <f t="shared" si="309"/>
        <v>12</v>
      </c>
      <c r="AJ1469" s="13">
        <f>IF(AND(ISNUMBER(C1469),ISNUMBER(AK1469),ISNUMBER(AL1469),AH1469&gt;=Inputs!$B$5,AH1469&lt;=Inputs!$B$6,AH1469&lt;&gt;Inputs!$B$7,AH1469&lt;&gt;Inputs!$B$8),1,0)</f>
        <v>1</v>
      </c>
      <c r="AK1469" s="13">
        <f>IF(INDEX($E1469:$AF1469,Inputs!$C$10)="","",INDEX($E1469:$AF1469,Inputs!$C$10))</f>
        <v>248927</v>
      </c>
      <c r="AL1469" s="13">
        <f>IF(INDEX($E1469:$AF1469,Inputs!$C$11)="","",INDEX($E1469:$AF1469,Inputs!$C$11))</f>
        <v>212000</v>
      </c>
      <c r="AM1469" s="19">
        <f>Regression!$C$5+Regression!$C$6*A1469</f>
        <v>9125.0631896842133</v>
      </c>
      <c r="AN1469" s="27">
        <f t="shared" si="310"/>
        <v>0.99988348686884543</v>
      </c>
      <c r="AO1469" s="30">
        <f>INDEX('Seasonal Index'!$E$2:$E$53,AI1469)</f>
        <v>0.99255102448152055</v>
      </c>
      <c r="AP1469" s="34">
        <f t="shared" si="311"/>
        <v>9192.4745176361175</v>
      </c>
      <c r="AQ1469" s="16">
        <f>IF(AJ1469=1,A1469-Regression!$C$15,0)</f>
        <v>-27.280575539568417</v>
      </c>
      <c r="AR1469" s="16">
        <f>IF(AJ1469=1,AK1469-Regression!$D$15,0)</f>
        <v>-18475.97841726616</v>
      </c>
      <c r="AS1469" s="16">
        <f>IF(AJ1469=1,AL1469-Regression!$E$15,0)</f>
        <v>-23292.565947242198</v>
      </c>
      <c r="AT1469" s="16">
        <f>IF(AJ1469=1,AP1469-Regression!$F$15,0)</f>
        <v>97.901875812851358</v>
      </c>
      <c r="AU1469" s="19">
        <f>IF(AND(ISNUMBER(AK1469),ISNUMBER(AL1469)),Regression!$C$38+Regression!$D$38*A1469+Regression!$E$38*AK1469+Regression!$F$38*AL1469,"")</f>
        <v>9165.3235876696417</v>
      </c>
      <c r="AV1469" s="34">
        <f t="shared" si="312"/>
        <v>9097.0513166461478</v>
      </c>
      <c r="AW1469" s="13" t="str">
        <f>IF(AJ1469=1,"Train",IF(AH1469=Inputs!$B$6+1,"Validation",IF(AH1469&gt;Inputs!$B$6+1,"Forecast","Not used")))</f>
        <v>Train</v>
      </c>
      <c r="AX1469" s="34">
        <f t="shared" si="313"/>
        <v>9124</v>
      </c>
      <c r="AY1469" s="38" t="str">
        <f t="shared" si="314"/>
        <v/>
      </c>
      <c r="AZ1469" s="13">
        <f t="shared" si="315"/>
        <v>27.150929966475815</v>
      </c>
      <c r="BB1469" s="19">
        <f>Regression!$C$45+Regression!$C$46*A1469</f>
        <v>8433.6249134674654</v>
      </c>
      <c r="BC1469" s="27" t="str">
        <f t="shared" si="316"/>
        <v/>
      </c>
      <c r="BD1469" s="30">
        <f>INDEX('Seasonal Index'!$H$2:$H$53,AI1469)</f>
        <v>1.0030364776411875</v>
      </c>
      <c r="BE1469" s="34" t="str">
        <f t="shared" si="317"/>
        <v/>
      </c>
      <c r="BF1469" s="38" t="str">
        <f t="shared" si="318"/>
        <v/>
      </c>
      <c r="BG1469" s="34">
        <f t="shared" si="319"/>
        <v>9124</v>
      </c>
      <c r="BH1469" s="13">
        <f t="shared" si="320"/>
        <v>0</v>
      </c>
      <c r="BI1469" s="13">
        <f t="shared" si="321"/>
        <v>0</v>
      </c>
    </row>
    <row r="1470" spans="1:61" x14ac:dyDescent="0.2">
      <c r="A1470" s="15">
        <v>1469</v>
      </c>
      <c r="B1470" s="35">
        <v>43553</v>
      </c>
      <c r="C1470" s="36">
        <v>9131</v>
      </c>
      <c r="D1470" s="37"/>
      <c r="E1470" s="15">
        <v>2814.4059999999999</v>
      </c>
      <c r="F1470" s="15">
        <v>210000</v>
      </c>
      <c r="G1470" s="15">
        <v>2379352</v>
      </c>
      <c r="H1470" s="15">
        <v>59.49</v>
      </c>
      <c r="I1470" s="15">
        <v>67.248000000000005</v>
      </c>
      <c r="J1470" s="15">
        <v>2.6230000000000002</v>
      </c>
      <c r="K1470" s="15">
        <v>20917.866999999998</v>
      </c>
      <c r="L1470" s="15">
        <v>814395</v>
      </c>
      <c r="M1470" s="15">
        <v>1065</v>
      </c>
      <c r="N1470" s="15">
        <v>16.962</v>
      </c>
      <c r="O1470" s="15">
        <v>248927</v>
      </c>
      <c r="P1470" s="15">
        <v>14084.6</v>
      </c>
      <c r="Q1470" s="15">
        <v>4007042</v>
      </c>
      <c r="R1470" s="15">
        <v>194000</v>
      </c>
      <c r="S1470" s="15">
        <v>21102</v>
      </c>
      <c r="T1470" s="15">
        <v>13.544</v>
      </c>
      <c r="U1470" s="15">
        <v>135.30000000000001</v>
      </c>
      <c r="V1470" s="15">
        <v>16</v>
      </c>
      <c r="W1470" s="15">
        <v>95.4</v>
      </c>
      <c r="X1470" s="15">
        <v>114.33496</v>
      </c>
      <c r="Y1470" s="15">
        <v>3.3333333333333299</v>
      </c>
      <c r="Z1470" s="15">
        <v>2.7935748100280802</v>
      </c>
      <c r="AA1470" s="15">
        <v>66.012252807617202</v>
      </c>
      <c r="AB1470" s="15">
        <v>328794</v>
      </c>
      <c r="AD1470" s="15">
        <v>0</v>
      </c>
      <c r="AE1470" s="15">
        <v>100.1</v>
      </c>
      <c r="AF1470" s="15">
        <v>2.4</v>
      </c>
      <c r="AH1470" s="13">
        <f t="shared" si="308"/>
        <v>2019</v>
      </c>
      <c r="AI1470" s="13">
        <f t="shared" si="309"/>
        <v>13</v>
      </c>
      <c r="AJ1470" s="13">
        <f>IF(AND(ISNUMBER(C1470),ISNUMBER(AK1470),ISNUMBER(AL1470),AH1470&gt;=Inputs!$B$5,AH1470&lt;=Inputs!$B$6,AH1470&lt;&gt;Inputs!$B$7,AH1470&lt;&gt;Inputs!$B$8),1,0)</f>
        <v>1</v>
      </c>
      <c r="AK1470" s="13">
        <f>IF(INDEX($E1470:$AF1470,Inputs!$C$10)="","",INDEX($E1470:$AF1470,Inputs!$C$10))</f>
        <v>248927</v>
      </c>
      <c r="AL1470" s="13">
        <f>IF(INDEX($E1470:$AF1470,Inputs!$C$11)="","",INDEX($E1470:$AF1470,Inputs!$C$11))</f>
        <v>210000</v>
      </c>
      <c r="AM1470" s="19">
        <f>Regression!$C$5+Regression!$C$6*A1470</f>
        <v>9123.8905147458936</v>
      </c>
      <c r="AN1470" s="27">
        <f t="shared" si="310"/>
        <v>1.0007792164146003</v>
      </c>
      <c r="AO1470" s="30">
        <f>INDEX('Seasonal Index'!$E$2:$E$53,AI1470)</f>
        <v>1.0067199075539344</v>
      </c>
      <c r="AP1470" s="34">
        <f t="shared" si="311"/>
        <v>9070.0501018063078</v>
      </c>
      <c r="AQ1470" s="16">
        <f>IF(AJ1470=1,A1470-Regression!$C$15,0)</f>
        <v>-26.280575539568417</v>
      </c>
      <c r="AR1470" s="16">
        <f>IF(AJ1470=1,AK1470-Regression!$D$15,0)</f>
        <v>-18475.97841726616</v>
      </c>
      <c r="AS1470" s="16">
        <f>IF(AJ1470=1,AL1470-Regression!$E$15,0)</f>
        <v>-25292.565947242198</v>
      </c>
      <c r="AT1470" s="16">
        <f>IF(AJ1470=1,AP1470-Regression!$F$15,0)</f>
        <v>-24.522540016958374</v>
      </c>
      <c r="AU1470" s="19">
        <f>IF(AND(ISNUMBER(AK1470),ISNUMBER(AL1470)),Regression!$C$38+Regression!$D$38*A1470+Regression!$E$38*AK1470+Regression!$F$38*AL1470,"")</f>
        <v>9169.0713572052209</v>
      </c>
      <c r="AV1470" s="34">
        <f t="shared" si="312"/>
        <v>9230.6866690810675</v>
      </c>
      <c r="AW1470" s="13" t="str">
        <f>IF(AJ1470=1,"Train",IF(AH1470=Inputs!$B$6+1,"Validation",IF(AH1470&gt;Inputs!$B$6+1,"Forecast","Not used")))</f>
        <v>Train</v>
      </c>
      <c r="AX1470" s="34">
        <f t="shared" si="313"/>
        <v>9131</v>
      </c>
      <c r="AY1470" s="38" t="str">
        <f t="shared" si="314"/>
        <v/>
      </c>
      <c r="AZ1470" s="13">
        <f t="shared" si="315"/>
        <v>-99.021255398913127</v>
      </c>
      <c r="BB1470" s="19">
        <f>Regression!$C$45+Regression!$C$46*A1470</f>
        <v>8435.1844130802419</v>
      </c>
      <c r="BC1470" s="27" t="str">
        <f t="shared" si="316"/>
        <v/>
      </c>
      <c r="BD1470" s="30">
        <f>INDEX('Seasonal Index'!$H$2:$H$53,AI1470)</f>
        <v>1.0306249409207193</v>
      </c>
      <c r="BE1470" s="34" t="str">
        <f t="shared" si="317"/>
        <v/>
      </c>
      <c r="BF1470" s="38" t="str">
        <f t="shared" si="318"/>
        <v/>
      </c>
      <c r="BG1470" s="34">
        <f t="shared" si="319"/>
        <v>9131</v>
      </c>
      <c r="BH1470" s="13">
        <f t="shared" si="320"/>
        <v>0</v>
      </c>
      <c r="BI1470" s="13">
        <f t="shared" si="321"/>
        <v>0</v>
      </c>
    </row>
    <row r="1471" spans="1:61" x14ac:dyDescent="0.2">
      <c r="A1471" s="15">
        <v>1470</v>
      </c>
      <c r="B1471" s="35">
        <v>43560</v>
      </c>
      <c r="C1471" s="36">
        <v>9806</v>
      </c>
      <c r="D1471" s="37"/>
      <c r="E1471" s="15">
        <v>2875.9920000000002</v>
      </c>
      <c r="F1471" s="15">
        <v>203000</v>
      </c>
      <c r="G1471" s="15">
        <v>2301361.8571428601</v>
      </c>
      <c r="H1471" s="15">
        <v>62.36</v>
      </c>
      <c r="I1471" s="15">
        <v>69.540000000000006</v>
      </c>
      <c r="J1471" s="15">
        <v>2.6909999999999998</v>
      </c>
      <c r="K1471" s="15">
        <v>20917.866999999998</v>
      </c>
      <c r="L1471" s="15">
        <v>814395</v>
      </c>
      <c r="M1471" s="15">
        <v>1048</v>
      </c>
      <c r="N1471" s="15">
        <v>16.962</v>
      </c>
      <c r="O1471" s="15">
        <v>248927</v>
      </c>
      <c r="P1471" s="15">
        <v>14117.4</v>
      </c>
      <c r="Q1471" s="15">
        <v>4007042</v>
      </c>
      <c r="R1471" s="15">
        <v>194000</v>
      </c>
      <c r="S1471" s="15">
        <v>21102</v>
      </c>
      <c r="T1471" s="15">
        <v>13.544</v>
      </c>
      <c r="U1471" s="15">
        <v>135.30000000000001</v>
      </c>
      <c r="V1471" s="15">
        <v>16</v>
      </c>
      <c r="W1471" s="15">
        <v>95.4</v>
      </c>
      <c r="X1471" s="15">
        <v>114.9156</v>
      </c>
      <c r="Y1471" s="15">
        <v>3.3333333333333299</v>
      </c>
      <c r="Z1471" s="15">
        <v>2.7935748100280802</v>
      </c>
      <c r="AA1471" s="15">
        <v>66.012252807617202</v>
      </c>
      <c r="AB1471" s="15">
        <v>328794</v>
      </c>
      <c r="AD1471" s="15">
        <v>0</v>
      </c>
      <c r="AE1471" s="15">
        <v>96.4</v>
      </c>
      <c r="AF1471" s="15">
        <v>3</v>
      </c>
      <c r="AH1471" s="13">
        <f t="shared" si="308"/>
        <v>2019</v>
      </c>
      <c r="AI1471" s="13">
        <f t="shared" si="309"/>
        <v>14</v>
      </c>
      <c r="AJ1471" s="13">
        <f>IF(AND(ISNUMBER(C1471),ISNUMBER(AK1471),ISNUMBER(AL1471),AH1471&gt;=Inputs!$B$5,AH1471&lt;=Inputs!$B$6,AH1471&lt;&gt;Inputs!$B$7,AH1471&lt;&gt;Inputs!$B$8),1,0)</f>
        <v>1</v>
      </c>
      <c r="AK1471" s="13">
        <f>IF(INDEX($E1471:$AF1471,Inputs!$C$10)="","",INDEX($E1471:$AF1471,Inputs!$C$10))</f>
        <v>248927</v>
      </c>
      <c r="AL1471" s="13">
        <f>IF(INDEX($E1471:$AF1471,Inputs!$C$11)="","",INDEX($E1471:$AF1471,Inputs!$C$11))</f>
        <v>203000</v>
      </c>
      <c r="AM1471" s="19">
        <f>Regression!$C$5+Regression!$C$6*A1471</f>
        <v>9122.7178398075739</v>
      </c>
      <c r="AN1471" s="27">
        <f t="shared" si="310"/>
        <v>1.0748989689466093</v>
      </c>
      <c r="AO1471" s="30">
        <f>INDEX('Seasonal Index'!$E$2:$E$53,AI1471)</f>
        <v>0.99471306505019241</v>
      </c>
      <c r="AP1471" s="34">
        <f t="shared" si="311"/>
        <v>9858.1192351235459</v>
      </c>
      <c r="AQ1471" s="16">
        <f>IF(AJ1471=1,A1471-Regression!$C$15,0)</f>
        <v>-25.280575539568417</v>
      </c>
      <c r="AR1471" s="16">
        <f>IF(AJ1471=1,AK1471-Regression!$D$15,0)</f>
        <v>-18475.97841726616</v>
      </c>
      <c r="AS1471" s="16">
        <f>IF(AJ1471=1,AL1471-Regression!$E$15,0)</f>
        <v>-32292.565947242198</v>
      </c>
      <c r="AT1471" s="16">
        <f>IF(AJ1471=1,AP1471-Regression!$F$15,0)</f>
        <v>763.54659330027971</v>
      </c>
      <c r="AU1471" s="19">
        <f>IF(AND(ISNUMBER(AK1471),ISNUMBER(AL1471)),Regression!$C$38+Regression!$D$38*A1471+Regression!$E$38*AK1471+Regression!$F$38*AL1471,"")</f>
        <v>9186.0943336245873</v>
      </c>
      <c r="AV1471" s="34">
        <f t="shared" si="312"/>
        <v>9137.5280504399179</v>
      </c>
      <c r="AW1471" s="13" t="str">
        <f>IF(AJ1471=1,"Train",IF(AH1471=Inputs!$B$6+1,"Validation",IF(AH1471&gt;Inputs!$B$6+1,"Forecast","Not used")))</f>
        <v>Train</v>
      </c>
      <c r="AX1471" s="34">
        <f t="shared" si="313"/>
        <v>9806</v>
      </c>
      <c r="AY1471" s="38" t="str">
        <f t="shared" si="314"/>
        <v/>
      </c>
      <c r="AZ1471" s="13">
        <f t="shared" si="315"/>
        <v>672.02490149895857</v>
      </c>
      <c r="BB1471" s="19">
        <f>Regression!$C$45+Regression!$C$46*A1471</f>
        <v>8436.7439126930185</v>
      </c>
      <c r="BC1471" s="27" t="str">
        <f t="shared" si="316"/>
        <v/>
      </c>
      <c r="BD1471" s="30">
        <f>INDEX('Seasonal Index'!$H$2:$H$53,AI1471)</f>
        <v>0.9999465749058718</v>
      </c>
      <c r="BE1471" s="34" t="str">
        <f t="shared" si="317"/>
        <v/>
      </c>
      <c r="BF1471" s="38" t="str">
        <f t="shared" si="318"/>
        <v/>
      </c>
      <c r="BG1471" s="34">
        <f t="shared" si="319"/>
        <v>9806</v>
      </c>
      <c r="BH1471" s="13">
        <f t="shared" si="320"/>
        <v>0</v>
      </c>
      <c r="BI1471" s="13">
        <f t="shared" si="321"/>
        <v>0</v>
      </c>
    </row>
    <row r="1472" spans="1:61" x14ac:dyDescent="0.2">
      <c r="A1472" s="15">
        <v>1471</v>
      </c>
      <c r="B1472" s="35">
        <v>43567</v>
      </c>
      <c r="C1472" s="36">
        <v>9420</v>
      </c>
      <c r="D1472" s="37"/>
      <c r="E1472" s="15">
        <v>2891.5819999999999</v>
      </c>
      <c r="F1472" s="15">
        <v>196000</v>
      </c>
      <c r="G1472" s="15">
        <v>2322423.42857143</v>
      </c>
      <c r="H1472" s="15">
        <v>64.102000000000004</v>
      </c>
      <c r="I1472" s="15">
        <v>71.328000000000003</v>
      </c>
      <c r="J1472" s="15">
        <v>2.7450000000000001</v>
      </c>
      <c r="K1472" s="15">
        <v>20917.866999999998</v>
      </c>
      <c r="L1472" s="15">
        <v>765150</v>
      </c>
      <c r="M1472" s="15">
        <v>1048</v>
      </c>
      <c r="N1472" s="15">
        <v>16.962</v>
      </c>
      <c r="O1472" s="15">
        <v>248927</v>
      </c>
      <c r="P1472" s="15">
        <v>14117.4</v>
      </c>
      <c r="Q1472" s="15">
        <v>4007042</v>
      </c>
      <c r="R1472" s="15">
        <v>194000</v>
      </c>
      <c r="S1472" s="15">
        <v>21102</v>
      </c>
      <c r="T1472" s="15">
        <v>13.544</v>
      </c>
      <c r="U1472" s="15">
        <v>135.30000000000001</v>
      </c>
      <c r="V1472" s="15">
        <v>16</v>
      </c>
      <c r="W1472" s="15">
        <v>91</v>
      </c>
      <c r="X1472" s="15">
        <v>114.94338</v>
      </c>
      <c r="Y1472" s="15">
        <v>3.3333333333333299</v>
      </c>
      <c r="Z1472" s="15">
        <v>2.7935748100280802</v>
      </c>
      <c r="AA1472" s="15">
        <v>66.012252807617202</v>
      </c>
      <c r="AB1472" s="15">
        <v>328794</v>
      </c>
      <c r="AD1472" s="15">
        <v>0</v>
      </c>
      <c r="AE1472" s="15">
        <v>46.9</v>
      </c>
      <c r="AF1472" s="15">
        <v>10.5</v>
      </c>
      <c r="AH1472" s="13">
        <f t="shared" si="308"/>
        <v>2019</v>
      </c>
      <c r="AI1472" s="13">
        <f t="shared" si="309"/>
        <v>15</v>
      </c>
      <c r="AJ1472" s="13">
        <f>IF(AND(ISNUMBER(C1472),ISNUMBER(AK1472),ISNUMBER(AL1472),AH1472&gt;=Inputs!$B$5,AH1472&lt;=Inputs!$B$6,AH1472&lt;&gt;Inputs!$B$7,AH1472&lt;&gt;Inputs!$B$8),1,0)</f>
        <v>1</v>
      </c>
      <c r="AK1472" s="13">
        <f>IF(INDEX($E1472:$AF1472,Inputs!$C$10)="","",INDEX($E1472:$AF1472,Inputs!$C$10))</f>
        <v>248927</v>
      </c>
      <c r="AL1472" s="13">
        <f>IF(INDEX($E1472:$AF1472,Inputs!$C$11)="","",INDEX($E1472:$AF1472,Inputs!$C$11))</f>
        <v>196000</v>
      </c>
      <c r="AM1472" s="19">
        <f>Regression!$C$5+Regression!$C$6*A1472</f>
        <v>9121.545164869256</v>
      </c>
      <c r="AN1472" s="27">
        <f t="shared" si="310"/>
        <v>1.0327197672912056</v>
      </c>
      <c r="AO1472" s="30">
        <f>INDEX('Seasonal Index'!$E$2:$E$53,AI1472)</f>
        <v>1.0030309157157118</v>
      </c>
      <c r="AP1472" s="34">
        <f t="shared" si="311"/>
        <v>9391.5350488258555</v>
      </c>
      <c r="AQ1472" s="16">
        <f>IF(AJ1472=1,A1472-Regression!$C$15,0)</f>
        <v>-24.280575539568417</v>
      </c>
      <c r="AR1472" s="16">
        <f>IF(AJ1472=1,AK1472-Regression!$D$15,0)</f>
        <v>-18475.97841726616</v>
      </c>
      <c r="AS1472" s="16">
        <f>IF(AJ1472=1,AL1472-Regression!$E$15,0)</f>
        <v>-39292.565947242198</v>
      </c>
      <c r="AT1472" s="16">
        <f>IF(AJ1472=1,AP1472-Regression!$F$15,0)</f>
        <v>296.96240700258932</v>
      </c>
      <c r="AU1472" s="19">
        <f>IF(AND(ISNUMBER(AK1472),ISNUMBER(AL1472)),Regression!$C$38+Regression!$D$38*A1472+Regression!$E$38*AK1472+Regression!$F$38*AL1472,"")</f>
        <v>9203.1173100439555</v>
      </c>
      <c r="AV1472" s="34">
        <f t="shared" si="312"/>
        <v>9231.0111829325069</v>
      </c>
      <c r="AW1472" s="13" t="str">
        <f>IF(AJ1472=1,"Train",IF(AH1472=Inputs!$B$6+1,"Validation",IF(AH1472&gt;Inputs!$B$6+1,"Forecast","Not used")))</f>
        <v>Train</v>
      </c>
      <c r="AX1472" s="34">
        <f t="shared" si="313"/>
        <v>9420</v>
      </c>
      <c r="AY1472" s="38" t="str">
        <f t="shared" si="314"/>
        <v/>
      </c>
      <c r="AZ1472" s="13">
        <f t="shared" si="315"/>
        <v>188.41773878189997</v>
      </c>
      <c r="BB1472" s="19">
        <f>Regression!$C$45+Regression!$C$46*A1472</f>
        <v>8438.3034123057951</v>
      </c>
      <c r="BC1472" s="27" t="str">
        <f t="shared" si="316"/>
        <v/>
      </c>
      <c r="BD1472" s="30">
        <f>INDEX('Seasonal Index'!$H$2:$H$53,AI1472)</f>
        <v>0.99086023336954587</v>
      </c>
      <c r="BE1472" s="34" t="str">
        <f t="shared" si="317"/>
        <v/>
      </c>
      <c r="BF1472" s="38" t="str">
        <f t="shared" si="318"/>
        <v/>
      </c>
      <c r="BG1472" s="34">
        <f t="shared" si="319"/>
        <v>9420</v>
      </c>
      <c r="BH1472" s="13">
        <f t="shared" si="320"/>
        <v>0</v>
      </c>
      <c r="BI1472" s="13">
        <f t="shared" si="321"/>
        <v>0</v>
      </c>
    </row>
    <row r="1473" spans="1:61" x14ac:dyDescent="0.2">
      <c r="A1473" s="15">
        <v>1472</v>
      </c>
      <c r="B1473" s="35">
        <v>43574</v>
      </c>
      <c r="C1473" s="36">
        <v>9409</v>
      </c>
      <c r="D1473" s="37"/>
      <c r="E1473" s="15">
        <v>2904.53</v>
      </c>
      <c r="F1473" s="15">
        <v>197000</v>
      </c>
      <c r="G1473" s="15">
        <v>2369983.2857142901</v>
      </c>
      <c r="H1473" s="15">
        <v>63.8</v>
      </c>
      <c r="I1473" s="15">
        <v>70.872500000000002</v>
      </c>
      <c r="J1473" s="15">
        <v>2.8279999999999998</v>
      </c>
      <c r="K1473" s="15">
        <v>20917.866999999998</v>
      </c>
      <c r="L1473" s="15">
        <v>765150</v>
      </c>
      <c r="M1473" s="15">
        <v>1048</v>
      </c>
      <c r="N1473" s="15">
        <v>17.841999999999999</v>
      </c>
      <c r="O1473" s="15">
        <v>231791</v>
      </c>
      <c r="P1473" s="15">
        <v>14117.4</v>
      </c>
      <c r="Q1473" s="15">
        <v>4007042</v>
      </c>
      <c r="R1473" s="15">
        <v>194000</v>
      </c>
      <c r="S1473" s="15">
        <v>21102</v>
      </c>
      <c r="T1473" s="15">
        <v>13.544</v>
      </c>
      <c r="U1473" s="15">
        <v>135.30000000000001</v>
      </c>
      <c r="V1473" s="15">
        <v>16</v>
      </c>
      <c r="W1473" s="15">
        <v>91</v>
      </c>
      <c r="X1473" s="15">
        <v>114.52634</v>
      </c>
      <c r="Y1473" s="15">
        <v>3.3333333333333299</v>
      </c>
      <c r="Z1473" s="15">
        <v>2.8164365291595499</v>
      </c>
      <c r="AA1473" s="15">
        <v>66.012252807617202</v>
      </c>
      <c r="AB1473" s="15">
        <v>328794</v>
      </c>
      <c r="AD1473" s="15">
        <v>0</v>
      </c>
      <c r="AE1473" s="15">
        <v>50.9</v>
      </c>
      <c r="AF1473" s="15">
        <v>6.6</v>
      </c>
      <c r="AH1473" s="13">
        <f t="shared" si="308"/>
        <v>2019</v>
      </c>
      <c r="AI1473" s="13">
        <f t="shared" si="309"/>
        <v>16</v>
      </c>
      <c r="AJ1473" s="13">
        <f>IF(AND(ISNUMBER(C1473),ISNUMBER(AK1473),ISNUMBER(AL1473),AH1473&gt;=Inputs!$B$5,AH1473&lt;=Inputs!$B$6,AH1473&lt;&gt;Inputs!$B$7,AH1473&lt;&gt;Inputs!$B$8),1,0)</f>
        <v>1</v>
      </c>
      <c r="AK1473" s="13">
        <f>IF(INDEX($E1473:$AF1473,Inputs!$C$10)="","",INDEX($E1473:$AF1473,Inputs!$C$10))</f>
        <v>231791</v>
      </c>
      <c r="AL1473" s="13">
        <f>IF(INDEX($E1473:$AF1473,Inputs!$C$11)="","",INDEX($E1473:$AF1473,Inputs!$C$11))</f>
        <v>197000</v>
      </c>
      <c r="AM1473" s="19">
        <f>Regression!$C$5+Regression!$C$6*A1473</f>
        <v>9120.3724899309364</v>
      </c>
      <c r="AN1473" s="27">
        <f t="shared" si="310"/>
        <v>1.0316464607545046</v>
      </c>
      <c r="AO1473" s="30">
        <f>INDEX('Seasonal Index'!$E$2:$E$53,AI1473)</f>
        <v>1.002097408025427</v>
      </c>
      <c r="AP1473" s="34">
        <f t="shared" si="311"/>
        <v>9389.306792580046</v>
      </c>
      <c r="AQ1473" s="16">
        <f>IF(AJ1473=1,A1473-Regression!$C$15,0)</f>
        <v>-23.280575539568417</v>
      </c>
      <c r="AR1473" s="16">
        <f>IF(AJ1473=1,AK1473-Regression!$D$15,0)</f>
        <v>-35611.97841726616</v>
      </c>
      <c r="AS1473" s="16">
        <f>IF(AJ1473=1,AL1473-Regression!$E$15,0)</f>
        <v>-38292.565947242198</v>
      </c>
      <c r="AT1473" s="16">
        <f>IF(AJ1473=1,AP1473-Regression!$F$15,0)</f>
        <v>294.73415075677985</v>
      </c>
      <c r="AU1473" s="19">
        <f>IF(AND(ISNUMBER(AK1473),ISNUMBER(AL1473)),Regression!$C$38+Regression!$D$38*A1473+Regression!$E$38*AK1473+Regression!$F$38*AL1473,"")</f>
        <v>9167.6323910989177</v>
      </c>
      <c r="AV1473" s="34">
        <f t="shared" si="312"/>
        <v>9186.8606568501727</v>
      </c>
      <c r="AW1473" s="13" t="str">
        <f>IF(AJ1473=1,"Train",IF(AH1473=Inputs!$B$6+1,"Validation",IF(AH1473&gt;Inputs!$B$6+1,"Forecast","Not used")))</f>
        <v>Train</v>
      </c>
      <c r="AX1473" s="34">
        <f t="shared" si="313"/>
        <v>9409</v>
      </c>
      <c r="AY1473" s="38" t="str">
        <f t="shared" si="314"/>
        <v/>
      </c>
      <c r="AZ1473" s="13">
        <f t="shared" si="315"/>
        <v>221.67440148112837</v>
      </c>
      <c r="BB1473" s="19">
        <f>Regression!$C$45+Regression!$C$46*A1473</f>
        <v>8439.8629119185716</v>
      </c>
      <c r="BC1473" s="27" t="str">
        <f t="shared" si="316"/>
        <v/>
      </c>
      <c r="BD1473" s="30">
        <f>INDEX('Seasonal Index'!$H$2:$H$53,AI1473)</f>
        <v>1.0144500074765384</v>
      </c>
      <c r="BE1473" s="34" t="str">
        <f t="shared" si="317"/>
        <v/>
      </c>
      <c r="BF1473" s="38" t="str">
        <f t="shared" si="318"/>
        <v/>
      </c>
      <c r="BG1473" s="34">
        <f t="shared" si="319"/>
        <v>9409</v>
      </c>
      <c r="BH1473" s="13">
        <f t="shared" si="320"/>
        <v>0</v>
      </c>
      <c r="BI1473" s="13">
        <f t="shared" si="321"/>
        <v>0</v>
      </c>
    </row>
    <row r="1474" spans="1:61" x14ac:dyDescent="0.2">
      <c r="A1474" s="15">
        <v>1473</v>
      </c>
      <c r="B1474" s="35">
        <v>43581</v>
      </c>
      <c r="C1474" s="36">
        <v>9228</v>
      </c>
      <c r="D1474" s="37"/>
      <c r="E1474" s="15">
        <v>2926.99</v>
      </c>
      <c r="F1474" s="15">
        <v>222000</v>
      </c>
      <c r="G1474" s="15">
        <v>2352817.1428571399</v>
      </c>
      <c r="H1474" s="15">
        <v>65.275999999999996</v>
      </c>
      <c r="I1474" s="15">
        <v>72.932000000000002</v>
      </c>
      <c r="J1474" s="15">
        <v>2.8410000000000002</v>
      </c>
      <c r="K1474" s="15">
        <v>20917.866999999998</v>
      </c>
      <c r="L1474" s="15">
        <v>765150</v>
      </c>
      <c r="M1474" s="15">
        <v>1048</v>
      </c>
      <c r="N1474" s="15">
        <v>17.841999999999999</v>
      </c>
      <c r="O1474" s="15">
        <v>231791</v>
      </c>
      <c r="P1474" s="15">
        <v>14117.4</v>
      </c>
      <c r="Q1474" s="15">
        <v>4007042</v>
      </c>
      <c r="R1474" s="15">
        <v>194000</v>
      </c>
      <c r="S1474" s="15">
        <v>21102</v>
      </c>
      <c r="T1474" s="15">
        <v>13.544</v>
      </c>
      <c r="U1474" s="15">
        <v>135.30000000000001</v>
      </c>
      <c r="V1474" s="15">
        <v>16</v>
      </c>
      <c r="W1474" s="15">
        <v>91</v>
      </c>
      <c r="X1474" s="15">
        <v>114.61794</v>
      </c>
      <c r="Y1474" s="15">
        <v>3.3333333333333299</v>
      </c>
      <c r="Z1474" s="15">
        <v>2.8164365291595499</v>
      </c>
      <c r="AA1474" s="15">
        <v>66.012252807617202</v>
      </c>
      <c r="AB1474" s="15">
        <v>328794</v>
      </c>
      <c r="AD1474" s="15">
        <v>0</v>
      </c>
      <c r="AE1474" s="15">
        <v>40.9</v>
      </c>
      <c r="AF1474" s="15">
        <v>7.3</v>
      </c>
      <c r="AH1474" s="13">
        <f t="shared" ref="AH1474:AH1537" si="322">YEAR(B1474)</f>
        <v>2019</v>
      </c>
      <c r="AI1474" s="13">
        <f t="shared" ref="AI1474:AI1537" si="323">MIN(52,INT((B1474-DATE(AH1474,1,1))/7)+1)</f>
        <v>17</v>
      </c>
      <c r="AJ1474" s="13">
        <f>IF(AND(ISNUMBER(C1474),ISNUMBER(AK1474),ISNUMBER(AL1474),AH1474&gt;=Inputs!$B$5,AH1474&lt;=Inputs!$B$6,AH1474&lt;&gt;Inputs!$B$7,AH1474&lt;&gt;Inputs!$B$8),1,0)</f>
        <v>1</v>
      </c>
      <c r="AK1474" s="13">
        <f>IF(INDEX($E1474:$AF1474,Inputs!$C$10)="","",INDEX($E1474:$AF1474,Inputs!$C$10))</f>
        <v>231791</v>
      </c>
      <c r="AL1474" s="13">
        <f>IF(INDEX($E1474:$AF1474,Inputs!$C$11)="","",INDEX($E1474:$AF1474,Inputs!$C$11))</f>
        <v>222000</v>
      </c>
      <c r="AM1474" s="19">
        <f>Regression!$C$5+Regression!$C$6*A1474</f>
        <v>9119.1998149926185</v>
      </c>
      <c r="AN1474" s="27">
        <f t="shared" ref="AN1474:AN1537" si="324">IF(AJ1474=1,C1474/AM1474,"")</f>
        <v>1.0119308916587733</v>
      </c>
      <c r="AO1474" s="30">
        <f>INDEX('Seasonal Index'!$E$2:$E$53,AI1474)</f>
        <v>0.98572000908513657</v>
      </c>
      <c r="AP1474" s="34">
        <f t="shared" ref="AP1474:AP1537" si="325">IF(AJ1474=1,C1474/AO1474,"")</f>
        <v>9361.6847735135889</v>
      </c>
      <c r="AQ1474" s="16">
        <f>IF(AJ1474=1,A1474-Regression!$C$15,0)</f>
        <v>-22.280575539568417</v>
      </c>
      <c r="AR1474" s="16">
        <f>IF(AJ1474=1,AK1474-Regression!$D$15,0)</f>
        <v>-35611.97841726616</v>
      </c>
      <c r="AS1474" s="16">
        <f>IF(AJ1474=1,AL1474-Regression!$E$15,0)</f>
        <v>-13292.565947242198</v>
      </c>
      <c r="AT1474" s="16">
        <f>IF(AJ1474=1,AP1474-Regression!$F$15,0)</f>
        <v>267.11213169032271</v>
      </c>
      <c r="AU1474" s="19">
        <f>IF(AND(ISNUMBER(AK1474),ISNUMBER(AL1474)),Regression!$C$38+Regression!$D$38*A1474+Regression!$E$38*AK1474+Regression!$F$38*AL1474,"")</f>
        <v>9099.6940434620519</v>
      </c>
      <c r="AV1474" s="34">
        <f t="shared" ref="AV1474:AV1537" si="326">IF(ISNUMBER(AU1474),AU1474*AO1474,"")</f>
        <v>8969.750495193377</v>
      </c>
      <c r="AW1474" s="13" t="str">
        <f>IF(AJ1474=1,"Train",IF(AH1474=Inputs!$B$6+1,"Validation",IF(AH1474&gt;Inputs!$B$6+1,"Forecast","Not used")))</f>
        <v>Train</v>
      </c>
      <c r="AX1474" s="34">
        <f t="shared" ref="AX1474:AX1537" si="327">IF(ISNUMBER(C1474),C1474,IF(ISNUMBER(D1474),D1474,""))</f>
        <v>9228</v>
      </c>
      <c r="AY1474" s="38" t="str">
        <f t="shared" ref="AY1474:AY1537" si="328">IF(AND(AW1474="Validation",ISNUMBER(AX1474),ISNUMBER(AV1474)),ABS(AX1474-AV1474)/AX1474,"")</f>
        <v/>
      </c>
      <c r="AZ1474" s="13">
        <f t="shared" ref="AZ1474:AZ1537" si="329">IF(AJ1474=1,AP1474-AU1474,0)</f>
        <v>261.99073005153696</v>
      </c>
      <c r="BB1474" s="19">
        <f>Regression!$C$45+Regression!$C$46*A1474</f>
        <v>8441.4224115313482</v>
      </c>
      <c r="BC1474" s="27" t="str">
        <f t="shared" ref="BC1474:BC1537" si="330">IF(AND(AH1474&gt;=2022,AH1474&lt;=2024),C1474/BB1474,"")</f>
        <v/>
      </c>
      <c r="BD1474" s="30">
        <f>INDEX('Seasonal Index'!$H$2:$H$53,AI1474)</f>
        <v>0.9921535913252727</v>
      </c>
      <c r="BE1474" s="34" t="str">
        <f t="shared" ref="BE1474:BE1537" si="331">IF(AH1474&gt;=2022,BB1474*BD1474,"")</f>
        <v/>
      </c>
      <c r="BF1474" s="38" t="str">
        <f t="shared" ref="BF1474:BF1537" si="332">IF(AND(AW1474="Validation",ISNUMBER(AX1474),ISNUMBER(BE1474)),ABS(AX1474-BE1474)/AX1474,"")</f>
        <v/>
      </c>
      <c r="BG1474" s="34">
        <f t="shared" ref="BG1474:BG1537" si="333">IF(ISNUMBER(C1474),C1474,0)</f>
        <v>9228</v>
      </c>
      <c r="BH1474" s="13">
        <f t="shared" ref="BH1474:BH1537" si="334">IF(ISNUMBER(AY1474),AV1474-AX1474,0)</f>
        <v>0</v>
      </c>
      <c r="BI1474" s="13">
        <f t="shared" ref="BI1474:BI1537" si="335">IF(ISNUMBER(AY1474),BE1474-AX1474,0)</f>
        <v>0</v>
      </c>
    </row>
    <row r="1475" spans="1:61" x14ac:dyDescent="0.2">
      <c r="A1475" s="15">
        <v>1474</v>
      </c>
      <c r="B1475" s="35">
        <v>43588</v>
      </c>
      <c r="C1475" s="36">
        <v>9871</v>
      </c>
      <c r="D1475" s="37"/>
      <c r="E1475" s="15">
        <v>2935.15</v>
      </c>
      <c r="F1475" s="15">
        <v>224000</v>
      </c>
      <c r="G1475" s="15">
        <v>2330577.57142857</v>
      </c>
      <c r="H1475" s="15">
        <v>62.9</v>
      </c>
      <c r="I1475" s="15">
        <v>71.585999999999999</v>
      </c>
      <c r="J1475" s="15">
        <v>2.887</v>
      </c>
      <c r="K1475" s="15">
        <v>20917.866999999998</v>
      </c>
      <c r="L1475" s="15">
        <v>765150</v>
      </c>
      <c r="M1475" s="15">
        <v>1048</v>
      </c>
      <c r="N1475" s="15">
        <v>17.841999999999999</v>
      </c>
      <c r="O1475" s="15">
        <v>231791</v>
      </c>
      <c r="P1475" s="15">
        <v>14117.4</v>
      </c>
      <c r="Q1475" s="15">
        <v>4007042</v>
      </c>
      <c r="R1475" s="15">
        <v>194000</v>
      </c>
      <c r="S1475" s="15">
        <v>21102</v>
      </c>
      <c r="T1475" s="15">
        <v>13.544</v>
      </c>
      <c r="U1475" s="15">
        <v>135.30000000000001</v>
      </c>
      <c r="V1475" s="15">
        <v>16</v>
      </c>
      <c r="W1475" s="15">
        <v>91</v>
      </c>
      <c r="X1475" s="15">
        <v>115.31870000000001</v>
      </c>
      <c r="Y1475" s="15">
        <v>3.3333333333333299</v>
      </c>
      <c r="Z1475" s="15">
        <v>2.8164365291595499</v>
      </c>
      <c r="AA1475" s="15">
        <v>66.012252807617202</v>
      </c>
      <c r="AB1475" s="15">
        <v>328794</v>
      </c>
      <c r="AD1475" s="15">
        <v>0</v>
      </c>
      <c r="AE1475" s="15">
        <v>58.2</v>
      </c>
      <c r="AF1475" s="15">
        <v>20.5</v>
      </c>
      <c r="AH1475" s="13">
        <f t="shared" si="322"/>
        <v>2019</v>
      </c>
      <c r="AI1475" s="13">
        <f t="shared" si="323"/>
        <v>18</v>
      </c>
      <c r="AJ1475" s="13">
        <f>IF(AND(ISNUMBER(C1475),ISNUMBER(AK1475),ISNUMBER(AL1475),AH1475&gt;=Inputs!$B$5,AH1475&lt;=Inputs!$B$6,AH1475&lt;&gt;Inputs!$B$7,AH1475&lt;&gt;Inputs!$B$8),1,0)</f>
        <v>1</v>
      </c>
      <c r="AK1475" s="13">
        <f>IF(INDEX($E1475:$AF1475,Inputs!$C$10)="","",INDEX($E1475:$AF1475,Inputs!$C$10))</f>
        <v>231791</v>
      </c>
      <c r="AL1475" s="13">
        <f>IF(INDEX($E1475:$AF1475,Inputs!$C$11)="","",INDEX($E1475:$AF1475,Inputs!$C$11))</f>
        <v>224000</v>
      </c>
      <c r="AM1475" s="19">
        <f>Regression!$C$5+Regression!$C$6*A1475</f>
        <v>9118.0271400542988</v>
      </c>
      <c r="AN1475" s="27">
        <f t="shared" si="324"/>
        <v>1.0825806776378182</v>
      </c>
      <c r="AO1475" s="30">
        <f>INDEX('Seasonal Index'!$E$2:$E$53,AI1475)</f>
        <v>1.0181401500092944</v>
      </c>
      <c r="AP1475" s="34">
        <f t="shared" si="325"/>
        <v>9695.128907262806</v>
      </c>
      <c r="AQ1475" s="16">
        <f>IF(AJ1475=1,A1475-Regression!$C$15,0)</f>
        <v>-21.280575539568417</v>
      </c>
      <c r="AR1475" s="16">
        <f>IF(AJ1475=1,AK1475-Regression!$D$15,0)</f>
        <v>-35611.97841726616</v>
      </c>
      <c r="AS1475" s="16">
        <f>IF(AJ1475=1,AL1475-Regression!$E$15,0)</f>
        <v>-11292.565947242198</v>
      </c>
      <c r="AT1475" s="16">
        <f>IF(AJ1475=1,AP1475-Regression!$F$15,0)</f>
        <v>600.55626543953986</v>
      </c>
      <c r="AU1475" s="19">
        <f>IF(AND(ISNUMBER(AK1475),ISNUMBER(AL1475)),Regression!$C$38+Regression!$D$38*A1475+Regression!$E$38*AK1475+Regression!$F$38*AL1475,"")</f>
        <v>9092.8216474906039</v>
      </c>
      <c r="AV1475" s="34">
        <f t="shared" si="326"/>
        <v>9257.7667961838433</v>
      </c>
      <c r="AW1475" s="13" t="str">
        <f>IF(AJ1475=1,"Train",IF(AH1475=Inputs!$B$6+1,"Validation",IF(AH1475&gt;Inputs!$B$6+1,"Forecast","Not used")))</f>
        <v>Train</v>
      </c>
      <c r="AX1475" s="34">
        <f t="shared" si="327"/>
        <v>9871</v>
      </c>
      <c r="AY1475" s="38" t="str">
        <f t="shared" si="328"/>
        <v/>
      </c>
      <c r="AZ1475" s="13">
        <f t="shared" si="329"/>
        <v>602.30725977220209</v>
      </c>
      <c r="BB1475" s="19">
        <f>Regression!$C$45+Regression!$C$46*A1475</f>
        <v>8442.9819111441266</v>
      </c>
      <c r="BC1475" s="27" t="str">
        <f t="shared" si="330"/>
        <v/>
      </c>
      <c r="BD1475" s="30">
        <f>INDEX('Seasonal Index'!$H$2:$H$53,AI1475)</f>
        <v>1.0188493846734186</v>
      </c>
      <c r="BE1475" s="34" t="str">
        <f t="shared" si="331"/>
        <v/>
      </c>
      <c r="BF1475" s="38" t="str">
        <f t="shared" si="332"/>
        <v/>
      </c>
      <c r="BG1475" s="34">
        <f t="shared" si="333"/>
        <v>9871</v>
      </c>
      <c r="BH1475" s="13">
        <f t="shared" si="334"/>
        <v>0</v>
      </c>
      <c r="BI1475" s="13">
        <f t="shared" si="335"/>
        <v>0</v>
      </c>
    </row>
    <row r="1476" spans="1:61" x14ac:dyDescent="0.2">
      <c r="A1476" s="15">
        <v>1475</v>
      </c>
      <c r="B1476" s="35">
        <v>43595</v>
      </c>
      <c r="C1476" s="36">
        <v>9148</v>
      </c>
      <c r="D1476" s="37"/>
      <c r="E1476" s="15">
        <v>2889.6120000000001</v>
      </c>
      <c r="F1476" s="15">
        <v>225000</v>
      </c>
      <c r="G1476" s="15">
        <v>2355296.7142857099</v>
      </c>
      <c r="H1476" s="15">
        <v>61.814</v>
      </c>
      <c r="I1476" s="15">
        <v>71.251999999999995</v>
      </c>
      <c r="J1476" s="15">
        <v>2.8969999999999998</v>
      </c>
      <c r="K1476" s="15">
        <v>21111.599999999999</v>
      </c>
      <c r="L1476" s="15">
        <v>765150</v>
      </c>
      <c r="M1476" s="15">
        <v>1023</v>
      </c>
      <c r="N1476" s="15">
        <v>17.841999999999999</v>
      </c>
      <c r="O1476" s="15">
        <v>231791</v>
      </c>
      <c r="P1476" s="15">
        <v>14248.6</v>
      </c>
      <c r="Q1476" s="15">
        <v>4007042</v>
      </c>
      <c r="R1476" s="15">
        <v>194000</v>
      </c>
      <c r="S1476" s="15">
        <v>21102</v>
      </c>
      <c r="T1476" s="15">
        <v>13.544</v>
      </c>
      <c r="U1476" s="15">
        <v>136.1</v>
      </c>
      <c r="V1476" s="15">
        <v>16</v>
      </c>
      <c r="W1476" s="15">
        <v>85.9</v>
      </c>
      <c r="X1476" s="15">
        <v>115.33586</v>
      </c>
      <c r="Y1476" s="15">
        <v>3.3333333333333299</v>
      </c>
      <c r="Z1476" s="15">
        <v>2.8164365291595499</v>
      </c>
      <c r="AA1476" s="15">
        <v>66.012252807617202</v>
      </c>
      <c r="AB1476" s="15">
        <v>328794</v>
      </c>
      <c r="AD1476" s="15">
        <v>0</v>
      </c>
      <c r="AE1476" s="15">
        <v>36.1</v>
      </c>
      <c r="AF1476" s="15">
        <v>18.7</v>
      </c>
      <c r="AH1476" s="13">
        <f t="shared" si="322"/>
        <v>2019</v>
      </c>
      <c r="AI1476" s="13">
        <f t="shared" si="323"/>
        <v>19</v>
      </c>
      <c r="AJ1476" s="13">
        <f>IF(AND(ISNUMBER(C1476),ISNUMBER(AK1476),ISNUMBER(AL1476),AH1476&gt;=Inputs!$B$5,AH1476&lt;=Inputs!$B$6,AH1476&lt;&gt;Inputs!$B$7,AH1476&lt;&gt;Inputs!$B$8),1,0)</f>
        <v>1</v>
      </c>
      <c r="AK1476" s="13">
        <f>IF(INDEX($E1476:$AF1476,Inputs!$C$10)="","",INDEX($E1476:$AF1476,Inputs!$C$10))</f>
        <v>231791</v>
      </c>
      <c r="AL1476" s="13">
        <f>IF(INDEX($E1476:$AF1476,Inputs!$C$11)="","",INDEX($E1476:$AF1476,Inputs!$C$11))</f>
        <v>225000</v>
      </c>
      <c r="AM1476" s="19">
        <f>Regression!$C$5+Regression!$C$6*A1476</f>
        <v>9116.8544651159791</v>
      </c>
      <c r="AN1476" s="27">
        <f t="shared" si="324"/>
        <v>1.0034162588646329</v>
      </c>
      <c r="AO1476" s="30">
        <f>INDEX('Seasonal Index'!$E$2:$E$53,AI1476)</f>
        <v>1.0133712391889671</v>
      </c>
      <c r="AP1476" s="34">
        <f t="shared" si="325"/>
        <v>9027.2938941127159</v>
      </c>
      <c r="AQ1476" s="16">
        <f>IF(AJ1476=1,A1476-Regression!$C$15,0)</f>
        <v>-20.280575539568417</v>
      </c>
      <c r="AR1476" s="16">
        <f>IF(AJ1476=1,AK1476-Regression!$D$15,0)</f>
        <v>-35611.97841726616</v>
      </c>
      <c r="AS1476" s="16">
        <f>IF(AJ1476=1,AL1476-Regression!$E$15,0)</f>
        <v>-10292.565947242198</v>
      </c>
      <c r="AT1476" s="16">
        <f>IF(AJ1476=1,AP1476-Regression!$F$15,0)</f>
        <v>-67.278747710550306</v>
      </c>
      <c r="AU1476" s="19">
        <f>IF(AND(ISNUMBER(AK1476),ISNUMBER(AL1476)),Regression!$C$38+Regression!$D$38*A1476+Regression!$E$38*AK1476+Regression!$F$38*AL1476,"")</f>
        <v>9088.6042928959123</v>
      </c>
      <c r="AV1476" s="34">
        <f t="shared" si="326"/>
        <v>9210.1301947900974</v>
      </c>
      <c r="AW1476" s="13" t="str">
        <f>IF(AJ1476=1,"Train",IF(AH1476=Inputs!$B$6+1,"Validation",IF(AH1476&gt;Inputs!$B$6+1,"Forecast","Not used")))</f>
        <v>Train</v>
      </c>
      <c r="AX1476" s="34">
        <f t="shared" si="327"/>
        <v>9148</v>
      </c>
      <c r="AY1476" s="38" t="str">
        <f t="shared" si="328"/>
        <v/>
      </c>
      <c r="AZ1476" s="13">
        <f t="shared" si="329"/>
        <v>-61.310398783196433</v>
      </c>
      <c r="BB1476" s="19">
        <f>Regression!$C$45+Regression!$C$46*A1476</f>
        <v>8444.5414107569031</v>
      </c>
      <c r="BC1476" s="27" t="str">
        <f t="shared" si="330"/>
        <v/>
      </c>
      <c r="BD1476" s="30">
        <f>INDEX('Seasonal Index'!$H$2:$H$53,AI1476)</f>
        <v>1.0190603733092338</v>
      </c>
      <c r="BE1476" s="34" t="str">
        <f t="shared" si="331"/>
        <v/>
      </c>
      <c r="BF1476" s="38" t="str">
        <f t="shared" si="332"/>
        <v/>
      </c>
      <c r="BG1476" s="34">
        <f t="shared" si="333"/>
        <v>9148</v>
      </c>
      <c r="BH1476" s="13">
        <f t="shared" si="334"/>
        <v>0</v>
      </c>
      <c r="BI1476" s="13">
        <f t="shared" si="335"/>
        <v>0</v>
      </c>
    </row>
    <row r="1477" spans="1:61" x14ac:dyDescent="0.2">
      <c r="A1477" s="15">
        <v>1476</v>
      </c>
      <c r="B1477" s="35">
        <v>43602</v>
      </c>
      <c r="C1477" s="36">
        <v>9429</v>
      </c>
      <c r="D1477" s="37"/>
      <c r="E1477" s="15">
        <v>2846.6179999999999</v>
      </c>
      <c r="F1477" s="15">
        <v>212000</v>
      </c>
      <c r="G1477" s="15">
        <v>2389758</v>
      </c>
      <c r="H1477" s="15">
        <v>62.103999999999999</v>
      </c>
      <c r="I1477" s="15">
        <v>73.322000000000003</v>
      </c>
      <c r="J1477" s="15">
        <v>2.8660000000000001</v>
      </c>
      <c r="K1477" s="15">
        <v>21111.599999999999</v>
      </c>
      <c r="L1477" s="15">
        <v>775609</v>
      </c>
      <c r="M1477" s="15">
        <v>1023</v>
      </c>
      <c r="N1477" s="15">
        <v>16.968</v>
      </c>
      <c r="O1477" s="15">
        <v>272379</v>
      </c>
      <c r="P1477" s="15">
        <v>14248.6</v>
      </c>
      <c r="Q1477" s="15">
        <v>4007042</v>
      </c>
      <c r="R1477" s="15">
        <v>194000</v>
      </c>
      <c r="S1477" s="15">
        <v>21102</v>
      </c>
      <c r="T1477" s="15">
        <v>13.544</v>
      </c>
      <c r="U1477" s="15">
        <v>136.1</v>
      </c>
      <c r="V1477" s="15">
        <v>16</v>
      </c>
      <c r="W1477" s="15">
        <v>85.9</v>
      </c>
      <c r="X1477" s="15">
        <v>115.57706</v>
      </c>
      <c r="Y1477" s="15">
        <v>3.3333333333333299</v>
      </c>
      <c r="Z1477" s="15">
        <v>2.5981242656707799</v>
      </c>
      <c r="AA1477" s="15">
        <v>66.713768005371094</v>
      </c>
      <c r="AB1477" s="15">
        <v>328794</v>
      </c>
      <c r="AD1477" s="15">
        <v>0</v>
      </c>
      <c r="AE1477" s="15">
        <v>38.799999999999997</v>
      </c>
      <c r="AF1477" s="15">
        <v>14.6</v>
      </c>
      <c r="AH1477" s="13">
        <f t="shared" si="322"/>
        <v>2019</v>
      </c>
      <c r="AI1477" s="13">
        <f t="shared" si="323"/>
        <v>20</v>
      </c>
      <c r="AJ1477" s="13">
        <f>IF(AND(ISNUMBER(C1477),ISNUMBER(AK1477),ISNUMBER(AL1477),AH1477&gt;=Inputs!$B$5,AH1477&lt;=Inputs!$B$6,AH1477&lt;&gt;Inputs!$B$7,AH1477&lt;&gt;Inputs!$B$8),1,0)</f>
        <v>1</v>
      </c>
      <c r="AK1477" s="13">
        <f>IF(INDEX($E1477:$AF1477,Inputs!$C$10)="","",INDEX($E1477:$AF1477,Inputs!$C$10))</f>
        <v>272379</v>
      </c>
      <c r="AL1477" s="13">
        <f>IF(INDEX($E1477:$AF1477,Inputs!$C$11)="","",INDEX($E1477:$AF1477,Inputs!$C$11))</f>
        <v>212000</v>
      </c>
      <c r="AM1477" s="19">
        <f>Regression!$C$5+Regression!$C$6*A1477</f>
        <v>9115.6817901776612</v>
      </c>
      <c r="AN1477" s="27">
        <f t="shared" si="324"/>
        <v>1.0343713412813451</v>
      </c>
      <c r="AO1477" s="30">
        <f>INDEX('Seasonal Index'!$E$2:$E$53,AI1477)</f>
        <v>1.0355119111831677</v>
      </c>
      <c r="AP1477" s="34">
        <f t="shared" si="325"/>
        <v>9105.6412757497874</v>
      </c>
      <c r="AQ1477" s="16">
        <f>IF(AJ1477=1,A1477-Regression!$C$15,0)</f>
        <v>-19.280575539568417</v>
      </c>
      <c r="AR1477" s="16">
        <f>IF(AJ1477=1,AK1477-Regression!$D$15,0)</f>
        <v>4976.0215827338398</v>
      </c>
      <c r="AS1477" s="16">
        <f>IF(AJ1477=1,AL1477-Regression!$E$15,0)</f>
        <v>-23292.565947242198</v>
      </c>
      <c r="AT1477" s="16">
        <f>IF(AJ1477=1,AP1477-Regression!$F$15,0)</f>
        <v>11.068633926521215</v>
      </c>
      <c r="AU1477" s="19">
        <f>IF(AND(ISNUMBER(AK1477),ISNUMBER(AL1477)),Regression!$C$38+Regression!$D$38*A1477+Regression!$E$38*AK1477+Regression!$F$38*AL1477,"")</f>
        <v>9195.6172690844487</v>
      </c>
      <c r="AV1477" s="34">
        <f t="shared" si="326"/>
        <v>9522.1712128185791</v>
      </c>
      <c r="AW1477" s="13" t="str">
        <f>IF(AJ1477=1,"Train",IF(AH1477=Inputs!$B$6+1,"Validation",IF(AH1477&gt;Inputs!$B$6+1,"Forecast","Not used")))</f>
        <v>Train</v>
      </c>
      <c r="AX1477" s="34">
        <f t="shared" si="327"/>
        <v>9429</v>
      </c>
      <c r="AY1477" s="38" t="str">
        <f t="shared" si="328"/>
        <v/>
      </c>
      <c r="AZ1477" s="13">
        <f t="shared" si="329"/>
        <v>-89.975993334661325</v>
      </c>
      <c r="BB1477" s="19">
        <f>Regression!$C$45+Regression!$C$46*A1477</f>
        <v>8446.1009103696797</v>
      </c>
      <c r="BC1477" s="27" t="str">
        <f t="shared" si="330"/>
        <v/>
      </c>
      <c r="BD1477" s="30">
        <f>INDEX('Seasonal Index'!$H$2:$H$53,AI1477)</f>
        <v>1.0467644841480233</v>
      </c>
      <c r="BE1477" s="34" t="str">
        <f t="shared" si="331"/>
        <v/>
      </c>
      <c r="BF1477" s="38" t="str">
        <f t="shared" si="332"/>
        <v/>
      </c>
      <c r="BG1477" s="34">
        <f t="shared" si="333"/>
        <v>9429</v>
      </c>
      <c r="BH1477" s="13">
        <f t="shared" si="334"/>
        <v>0</v>
      </c>
      <c r="BI1477" s="13">
        <f t="shared" si="335"/>
        <v>0</v>
      </c>
    </row>
    <row r="1478" spans="1:61" x14ac:dyDescent="0.2">
      <c r="A1478" s="15">
        <v>1477</v>
      </c>
      <c r="B1478" s="35">
        <v>43609</v>
      </c>
      <c r="C1478" s="36">
        <v>9394</v>
      </c>
      <c r="D1478" s="37"/>
      <c r="E1478" s="15">
        <v>2841.8319999999999</v>
      </c>
      <c r="F1478" s="15">
        <v>215000</v>
      </c>
      <c r="G1478" s="15">
        <v>2511176.8571428601</v>
      </c>
      <c r="H1478" s="15">
        <v>60.722000000000001</v>
      </c>
      <c r="I1478" s="15">
        <v>70.888000000000005</v>
      </c>
      <c r="J1478" s="15">
        <v>2.8519999999999999</v>
      </c>
      <c r="K1478" s="15">
        <v>21111.599999999999</v>
      </c>
      <c r="L1478" s="15">
        <v>775609</v>
      </c>
      <c r="M1478" s="15">
        <v>1023</v>
      </c>
      <c r="N1478" s="15">
        <v>16.968</v>
      </c>
      <c r="O1478" s="15">
        <v>272379</v>
      </c>
      <c r="P1478" s="15">
        <v>14248.6</v>
      </c>
      <c r="Q1478" s="15">
        <v>4007042</v>
      </c>
      <c r="R1478" s="15">
        <v>194000</v>
      </c>
      <c r="S1478" s="15">
        <v>21102</v>
      </c>
      <c r="T1478" s="15">
        <v>13.667999999999999</v>
      </c>
      <c r="U1478" s="15">
        <v>136.1</v>
      </c>
      <c r="V1478" s="15">
        <v>16</v>
      </c>
      <c r="W1478" s="15">
        <v>85.9</v>
      </c>
      <c r="X1478" s="15">
        <v>116.03932</v>
      </c>
      <c r="Y1478" s="15">
        <v>3.3333333333333299</v>
      </c>
      <c r="Z1478" s="15">
        <v>2.5981242656707799</v>
      </c>
      <c r="AA1478" s="15">
        <v>66.713768005371094</v>
      </c>
      <c r="AB1478" s="15">
        <v>328794</v>
      </c>
      <c r="AD1478" s="15">
        <v>0</v>
      </c>
      <c r="AE1478" s="15">
        <v>16.7</v>
      </c>
      <c r="AF1478" s="15">
        <v>41.1</v>
      </c>
      <c r="AH1478" s="13">
        <f t="shared" si="322"/>
        <v>2019</v>
      </c>
      <c r="AI1478" s="13">
        <f t="shared" si="323"/>
        <v>21</v>
      </c>
      <c r="AJ1478" s="13">
        <f>IF(AND(ISNUMBER(C1478),ISNUMBER(AK1478),ISNUMBER(AL1478),AH1478&gt;=Inputs!$B$5,AH1478&lt;=Inputs!$B$6,AH1478&lt;&gt;Inputs!$B$7,AH1478&lt;&gt;Inputs!$B$8),1,0)</f>
        <v>1</v>
      </c>
      <c r="AK1478" s="13">
        <f>IF(INDEX($E1478:$AF1478,Inputs!$C$10)="","",INDEX($E1478:$AF1478,Inputs!$C$10))</f>
        <v>272379</v>
      </c>
      <c r="AL1478" s="13">
        <f>IF(INDEX($E1478:$AF1478,Inputs!$C$11)="","",INDEX($E1478:$AF1478,Inputs!$C$11))</f>
        <v>215000</v>
      </c>
      <c r="AM1478" s="19">
        <f>Regression!$C$5+Regression!$C$6*A1478</f>
        <v>9114.5091152393416</v>
      </c>
      <c r="AN1478" s="27">
        <f t="shared" si="324"/>
        <v>1.0306643924787298</v>
      </c>
      <c r="AO1478" s="30">
        <f>INDEX('Seasonal Index'!$E$2:$E$53,AI1478)</f>
        <v>1.0352245807811005</v>
      </c>
      <c r="AP1478" s="34">
        <f t="shared" si="325"/>
        <v>9074.3594910700576</v>
      </c>
      <c r="AQ1478" s="16">
        <f>IF(AJ1478=1,A1478-Regression!$C$15,0)</f>
        <v>-18.280575539568417</v>
      </c>
      <c r="AR1478" s="16">
        <f>IF(AJ1478=1,AK1478-Regression!$D$15,0)</f>
        <v>4976.0215827338398</v>
      </c>
      <c r="AS1478" s="16">
        <f>IF(AJ1478=1,AL1478-Regression!$E$15,0)</f>
        <v>-20292.565947242198</v>
      </c>
      <c r="AT1478" s="16">
        <f>IF(AJ1478=1,AP1478-Regression!$F$15,0)</f>
        <v>-20.213150753208538</v>
      </c>
      <c r="AU1478" s="19">
        <f>IF(AND(ISNUMBER(AK1478),ISNUMBER(AL1478)),Regression!$C$38+Regression!$D$38*A1478+Regression!$E$38*AK1478+Regression!$F$38*AL1478,"")</f>
        <v>9186.0898317362426</v>
      </c>
      <c r="AV1478" s="34">
        <f t="shared" si="326"/>
        <v>9509.6659950766807</v>
      </c>
      <c r="AW1478" s="13" t="str">
        <f>IF(AJ1478=1,"Train",IF(AH1478=Inputs!$B$6+1,"Validation",IF(AH1478&gt;Inputs!$B$6+1,"Forecast","Not used")))</f>
        <v>Train</v>
      </c>
      <c r="AX1478" s="34">
        <f t="shared" si="327"/>
        <v>9394</v>
      </c>
      <c r="AY1478" s="38" t="str">
        <f t="shared" si="328"/>
        <v/>
      </c>
      <c r="AZ1478" s="13">
        <f t="shared" si="329"/>
        <v>-111.73034066618493</v>
      </c>
      <c r="BB1478" s="19">
        <f>Regression!$C$45+Regression!$C$46*A1478</f>
        <v>8447.6604099824563</v>
      </c>
      <c r="BC1478" s="27" t="str">
        <f t="shared" si="330"/>
        <v/>
      </c>
      <c r="BD1478" s="30">
        <f>INDEX('Seasonal Index'!$H$2:$H$53,AI1478)</f>
        <v>1.0342763462036404</v>
      </c>
      <c r="BE1478" s="34" t="str">
        <f t="shared" si="331"/>
        <v/>
      </c>
      <c r="BF1478" s="38" t="str">
        <f t="shared" si="332"/>
        <v/>
      </c>
      <c r="BG1478" s="34">
        <f t="shared" si="333"/>
        <v>9394</v>
      </c>
      <c r="BH1478" s="13">
        <f t="shared" si="334"/>
        <v>0</v>
      </c>
      <c r="BI1478" s="13">
        <f t="shared" si="335"/>
        <v>0</v>
      </c>
    </row>
    <row r="1479" spans="1:61" x14ac:dyDescent="0.2">
      <c r="A1479" s="15">
        <v>1478</v>
      </c>
      <c r="B1479" s="35">
        <v>43616</v>
      </c>
      <c r="C1479" s="36">
        <v>9441</v>
      </c>
      <c r="D1479" s="37"/>
      <c r="E1479" s="15">
        <v>2781.5825</v>
      </c>
      <c r="F1479" s="15">
        <v>222000</v>
      </c>
      <c r="G1479" s="15">
        <v>2355263.57142857</v>
      </c>
      <c r="H1479" s="15">
        <v>56.927500000000002</v>
      </c>
      <c r="I1479" s="15">
        <v>69.290000000000006</v>
      </c>
      <c r="J1479" s="15">
        <v>2.8220000000000001</v>
      </c>
      <c r="K1479" s="15">
        <v>21111.599999999999</v>
      </c>
      <c r="L1479" s="15">
        <v>775609</v>
      </c>
      <c r="M1479" s="15">
        <v>1023</v>
      </c>
      <c r="N1479" s="15">
        <v>16.968</v>
      </c>
      <c r="O1479" s="15">
        <v>272379</v>
      </c>
      <c r="P1479" s="15">
        <v>14248.6</v>
      </c>
      <c r="Q1479" s="15">
        <v>4007042</v>
      </c>
      <c r="R1479" s="15">
        <v>194000</v>
      </c>
      <c r="S1479" s="15">
        <v>21102</v>
      </c>
      <c r="T1479" s="15">
        <v>13.667999999999999</v>
      </c>
      <c r="U1479" s="15">
        <v>136.1</v>
      </c>
      <c r="V1479" s="15">
        <v>16</v>
      </c>
      <c r="W1479" s="15">
        <v>85.9</v>
      </c>
      <c r="X1479" s="15">
        <v>116.23098</v>
      </c>
      <c r="Y1479" s="15">
        <v>3.3333333333333299</v>
      </c>
      <c r="Z1479" s="15">
        <v>2.5981242656707799</v>
      </c>
      <c r="AA1479" s="15">
        <v>66.713768005371094</v>
      </c>
      <c r="AB1479" s="15">
        <v>328794</v>
      </c>
      <c r="AD1479" s="15">
        <v>1</v>
      </c>
      <c r="AE1479" s="15">
        <v>11.9</v>
      </c>
      <c r="AF1479" s="15">
        <v>48.5</v>
      </c>
      <c r="AH1479" s="13">
        <f t="shared" si="322"/>
        <v>2019</v>
      </c>
      <c r="AI1479" s="13">
        <f t="shared" si="323"/>
        <v>22</v>
      </c>
      <c r="AJ1479" s="13">
        <f>IF(AND(ISNUMBER(C1479),ISNUMBER(AK1479),ISNUMBER(AL1479),AH1479&gt;=Inputs!$B$5,AH1479&lt;=Inputs!$B$6,AH1479&lt;&gt;Inputs!$B$7,AH1479&lt;&gt;Inputs!$B$8),1,0)</f>
        <v>1</v>
      </c>
      <c r="AK1479" s="13">
        <f>IF(INDEX($E1479:$AF1479,Inputs!$C$10)="","",INDEX($E1479:$AF1479,Inputs!$C$10))</f>
        <v>272379</v>
      </c>
      <c r="AL1479" s="13">
        <f>IF(INDEX($E1479:$AF1479,Inputs!$C$11)="","",INDEX($E1479:$AF1479,Inputs!$C$11))</f>
        <v>222000</v>
      </c>
      <c r="AM1479" s="19">
        <f>Regression!$C$5+Regression!$C$6*A1479</f>
        <v>9113.3364403010219</v>
      </c>
      <c r="AN1479" s="27">
        <f t="shared" si="324"/>
        <v>1.0359542920252547</v>
      </c>
      <c r="AO1479" s="30">
        <f>INDEX('Seasonal Index'!$E$2:$E$53,AI1479)</f>
        <v>1.0139791701706116</v>
      </c>
      <c r="AP1479" s="34">
        <f t="shared" si="325"/>
        <v>9310.8421531099721</v>
      </c>
      <c r="AQ1479" s="16">
        <f>IF(AJ1479=1,A1479-Regression!$C$15,0)</f>
        <v>-17.280575539568417</v>
      </c>
      <c r="AR1479" s="16">
        <f>IF(AJ1479=1,AK1479-Regression!$D$15,0)</f>
        <v>4976.0215827338398</v>
      </c>
      <c r="AS1479" s="16">
        <f>IF(AJ1479=1,AL1479-Regression!$E$15,0)</f>
        <v>-13292.565947242198</v>
      </c>
      <c r="AT1479" s="16">
        <f>IF(AJ1479=1,AP1479-Regression!$F$15,0)</f>
        <v>216.26951128670589</v>
      </c>
      <c r="AU1479" s="19">
        <f>IF(AND(ISNUMBER(AK1479),ISNUMBER(AL1479)),Regression!$C$38+Regression!$D$38*A1479+Regression!$E$38*AK1479+Regression!$F$38*AL1479,"")</f>
        <v>9165.9422288810056</v>
      </c>
      <c r="AV1479" s="34">
        <f t="shared" si="326"/>
        <v>9294.0744950725275</v>
      </c>
      <c r="AW1479" s="13" t="str">
        <f>IF(AJ1479=1,"Train",IF(AH1479=Inputs!$B$6+1,"Validation",IF(AH1479&gt;Inputs!$B$6+1,"Forecast","Not used")))</f>
        <v>Train</v>
      </c>
      <c r="AX1479" s="34">
        <f t="shared" si="327"/>
        <v>9441</v>
      </c>
      <c r="AY1479" s="38" t="str">
        <f t="shared" si="328"/>
        <v/>
      </c>
      <c r="AZ1479" s="13">
        <f t="shared" si="329"/>
        <v>144.89992422896648</v>
      </c>
      <c r="BB1479" s="19">
        <f>Regression!$C$45+Regression!$C$46*A1479</f>
        <v>8449.2199095952328</v>
      </c>
      <c r="BC1479" s="27" t="str">
        <f t="shared" si="330"/>
        <v/>
      </c>
      <c r="BD1479" s="30">
        <f>INDEX('Seasonal Index'!$H$2:$H$53,AI1479)</f>
        <v>1.0395594903117378</v>
      </c>
      <c r="BE1479" s="34" t="str">
        <f t="shared" si="331"/>
        <v/>
      </c>
      <c r="BF1479" s="38" t="str">
        <f t="shared" si="332"/>
        <v/>
      </c>
      <c r="BG1479" s="34">
        <f t="shared" si="333"/>
        <v>9441</v>
      </c>
      <c r="BH1479" s="13">
        <f t="shared" si="334"/>
        <v>0</v>
      </c>
      <c r="BI1479" s="13">
        <f t="shared" si="335"/>
        <v>0</v>
      </c>
    </row>
    <row r="1480" spans="1:61" x14ac:dyDescent="0.2">
      <c r="A1480" s="15">
        <v>1479</v>
      </c>
      <c r="B1480" s="35">
        <v>43623</v>
      </c>
      <c r="C1480" s="36">
        <v>9877</v>
      </c>
      <c r="D1480" s="37"/>
      <c r="E1480" s="15">
        <v>2818.14</v>
      </c>
      <c r="F1480" s="15">
        <v>223000</v>
      </c>
      <c r="G1480" s="15">
        <v>2437584</v>
      </c>
      <c r="H1480" s="15">
        <v>52.972000000000001</v>
      </c>
      <c r="I1480" s="15">
        <v>63.146000000000001</v>
      </c>
      <c r="J1480" s="15">
        <v>2.8069999999999999</v>
      </c>
      <c r="K1480" s="15">
        <v>21111.599999999999</v>
      </c>
      <c r="L1480" s="15">
        <v>775609</v>
      </c>
      <c r="M1480" s="15">
        <v>1013</v>
      </c>
      <c r="N1480" s="15">
        <v>16.968</v>
      </c>
      <c r="O1480" s="15">
        <v>272379</v>
      </c>
      <c r="P1480" s="15">
        <v>14290</v>
      </c>
      <c r="Q1480" s="15">
        <v>4007042</v>
      </c>
      <c r="R1480" s="15">
        <v>194000</v>
      </c>
      <c r="S1480" s="15">
        <v>21102</v>
      </c>
      <c r="T1480" s="15">
        <v>13.667999999999999</v>
      </c>
      <c r="U1480" s="15">
        <v>136.1</v>
      </c>
      <c r="V1480" s="15">
        <v>16</v>
      </c>
      <c r="W1480" s="15">
        <v>86.8</v>
      </c>
      <c r="X1480" s="15">
        <v>116.499275</v>
      </c>
      <c r="Y1480" s="15">
        <v>2.2222222222222201</v>
      </c>
      <c r="Z1480" s="15">
        <v>2.5981242656707799</v>
      </c>
      <c r="AA1480" s="15">
        <v>66.713768005371094</v>
      </c>
      <c r="AB1480" s="15">
        <v>328794</v>
      </c>
      <c r="AD1480" s="15">
        <v>0</v>
      </c>
      <c r="AE1480" s="15">
        <v>10.8</v>
      </c>
      <c r="AF1480" s="15">
        <v>42.9</v>
      </c>
      <c r="AH1480" s="13">
        <f t="shared" si="322"/>
        <v>2019</v>
      </c>
      <c r="AI1480" s="13">
        <f t="shared" si="323"/>
        <v>23</v>
      </c>
      <c r="AJ1480" s="13">
        <f>IF(AND(ISNUMBER(C1480),ISNUMBER(AK1480),ISNUMBER(AL1480),AH1480&gt;=Inputs!$B$5,AH1480&lt;=Inputs!$B$6,AH1480&lt;&gt;Inputs!$B$7,AH1480&lt;&gt;Inputs!$B$8),1,0)</f>
        <v>1</v>
      </c>
      <c r="AK1480" s="13">
        <f>IF(INDEX($E1480:$AF1480,Inputs!$C$10)="","",INDEX($E1480:$AF1480,Inputs!$C$10))</f>
        <v>272379</v>
      </c>
      <c r="AL1480" s="13">
        <f>IF(INDEX($E1480:$AF1480,Inputs!$C$11)="","",INDEX($E1480:$AF1480,Inputs!$C$11))</f>
        <v>223000</v>
      </c>
      <c r="AM1480" s="19">
        <f>Regression!$C$5+Regression!$C$6*A1480</f>
        <v>9112.163765362704</v>
      </c>
      <c r="AN1480" s="27">
        <f t="shared" si="324"/>
        <v>1.0839357428522745</v>
      </c>
      <c r="AO1480" s="30">
        <f>INDEX('Seasonal Index'!$E$2:$E$53,AI1480)</f>
        <v>1.0375597367919589</v>
      </c>
      <c r="AP1480" s="34">
        <f t="shared" si="325"/>
        <v>9519.451892513478</v>
      </c>
      <c r="AQ1480" s="16">
        <f>IF(AJ1480=1,A1480-Regression!$C$15,0)</f>
        <v>-16.280575539568417</v>
      </c>
      <c r="AR1480" s="16">
        <f>IF(AJ1480=1,AK1480-Regression!$D$15,0)</f>
        <v>4976.0215827338398</v>
      </c>
      <c r="AS1480" s="16">
        <f>IF(AJ1480=1,AL1480-Regression!$E$15,0)</f>
        <v>-12292.565947242198</v>
      </c>
      <c r="AT1480" s="16">
        <f>IF(AJ1480=1,AP1480-Regression!$F$15,0)</f>
        <v>424.87925069021185</v>
      </c>
      <c r="AU1480" s="19">
        <f>IF(AND(ISNUMBER(AK1480),ISNUMBER(AL1480)),Regression!$C$38+Regression!$D$38*A1480+Regression!$E$38*AK1480+Regression!$F$38*AL1480,"")</f>
        <v>9161.7248742863158</v>
      </c>
      <c r="AV1480" s="34">
        <f t="shared" si="326"/>
        <v>9505.836849124853</v>
      </c>
      <c r="AW1480" s="13" t="str">
        <f>IF(AJ1480=1,"Train",IF(AH1480=Inputs!$B$6+1,"Validation",IF(AH1480&gt;Inputs!$B$6+1,"Forecast","Not used")))</f>
        <v>Train</v>
      </c>
      <c r="AX1480" s="34">
        <f t="shared" si="327"/>
        <v>9877</v>
      </c>
      <c r="AY1480" s="38" t="str">
        <f t="shared" si="328"/>
        <v/>
      </c>
      <c r="AZ1480" s="13">
        <f t="shared" si="329"/>
        <v>357.72701822716226</v>
      </c>
      <c r="BB1480" s="19">
        <f>Regression!$C$45+Regression!$C$46*A1480</f>
        <v>8450.7794092080094</v>
      </c>
      <c r="BC1480" s="27" t="str">
        <f t="shared" si="330"/>
        <v/>
      </c>
      <c r="BD1480" s="30">
        <f>INDEX('Seasonal Index'!$H$2:$H$53,AI1480)</f>
        <v>1.0378992768174384</v>
      </c>
      <c r="BE1480" s="34" t="str">
        <f t="shared" si="331"/>
        <v/>
      </c>
      <c r="BF1480" s="38" t="str">
        <f t="shared" si="332"/>
        <v/>
      </c>
      <c r="BG1480" s="34">
        <f t="shared" si="333"/>
        <v>9877</v>
      </c>
      <c r="BH1480" s="13">
        <f t="shared" si="334"/>
        <v>0</v>
      </c>
      <c r="BI1480" s="13">
        <f t="shared" si="335"/>
        <v>0</v>
      </c>
    </row>
    <row r="1481" spans="1:61" x14ac:dyDescent="0.2">
      <c r="A1481" s="15">
        <v>1480</v>
      </c>
      <c r="B1481" s="35">
        <v>43630</v>
      </c>
      <c r="C1481" s="36">
        <v>9928</v>
      </c>
      <c r="D1481" s="37"/>
      <c r="E1481" s="15">
        <v>2886.1819999999998</v>
      </c>
      <c r="F1481" s="15">
        <v>226000</v>
      </c>
      <c r="G1481" s="15">
        <v>2555226.57142857</v>
      </c>
      <c r="H1481" s="15">
        <v>52.521999999999998</v>
      </c>
      <c r="I1481" s="15">
        <v>63.188000000000002</v>
      </c>
      <c r="J1481" s="15">
        <v>2.7320000000000002</v>
      </c>
      <c r="K1481" s="15">
        <v>21111.599999999999</v>
      </c>
      <c r="L1481" s="15">
        <v>742566</v>
      </c>
      <c r="M1481" s="15">
        <v>1013</v>
      </c>
      <c r="N1481" s="15">
        <v>16.968</v>
      </c>
      <c r="O1481" s="15">
        <v>272379</v>
      </c>
      <c r="P1481" s="15">
        <v>14290</v>
      </c>
      <c r="Q1481" s="15">
        <v>4007042</v>
      </c>
      <c r="R1481" s="15">
        <v>194000</v>
      </c>
      <c r="S1481" s="15">
        <v>21102</v>
      </c>
      <c r="T1481" s="15">
        <v>13.667999999999999</v>
      </c>
      <c r="U1481" s="15">
        <v>136.1</v>
      </c>
      <c r="V1481" s="15">
        <v>16</v>
      </c>
      <c r="W1481" s="15">
        <v>86.8</v>
      </c>
      <c r="X1481" s="15">
        <v>116.06225999999999</v>
      </c>
      <c r="Y1481" s="15">
        <v>2.2222222222222201</v>
      </c>
      <c r="Z1481" s="15">
        <v>2.5981242656707799</v>
      </c>
      <c r="AA1481" s="15">
        <v>66.713768005371094</v>
      </c>
      <c r="AB1481" s="15">
        <v>328794</v>
      </c>
      <c r="AD1481" s="15">
        <v>0</v>
      </c>
      <c r="AE1481" s="15">
        <v>4.3</v>
      </c>
      <c r="AF1481" s="15">
        <v>37.700000000000003</v>
      </c>
      <c r="AH1481" s="13">
        <f t="shared" si="322"/>
        <v>2019</v>
      </c>
      <c r="AI1481" s="13">
        <f t="shared" si="323"/>
        <v>24</v>
      </c>
      <c r="AJ1481" s="13">
        <f>IF(AND(ISNUMBER(C1481),ISNUMBER(AK1481),ISNUMBER(AL1481),AH1481&gt;=Inputs!$B$5,AH1481&lt;=Inputs!$B$6,AH1481&lt;&gt;Inputs!$B$7,AH1481&lt;&gt;Inputs!$B$8),1,0)</f>
        <v>1</v>
      </c>
      <c r="AK1481" s="13">
        <f>IF(INDEX($E1481:$AF1481,Inputs!$C$10)="","",INDEX($E1481:$AF1481,Inputs!$C$10))</f>
        <v>272379</v>
      </c>
      <c r="AL1481" s="13">
        <f>IF(INDEX($E1481:$AF1481,Inputs!$C$11)="","",INDEX($E1481:$AF1481,Inputs!$C$11))</f>
        <v>226000</v>
      </c>
      <c r="AM1481" s="19">
        <f>Regression!$C$5+Regression!$C$6*A1481</f>
        <v>9110.9910904243843</v>
      </c>
      <c r="AN1481" s="27">
        <f t="shared" si="324"/>
        <v>1.0896728908487561</v>
      </c>
      <c r="AO1481" s="30">
        <f>INDEX('Seasonal Index'!$E$2:$E$53,AI1481)</f>
        <v>1.0344513246808191</v>
      </c>
      <c r="AP1481" s="34">
        <f t="shared" si="325"/>
        <v>9597.3582933573925</v>
      </c>
      <c r="AQ1481" s="16">
        <f>IF(AJ1481=1,A1481-Regression!$C$15,0)</f>
        <v>-15.280575539568417</v>
      </c>
      <c r="AR1481" s="16">
        <f>IF(AJ1481=1,AK1481-Regression!$D$15,0)</f>
        <v>4976.0215827338398</v>
      </c>
      <c r="AS1481" s="16">
        <f>IF(AJ1481=1,AL1481-Regression!$E$15,0)</f>
        <v>-9292.5659472421976</v>
      </c>
      <c r="AT1481" s="16">
        <f>IF(AJ1481=1,AP1481-Regression!$F$15,0)</f>
        <v>502.78565153412637</v>
      </c>
      <c r="AU1481" s="19">
        <f>IF(AND(ISNUMBER(AK1481),ISNUMBER(AL1481)),Regression!$C$38+Regression!$D$38*A1481+Regression!$E$38*AK1481+Regression!$F$38*AL1481,"")</f>
        <v>9152.1974369381096</v>
      </c>
      <c r="AV1481" s="34">
        <f t="shared" si="326"/>
        <v>9467.5027623810256</v>
      </c>
      <c r="AW1481" s="13" t="str">
        <f>IF(AJ1481=1,"Train",IF(AH1481=Inputs!$B$6+1,"Validation",IF(AH1481&gt;Inputs!$B$6+1,"Forecast","Not used")))</f>
        <v>Train</v>
      </c>
      <c r="AX1481" s="34">
        <f t="shared" si="327"/>
        <v>9928</v>
      </c>
      <c r="AY1481" s="38" t="str">
        <f t="shared" si="328"/>
        <v/>
      </c>
      <c r="AZ1481" s="13">
        <f t="shared" si="329"/>
        <v>445.16085641928294</v>
      </c>
      <c r="BB1481" s="19">
        <f>Regression!$C$45+Regression!$C$46*A1481</f>
        <v>8452.3389088207878</v>
      </c>
      <c r="BC1481" s="27" t="str">
        <f t="shared" si="330"/>
        <v/>
      </c>
      <c r="BD1481" s="30">
        <f>INDEX('Seasonal Index'!$H$2:$H$53,AI1481)</f>
        <v>1.0351080615346946</v>
      </c>
      <c r="BE1481" s="34" t="str">
        <f t="shared" si="331"/>
        <v/>
      </c>
      <c r="BF1481" s="38" t="str">
        <f t="shared" si="332"/>
        <v/>
      </c>
      <c r="BG1481" s="34">
        <f t="shared" si="333"/>
        <v>9928</v>
      </c>
      <c r="BH1481" s="13">
        <f t="shared" si="334"/>
        <v>0</v>
      </c>
      <c r="BI1481" s="13">
        <f t="shared" si="335"/>
        <v>0</v>
      </c>
    </row>
    <row r="1482" spans="1:61" x14ac:dyDescent="0.2">
      <c r="A1482" s="15">
        <v>1481</v>
      </c>
      <c r="B1482" s="35">
        <v>43637</v>
      </c>
      <c r="C1482" s="36">
        <v>9466</v>
      </c>
      <c r="D1482" s="37"/>
      <c r="E1482" s="15">
        <v>2927.7040000000002</v>
      </c>
      <c r="F1482" s="15">
        <v>217000</v>
      </c>
      <c r="G1482" s="15">
        <v>2597323.8571428601</v>
      </c>
      <c r="H1482" s="15">
        <v>54.753999999999998</v>
      </c>
      <c r="I1482" s="15">
        <v>64.037999999999997</v>
      </c>
      <c r="J1482" s="15">
        <v>2.67</v>
      </c>
      <c r="K1482" s="15">
        <v>21111.599999999999</v>
      </c>
      <c r="L1482" s="15">
        <v>742566</v>
      </c>
      <c r="M1482" s="15">
        <v>1013</v>
      </c>
      <c r="N1482" s="15">
        <v>17.966999999999999</v>
      </c>
      <c r="O1482" s="15">
        <v>273413</v>
      </c>
      <c r="P1482" s="15">
        <v>14290</v>
      </c>
      <c r="Q1482" s="15">
        <v>4051283</v>
      </c>
      <c r="R1482" s="15">
        <v>194000</v>
      </c>
      <c r="S1482" s="15">
        <v>21102</v>
      </c>
      <c r="T1482" s="15">
        <v>13.667999999999999</v>
      </c>
      <c r="U1482" s="15">
        <v>136.1</v>
      </c>
      <c r="V1482" s="15">
        <v>16</v>
      </c>
      <c r="W1482" s="15">
        <v>86.8</v>
      </c>
      <c r="X1482" s="15">
        <v>115.57013999999999</v>
      </c>
      <c r="Y1482" s="15">
        <v>2.2222222222222201</v>
      </c>
      <c r="Z1482" s="15">
        <v>2.4530820846557599</v>
      </c>
      <c r="AA1482" s="15">
        <v>66.713768005371094</v>
      </c>
      <c r="AB1482" s="15">
        <v>328794</v>
      </c>
      <c r="AD1482" s="15">
        <v>0</v>
      </c>
      <c r="AE1482" s="15">
        <v>8.9</v>
      </c>
      <c r="AF1482" s="15">
        <v>47</v>
      </c>
      <c r="AH1482" s="13">
        <f t="shared" si="322"/>
        <v>2019</v>
      </c>
      <c r="AI1482" s="13">
        <f t="shared" si="323"/>
        <v>25</v>
      </c>
      <c r="AJ1482" s="13">
        <f>IF(AND(ISNUMBER(C1482),ISNUMBER(AK1482),ISNUMBER(AL1482),AH1482&gt;=Inputs!$B$5,AH1482&lt;=Inputs!$B$6,AH1482&lt;&gt;Inputs!$B$7,AH1482&lt;&gt;Inputs!$B$8),1,0)</f>
        <v>1</v>
      </c>
      <c r="AK1482" s="13">
        <f>IF(INDEX($E1482:$AF1482,Inputs!$C$10)="","",INDEX($E1482:$AF1482,Inputs!$C$10))</f>
        <v>273413</v>
      </c>
      <c r="AL1482" s="13">
        <f>IF(INDEX($E1482:$AF1482,Inputs!$C$11)="","",INDEX($E1482:$AF1482,Inputs!$C$11))</f>
        <v>217000</v>
      </c>
      <c r="AM1482" s="19">
        <f>Regression!$C$5+Regression!$C$6*A1482</f>
        <v>9109.8184154860646</v>
      </c>
      <c r="AN1482" s="27">
        <f t="shared" si="324"/>
        <v>1.0390986481035067</v>
      </c>
      <c r="AO1482" s="30">
        <f>INDEX('Seasonal Index'!$E$2:$E$53,AI1482)</f>
        <v>1.0360606930993077</v>
      </c>
      <c r="AP1482" s="34">
        <f t="shared" si="325"/>
        <v>9136.5303819056007</v>
      </c>
      <c r="AQ1482" s="16">
        <f>IF(AJ1482=1,A1482-Regression!$C$15,0)</f>
        <v>-14.280575539568417</v>
      </c>
      <c r="AR1482" s="16">
        <f>IF(AJ1482=1,AK1482-Regression!$D$15,0)</f>
        <v>6010.0215827338398</v>
      </c>
      <c r="AS1482" s="16">
        <f>IF(AJ1482=1,AL1482-Regression!$E$15,0)</f>
        <v>-18292.565947242198</v>
      </c>
      <c r="AT1482" s="16">
        <f>IF(AJ1482=1,AP1482-Regression!$F$15,0)</f>
        <v>41.957740082334567</v>
      </c>
      <c r="AU1482" s="19">
        <f>IF(AND(ISNUMBER(AK1482),ISNUMBER(AL1482)),Regression!$C$38+Regression!$D$38*A1482+Regression!$E$38*AK1482+Regression!$F$38*AL1482,"")</f>
        <v>9176.4172060513647</v>
      </c>
      <c r="AV1482" s="34">
        <f t="shared" si="326"/>
        <v>9507.3251706699903</v>
      </c>
      <c r="AW1482" s="13" t="str">
        <f>IF(AJ1482=1,"Train",IF(AH1482=Inputs!$B$6+1,"Validation",IF(AH1482&gt;Inputs!$B$6+1,"Forecast","Not used")))</f>
        <v>Train</v>
      </c>
      <c r="AX1482" s="34">
        <f t="shared" si="327"/>
        <v>9466</v>
      </c>
      <c r="AY1482" s="38" t="str">
        <f t="shared" si="328"/>
        <v/>
      </c>
      <c r="AZ1482" s="13">
        <f t="shared" si="329"/>
        <v>-39.886824145763967</v>
      </c>
      <c r="BB1482" s="19">
        <f>Regression!$C$45+Regression!$C$46*A1482</f>
        <v>8453.8984084335643</v>
      </c>
      <c r="BC1482" s="27" t="str">
        <f t="shared" si="330"/>
        <v/>
      </c>
      <c r="BD1482" s="30">
        <f>INDEX('Seasonal Index'!$H$2:$H$53,AI1482)</f>
        <v>1.0325970785197598</v>
      </c>
      <c r="BE1482" s="34" t="str">
        <f t="shared" si="331"/>
        <v/>
      </c>
      <c r="BF1482" s="38" t="str">
        <f t="shared" si="332"/>
        <v/>
      </c>
      <c r="BG1482" s="34">
        <f t="shared" si="333"/>
        <v>9466</v>
      </c>
      <c r="BH1482" s="13">
        <f t="shared" si="334"/>
        <v>0</v>
      </c>
      <c r="BI1482" s="13">
        <f t="shared" si="335"/>
        <v>0</v>
      </c>
    </row>
    <row r="1483" spans="1:61" x14ac:dyDescent="0.2">
      <c r="A1483" s="15">
        <v>1482</v>
      </c>
      <c r="B1483" s="35">
        <v>43644</v>
      </c>
      <c r="C1483" s="36">
        <v>9492</v>
      </c>
      <c r="D1483" s="37"/>
      <c r="E1483" s="15">
        <v>2928.6379999999999</v>
      </c>
      <c r="F1483" s="15">
        <v>234000</v>
      </c>
      <c r="G1483" s="15">
        <v>2622505.42857143</v>
      </c>
      <c r="H1483" s="15">
        <v>58.381999999999998</v>
      </c>
      <c r="I1483" s="15">
        <v>66.510000000000005</v>
      </c>
      <c r="J1483" s="15">
        <v>2.6539999999999999</v>
      </c>
      <c r="K1483" s="15">
        <v>21111.599999999999</v>
      </c>
      <c r="L1483" s="15">
        <v>742566</v>
      </c>
      <c r="M1483" s="15">
        <v>1013</v>
      </c>
      <c r="N1483" s="15">
        <v>17.966999999999999</v>
      </c>
      <c r="O1483" s="15">
        <v>273413</v>
      </c>
      <c r="P1483" s="15">
        <v>14290</v>
      </c>
      <c r="Q1483" s="15">
        <v>4051283</v>
      </c>
      <c r="R1483" s="15">
        <v>194000</v>
      </c>
      <c r="S1483" s="15">
        <v>21102</v>
      </c>
      <c r="T1483" s="15">
        <v>13.667999999999999</v>
      </c>
      <c r="U1483" s="15">
        <v>136.1</v>
      </c>
      <c r="V1483" s="15">
        <v>16</v>
      </c>
      <c r="W1483" s="15">
        <v>86.8</v>
      </c>
      <c r="X1483" s="15">
        <v>115.45586</v>
      </c>
      <c r="Y1483" s="15">
        <v>2.2222222222222201</v>
      </c>
      <c r="Z1483" s="15">
        <v>2.4530820846557599</v>
      </c>
      <c r="AA1483" s="15">
        <v>66.713768005371094</v>
      </c>
      <c r="AB1483" s="15">
        <v>328794</v>
      </c>
      <c r="AD1483" s="15">
        <v>0</v>
      </c>
      <c r="AE1483" s="15">
        <v>0</v>
      </c>
      <c r="AF1483" s="15">
        <v>62.8</v>
      </c>
      <c r="AH1483" s="13">
        <f t="shared" si="322"/>
        <v>2019</v>
      </c>
      <c r="AI1483" s="13">
        <f t="shared" si="323"/>
        <v>26</v>
      </c>
      <c r="AJ1483" s="13">
        <f>IF(AND(ISNUMBER(C1483),ISNUMBER(AK1483),ISNUMBER(AL1483),AH1483&gt;=Inputs!$B$5,AH1483&lt;=Inputs!$B$6,AH1483&lt;&gt;Inputs!$B$7,AH1483&lt;&gt;Inputs!$B$8),1,0)</f>
        <v>1</v>
      </c>
      <c r="AK1483" s="13">
        <f>IF(INDEX($E1483:$AF1483,Inputs!$C$10)="","",INDEX($E1483:$AF1483,Inputs!$C$10))</f>
        <v>273413</v>
      </c>
      <c r="AL1483" s="13">
        <f>IF(INDEX($E1483:$AF1483,Inputs!$C$11)="","",INDEX($E1483:$AF1483,Inputs!$C$11))</f>
        <v>234000</v>
      </c>
      <c r="AM1483" s="19">
        <f>Regression!$C$5+Regression!$C$6*A1483</f>
        <v>9108.6457405477468</v>
      </c>
      <c r="AN1483" s="27">
        <f t="shared" si="324"/>
        <v>1.0420868557600969</v>
      </c>
      <c r="AO1483" s="30">
        <f>INDEX('Seasonal Index'!$E$2:$E$53,AI1483)</f>
        <v>1.057751041708793</v>
      </c>
      <c r="AP1483" s="34">
        <f t="shared" si="325"/>
        <v>8973.7562296943797</v>
      </c>
      <c r="AQ1483" s="16">
        <f>IF(AJ1483=1,A1483-Regression!$C$15,0)</f>
        <v>-13.280575539568417</v>
      </c>
      <c r="AR1483" s="16">
        <f>IF(AJ1483=1,AK1483-Regression!$D$15,0)</f>
        <v>6010.0215827338398</v>
      </c>
      <c r="AS1483" s="16">
        <f>IF(AJ1483=1,AL1483-Regression!$E$15,0)</f>
        <v>-1292.5659472421976</v>
      </c>
      <c r="AT1483" s="16">
        <f>IF(AJ1483=1,AP1483-Regression!$F$15,0)</f>
        <v>-120.81641212888644</v>
      </c>
      <c r="AU1483" s="19">
        <f>IF(AND(ISNUMBER(AK1483),ISNUMBER(AL1483)),Regression!$C$38+Regression!$D$38*A1483+Regression!$E$38*AK1483+Regression!$F$38*AL1483,"")</f>
        <v>9129.719189428557</v>
      </c>
      <c r="AV1483" s="34">
        <f t="shared" si="326"/>
        <v>9656.9699831268135</v>
      </c>
      <c r="AW1483" s="13" t="str">
        <f>IF(AJ1483=1,"Train",IF(AH1483=Inputs!$B$6+1,"Validation",IF(AH1483&gt;Inputs!$B$6+1,"Forecast","Not used")))</f>
        <v>Train</v>
      </c>
      <c r="AX1483" s="34">
        <f t="shared" si="327"/>
        <v>9492</v>
      </c>
      <c r="AY1483" s="38" t="str">
        <f t="shared" si="328"/>
        <v/>
      </c>
      <c r="AZ1483" s="13">
        <f t="shared" si="329"/>
        <v>-155.96295973417728</v>
      </c>
      <c r="BB1483" s="19">
        <f>Regression!$C$45+Regression!$C$46*A1483</f>
        <v>8455.4579080463409</v>
      </c>
      <c r="BC1483" s="27" t="str">
        <f t="shared" si="330"/>
        <v/>
      </c>
      <c r="BD1483" s="30">
        <f>INDEX('Seasonal Index'!$H$2:$H$53,AI1483)</f>
        <v>1.0794606245983969</v>
      </c>
      <c r="BE1483" s="34" t="str">
        <f t="shared" si="331"/>
        <v/>
      </c>
      <c r="BF1483" s="38" t="str">
        <f t="shared" si="332"/>
        <v/>
      </c>
      <c r="BG1483" s="34">
        <f t="shared" si="333"/>
        <v>9492</v>
      </c>
      <c r="BH1483" s="13">
        <f t="shared" si="334"/>
        <v>0</v>
      </c>
      <c r="BI1483" s="13">
        <f t="shared" si="335"/>
        <v>0</v>
      </c>
    </row>
    <row r="1484" spans="1:61" x14ac:dyDescent="0.2">
      <c r="A1484" s="15">
        <v>1483</v>
      </c>
      <c r="B1484" s="35">
        <v>43651</v>
      </c>
      <c r="C1484" s="36">
        <v>9754</v>
      </c>
      <c r="D1484" s="37"/>
      <c r="E1484" s="15">
        <v>2980.8924999999999</v>
      </c>
      <c r="F1484" s="15">
        <v>226000</v>
      </c>
      <c r="G1484" s="15">
        <v>2375011.57142857</v>
      </c>
      <c r="H1484" s="15">
        <v>57.323333333333302</v>
      </c>
      <c r="I1484" s="15">
        <v>63.84</v>
      </c>
      <c r="J1484" s="15">
        <v>2.7130000000000001</v>
      </c>
      <c r="K1484" s="15">
        <v>21111.599999999999</v>
      </c>
      <c r="L1484" s="15">
        <v>742566</v>
      </c>
      <c r="M1484" s="15">
        <v>1013</v>
      </c>
      <c r="N1484" s="15">
        <v>17.966999999999999</v>
      </c>
      <c r="O1484" s="15">
        <v>273413</v>
      </c>
      <c r="P1484" s="15">
        <v>14290</v>
      </c>
      <c r="Q1484" s="15">
        <v>4051283</v>
      </c>
      <c r="R1484" s="15">
        <v>360000</v>
      </c>
      <c r="S1484" s="15">
        <v>21102</v>
      </c>
      <c r="T1484" s="15">
        <v>13.667999999999999</v>
      </c>
      <c r="U1484" s="15">
        <v>136.1</v>
      </c>
      <c r="V1484" s="15">
        <v>16</v>
      </c>
      <c r="W1484" s="15">
        <v>88.7</v>
      </c>
      <c r="X1484" s="15">
        <v>114.62002</v>
      </c>
      <c r="Y1484" s="15">
        <v>2.2222222222222201</v>
      </c>
      <c r="Z1484" s="15">
        <v>2.4530820846557599</v>
      </c>
      <c r="AA1484" s="15">
        <v>66.713768005371094</v>
      </c>
      <c r="AB1484" s="15">
        <v>328794</v>
      </c>
      <c r="AD1484" s="15">
        <v>1</v>
      </c>
      <c r="AE1484" s="15">
        <v>0</v>
      </c>
      <c r="AF1484" s="15">
        <v>80.400000000000006</v>
      </c>
      <c r="AH1484" s="13">
        <f t="shared" si="322"/>
        <v>2019</v>
      </c>
      <c r="AI1484" s="13">
        <f t="shared" si="323"/>
        <v>27</v>
      </c>
      <c r="AJ1484" s="13">
        <f>IF(AND(ISNUMBER(C1484),ISNUMBER(AK1484),ISNUMBER(AL1484),AH1484&gt;=Inputs!$B$5,AH1484&lt;=Inputs!$B$6,AH1484&lt;&gt;Inputs!$B$7,AH1484&lt;&gt;Inputs!$B$8),1,0)</f>
        <v>1</v>
      </c>
      <c r="AK1484" s="13">
        <f>IF(INDEX($E1484:$AF1484,Inputs!$C$10)="","",INDEX($E1484:$AF1484,Inputs!$C$10))</f>
        <v>273413</v>
      </c>
      <c r="AL1484" s="13">
        <f>IF(INDEX($E1484:$AF1484,Inputs!$C$11)="","",INDEX($E1484:$AF1484,Inputs!$C$11))</f>
        <v>226000</v>
      </c>
      <c r="AM1484" s="19">
        <f>Regression!$C$5+Regression!$C$6*A1484</f>
        <v>9107.4730656094271</v>
      </c>
      <c r="AN1484" s="27">
        <f t="shared" si="324"/>
        <v>1.0709886188773823</v>
      </c>
      <c r="AO1484" s="30">
        <f>INDEX('Seasonal Index'!$E$2:$E$53,AI1484)</f>
        <v>1.0212618850338866</v>
      </c>
      <c r="AP1484" s="34">
        <f t="shared" si="325"/>
        <v>9550.9292405212509</v>
      </c>
      <c r="AQ1484" s="16">
        <f>IF(AJ1484=1,A1484-Regression!$C$15,0)</f>
        <v>-12.280575539568417</v>
      </c>
      <c r="AR1484" s="16">
        <f>IF(AJ1484=1,AK1484-Regression!$D$15,0)</f>
        <v>6010.0215827338398</v>
      </c>
      <c r="AS1484" s="16">
        <f>IF(AJ1484=1,AL1484-Regression!$E$15,0)</f>
        <v>-9292.5659472421976</v>
      </c>
      <c r="AT1484" s="16">
        <f>IF(AJ1484=1,AP1484-Regression!$F$15,0)</f>
        <v>456.35659869798474</v>
      </c>
      <c r="AU1484" s="19">
        <f>IF(AND(ISNUMBER(AK1484),ISNUMBER(AL1484)),Regression!$C$38+Regression!$D$38*A1484+Regression!$E$38*AK1484+Regression!$F$38*AL1484,"")</f>
        <v>9149.3972072246797</v>
      </c>
      <c r="AV1484" s="34">
        <f t="shared" si="326"/>
        <v>9343.9306387740544</v>
      </c>
      <c r="AW1484" s="13" t="str">
        <f>IF(AJ1484=1,"Train",IF(AH1484=Inputs!$B$6+1,"Validation",IF(AH1484&gt;Inputs!$B$6+1,"Forecast","Not used")))</f>
        <v>Train</v>
      </c>
      <c r="AX1484" s="34">
        <f t="shared" si="327"/>
        <v>9754</v>
      </c>
      <c r="AY1484" s="38" t="str">
        <f t="shared" si="328"/>
        <v/>
      </c>
      <c r="AZ1484" s="13">
        <f t="shared" si="329"/>
        <v>401.53203329657117</v>
      </c>
      <c r="BB1484" s="19">
        <f>Regression!$C$45+Regression!$C$46*A1484</f>
        <v>8457.0174076591175</v>
      </c>
      <c r="BC1484" s="27" t="str">
        <f t="shared" si="330"/>
        <v/>
      </c>
      <c r="BD1484" s="30">
        <f>INDEX('Seasonal Index'!$H$2:$H$53,AI1484)</f>
        <v>0.99454601152310251</v>
      </c>
      <c r="BE1484" s="34" t="str">
        <f t="shared" si="331"/>
        <v/>
      </c>
      <c r="BF1484" s="38" t="str">
        <f t="shared" si="332"/>
        <v/>
      </c>
      <c r="BG1484" s="34">
        <f t="shared" si="333"/>
        <v>9754</v>
      </c>
      <c r="BH1484" s="13">
        <f t="shared" si="334"/>
        <v>0</v>
      </c>
      <c r="BI1484" s="13">
        <f t="shared" si="335"/>
        <v>0</v>
      </c>
    </row>
    <row r="1485" spans="1:61" x14ac:dyDescent="0.2">
      <c r="A1485" s="15">
        <v>1484</v>
      </c>
      <c r="B1485" s="35">
        <v>43658</v>
      </c>
      <c r="C1485" s="36">
        <v>9214</v>
      </c>
      <c r="D1485" s="37"/>
      <c r="E1485" s="15">
        <v>2992.4659999999999</v>
      </c>
      <c r="F1485" s="15">
        <v>215000</v>
      </c>
      <c r="G1485" s="15">
        <v>2605387.8571428601</v>
      </c>
      <c r="H1485" s="15">
        <v>59.024000000000001</v>
      </c>
      <c r="I1485" s="15">
        <v>65.977999999999994</v>
      </c>
      <c r="J1485" s="15">
        <v>2.7429999999999999</v>
      </c>
      <c r="K1485" s="15">
        <v>21111.599999999999</v>
      </c>
      <c r="L1485" s="15">
        <v>834429</v>
      </c>
      <c r="M1485" s="15">
        <v>986</v>
      </c>
      <c r="N1485" s="15">
        <v>17.966999999999999</v>
      </c>
      <c r="O1485" s="15">
        <v>273413</v>
      </c>
      <c r="P1485" s="15">
        <v>14353.3</v>
      </c>
      <c r="Q1485" s="15">
        <v>4051283</v>
      </c>
      <c r="R1485" s="15">
        <v>360000</v>
      </c>
      <c r="S1485" s="15">
        <v>21102</v>
      </c>
      <c r="T1485" s="15">
        <v>13.667999999999999</v>
      </c>
      <c r="U1485" s="15">
        <v>136.1</v>
      </c>
      <c r="V1485" s="15">
        <v>16</v>
      </c>
      <c r="W1485" s="15">
        <v>88.7</v>
      </c>
      <c r="X1485" s="15">
        <v>114.8691</v>
      </c>
      <c r="Y1485" s="15">
        <v>2.2222222222222201</v>
      </c>
      <c r="Z1485" s="15">
        <v>2.4530820846557599</v>
      </c>
      <c r="AA1485" s="15">
        <v>66.713768005371094</v>
      </c>
      <c r="AB1485" s="15">
        <v>328794</v>
      </c>
      <c r="AD1485" s="15">
        <v>0</v>
      </c>
      <c r="AE1485" s="15">
        <v>0.1</v>
      </c>
      <c r="AF1485" s="15">
        <v>79.900000000000006</v>
      </c>
      <c r="AH1485" s="13">
        <f t="shared" si="322"/>
        <v>2019</v>
      </c>
      <c r="AI1485" s="13">
        <f t="shared" si="323"/>
        <v>28</v>
      </c>
      <c r="AJ1485" s="13">
        <f>IF(AND(ISNUMBER(C1485),ISNUMBER(AK1485),ISNUMBER(AL1485),AH1485&gt;=Inputs!$B$5,AH1485&lt;=Inputs!$B$6,AH1485&lt;&gt;Inputs!$B$7,AH1485&lt;&gt;Inputs!$B$8),1,0)</f>
        <v>1</v>
      </c>
      <c r="AK1485" s="13">
        <f>IF(INDEX($E1485:$AF1485,Inputs!$C$10)="","",INDEX($E1485:$AF1485,Inputs!$C$10))</f>
        <v>273413</v>
      </c>
      <c r="AL1485" s="13">
        <f>IF(INDEX($E1485:$AF1485,Inputs!$C$11)="","",INDEX($E1485:$AF1485,Inputs!$C$11))</f>
        <v>215000</v>
      </c>
      <c r="AM1485" s="19">
        <f>Regression!$C$5+Regression!$C$6*A1485</f>
        <v>9106.3003906711092</v>
      </c>
      <c r="AN1485" s="27">
        <f t="shared" si="324"/>
        <v>1.0118269335194809</v>
      </c>
      <c r="AO1485" s="30">
        <f>INDEX('Seasonal Index'!$E$2:$E$53,AI1485)</f>
        <v>1.0135090248159799</v>
      </c>
      <c r="AP1485" s="34">
        <f t="shared" si="325"/>
        <v>9091.1869301538391</v>
      </c>
      <c r="AQ1485" s="16">
        <f>IF(AJ1485=1,A1485-Regression!$C$15,0)</f>
        <v>-11.280575539568417</v>
      </c>
      <c r="AR1485" s="16">
        <f>IF(AJ1485=1,AK1485-Regression!$D$15,0)</f>
        <v>6010.0215827338398</v>
      </c>
      <c r="AS1485" s="16">
        <f>IF(AJ1485=1,AL1485-Regression!$E$15,0)</f>
        <v>-20292.565947242198</v>
      </c>
      <c r="AT1485" s="16">
        <f>IF(AJ1485=1,AP1485-Regression!$F$15,0)</f>
        <v>-3.3857116694271099</v>
      </c>
      <c r="AU1485" s="19">
        <f>IF(AND(ISNUMBER(AK1485),ISNUMBER(AL1485)),Regression!$C$38+Regression!$D$38*A1485+Regression!$E$38*AK1485+Regression!$F$38*AL1485,"")</f>
        <v>9177.0403491510751</v>
      </c>
      <c r="AV1485" s="34">
        <f t="shared" si="326"/>
        <v>9301.0132149650053</v>
      </c>
      <c r="AW1485" s="13" t="str">
        <f>IF(AJ1485=1,"Train",IF(AH1485=Inputs!$B$6+1,"Validation",IF(AH1485&gt;Inputs!$B$6+1,"Forecast","Not used")))</f>
        <v>Train</v>
      </c>
      <c r="AX1485" s="34">
        <f t="shared" si="327"/>
        <v>9214</v>
      </c>
      <c r="AY1485" s="38" t="str">
        <f t="shared" si="328"/>
        <v/>
      </c>
      <c r="AZ1485" s="13">
        <f t="shared" si="329"/>
        <v>-85.853418997236076</v>
      </c>
      <c r="BB1485" s="19">
        <f>Regression!$C$45+Regression!$C$46*A1485</f>
        <v>8458.576907271894</v>
      </c>
      <c r="BC1485" s="27" t="str">
        <f t="shared" si="330"/>
        <v/>
      </c>
      <c r="BD1485" s="30">
        <f>INDEX('Seasonal Index'!$H$2:$H$53,AI1485)</f>
        <v>0.99258235973728948</v>
      </c>
      <c r="BE1485" s="34" t="str">
        <f t="shared" si="331"/>
        <v/>
      </c>
      <c r="BF1485" s="38" t="str">
        <f t="shared" si="332"/>
        <v/>
      </c>
      <c r="BG1485" s="34">
        <f t="shared" si="333"/>
        <v>9214</v>
      </c>
      <c r="BH1485" s="13">
        <f t="shared" si="334"/>
        <v>0</v>
      </c>
      <c r="BI1485" s="13">
        <f t="shared" si="335"/>
        <v>0</v>
      </c>
    </row>
    <row r="1486" spans="1:61" x14ac:dyDescent="0.2">
      <c r="A1486" s="15">
        <v>1485</v>
      </c>
      <c r="B1486" s="35">
        <v>43665</v>
      </c>
      <c r="C1486" s="36">
        <v>9673</v>
      </c>
      <c r="D1486" s="37"/>
      <c r="E1486" s="15">
        <v>2994.8960000000002</v>
      </c>
      <c r="F1486" s="15">
        <v>211000</v>
      </c>
      <c r="G1486" s="15">
        <v>2580076.8571428601</v>
      </c>
      <c r="H1486" s="15">
        <v>56.747999999999998</v>
      </c>
      <c r="I1486" s="15">
        <v>63.628</v>
      </c>
      <c r="J1486" s="15">
        <v>2.7789999999999999</v>
      </c>
      <c r="K1486" s="15">
        <v>21111.599999999999</v>
      </c>
      <c r="L1486" s="15">
        <v>834429</v>
      </c>
      <c r="M1486" s="15">
        <v>986</v>
      </c>
      <c r="N1486" s="15">
        <v>17.780999999999999</v>
      </c>
      <c r="O1486" s="15">
        <v>289711</v>
      </c>
      <c r="P1486" s="15">
        <v>14353.3</v>
      </c>
      <c r="Q1486" s="15">
        <v>4051283</v>
      </c>
      <c r="R1486" s="15">
        <v>360000</v>
      </c>
      <c r="S1486" s="15">
        <v>21102</v>
      </c>
      <c r="T1486" s="15">
        <v>13.667999999999999</v>
      </c>
      <c r="U1486" s="15">
        <v>136.1</v>
      </c>
      <c r="V1486" s="15">
        <v>16</v>
      </c>
      <c r="W1486" s="15">
        <v>88.7</v>
      </c>
      <c r="X1486" s="15">
        <v>114.96392</v>
      </c>
      <c r="Y1486" s="15">
        <v>2.2222222222222201</v>
      </c>
      <c r="Z1486" s="15">
        <v>2.6701521873474099</v>
      </c>
      <c r="AA1486" s="15">
        <v>66.713768005371094</v>
      </c>
      <c r="AB1486" s="15">
        <v>328794</v>
      </c>
      <c r="AD1486" s="15">
        <v>0</v>
      </c>
      <c r="AE1486" s="15">
        <v>0</v>
      </c>
      <c r="AF1486" s="15">
        <v>98.4</v>
      </c>
      <c r="AH1486" s="13">
        <f t="shared" si="322"/>
        <v>2019</v>
      </c>
      <c r="AI1486" s="13">
        <f t="shared" si="323"/>
        <v>29</v>
      </c>
      <c r="AJ1486" s="13">
        <f>IF(AND(ISNUMBER(C1486),ISNUMBER(AK1486),ISNUMBER(AL1486),AH1486&gt;=Inputs!$B$5,AH1486&lt;=Inputs!$B$6,AH1486&lt;&gt;Inputs!$B$7,AH1486&lt;&gt;Inputs!$B$8),1,0)</f>
        <v>1</v>
      </c>
      <c r="AK1486" s="13">
        <f>IF(INDEX($E1486:$AF1486,Inputs!$C$10)="","",INDEX($E1486:$AF1486,Inputs!$C$10))</f>
        <v>289711</v>
      </c>
      <c r="AL1486" s="13">
        <f>IF(INDEX($E1486:$AF1486,Inputs!$C$11)="","",INDEX($E1486:$AF1486,Inputs!$C$11))</f>
        <v>211000</v>
      </c>
      <c r="AM1486" s="19">
        <f>Regression!$C$5+Regression!$C$6*A1486</f>
        <v>9105.1277157327895</v>
      </c>
      <c r="AN1486" s="27">
        <f t="shared" si="324"/>
        <v>1.0623684040462147</v>
      </c>
      <c r="AO1486" s="30">
        <f>INDEX('Seasonal Index'!$E$2:$E$53,AI1486)</f>
        <v>1.0519566788647539</v>
      </c>
      <c r="AP1486" s="34">
        <f t="shared" si="325"/>
        <v>9195.2455784004978</v>
      </c>
      <c r="AQ1486" s="16">
        <f>IF(AJ1486=1,A1486-Regression!$C$15,0)</f>
        <v>-10.280575539568417</v>
      </c>
      <c r="AR1486" s="16">
        <f>IF(AJ1486=1,AK1486-Regression!$D$15,0)</f>
        <v>22308.02158273384</v>
      </c>
      <c r="AS1486" s="16">
        <f>IF(AJ1486=1,AL1486-Regression!$E$15,0)</f>
        <v>-24292.565947242198</v>
      </c>
      <c r="AT1486" s="16">
        <f>IF(AJ1486=1,AP1486-Regression!$F$15,0)</f>
        <v>100.67293657723167</v>
      </c>
      <c r="AU1486" s="19">
        <f>IF(AND(ISNUMBER(AK1486),ISNUMBER(AL1486)),Regression!$C$38+Regression!$D$38*A1486+Regression!$E$38*AK1486+Regression!$F$38*AL1486,"")</f>
        <v>9215.8366913900954</v>
      </c>
      <c r="AV1486" s="34">
        <f t="shared" si="326"/>
        <v>9694.6609588346655</v>
      </c>
      <c r="AW1486" s="13" t="str">
        <f>IF(AJ1486=1,"Train",IF(AH1486=Inputs!$B$6+1,"Validation",IF(AH1486&gt;Inputs!$B$6+1,"Forecast","Not used")))</f>
        <v>Train</v>
      </c>
      <c r="AX1486" s="34">
        <f t="shared" si="327"/>
        <v>9673</v>
      </c>
      <c r="AY1486" s="38" t="str">
        <f t="shared" si="328"/>
        <v/>
      </c>
      <c r="AZ1486" s="13">
        <f t="shared" si="329"/>
        <v>-20.591112989597605</v>
      </c>
      <c r="BB1486" s="19">
        <f>Regression!$C$45+Regression!$C$46*A1486</f>
        <v>8460.1364068846706</v>
      </c>
      <c r="BC1486" s="27" t="str">
        <f t="shared" si="330"/>
        <v/>
      </c>
      <c r="BD1486" s="30">
        <f>INDEX('Seasonal Index'!$H$2:$H$53,AI1486)</f>
        <v>1.0486159669304305</v>
      </c>
      <c r="BE1486" s="34" t="str">
        <f t="shared" si="331"/>
        <v/>
      </c>
      <c r="BF1486" s="38" t="str">
        <f t="shared" si="332"/>
        <v/>
      </c>
      <c r="BG1486" s="34">
        <f t="shared" si="333"/>
        <v>9673</v>
      </c>
      <c r="BH1486" s="13">
        <f t="shared" si="334"/>
        <v>0</v>
      </c>
      <c r="BI1486" s="13">
        <f t="shared" si="335"/>
        <v>0</v>
      </c>
    </row>
    <row r="1487" spans="1:61" x14ac:dyDescent="0.2">
      <c r="A1487" s="15">
        <v>1486</v>
      </c>
      <c r="B1487" s="35">
        <v>43672</v>
      </c>
      <c r="C1487" s="36">
        <v>9559</v>
      </c>
      <c r="D1487" s="37"/>
      <c r="E1487" s="15">
        <v>3007.9180000000001</v>
      </c>
      <c r="F1487" s="15">
        <v>202000</v>
      </c>
      <c r="G1487" s="15">
        <v>2608381.2857142901</v>
      </c>
      <c r="H1487" s="15">
        <v>56.054000000000002</v>
      </c>
      <c r="I1487" s="15">
        <v>62.8</v>
      </c>
      <c r="J1487" s="15">
        <v>2.75</v>
      </c>
      <c r="K1487" s="15">
        <v>21111.599999999999</v>
      </c>
      <c r="L1487" s="15">
        <v>834429</v>
      </c>
      <c r="M1487" s="15">
        <v>986</v>
      </c>
      <c r="N1487" s="15">
        <v>17.780999999999999</v>
      </c>
      <c r="O1487" s="15">
        <v>289711</v>
      </c>
      <c r="P1487" s="15">
        <v>14353.3</v>
      </c>
      <c r="Q1487" s="15">
        <v>4051283</v>
      </c>
      <c r="R1487" s="15">
        <v>360000</v>
      </c>
      <c r="S1487" s="15">
        <v>21102</v>
      </c>
      <c r="T1487" s="15">
        <v>13.667999999999999</v>
      </c>
      <c r="U1487" s="15">
        <v>136.1</v>
      </c>
      <c r="V1487" s="15">
        <v>16</v>
      </c>
      <c r="W1487" s="15">
        <v>88.7</v>
      </c>
      <c r="X1487" s="15">
        <v>114.86376</v>
      </c>
      <c r="Y1487" s="15">
        <v>2.2222222222222201</v>
      </c>
      <c r="Z1487" s="15">
        <v>2.6701521873474099</v>
      </c>
      <c r="AA1487" s="15">
        <v>66.713768005371094</v>
      </c>
      <c r="AB1487" s="15">
        <v>328794</v>
      </c>
      <c r="AD1487" s="15">
        <v>0</v>
      </c>
      <c r="AE1487" s="15">
        <v>0</v>
      </c>
      <c r="AF1487" s="15">
        <v>81.8</v>
      </c>
      <c r="AH1487" s="13">
        <f t="shared" si="322"/>
        <v>2019</v>
      </c>
      <c r="AI1487" s="13">
        <f t="shared" si="323"/>
        <v>30</v>
      </c>
      <c r="AJ1487" s="13">
        <f>IF(AND(ISNUMBER(C1487),ISNUMBER(AK1487),ISNUMBER(AL1487),AH1487&gt;=Inputs!$B$5,AH1487&lt;=Inputs!$B$6,AH1487&lt;&gt;Inputs!$B$7,AH1487&lt;&gt;Inputs!$B$8),1,0)</f>
        <v>1</v>
      </c>
      <c r="AK1487" s="13">
        <f>IF(INDEX($E1487:$AF1487,Inputs!$C$10)="","",INDEX($E1487:$AF1487,Inputs!$C$10))</f>
        <v>289711</v>
      </c>
      <c r="AL1487" s="13">
        <f>IF(INDEX($E1487:$AF1487,Inputs!$C$11)="","",INDEX($E1487:$AF1487,Inputs!$C$11))</f>
        <v>202000</v>
      </c>
      <c r="AM1487" s="19">
        <f>Regression!$C$5+Regression!$C$6*A1487</f>
        <v>9103.9550407944698</v>
      </c>
      <c r="AN1487" s="27">
        <f t="shared" si="324"/>
        <v>1.0499832168729406</v>
      </c>
      <c r="AO1487" s="30">
        <f>INDEX('Seasonal Index'!$E$2:$E$53,AI1487)</f>
        <v>1.0317130415362794</v>
      </c>
      <c r="AP1487" s="34">
        <f t="shared" si="325"/>
        <v>9265.1731781601848</v>
      </c>
      <c r="AQ1487" s="16">
        <f>IF(AJ1487=1,A1487-Regression!$C$15,0)</f>
        <v>-9.2805755395684173</v>
      </c>
      <c r="AR1487" s="16">
        <f>IF(AJ1487=1,AK1487-Regression!$D$15,0)</f>
        <v>22308.02158273384</v>
      </c>
      <c r="AS1487" s="16">
        <f>IF(AJ1487=1,AL1487-Regression!$E$15,0)</f>
        <v>-33292.565947242198</v>
      </c>
      <c r="AT1487" s="16">
        <f>IF(AJ1487=1,AP1487-Regression!$F$15,0)</f>
        <v>170.60053633691859</v>
      </c>
      <c r="AU1487" s="19">
        <f>IF(AND(ISNUMBER(AK1487),ISNUMBER(AL1487)),Regression!$C$38+Regression!$D$38*A1487+Regression!$E$38*AK1487+Regression!$F$38*AL1487,"")</f>
        <v>9238.1697505629745</v>
      </c>
      <c r="AV1487" s="34">
        <f t="shared" si="326"/>
        <v>9531.1402115817782</v>
      </c>
      <c r="AW1487" s="13" t="str">
        <f>IF(AJ1487=1,"Train",IF(AH1487=Inputs!$B$6+1,"Validation",IF(AH1487&gt;Inputs!$B$6+1,"Forecast","Not used")))</f>
        <v>Train</v>
      </c>
      <c r="AX1487" s="34">
        <f t="shared" si="327"/>
        <v>9559</v>
      </c>
      <c r="AY1487" s="38" t="str">
        <f t="shared" si="328"/>
        <v/>
      </c>
      <c r="AZ1487" s="13">
        <f t="shared" si="329"/>
        <v>27.003427597210248</v>
      </c>
      <c r="BB1487" s="19">
        <f>Regression!$C$45+Regression!$C$46*A1487</f>
        <v>8461.6959064974471</v>
      </c>
      <c r="BC1487" s="27" t="str">
        <f t="shared" si="330"/>
        <v/>
      </c>
      <c r="BD1487" s="30">
        <f>INDEX('Seasonal Index'!$H$2:$H$53,AI1487)</f>
        <v>1.0099032328934463</v>
      </c>
      <c r="BE1487" s="34" t="str">
        <f t="shared" si="331"/>
        <v/>
      </c>
      <c r="BF1487" s="38" t="str">
        <f t="shared" si="332"/>
        <v/>
      </c>
      <c r="BG1487" s="34">
        <f t="shared" si="333"/>
        <v>9559</v>
      </c>
      <c r="BH1487" s="13">
        <f t="shared" si="334"/>
        <v>0</v>
      </c>
      <c r="BI1487" s="13">
        <f t="shared" si="335"/>
        <v>0</v>
      </c>
    </row>
    <row r="1488" spans="1:61" x14ac:dyDescent="0.2">
      <c r="A1488" s="15">
        <v>1487</v>
      </c>
      <c r="B1488" s="35">
        <v>43679</v>
      </c>
      <c r="C1488" s="36">
        <v>9651</v>
      </c>
      <c r="D1488" s="37"/>
      <c r="E1488" s="15">
        <v>2980.0279999999998</v>
      </c>
      <c r="F1488" s="15">
        <v>206000</v>
      </c>
      <c r="G1488" s="15">
        <v>2590592</v>
      </c>
      <c r="H1488" s="15">
        <v>56.545999999999999</v>
      </c>
      <c r="I1488" s="15">
        <v>62.585999999999999</v>
      </c>
      <c r="J1488" s="15">
        <v>2.7149999999999999</v>
      </c>
      <c r="K1488" s="15">
        <v>21111.599999999999</v>
      </c>
      <c r="L1488" s="15">
        <v>834429</v>
      </c>
      <c r="M1488" s="15">
        <v>986</v>
      </c>
      <c r="N1488" s="15">
        <v>17.780999999999999</v>
      </c>
      <c r="O1488" s="15">
        <v>289711</v>
      </c>
      <c r="P1488" s="15">
        <v>14353.3</v>
      </c>
      <c r="Q1488" s="15">
        <v>4051283</v>
      </c>
      <c r="R1488" s="15">
        <v>360000</v>
      </c>
      <c r="S1488" s="15">
        <v>21102</v>
      </c>
      <c r="T1488" s="15">
        <v>13.667999999999999</v>
      </c>
      <c r="U1488" s="15">
        <v>136.1</v>
      </c>
      <c r="V1488" s="15">
        <v>16</v>
      </c>
      <c r="W1488" s="15">
        <v>88.7</v>
      </c>
      <c r="X1488" s="15">
        <v>115.27760000000001</v>
      </c>
      <c r="Y1488" s="15">
        <v>2.2222222222222201</v>
      </c>
      <c r="Z1488" s="15">
        <v>2.6701521873474099</v>
      </c>
      <c r="AA1488" s="15">
        <v>66.713768005371094</v>
      </c>
      <c r="AB1488" s="15">
        <v>328794</v>
      </c>
      <c r="AD1488" s="15">
        <v>0</v>
      </c>
      <c r="AE1488" s="15">
        <v>0</v>
      </c>
      <c r="AF1488" s="15">
        <v>85.3</v>
      </c>
      <c r="AH1488" s="13">
        <f t="shared" si="322"/>
        <v>2019</v>
      </c>
      <c r="AI1488" s="13">
        <f t="shared" si="323"/>
        <v>31</v>
      </c>
      <c r="AJ1488" s="13">
        <f>IF(AND(ISNUMBER(C1488),ISNUMBER(AK1488),ISNUMBER(AL1488),AH1488&gt;=Inputs!$B$5,AH1488&lt;=Inputs!$B$6,AH1488&lt;&gt;Inputs!$B$7,AH1488&lt;&gt;Inputs!$B$8),1,0)</f>
        <v>1</v>
      </c>
      <c r="AK1488" s="13">
        <f>IF(INDEX($E1488:$AF1488,Inputs!$C$10)="","",INDEX($E1488:$AF1488,Inputs!$C$10))</f>
        <v>289711</v>
      </c>
      <c r="AL1488" s="13">
        <f>IF(INDEX($E1488:$AF1488,Inputs!$C$11)="","",INDEX($E1488:$AF1488,Inputs!$C$11))</f>
        <v>206000</v>
      </c>
      <c r="AM1488" s="19">
        <f>Regression!$C$5+Regression!$C$6*A1488</f>
        <v>9102.782365856152</v>
      </c>
      <c r="AN1488" s="27">
        <f t="shared" si="324"/>
        <v>1.0602252819094271</v>
      </c>
      <c r="AO1488" s="30">
        <f>INDEX('Seasonal Index'!$E$2:$E$53,AI1488)</f>
        <v>1.0399732200612197</v>
      </c>
      <c r="AP1488" s="34">
        <f t="shared" si="325"/>
        <v>9280.0466529627356</v>
      </c>
      <c r="AQ1488" s="16">
        <f>IF(AJ1488=1,A1488-Regression!$C$15,0)</f>
        <v>-8.2805755395684173</v>
      </c>
      <c r="AR1488" s="16">
        <f>IF(AJ1488=1,AK1488-Regression!$D$15,0)</f>
        <v>22308.02158273384</v>
      </c>
      <c r="AS1488" s="16">
        <f>IF(AJ1488=1,AL1488-Regression!$E$15,0)</f>
        <v>-29292.565947242198</v>
      </c>
      <c r="AT1488" s="16">
        <f>IF(AJ1488=1,AP1488-Regression!$F$15,0)</f>
        <v>185.47401113946944</v>
      </c>
      <c r="AU1488" s="19">
        <f>IF(AND(ISNUMBER(AK1488),ISNUMBER(AL1488)),Regression!$C$38+Regression!$D$38*A1488+Regression!$E$38*AK1488+Regression!$F$38*AL1488,"")</f>
        <v>9225.9872718380102</v>
      </c>
      <c r="AV1488" s="34">
        <f t="shared" si="326"/>
        <v>9594.779691337204</v>
      </c>
      <c r="AW1488" s="13" t="str">
        <f>IF(AJ1488=1,"Train",IF(AH1488=Inputs!$B$6+1,"Validation",IF(AH1488&gt;Inputs!$B$6+1,"Forecast","Not used")))</f>
        <v>Train</v>
      </c>
      <c r="AX1488" s="34">
        <f t="shared" si="327"/>
        <v>9651</v>
      </c>
      <c r="AY1488" s="38" t="str">
        <f t="shared" si="328"/>
        <v/>
      </c>
      <c r="AZ1488" s="13">
        <f t="shared" si="329"/>
        <v>54.059381124725405</v>
      </c>
      <c r="BB1488" s="19">
        <f>Regression!$C$45+Regression!$C$46*A1488</f>
        <v>8463.2554061102237</v>
      </c>
      <c r="BC1488" s="27" t="str">
        <f t="shared" si="330"/>
        <v/>
      </c>
      <c r="BD1488" s="30">
        <f>INDEX('Seasonal Index'!$H$2:$H$53,AI1488)</f>
        <v>1.0389647971011076</v>
      </c>
      <c r="BE1488" s="34" t="str">
        <f t="shared" si="331"/>
        <v/>
      </c>
      <c r="BF1488" s="38" t="str">
        <f t="shared" si="332"/>
        <v/>
      </c>
      <c r="BG1488" s="34">
        <f t="shared" si="333"/>
        <v>9651</v>
      </c>
      <c r="BH1488" s="13">
        <f t="shared" si="334"/>
        <v>0</v>
      </c>
      <c r="BI1488" s="13">
        <f t="shared" si="335"/>
        <v>0</v>
      </c>
    </row>
    <row r="1489" spans="1:61" x14ac:dyDescent="0.2">
      <c r="A1489" s="15">
        <v>1488</v>
      </c>
      <c r="B1489" s="35">
        <v>43686</v>
      </c>
      <c r="C1489" s="36">
        <v>9932</v>
      </c>
      <c r="D1489" s="37"/>
      <c r="E1489" s="15">
        <v>2893.4459999999999</v>
      </c>
      <c r="F1489" s="15">
        <v>208000</v>
      </c>
      <c r="G1489" s="15">
        <v>2560886.8571428601</v>
      </c>
      <c r="H1489" s="15">
        <v>53.276000000000003</v>
      </c>
      <c r="I1489" s="15">
        <v>57.328000000000003</v>
      </c>
      <c r="J1489" s="15">
        <v>2.6880000000000002</v>
      </c>
      <c r="K1489" s="15">
        <v>21397.937999999998</v>
      </c>
      <c r="L1489" s="15">
        <v>855000</v>
      </c>
      <c r="M1489" s="15">
        <v>970</v>
      </c>
      <c r="N1489" s="15">
        <v>17.780999999999999</v>
      </c>
      <c r="O1489" s="15">
        <v>289711</v>
      </c>
      <c r="P1489" s="15">
        <v>14408.7</v>
      </c>
      <c r="Q1489" s="15">
        <v>4051283</v>
      </c>
      <c r="R1489" s="15">
        <v>360000</v>
      </c>
      <c r="S1489" s="15">
        <v>21102</v>
      </c>
      <c r="T1489" s="15">
        <v>13.667999999999999</v>
      </c>
      <c r="U1489" s="15">
        <v>137</v>
      </c>
      <c r="V1489" s="15">
        <v>16</v>
      </c>
      <c r="W1489" s="15">
        <v>90.6</v>
      </c>
      <c r="X1489" s="15">
        <v>115.7881</v>
      </c>
      <c r="Y1489" s="15">
        <v>2.2222222222222201</v>
      </c>
      <c r="Z1489" s="15">
        <v>2.6701521873474099</v>
      </c>
      <c r="AA1489" s="15">
        <v>66.713768005371094</v>
      </c>
      <c r="AB1489" s="15">
        <v>328794</v>
      </c>
      <c r="AD1489" s="15">
        <v>0</v>
      </c>
      <c r="AE1489" s="15">
        <v>0</v>
      </c>
      <c r="AF1489" s="15">
        <v>88.3</v>
      </c>
      <c r="AH1489" s="13">
        <f t="shared" si="322"/>
        <v>2019</v>
      </c>
      <c r="AI1489" s="13">
        <f t="shared" si="323"/>
        <v>32</v>
      </c>
      <c r="AJ1489" s="13">
        <f>IF(AND(ISNUMBER(C1489),ISNUMBER(AK1489),ISNUMBER(AL1489),AH1489&gt;=Inputs!$B$5,AH1489&lt;=Inputs!$B$6,AH1489&lt;&gt;Inputs!$B$7,AH1489&lt;&gt;Inputs!$B$8),1,0)</f>
        <v>1</v>
      </c>
      <c r="AK1489" s="13">
        <f>IF(INDEX($E1489:$AF1489,Inputs!$C$10)="","",INDEX($E1489:$AF1489,Inputs!$C$10))</f>
        <v>289711</v>
      </c>
      <c r="AL1489" s="13">
        <f>IF(INDEX($E1489:$AF1489,Inputs!$C$11)="","",INDEX($E1489:$AF1489,Inputs!$C$11))</f>
        <v>208000</v>
      </c>
      <c r="AM1489" s="19">
        <f>Regression!$C$5+Regression!$C$6*A1489</f>
        <v>9101.6096909178323</v>
      </c>
      <c r="AN1489" s="27">
        <f t="shared" si="324"/>
        <v>1.0912355437424199</v>
      </c>
      <c r="AO1489" s="30">
        <f>INDEX('Seasonal Index'!$E$2:$E$53,AI1489)</f>
        <v>1.040616931741758</v>
      </c>
      <c r="AP1489" s="34">
        <f t="shared" si="325"/>
        <v>9544.3382642026336</v>
      </c>
      <c r="AQ1489" s="16">
        <f>IF(AJ1489=1,A1489-Regression!$C$15,0)</f>
        <v>-7.2805755395684173</v>
      </c>
      <c r="AR1489" s="16">
        <f>IF(AJ1489=1,AK1489-Regression!$D$15,0)</f>
        <v>22308.02158273384</v>
      </c>
      <c r="AS1489" s="16">
        <f>IF(AJ1489=1,AL1489-Regression!$E$15,0)</f>
        <v>-27292.565947242198</v>
      </c>
      <c r="AT1489" s="16">
        <f>IF(AJ1489=1,AP1489-Regression!$F$15,0)</f>
        <v>449.76562237936741</v>
      </c>
      <c r="AU1489" s="19">
        <f>IF(AND(ISNUMBER(AK1489),ISNUMBER(AL1489)),Regression!$C$38+Regression!$D$38*A1489+Regression!$E$38*AK1489+Regression!$F$38*AL1489,"")</f>
        <v>9219.1148758665622</v>
      </c>
      <c r="AV1489" s="34">
        <f t="shared" si="326"/>
        <v>9593.5670354990598</v>
      </c>
      <c r="AW1489" s="13" t="str">
        <f>IF(AJ1489=1,"Train",IF(AH1489=Inputs!$B$6+1,"Validation",IF(AH1489&gt;Inputs!$B$6+1,"Forecast","Not used")))</f>
        <v>Train</v>
      </c>
      <c r="AX1489" s="34">
        <f t="shared" si="327"/>
        <v>9932</v>
      </c>
      <c r="AY1489" s="38" t="str">
        <f t="shared" si="328"/>
        <v/>
      </c>
      <c r="AZ1489" s="13">
        <f t="shared" si="329"/>
        <v>325.22338833607137</v>
      </c>
      <c r="BB1489" s="19">
        <f>Regression!$C$45+Regression!$C$46*A1489</f>
        <v>8464.8149057230003</v>
      </c>
      <c r="BC1489" s="27" t="str">
        <f t="shared" si="330"/>
        <v/>
      </c>
      <c r="BD1489" s="30">
        <f>INDEX('Seasonal Index'!$H$2:$H$53,AI1489)</f>
        <v>1.0332208948643213</v>
      </c>
      <c r="BE1489" s="34" t="str">
        <f t="shared" si="331"/>
        <v/>
      </c>
      <c r="BF1489" s="38" t="str">
        <f t="shared" si="332"/>
        <v/>
      </c>
      <c r="BG1489" s="34">
        <f t="shared" si="333"/>
        <v>9932</v>
      </c>
      <c r="BH1489" s="13">
        <f t="shared" si="334"/>
        <v>0</v>
      </c>
      <c r="BI1489" s="13">
        <f t="shared" si="335"/>
        <v>0</v>
      </c>
    </row>
    <row r="1490" spans="1:61" x14ac:dyDescent="0.2">
      <c r="A1490" s="15">
        <v>1489</v>
      </c>
      <c r="B1490" s="35">
        <v>43693</v>
      </c>
      <c r="C1490" s="36">
        <v>9626</v>
      </c>
      <c r="D1490" s="37"/>
      <c r="E1490" s="15">
        <v>2877.39</v>
      </c>
      <c r="F1490" s="15">
        <v>212000</v>
      </c>
      <c r="G1490" s="15">
        <v>2490709.7142857099</v>
      </c>
      <c r="H1490" s="15">
        <v>55.305999999999997</v>
      </c>
      <c r="I1490" s="15">
        <v>58.252000000000002</v>
      </c>
      <c r="J1490" s="15">
        <v>2.6240000000000001</v>
      </c>
      <c r="K1490" s="15">
        <v>21397.937999999998</v>
      </c>
      <c r="L1490" s="15">
        <v>855000</v>
      </c>
      <c r="M1490" s="15">
        <v>970</v>
      </c>
      <c r="N1490" s="15">
        <v>17.681999999999999</v>
      </c>
      <c r="O1490" s="15">
        <v>281359</v>
      </c>
      <c r="P1490" s="15">
        <v>14408.7</v>
      </c>
      <c r="Q1490" s="15">
        <v>4051283</v>
      </c>
      <c r="R1490" s="15">
        <v>360000</v>
      </c>
      <c r="S1490" s="15">
        <v>21102</v>
      </c>
      <c r="T1490" s="15">
        <v>13.667999999999999</v>
      </c>
      <c r="U1490" s="15">
        <v>137</v>
      </c>
      <c r="V1490" s="15">
        <v>16</v>
      </c>
      <c r="W1490" s="15">
        <v>90.6</v>
      </c>
      <c r="X1490" s="15">
        <v>116.59802000000001</v>
      </c>
      <c r="Y1490" s="15">
        <v>2.2222222222222201</v>
      </c>
      <c r="Z1490" s="15">
        <v>2.5905990600585902</v>
      </c>
      <c r="AA1490" s="15">
        <v>66.713768005371094</v>
      </c>
      <c r="AB1490" s="15">
        <v>328794</v>
      </c>
      <c r="AD1490" s="15">
        <v>0</v>
      </c>
      <c r="AE1490" s="15">
        <v>0</v>
      </c>
      <c r="AF1490" s="15">
        <v>85</v>
      </c>
      <c r="AH1490" s="13">
        <f t="shared" si="322"/>
        <v>2019</v>
      </c>
      <c r="AI1490" s="13">
        <f t="shared" si="323"/>
        <v>33</v>
      </c>
      <c r="AJ1490" s="13">
        <f>IF(AND(ISNUMBER(C1490),ISNUMBER(AK1490),ISNUMBER(AL1490),AH1490&gt;=Inputs!$B$5,AH1490&lt;=Inputs!$B$6,AH1490&lt;&gt;Inputs!$B$7,AH1490&lt;&gt;Inputs!$B$8),1,0)</f>
        <v>1</v>
      </c>
      <c r="AK1490" s="13">
        <f>IF(INDEX($E1490:$AF1490,Inputs!$C$10)="","",INDEX($E1490:$AF1490,Inputs!$C$10))</f>
        <v>281359</v>
      </c>
      <c r="AL1490" s="13">
        <f>IF(INDEX($E1490:$AF1490,Inputs!$C$11)="","",INDEX($E1490:$AF1490,Inputs!$C$11))</f>
        <v>212000</v>
      </c>
      <c r="AM1490" s="19">
        <f>Regression!$C$5+Regression!$C$6*A1490</f>
        <v>9100.4370159795144</v>
      </c>
      <c r="AN1490" s="27">
        <f t="shared" si="324"/>
        <v>1.0577514006302826</v>
      </c>
      <c r="AO1490" s="30">
        <f>INDEX('Seasonal Index'!$E$2:$E$53,AI1490)</f>
        <v>1.027478065834379</v>
      </c>
      <c r="AP1490" s="34">
        <f t="shared" si="325"/>
        <v>9368.5698216662786</v>
      </c>
      <c r="AQ1490" s="16">
        <f>IF(AJ1490=1,A1490-Regression!$C$15,0)</f>
        <v>-6.2805755395684173</v>
      </c>
      <c r="AR1490" s="16">
        <f>IF(AJ1490=1,AK1490-Regression!$D$15,0)</f>
        <v>13956.02158273384</v>
      </c>
      <c r="AS1490" s="16">
        <f>IF(AJ1490=1,AL1490-Regression!$E$15,0)</f>
        <v>-23292.565947242198</v>
      </c>
      <c r="AT1490" s="16">
        <f>IF(AJ1490=1,AP1490-Regression!$F$15,0)</f>
        <v>273.99717984301242</v>
      </c>
      <c r="AU1490" s="19">
        <f>IF(AND(ISNUMBER(AK1490),ISNUMBER(AL1490)),Regression!$C$38+Regression!$D$38*A1490+Regression!$E$38*AK1490+Regression!$F$38*AL1490,"")</f>
        <v>9191.6927439288247</v>
      </c>
      <c r="AV1490" s="34">
        <f t="shared" si="326"/>
        <v>9444.2626822758848</v>
      </c>
      <c r="AW1490" s="13" t="str">
        <f>IF(AJ1490=1,"Train",IF(AH1490=Inputs!$B$6+1,"Validation",IF(AH1490&gt;Inputs!$B$6+1,"Forecast","Not used")))</f>
        <v>Train</v>
      </c>
      <c r="AX1490" s="34">
        <f t="shared" si="327"/>
        <v>9626</v>
      </c>
      <c r="AY1490" s="38" t="str">
        <f t="shared" si="328"/>
        <v/>
      </c>
      <c r="AZ1490" s="13">
        <f t="shared" si="329"/>
        <v>176.87707773745387</v>
      </c>
      <c r="BB1490" s="19">
        <f>Regression!$C$45+Regression!$C$46*A1490</f>
        <v>8466.3744053357768</v>
      </c>
      <c r="BC1490" s="27" t="str">
        <f t="shared" si="330"/>
        <v/>
      </c>
      <c r="BD1490" s="30">
        <f>INDEX('Seasonal Index'!$H$2:$H$53,AI1490)</f>
        <v>1.0058600109847937</v>
      </c>
      <c r="BE1490" s="34" t="str">
        <f t="shared" si="331"/>
        <v/>
      </c>
      <c r="BF1490" s="38" t="str">
        <f t="shared" si="332"/>
        <v/>
      </c>
      <c r="BG1490" s="34">
        <f t="shared" si="333"/>
        <v>9626</v>
      </c>
      <c r="BH1490" s="13">
        <f t="shared" si="334"/>
        <v>0</v>
      </c>
      <c r="BI1490" s="13">
        <f t="shared" si="335"/>
        <v>0</v>
      </c>
    </row>
    <row r="1491" spans="1:61" x14ac:dyDescent="0.2">
      <c r="A1491" s="15">
        <v>1490</v>
      </c>
      <c r="B1491" s="35">
        <v>43700</v>
      </c>
      <c r="C1491" s="36">
        <v>9900</v>
      </c>
      <c r="D1491" s="37"/>
      <c r="E1491" s="15">
        <v>2903.73</v>
      </c>
      <c r="F1491" s="15">
        <v>207000</v>
      </c>
      <c r="G1491" s="15">
        <v>2425726.1428571399</v>
      </c>
      <c r="H1491" s="15">
        <v>55.496000000000002</v>
      </c>
      <c r="I1491" s="15">
        <v>59.573999999999998</v>
      </c>
      <c r="J1491" s="15">
        <v>2.5979999999999999</v>
      </c>
      <c r="K1491" s="15">
        <v>21397.937999999998</v>
      </c>
      <c r="L1491" s="15">
        <v>855000</v>
      </c>
      <c r="M1491" s="15">
        <v>970</v>
      </c>
      <c r="N1491" s="15">
        <v>17.681999999999999</v>
      </c>
      <c r="O1491" s="15">
        <v>281359</v>
      </c>
      <c r="P1491" s="15">
        <v>14408.7</v>
      </c>
      <c r="Q1491" s="15">
        <v>4051283</v>
      </c>
      <c r="R1491" s="15">
        <v>360000</v>
      </c>
      <c r="S1491" s="15">
        <v>21102</v>
      </c>
      <c r="T1491" s="15">
        <v>13.86</v>
      </c>
      <c r="U1491" s="15">
        <v>137</v>
      </c>
      <c r="V1491" s="15">
        <v>16</v>
      </c>
      <c r="W1491" s="15">
        <v>90.6</v>
      </c>
      <c r="X1491" s="15">
        <v>116.97506</v>
      </c>
      <c r="Y1491" s="15">
        <v>2.2222222222222201</v>
      </c>
      <c r="Z1491" s="15">
        <v>2.5905990600585902</v>
      </c>
      <c r="AA1491" s="15">
        <v>66.713768005371094</v>
      </c>
      <c r="AB1491" s="15">
        <v>328794</v>
      </c>
      <c r="AD1491" s="15">
        <v>0</v>
      </c>
      <c r="AE1491" s="15">
        <v>0</v>
      </c>
      <c r="AF1491" s="15">
        <v>84.5</v>
      </c>
      <c r="AH1491" s="13">
        <f t="shared" si="322"/>
        <v>2019</v>
      </c>
      <c r="AI1491" s="13">
        <f t="shared" si="323"/>
        <v>34</v>
      </c>
      <c r="AJ1491" s="13">
        <f>IF(AND(ISNUMBER(C1491),ISNUMBER(AK1491),ISNUMBER(AL1491),AH1491&gt;=Inputs!$B$5,AH1491&lt;=Inputs!$B$6,AH1491&lt;&gt;Inputs!$B$7,AH1491&lt;&gt;Inputs!$B$8),1,0)</f>
        <v>1</v>
      </c>
      <c r="AK1491" s="13">
        <f>IF(INDEX($E1491:$AF1491,Inputs!$C$10)="","",INDEX($E1491:$AF1491,Inputs!$C$10))</f>
        <v>281359</v>
      </c>
      <c r="AL1491" s="13">
        <f>IF(INDEX($E1491:$AF1491,Inputs!$C$11)="","",INDEX($E1491:$AF1491,Inputs!$C$11))</f>
        <v>207000</v>
      </c>
      <c r="AM1491" s="19">
        <f>Regression!$C$5+Regression!$C$6*A1491</f>
        <v>9099.2643410411947</v>
      </c>
      <c r="AN1491" s="27">
        <f t="shared" si="324"/>
        <v>1.088000043624096</v>
      </c>
      <c r="AO1491" s="30">
        <f>INDEX('Seasonal Index'!$E$2:$E$53,AI1491)</f>
        <v>1.0381639846741464</v>
      </c>
      <c r="AP1491" s="34">
        <f t="shared" si="325"/>
        <v>9536.0657334952357</v>
      </c>
      <c r="AQ1491" s="16">
        <f>IF(AJ1491=1,A1491-Regression!$C$15,0)</f>
        <v>-5.2805755395684173</v>
      </c>
      <c r="AR1491" s="16">
        <f>IF(AJ1491=1,AK1491-Regression!$D$15,0)</f>
        <v>13956.02158273384</v>
      </c>
      <c r="AS1491" s="16">
        <f>IF(AJ1491=1,AL1491-Regression!$E$15,0)</f>
        <v>-28292.565947242198</v>
      </c>
      <c r="AT1491" s="16">
        <f>IF(AJ1491=1,AP1491-Regression!$F$15,0)</f>
        <v>441.49309167196952</v>
      </c>
      <c r="AU1491" s="19">
        <f>IF(AND(ISNUMBER(AK1491),ISNUMBER(AL1491)),Regression!$C$38+Regression!$D$38*A1491+Regression!$E$38*AK1491+Regression!$F$38*AL1491,"")</f>
        <v>9203.4056375946766</v>
      </c>
      <c r="AV1491" s="34">
        <f t="shared" si="326"/>
        <v>9554.6442692977926</v>
      </c>
      <c r="AW1491" s="13" t="str">
        <f>IF(AJ1491=1,"Train",IF(AH1491=Inputs!$B$6+1,"Validation",IF(AH1491&gt;Inputs!$B$6+1,"Forecast","Not used")))</f>
        <v>Train</v>
      </c>
      <c r="AX1491" s="34">
        <f t="shared" si="327"/>
        <v>9900</v>
      </c>
      <c r="AY1491" s="38" t="str">
        <f t="shared" si="328"/>
        <v/>
      </c>
      <c r="AZ1491" s="13">
        <f t="shared" si="329"/>
        <v>332.6600959005591</v>
      </c>
      <c r="BB1491" s="19">
        <f>Regression!$C$45+Regression!$C$46*A1491</f>
        <v>8467.9339049485534</v>
      </c>
      <c r="BC1491" s="27" t="str">
        <f t="shared" si="330"/>
        <v/>
      </c>
      <c r="BD1491" s="30">
        <f>INDEX('Seasonal Index'!$H$2:$H$53,AI1491)</f>
        <v>1.0219588934931323</v>
      </c>
      <c r="BE1491" s="34" t="str">
        <f t="shared" si="331"/>
        <v/>
      </c>
      <c r="BF1491" s="38" t="str">
        <f t="shared" si="332"/>
        <v/>
      </c>
      <c r="BG1491" s="34">
        <f t="shared" si="333"/>
        <v>9900</v>
      </c>
      <c r="BH1491" s="13">
        <f t="shared" si="334"/>
        <v>0</v>
      </c>
      <c r="BI1491" s="13">
        <f t="shared" si="335"/>
        <v>0</v>
      </c>
    </row>
    <row r="1492" spans="1:61" x14ac:dyDescent="0.2">
      <c r="A1492" s="15">
        <v>1491</v>
      </c>
      <c r="B1492" s="35">
        <v>43707</v>
      </c>
      <c r="C1492" s="36">
        <v>9471</v>
      </c>
      <c r="D1492" s="37"/>
      <c r="E1492" s="15">
        <v>2897.3040000000001</v>
      </c>
      <c r="F1492" s="15">
        <v>213000</v>
      </c>
      <c r="G1492" s="15">
        <v>2330549.2857142901</v>
      </c>
      <c r="H1492" s="15">
        <v>55.206000000000003</v>
      </c>
      <c r="I1492" s="15">
        <v>59.826000000000001</v>
      </c>
      <c r="J1492" s="15">
        <v>2.5739999999999998</v>
      </c>
      <c r="K1492" s="15">
        <v>21397.937999999998</v>
      </c>
      <c r="L1492" s="15">
        <v>855000</v>
      </c>
      <c r="M1492" s="15">
        <v>970</v>
      </c>
      <c r="N1492" s="15">
        <v>17.681999999999999</v>
      </c>
      <c r="O1492" s="15">
        <v>281359</v>
      </c>
      <c r="P1492" s="15">
        <v>14408.7</v>
      </c>
      <c r="Q1492" s="15">
        <v>4051283</v>
      </c>
      <c r="R1492" s="15">
        <v>360000</v>
      </c>
      <c r="S1492" s="15">
        <v>21102</v>
      </c>
      <c r="T1492" s="15">
        <v>13.86</v>
      </c>
      <c r="U1492" s="15">
        <v>137</v>
      </c>
      <c r="V1492" s="15">
        <v>15</v>
      </c>
      <c r="W1492" s="15">
        <v>90.6</v>
      </c>
      <c r="X1492" s="15">
        <v>117.31886</v>
      </c>
      <c r="Y1492" s="15">
        <v>2.2222222222222201</v>
      </c>
      <c r="Z1492" s="15">
        <v>2.5905990600585902</v>
      </c>
      <c r="AA1492" s="15">
        <v>66.713768005371094</v>
      </c>
      <c r="AB1492" s="15">
        <v>328794</v>
      </c>
      <c r="AD1492" s="15">
        <v>0</v>
      </c>
      <c r="AE1492" s="15">
        <v>0</v>
      </c>
      <c r="AF1492" s="15">
        <v>62.6</v>
      </c>
      <c r="AH1492" s="13">
        <f t="shared" si="322"/>
        <v>2019</v>
      </c>
      <c r="AI1492" s="13">
        <f t="shared" si="323"/>
        <v>35</v>
      </c>
      <c r="AJ1492" s="13">
        <f>IF(AND(ISNUMBER(C1492),ISNUMBER(AK1492),ISNUMBER(AL1492),AH1492&gt;=Inputs!$B$5,AH1492&lt;=Inputs!$B$6,AH1492&lt;&gt;Inputs!$B$7,AH1492&lt;&gt;Inputs!$B$8),1,0)</f>
        <v>1</v>
      </c>
      <c r="AK1492" s="13">
        <f>IF(INDEX($E1492:$AF1492,Inputs!$C$10)="","",INDEX($E1492:$AF1492,Inputs!$C$10))</f>
        <v>281359</v>
      </c>
      <c r="AL1492" s="13">
        <f>IF(INDEX($E1492:$AF1492,Inputs!$C$11)="","",INDEX($E1492:$AF1492,Inputs!$C$11))</f>
        <v>213000</v>
      </c>
      <c r="AM1492" s="19">
        <f>Regression!$C$5+Regression!$C$6*A1492</f>
        <v>9098.091666102875</v>
      </c>
      <c r="AN1492" s="27">
        <f t="shared" si="324"/>
        <v>1.0409875331643981</v>
      </c>
      <c r="AO1492" s="30">
        <f>INDEX('Seasonal Index'!$E$2:$E$53,AI1492)</f>
        <v>1.0224659586681397</v>
      </c>
      <c r="AP1492" s="34">
        <f t="shared" si="325"/>
        <v>9262.9000698829022</v>
      </c>
      <c r="AQ1492" s="16">
        <f>IF(AJ1492=1,A1492-Regression!$C$15,0)</f>
        <v>-4.2805755395684173</v>
      </c>
      <c r="AR1492" s="16">
        <f>IF(AJ1492=1,AK1492-Regression!$D$15,0)</f>
        <v>13956.02158273384</v>
      </c>
      <c r="AS1492" s="16">
        <f>IF(AJ1492=1,AL1492-Regression!$E$15,0)</f>
        <v>-22292.565947242198</v>
      </c>
      <c r="AT1492" s="16">
        <f>IF(AJ1492=1,AP1492-Regression!$F$15,0)</f>
        <v>168.32742805963608</v>
      </c>
      <c r="AU1492" s="19">
        <f>IF(AND(ISNUMBER(AK1492),ISNUMBER(AL1492)),Regression!$C$38+Regression!$D$38*A1492+Regression!$E$38*AK1492+Regression!$F$38*AL1492,"")</f>
        <v>9185.9130761161996</v>
      </c>
      <c r="AV1492" s="34">
        <f t="shared" si="326"/>
        <v>9392.2834196133499</v>
      </c>
      <c r="AW1492" s="13" t="str">
        <f>IF(AJ1492=1,"Train",IF(AH1492=Inputs!$B$6+1,"Validation",IF(AH1492&gt;Inputs!$B$6+1,"Forecast","Not used")))</f>
        <v>Train</v>
      </c>
      <c r="AX1492" s="34">
        <f t="shared" si="327"/>
        <v>9471</v>
      </c>
      <c r="AY1492" s="38" t="str">
        <f t="shared" si="328"/>
        <v/>
      </c>
      <c r="AZ1492" s="13">
        <f t="shared" si="329"/>
        <v>76.986993766702653</v>
      </c>
      <c r="BB1492" s="19">
        <f>Regression!$C$45+Regression!$C$46*A1492</f>
        <v>8469.4934045613318</v>
      </c>
      <c r="BC1492" s="27" t="str">
        <f t="shared" si="330"/>
        <v/>
      </c>
      <c r="BD1492" s="30">
        <f>INDEX('Seasonal Index'!$H$2:$H$53,AI1492)</f>
        <v>1.0227114090901652</v>
      </c>
      <c r="BE1492" s="34" t="str">
        <f t="shared" si="331"/>
        <v/>
      </c>
      <c r="BF1492" s="38" t="str">
        <f t="shared" si="332"/>
        <v/>
      </c>
      <c r="BG1492" s="34">
        <f t="shared" si="333"/>
        <v>9471</v>
      </c>
      <c r="BH1492" s="13">
        <f t="shared" si="334"/>
        <v>0</v>
      </c>
      <c r="BI1492" s="13">
        <f t="shared" si="335"/>
        <v>0</v>
      </c>
    </row>
    <row r="1493" spans="1:61" x14ac:dyDescent="0.2">
      <c r="A1493" s="15">
        <v>1492</v>
      </c>
      <c r="B1493" s="35">
        <v>43714</v>
      </c>
      <c r="C1493" s="36">
        <v>9807</v>
      </c>
      <c r="D1493" s="37"/>
      <c r="E1493" s="15">
        <v>2949.69</v>
      </c>
      <c r="F1493" s="15">
        <v>215000</v>
      </c>
      <c r="G1493" s="15">
        <v>2050912.2857142901</v>
      </c>
      <c r="H1493" s="15">
        <v>55.727499999999999</v>
      </c>
      <c r="I1493" s="15">
        <v>60.228000000000002</v>
      </c>
      <c r="J1493" s="15">
        <v>2.5630000000000002</v>
      </c>
      <c r="K1493" s="15">
        <v>21397.937999999998</v>
      </c>
      <c r="L1493" s="15">
        <v>855000</v>
      </c>
      <c r="M1493" s="15">
        <v>955</v>
      </c>
      <c r="N1493" s="15">
        <v>17.681999999999999</v>
      </c>
      <c r="O1493" s="15">
        <v>281359</v>
      </c>
      <c r="P1493" s="15">
        <v>14496</v>
      </c>
      <c r="Q1493" s="15">
        <v>4051283</v>
      </c>
      <c r="R1493" s="15">
        <v>360000</v>
      </c>
      <c r="S1493" s="15">
        <v>21102</v>
      </c>
      <c r="T1493" s="15">
        <v>13.86</v>
      </c>
      <c r="U1493" s="15">
        <v>137</v>
      </c>
      <c r="V1493" s="15">
        <v>15</v>
      </c>
      <c r="W1493" s="15">
        <v>94.1</v>
      </c>
      <c r="X1493" s="15">
        <v>117.9025</v>
      </c>
      <c r="Y1493" s="15">
        <v>2.2222222222222201</v>
      </c>
      <c r="Z1493" s="15">
        <v>2.5905990600585902</v>
      </c>
      <c r="AA1493" s="15">
        <v>66.713768005371094</v>
      </c>
      <c r="AB1493" s="15">
        <v>328794</v>
      </c>
      <c r="AD1493" s="15">
        <v>1</v>
      </c>
      <c r="AE1493" s="15">
        <v>0.4</v>
      </c>
      <c r="AF1493" s="15">
        <v>76.3</v>
      </c>
      <c r="AH1493" s="13">
        <f t="shared" si="322"/>
        <v>2019</v>
      </c>
      <c r="AI1493" s="13">
        <f t="shared" si="323"/>
        <v>36</v>
      </c>
      <c r="AJ1493" s="13">
        <f>IF(AND(ISNUMBER(C1493),ISNUMBER(AK1493),ISNUMBER(AL1493),AH1493&gt;=Inputs!$B$5,AH1493&lt;=Inputs!$B$6,AH1493&lt;&gt;Inputs!$B$7,AH1493&lt;&gt;Inputs!$B$8),1,0)</f>
        <v>1</v>
      </c>
      <c r="AK1493" s="13">
        <f>IF(INDEX($E1493:$AF1493,Inputs!$C$10)="","",INDEX($E1493:$AF1493,Inputs!$C$10))</f>
        <v>281359</v>
      </c>
      <c r="AL1493" s="13">
        <f>IF(INDEX($E1493:$AF1493,Inputs!$C$11)="","",INDEX($E1493:$AF1493,Inputs!$C$11))</f>
        <v>215000</v>
      </c>
      <c r="AM1493" s="19">
        <f>Regression!$C$5+Regression!$C$6*A1493</f>
        <v>9096.9189911645572</v>
      </c>
      <c r="AN1493" s="27">
        <f t="shared" si="324"/>
        <v>1.0780573081419229</v>
      </c>
      <c r="AO1493" s="30">
        <f>INDEX('Seasonal Index'!$E$2:$E$53,AI1493)</f>
        <v>1.0036108382806754</v>
      </c>
      <c r="AP1493" s="34">
        <f t="shared" si="325"/>
        <v>9771.7159141094489</v>
      </c>
      <c r="AQ1493" s="16">
        <f>IF(AJ1493=1,A1493-Regression!$C$15,0)</f>
        <v>-3.2805755395684173</v>
      </c>
      <c r="AR1493" s="16">
        <f>IF(AJ1493=1,AK1493-Regression!$D$15,0)</f>
        <v>13956.02158273384</v>
      </c>
      <c r="AS1493" s="16">
        <f>IF(AJ1493=1,AL1493-Regression!$E$15,0)</f>
        <v>-20292.565947242198</v>
      </c>
      <c r="AT1493" s="16">
        <f>IF(AJ1493=1,AP1493-Regression!$F$15,0)</f>
        <v>677.14327228618276</v>
      </c>
      <c r="AU1493" s="19">
        <f>IF(AND(ISNUMBER(AK1493),ISNUMBER(AL1493)),Regression!$C$38+Regression!$D$38*A1493+Regression!$E$38*AK1493+Regression!$F$38*AL1493,"")</f>
        <v>9179.0406801447498</v>
      </c>
      <c r="AV1493" s="34">
        <f t="shared" si="326"/>
        <v>9212.1847116124936</v>
      </c>
      <c r="AW1493" s="13" t="str">
        <f>IF(AJ1493=1,"Train",IF(AH1493=Inputs!$B$6+1,"Validation",IF(AH1493&gt;Inputs!$B$6+1,"Forecast","Not used")))</f>
        <v>Train</v>
      </c>
      <c r="AX1493" s="34">
        <f t="shared" si="327"/>
        <v>9807</v>
      </c>
      <c r="AY1493" s="38" t="str">
        <f t="shared" si="328"/>
        <v/>
      </c>
      <c r="AZ1493" s="13">
        <f t="shared" si="329"/>
        <v>592.67523396469915</v>
      </c>
      <c r="BB1493" s="19">
        <f>Regression!$C$45+Regression!$C$46*A1493</f>
        <v>8471.0529041741083</v>
      </c>
      <c r="BC1493" s="27" t="str">
        <f t="shared" si="330"/>
        <v/>
      </c>
      <c r="BD1493" s="30">
        <f>INDEX('Seasonal Index'!$H$2:$H$53,AI1493)</f>
        <v>0.95792593843145868</v>
      </c>
      <c r="BE1493" s="34" t="str">
        <f t="shared" si="331"/>
        <v/>
      </c>
      <c r="BF1493" s="38" t="str">
        <f t="shared" si="332"/>
        <v/>
      </c>
      <c r="BG1493" s="34">
        <f t="shared" si="333"/>
        <v>9807</v>
      </c>
      <c r="BH1493" s="13">
        <f t="shared" si="334"/>
        <v>0</v>
      </c>
      <c r="BI1493" s="13">
        <f t="shared" si="335"/>
        <v>0</v>
      </c>
    </row>
    <row r="1494" spans="1:61" x14ac:dyDescent="0.2">
      <c r="A1494" s="15">
        <v>1493</v>
      </c>
      <c r="B1494" s="35">
        <v>43721</v>
      </c>
      <c r="C1494" s="36">
        <v>8939</v>
      </c>
      <c r="D1494" s="37"/>
      <c r="E1494" s="15">
        <v>2995.1419999999998</v>
      </c>
      <c r="F1494" s="15">
        <v>207000</v>
      </c>
      <c r="G1494" s="15">
        <v>2185866.1428571399</v>
      </c>
      <c r="H1494" s="15">
        <v>56.16</v>
      </c>
      <c r="I1494" s="15">
        <v>62.738</v>
      </c>
      <c r="J1494" s="15">
        <v>2.5499999999999998</v>
      </c>
      <c r="K1494" s="15">
        <v>21397.937999999998</v>
      </c>
      <c r="L1494" s="15">
        <v>863434</v>
      </c>
      <c r="M1494" s="15">
        <v>955</v>
      </c>
      <c r="N1494" s="15">
        <v>17.681999999999999</v>
      </c>
      <c r="O1494" s="15">
        <v>281359</v>
      </c>
      <c r="P1494" s="15">
        <v>14496</v>
      </c>
      <c r="Q1494" s="15">
        <v>4051283</v>
      </c>
      <c r="R1494" s="15">
        <v>360000</v>
      </c>
      <c r="S1494" s="15">
        <v>21102</v>
      </c>
      <c r="T1494" s="15">
        <v>13.86</v>
      </c>
      <c r="U1494" s="15">
        <v>137</v>
      </c>
      <c r="V1494" s="15">
        <v>15</v>
      </c>
      <c r="W1494" s="15">
        <v>94.1</v>
      </c>
      <c r="X1494" s="15">
        <v>117.64775</v>
      </c>
      <c r="Y1494" s="15">
        <v>2.2222222222222201</v>
      </c>
      <c r="Z1494" s="15">
        <v>2.5905990600585902</v>
      </c>
      <c r="AA1494" s="15">
        <v>66.713768005371094</v>
      </c>
      <c r="AB1494" s="15">
        <v>328794</v>
      </c>
      <c r="AD1494" s="15">
        <v>0</v>
      </c>
      <c r="AE1494" s="15">
        <v>0.6</v>
      </c>
      <c r="AF1494" s="15">
        <v>73.099999999999994</v>
      </c>
      <c r="AH1494" s="13">
        <f t="shared" si="322"/>
        <v>2019</v>
      </c>
      <c r="AI1494" s="13">
        <f t="shared" si="323"/>
        <v>37</v>
      </c>
      <c r="AJ1494" s="13">
        <f>IF(AND(ISNUMBER(C1494),ISNUMBER(AK1494),ISNUMBER(AL1494),AH1494&gt;=Inputs!$B$5,AH1494&lt;=Inputs!$B$6,AH1494&lt;&gt;Inputs!$B$7,AH1494&lt;&gt;Inputs!$B$8),1,0)</f>
        <v>1</v>
      </c>
      <c r="AK1494" s="13">
        <f>IF(INDEX($E1494:$AF1494,Inputs!$C$10)="","",INDEX($E1494:$AF1494,Inputs!$C$10))</f>
        <v>281359</v>
      </c>
      <c r="AL1494" s="13">
        <f>IF(INDEX($E1494:$AF1494,Inputs!$C$11)="","",INDEX($E1494:$AF1494,Inputs!$C$11))</f>
        <v>207000</v>
      </c>
      <c r="AM1494" s="19">
        <f>Regression!$C$5+Regression!$C$6*A1494</f>
        <v>9095.7463162262375</v>
      </c>
      <c r="AN1494" s="27">
        <f t="shared" si="324"/>
        <v>0.98276707476475988</v>
      </c>
      <c r="AO1494" s="30">
        <f>INDEX('Seasonal Index'!$E$2:$E$53,AI1494)</f>
        <v>0.98810944012120361</v>
      </c>
      <c r="AP1494" s="34">
        <f t="shared" si="325"/>
        <v>9046.5687676291436</v>
      </c>
      <c r="AQ1494" s="16">
        <f>IF(AJ1494=1,A1494-Regression!$C$15,0)</f>
        <v>-2.2805755395684173</v>
      </c>
      <c r="AR1494" s="16">
        <f>IF(AJ1494=1,AK1494-Regression!$D$15,0)</f>
        <v>13956.02158273384</v>
      </c>
      <c r="AS1494" s="16">
        <f>IF(AJ1494=1,AL1494-Regression!$E$15,0)</f>
        <v>-28292.565947242198</v>
      </c>
      <c r="AT1494" s="16">
        <f>IF(AJ1494=1,AP1494-Regression!$F$15,0)</f>
        <v>-48.003874194122545</v>
      </c>
      <c r="AU1494" s="19">
        <f>IF(AND(ISNUMBER(AK1494),ISNUMBER(AL1494)),Regression!$C$38+Regression!$D$38*A1494+Regression!$E$38*AK1494+Regression!$F$38*AL1494,"")</f>
        <v>9198.7186979408725</v>
      </c>
      <c r="AV1494" s="34">
        <f t="shared" si="326"/>
        <v>9089.340782454803</v>
      </c>
      <c r="AW1494" s="13" t="str">
        <f>IF(AJ1494=1,"Train",IF(AH1494=Inputs!$B$6+1,"Validation",IF(AH1494&gt;Inputs!$B$6+1,"Forecast","Not used")))</f>
        <v>Train</v>
      </c>
      <c r="AX1494" s="34">
        <f t="shared" si="327"/>
        <v>8939</v>
      </c>
      <c r="AY1494" s="38" t="str">
        <f t="shared" si="328"/>
        <v/>
      </c>
      <c r="AZ1494" s="13">
        <f t="shared" si="329"/>
        <v>-152.14993031172889</v>
      </c>
      <c r="BB1494" s="19">
        <f>Regression!$C$45+Regression!$C$46*A1494</f>
        <v>8472.6124037868849</v>
      </c>
      <c r="BC1494" s="27" t="str">
        <f t="shared" si="330"/>
        <v/>
      </c>
      <c r="BD1494" s="30">
        <f>INDEX('Seasonal Index'!$H$2:$H$53,AI1494)</f>
        <v>0.96626808296825473</v>
      </c>
      <c r="BE1494" s="34" t="str">
        <f t="shared" si="331"/>
        <v/>
      </c>
      <c r="BF1494" s="38" t="str">
        <f t="shared" si="332"/>
        <v/>
      </c>
      <c r="BG1494" s="34">
        <f t="shared" si="333"/>
        <v>8939</v>
      </c>
      <c r="BH1494" s="13">
        <f t="shared" si="334"/>
        <v>0</v>
      </c>
      <c r="BI1494" s="13">
        <f t="shared" si="335"/>
        <v>0</v>
      </c>
    </row>
    <row r="1495" spans="1:61" x14ac:dyDescent="0.2">
      <c r="A1495" s="15">
        <v>1494</v>
      </c>
      <c r="B1495" s="35">
        <v>43728</v>
      </c>
      <c r="C1495" s="36">
        <v>9346</v>
      </c>
      <c r="D1495" s="37"/>
      <c r="E1495" s="15">
        <v>3001.85</v>
      </c>
      <c r="F1495" s="15">
        <v>205000</v>
      </c>
      <c r="G1495" s="15">
        <v>2279718.42857143</v>
      </c>
      <c r="H1495" s="15">
        <v>59.332000000000001</v>
      </c>
      <c r="I1495" s="15">
        <v>65.555999999999997</v>
      </c>
      <c r="J1495" s="15">
        <v>2.552</v>
      </c>
      <c r="K1495" s="15">
        <v>21397.937999999998</v>
      </c>
      <c r="L1495" s="15">
        <v>863434</v>
      </c>
      <c r="M1495" s="15">
        <v>955</v>
      </c>
      <c r="N1495" s="15">
        <v>17.882000000000001</v>
      </c>
      <c r="O1495" s="15">
        <v>291520</v>
      </c>
      <c r="P1495" s="15">
        <v>14496</v>
      </c>
      <c r="Q1495" s="15">
        <v>4093846</v>
      </c>
      <c r="R1495" s="15">
        <v>360000</v>
      </c>
      <c r="S1495" s="15">
        <v>21102</v>
      </c>
      <c r="T1495" s="15">
        <v>13.86</v>
      </c>
      <c r="U1495" s="15">
        <v>137</v>
      </c>
      <c r="V1495" s="15">
        <v>15</v>
      </c>
      <c r="W1495" s="15">
        <v>94.1</v>
      </c>
      <c r="X1495" s="15">
        <v>117.0133</v>
      </c>
      <c r="Y1495" s="15">
        <v>2.2222222222222201</v>
      </c>
      <c r="Z1495" s="15">
        <v>2.4144484996795699</v>
      </c>
      <c r="AA1495" s="15">
        <v>66.935462951660199</v>
      </c>
      <c r="AB1495" s="15">
        <v>328794</v>
      </c>
      <c r="AD1495" s="15">
        <v>0</v>
      </c>
      <c r="AE1495" s="15">
        <v>2.2000000000000002</v>
      </c>
      <c r="AF1495" s="15">
        <v>58.4</v>
      </c>
      <c r="AH1495" s="13">
        <f t="shared" si="322"/>
        <v>2019</v>
      </c>
      <c r="AI1495" s="13">
        <f t="shared" si="323"/>
        <v>38</v>
      </c>
      <c r="AJ1495" s="13">
        <f>IF(AND(ISNUMBER(C1495),ISNUMBER(AK1495),ISNUMBER(AL1495),AH1495&gt;=Inputs!$B$5,AH1495&lt;=Inputs!$B$6,AH1495&lt;&gt;Inputs!$B$7,AH1495&lt;&gt;Inputs!$B$8),1,0)</f>
        <v>1</v>
      </c>
      <c r="AK1495" s="13">
        <f>IF(INDEX($E1495:$AF1495,Inputs!$C$10)="","",INDEX($E1495:$AF1495,Inputs!$C$10))</f>
        <v>291520</v>
      </c>
      <c r="AL1495" s="13">
        <f>IF(INDEX($E1495:$AF1495,Inputs!$C$11)="","",INDEX($E1495:$AF1495,Inputs!$C$11))</f>
        <v>205000</v>
      </c>
      <c r="AM1495" s="19">
        <f>Regression!$C$5+Regression!$C$6*A1495</f>
        <v>9094.5736412879196</v>
      </c>
      <c r="AN1495" s="27">
        <f t="shared" si="324"/>
        <v>1.0276457554393363</v>
      </c>
      <c r="AO1495" s="30">
        <f>INDEX('Seasonal Index'!$E$2:$E$53,AI1495)</f>
        <v>1.0099608185275364</v>
      </c>
      <c r="AP1495" s="34">
        <f t="shared" si="325"/>
        <v>9253.8243351122474</v>
      </c>
      <c r="AQ1495" s="16">
        <f>IF(AJ1495=1,A1495-Regression!$C$15,0)</f>
        <v>-1.2805755395684173</v>
      </c>
      <c r="AR1495" s="16">
        <f>IF(AJ1495=1,AK1495-Regression!$D$15,0)</f>
        <v>24117.02158273384</v>
      </c>
      <c r="AS1495" s="16">
        <f>IF(AJ1495=1,AL1495-Regression!$E$15,0)</f>
        <v>-30292.565947242198</v>
      </c>
      <c r="AT1495" s="16">
        <f>IF(AJ1495=1,AP1495-Regression!$F$15,0)</f>
        <v>159.25169328898119</v>
      </c>
      <c r="AU1495" s="19">
        <f>IF(AND(ISNUMBER(AK1495),ISNUMBER(AL1495)),Regression!$C$38+Regression!$D$38*A1495+Regression!$E$38*AK1495+Regression!$F$38*AL1495,"")</f>
        <v>9221.006950749319</v>
      </c>
      <c r="AV1495" s="34">
        <f t="shared" si="326"/>
        <v>9312.8557276268839</v>
      </c>
      <c r="AW1495" s="13" t="str">
        <f>IF(AJ1495=1,"Train",IF(AH1495=Inputs!$B$6+1,"Validation",IF(AH1495&gt;Inputs!$B$6+1,"Forecast","Not used")))</f>
        <v>Train</v>
      </c>
      <c r="AX1495" s="34">
        <f t="shared" si="327"/>
        <v>9346</v>
      </c>
      <c r="AY1495" s="38" t="str">
        <f t="shared" si="328"/>
        <v/>
      </c>
      <c r="AZ1495" s="13">
        <f t="shared" si="329"/>
        <v>32.817384362928351</v>
      </c>
      <c r="BB1495" s="19">
        <f>Regression!$C$45+Regression!$C$46*A1495</f>
        <v>8474.1719033996615</v>
      </c>
      <c r="BC1495" s="27" t="str">
        <f t="shared" si="330"/>
        <v/>
      </c>
      <c r="BD1495" s="30">
        <f>INDEX('Seasonal Index'!$H$2:$H$53,AI1495)</f>
        <v>1.0093448557066802</v>
      </c>
      <c r="BE1495" s="34" t="str">
        <f t="shared" si="331"/>
        <v/>
      </c>
      <c r="BF1495" s="38" t="str">
        <f t="shared" si="332"/>
        <v/>
      </c>
      <c r="BG1495" s="34">
        <f t="shared" si="333"/>
        <v>9346</v>
      </c>
      <c r="BH1495" s="13">
        <f t="shared" si="334"/>
        <v>0</v>
      </c>
      <c r="BI1495" s="13">
        <f t="shared" si="335"/>
        <v>0</v>
      </c>
    </row>
    <row r="1496" spans="1:61" x14ac:dyDescent="0.2">
      <c r="A1496" s="15">
        <v>1495</v>
      </c>
      <c r="B1496" s="35">
        <v>43735</v>
      </c>
      <c r="C1496" s="36">
        <v>9137</v>
      </c>
      <c r="D1496" s="37"/>
      <c r="E1496" s="15">
        <v>2976.5320000000002</v>
      </c>
      <c r="F1496" s="15">
        <v>211000</v>
      </c>
      <c r="G1496" s="15">
        <v>2310635.7142857099</v>
      </c>
      <c r="H1496" s="15">
        <v>56.896000000000001</v>
      </c>
      <c r="I1496" s="15">
        <v>63.152000000000001</v>
      </c>
      <c r="J1496" s="15">
        <v>2.6539999999999999</v>
      </c>
      <c r="K1496" s="15">
        <v>21397.937999999998</v>
      </c>
      <c r="L1496" s="15">
        <v>863434</v>
      </c>
      <c r="M1496" s="15">
        <v>955</v>
      </c>
      <c r="N1496" s="15">
        <v>17.882000000000001</v>
      </c>
      <c r="O1496" s="15">
        <v>291520</v>
      </c>
      <c r="P1496" s="15">
        <v>14496</v>
      </c>
      <c r="Q1496" s="15">
        <v>4093846</v>
      </c>
      <c r="R1496" s="15">
        <v>360000</v>
      </c>
      <c r="S1496" s="15">
        <v>21102</v>
      </c>
      <c r="T1496" s="15">
        <v>13.86</v>
      </c>
      <c r="U1496" s="15">
        <v>137</v>
      </c>
      <c r="V1496" s="15">
        <v>15</v>
      </c>
      <c r="W1496" s="15">
        <v>94.1</v>
      </c>
      <c r="X1496" s="15">
        <v>117.05046</v>
      </c>
      <c r="Y1496" s="15">
        <v>2.2222222222222201</v>
      </c>
      <c r="Z1496" s="15">
        <v>2.4144484996795699</v>
      </c>
      <c r="AA1496" s="15">
        <v>66.935462951660199</v>
      </c>
      <c r="AB1496" s="15">
        <v>328794</v>
      </c>
      <c r="AD1496" s="15">
        <v>0</v>
      </c>
      <c r="AE1496" s="15">
        <v>0.6</v>
      </c>
      <c r="AF1496" s="15">
        <v>58.1</v>
      </c>
      <c r="AH1496" s="13">
        <f t="shared" si="322"/>
        <v>2019</v>
      </c>
      <c r="AI1496" s="13">
        <f t="shared" si="323"/>
        <v>39</v>
      </c>
      <c r="AJ1496" s="13">
        <f>IF(AND(ISNUMBER(C1496),ISNUMBER(AK1496),ISNUMBER(AL1496),AH1496&gt;=Inputs!$B$5,AH1496&lt;=Inputs!$B$6,AH1496&lt;&gt;Inputs!$B$7,AH1496&lt;&gt;Inputs!$B$8),1,0)</f>
        <v>1</v>
      </c>
      <c r="AK1496" s="13">
        <f>IF(INDEX($E1496:$AF1496,Inputs!$C$10)="","",INDEX($E1496:$AF1496,Inputs!$C$10))</f>
        <v>291520</v>
      </c>
      <c r="AL1496" s="13">
        <f>IF(INDEX($E1496:$AF1496,Inputs!$C$11)="","",INDEX($E1496:$AF1496,Inputs!$C$11))</f>
        <v>211000</v>
      </c>
      <c r="AM1496" s="19">
        <f>Regression!$C$5+Regression!$C$6*A1496</f>
        <v>9093.4009663495999</v>
      </c>
      <c r="AN1496" s="27">
        <f t="shared" si="324"/>
        <v>1.0047945794771109</v>
      </c>
      <c r="AO1496" s="30">
        <f>INDEX('Seasonal Index'!$E$2:$E$53,AI1496)</f>
        <v>0.98271219728161308</v>
      </c>
      <c r="AP1496" s="34">
        <f t="shared" si="325"/>
        <v>9297.7374507763798</v>
      </c>
      <c r="AQ1496" s="16">
        <f>IF(AJ1496=1,A1496-Regression!$C$15,0)</f>
        <v>-0.2805755395684173</v>
      </c>
      <c r="AR1496" s="16">
        <f>IF(AJ1496=1,AK1496-Regression!$D$15,0)</f>
        <v>24117.02158273384</v>
      </c>
      <c r="AS1496" s="16">
        <f>IF(AJ1496=1,AL1496-Regression!$E$15,0)</f>
        <v>-24292.565947242198</v>
      </c>
      <c r="AT1496" s="16">
        <f>IF(AJ1496=1,AP1496-Regression!$F$15,0)</f>
        <v>203.16480895311361</v>
      </c>
      <c r="AU1496" s="19">
        <f>IF(AND(ISNUMBER(AK1496),ISNUMBER(AL1496)),Regression!$C$38+Regression!$D$38*A1496+Regression!$E$38*AK1496+Regression!$F$38*AL1496,"")</f>
        <v>9203.5143892708438</v>
      </c>
      <c r="AV1496" s="34">
        <f t="shared" si="326"/>
        <v>9044.4058481932934</v>
      </c>
      <c r="AW1496" s="13" t="str">
        <f>IF(AJ1496=1,"Train",IF(AH1496=Inputs!$B$6+1,"Validation",IF(AH1496&gt;Inputs!$B$6+1,"Forecast","Not used")))</f>
        <v>Train</v>
      </c>
      <c r="AX1496" s="34">
        <f t="shared" si="327"/>
        <v>9137</v>
      </c>
      <c r="AY1496" s="38" t="str">
        <f t="shared" si="328"/>
        <v/>
      </c>
      <c r="AZ1496" s="13">
        <f t="shared" si="329"/>
        <v>94.223061505535952</v>
      </c>
      <c r="BB1496" s="19">
        <f>Regression!$C$45+Regression!$C$46*A1496</f>
        <v>8475.731403012438</v>
      </c>
      <c r="BC1496" s="27" t="str">
        <f t="shared" si="330"/>
        <v/>
      </c>
      <c r="BD1496" s="30">
        <f>INDEX('Seasonal Index'!$H$2:$H$53,AI1496)</f>
        <v>0.98504922299012809</v>
      </c>
      <c r="BE1496" s="34" t="str">
        <f t="shared" si="331"/>
        <v/>
      </c>
      <c r="BF1496" s="38" t="str">
        <f t="shared" si="332"/>
        <v/>
      </c>
      <c r="BG1496" s="34">
        <f t="shared" si="333"/>
        <v>9137</v>
      </c>
      <c r="BH1496" s="13">
        <f t="shared" si="334"/>
        <v>0</v>
      </c>
      <c r="BI1496" s="13">
        <f t="shared" si="335"/>
        <v>0</v>
      </c>
    </row>
    <row r="1497" spans="1:61" x14ac:dyDescent="0.2">
      <c r="A1497" s="15">
        <v>1496</v>
      </c>
      <c r="B1497" s="35">
        <v>43742</v>
      </c>
      <c r="C1497" s="36">
        <v>9460</v>
      </c>
      <c r="D1497" s="37"/>
      <c r="E1497" s="15">
        <v>2933.4479999999999</v>
      </c>
      <c r="F1497" s="15">
        <v>215000</v>
      </c>
      <c r="G1497" s="15">
        <v>2263332.7142857099</v>
      </c>
      <c r="H1497" s="15">
        <v>53.122</v>
      </c>
      <c r="I1497" s="15">
        <v>59.222000000000001</v>
      </c>
      <c r="J1497" s="15">
        <v>2.6419999999999999</v>
      </c>
      <c r="K1497" s="15">
        <v>21397.937999999998</v>
      </c>
      <c r="L1497" s="15">
        <v>863434</v>
      </c>
      <c r="M1497" s="15">
        <v>955</v>
      </c>
      <c r="N1497" s="15">
        <v>17.882000000000001</v>
      </c>
      <c r="O1497" s="15">
        <v>291520</v>
      </c>
      <c r="P1497" s="15">
        <v>14496</v>
      </c>
      <c r="Q1497" s="15">
        <v>4093846</v>
      </c>
      <c r="R1497" s="15">
        <v>360000</v>
      </c>
      <c r="S1497" s="15">
        <v>21102</v>
      </c>
      <c r="T1497" s="15">
        <v>13.86</v>
      </c>
      <c r="U1497" s="15">
        <v>137</v>
      </c>
      <c r="V1497" s="15">
        <v>15</v>
      </c>
      <c r="W1497" s="15">
        <v>94.1</v>
      </c>
      <c r="X1497" s="15">
        <v>117.5245</v>
      </c>
      <c r="Y1497" s="15">
        <v>2.2222222222222201</v>
      </c>
      <c r="Z1497" s="15">
        <v>2.4144484996795699</v>
      </c>
      <c r="AA1497" s="15">
        <v>66.935462951660199</v>
      </c>
      <c r="AB1497" s="15">
        <v>328794</v>
      </c>
      <c r="AD1497" s="15">
        <v>0</v>
      </c>
      <c r="AE1497" s="15">
        <v>7</v>
      </c>
      <c r="AF1497" s="15">
        <v>56.1</v>
      </c>
      <c r="AH1497" s="13">
        <f t="shared" si="322"/>
        <v>2019</v>
      </c>
      <c r="AI1497" s="13">
        <f t="shared" si="323"/>
        <v>40</v>
      </c>
      <c r="AJ1497" s="13">
        <f>IF(AND(ISNUMBER(C1497),ISNUMBER(AK1497),ISNUMBER(AL1497),AH1497&gt;=Inputs!$B$5,AH1497&lt;=Inputs!$B$6,AH1497&lt;&gt;Inputs!$B$7,AH1497&lt;&gt;Inputs!$B$8),1,0)</f>
        <v>1</v>
      </c>
      <c r="AK1497" s="13">
        <f>IF(INDEX($E1497:$AF1497,Inputs!$C$10)="","",INDEX($E1497:$AF1497,Inputs!$C$10))</f>
        <v>291520</v>
      </c>
      <c r="AL1497" s="13">
        <f>IF(INDEX($E1497:$AF1497,Inputs!$C$11)="","",INDEX($E1497:$AF1497,Inputs!$C$11))</f>
        <v>215000</v>
      </c>
      <c r="AM1497" s="19">
        <f>Regression!$C$5+Regression!$C$6*A1497</f>
        <v>9092.2282914112802</v>
      </c>
      <c r="AN1497" s="27">
        <f t="shared" si="324"/>
        <v>1.0404490183045805</v>
      </c>
      <c r="AO1497" s="30">
        <f>INDEX('Seasonal Index'!$E$2:$E$53,AI1497)</f>
        <v>1.0036663428040973</v>
      </c>
      <c r="AP1497" s="34">
        <f t="shared" si="325"/>
        <v>9425.4430945349231</v>
      </c>
      <c r="AQ1497" s="16">
        <f>IF(AJ1497=1,A1497-Regression!$C$15,0)</f>
        <v>0.7194244604315827</v>
      </c>
      <c r="AR1497" s="16">
        <f>IF(AJ1497=1,AK1497-Regression!$D$15,0)</f>
        <v>24117.02158273384</v>
      </c>
      <c r="AS1497" s="16">
        <f>IF(AJ1497=1,AL1497-Regression!$E$15,0)</f>
        <v>-20292.565947242198</v>
      </c>
      <c r="AT1497" s="16">
        <f>IF(AJ1497=1,AP1497-Regression!$F$15,0)</f>
        <v>330.87045271165698</v>
      </c>
      <c r="AU1497" s="19">
        <f>IF(AND(ISNUMBER(AK1497),ISNUMBER(AL1497)),Regression!$C$38+Regression!$D$38*A1497+Regression!$E$38*AK1497+Regression!$F$38*AL1497,"")</f>
        <v>9191.3319105458795</v>
      </c>
      <c r="AV1497" s="34">
        <f t="shared" si="326"/>
        <v>9225.0304841561792</v>
      </c>
      <c r="AW1497" s="13" t="str">
        <f>IF(AJ1497=1,"Train",IF(AH1497=Inputs!$B$6+1,"Validation",IF(AH1497&gt;Inputs!$B$6+1,"Forecast","Not used")))</f>
        <v>Train</v>
      </c>
      <c r="AX1497" s="34">
        <f t="shared" si="327"/>
        <v>9460</v>
      </c>
      <c r="AY1497" s="38" t="str">
        <f t="shared" si="328"/>
        <v/>
      </c>
      <c r="AZ1497" s="13">
        <f t="shared" si="329"/>
        <v>234.11118398904364</v>
      </c>
      <c r="BB1497" s="19">
        <f>Regression!$C$45+Regression!$C$46*A1497</f>
        <v>8477.2909026252146</v>
      </c>
      <c r="BC1497" s="27" t="str">
        <f t="shared" si="330"/>
        <v/>
      </c>
      <c r="BD1497" s="30">
        <f>INDEX('Seasonal Index'!$H$2:$H$53,AI1497)</f>
        <v>1.0034134329008386</v>
      </c>
      <c r="BE1497" s="34" t="str">
        <f t="shared" si="331"/>
        <v/>
      </c>
      <c r="BF1497" s="38" t="str">
        <f t="shared" si="332"/>
        <v/>
      </c>
      <c r="BG1497" s="34">
        <f t="shared" si="333"/>
        <v>9460</v>
      </c>
      <c r="BH1497" s="13">
        <f t="shared" si="334"/>
        <v>0</v>
      </c>
      <c r="BI1497" s="13">
        <f t="shared" si="335"/>
        <v>0</v>
      </c>
    </row>
    <row r="1498" spans="1:61" x14ac:dyDescent="0.2">
      <c r="A1498" s="15">
        <v>1497</v>
      </c>
      <c r="B1498" s="35">
        <v>43749</v>
      </c>
      <c r="C1498" s="36">
        <v>9354</v>
      </c>
      <c r="D1498" s="37"/>
      <c r="E1498" s="15">
        <v>2931.93</v>
      </c>
      <c r="F1498" s="15">
        <v>209000</v>
      </c>
      <c r="G1498" s="15">
        <v>2343948.57142857</v>
      </c>
      <c r="H1498" s="15">
        <v>53.271999999999998</v>
      </c>
      <c r="I1498" s="15">
        <v>59.393999999999998</v>
      </c>
      <c r="J1498" s="15">
        <v>2.645</v>
      </c>
      <c r="K1498" s="15">
        <v>21397.937999999998</v>
      </c>
      <c r="L1498" s="15">
        <v>802010</v>
      </c>
      <c r="M1498" s="15">
        <v>926</v>
      </c>
      <c r="N1498" s="15">
        <v>17.882000000000001</v>
      </c>
      <c r="O1498" s="15">
        <v>291520</v>
      </c>
      <c r="P1498" s="15">
        <v>14558.2</v>
      </c>
      <c r="Q1498" s="15">
        <v>4093846</v>
      </c>
      <c r="R1498" s="15">
        <v>360000</v>
      </c>
      <c r="S1498" s="15">
        <v>21102</v>
      </c>
      <c r="T1498" s="15">
        <v>13.86</v>
      </c>
      <c r="U1498" s="15">
        <v>137</v>
      </c>
      <c r="V1498" s="15">
        <v>15</v>
      </c>
      <c r="W1498" s="15">
        <v>94</v>
      </c>
      <c r="X1498" s="15">
        <v>117.81246</v>
      </c>
      <c r="Y1498" s="15">
        <v>2.2222222222222201</v>
      </c>
      <c r="Z1498" s="15">
        <v>2.4144484996795699</v>
      </c>
      <c r="AA1498" s="15">
        <v>66.935462951660199</v>
      </c>
      <c r="AB1498" s="15">
        <v>328794</v>
      </c>
      <c r="AD1498" s="15">
        <v>0</v>
      </c>
      <c r="AE1498" s="15">
        <v>18.8</v>
      </c>
      <c r="AF1498" s="15">
        <v>28.5</v>
      </c>
      <c r="AH1498" s="13">
        <f t="shared" si="322"/>
        <v>2019</v>
      </c>
      <c r="AI1498" s="13">
        <f t="shared" si="323"/>
        <v>41</v>
      </c>
      <c r="AJ1498" s="13">
        <f>IF(AND(ISNUMBER(C1498),ISNUMBER(AK1498),ISNUMBER(AL1498),AH1498&gt;=Inputs!$B$5,AH1498&lt;=Inputs!$B$6,AH1498&lt;&gt;Inputs!$B$7,AH1498&lt;&gt;Inputs!$B$8),1,0)</f>
        <v>1</v>
      </c>
      <c r="AK1498" s="13">
        <f>IF(INDEX($E1498:$AF1498,Inputs!$C$10)="","",INDEX($E1498:$AF1498,Inputs!$C$10))</f>
        <v>291520</v>
      </c>
      <c r="AL1498" s="13">
        <f>IF(INDEX($E1498:$AF1498,Inputs!$C$11)="","",INDEX($E1498:$AF1498,Inputs!$C$11))</f>
        <v>209000</v>
      </c>
      <c r="AM1498" s="19">
        <f>Regression!$C$5+Regression!$C$6*A1498</f>
        <v>9091.0556164729624</v>
      </c>
      <c r="AN1498" s="27">
        <f t="shared" si="324"/>
        <v>1.0289234160057918</v>
      </c>
      <c r="AO1498" s="30">
        <f>INDEX('Seasonal Index'!$E$2:$E$53,AI1498)</f>
        <v>0.99583578255044536</v>
      </c>
      <c r="AP1498" s="34">
        <f t="shared" si="325"/>
        <v>9393.1149732773938</v>
      </c>
      <c r="AQ1498" s="16">
        <f>IF(AJ1498=1,A1498-Regression!$C$15,0)</f>
        <v>1.7194244604315827</v>
      </c>
      <c r="AR1498" s="16">
        <f>IF(AJ1498=1,AK1498-Regression!$D$15,0)</f>
        <v>24117.02158273384</v>
      </c>
      <c r="AS1498" s="16">
        <f>IF(AJ1498=1,AL1498-Regression!$E$15,0)</f>
        <v>-26292.565947242198</v>
      </c>
      <c r="AT1498" s="16">
        <f>IF(AJ1498=1,AP1498-Regression!$F$15,0)</f>
        <v>298.54233145412763</v>
      </c>
      <c r="AU1498" s="19">
        <f>IF(AND(ISNUMBER(AK1498),ISNUMBER(AL1498)),Regression!$C$38+Regression!$D$38*A1498+Regression!$E$38*AK1498+Regression!$F$38*AL1498,"")</f>
        <v>9205.6998455884859</v>
      </c>
      <c r="AV1498" s="34">
        <f t="shared" si="326"/>
        <v>9167.3653096561247</v>
      </c>
      <c r="AW1498" s="13" t="str">
        <f>IF(AJ1498=1,"Train",IF(AH1498=Inputs!$B$6+1,"Validation",IF(AH1498&gt;Inputs!$B$6+1,"Forecast","Not used")))</f>
        <v>Train</v>
      </c>
      <c r="AX1498" s="34">
        <f t="shared" si="327"/>
        <v>9354</v>
      </c>
      <c r="AY1498" s="38" t="str">
        <f t="shared" si="328"/>
        <v/>
      </c>
      <c r="AZ1498" s="13">
        <f t="shared" si="329"/>
        <v>187.41512768890789</v>
      </c>
      <c r="BB1498" s="19">
        <f>Regression!$C$45+Regression!$C$46*A1498</f>
        <v>8478.850402237993</v>
      </c>
      <c r="BC1498" s="27" t="str">
        <f t="shared" si="330"/>
        <v/>
      </c>
      <c r="BD1498" s="30">
        <f>INDEX('Seasonal Index'!$H$2:$H$53,AI1498)</f>
        <v>0.99351278009710298</v>
      </c>
      <c r="BE1498" s="34" t="str">
        <f t="shared" si="331"/>
        <v/>
      </c>
      <c r="BF1498" s="38" t="str">
        <f t="shared" si="332"/>
        <v/>
      </c>
      <c r="BG1498" s="34">
        <f t="shared" si="333"/>
        <v>9354</v>
      </c>
      <c r="BH1498" s="13">
        <f t="shared" si="334"/>
        <v>0</v>
      </c>
      <c r="BI1498" s="13">
        <f t="shared" si="335"/>
        <v>0</v>
      </c>
    </row>
    <row r="1499" spans="1:61" x14ac:dyDescent="0.2">
      <c r="A1499" s="15">
        <v>1498</v>
      </c>
      <c r="B1499" s="35">
        <v>43756</v>
      </c>
      <c r="C1499" s="36">
        <v>9590</v>
      </c>
      <c r="D1499" s="37"/>
      <c r="E1499" s="15">
        <v>2987.134</v>
      </c>
      <c r="F1499" s="15">
        <v>215000</v>
      </c>
      <c r="G1499" s="15">
        <v>2442413</v>
      </c>
      <c r="H1499" s="15">
        <v>53.488</v>
      </c>
      <c r="I1499" s="15">
        <v>59.322000000000003</v>
      </c>
      <c r="J1499" s="15">
        <v>2.629</v>
      </c>
      <c r="K1499" s="15">
        <v>21397.937999999998</v>
      </c>
      <c r="L1499" s="15">
        <v>802010</v>
      </c>
      <c r="M1499" s="15">
        <v>926</v>
      </c>
      <c r="N1499" s="15">
        <v>17.72</v>
      </c>
      <c r="O1499" s="15">
        <v>293308</v>
      </c>
      <c r="P1499" s="15">
        <v>14558.2</v>
      </c>
      <c r="Q1499" s="15">
        <v>4093846</v>
      </c>
      <c r="R1499" s="15">
        <v>360000</v>
      </c>
      <c r="S1499" s="15">
        <v>21102</v>
      </c>
      <c r="T1499" s="15">
        <v>13.86</v>
      </c>
      <c r="U1499" s="15">
        <v>137</v>
      </c>
      <c r="V1499" s="15">
        <v>15</v>
      </c>
      <c r="W1499" s="15">
        <v>94</v>
      </c>
      <c r="X1499" s="15">
        <v>117.41630000000001</v>
      </c>
      <c r="Y1499" s="15">
        <v>2.2222222222222201</v>
      </c>
      <c r="Z1499" s="15">
        <v>2.4836344718933101</v>
      </c>
      <c r="AA1499" s="15">
        <v>66.935462951660199</v>
      </c>
      <c r="AB1499" s="15">
        <v>328794</v>
      </c>
      <c r="AD1499" s="15">
        <v>0</v>
      </c>
      <c r="AE1499" s="15">
        <v>44.7</v>
      </c>
      <c r="AF1499" s="15">
        <v>11.9</v>
      </c>
      <c r="AH1499" s="13">
        <f t="shared" si="322"/>
        <v>2019</v>
      </c>
      <c r="AI1499" s="13">
        <f t="shared" si="323"/>
        <v>42</v>
      </c>
      <c r="AJ1499" s="13">
        <f>IF(AND(ISNUMBER(C1499),ISNUMBER(AK1499),ISNUMBER(AL1499),AH1499&gt;=Inputs!$B$5,AH1499&lt;=Inputs!$B$6,AH1499&lt;&gt;Inputs!$B$7,AH1499&lt;&gt;Inputs!$B$8),1,0)</f>
        <v>1</v>
      </c>
      <c r="AK1499" s="13">
        <f>IF(INDEX($E1499:$AF1499,Inputs!$C$10)="","",INDEX($E1499:$AF1499,Inputs!$C$10))</f>
        <v>293308</v>
      </c>
      <c r="AL1499" s="13">
        <f>IF(INDEX($E1499:$AF1499,Inputs!$C$11)="","",INDEX($E1499:$AF1499,Inputs!$C$11))</f>
        <v>215000</v>
      </c>
      <c r="AM1499" s="19">
        <f>Regression!$C$5+Regression!$C$6*A1499</f>
        <v>9089.8829415346427</v>
      </c>
      <c r="AN1499" s="27">
        <f t="shared" si="324"/>
        <v>1.0550190867893534</v>
      </c>
      <c r="AO1499" s="30">
        <f>INDEX('Seasonal Index'!$E$2:$E$53,AI1499)</f>
        <v>1.0030736455714442</v>
      </c>
      <c r="AP1499" s="34">
        <f t="shared" si="325"/>
        <v>9560.6140609313316</v>
      </c>
      <c r="AQ1499" s="16">
        <f>IF(AJ1499=1,A1499-Regression!$C$15,0)</f>
        <v>2.7194244604315827</v>
      </c>
      <c r="AR1499" s="16">
        <f>IF(AJ1499=1,AK1499-Regression!$D$15,0)</f>
        <v>25905.02158273384</v>
      </c>
      <c r="AS1499" s="16">
        <f>IF(AJ1499=1,AL1499-Regression!$E$15,0)</f>
        <v>-20292.565947242198</v>
      </c>
      <c r="AT1499" s="16">
        <f>IF(AJ1499=1,AP1499-Regression!$F$15,0)</f>
        <v>466.04141910806538</v>
      </c>
      <c r="AU1499" s="19">
        <f>IF(AND(ISNUMBER(AK1499),ISNUMBER(AL1499)),Regression!$C$38+Regression!$D$38*A1499+Regression!$E$38*AK1499+Regression!$F$38*AL1499,"")</f>
        <v>9191.4697960765388</v>
      </c>
      <c r="AV1499" s="34">
        <f t="shared" si="326"/>
        <v>9219.7211165103126</v>
      </c>
      <c r="AW1499" s="13" t="str">
        <f>IF(AJ1499=1,"Train",IF(AH1499=Inputs!$B$6+1,"Validation",IF(AH1499&gt;Inputs!$B$6+1,"Forecast","Not used")))</f>
        <v>Train</v>
      </c>
      <c r="AX1499" s="34">
        <f t="shared" si="327"/>
        <v>9590</v>
      </c>
      <c r="AY1499" s="38" t="str">
        <f t="shared" si="328"/>
        <v/>
      </c>
      <c r="AZ1499" s="13">
        <f t="shared" si="329"/>
        <v>369.14426485479271</v>
      </c>
      <c r="BB1499" s="19">
        <f>Regression!$C$45+Regression!$C$46*A1499</f>
        <v>8480.4099018507695</v>
      </c>
      <c r="BC1499" s="27" t="str">
        <f t="shared" si="330"/>
        <v/>
      </c>
      <c r="BD1499" s="30">
        <f>INDEX('Seasonal Index'!$H$2:$H$53,AI1499)</f>
        <v>1.0081501126133556</v>
      </c>
      <c r="BE1499" s="34" t="str">
        <f t="shared" si="331"/>
        <v/>
      </c>
      <c r="BF1499" s="38" t="str">
        <f t="shared" si="332"/>
        <v/>
      </c>
      <c r="BG1499" s="34">
        <f t="shared" si="333"/>
        <v>9590</v>
      </c>
      <c r="BH1499" s="13">
        <f t="shared" si="334"/>
        <v>0</v>
      </c>
      <c r="BI1499" s="13">
        <f t="shared" si="335"/>
        <v>0</v>
      </c>
    </row>
    <row r="1500" spans="1:61" x14ac:dyDescent="0.2">
      <c r="A1500" s="15">
        <v>1499</v>
      </c>
      <c r="B1500" s="35">
        <v>43763</v>
      </c>
      <c r="C1500" s="36">
        <v>9784</v>
      </c>
      <c r="D1500" s="37"/>
      <c r="E1500" s="15">
        <v>3008.0140000000001</v>
      </c>
      <c r="F1500" s="15">
        <v>210000</v>
      </c>
      <c r="G1500" s="15">
        <v>2382649.7142857099</v>
      </c>
      <c r="H1500" s="15">
        <v>55.204000000000001</v>
      </c>
      <c r="I1500" s="15">
        <v>60.747999999999998</v>
      </c>
      <c r="J1500" s="15">
        <v>2.6379999999999999</v>
      </c>
      <c r="K1500" s="15">
        <v>21397.937999999998</v>
      </c>
      <c r="L1500" s="15">
        <v>802010</v>
      </c>
      <c r="M1500" s="15">
        <v>926</v>
      </c>
      <c r="N1500" s="15">
        <v>17.72</v>
      </c>
      <c r="O1500" s="15">
        <v>293308</v>
      </c>
      <c r="P1500" s="15">
        <v>14558.2</v>
      </c>
      <c r="Q1500" s="15">
        <v>4093846</v>
      </c>
      <c r="R1500" s="15">
        <v>360000</v>
      </c>
      <c r="S1500" s="15">
        <v>21102</v>
      </c>
      <c r="T1500" s="15">
        <v>13.86</v>
      </c>
      <c r="U1500" s="15">
        <v>137</v>
      </c>
      <c r="V1500" s="15">
        <v>15</v>
      </c>
      <c r="W1500" s="15">
        <v>94</v>
      </c>
      <c r="X1500" s="15">
        <v>116.46237499999999</v>
      </c>
      <c r="Y1500" s="15">
        <v>2.2222222222222201</v>
      </c>
      <c r="Z1500" s="15">
        <v>2.4836344718933101</v>
      </c>
      <c r="AA1500" s="15">
        <v>66.935462951660199</v>
      </c>
      <c r="AB1500" s="15">
        <v>328794</v>
      </c>
      <c r="AD1500" s="15">
        <v>0</v>
      </c>
      <c r="AE1500" s="15">
        <v>44.4</v>
      </c>
      <c r="AF1500" s="15">
        <v>18.8</v>
      </c>
      <c r="AH1500" s="13">
        <f t="shared" si="322"/>
        <v>2019</v>
      </c>
      <c r="AI1500" s="13">
        <f t="shared" si="323"/>
        <v>43</v>
      </c>
      <c r="AJ1500" s="13">
        <f>IF(AND(ISNUMBER(C1500),ISNUMBER(AK1500),ISNUMBER(AL1500),AH1500&gt;=Inputs!$B$5,AH1500&lt;=Inputs!$B$6,AH1500&lt;&gt;Inputs!$B$7,AH1500&lt;&gt;Inputs!$B$8),1,0)</f>
        <v>1</v>
      </c>
      <c r="AK1500" s="13">
        <f>IF(INDEX($E1500:$AF1500,Inputs!$C$10)="","",INDEX($E1500:$AF1500,Inputs!$C$10))</f>
        <v>293308</v>
      </c>
      <c r="AL1500" s="13">
        <f>IF(INDEX($E1500:$AF1500,Inputs!$C$11)="","",INDEX($E1500:$AF1500,Inputs!$C$11))</f>
        <v>210000</v>
      </c>
      <c r="AM1500" s="19">
        <f>Regression!$C$5+Regression!$C$6*A1500</f>
        <v>9088.710266596323</v>
      </c>
      <c r="AN1500" s="27">
        <f t="shared" si="324"/>
        <v>1.0765003738714249</v>
      </c>
      <c r="AO1500" s="30">
        <f>INDEX('Seasonal Index'!$E$2:$E$53,AI1500)</f>
        <v>1.0122408775529341</v>
      </c>
      <c r="AP1500" s="34">
        <f t="shared" si="325"/>
        <v>9665.6835511845402</v>
      </c>
      <c r="AQ1500" s="16">
        <f>IF(AJ1500=1,A1500-Regression!$C$15,0)</f>
        <v>3.7194244604315827</v>
      </c>
      <c r="AR1500" s="16">
        <f>IF(AJ1500=1,AK1500-Regression!$D$15,0)</f>
        <v>25905.02158273384</v>
      </c>
      <c r="AS1500" s="16">
        <f>IF(AJ1500=1,AL1500-Regression!$E$15,0)</f>
        <v>-25292.565947242198</v>
      </c>
      <c r="AT1500" s="16">
        <f>IF(AJ1500=1,AP1500-Regression!$F$15,0)</f>
        <v>571.11090936127403</v>
      </c>
      <c r="AU1500" s="19">
        <f>IF(AND(ISNUMBER(AK1500),ISNUMBER(AL1500)),Regression!$C$38+Regression!$D$38*A1500+Regression!$E$38*AK1500+Regression!$F$38*AL1500,"")</f>
        <v>9203.1826897423907</v>
      </c>
      <c r="AV1500" s="34">
        <f t="shared" si="326"/>
        <v>9315.83772214481</v>
      </c>
      <c r="AW1500" s="13" t="str">
        <f>IF(AJ1500=1,"Train",IF(AH1500=Inputs!$B$6+1,"Validation",IF(AH1500&gt;Inputs!$B$6+1,"Forecast","Not used")))</f>
        <v>Train</v>
      </c>
      <c r="AX1500" s="34">
        <f t="shared" si="327"/>
        <v>9784</v>
      </c>
      <c r="AY1500" s="38" t="str">
        <f t="shared" si="328"/>
        <v/>
      </c>
      <c r="AZ1500" s="13">
        <f t="shared" si="329"/>
        <v>462.50086144214947</v>
      </c>
      <c r="BB1500" s="19">
        <f>Regression!$C$45+Regression!$C$46*A1500</f>
        <v>8481.9694014635461</v>
      </c>
      <c r="BC1500" s="27" t="str">
        <f t="shared" si="330"/>
        <v/>
      </c>
      <c r="BD1500" s="30">
        <f>INDEX('Seasonal Index'!$H$2:$H$53,AI1500)</f>
        <v>1.0033758118290406</v>
      </c>
      <c r="BE1500" s="34" t="str">
        <f t="shared" si="331"/>
        <v/>
      </c>
      <c r="BF1500" s="38" t="str">
        <f t="shared" si="332"/>
        <v/>
      </c>
      <c r="BG1500" s="34">
        <f t="shared" si="333"/>
        <v>9784</v>
      </c>
      <c r="BH1500" s="13">
        <f t="shared" si="334"/>
        <v>0</v>
      </c>
      <c r="BI1500" s="13">
        <f t="shared" si="335"/>
        <v>0</v>
      </c>
    </row>
    <row r="1501" spans="1:61" x14ac:dyDescent="0.2">
      <c r="A1501" s="15">
        <v>1500</v>
      </c>
      <c r="B1501" s="35">
        <v>43770</v>
      </c>
      <c r="C1501" s="36">
        <v>9145</v>
      </c>
      <c r="D1501" s="37"/>
      <c r="E1501" s="15">
        <v>3045.51</v>
      </c>
      <c r="F1501" s="15">
        <v>215000</v>
      </c>
      <c r="G1501" s="15">
        <v>2157444.7142857099</v>
      </c>
      <c r="H1501" s="15">
        <v>55.17</v>
      </c>
      <c r="I1501" s="15">
        <v>60.225999999999999</v>
      </c>
      <c r="J1501" s="15">
        <v>2.5960000000000001</v>
      </c>
      <c r="K1501" s="15">
        <v>21397.937999999998</v>
      </c>
      <c r="L1501" s="15">
        <v>802010</v>
      </c>
      <c r="M1501" s="15">
        <v>926</v>
      </c>
      <c r="N1501" s="15">
        <v>17.72</v>
      </c>
      <c r="O1501" s="15">
        <v>293308</v>
      </c>
      <c r="P1501" s="15">
        <v>14558.2</v>
      </c>
      <c r="Q1501" s="15">
        <v>4093846</v>
      </c>
      <c r="R1501" s="15">
        <v>360000</v>
      </c>
      <c r="S1501" s="15">
        <v>21102</v>
      </c>
      <c r="T1501" s="15">
        <v>13.86</v>
      </c>
      <c r="U1501" s="15">
        <v>137</v>
      </c>
      <c r="V1501" s="15">
        <v>15</v>
      </c>
      <c r="W1501" s="15">
        <v>94</v>
      </c>
      <c r="X1501" s="15">
        <v>116.0585</v>
      </c>
      <c r="Y1501" s="15">
        <v>2.2222222222222201</v>
      </c>
      <c r="Z1501" s="15">
        <v>2.4836344718933101</v>
      </c>
      <c r="AA1501" s="15">
        <v>66.935462951660199</v>
      </c>
      <c r="AB1501" s="15">
        <v>328794</v>
      </c>
      <c r="AD1501" s="15">
        <v>0</v>
      </c>
      <c r="AE1501" s="15">
        <v>65.5</v>
      </c>
      <c r="AF1501" s="15">
        <v>4.7</v>
      </c>
      <c r="AH1501" s="13">
        <f t="shared" si="322"/>
        <v>2019</v>
      </c>
      <c r="AI1501" s="13">
        <f t="shared" si="323"/>
        <v>44</v>
      </c>
      <c r="AJ1501" s="13">
        <f>IF(AND(ISNUMBER(C1501),ISNUMBER(AK1501),ISNUMBER(AL1501),AH1501&gt;=Inputs!$B$5,AH1501&lt;=Inputs!$B$6,AH1501&lt;&gt;Inputs!$B$7,AH1501&lt;&gt;Inputs!$B$8),1,0)</f>
        <v>1</v>
      </c>
      <c r="AK1501" s="13">
        <f>IF(INDEX($E1501:$AF1501,Inputs!$C$10)="","",INDEX($E1501:$AF1501,Inputs!$C$10))</f>
        <v>293308</v>
      </c>
      <c r="AL1501" s="13">
        <f>IF(INDEX($E1501:$AF1501,Inputs!$C$11)="","",INDEX($E1501:$AF1501,Inputs!$C$11))</f>
        <v>215000</v>
      </c>
      <c r="AM1501" s="19">
        <f>Regression!$C$5+Regression!$C$6*A1501</f>
        <v>9087.5375916580051</v>
      </c>
      <c r="AN1501" s="27">
        <f t="shared" si="324"/>
        <v>1.0063232099743658</v>
      </c>
      <c r="AO1501" s="30">
        <f>INDEX('Seasonal Index'!$E$2:$E$53,AI1501)</f>
        <v>1.012031592209933</v>
      </c>
      <c r="AP1501" s="34">
        <f t="shared" si="325"/>
        <v>9036.2791738847081</v>
      </c>
      <c r="AQ1501" s="16">
        <f>IF(AJ1501=1,A1501-Regression!$C$15,0)</f>
        <v>4.7194244604315827</v>
      </c>
      <c r="AR1501" s="16">
        <f>IF(AJ1501=1,AK1501-Regression!$D$15,0)</f>
        <v>25905.02158273384</v>
      </c>
      <c r="AS1501" s="16">
        <f>IF(AJ1501=1,AL1501-Regression!$E$15,0)</f>
        <v>-20292.565947242198</v>
      </c>
      <c r="AT1501" s="16">
        <f>IF(AJ1501=1,AP1501-Regression!$F$15,0)</f>
        <v>-58.293467938558024</v>
      </c>
      <c r="AU1501" s="19">
        <f>IF(AND(ISNUMBER(AK1501),ISNUMBER(AL1501)),Regression!$C$38+Regression!$D$38*A1501+Regression!$E$38*AK1501+Regression!$F$38*AL1501,"")</f>
        <v>9188.3451696406701</v>
      </c>
      <c r="AV1501" s="34">
        <f t="shared" si="326"/>
        <v>9298.8955918058946</v>
      </c>
      <c r="AW1501" s="13" t="str">
        <f>IF(AJ1501=1,"Train",IF(AH1501=Inputs!$B$6+1,"Validation",IF(AH1501&gt;Inputs!$B$6+1,"Forecast","Not used")))</f>
        <v>Train</v>
      </c>
      <c r="AX1501" s="34">
        <f t="shared" si="327"/>
        <v>9145</v>
      </c>
      <c r="AY1501" s="38" t="str">
        <f t="shared" si="328"/>
        <v/>
      </c>
      <c r="AZ1501" s="13">
        <f t="shared" si="329"/>
        <v>-152.06599575596192</v>
      </c>
      <c r="BB1501" s="19">
        <f>Regression!$C$45+Regression!$C$46*A1501</f>
        <v>8483.5289010763227</v>
      </c>
      <c r="BC1501" s="27" t="str">
        <f t="shared" si="330"/>
        <v/>
      </c>
      <c r="BD1501" s="30">
        <f>INDEX('Seasonal Index'!$H$2:$H$53,AI1501)</f>
        <v>1.0342738783797232</v>
      </c>
      <c r="BE1501" s="34" t="str">
        <f t="shared" si="331"/>
        <v/>
      </c>
      <c r="BF1501" s="38" t="str">
        <f t="shared" si="332"/>
        <v/>
      </c>
      <c r="BG1501" s="34">
        <f t="shared" si="333"/>
        <v>9145</v>
      </c>
      <c r="BH1501" s="13">
        <f t="shared" si="334"/>
        <v>0</v>
      </c>
      <c r="BI1501" s="13">
        <f t="shared" si="335"/>
        <v>0</v>
      </c>
    </row>
    <row r="1502" spans="1:61" x14ac:dyDescent="0.2">
      <c r="A1502" s="15">
        <v>1501</v>
      </c>
      <c r="B1502" s="35">
        <v>43777</v>
      </c>
      <c r="C1502" s="36">
        <v>9321</v>
      </c>
      <c r="D1502" s="37"/>
      <c r="E1502" s="15">
        <v>3081.5859999999998</v>
      </c>
      <c r="F1502" s="15">
        <v>214000</v>
      </c>
      <c r="G1502" s="15">
        <v>2282427</v>
      </c>
      <c r="H1502" s="15">
        <v>56.69</v>
      </c>
      <c r="I1502" s="15">
        <v>62.39</v>
      </c>
      <c r="J1502" s="15">
        <v>2.605</v>
      </c>
      <c r="K1502" s="15">
        <v>21717.170999999998</v>
      </c>
      <c r="L1502" s="15">
        <v>802010</v>
      </c>
      <c r="M1502" s="15">
        <v>878</v>
      </c>
      <c r="N1502" s="15">
        <v>17.72</v>
      </c>
      <c r="O1502" s="15">
        <v>293308</v>
      </c>
      <c r="P1502" s="15">
        <v>14590.6</v>
      </c>
      <c r="Q1502" s="15">
        <v>4093846</v>
      </c>
      <c r="R1502" s="15">
        <v>360000</v>
      </c>
      <c r="S1502" s="15">
        <v>21102</v>
      </c>
      <c r="T1502" s="15">
        <v>13.86</v>
      </c>
      <c r="U1502" s="15">
        <v>138</v>
      </c>
      <c r="V1502" s="15">
        <v>15</v>
      </c>
      <c r="W1502" s="15">
        <v>94.8</v>
      </c>
      <c r="X1502" s="15">
        <v>115.96184</v>
      </c>
      <c r="Y1502" s="15">
        <v>2.2222222222222201</v>
      </c>
      <c r="Z1502" s="15">
        <v>2.4836344718933101</v>
      </c>
      <c r="AA1502" s="15">
        <v>66.935462951660199</v>
      </c>
      <c r="AB1502" s="15">
        <v>328794</v>
      </c>
      <c r="AD1502" s="15">
        <v>0</v>
      </c>
      <c r="AE1502" s="15">
        <v>98</v>
      </c>
      <c r="AF1502" s="15">
        <v>3.9</v>
      </c>
      <c r="AH1502" s="13">
        <f t="shared" si="322"/>
        <v>2019</v>
      </c>
      <c r="AI1502" s="13">
        <f t="shared" si="323"/>
        <v>45</v>
      </c>
      <c r="AJ1502" s="13">
        <f>IF(AND(ISNUMBER(C1502),ISNUMBER(AK1502),ISNUMBER(AL1502),AH1502&gt;=Inputs!$B$5,AH1502&lt;=Inputs!$B$6,AH1502&lt;&gt;Inputs!$B$7,AH1502&lt;&gt;Inputs!$B$8),1,0)</f>
        <v>1</v>
      </c>
      <c r="AK1502" s="13">
        <f>IF(INDEX($E1502:$AF1502,Inputs!$C$10)="","",INDEX($E1502:$AF1502,Inputs!$C$10))</f>
        <v>293308</v>
      </c>
      <c r="AL1502" s="13">
        <f>IF(INDEX($E1502:$AF1502,Inputs!$C$11)="","",INDEX($E1502:$AF1502,Inputs!$C$11))</f>
        <v>214000</v>
      </c>
      <c r="AM1502" s="19">
        <f>Regression!$C$5+Regression!$C$6*A1502</f>
        <v>9086.3649167196854</v>
      </c>
      <c r="AN1502" s="27">
        <f t="shared" si="324"/>
        <v>1.0258227669074313</v>
      </c>
      <c r="AO1502" s="30">
        <f>INDEX('Seasonal Index'!$E$2:$E$53,AI1502)</f>
        <v>1.0110407808389756</v>
      </c>
      <c r="AP1502" s="34">
        <f t="shared" si="325"/>
        <v>9219.2126931470611</v>
      </c>
      <c r="AQ1502" s="16">
        <f>IF(AJ1502=1,A1502-Regression!$C$15,0)</f>
        <v>5.7194244604315827</v>
      </c>
      <c r="AR1502" s="16">
        <f>IF(AJ1502=1,AK1502-Regression!$D$15,0)</f>
        <v>25905.02158273384</v>
      </c>
      <c r="AS1502" s="16">
        <f>IF(AJ1502=1,AL1502-Regression!$E$15,0)</f>
        <v>-21292.565947242198</v>
      </c>
      <c r="AT1502" s="16">
        <f>IF(AJ1502=1,AP1502-Regression!$F$15,0)</f>
        <v>124.64005132379498</v>
      </c>
      <c r="AU1502" s="19">
        <f>IF(AND(ISNUMBER(AK1502),ISNUMBER(AL1502)),Regression!$C$38+Regression!$D$38*A1502+Regression!$E$38*AK1502+Regression!$F$38*AL1502,"")</f>
        <v>9189.4378977994911</v>
      </c>
      <c r="AV1502" s="34">
        <f t="shared" si="326"/>
        <v>9290.8964676624728</v>
      </c>
      <c r="AW1502" s="13" t="str">
        <f>IF(AJ1502=1,"Train",IF(AH1502=Inputs!$B$6+1,"Validation",IF(AH1502&gt;Inputs!$B$6+1,"Forecast","Not used")))</f>
        <v>Train</v>
      </c>
      <c r="AX1502" s="34">
        <f t="shared" si="327"/>
        <v>9321</v>
      </c>
      <c r="AY1502" s="38" t="str">
        <f t="shared" si="328"/>
        <v/>
      </c>
      <c r="AZ1502" s="13">
        <f t="shared" si="329"/>
        <v>29.774795347570034</v>
      </c>
      <c r="BB1502" s="19">
        <f>Regression!$C$45+Regression!$C$46*A1502</f>
        <v>8485.0884006890992</v>
      </c>
      <c r="BC1502" s="27" t="str">
        <f t="shared" si="330"/>
        <v/>
      </c>
      <c r="BD1502" s="30">
        <f>INDEX('Seasonal Index'!$H$2:$H$53,AI1502)</f>
        <v>1.024082102448103</v>
      </c>
      <c r="BE1502" s="34" t="str">
        <f t="shared" si="331"/>
        <v/>
      </c>
      <c r="BF1502" s="38" t="str">
        <f t="shared" si="332"/>
        <v/>
      </c>
      <c r="BG1502" s="34">
        <f t="shared" si="333"/>
        <v>9321</v>
      </c>
      <c r="BH1502" s="13">
        <f t="shared" si="334"/>
        <v>0</v>
      </c>
      <c r="BI1502" s="13">
        <f t="shared" si="335"/>
        <v>0</v>
      </c>
    </row>
    <row r="1503" spans="1:61" x14ac:dyDescent="0.2">
      <c r="A1503" s="15">
        <v>1502</v>
      </c>
      <c r="B1503" s="35">
        <v>43784</v>
      </c>
      <c r="C1503" s="36">
        <v>9192</v>
      </c>
      <c r="D1503" s="37"/>
      <c r="E1503" s="15">
        <v>3097.9960000000001</v>
      </c>
      <c r="F1503" s="15">
        <v>227000</v>
      </c>
      <c r="G1503" s="15">
        <v>2269415.7142857099</v>
      </c>
      <c r="H1503" s="15">
        <v>56.914999999999999</v>
      </c>
      <c r="I1503" s="15">
        <v>62.564</v>
      </c>
      <c r="J1503" s="15">
        <v>2.6150000000000002</v>
      </c>
      <c r="K1503" s="15">
        <v>21717.170999999998</v>
      </c>
      <c r="L1503" s="15">
        <v>823886</v>
      </c>
      <c r="M1503" s="15">
        <v>878</v>
      </c>
      <c r="N1503" s="15">
        <v>17.72</v>
      </c>
      <c r="O1503" s="15">
        <v>273319</v>
      </c>
      <c r="P1503" s="15">
        <v>14590.6</v>
      </c>
      <c r="Q1503" s="15">
        <v>4093846</v>
      </c>
      <c r="R1503" s="15">
        <v>360000</v>
      </c>
      <c r="S1503" s="15">
        <v>21102</v>
      </c>
      <c r="T1503" s="15">
        <v>13.86</v>
      </c>
      <c r="U1503" s="15">
        <v>138</v>
      </c>
      <c r="V1503" s="15">
        <v>15</v>
      </c>
      <c r="W1503" s="15">
        <v>94.8</v>
      </c>
      <c r="X1503" s="15">
        <v>116.10748</v>
      </c>
      <c r="Y1503" s="15">
        <v>2.2222222222222201</v>
      </c>
      <c r="Z1503" s="15">
        <v>2.4836344718933101</v>
      </c>
      <c r="AA1503" s="15">
        <v>66.935462951660199</v>
      </c>
      <c r="AB1503" s="15">
        <v>328794</v>
      </c>
      <c r="AD1503" s="15">
        <v>0</v>
      </c>
      <c r="AE1503" s="15">
        <v>153.19999999999999</v>
      </c>
      <c r="AF1503" s="15">
        <v>1</v>
      </c>
      <c r="AH1503" s="13">
        <f t="shared" si="322"/>
        <v>2019</v>
      </c>
      <c r="AI1503" s="13">
        <f t="shared" si="323"/>
        <v>46</v>
      </c>
      <c r="AJ1503" s="13">
        <f>IF(AND(ISNUMBER(C1503),ISNUMBER(AK1503),ISNUMBER(AL1503),AH1503&gt;=Inputs!$B$5,AH1503&lt;=Inputs!$B$6,AH1503&lt;&gt;Inputs!$B$7,AH1503&lt;&gt;Inputs!$B$8),1,0)</f>
        <v>1</v>
      </c>
      <c r="AK1503" s="13">
        <f>IF(INDEX($E1503:$AF1503,Inputs!$C$10)="","",INDEX($E1503:$AF1503,Inputs!$C$10))</f>
        <v>273319</v>
      </c>
      <c r="AL1503" s="13">
        <f>IF(INDEX($E1503:$AF1503,Inputs!$C$11)="","",INDEX($E1503:$AF1503,Inputs!$C$11))</f>
        <v>227000</v>
      </c>
      <c r="AM1503" s="19">
        <f>Regression!$C$5+Regression!$C$6*A1503</f>
        <v>9085.1922417813657</v>
      </c>
      <c r="AN1503" s="27">
        <f t="shared" si="324"/>
        <v>1.0117562463595919</v>
      </c>
      <c r="AO1503" s="30">
        <f>INDEX('Seasonal Index'!$E$2:$E$53,AI1503)</f>
        <v>0.98635610609281399</v>
      </c>
      <c r="AP1503" s="34">
        <f t="shared" si="325"/>
        <v>9319.1494869045328</v>
      </c>
      <c r="AQ1503" s="16">
        <f>IF(AJ1503=1,A1503-Regression!$C$15,0)</f>
        <v>6.7194244604315827</v>
      </c>
      <c r="AR1503" s="16">
        <f>IF(AJ1503=1,AK1503-Regression!$D$15,0)</f>
        <v>5916.0215827338398</v>
      </c>
      <c r="AS1503" s="16">
        <f>IF(AJ1503=1,AL1503-Regression!$E$15,0)</f>
        <v>-8292.5659472421976</v>
      </c>
      <c r="AT1503" s="16">
        <f>IF(AJ1503=1,AP1503-Regression!$F$15,0)</f>
        <v>224.57684508126658</v>
      </c>
      <c r="AU1503" s="19">
        <f>IF(AND(ISNUMBER(AK1503),ISNUMBER(AL1503)),Regression!$C$38+Regression!$D$38*A1503+Regression!$E$38*AK1503+Regression!$F$38*AL1503,"")</f>
        <v>9116.8866956216789</v>
      </c>
      <c r="AV1503" s="34">
        <f t="shared" si="326"/>
        <v>8992.4968607827814</v>
      </c>
      <c r="AW1503" s="13" t="str">
        <f>IF(AJ1503=1,"Train",IF(AH1503=Inputs!$B$6+1,"Validation",IF(AH1503&gt;Inputs!$B$6+1,"Forecast","Not used")))</f>
        <v>Train</v>
      </c>
      <c r="AX1503" s="34">
        <f t="shared" si="327"/>
        <v>9192</v>
      </c>
      <c r="AY1503" s="38" t="str">
        <f t="shared" si="328"/>
        <v/>
      </c>
      <c r="AZ1503" s="13">
        <f t="shared" si="329"/>
        <v>202.26279128285387</v>
      </c>
      <c r="BB1503" s="19">
        <f>Regression!$C$45+Regression!$C$46*A1503</f>
        <v>8486.6479003018758</v>
      </c>
      <c r="BC1503" s="27" t="str">
        <f t="shared" si="330"/>
        <v/>
      </c>
      <c r="BD1503" s="30">
        <f>INDEX('Seasonal Index'!$H$2:$H$53,AI1503)</f>
        <v>0.95418753549545088</v>
      </c>
      <c r="BE1503" s="34" t="str">
        <f t="shared" si="331"/>
        <v/>
      </c>
      <c r="BF1503" s="38" t="str">
        <f t="shared" si="332"/>
        <v/>
      </c>
      <c r="BG1503" s="34">
        <f t="shared" si="333"/>
        <v>9192</v>
      </c>
      <c r="BH1503" s="13">
        <f t="shared" si="334"/>
        <v>0</v>
      </c>
      <c r="BI1503" s="13">
        <f t="shared" si="335"/>
        <v>0</v>
      </c>
    </row>
    <row r="1504" spans="1:61" x14ac:dyDescent="0.2">
      <c r="A1504" s="15">
        <v>1503</v>
      </c>
      <c r="B1504" s="35">
        <v>43791</v>
      </c>
      <c r="C1504" s="36">
        <v>9204</v>
      </c>
      <c r="D1504" s="37"/>
      <c r="E1504" s="15">
        <v>3112.9</v>
      </c>
      <c r="F1504" s="15">
        <v>229000</v>
      </c>
      <c r="G1504" s="15">
        <v>2207692.42857143</v>
      </c>
      <c r="H1504" s="15">
        <v>56.9</v>
      </c>
      <c r="I1504" s="15">
        <v>63.762</v>
      </c>
      <c r="J1504" s="15">
        <v>2.5920000000000001</v>
      </c>
      <c r="K1504" s="15">
        <v>21717.170999999998</v>
      </c>
      <c r="L1504" s="15">
        <v>823886</v>
      </c>
      <c r="M1504" s="15">
        <v>878</v>
      </c>
      <c r="N1504" s="15">
        <v>17.048999999999999</v>
      </c>
      <c r="O1504" s="15">
        <v>273319</v>
      </c>
      <c r="P1504" s="15">
        <v>14590.6</v>
      </c>
      <c r="Q1504" s="15">
        <v>4093846</v>
      </c>
      <c r="R1504" s="15">
        <v>360000</v>
      </c>
      <c r="S1504" s="15">
        <v>21102</v>
      </c>
      <c r="T1504" s="15">
        <v>13.952</v>
      </c>
      <c r="U1504" s="15">
        <v>138</v>
      </c>
      <c r="V1504" s="15">
        <v>15</v>
      </c>
      <c r="W1504" s="15">
        <v>94.8</v>
      </c>
      <c r="X1504" s="15">
        <v>116.666425</v>
      </c>
      <c r="Y1504" s="15">
        <v>2.2222222222222201</v>
      </c>
      <c r="Z1504" s="15">
        <v>2.3301861286163299</v>
      </c>
      <c r="AA1504" s="15">
        <v>66.935462951660199</v>
      </c>
      <c r="AB1504" s="15">
        <v>328794</v>
      </c>
      <c r="AD1504" s="15">
        <v>0</v>
      </c>
      <c r="AE1504" s="15">
        <v>110.4</v>
      </c>
      <c r="AF1504" s="15">
        <v>6.2</v>
      </c>
      <c r="AH1504" s="13">
        <f t="shared" si="322"/>
        <v>2019</v>
      </c>
      <c r="AI1504" s="13">
        <f t="shared" si="323"/>
        <v>47</v>
      </c>
      <c r="AJ1504" s="13">
        <f>IF(AND(ISNUMBER(C1504),ISNUMBER(AK1504),ISNUMBER(AL1504),AH1504&gt;=Inputs!$B$5,AH1504&lt;=Inputs!$B$6,AH1504&lt;&gt;Inputs!$B$7,AH1504&lt;&gt;Inputs!$B$8),1,0)</f>
        <v>1</v>
      </c>
      <c r="AK1504" s="13">
        <f>IF(INDEX($E1504:$AF1504,Inputs!$C$10)="","",INDEX($E1504:$AF1504,Inputs!$C$10))</f>
        <v>273319</v>
      </c>
      <c r="AL1504" s="13">
        <f>IF(INDEX($E1504:$AF1504,Inputs!$C$11)="","",INDEX($E1504:$AF1504,Inputs!$C$11))</f>
        <v>229000</v>
      </c>
      <c r="AM1504" s="19">
        <f>Regression!$C$5+Regression!$C$6*A1504</f>
        <v>9084.0195668430479</v>
      </c>
      <c r="AN1504" s="27">
        <f t="shared" si="324"/>
        <v>1.0132078571907621</v>
      </c>
      <c r="AO1504" s="30">
        <f>INDEX('Seasonal Index'!$E$2:$E$53,AI1504)</f>
        <v>0.96578940872914776</v>
      </c>
      <c r="AP1504" s="34">
        <f t="shared" si="325"/>
        <v>9530.0278889072288</v>
      </c>
      <c r="AQ1504" s="16">
        <f>IF(AJ1504=1,A1504-Regression!$C$15,0)</f>
        <v>7.7194244604315827</v>
      </c>
      <c r="AR1504" s="16">
        <f>IF(AJ1504=1,AK1504-Regression!$D$15,0)</f>
        <v>5916.0215827338398</v>
      </c>
      <c r="AS1504" s="16">
        <f>IF(AJ1504=1,AL1504-Regression!$E$15,0)</f>
        <v>-6292.5659472421976</v>
      </c>
      <c r="AT1504" s="16">
        <f>IF(AJ1504=1,AP1504-Regression!$F$15,0)</f>
        <v>435.4552470839626</v>
      </c>
      <c r="AU1504" s="19">
        <f>IF(AND(ISNUMBER(AK1504),ISNUMBER(AL1504)),Regression!$C$38+Regression!$D$38*A1504+Regression!$E$38*AK1504+Regression!$F$38*AL1504,"")</f>
        <v>9110.0142996502291</v>
      </c>
      <c r="AV1504" s="34">
        <f t="shared" si="326"/>
        <v>8798.3553239732755</v>
      </c>
      <c r="AW1504" s="13" t="str">
        <f>IF(AJ1504=1,"Train",IF(AH1504=Inputs!$B$6+1,"Validation",IF(AH1504&gt;Inputs!$B$6+1,"Forecast","Not used")))</f>
        <v>Train</v>
      </c>
      <c r="AX1504" s="34">
        <f t="shared" si="327"/>
        <v>9204</v>
      </c>
      <c r="AY1504" s="38" t="str">
        <f t="shared" si="328"/>
        <v/>
      </c>
      <c r="AZ1504" s="13">
        <f t="shared" si="329"/>
        <v>420.01358925699969</v>
      </c>
      <c r="BB1504" s="19">
        <f>Regression!$C$45+Regression!$C$46*A1504</f>
        <v>8488.2073999146523</v>
      </c>
      <c r="BC1504" s="27" t="str">
        <f t="shared" si="330"/>
        <v/>
      </c>
      <c r="BD1504" s="30">
        <f>INDEX('Seasonal Index'!$H$2:$H$53,AI1504)</f>
        <v>0.94653504180541337</v>
      </c>
      <c r="BE1504" s="34" t="str">
        <f t="shared" si="331"/>
        <v/>
      </c>
      <c r="BF1504" s="38" t="str">
        <f t="shared" si="332"/>
        <v/>
      </c>
      <c r="BG1504" s="34">
        <f t="shared" si="333"/>
        <v>9204</v>
      </c>
      <c r="BH1504" s="13">
        <f t="shared" si="334"/>
        <v>0</v>
      </c>
      <c r="BI1504" s="13">
        <f t="shared" si="335"/>
        <v>0</v>
      </c>
    </row>
    <row r="1505" spans="1:61" x14ac:dyDescent="0.2">
      <c r="A1505" s="15">
        <v>1504</v>
      </c>
      <c r="B1505" s="35">
        <v>43798</v>
      </c>
      <c r="C1505" s="36">
        <v>9032</v>
      </c>
      <c r="D1505" s="37"/>
      <c r="E1505" s="15">
        <v>3142.1925000000001</v>
      </c>
      <c r="F1505" s="15">
        <v>221000</v>
      </c>
      <c r="G1505" s="15">
        <v>2198391.42857143</v>
      </c>
      <c r="H1505" s="15">
        <v>58.07</v>
      </c>
      <c r="I1505" s="15">
        <v>64.739999999999995</v>
      </c>
      <c r="J1505" s="15">
        <v>2.5790000000000002</v>
      </c>
      <c r="K1505" s="15">
        <v>21717.170999999998</v>
      </c>
      <c r="L1505" s="15">
        <v>823886</v>
      </c>
      <c r="M1505" s="15">
        <v>878</v>
      </c>
      <c r="N1505" s="15">
        <v>17.048999999999999</v>
      </c>
      <c r="O1505" s="15">
        <v>273319</v>
      </c>
      <c r="P1505" s="15">
        <v>14590.6</v>
      </c>
      <c r="Q1505" s="15">
        <v>4093846</v>
      </c>
      <c r="R1505" s="15">
        <v>360000</v>
      </c>
      <c r="S1505" s="15">
        <v>21102</v>
      </c>
      <c r="T1505" s="15">
        <v>13.952</v>
      </c>
      <c r="U1505" s="15">
        <v>138</v>
      </c>
      <c r="V1505" s="15">
        <v>15</v>
      </c>
      <c r="W1505" s="15">
        <v>94.8</v>
      </c>
      <c r="X1505" s="15">
        <v>116.67735999999999</v>
      </c>
      <c r="Y1505" s="15">
        <v>2.2222222222222201</v>
      </c>
      <c r="Z1505" s="15">
        <v>2.3301861286163299</v>
      </c>
      <c r="AA1505" s="15">
        <v>66.935462951660199</v>
      </c>
      <c r="AB1505" s="15">
        <v>328794</v>
      </c>
      <c r="AD1505" s="15">
        <v>1</v>
      </c>
      <c r="AE1505" s="15">
        <v>110.7</v>
      </c>
      <c r="AF1505" s="15">
        <v>3.6</v>
      </c>
      <c r="AH1505" s="13">
        <f t="shared" si="322"/>
        <v>2019</v>
      </c>
      <c r="AI1505" s="13">
        <f t="shared" si="323"/>
        <v>48</v>
      </c>
      <c r="AJ1505" s="13">
        <f>IF(AND(ISNUMBER(C1505),ISNUMBER(AK1505),ISNUMBER(AL1505),AH1505&gt;=Inputs!$B$5,AH1505&lt;=Inputs!$B$6,AH1505&lt;&gt;Inputs!$B$7,AH1505&lt;&gt;Inputs!$B$8),1,0)</f>
        <v>1</v>
      </c>
      <c r="AK1505" s="13">
        <f>IF(INDEX($E1505:$AF1505,Inputs!$C$10)="","",INDEX($E1505:$AF1505,Inputs!$C$10))</f>
        <v>273319</v>
      </c>
      <c r="AL1505" s="13">
        <f>IF(INDEX($E1505:$AF1505,Inputs!$C$11)="","",INDEX($E1505:$AF1505,Inputs!$C$11))</f>
        <v>221000</v>
      </c>
      <c r="AM1505" s="19">
        <f>Regression!$C$5+Regression!$C$6*A1505</f>
        <v>9082.8468919047282</v>
      </c>
      <c r="AN1505" s="27">
        <f t="shared" si="324"/>
        <v>0.99440187724070894</v>
      </c>
      <c r="AO1505" s="30">
        <f>INDEX('Seasonal Index'!$E$2:$E$53,AI1505)</f>
        <v>0.97475376861810648</v>
      </c>
      <c r="AP1505" s="34">
        <f t="shared" si="325"/>
        <v>9265.9298078985921</v>
      </c>
      <c r="AQ1505" s="16">
        <f>IF(AJ1505=1,A1505-Regression!$C$15,0)</f>
        <v>8.7194244604315827</v>
      </c>
      <c r="AR1505" s="16">
        <f>IF(AJ1505=1,AK1505-Regression!$D$15,0)</f>
        <v>5916.0215827338398</v>
      </c>
      <c r="AS1505" s="16">
        <f>IF(AJ1505=1,AL1505-Regression!$E$15,0)</f>
        <v>-14292.565947242198</v>
      </c>
      <c r="AT1505" s="16">
        <f>IF(AJ1505=1,AP1505-Regression!$F$15,0)</f>
        <v>171.35716607532595</v>
      </c>
      <c r="AU1505" s="19">
        <f>IF(AND(ISNUMBER(AK1505),ISNUMBER(AL1505)),Regression!$C$38+Regression!$D$38*A1505+Regression!$E$38*AK1505+Regression!$F$38*AL1505,"")</f>
        <v>9129.6923174463536</v>
      </c>
      <c r="AV1505" s="34">
        <f t="shared" si="326"/>
        <v>8899.201992754608</v>
      </c>
      <c r="AW1505" s="13" t="str">
        <f>IF(AJ1505=1,"Train",IF(AH1505=Inputs!$B$6+1,"Validation",IF(AH1505&gt;Inputs!$B$6+1,"Forecast","Not used")))</f>
        <v>Train</v>
      </c>
      <c r="AX1505" s="34">
        <f t="shared" si="327"/>
        <v>9032</v>
      </c>
      <c r="AY1505" s="38" t="str">
        <f t="shared" si="328"/>
        <v/>
      </c>
      <c r="AZ1505" s="13">
        <f t="shared" si="329"/>
        <v>136.23749045223849</v>
      </c>
      <c r="BB1505" s="19">
        <f>Regression!$C$45+Regression!$C$46*A1505</f>
        <v>8489.7668995274289</v>
      </c>
      <c r="BC1505" s="27" t="str">
        <f t="shared" si="330"/>
        <v/>
      </c>
      <c r="BD1505" s="30">
        <f>INDEX('Seasonal Index'!$H$2:$H$53,AI1505)</f>
        <v>0.96645545966881496</v>
      </c>
      <c r="BE1505" s="34" t="str">
        <f t="shared" si="331"/>
        <v/>
      </c>
      <c r="BF1505" s="38" t="str">
        <f t="shared" si="332"/>
        <v/>
      </c>
      <c r="BG1505" s="34">
        <f t="shared" si="333"/>
        <v>9032</v>
      </c>
      <c r="BH1505" s="13">
        <f t="shared" si="334"/>
        <v>0</v>
      </c>
      <c r="BI1505" s="13">
        <f t="shared" si="335"/>
        <v>0</v>
      </c>
    </row>
    <row r="1506" spans="1:61" x14ac:dyDescent="0.2">
      <c r="A1506" s="15">
        <v>1505</v>
      </c>
      <c r="B1506" s="35">
        <v>43805</v>
      </c>
      <c r="C1506" s="36">
        <v>8882</v>
      </c>
      <c r="D1506" s="37"/>
      <c r="E1506" s="15">
        <v>3116.634</v>
      </c>
      <c r="F1506" s="15">
        <v>231000</v>
      </c>
      <c r="G1506" s="15">
        <v>2458232.42857143</v>
      </c>
      <c r="H1506" s="15">
        <v>57.64</v>
      </c>
      <c r="I1506" s="15">
        <v>64.713999999999999</v>
      </c>
      <c r="J1506" s="15">
        <v>2.5750000000000002</v>
      </c>
      <c r="K1506" s="15">
        <v>21717.170999999998</v>
      </c>
      <c r="L1506" s="15">
        <v>823886</v>
      </c>
      <c r="M1506" s="15">
        <v>848</v>
      </c>
      <c r="N1506" s="15">
        <v>17.048999999999999</v>
      </c>
      <c r="O1506" s="15">
        <v>273319</v>
      </c>
      <c r="P1506" s="15">
        <v>14617.4</v>
      </c>
      <c r="Q1506" s="15">
        <v>4093846</v>
      </c>
      <c r="R1506" s="15">
        <v>360000</v>
      </c>
      <c r="S1506" s="15">
        <v>21102</v>
      </c>
      <c r="T1506" s="15">
        <v>13.952</v>
      </c>
      <c r="U1506" s="15">
        <v>138</v>
      </c>
      <c r="V1506" s="15">
        <v>15</v>
      </c>
      <c r="W1506" s="15">
        <v>88.9</v>
      </c>
      <c r="X1506" s="15">
        <v>117.0772</v>
      </c>
      <c r="Y1506" s="15">
        <v>2.2222222222222201</v>
      </c>
      <c r="Z1506" s="15">
        <v>2.3301861286163299</v>
      </c>
      <c r="AA1506" s="15">
        <v>66.935462951660199</v>
      </c>
      <c r="AB1506" s="15">
        <v>328794</v>
      </c>
      <c r="AD1506" s="15">
        <v>0</v>
      </c>
      <c r="AE1506" s="15">
        <v>133</v>
      </c>
      <c r="AF1506" s="15">
        <v>2.1</v>
      </c>
      <c r="AH1506" s="13">
        <f t="shared" si="322"/>
        <v>2019</v>
      </c>
      <c r="AI1506" s="13">
        <f t="shared" si="323"/>
        <v>49</v>
      </c>
      <c r="AJ1506" s="13">
        <f>IF(AND(ISNUMBER(C1506),ISNUMBER(AK1506),ISNUMBER(AL1506),AH1506&gt;=Inputs!$B$5,AH1506&lt;=Inputs!$B$6,AH1506&lt;&gt;Inputs!$B$7,AH1506&lt;&gt;Inputs!$B$8),1,0)</f>
        <v>1</v>
      </c>
      <c r="AK1506" s="13">
        <f>IF(INDEX($E1506:$AF1506,Inputs!$C$10)="","",INDEX($E1506:$AF1506,Inputs!$C$10))</f>
        <v>273319</v>
      </c>
      <c r="AL1506" s="13">
        <f>IF(INDEX($E1506:$AF1506,Inputs!$C$11)="","",INDEX($E1506:$AF1506,Inputs!$C$11))</f>
        <v>231000</v>
      </c>
      <c r="AM1506" s="19">
        <f>Regression!$C$5+Regression!$C$6*A1506</f>
        <v>9081.6742169664103</v>
      </c>
      <c r="AN1506" s="27">
        <f t="shared" si="324"/>
        <v>0.97801350145401844</v>
      </c>
      <c r="AO1506" s="30">
        <f>INDEX('Seasonal Index'!$E$2:$E$53,AI1506)</f>
        <v>0.98029372066923559</v>
      </c>
      <c r="AP1506" s="34">
        <f t="shared" si="325"/>
        <v>9060.5497237464278</v>
      </c>
      <c r="AQ1506" s="16">
        <f>IF(AJ1506=1,A1506-Regression!$C$15,0)</f>
        <v>9.7194244604315827</v>
      </c>
      <c r="AR1506" s="16">
        <f>IF(AJ1506=1,AK1506-Regression!$D$15,0)</f>
        <v>5916.0215827338398</v>
      </c>
      <c r="AS1506" s="16">
        <f>IF(AJ1506=1,AL1506-Regression!$E$15,0)</f>
        <v>-4292.5659472421976</v>
      </c>
      <c r="AT1506" s="16">
        <f>IF(AJ1506=1,AP1506-Regression!$F$15,0)</f>
        <v>-34.022918076838323</v>
      </c>
      <c r="AU1506" s="19">
        <f>IF(AND(ISNUMBER(AK1506),ISNUMBER(AL1506)),Regression!$C$38+Regression!$D$38*A1506+Regression!$E$38*AK1506+Regression!$F$38*AL1506,"")</f>
        <v>9101.5795904608458</v>
      </c>
      <c r="AV1506" s="34">
        <f t="shared" si="326"/>
        <v>8922.2213207000405</v>
      </c>
      <c r="AW1506" s="13" t="str">
        <f>IF(AJ1506=1,"Train",IF(AH1506=Inputs!$B$6+1,"Validation",IF(AH1506&gt;Inputs!$B$6+1,"Forecast","Not used")))</f>
        <v>Train</v>
      </c>
      <c r="AX1506" s="34">
        <f t="shared" si="327"/>
        <v>8882</v>
      </c>
      <c r="AY1506" s="38" t="str">
        <f t="shared" si="328"/>
        <v/>
      </c>
      <c r="AZ1506" s="13">
        <f t="shared" si="329"/>
        <v>-41.029866714417949</v>
      </c>
      <c r="BB1506" s="19">
        <f>Regression!$C$45+Regression!$C$46*A1506</f>
        <v>8491.3263991402055</v>
      </c>
      <c r="BC1506" s="27" t="str">
        <f t="shared" si="330"/>
        <v/>
      </c>
      <c r="BD1506" s="30">
        <f>INDEX('Seasonal Index'!$H$2:$H$53,AI1506)</f>
        <v>0.97990885322830168</v>
      </c>
      <c r="BE1506" s="34" t="str">
        <f t="shared" si="331"/>
        <v/>
      </c>
      <c r="BF1506" s="38" t="str">
        <f t="shared" si="332"/>
        <v/>
      </c>
      <c r="BG1506" s="34">
        <f t="shared" si="333"/>
        <v>8882</v>
      </c>
      <c r="BH1506" s="13">
        <f t="shared" si="334"/>
        <v>0</v>
      </c>
      <c r="BI1506" s="13">
        <f t="shared" si="335"/>
        <v>0</v>
      </c>
    </row>
    <row r="1507" spans="1:61" x14ac:dyDescent="0.2">
      <c r="A1507" s="15">
        <v>1506</v>
      </c>
      <c r="B1507" s="35">
        <v>43812</v>
      </c>
      <c r="C1507" s="36">
        <v>9411</v>
      </c>
      <c r="D1507" s="37"/>
      <c r="E1507" s="15">
        <v>3149.4960000000001</v>
      </c>
      <c r="F1507" s="15">
        <v>247000</v>
      </c>
      <c r="G1507" s="15">
        <v>2202547.57142857</v>
      </c>
      <c r="H1507" s="15">
        <v>59.247999999999998</v>
      </c>
      <c r="I1507" s="15">
        <v>66.498000000000005</v>
      </c>
      <c r="J1507" s="15">
        <v>2.5609999999999999</v>
      </c>
      <c r="K1507" s="15">
        <v>21717.170999999998</v>
      </c>
      <c r="L1507" s="15">
        <v>837867</v>
      </c>
      <c r="M1507" s="15">
        <v>848</v>
      </c>
      <c r="N1507" s="15">
        <v>17.048999999999999</v>
      </c>
      <c r="O1507" s="15">
        <v>273319</v>
      </c>
      <c r="P1507" s="15">
        <v>14617.4</v>
      </c>
      <c r="Q1507" s="15">
        <v>4093846</v>
      </c>
      <c r="R1507" s="15">
        <v>360000</v>
      </c>
      <c r="S1507" s="15">
        <v>21102</v>
      </c>
      <c r="T1507" s="15">
        <v>13.952</v>
      </c>
      <c r="U1507" s="15">
        <v>138</v>
      </c>
      <c r="V1507" s="15">
        <v>15</v>
      </c>
      <c r="W1507" s="15">
        <v>88.9</v>
      </c>
      <c r="X1507" s="15">
        <v>116.69368</v>
      </c>
      <c r="Y1507" s="15">
        <v>2.2222222222222201</v>
      </c>
      <c r="Z1507" s="15">
        <v>2.3301861286163299</v>
      </c>
      <c r="AA1507" s="15">
        <v>66.935462951660199</v>
      </c>
      <c r="AB1507" s="15">
        <v>328794</v>
      </c>
      <c r="AD1507" s="15">
        <v>0</v>
      </c>
      <c r="AE1507" s="15">
        <v>134.80000000000001</v>
      </c>
      <c r="AF1507" s="15">
        <v>1.4</v>
      </c>
      <c r="AH1507" s="13">
        <f t="shared" si="322"/>
        <v>2019</v>
      </c>
      <c r="AI1507" s="13">
        <f t="shared" si="323"/>
        <v>50</v>
      </c>
      <c r="AJ1507" s="13">
        <f>IF(AND(ISNUMBER(C1507),ISNUMBER(AK1507),ISNUMBER(AL1507),AH1507&gt;=Inputs!$B$5,AH1507&lt;=Inputs!$B$6,AH1507&lt;&gt;Inputs!$B$7,AH1507&lt;&gt;Inputs!$B$8),1,0)</f>
        <v>1</v>
      </c>
      <c r="AK1507" s="13">
        <f>IF(INDEX($E1507:$AF1507,Inputs!$C$10)="","",INDEX($E1507:$AF1507,Inputs!$C$10))</f>
        <v>273319</v>
      </c>
      <c r="AL1507" s="13">
        <f>IF(INDEX($E1507:$AF1507,Inputs!$C$11)="","",INDEX($E1507:$AF1507,Inputs!$C$11))</f>
        <v>247000</v>
      </c>
      <c r="AM1507" s="19">
        <f>Regression!$C$5+Regression!$C$6*A1507</f>
        <v>9080.5015420280906</v>
      </c>
      <c r="AN1507" s="27">
        <f t="shared" si="324"/>
        <v>1.0363964981936553</v>
      </c>
      <c r="AO1507" s="30">
        <f>INDEX('Seasonal Index'!$E$2:$E$53,AI1507)</f>
        <v>1.00060911532618</v>
      </c>
      <c r="AP1507" s="34">
        <f t="shared" si="325"/>
        <v>9405.2711052229315</v>
      </c>
      <c r="AQ1507" s="16">
        <f>IF(AJ1507=1,A1507-Regression!$C$15,0)</f>
        <v>10.719424460431583</v>
      </c>
      <c r="AR1507" s="16">
        <f>IF(AJ1507=1,AK1507-Regression!$D$15,0)</f>
        <v>5916.0215827338398</v>
      </c>
      <c r="AS1507" s="16">
        <f>IF(AJ1507=1,AL1507-Regression!$E$15,0)</f>
        <v>11707.434052757802</v>
      </c>
      <c r="AT1507" s="16">
        <f>IF(AJ1507=1,AP1507-Regression!$F$15,0)</f>
        <v>310.69846339966534</v>
      </c>
      <c r="AU1507" s="19">
        <f>IF(AND(ISNUMBER(AK1507),ISNUMBER(AL1507)),Regression!$C$38+Regression!$D$38*A1507+Regression!$E$38*AK1507+Regression!$F$38*AL1507,"")</f>
        <v>9057.5366152147963</v>
      </c>
      <c r="AV1507" s="34">
        <f t="shared" si="326"/>
        <v>9063.0536995845596</v>
      </c>
      <c r="AW1507" s="13" t="str">
        <f>IF(AJ1507=1,"Train",IF(AH1507=Inputs!$B$6+1,"Validation",IF(AH1507&gt;Inputs!$B$6+1,"Forecast","Not used")))</f>
        <v>Train</v>
      </c>
      <c r="AX1507" s="34">
        <f t="shared" si="327"/>
        <v>9411</v>
      </c>
      <c r="AY1507" s="38" t="str">
        <f t="shared" si="328"/>
        <v/>
      </c>
      <c r="AZ1507" s="13">
        <f t="shared" si="329"/>
        <v>347.73449000813525</v>
      </c>
      <c r="BB1507" s="19">
        <f>Regression!$C$45+Regression!$C$46*A1507</f>
        <v>8492.885898752982</v>
      </c>
      <c r="BC1507" s="27" t="str">
        <f t="shared" si="330"/>
        <v/>
      </c>
      <c r="BD1507" s="30">
        <f>INDEX('Seasonal Index'!$H$2:$H$53,AI1507)</f>
        <v>0.99765913713107945</v>
      </c>
      <c r="BE1507" s="34" t="str">
        <f t="shared" si="331"/>
        <v/>
      </c>
      <c r="BF1507" s="38" t="str">
        <f t="shared" si="332"/>
        <v/>
      </c>
      <c r="BG1507" s="34">
        <f t="shared" si="333"/>
        <v>9411</v>
      </c>
      <c r="BH1507" s="13">
        <f t="shared" si="334"/>
        <v>0</v>
      </c>
      <c r="BI1507" s="13">
        <f t="shared" si="335"/>
        <v>0</v>
      </c>
    </row>
    <row r="1508" spans="1:61" x14ac:dyDescent="0.2">
      <c r="A1508" s="15">
        <v>1507</v>
      </c>
      <c r="B1508" s="35">
        <v>43819</v>
      </c>
      <c r="C1508" s="36">
        <v>9303</v>
      </c>
      <c r="D1508" s="37"/>
      <c r="E1508" s="15">
        <v>3200.34</v>
      </c>
      <c r="F1508" s="15">
        <v>236000</v>
      </c>
      <c r="G1508" s="15">
        <v>2321524</v>
      </c>
      <c r="H1508" s="15">
        <v>60.75</v>
      </c>
      <c r="I1508" s="15">
        <v>68.902000000000001</v>
      </c>
      <c r="J1508" s="15">
        <v>2.536</v>
      </c>
      <c r="K1508" s="15">
        <v>21717.170999999998</v>
      </c>
      <c r="L1508" s="15">
        <v>837867</v>
      </c>
      <c r="M1508" s="15">
        <v>848</v>
      </c>
      <c r="N1508" s="15">
        <v>17.548999999999999</v>
      </c>
      <c r="O1508" s="15">
        <v>283961</v>
      </c>
      <c r="P1508" s="15">
        <v>14617.4</v>
      </c>
      <c r="Q1508" s="15">
        <v>4146108</v>
      </c>
      <c r="R1508" s="15">
        <v>360000</v>
      </c>
      <c r="S1508" s="15">
        <v>21102</v>
      </c>
      <c r="T1508" s="15">
        <v>13.952</v>
      </c>
      <c r="U1508" s="15">
        <v>138</v>
      </c>
      <c r="V1508" s="15">
        <v>15</v>
      </c>
      <c r="W1508" s="15">
        <v>88.9</v>
      </c>
      <c r="X1508" s="15">
        <v>116.06022</v>
      </c>
      <c r="Y1508" s="15">
        <v>2.2222222222222201</v>
      </c>
      <c r="Z1508" s="15">
        <v>2.3475527763366699</v>
      </c>
      <c r="AA1508" s="15">
        <v>66.935462951660199</v>
      </c>
      <c r="AB1508" s="15">
        <v>328794</v>
      </c>
      <c r="AD1508" s="15">
        <v>0</v>
      </c>
      <c r="AE1508" s="15">
        <v>164.5</v>
      </c>
      <c r="AF1508" s="15">
        <v>1.2</v>
      </c>
      <c r="AH1508" s="13">
        <f t="shared" si="322"/>
        <v>2019</v>
      </c>
      <c r="AI1508" s="13">
        <f t="shared" si="323"/>
        <v>51</v>
      </c>
      <c r="AJ1508" s="13">
        <f>IF(AND(ISNUMBER(C1508),ISNUMBER(AK1508),ISNUMBER(AL1508),AH1508&gt;=Inputs!$B$5,AH1508&lt;=Inputs!$B$6,AH1508&lt;&gt;Inputs!$B$7,AH1508&lt;&gt;Inputs!$B$8),1,0)</f>
        <v>1</v>
      </c>
      <c r="AK1508" s="13">
        <f>IF(INDEX($E1508:$AF1508,Inputs!$C$10)="","",INDEX($E1508:$AF1508,Inputs!$C$10))</f>
        <v>283961</v>
      </c>
      <c r="AL1508" s="13">
        <f>IF(INDEX($E1508:$AF1508,Inputs!$C$11)="","",INDEX($E1508:$AF1508,Inputs!$C$11))</f>
        <v>236000</v>
      </c>
      <c r="AM1508" s="19">
        <f>Regression!$C$5+Regression!$C$6*A1508</f>
        <v>9079.3288670897709</v>
      </c>
      <c r="AN1508" s="27">
        <f t="shared" si="324"/>
        <v>1.0246352055514785</v>
      </c>
      <c r="AO1508" s="30">
        <f>INDEX('Seasonal Index'!$E$2:$E$53,AI1508)</f>
        <v>1.0219733137822757</v>
      </c>
      <c r="AP1508" s="34">
        <f t="shared" si="325"/>
        <v>9102.9774207802257</v>
      </c>
      <c r="AQ1508" s="16">
        <f>IF(AJ1508=1,A1508-Regression!$C$15,0)</f>
        <v>11.719424460431583</v>
      </c>
      <c r="AR1508" s="16">
        <f>IF(AJ1508=1,AK1508-Regression!$D$15,0)</f>
        <v>16558.02158273384</v>
      </c>
      <c r="AS1508" s="16">
        <f>IF(AJ1508=1,AL1508-Regression!$E$15,0)</f>
        <v>707.43405275780242</v>
      </c>
      <c r="AT1508" s="16">
        <f>IF(AJ1508=1,AP1508-Regression!$F$15,0)</f>
        <v>8.4047789569594897</v>
      </c>
      <c r="AU1508" s="19">
        <f>IF(AND(ISNUMBER(AK1508),ISNUMBER(AL1508)),Regression!$C$38+Regression!$D$38*A1508+Regression!$E$38*AK1508+Regression!$F$38*AL1508,"")</f>
        <v>9104.5979072238461</v>
      </c>
      <c r="AV1508" s="34">
        <f t="shared" si="326"/>
        <v>9304.6560939007268</v>
      </c>
      <c r="AW1508" s="13" t="str">
        <f>IF(AJ1508=1,"Train",IF(AH1508=Inputs!$B$6+1,"Validation",IF(AH1508&gt;Inputs!$B$6+1,"Forecast","Not used")))</f>
        <v>Train</v>
      </c>
      <c r="AX1508" s="34">
        <f t="shared" si="327"/>
        <v>9303</v>
      </c>
      <c r="AY1508" s="38" t="str">
        <f t="shared" si="328"/>
        <v/>
      </c>
      <c r="AZ1508" s="13">
        <f t="shared" si="329"/>
        <v>-1.6204864436203934</v>
      </c>
      <c r="BB1508" s="19">
        <f>Regression!$C$45+Regression!$C$46*A1508</f>
        <v>8494.4453983657604</v>
      </c>
      <c r="BC1508" s="27" t="str">
        <f t="shared" si="330"/>
        <v/>
      </c>
      <c r="BD1508" s="30">
        <f>INDEX('Seasonal Index'!$H$2:$H$53,AI1508)</f>
        <v>1.0395425337611444</v>
      </c>
      <c r="BE1508" s="34" t="str">
        <f t="shared" si="331"/>
        <v/>
      </c>
      <c r="BF1508" s="38" t="str">
        <f t="shared" si="332"/>
        <v/>
      </c>
      <c r="BG1508" s="34">
        <f t="shared" si="333"/>
        <v>9303</v>
      </c>
      <c r="BH1508" s="13">
        <f t="shared" si="334"/>
        <v>0</v>
      </c>
      <c r="BI1508" s="13">
        <f t="shared" si="335"/>
        <v>0</v>
      </c>
    </row>
    <row r="1509" spans="1:61" x14ac:dyDescent="0.2">
      <c r="A1509" s="15">
        <v>1508</v>
      </c>
      <c r="B1509" s="35">
        <v>43826</v>
      </c>
      <c r="C1509" s="36">
        <v>8961</v>
      </c>
      <c r="D1509" s="37"/>
      <c r="E1509" s="15">
        <v>3231.83</v>
      </c>
      <c r="F1509" s="15">
        <v>230000</v>
      </c>
      <c r="G1509" s="15">
        <v>2432315.7142857099</v>
      </c>
      <c r="H1509" s="15">
        <v>61.29</v>
      </c>
      <c r="I1509" s="15">
        <v>68.73</v>
      </c>
      <c r="J1509" s="15">
        <v>2.532</v>
      </c>
      <c r="K1509" s="15">
        <v>21717.170999999998</v>
      </c>
      <c r="L1509" s="15">
        <v>837867</v>
      </c>
      <c r="M1509" s="15">
        <v>848</v>
      </c>
      <c r="N1509" s="15">
        <v>17.548999999999999</v>
      </c>
      <c r="O1509" s="15">
        <v>283961</v>
      </c>
      <c r="P1509" s="15">
        <v>14617.4</v>
      </c>
      <c r="Q1509" s="15">
        <v>4146108</v>
      </c>
      <c r="R1509" s="15">
        <v>360000</v>
      </c>
      <c r="S1509" s="15">
        <v>21102</v>
      </c>
      <c r="T1509" s="15">
        <v>13.952</v>
      </c>
      <c r="U1509" s="15">
        <v>138</v>
      </c>
      <c r="V1509" s="15">
        <v>15</v>
      </c>
      <c r="W1509" s="15">
        <v>88.9</v>
      </c>
      <c r="X1509" s="15">
        <v>115.62614000000001</v>
      </c>
      <c r="Y1509" s="15">
        <v>2.2222222222222201</v>
      </c>
      <c r="Z1509" s="15">
        <v>2.3475527763366699</v>
      </c>
      <c r="AA1509" s="15">
        <v>66.935462951660199</v>
      </c>
      <c r="AB1509" s="15">
        <v>328794</v>
      </c>
      <c r="AD1509" s="15">
        <v>1</v>
      </c>
      <c r="AE1509" s="15">
        <v>129.80000000000001</v>
      </c>
      <c r="AF1509" s="15">
        <v>0</v>
      </c>
      <c r="AH1509" s="13">
        <f t="shared" si="322"/>
        <v>2019</v>
      </c>
      <c r="AI1509" s="13">
        <f t="shared" si="323"/>
        <v>52</v>
      </c>
      <c r="AJ1509" s="13">
        <f>IF(AND(ISNUMBER(C1509),ISNUMBER(AK1509),ISNUMBER(AL1509),AH1509&gt;=Inputs!$B$5,AH1509&lt;=Inputs!$B$6,AH1509&lt;&gt;Inputs!$B$7,AH1509&lt;&gt;Inputs!$B$8),1,0)</f>
        <v>1</v>
      </c>
      <c r="AK1509" s="13">
        <f>IF(INDEX($E1509:$AF1509,Inputs!$C$10)="","",INDEX($E1509:$AF1509,Inputs!$C$10))</f>
        <v>283961</v>
      </c>
      <c r="AL1509" s="13">
        <f>IF(INDEX($E1509:$AF1509,Inputs!$C$11)="","",INDEX($E1509:$AF1509,Inputs!$C$11))</f>
        <v>230000</v>
      </c>
      <c r="AM1509" s="19">
        <f>Regression!$C$5+Regression!$C$6*A1509</f>
        <v>9078.1561921514531</v>
      </c>
      <c r="AN1509" s="27">
        <f t="shared" si="324"/>
        <v>0.98709471508622637</v>
      </c>
      <c r="AO1509" s="30">
        <f>INDEX('Seasonal Index'!$E$2:$E$53,AI1509)</f>
        <v>0.94105970168970154</v>
      </c>
      <c r="AP1509" s="34">
        <f t="shared" si="325"/>
        <v>9522.2438958019884</v>
      </c>
      <c r="AQ1509" s="16">
        <f>IF(AJ1509=1,A1509-Regression!$C$15,0)</f>
        <v>12.719424460431583</v>
      </c>
      <c r="AR1509" s="16">
        <f>IF(AJ1509=1,AK1509-Regression!$D$15,0)</f>
        <v>16558.02158273384</v>
      </c>
      <c r="AS1509" s="16">
        <f>IF(AJ1509=1,AL1509-Regression!$E$15,0)</f>
        <v>-5292.5659472421976</v>
      </c>
      <c r="AT1509" s="16">
        <f>IF(AJ1509=1,AP1509-Regression!$F$15,0)</f>
        <v>427.67125397872223</v>
      </c>
      <c r="AU1509" s="19">
        <f>IF(AND(ISNUMBER(AK1509),ISNUMBER(AL1509)),Regression!$C$38+Regression!$D$38*A1509+Regression!$E$38*AK1509+Regression!$F$38*AL1509,"")</f>
        <v>9118.9658422664543</v>
      </c>
      <c r="AV1509" s="34">
        <f t="shared" si="326"/>
        <v>8581.4912752418477</v>
      </c>
      <c r="AW1509" s="13" t="str">
        <f>IF(AJ1509=1,"Train",IF(AH1509=Inputs!$B$6+1,"Validation",IF(AH1509&gt;Inputs!$B$6+1,"Forecast","Not used")))</f>
        <v>Train</v>
      </c>
      <c r="AX1509" s="34">
        <f t="shared" si="327"/>
        <v>8961</v>
      </c>
      <c r="AY1509" s="38" t="str">
        <f t="shared" si="328"/>
        <v/>
      </c>
      <c r="AZ1509" s="13">
        <f t="shared" si="329"/>
        <v>403.27805353553413</v>
      </c>
      <c r="BB1509" s="19">
        <f>Regression!$C$45+Regression!$C$46*A1509</f>
        <v>8496.004897978537</v>
      </c>
      <c r="BC1509" s="27" t="str">
        <f t="shared" si="330"/>
        <v/>
      </c>
      <c r="BD1509" s="30">
        <f>INDEX('Seasonal Index'!$H$2:$H$53,AI1509)</f>
        <v>0.89289929772275245</v>
      </c>
      <c r="BE1509" s="34" t="str">
        <f t="shared" si="331"/>
        <v/>
      </c>
      <c r="BF1509" s="38" t="str">
        <f t="shared" si="332"/>
        <v/>
      </c>
      <c r="BG1509" s="34">
        <f t="shared" si="333"/>
        <v>8961</v>
      </c>
      <c r="BH1509" s="13">
        <f t="shared" si="334"/>
        <v>0</v>
      </c>
      <c r="BI1509" s="13">
        <f t="shared" si="335"/>
        <v>0</v>
      </c>
    </row>
    <row r="1510" spans="1:61" x14ac:dyDescent="0.2">
      <c r="A1510" s="15">
        <v>1509</v>
      </c>
      <c r="B1510" s="35">
        <v>43833</v>
      </c>
      <c r="C1510" s="36">
        <v>8133</v>
      </c>
      <c r="D1510" s="37"/>
      <c r="E1510" s="15">
        <v>3236.1925000000001</v>
      </c>
      <c r="F1510" s="15">
        <v>231000</v>
      </c>
      <c r="G1510" s="15">
        <v>2410579.57142857</v>
      </c>
      <c r="H1510" s="15">
        <v>61.7425</v>
      </c>
      <c r="I1510" s="15">
        <v>68.05</v>
      </c>
      <c r="J1510" s="15">
        <v>2.5710000000000002</v>
      </c>
      <c r="K1510" s="15">
        <v>21717.170999999998</v>
      </c>
      <c r="L1510" s="15">
        <v>837867</v>
      </c>
      <c r="M1510" s="15">
        <v>848</v>
      </c>
      <c r="N1510" s="15">
        <v>17.548999999999999</v>
      </c>
      <c r="O1510" s="15">
        <v>283961</v>
      </c>
      <c r="P1510" s="15">
        <v>14617.4</v>
      </c>
      <c r="Q1510" s="15">
        <v>4146108</v>
      </c>
      <c r="R1510" s="15">
        <v>360000</v>
      </c>
      <c r="S1510" s="15">
        <v>21102</v>
      </c>
      <c r="T1510" s="15">
        <v>13.952</v>
      </c>
      <c r="U1510" s="15">
        <v>138</v>
      </c>
      <c r="V1510" s="15">
        <v>15</v>
      </c>
      <c r="W1510" s="15">
        <v>88.9</v>
      </c>
      <c r="X1510" s="15">
        <v>115.55329999999999</v>
      </c>
      <c r="Y1510" s="15">
        <v>2.2222222222222201</v>
      </c>
      <c r="Z1510" s="15">
        <v>2.3475527763366699</v>
      </c>
      <c r="AA1510" s="15">
        <v>66.935462951660199</v>
      </c>
      <c r="AB1510" s="15">
        <v>328794</v>
      </c>
      <c r="AD1510" s="15">
        <v>1</v>
      </c>
      <c r="AE1510" s="15">
        <v>122.7</v>
      </c>
      <c r="AF1510" s="15">
        <v>0.6</v>
      </c>
      <c r="AH1510" s="13">
        <f t="shared" si="322"/>
        <v>2020</v>
      </c>
      <c r="AI1510" s="13">
        <f t="shared" si="323"/>
        <v>1</v>
      </c>
      <c r="AJ1510" s="13">
        <f>IF(AND(ISNUMBER(C1510),ISNUMBER(AK1510),ISNUMBER(AL1510),AH1510&gt;=Inputs!$B$5,AH1510&lt;=Inputs!$B$6,AH1510&lt;&gt;Inputs!$B$7,AH1510&lt;&gt;Inputs!$B$8),1,0)</f>
        <v>0</v>
      </c>
      <c r="AK1510" s="13">
        <f>IF(INDEX($E1510:$AF1510,Inputs!$C$10)="","",INDEX($E1510:$AF1510,Inputs!$C$10))</f>
        <v>283961</v>
      </c>
      <c r="AL1510" s="13">
        <f>IF(INDEX($E1510:$AF1510,Inputs!$C$11)="","",INDEX($E1510:$AF1510,Inputs!$C$11))</f>
        <v>231000</v>
      </c>
      <c r="AM1510" s="19">
        <f>Regression!$C$5+Regression!$C$6*A1510</f>
        <v>9076.9835172131334</v>
      </c>
      <c r="AN1510" s="27" t="str">
        <f t="shared" si="324"/>
        <v/>
      </c>
      <c r="AO1510" s="30">
        <f>INDEX('Seasonal Index'!$E$2:$E$53,AI1510)</f>
        <v>0.91465818912124619</v>
      </c>
      <c r="AP1510" s="34" t="str">
        <f t="shared" si="325"/>
        <v/>
      </c>
      <c r="AQ1510" s="16">
        <f>IF(AJ1510=1,A1510-Regression!$C$15,0)</f>
        <v>0</v>
      </c>
      <c r="AR1510" s="16">
        <f>IF(AJ1510=1,AK1510-Regression!$D$15,0)</f>
        <v>0</v>
      </c>
      <c r="AS1510" s="16">
        <f>IF(AJ1510=1,AL1510-Regression!$E$15,0)</f>
        <v>0</v>
      </c>
      <c r="AT1510" s="16">
        <f>IF(AJ1510=1,AP1510-Regression!$F$15,0)</f>
        <v>0</v>
      </c>
      <c r="AU1510" s="19">
        <f>IF(AND(ISNUMBER(AK1510),ISNUMBER(AL1510)),Regression!$C$38+Regression!$D$38*A1510+Regression!$E$38*AK1510+Regression!$F$38*AL1510,"")</f>
        <v>9114.7484876717626</v>
      </c>
      <c r="AV1510" s="34">
        <f t="shared" si="326"/>
        <v>8336.879346029471</v>
      </c>
      <c r="AW1510" s="13" t="str">
        <f>IF(AJ1510=1,"Train",IF(AH1510=Inputs!$B$6+1,"Validation",IF(AH1510&gt;Inputs!$B$6+1,"Forecast","Not used")))</f>
        <v>Not used</v>
      </c>
      <c r="AX1510" s="34">
        <f t="shared" si="327"/>
        <v>8133</v>
      </c>
      <c r="AY1510" s="38" t="str">
        <f t="shared" si="328"/>
        <v/>
      </c>
      <c r="AZ1510" s="13">
        <f t="shared" si="329"/>
        <v>0</v>
      </c>
      <c r="BB1510" s="19">
        <f>Regression!$C$45+Regression!$C$46*A1510</f>
        <v>8497.5643975913135</v>
      </c>
      <c r="BC1510" s="27" t="str">
        <f t="shared" si="330"/>
        <v/>
      </c>
      <c r="BD1510" s="30">
        <f>INDEX('Seasonal Index'!$H$2:$H$53,AI1510)</f>
        <v>0.90693988880451892</v>
      </c>
      <c r="BE1510" s="34" t="str">
        <f t="shared" si="331"/>
        <v/>
      </c>
      <c r="BF1510" s="38" t="str">
        <f t="shared" si="332"/>
        <v/>
      </c>
      <c r="BG1510" s="34">
        <f t="shared" si="333"/>
        <v>8133</v>
      </c>
      <c r="BH1510" s="13">
        <f t="shared" si="334"/>
        <v>0</v>
      </c>
      <c r="BI1510" s="13">
        <f t="shared" si="335"/>
        <v>0</v>
      </c>
    </row>
    <row r="1511" spans="1:61" x14ac:dyDescent="0.2">
      <c r="A1511" s="15">
        <v>1510</v>
      </c>
      <c r="B1511" s="35">
        <v>43840</v>
      </c>
      <c r="C1511" s="36">
        <v>8558</v>
      </c>
      <c r="D1511" s="37"/>
      <c r="E1511" s="15">
        <v>3255.3119999999999</v>
      </c>
      <c r="F1511" s="15">
        <v>224000</v>
      </c>
      <c r="G1511" s="15">
        <v>2144879.1428571399</v>
      </c>
      <c r="H1511" s="15">
        <v>60.84</v>
      </c>
      <c r="I1511" s="15">
        <v>67.930000000000007</v>
      </c>
      <c r="J1511" s="15">
        <v>2.5779999999999998</v>
      </c>
      <c r="K1511" s="15">
        <v>21717.170999999998</v>
      </c>
      <c r="L1511" s="15">
        <v>848091</v>
      </c>
      <c r="M1511" s="15">
        <v>810</v>
      </c>
      <c r="N1511" s="15">
        <v>17.548999999999999</v>
      </c>
      <c r="O1511" s="15">
        <v>283961</v>
      </c>
      <c r="P1511" s="15">
        <v>14711</v>
      </c>
      <c r="Q1511" s="15">
        <v>4146108</v>
      </c>
      <c r="R1511" s="15">
        <v>360000</v>
      </c>
      <c r="S1511" s="15">
        <v>21102</v>
      </c>
      <c r="T1511" s="15">
        <v>13.952</v>
      </c>
      <c r="U1511" s="15">
        <v>138</v>
      </c>
      <c r="V1511" s="15">
        <v>15</v>
      </c>
      <c r="W1511" s="15">
        <v>85.8</v>
      </c>
      <c r="X1511" s="15">
        <v>114.898325</v>
      </c>
      <c r="Y1511" s="15">
        <v>2.2222222222222201</v>
      </c>
      <c r="Z1511" s="15">
        <v>2.3475527763366699</v>
      </c>
      <c r="AA1511" s="15">
        <v>66.935462951660199</v>
      </c>
      <c r="AB1511" s="15">
        <v>328794</v>
      </c>
      <c r="AC1511" s="15">
        <v>7.15</v>
      </c>
      <c r="AD1511" s="15">
        <v>0</v>
      </c>
      <c r="AE1511" s="15">
        <v>136.30000000000001</v>
      </c>
      <c r="AF1511" s="15">
        <v>1.7</v>
      </c>
      <c r="AH1511" s="13">
        <f t="shared" si="322"/>
        <v>2020</v>
      </c>
      <c r="AI1511" s="13">
        <f t="shared" si="323"/>
        <v>2</v>
      </c>
      <c r="AJ1511" s="13">
        <f>IF(AND(ISNUMBER(C1511),ISNUMBER(AK1511),ISNUMBER(AL1511),AH1511&gt;=Inputs!$B$5,AH1511&lt;=Inputs!$B$6,AH1511&lt;&gt;Inputs!$B$7,AH1511&lt;&gt;Inputs!$B$8),1,0)</f>
        <v>0</v>
      </c>
      <c r="AK1511" s="13">
        <f>IF(INDEX($E1511:$AF1511,Inputs!$C$10)="","",INDEX($E1511:$AF1511,Inputs!$C$10))</f>
        <v>283961</v>
      </c>
      <c r="AL1511" s="13">
        <f>IF(INDEX($E1511:$AF1511,Inputs!$C$11)="","",INDEX($E1511:$AF1511,Inputs!$C$11))</f>
        <v>224000</v>
      </c>
      <c r="AM1511" s="19">
        <f>Regression!$C$5+Regression!$C$6*A1511</f>
        <v>9075.8108422748155</v>
      </c>
      <c r="AN1511" s="27" t="str">
        <f t="shared" si="324"/>
        <v/>
      </c>
      <c r="AO1511" s="30">
        <f>INDEX('Seasonal Index'!$E$2:$E$53,AI1511)</f>
        <v>0.92112372079680493</v>
      </c>
      <c r="AP1511" s="34" t="str">
        <f t="shared" si="325"/>
        <v/>
      </c>
      <c r="AQ1511" s="16">
        <f>IF(AJ1511=1,A1511-Regression!$C$15,0)</f>
        <v>0</v>
      </c>
      <c r="AR1511" s="16">
        <f>IF(AJ1511=1,AK1511-Regression!$D$15,0)</f>
        <v>0</v>
      </c>
      <c r="AS1511" s="16">
        <f>IF(AJ1511=1,AL1511-Regression!$E$15,0)</f>
        <v>0</v>
      </c>
      <c r="AT1511" s="16">
        <f>IF(AJ1511=1,AP1511-Regression!$F$15,0)</f>
        <v>0</v>
      </c>
      <c r="AU1511" s="19">
        <f>IF(AND(ISNUMBER(AK1511),ISNUMBER(AL1511)),Regression!$C$38+Regression!$D$38*A1511+Regression!$E$38*AK1511+Regression!$F$38*AL1511,"")</f>
        <v>9131.771464091129</v>
      </c>
      <c r="AV1511" s="34">
        <f t="shared" si="326"/>
        <v>8411.4913084697073</v>
      </c>
      <c r="AW1511" s="13" t="str">
        <f>IF(AJ1511=1,"Train",IF(AH1511=Inputs!$B$6+1,"Validation",IF(AH1511&gt;Inputs!$B$6+1,"Forecast","Not used")))</f>
        <v>Not used</v>
      </c>
      <c r="AX1511" s="34">
        <f t="shared" si="327"/>
        <v>8558</v>
      </c>
      <c r="AY1511" s="38" t="str">
        <f t="shared" si="328"/>
        <v/>
      </c>
      <c r="AZ1511" s="13">
        <f t="shared" si="329"/>
        <v>0</v>
      </c>
      <c r="BB1511" s="19">
        <f>Regression!$C$45+Regression!$C$46*A1511</f>
        <v>8499.1238972040901</v>
      </c>
      <c r="BC1511" s="27" t="str">
        <f t="shared" si="330"/>
        <v/>
      </c>
      <c r="BD1511" s="30">
        <f>INDEX('Seasonal Index'!$H$2:$H$53,AI1511)</f>
        <v>0.93580735968008499</v>
      </c>
      <c r="BE1511" s="34" t="str">
        <f t="shared" si="331"/>
        <v/>
      </c>
      <c r="BF1511" s="38" t="str">
        <f t="shared" si="332"/>
        <v/>
      </c>
      <c r="BG1511" s="34">
        <f t="shared" si="333"/>
        <v>8558</v>
      </c>
      <c r="BH1511" s="13">
        <f t="shared" si="334"/>
        <v>0</v>
      </c>
      <c r="BI1511" s="13">
        <f t="shared" si="335"/>
        <v>0</v>
      </c>
    </row>
    <row r="1512" spans="1:61" x14ac:dyDescent="0.2">
      <c r="A1512" s="15">
        <v>1511</v>
      </c>
      <c r="B1512" s="35">
        <v>43847</v>
      </c>
      <c r="C1512" s="36">
        <v>8662</v>
      </c>
      <c r="D1512" s="37"/>
      <c r="E1512" s="15">
        <v>3301.4</v>
      </c>
      <c r="F1512" s="15">
        <v>207000</v>
      </c>
      <c r="G1512" s="15">
        <v>2070717</v>
      </c>
      <c r="H1512" s="15">
        <v>58.287999999999997</v>
      </c>
      <c r="I1512" s="15">
        <v>64.111999999999995</v>
      </c>
      <c r="J1512" s="15">
        <v>2.57</v>
      </c>
      <c r="K1512" s="15">
        <v>21717.170999999998</v>
      </c>
      <c r="L1512" s="15">
        <v>848091</v>
      </c>
      <c r="M1512" s="15">
        <v>810</v>
      </c>
      <c r="N1512" s="15">
        <v>17.491</v>
      </c>
      <c r="O1512" s="15">
        <v>260326</v>
      </c>
      <c r="P1512" s="15">
        <v>14711</v>
      </c>
      <c r="Q1512" s="15">
        <v>4146108</v>
      </c>
      <c r="R1512" s="15">
        <v>360000</v>
      </c>
      <c r="S1512" s="15">
        <v>21102</v>
      </c>
      <c r="T1512" s="15">
        <v>13.952</v>
      </c>
      <c r="U1512" s="15">
        <v>138</v>
      </c>
      <c r="V1512" s="15">
        <v>15</v>
      </c>
      <c r="W1512" s="15">
        <v>85.8</v>
      </c>
      <c r="X1512" s="15">
        <v>115.1074</v>
      </c>
      <c r="Y1512" s="15">
        <v>2.2222222222222201</v>
      </c>
      <c r="Z1512" s="15">
        <v>2.5276436805725102</v>
      </c>
      <c r="AA1512" s="15">
        <v>69.181083679199205</v>
      </c>
      <c r="AB1512" s="15">
        <v>328794</v>
      </c>
      <c r="AC1512" s="15">
        <v>7.15</v>
      </c>
      <c r="AD1512" s="15">
        <v>0</v>
      </c>
      <c r="AE1512" s="15">
        <v>117.1</v>
      </c>
      <c r="AF1512" s="15">
        <v>3.2</v>
      </c>
      <c r="AH1512" s="13">
        <f t="shared" si="322"/>
        <v>2020</v>
      </c>
      <c r="AI1512" s="13">
        <f t="shared" si="323"/>
        <v>3</v>
      </c>
      <c r="AJ1512" s="13">
        <f>IF(AND(ISNUMBER(C1512),ISNUMBER(AK1512),ISNUMBER(AL1512),AH1512&gt;=Inputs!$B$5,AH1512&lt;=Inputs!$B$6,AH1512&lt;&gt;Inputs!$B$7,AH1512&lt;&gt;Inputs!$B$8),1,0)</f>
        <v>0</v>
      </c>
      <c r="AK1512" s="13">
        <f>IF(INDEX($E1512:$AF1512,Inputs!$C$10)="","",INDEX($E1512:$AF1512,Inputs!$C$10))</f>
        <v>260326</v>
      </c>
      <c r="AL1512" s="13">
        <f>IF(INDEX($E1512:$AF1512,Inputs!$C$11)="","",INDEX($E1512:$AF1512,Inputs!$C$11))</f>
        <v>207000</v>
      </c>
      <c r="AM1512" s="19">
        <f>Regression!$C$5+Regression!$C$6*A1512</f>
        <v>9074.6381673364958</v>
      </c>
      <c r="AN1512" s="27" t="str">
        <f t="shared" si="324"/>
        <v/>
      </c>
      <c r="AO1512" s="30">
        <f>INDEX('Seasonal Index'!$E$2:$E$53,AI1512)</f>
        <v>0.93247570989249473</v>
      </c>
      <c r="AP1512" s="34" t="str">
        <f t="shared" si="325"/>
        <v/>
      </c>
      <c r="AQ1512" s="16">
        <f>IF(AJ1512=1,A1512-Regression!$C$15,0)</f>
        <v>0</v>
      </c>
      <c r="AR1512" s="16">
        <f>IF(AJ1512=1,AK1512-Regression!$D$15,0)</f>
        <v>0</v>
      </c>
      <c r="AS1512" s="16">
        <f>IF(AJ1512=1,AL1512-Regression!$E$15,0)</f>
        <v>0</v>
      </c>
      <c r="AT1512" s="16">
        <f>IF(AJ1512=1,AP1512-Regression!$F$15,0)</f>
        <v>0</v>
      </c>
      <c r="AU1512" s="19">
        <f>IF(AND(ISNUMBER(AK1512),ISNUMBER(AL1512)),Regression!$C$38+Regression!$D$38*A1512+Regression!$E$38*AK1512+Regression!$F$38*AL1512,"")</f>
        <v>9132.2187523044176</v>
      </c>
      <c r="AV1512" s="34">
        <f t="shared" si="326"/>
        <v>8515.5721639486146</v>
      </c>
      <c r="AW1512" s="13" t="str">
        <f>IF(AJ1512=1,"Train",IF(AH1512=Inputs!$B$6+1,"Validation",IF(AH1512&gt;Inputs!$B$6+1,"Forecast","Not used")))</f>
        <v>Not used</v>
      </c>
      <c r="AX1512" s="34">
        <f t="shared" si="327"/>
        <v>8662</v>
      </c>
      <c r="AY1512" s="38" t="str">
        <f t="shared" si="328"/>
        <v/>
      </c>
      <c r="AZ1512" s="13">
        <f t="shared" si="329"/>
        <v>0</v>
      </c>
      <c r="BB1512" s="19">
        <f>Regression!$C$45+Regression!$C$46*A1512</f>
        <v>8500.6833968168667</v>
      </c>
      <c r="BC1512" s="27" t="str">
        <f t="shared" si="330"/>
        <v/>
      </c>
      <c r="BD1512" s="30">
        <f>INDEX('Seasonal Index'!$H$2:$H$53,AI1512)</f>
        <v>0.93511463592432087</v>
      </c>
      <c r="BE1512" s="34" t="str">
        <f t="shared" si="331"/>
        <v/>
      </c>
      <c r="BF1512" s="38" t="str">
        <f t="shared" si="332"/>
        <v/>
      </c>
      <c r="BG1512" s="34">
        <f t="shared" si="333"/>
        <v>8662</v>
      </c>
      <c r="BH1512" s="13">
        <f t="shared" si="334"/>
        <v>0</v>
      </c>
      <c r="BI1512" s="13">
        <f t="shared" si="335"/>
        <v>0</v>
      </c>
    </row>
    <row r="1513" spans="1:61" x14ac:dyDescent="0.2">
      <c r="A1513" s="15">
        <v>1512</v>
      </c>
      <c r="B1513" s="35">
        <v>43854</v>
      </c>
      <c r="C1513" s="36">
        <v>8793</v>
      </c>
      <c r="D1513" s="37"/>
      <c r="E1513" s="15">
        <v>3315.8874999999998</v>
      </c>
      <c r="F1513" s="15">
        <v>221000</v>
      </c>
      <c r="G1513" s="15">
        <v>2066506.7142857099</v>
      </c>
      <c r="H1513" s="15">
        <v>56.152500000000003</v>
      </c>
      <c r="I1513" s="15">
        <v>62.2</v>
      </c>
      <c r="J1513" s="15">
        <v>2.5369999999999999</v>
      </c>
      <c r="K1513" s="15">
        <v>21717.170999999998</v>
      </c>
      <c r="L1513" s="15">
        <v>848091</v>
      </c>
      <c r="M1513" s="15">
        <v>810</v>
      </c>
      <c r="N1513" s="15">
        <v>17.491</v>
      </c>
      <c r="O1513" s="15">
        <v>260326</v>
      </c>
      <c r="P1513" s="15">
        <v>14711</v>
      </c>
      <c r="Q1513" s="15">
        <v>4146108</v>
      </c>
      <c r="R1513" s="15">
        <v>360000</v>
      </c>
      <c r="S1513" s="15">
        <v>21102</v>
      </c>
      <c r="T1513" s="15">
        <v>13.952</v>
      </c>
      <c r="U1513" s="15">
        <v>138</v>
      </c>
      <c r="V1513" s="15">
        <v>15</v>
      </c>
      <c r="W1513" s="15">
        <v>85.8</v>
      </c>
      <c r="X1513" s="15">
        <v>115.01542000000001</v>
      </c>
      <c r="Y1513" s="15">
        <v>2.2222222222222201</v>
      </c>
      <c r="Z1513" s="15">
        <v>2.5276436805725102</v>
      </c>
      <c r="AA1513" s="15">
        <v>69.181083679199205</v>
      </c>
      <c r="AB1513" s="15">
        <v>328794</v>
      </c>
      <c r="AC1513" s="15">
        <v>7.15</v>
      </c>
      <c r="AD1513" s="15">
        <v>0</v>
      </c>
      <c r="AE1513" s="15">
        <v>175.3</v>
      </c>
      <c r="AF1513" s="15">
        <v>0.3</v>
      </c>
      <c r="AH1513" s="13">
        <f t="shared" si="322"/>
        <v>2020</v>
      </c>
      <c r="AI1513" s="13">
        <f t="shared" si="323"/>
        <v>4</v>
      </c>
      <c r="AJ1513" s="13">
        <f>IF(AND(ISNUMBER(C1513),ISNUMBER(AK1513),ISNUMBER(AL1513),AH1513&gt;=Inputs!$B$5,AH1513&lt;=Inputs!$B$6,AH1513&lt;&gt;Inputs!$B$7,AH1513&lt;&gt;Inputs!$B$8),1,0)</f>
        <v>0</v>
      </c>
      <c r="AK1513" s="13">
        <f>IF(INDEX($E1513:$AF1513,Inputs!$C$10)="","",INDEX($E1513:$AF1513,Inputs!$C$10))</f>
        <v>260326</v>
      </c>
      <c r="AL1513" s="13">
        <f>IF(INDEX($E1513:$AF1513,Inputs!$C$11)="","",INDEX($E1513:$AF1513,Inputs!$C$11))</f>
        <v>221000</v>
      </c>
      <c r="AM1513" s="19">
        <f>Regression!$C$5+Regression!$C$6*A1513</f>
        <v>9073.4654923981761</v>
      </c>
      <c r="AN1513" s="27" t="str">
        <f t="shared" si="324"/>
        <v/>
      </c>
      <c r="AO1513" s="30">
        <f>INDEX('Seasonal Index'!$E$2:$E$53,AI1513)</f>
        <v>0.95567024426301994</v>
      </c>
      <c r="AP1513" s="34" t="str">
        <f t="shared" si="325"/>
        <v/>
      </c>
      <c r="AQ1513" s="16">
        <f>IF(AJ1513=1,A1513-Regression!$C$15,0)</f>
        <v>0</v>
      </c>
      <c r="AR1513" s="16">
        <f>IF(AJ1513=1,AK1513-Regression!$D$15,0)</f>
        <v>0</v>
      </c>
      <c r="AS1513" s="16">
        <f>IF(AJ1513=1,AL1513-Regression!$E$15,0)</f>
        <v>0</v>
      </c>
      <c r="AT1513" s="16">
        <f>IF(AJ1513=1,AP1513-Regression!$F$15,0)</f>
        <v>0</v>
      </c>
      <c r="AU1513" s="19">
        <f>IF(AND(ISNUMBER(AK1513),ISNUMBER(AL1513)),Regression!$C$38+Regression!$D$38*A1513+Regression!$E$38*AK1513+Regression!$F$38*AL1513,"")</f>
        <v>9093.4858598118844</v>
      </c>
      <c r="AV1513" s="34">
        <f t="shared" si="326"/>
        <v>8690.3738528487411</v>
      </c>
      <c r="AW1513" s="13" t="str">
        <f>IF(AJ1513=1,"Train",IF(AH1513=Inputs!$B$6+1,"Validation",IF(AH1513&gt;Inputs!$B$6+1,"Forecast","Not used")))</f>
        <v>Not used</v>
      </c>
      <c r="AX1513" s="34">
        <f t="shared" si="327"/>
        <v>8793</v>
      </c>
      <c r="AY1513" s="38" t="str">
        <f t="shared" si="328"/>
        <v/>
      </c>
      <c r="AZ1513" s="13">
        <f t="shared" si="329"/>
        <v>0</v>
      </c>
      <c r="BB1513" s="19">
        <f>Regression!$C$45+Regression!$C$46*A1513</f>
        <v>8502.2428964296432</v>
      </c>
      <c r="BC1513" s="27" t="str">
        <f t="shared" si="330"/>
        <v/>
      </c>
      <c r="BD1513" s="30">
        <f>INDEX('Seasonal Index'!$H$2:$H$53,AI1513)</f>
        <v>0.94748400224267371</v>
      </c>
      <c r="BE1513" s="34" t="str">
        <f t="shared" si="331"/>
        <v/>
      </c>
      <c r="BF1513" s="38" t="str">
        <f t="shared" si="332"/>
        <v/>
      </c>
      <c r="BG1513" s="34">
        <f t="shared" si="333"/>
        <v>8793</v>
      </c>
      <c r="BH1513" s="13">
        <f t="shared" si="334"/>
        <v>0</v>
      </c>
      <c r="BI1513" s="13">
        <f t="shared" si="335"/>
        <v>0</v>
      </c>
    </row>
    <row r="1514" spans="1:61" x14ac:dyDescent="0.2">
      <c r="A1514" s="15">
        <v>1513</v>
      </c>
      <c r="B1514" s="35">
        <v>43861</v>
      </c>
      <c r="C1514" s="36">
        <v>8933</v>
      </c>
      <c r="D1514" s="37"/>
      <c r="E1514" s="15">
        <v>3260.49</v>
      </c>
      <c r="F1514" s="15">
        <v>210000</v>
      </c>
      <c r="G1514" s="15">
        <v>1988182</v>
      </c>
      <c r="H1514" s="15">
        <v>52.695999999999998</v>
      </c>
      <c r="I1514" s="15">
        <v>58.572000000000003</v>
      </c>
      <c r="J1514" s="15">
        <v>2.5059999999999998</v>
      </c>
      <c r="K1514" s="15">
        <v>21717.170999999998</v>
      </c>
      <c r="L1514" s="15">
        <v>848091</v>
      </c>
      <c r="M1514" s="15">
        <v>810</v>
      </c>
      <c r="N1514" s="15">
        <v>17.491</v>
      </c>
      <c r="O1514" s="15">
        <v>260326</v>
      </c>
      <c r="P1514" s="15">
        <v>14711</v>
      </c>
      <c r="Q1514" s="15">
        <v>4146108</v>
      </c>
      <c r="R1514" s="15">
        <v>360000</v>
      </c>
      <c r="S1514" s="15">
        <v>21102</v>
      </c>
      <c r="T1514" s="15">
        <v>13.952</v>
      </c>
      <c r="U1514" s="15">
        <v>138</v>
      </c>
      <c r="V1514" s="15">
        <v>15</v>
      </c>
      <c r="W1514" s="15">
        <v>85.8</v>
      </c>
      <c r="X1514" s="15">
        <v>115.38124999999999</v>
      </c>
      <c r="Y1514" s="15">
        <v>2.2222222222222201</v>
      </c>
      <c r="Z1514" s="15">
        <v>2.5276436805725102</v>
      </c>
      <c r="AA1514" s="15">
        <v>69.181083679199205</v>
      </c>
      <c r="AB1514" s="15">
        <v>328794</v>
      </c>
      <c r="AC1514" s="15">
        <v>7.15</v>
      </c>
      <c r="AD1514" s="15">
        <v>0</v>
      </c>
      <c r="AE1514" s="15">
        <v>144.69999999999999</v>
      </c>
      <c r="AF1514" s="15">
        <v>0</v>
      </c>
      <c r="AH1514" s="13">
        <f t="shared" si="322"/>
        <v>2020</v>
      </c>
      <c r="AI1514" s="13">
        <f t="shared" si="323"/>
        <v>5</v>
      </c>
      <c r="AJ1514" s="13">
        <f>IF(AND(ISNUMBER(C1514),ISNUMBER(AK1514),ISNUMBER(AL1514),AH1514&gt;=Inputs!$B$5,AH1514&lt;=Inputs!$B$6,AH1514&lt;&gt;Inputs!$B$7,AH1514&lt;&gt;Inputs!$B$8),1,0)</f>
        <v>0</v>
      </c>
      <c r="AK1514" s="13">
        <f>IF(INDEX($E1514:$AF1514,Inputs!$C$10)="","",INDEX($E1514:$AF1514,Inputs!$C$10))</f>
        <v>260326</v>
      </c>
      <c r="AL1514" s="13">
        <f>IF(INDEX($E1514:$AF1514,Inputs!$C$11)="","",INDEX($E1514:$AF1514,Inputs!$C$11))</f>
        <v>210000</v>
      </c>
      <c r="AM1514" s="19">
        <f>Regression!$C$5+Regression!$C$6*A1514</f>
        <v>9072.2928174598583</v>
      </c>
      <c r="AN1514" s="27" t="str">
        <f t="shared" si="324"/>
        <v/>
      </c>
      <c r="AO1514" s="30">
        <f>INDEX('Seasonal Index'!$E$2:$E$53,AI1514)</f>
        <v>0.96378521109549831</v>
      </c>
      <c r="AP1514" s="34" t="str">
        <f t="shared" si="325"/>
        <v/>
      </c>
      <c r="AQ1514" s="16">
        <f>IF(AJ1514=1,A1514-Regression!$C$15,0)</f>
        <v>0</v>
      </c>
      <c r="AR1514" s="16">
        <f>IF(AJ1514=1,AK1514-Regression!$D$15,0)</f>
        <v>0</v>
      </c>
      <c r="AS1514" s="16">
        <f>IF(AJ1514=1,AL1514-Regression!$E$15,0)</f>
        <v>0</v>
      </c>
      <c r="AT1514" s="16">
        <f>IF(AJ1514=1,AP1514-Regression!$F$15,0)</f>
        <v>0</v>
      </c>
      <c r="AU1514" s="19">
        <f>IF(AND(ISNUMBER(AK1514),ISNUMBER(AL1514)),Regression!$C$38+Regression!$D$38*A1514+Regression!$E$38*AK1514+Regression!$F$38*AL1514,"")</f>
        <v>9121.1290017382798</v>
      </c>
      <c r="AV1514" s="34">
        <f t="shared" si="326"/>
        <v>8790.8092403695991</v>
      </c>
      <c r="AW1514" s="13" t="str">
        <f>IF(AJ1514=1,"Train",IF(AH1514=Inputs!$B$6+1,"Validation",IF(AH1514&gt;Inputs!$B$6+1,"Forecast","Not used")))</f>
        <v>Not used</v>
      </c>
      <c r="AX1514" s="34">
        <f t="shared" si="327"/>
        <v>8933</v>
      </c>
      <c r="AY1514" s="38" t="str">
        <f t="shared" si="328"/>
        <v/>
      </c>
      <c r="AZ1514" s="13">
        <f t="shared" si="329"/>
        <v>0</v>
      </c>
      <c r="BB1514" s="19">
        <f>Regression!$C$45+Regression!$C$46*A1514</f>
        <v>8503.8023960424216</v>
      </c>
      <c r="BC1514" s="27" t="str">
        <f t="shared" si="330"/>
        <v/>
      </c>
      <c r="BD1514" s="30">
        <f>INDEX('Seasonal Index'!$H$2:$H$53,AI1514)</f>
        <v>1.0045556242669631</v>
      </c>
      <c r="BE1514" s="34" t="str">
        <f t="shared" si="331"/>
        <v/>
      </c>
      <c r="BF1514" s="38" t="str">
        <f t="shared" si="332"/>
        <v/>
      </c>
      <c r="BG1514" s="34">
        <f t="shared" si="333"/>
        <v>8933</v>
      </c>
      <c r="BH1514" s="13">
        <f t="shared" si="334"/>
        <v>0</v>
      </c>
      <c r="BI1514" s="13">
        <f t="shared" si="335"/>
        <v>0</v>
      </c>
    </row>
    <row r="1515" spans="1:61" x14ac:dyDescent="0.2">
      <c r="A1515" s="15">
        <v>1514</v>
      </c>
      <c r="B1515" s="35">
        <v>43868</v>
      </c>
      <c r="C1515" s="36">
        <v>8722</v>
      </c>
      <c r="D1515" s="37"/>
      <c r="E1515" s="15">
        <v>3310.9380000000001</v>
      </c>
      <c r="F1515" s="15">
        <v>207000</v>
      </c>
      <c r="G1515" s="15">
        <v>1982845.8571428601</v>
      </c>
      <c r="H1515" s="15">
        <v>50.36</v>
      </c>
      <c r="I1515" s="15">
        <v>54.594000000000001</v>
      </c>
      <c r="J1515" s="15">
        <v>2.4550000000000001</v>
      </c>
      <c r="K1515" s="15">
        <v>21933.217000000001</v>
      </c>
      <c r="L1515" s="15">
        <v>848091</v>
      </c>
      <c r="M1515" s="15">
        <v>804</v>
      </c>
      <c r="N1515" s="15">
        <v>17.491</v>
      </c>
      <c r="O1515" s="15">
        <v>260326</v>
      </c>
      <c r="P1515" s="15">
        <v>14774.8</v>
      </c>
      <c r="Q1515" s="15">
        <v>4146108</v>
      </c>
      <c r="R1515" s="15">
        <v>360000</v>
      </c>
      <c r="S1515" s="15">
        <v>21102</v>
      </c>
      <c r="T1515" s="15">
        <v>13.952</v>
      </c>
      <c r="U1515" s="15">
        <v>138.9</v>
      </c>
      <c r="V1515" s="15">
        <v>15</v>
      </c>
      <c r="W1515" s="15">
        <v>90.6</v>
      </c>
      <c r="X1515" s="15">
        <v>115.75336</v>
      </c>
      <c r="Y1515" s="15">
        <v>2.2222222222222201</v>
      </c>
      <c r="Z1515" s="15">
        <v>2.5276436805725102</v>
      </c>
      <c r="AA1515" s="15">
        <v>69.181083679199205</v>
      </c>
      <c r="AB1515" s="15">
        <v>328794</v>
      </c>
      <c r="AC1515" s="15">
        <v>7.15</v>
      </c>
      <c r="AD1515" s="15">
        <v>0</v>
      </c>
      <c r="AE1515" s="15">
        <v>129.19999999999999</v>
      </c>
      <c r="AF1515" s="15">
        <v>1.5</v>
      </c>
      <c r="AH1515" s="13">
        <f t="shared" si="322"/>
        <v>2020</v>
      </c>
      <c r="AI1515" s="13">
        <f t="shared" si="323"/>
        <v>6</v>
      </c>
      <c r="AJ1515" s="13">
        <f>IF(AND(ISNUMBER(C1515),ISNUMBER(AK1515),ISNUMBER(AL1515),AH1515&gt;=Inputs!$B$5,AH1515&lt;=Inputs!$B$6,AH1515&lt;&gt;Inputs!$B$7,AH1515&lt;&gt;Inputs!$B$8),1,0)</f>
        <v>0</v>
      </c>
      <c r="AK1515" s="13">
        <f>IF(INDEX($E1515:$AF1515,Inputs!$C$10)="","",INDEX($E1515:$AF1515,Inputs!$C$10))</f>
        <v>260326</v>
      </c>
      <c r="AL1515" s="13">
        <f>IF(INDEX($E1515:$AF1515,Inputs!$C$11)="","",INDEX($E1515:$AF1515,Inputs!$C$11))</f>
        <v>207000</v>
      </c>
      <c r="AM1515" s="19">
        <f>Regression!$C$5+Regression!$C$6*A1515</f>
        <v>9071.1201425215386</v>
      </c>
      <c r="AN1515" s="27" t="str">
        <f t="shared" si="324"/>
        <v/>
      </c>
      <c r="AO1515" s="30">
        <f>INDEX('Seasonal Index'!$E$2:$E$53,AI1515)</f>
        <v>0.93990301851114999</v>
      </c>
      <c r="AP1515" s="34" t="str">
        <f t="shared" si="325"/>
        <v/>
      </c>
      <c r="AQ1515" s="16">
        <f>IF(AJ1515=1,A1515-Regression!$C$15,0)</f>
        <v>0</v>
      </c>
      <c r="AR1515" s="16">
        <f>IF(AJ1515=1,AK1515-Regression!$D$15,0)</f>
        <v>0</v>
      </c>
      <c r="AS1515" s="16">
        <f>IF(AJ1515=1,AL1515-Regression!$E$15,0)</f>
        <v>0</v>
      </c>
      <c r="AT1515" s="16">
        <f>IF(AJ1515=1,AP1515-Regression!$F$15,0)</f>
        <v>0</v>
      </c>
      <c r="AU1515" s="19">
        <f>IF(AND(ISNUMBER(AK1515),ISNUMBER(AL1515)),Regression!$C$38+Regression!$D$38*A1515+Regression!$E$38*AK1515+Regression!$F$38*AL1515,"")</f>
        <v>9127.5318126506154</v>
      </c>
      <c r="AV1515" s="34">
        <f t="shared" si="326"/>
        <v>8578.9947022668621</v>
      </c>
      <c r="AW1515" s="13" t="str">
        <f>IF(AJ1515=1,"Train",IF(AH1515=Inputs!$B$6+1,"Validation",IF(AH1515&gt;Inputs!$B$6+1,"Forecast","Not used")))</f>
        <v>Not used</v>
      </c>
      <c r="AX1515" s="34">
        <f t="shared" si="327"/>
        <v>8722</v>
      </c>
      <c r="AY1515" s="38" t="str">
        <f t="shared" si="328"/>
        <v/>
      </c>
      <c r="AZ1515" s="13">
        <f t="shared" si="329"/>
        <v>0</v>
      </c>
      <c r="BB1515" s="19">
        <f>Regression!$C$45+Regression!$C$46*A1515</f>
        <v>8505.3618956551982</v>
      </c>
      <c r="BC1515" s="27" t="str">
        <f t="shared" si="330"/>
        <v/>
      </c>
      <c r="BD1515" s="30">
        <f>INDEX('Seasonal Index'!$H$2:$H$53,AI1515)</f>
        <v>0.95301266001084362</v>
      </c>
      <c r="BE1515" s="34" t="str">
        <f t="shared" si="331"/>
        <v/>
      </c>
      <c r="BF1515" s="38" t="str">
        <f t="shared" si="332"/>
        <v/>
      </c>
      <c r="BG1515" s="34">
        <f t="shared" si="333"/>
        <v>8722</v>
      </c>
      <c r="BH1515" s="13">
        <f t="shared" si="334"/>
        <v>0</v>
      </c>
      <c r="BI1515" s="13">
        <f t="shared" si="335"/>
        <v>0</v>
      </c>
    </row>
    <row r="1516" spans="1:61" x14ac:dyDescent="0.2">
      <c r="A1516" s="15">
        <v>1515</v>
      </c>
      <c r="B1516" s="35">
        <v>43875</v>
      </c>
      <c r="C1516" s="36">
        <v>8918</v>
      </c>
      <c r="D1516" s="37"/>
      <c r="E1516" s="15">
        <v>3368.6779999999999</v>
      </c>
      <c r="F1516" s="15">
        <v>202000</v>
      </c>
      <c r="G1516" s="15">
        <v>2133601.8571428601</v>
      </c>
      <c r="H1516" s="15">
        <v>50.832000000000001</v>
      </c>
      <c r="I1516" s="15">
        <v>55.328000000000003</v>
      </c>
      <c r="J1516" s="15">
        <v>2.419</v>
      </c>
      <c r="K1516" s="15">
        <v>21933.217000000001</v>
      </c>
      <c r="L1516" s="15">
        <v>917503</v>
      </c>
      <c r="M1516" s="15">
        <v>804</v>
      </c>
      <c r="N1516" s="15">
        <v>17.491</v>
      </c>
      <c r="O1516" s="15">
        <v>260326</v>
      </c>
      <c r="P1516" s="15">
        <v>14774.8</v>
      </c>
      <c r="Q1516" s="15">
        <v>4146108</v>
      </c>
      <c r="R1516" s="15">
        <v>360000</v>
      </c>
      <c r="S1516" s="15">
        <v>21102</v>
      </c>
      <c r="T1516" s="15">
        <v>13.952</v>
      </c>
      <c r="U1516" s="15">
        <v>138.9</v>
      </c>
      <c r="V1516" s="15">
        <v>15</v>
      </c>
      <c r="W1516" s="15">
        <v>90.6</v>
      </c>
      <c r="X1516" s="15">
        <v>116.14314</v>
      </c>
      <c r="Y1516" s="15">
        <v>2.2222222222222201</v>
      </c>
      <c r="Z1516" s="15">
        <v>2.5276436805725102</v>
      </c>
      <c r="AA1516" s="15">
        <v>69.181083679199205</v>
      </c>
      <c r="AB1516" s="15">
        <v>328794</v>
      </c>
      <c r="AC1516" s="15">
        <v>7.15</v>
      </c>
      <c r="AD1516" s="15">
        <v>0</v>
      </c>
      <c r="AE1516" s="15">
        <v>148.9</v>
      </c>
      <c r="AF1516" s="15">
        <v>1.3</v>
      </c>
      <c r="AH1516" s="13">
        <f t="shared" si="322"/>
        <v>2020</v>
      </c>
      <c r="AI1516" s="13">
        <f t="shared" si="323"/>
        <v>7</v>
      </c>
      <c r="AJ1516" s="13">
        <f>IF(AND(ISNUMBER(C1516),ISNUMBER(AK1516),ISNUMBER(AL1516),AH1516&gt;=Inputs!$B$5,AH1516&lt;=Inputs!$B$6,AH1516&lt;&gt;Inputs!$B$7,AH1516&lt;&gt;Inputs!$B$8),1,0)</f>
        <v>0</v>
      </c>
      <c r="AK1516" s="13">
        <f>IF(INDEX($E1516:$AF1516,Inputs!$C$10)="","",INDEX($E1516:$AF1516,Inputs!$C$10))</f>
        <v>260326</v>
      </c>
      <c r="AL1516" s="13">
        <f>IF(INDEX($E1516:$AF1516,Inputs!$C$11)="","",INDEX($E1516:$AF1516,Inputs!$C$11))</f>
        <v>202000</v>
      </c>
      <c r="AM1516" s="19">
        <f>Regression!$C$5+Regression!$C$6*A1516</f>
        <v>9069.9474675832189</v>
      </c>
      <c r="AN1516" s="27" t="str">
        <f t="shared" si="324"/>
        <v/>
      </c>
      <c r="AO1516" s="30">
        <f>INDEX('Seasonal Index'!$E$2:$E$53,AI1516)</f>
        <v>0.9631620939890071</v>
      </c>
      <c r="AP1516" s="34" t="str">
        <f t="shared" si="325"/>
        <v/>
      </c>
      <c r="AQ1516" s="16">
        <f>IF(AJ1516=1,A1516-Regression!$C$15,0)</f>
        <v>0</v>
      </c>
      <c r="AR1516" s="16">
        <f>IF(AJ1516=1,AK1516-Regression!$D$15,0)</f>
        <v>0</v>
      </c>
      <c r="AS1516" s="16">
        <f>IF(AJ1516=1,AL1516-Regression!$E$15,0)</f>
        <v>0</v>
      </c>
      <c r="AT1516" s="16">
        <f>IF(AJ1516=1,AP1516-Regression!$F$15,0)</f>
        <v>0</v>
      </c>
      <c r="AU1516" s="19">
        <f>IF(AND(ISNUMBER(AK1516),ISNUMBER(AL1516)),Regression!$C$38+Regression!$D$38*A1516+Regression!$E$38*AK1516+Regression!$F$38*AL1516,"")</f>
        <v>9139.2447063164673</v>
      </c>
      <c r="AV1516" s="34">
        <f t="shared" si="326"/>
        <v>8802.5740688137175</v>
      </c>
      <c r="AW1516" s="13" t="str">
        <f>IF(AJ1516=1,"Train",IF(AH1516=Inputs!$B$6+1,"Validation",IF(AH1516&gt;Inputs!$B$6+1,"Forecast","Not used")))</f>
        <v>Not used</v>
      </c>
      <c r="AX1516" s="34">
        <f t="shared" si="327"/>
        <v>8918</v>
      </c>
      <c r="AY1516" s="38" t="str">
        <f t="shared" si="328"/>
        <v/>
      </c>
      <c r="AZ1516" s="13">
        <f t="shared" si="329"/>
        <v>0</v>
      </c>
      <c r="BB1516" s="19">
        <f>Regression!$C$45+Regression!$C$46*A1516</f>
        <v>8506.9213952679747</v>
      </c>
      <c r="BC1516" s="27" t="str">
        <f t="shared" si="330"/>
        <v/>
      </c>
      <c r="BD1516" s="30">
        <f>INDEX('Seasonal Index'!$H$2:$H$53,AI1516)</f>
        <v>0.98161870818373353</v>
      </c>
      <c r="BE1516" s="34" t="str">
        <f t="shared" si="331"/>
        <v/>
      </c>
      <c r="BF1516" s="38" t="str">
        <f t="shared" si="332"/>
        <v/>
      </c>
      <c r="BG1516" s="34">
        <f t="shared" si="333"/>
        <v>8918</v>
      </c>
      <c r="BH1516" s="13">
        <f t="shared" si="334"/>
        <v>0</v>
      </c>
      <c r="BI1516" s="13">
        <f t="shared" si="335"/>
        <v>0</v>
      </c>
    </row>
    <row r="1517" spans="1:61" x14ac:dyDescent="0.2">
      <c r="A1517" s="15">
        <v>1516</v>
      </c>
      <c r="B1517" s="35">
        <v>43882</v>
      </c>
      <c r="C1517" s="36">
        <v>9035</v>
      </c>
      <c r="D1517" s="37"/>
      <c r="E1517" s="15">
        <v>3366.855</v>
      </c>
      <c r="F1517" s="15">
        <v>209000</v>
      </c>
      <c r="G1517" s="15">
        <v>2253427</v>
      </c>
      <c r="H1517" s="15">
        <v>53.134999999999998</v>
      </c>
      <c r="I1517" s="15">
        <v>58.613999999999997</v>
      </c>
      <c r="J1517" s="15">
        <v>2.4279999999999999</v>
      </c>
      <c r="K1517" s="15">
        <v>21933.217000000001</v>
      </c>
      <c r="L1517" s="15">
        <v>917503</v>
      </c>
      <c r="M1517" s="15">
        <v>804</v>
      </c>
      <c r="N1517" s="15">
        <v>16.850000000000001</v>
      </c>
      <c r="O1517" s="15">
        <v>261757</v>
      </c>
      <c r="P1517" s="15">
        <v>14774.8</v>
      </c>
      <c r="Q1517" s="15">
        <v>4146108</v>
      </c>
      <c r="R1517" s="15">
        <v>360000</v>
      </c>
      <c r="S1517" s="15">
        <v>21102</v>
      </c>
      <c r="T1517" s="15">
        <v>14.145</v>
      </c>
      <c r="U1517" s="15">
        <v>138.9</v>
      </c>
      <c r="V1517" s="15">
        <v>15</v>
      </c>
      <c r="W1517" s="15">
        <v>90.6</v>
      </c>
      <c r="X1517" s="15">
        <v>116.40624</v>
      </c>
      <c r="Y1517" s="15">
        <v>2.2222222222222201</v>
      </c>
      <c r="Z1517" s="15">
        <v>2.4956538677215598</v>
      </c>
      <c r="AA1517" s="15">
        <v>69.181083679199205</v>
      </c>
      <c r="AB1517" s="15">
        <v>328794</v>
      </c>
      <c r="AD1517" s="15">
        <v>0</v>
      </c>
      <c r="AE1517" s="15">
        <v>152.19999999999999</v>
      </c>
      <c r="AF1517" s="15">
        <v>1.8</v>
      </c>
      <c r="AH1517" s="13">
        <f t="shared" si="322"/>
        <v>2020</v>
      </c>
      <c r="AI1517" s="13">
        <f t="shared" si="323"/>
        <v>8</v>
      </c>
      <c r="AJ1517" s="13">
        <f>IF(AND(ISNUMBER(C1517),ISNUMBER(AK1517),ISNUMBER(AL1517),AH1517&gt;=Inputs!$B$5,AH1517&lt;=Inputs!$B$6,AH1517&lt;&gt;Inputs!$B$7,AH1517&lt;&gt;Inputs!$B$8),1,0)</f>
        <v>0</v>
      </c>
      <c r="AK1517" s="13">
        <f>IF(INDEX($E1517:$AF1517,Inputs!$C$10)="","",INDEX($E1517:$AF1517,Inputs!$C$10))</f>
        <v>261757</v>
      </c>
      <c r="AL1517" s="13">
        <f>IF(INDEX($E1517:$AF1517,Inputs!$C$11)="","",INDEX($E1517:$AF1517,Inputs!$C$11))</f>
        <v>209000</v>
      </c>
      <c r="AM1517" s="19">
        <f>Regression!$C$5+Regression!$C$6*A1517</f>
        <v>9068.774792644901</v>
      </c>
      <c r="AN1517" s="27" t="str">
        <f t="shared" si="324"/>
        <v/>
      </c>
      <c r="AO1517" s="30">
        <f>INDEX('Seasonal Index'!$E$2:$E$53,AI1517)</f>
        <v>0.97838705647303814</v>
      </c>
      <c r="AP1517" s="34" t="str">
        <f t="shared" si="325"/>
        <v/>
      </c>
      <c r="AQ1517" s="16">
        <f>IF(AJ1517=1,A1517-Regression!$C$15,0)</f>
        <v>0</v>
      </c>
      <c r="AR1517" s="16">
        <f>IF(AJ1517=1,AK1517-Regression!$D$15,0)</f>
        <v>0</v>
      </c>
      <c r="AS1517" s="16">
        <f>IF(AJ1517=1,AL1517-Regression!$E$15,0)</f>
        <v>0</v>
      </c>
      <c r="AT1517" s="16">
        <f>IF(AJ1517=1,AP1517-Regression!$F$15,0)</f>
        <v>0</v>
      </c>
      <c r="AU1517" s="19">
        <f>IF(AND(ISNUMBER(AK1517),ISNUMBER(AL1517)),Regression!$C$38+Regression!$D$38*A1517+Regression!$E$38*AK1517+Regression!$F$38*AL1517,"")</f>
        <v>9121.7082078371277</v>
      </c>
      <c r="AV1517" s="34">
        <f t="shared" si="326"/>
        <v>8924.5612434717186</v>
      </c>
      <c r="AW1517" s="13" t="str">
        <f>IF(AJ1517=1,"Train",IF(AH1517=Inputs!$B$6+1,"Validation",IF(AH1517&gt;Inputs!$B$6+1,"Forecast","Not used")))</f>
        <v>Not used</v>
      </c>
      <c r="AX1517" s="34">
        <f t="shared" si="327"/>
        <v>9035</v>
      </c>
      <c r="AY1517" s="38" t="str">
        <f t="shared" si="328"/>
        <v/>
      </c>
      <c r="AZ1517" s="13">
        <f t="shared" si="329"/>
        <v>0</v>
      </c>
      <c r="BB1517" s="19">
        <f>Regression!$C$45+Regression!$C$46*A1517</f>
        <v>8508.4808948807513</v>
      </c>
      <c r="BC1517" s="27" t="str">
        <f t="shared" si="330"/>
        <v/>
      </c>
      <c r="BD1517" s="30">
        <f>INDEX('Seasonal Index'!$H$2:$H$53,AI1517)</f>
        <v>1.0025158987054763</v>
      </c>
      <c r="BE1517" s="34" t="str">
        <f t="shared" si="331"/>
        <v/>
      </c>
      <c r="BF1517" s="38" t="str">
        <f t="shared" si="332"/>
        <v/>
      </c>
      <c r="BG1517" s="34">
        <f t="shared" si="333"/>
        <v>9035</v>
      </c>
      <c r="BH1517" s="13">
        <f t="shared" si="334"/>
        <v>0</v>
      </c>
      <c r="BI1517" s="13">
        <f t="shared" si="335"/>
        <v>0</v>
      </c>
    </row>
    <row r="1518" spans="1:61" x14ac:dyDescent="0.2">
      <c r="A1518" s="15">
        <v>1517</v>
      </c>
      <c r="B1518" s="35">
        <v>43889</v>
      </c>
      <c r="C1518" s="36">
        <v>9186</v>
      </c>
      <c r="D1518" s="37"/>
      <c r="E1518" s="15">
        <v>3080.694</v>
      </c>
      <c r="F1518" s="15">
        <v>218000</v>
      </c>
      <c r="G1518" s="15">
        <v>2200143.2857142901</v>
      </c>
      <c r="H1518" s="15">
        <v>48.362000000000002</v>
      </c>
      <c r="I1518" s="15">
        <v>54.091999999999999</v>
      </c>
      <c r="J1518" s="15">
        <v>2.4660000000000002</v>
      </c>
      <c r="K1518" s="15">
        <v>21933.217000000001</v>
      </c>
      <c r="L1518" s="15">
        <v>917503</v>
      </c>
      <c r="M1518" s="15">
        <v>804</v>
      </c>
      <c r="N1518" s="15">
        <v>16.850000000000001</v>
      </c>
      <c r="O1518" s="15">
        <v>261757</v>
      </c>
      <c r="P1518" s="15">
        <v>14774.8</v>
      </c>
      <c r="Q1518" s="15">
        <v>4146108</v>
      </c>
      <c r="R1518" s="15">
        <v>360000</v>
      </c>
      <c r="S1518" s="15">
        <v>21102</v>
      </c>
      <c r="T1518" s="15">
        <v>14.145</v>
      </c>
      <c r="U1518" s="15">
        <v>138.9</v>
      </c>
      <c r="V1518" s="15">
        <v>15</v>
      </c>
      <c r="W1518" s="15">
        <v>90.6</v>
      </c>
      <c r="X1518" s="15">
        <v>116.919875</v>
      </c>
      <c r="Y1518" s="15">
        <v>2.2222222222222201</v>
      </c>
      <c r="Z1518" s="15">
        <v>2.4956538677215598</v>
      </c>
      <c r="AA1518" s="15">
        <v>69.181083679199205</v>
      </c>
      <c r="AB1518" s="15">
        <v>328794</v>
      </c>
      <c r="AD1518" s="15">
        <v>0</v>
      </c>
      <c r="AE1518" s="15">
        <v>135.6</v>
      </c>
      <c r="AF1518" s="15">
        <v>1.6</v>
      </c>
      <c r="AH1518" s="13">
        <f t="shared" si="322"/>
        <v>2020</v>
      </c>
      <c r="AI1518" s="13">
        <f t="shared" si="323"/>
        <v>9</v>
      </c>
      <c r="AJ1518" s="13">
        <f>IF(AND(ISNUMBER(C1518),ISNUMBER(AK1518),ISNUMBER(AL1518),AH1518&gt;=Inputs!$B$5,AH1518&lt;=Inputs!$B$6,AH1518&lt;&gt;Inputs!$B$7,AH1518&lt;&gt;Inputs!$B$8),1,0)</f>
        <v>0</v>
      </c>
      <c r="AK1518" s="13">
        <f>IF(INDEX($E1518:$AF1518,Inputs!$C$10)="","",INDEX($E1518:$AF1518,Inputs!$C$10))</f>
        <v>261757</v>
      </c>
      <c r="AL1518" s="13">
        <f>IF(INDEX($E1518:$AF1518,Inputs!$C$11)="","",INDEX($E1518:$AF1518,Inputs!$C$11))</f>
        <v>218000</v>
      </c>
      <c r="AM1518" s="19">
        <f>Regression!$C$5+Regression!$C$6*A1518</f>
        <v>9067.6021177065813</v>
      </c>
      <c r="AN1518" s="27" t="str">
        <f t="shared" si="324"/>
        <v/>
      </c>
      <c r="AO1518" s="30">
        <f>INDEX('Seasonal Index'!$E$2:$E$53,AI1518)</f>
        <v>0.98629367627517528</v>
      </c>
      <c r="AP1518" s="34" t="str">
        <f t="shared" si="325"/>
        <v/>
      </c>
      <c r="AQ1518" s="16">
        <f>IF(AJ1518=1,A1518-Regression!$C$15,0)</f>
        <v>0</v>
      </c>
      <c r="AR1518" s="16">
        <f>IF(AJ1518=1,AK1518-Regression!$D$15,0)</f>
        <v>0</v>
      </c>
      <c r="AS1518" s="16">
        <f>IF(AJ1518=1,AL1518-Regression!$E$15,0)</f>
        <v>0</v>
      </c>
      <c r="AT1518" s="16">
        <f>IF(AJ1518=1,AP1518-Regression!$F$15,0)</f>
        <v>0</v>
      </c>
      <c r="AU1518" s="19">
        <f>IF(AND(ISNUMBER(AK1518),ISNUMBER(AL1518)),Regression!$C$38+Regression!$D$38*A1518+Regression!$E$38*AK1518+Regression!$F$38*AL1518,"")</f>
        <v>9096.250522228378</v>
      </c>
      <c r="AV1518" s="34">
        <f t="shared" si="326"/>
        <v>8971.5743678886101</v>
      </c>
      <c r="AW1518" s="13" t="str">
        <f>IF(AJ1518=1,"Train",IF(AH1518=Inputs!$B$6+1,"Validation",IF(AH1518&gt;Inputs!$B$6+1,"Forecast","Not used")))</f>
        <v>Not used</v>
      </c>
      <c r="AX1518" s="34">
        <f t="shared" si="327"/>
        <v>9186</v>
      </c>
      <c r="AY1518" s="38" t="str">
        <f t="shared" si="328"/>
        <v/>
      </c>
      <c r="AZ1518" s="13">
        <f t="shared" si="329"/>
        <v>0</v>
      </c>
      <c r="BB1518" s="19">
        <f>Regression!$C$45+Regression!$C$46*A1518</f>
        <v>8510.0403944935279</v>
      </c>
      <c r="BC1518" s="27" t="str">
        <f t="shared" si="330"/>
        <v/>
      </c>
      <c r="BD1518" s="30">
        <f>INDEX('Seasonal Index'!$H$2:$H$53,AI1518)</f>
        <v>1.0104103597905623</v>
      </c>
      <c r="BE1518" s="34" t="str">
        <f t="shared" si="331"/>
        <v/>
      </c>
      <c r="BF1518" s="38" t="str">
        <f t="shared" si="332"/>
        <v/>
      </c>
      <c r="BG1518" s="34">
        <f t="shared" si="333"/>
        <v>9186</v>
      </c>
      <c r="BH1518" s="13">
        <f t="shared" si="334"/>
        <v>0</v>
      </c>
      <c r="BI1518" s="13">
        <f t="shared" si="335"/>
        <v>0</v>
      </c>
    </row>
    <row r="1519" spans="1:61" x14ac:dyDescent="0.2">
      <c r="A1519" s="15">
        <v>1518</v>
      </c>
      <c r="B1519" s="35">
        <v>43896</v>
      </c>
      <c r="C1519" s="36">
        <v>9449</v>
      </c>
      <c r="D1519" s="37"/>
      <c r="E1519" s="15">
        <v>3044.0059999999999</v>
      </c>
      <c r="F1519" s="15">
        <v>215000</v>
      </c>
      <c r="G1519" s="15">
        <v>2100651.2857142901</v>
      </c>
      <c r="H1519" s="15">
        <v>45.573999999999998</v>
      </c>
      <c r="I1519" s="15">
        <v>50.701999999999998</v>
      </c>
      <c r="J1519" s="15">
        <v>2.423</v>
      </c>
      <c r="K1519" s="15">
        <v>21933.217000000001</v>
      </c>
      <c r="L1519" s="15">
        <v>917503</v>
      </c>
      <c r="M1519" s="15">
        <v>804</v>
      </c>
      <c r="N1519" s="15">
        <v>16.850000000000001</v>
      </c>
      <c r="O1519" s="15">
        <v>261757</v>
      </c>
      <c r="P1519" s="15">
        <v>14774.8</v>
      </c>
      <c r="Q1519" s="15">
        <v>4146108</v>
      </c>
      <c r="R1519" s="15">
        <v>360000</v>
      </c>
      <c r="S1519" s="15">
        <v>20095</v>
      </c>
      <c r="T1519" s="15">
        <v>14.145</v>
      </c>
      <c r="U1519" s="15">
        <v>138.9</v>
      </c>
      <c r="V1519" s="15">
        <v>15</v>
      </c>
      <c r="W1519" s="15">
        <v>92.5</v>
      </c>
      <c r="X1519" s="15">
        <v>117.41477999999999</v>
      </c>
      <c r="Y1519" s="15">
        <v>2.2222222222222201</v>
      </c>
      <c r="Z1519" s="15">
        <v>2.4956538677215598</v>
      </c>
      <c r="AA1519" s="15">
        <v>69.181083679199205</v>
      </c>
      <c r="AB1519" s="15">
        <v>330513</v>
      </c>
      <c r="AD1519" s="15">
        <v>0</v>
      </c>
      <c r="AE1519" s="15">
        <v>110.2</v>
      </c>
      <c r="AF1519" s="15">
        <v>2.6</v>
      </c>
      <c r="AH1519" s="13">
        <f t="shared" si="322"/>
        <v>2020</v>
      </c>
      <c r="AI1519" s="13">
        <f t="shared" si="323"/>
        <v>10</v>
      </c>
      <c r="AJ1519" s="13">
        <f>IF(AND(ISNUMBER(C1519),ISNUMBER(AK1519),ISNUMBER(AL1519),AH1519&gt;=Inputs!$B$5,AH1519&lt;=Inputs!$B$6,AH1519&lt;&gt;Inputs!$B$7,AH1519&lt;&gt;Inputs!$B$8),1,0)</f>
        <v>0</v>
      </c>
      <c r="AK1519" s="13">
        <f>IF(INDEX($E1519:$AF1519,Inputs!$C$10)="","",INDEX($E1519:$AF1519,Inputs!$C$10))</f>
        <v>261757</v>
      </c>
      <c r="AL1519" s="13">
        <f>IF(INDEX($E1519:$AF1519,Inputs!$C$11)="","",INDEX($E1519:$AF1519,Inputs!$C$11))</f>
        <v>215000</v>
      </c>
      <c r="AM1519" s="19">
        <f>Regression!$C$5+Regression!$C$6*A1519</f>
        <v>9066.4294427682617</v>
      </c>
      <c r="AN1519" s="27" t="str">
        <f t="shared" si="324"/>
        <v/>
      </c>
      <c r="AO1519" s="30">
        <f>INDEX('Seasonal Index'!$E$2:$E$53,AI1519)</f>
        <v>0.99527490721887679</v>
      </c>
      <c r="AP1519" s="34" t="str">
        <f t="shared" si="325"/>
        <v/>
      </c>
      <c r="AQ1519" s="16">
        <f>IF(AJ1519=1,A1519-Regression!$C$15,0)</f>
        <v>0</v>
      </c>
      <c r="AR1519" s="16">
        <f>IF(AJ1519=1,AK1519-Regression!$D$15,0)</f>
        <v>0</v>
      </c>
      <c r="AS1519" s="16">
        <f>IF(AJ1519=1,AL1519-Regression!$E$15,0)</f>
        <v>0</v>
      </c>
      <c r="AT1519" s="16">
        <f>IF(AJ1519=1,AP1519-Regression!$F$15,0)</f>
        <v>0</v>
      </c>
      <c r="AU1519" s="19">
        <f>IF(AND(ISNUMBER(AK1519),ISNUMBER(AL1519)),Regression!$C$38+Regression!$D$38*A1519+Regression!$E$38*AK1519+Regression!$F$38*AL1519,"")</f>
        <v>9102.6533331407172</v>
      </c>
      <c r="AV1519" s="34">
        <f t="shared" si="326"/>
        <v>9059.6424515872277</v>
      </c>
      <c r="AW1519" s="13" t="str">
        <f>IF(AJ1519=1,"Train",IF(AH1519=Inputs!$B$6+1,"Validation",IF(AH1519&gt;Inputs!$B$6+1,"Forecast","Not used")))</f>
        <v>Not used</v>
      </c>
      <c r="AX1519" s="34">
        <f t="shared" si="327"/>
        <v>9449</v>
      </c>
      <c r="AY1519" s="38" t="str">
        <f t="shared" si="328"/>
        <v/>
      </c>
      <c r="AZ1519" s="13">
        <f t="shared" si="329"/>
        <v>0</v>
      </c>
      <c r="BB1519" s="19">
        <f>Regression!$C$45+Regression!$C$46*A1519</f>
        <v>8511.5998941063044</v>
      </c>
      <c r="BC1519" s="27" t="str">
        <f t="shared" si="330"/>
        <v/>
      </c>
      <c r="BD1519" s="30">
        <f>INDEX('Seasonal Index'!$H$2:$H$53,AI1519)</f>
        <v>1.0119261816291902</v>
      </c>
      <c r="BE1519" s="34" t="str">
        <f t="shared" si="331"/>
        <v/>
      </c>
      <c r="BF1519" s="38" t="str">
        <f t="shared" si="332"/>
        <v/>
      </c>
      <c r="BG1519" s="34">
        <f t="shared" si="333"/>
        <v>9449</v>
      </c>
      <c r="BH1519" s="13">
        <f t="shared" si="334"/>
        <v>0</v>
      </c>
      <c r="BI1519" s="13">
        <f t="shared" si="335"/>
        <v>0</v>
      </c>
    </row>
    <row r="1520" spans="1:61" x14ac:dyDescent="0.2">
      <c r="A1520" s="15">
        <v>1519</v>
      </c>
      <c r="B1520" s="35">
        <v>43903</v>
      </c>
      <c r="C1520" s="36">
        <v>9696</v>
      </c>
      <c r="D1520" s="37"/>
      <c r="E1520" s="15">
        <v>2712.366</v>
      </c>
      <c r="F1520" s="15">
        <v>208000</v>
      </c>
      <c r="G1520" s="15">
        <v>1884812.2857142901</v>
      </c>
      <c r="H1520" s="15">
        <v>32.386000000000003</v>
      </c>
      <c r="I1520" s="15">
        <v>33.723999999999997</v>
      </c>
      <c r="J1520" s="15">
        <v>2.375</v>
      </c>
      <c r="K1520" s="15">
        <v>21933.217000000001</v>
      </c>
      <c r="L1520" s="15">
        <v>815984</v>
      </c>
      <c r="M1520" s="15">
        <v>791</v>
      </c>
      <c r="N1520" s="15">
        <v>16.850000000000001</v>
      </c>
      <c r="O1520" s="15">
        <v>261757</v>
      </c>
      <c r="P1520" s="15">
        <v>14868.3</v>
      </c>
      <c r="Q1520" s="15">
        <v>4146108</v>
      </c>
      <c r="R1520" s="15">
        <v>360000</v>
      </c>
      <c r="S1520" s="15">
        <v>20095</v>
      </c>
      <c r="T1520" s="15">
        <v>14.145</v>
      </c>
      <c r="U1520" s="15">
        <v>138.9</v>
      </c>
      <c r="V1520" s="15">
        <v>15</v>
      </c>
      <c r="W1520" s="15">
        <v>92.5</v>
      </c>
      <c r="X1520" s="15">
        <v>116.71822</v>
      </c>
      <c r="Y1520" s="15">
        <v>2.2222222222222201</v>
      </c>
      <c r="Z1520" s="15">
        <v>2.4956538677215598</v>
      </c>
      <c r="AA1520" s="15">
        <v>69.181083679199205</v>
      </c>
      <c r="AB1520" s="15">
        <v>330513</v>
      </c>
      <c r="AD1520" s="15">
        <v>0</v>
      </c>
      <c r="AE1520" s="15">
        <v>85.6</v>
      </c>
      <c r="AF1520" s="15">
        <v>4.5999999999999996</v>
      </c>
      <c r="AH1520" s="13">
        <f t="shared" si="322"/>
        <v>2020</v>
      </c>
      <c r="AI1520" s="13">
        <f t="shared" si="323"/>
        <v>11</v>
      </c>
      <c r="AJ1520" s="13">
        <f>IF(AND(ISNUMBER(C1520),ISNUMBER(AK1520),ISNUMBER(AL1520),AH1520&gt;=Inputs!$B$5,AH1520&lt;=Inputs!$B$6,AH1520&lt;&gt;Inputs!$B$7,AH1520&lt;&gt;Inputs!$B$8),1,0)</f>
        <v>0</v>
      </c>
      <c r="AK1520" s="13">
        <f>IF(INDEX($E1520:$AF1520,Inputs!$C$10)="","",INDEX($E1520:$AF1520,Inputs!$C$10))</f>
        <v>261757</v>
      </c>
      <c r="AL1520" s="13">
        <f>IF(INDEX($E1520:$AF1520,Inputs!$C$11)="","",INDEX($E1520:$AF1520,Inputs!$C$11))</f>
        <v>208000</v>
      </c>
      <c r="AM1520" s="19">
        <f>Regression!$C$5+Regression!$C$6*A1520</f>
        <v>9065.2567678299438</v>
      </c>
      <c r="AN1520" s="27" t="str">
        <f t="shared" si="324"/>
        <v/>
      </c>
      <c r="AO1520" s="30">
        <f>INDEX('Seasonal Index'!$E$2:$E$53,AI1520)</f>
        <v>1.0021277529608945</v>
      </c>
      <c r="AP1520" s="34" t="str">
        <f t="shared" si="325"/>
        <v/>
      </c>
      <c r="AQ1520" s="16">
        <f>IF(AJ1520=1,A1520-Regression!$C$15,0)</f>
        <v>0</v>
      </c>
      <c r="AR1520" s="16">
        <f>IF(AJ1520=1,AK1520-Regression!$D$15,0)</f>
        <v>0</v>
      </c>
      <c r="AS1520" s="16">
        <f>IF(AJ1520=1,AL1520-Regression!$E$15,0)</f>
        <v>0</v>
      </c>
      <c r="AT1520" s="16">
        <f>IF(AJ1520=1,AP1520-Regression!$F$15,0)</f>
        <v>0</v>
      </c>
      <c r="AU1520" s="19">
        <f>IF(AND(ISNUMBER(AK1520),ISNUMBER(AL1520)),Regression!$C$38+Regression!$D$38*A1520+Regression!$E$38*AK1520+Regression!$F$38*AL1520,"")</f>
        <v>9119.6763095600818</v>
      </c>
      <c r="AV1520" s="34">
        <f t="shared" si="326"/>
        <v>9139.0807278301472</v>
      </c>
      <c r="AW1520" s="13" t="str">
        <f>IF(AJ1520=1,"Train",IF(AH1520=Inputs!$B$6+1,"Validation",IF(AH1520&gt;Inputs!$B$6+1,"Forecast","Not used")))</f>
        <v>Not used</v>
      </c>
      <c r="AX1520" s="34">
        <f t="shared" si="327"/>
        <v>9696</v>
      </c>
      <c r="AY1520" s="38" t="str">
        <f t="shared" si="328"/>
        <v/>
      </c>
      <c r="AZ1520" s="13">
        <f t="shared" si="329"/>
        <v>0</v>
      </c>
      <c r="BB1520" s="19">
        <f>Regression!$C$45+Regression!$C$46*A1520</f>
        <v>8513.159393719081</v>
      </c>
      <c r="BC1520" s="27" t="str">
        <f t="shared" si="330"/>
        <v/>
      </c>
      <c r="BD1520" s="30">
        <f>INDEX('Seasonal Index'!$H$2:$H$53,AI1520)</f>
        <v>1.0050201958166503</v>
      </c>
      <c r="BE1520" s="34" t="str">
        <f t="shared" si="331"/>
        <v/>
      </c>
      <c r="BF1520" s="38" t="str">
        <f t="shared" si="332"/>
        <v/>
      </c>
      <c r="BG1520" s="34">
        <f t="shared" si="333"/>
        <v>9696</v>
      </c>
      <c r="BH1520" s="13">
        <f t="shared" si="334"/>
        <v>0</v>
      </c>
      <c r="BI1520" s="13">
        <f t="shared" si="335"/>
        <v>0</v>
      </c>
    </row>
    <row r="1521" spans="1:61" x14ac:dyDescent="0.2">
      <c r="A1521" s="15">
        <v>1520</v>
      </c>
      <c r="B1521" s="35">
        <v>43910</v>
      </c>
      <c r="C1521" s="36">
        <v>8837</v>
      </c>
      <c r="D1521" s="37"/>
      <c r="E1521" s="15">
        <v>2405.5459999999998</v>
      </c>
      <c r="F1521" s="15">
        <v>273000</v>
      </c>
      <c r="G1521" s="15">
        <v>1100065.57142857</v>
      </c>
      <c r="H1521" s="15">
        <v>24.193999999999999</v>
      </c>
      <c r="I1521" s="15">
        <v>25.654</v>
      </c>
      <c r="J1521" s="15">
        <v>2.2480000000000002</v>
      </c>
      <c r="K1521" s="15">
        <v>21933.217000000001</v>
      </c>
      <c r="L1521" s="15">
        <v>815984</v>
      </c>
      <c r="M1521" s="15">
        <v>791</v>
      </c>
      <c r="N1521" s="15">
        <v>17.13</v>
      </c>
      <c r="O1521" s="15">
        <v>260847</v>
      </c>
      <c r="P1521" s="15">
        <v>14868.3</v>
      </c>
      <c r="Q1521" s="15">
        <v>4192191</v>
      </c>
      <c r="R1521" s="15">
        <v>360000</v>
      </c>
      <c r="S1521" s="15">
        <v>20095</v>
      </c>
      <c r="T1521" s="15">
        <v>14.145</v>
      </c>
      <c r="U1521" s="15">
        <v>138.9</v>
      </c>
      <c r="V1521" s="15">
        <v>15</v>
      </c>
      <c r="W1521" s="15">
        <v>92.5</v>
      </c>
      <c r="X1521" s="15">
        <v>118.85348</v>
      </c>
      <c r="Y1521" s="15">
        <v>2.2222222222222201</v>
      </c>
      <c r="Z1521" s="15">
        <v>2.53752493858337</v>
      </c>
      <c r="AA1521" s="15">
        <v>69.181083679199205</v>
      </c>
      <c r="AB1521" s="15">
        <v>330513</v>
      </c>
      <c r="AD1521" s="15">
        <v>0</v>
      </c>
      <c r="AE1521" s="15">
        <v>90.3</v>
      </c>
      <c r="AF1521" s="15">
        <v>10.3</v>
      </c>
      <c r="AH1521" s="13">
        <f t="shared" si="322"/>
        <v>2020</v>
      </c>
      <c r="AI1521" s="13">
        <f t="shared" si="323"/>
        <v>12</v>
      </c>
      <c r="AJ1521" s="13">
        <f>IF(AND(ISNUMBER(C1521),ISNUMBER(AK1521),ISNUMBER(AL1521),AH1521&gt;=Inputs!$B$5,AH1521&lt;=Inputs!$B$6,AH1521&lt;&gt;Inputs!$B$7,AH1521&lt;&gt;Inputs!$B$8),1,0)</f>
        <v>0</v>
      </c>
      <c r="AK1521" s="13">
        <f>IF(INDEX($E1521:$AF1521,Inputs!$C$10)="","",INDEX($E1521:$AF1521,Inputs!$C$10))</f>
        <v>260847</v>
      </c>
      <c r="AL1521" s="13">
        <f>IF(INDEX($E1521:$AF1521,Inputs!$C$11)="","",INDEX($E1521:$AF1521,Inputs!$C$11))</f>
        <v>273000</v>
      </c>
      <c r="AM1521" s="19">
        <f>Regression!$C$5+Regression!$C$6*A1521</f>
        <v>9064.0840928916241</v>
      </c>
      <c r="AN1521" s="27" t="str">
        <f t="shared" si="324"/>
        <v/>
      </c>
      <c r="AO1521" s="30">
        <f>INDEX('Seasonal Index'!$E$2:$E$53,AI1521)</f>
        <v>0.99255102448152055</v>
      </c>
      <c r="AP1521" s="34" t="str">
        <f t="shared" si="325"/>
        <v/>
      </c>
      <c r="AQ1521" s="16">
        <f>IF(AJ1521=1,A1521-Regression!$C$15,0)</f>
        <v>0</v>
      </c>
      <c r="AR1521" s="16">
        <f>IF(AJ1521=1,AK1521-Regression!$D$15,0)</f>
        <v>0</v>
      </c>
      <c r="AS1521" s="16">
        <f>IF(AJ1521=1,AL1521-Regression!$E$15,0)</f>
        <v>0</v>
      </c>
      <c r="AT1521" s="16">
        <f>IF(AJ1521=1,AP1521-Regression!$F$15,0)</f>
        <v>0</v>
      </c>
      <c r="AU1521" s="19">
        <f>IF(AND(ISNUMBER(AK1521),ISNUMBER(AL1521)),Regression!$C$38+Regression!$D$38*A1521+Regression!$E$38*AK1521+Regression!$F$38*AL1521,"")</f>
        <v>8943.87585613171</v>
      </c>
      <c r="AV1521" s="34">
        <f t="shared" si="326"/>
        <v>8877.2531438390652</v>
      </c>
      <c r="AW1521" s="13" t="str">
        <f>IF(AJ1521=1,"Train",IF(AH1521=Inputs!$B$6+1,"Validation",IF(AH1521&gt;Inputs!$B$6+1,"Forecast","Not used")))</f>
        <v>Not used</v>
      </c>
      <c r="AX1521" s="34">
        <f t="shared" si="327"/>
        <v>8837</v>
      </c>
      <c r="AY1521" s="38" t="str">
        <f t="shared" si="328"/>
        <v/>
      </c>
      <c r="AZ1521" s="13">
        <f t="shared" si="329"/>
        <v>0</v>
      </c>
      <c r="BB1521" s="19">
        <f>Regression!$C$45+Regression!$C$46*A1521</f>
        <v>8514.7188933318575</v>
      </c>
      <c r="BC1521" s="27" t="str">
        <f t="shared" si="330"/>
        <v/>
      </c>
      <c r="BD1521" s="30">
        <f>INDEX('Seasonal Index'!$H$2:$H$53,AI1521)</f>
        <v>1.0030364776411875</v>
      </c>
      <c r="BE1521" s="34" t="str">
        <f t="shared" si="331"/>
        <v/>
      </c>
      <c r="BF1521" s="38" t="str">
        <f t="shared" si="332"/>
        <v/>
      </c>
      <c r="BG1521" s="34">
        <f t="shared" si="333"/>
        <v>8837</v>
      </c>
      <c r="BH1521" s="13">
        <f t="shared" si="334"/>
        <v>0</v>
      </c>
      <c r="BI1521" s="13">
        <f t="shared" si="335"/>
        <v>0</v>
      </c>
    </row>
    <row r="1522" spans="1:61" x14ac:dyDescent="0.2">
      <c r="A1522" s="15">
        <v>1521</v>
      </c>
      <c r="B1522" s="35">
        <v>43917</v>
      </c>
      <c r="C1522" s="36">
        <v>6659</v>
      </c>
      <c r="D1522" s="37"/>
      <c r="E1522" s="15">
        <v>2466.366</v>
      </c>
      <c r="F1522" s="15">
        <v>2914000</v>
      </c>
      <c r="G1522" s="15">
        <v>374841.28571428597</v>
      </c>
      <c r="H1522" s="15">
        <v>19.437999999999999</v>
      </c>
      <c r="I1522" s="15">
        <v>23.962</v>
      </c>
      <c r="J1522" s="15">
        <v>2.12</v>
      </c>
      <c r="K1522" s="15">
        <v>21933.217000000001</v>
      </c>
      <c r="L1522" s="15">
        <v>815984</v>
      </c>
      <c r="M1522" s="15">
        <v>791</v>
      </c>
      <c r="N1522" s="15">
        <v>17.13</v>
      </c>
      <c r="O1522" s="15">
        <v>260847</v>
      </c>
      <c r="P1522" s="15">
        <v>14868.3</v>
      </c>
      <c r="Q1522" s="15">
        <v>4192191</v>
      </c>
      <c r="R1522" s="15">
        <v>360000</v>
      </c>
      <c r="S1522" s="15">
        <v>20095</v>
      </c>
      <c r="T1522" s="15">
        <v>14.145</v>
      </c>
      <c r="U1522" s="15">
        <v>138.9</v>
      </c>
      <c r="V1522" s="15">
        <v>15</v>
      </c>
      <c r="W1522" s="15">
        <v>92.5</v>
      </c>
      <c r="X1522" s="15">
        <v>123.51479999999999</v>
      </c>
      <c r="Y1522" s="15">
        <v>2.2222222222222201</v>
      </c>
      <c r="Z1522" s="15">
        <v>2.53752493858337</v>
      </c>
      <c r="AA1522" s="15">
        <v>69.181083679199205</v>
      </c>
      <c r="AB1522" s="15">
        <v>330513</v>
      </c>
      <c r="AD1522" s="15">
        <v>0</v>
      </c>
      <c r="AE1522" s="15">
        <v>95.2</v>
      </c>
      <c r="AF1522" s="15">
        <v>11.1</v>
      </c>
      <c r="AH1522" s="13">
        <f t="shared" si="322"/>
        <v>2020</v>
      </c>
      <c r="AI1522" s="13">
        <f t="shared" si="323"/>
        <v>13</v>
      </c>
      <c r="AJ1522" s="13">
        <f>IF(AND(ISNUMBER(C1522),ISNUMBER(AK1522),ISNUMBER(AL1522),AH1522&gt;=Inputs!$B$5,AH1522&lt;=Inputs!$B$6,AH1522&lt;&gt;Inputs!$B$7,AH1522&lt;&gt;Inputs!$B$8),1,0)</f>
        <v>0</v>
      </c>
      <c r="AK1522" s="13">
        <f>IF(INDEX($E1522:$AF1522,Inputs!$C$10)="","",INDEX($E1522:$AF1522,Inputs!$C$10))</f>
        <v>260847</v>
      </c>
      <c r="AL1522" s="13">
        <f>IF(INDEX($E1522:$AF1522,Inputs!$C$11)="","",INDEX($E1522:$AF1522,Inputs!$C$11))</f>
        <v>2914000</v>
      </c>
      <c r="AM1522" s="19">
        <f>Regression!$C$5+Regression!$C$6*A1522</f>
        <v>9062.9114179533062</v>
      </c>
      <c r="AN1522" s="27" t="str">
        <f t="shared" si="324"/>
        <v/>
      </c>
      <c r="AO1522" s="30">
        <f>INDEX('Seasonal Index'!$E$2:$E$53,AI1522)</f>
        <v>1.0067199075539344</v>
      </c>
      <c r="AP1522" s="34" t="str">
        <f t="shared" si="325"/>
        <v/>
      </c>
      <c r="AQ1522" s="16">
        <f>IF(AJ1522=1,A1522-Regression!$C$15,0)</f>
        <v>0</v>
      </c>
      <c r="AR1522" s="16">
        <f>IF(AJ1522=1,AK1522-Regression!$D$15,0)</f>
        <v>0</v>
      </c>
      <c r="AS1522" s="16">
        <f>IF(AJ1522=1,AL1522-Regression!$E$15,0)</f>
        <v>0</v>
      </c>
      <c r="AT1522" s="16">
        <f>IF(AJ1522=1,AP1522-Regression!$F$15,0)</f>
        <v>0</v>
      </c>
      <c r="AU1522" s="19">
        <f>IF(AND(ISNUMBER(AK1522),ISNUMBER(AL1522)),Regression!$C$38+Regression!$D$38*A1522+Regression!$E$38*AK1522+Regression!$F$38*AL1522,"")</f>
        <v>1930.3492668980298</v>
      </c>
      <c r="AV1522" s="34">
        <f t="shared" si="326"/>
        <v>1943.3210355183894</v>
      </c>
      <c r="AW1522" s="13" t="str">
        <f>IF(AJ1522=1,"Train",IF(AH1522=Inputs!$B$6+1,"Validation",IF(AH1522&gt;Inputs!$B$6+1,"Forecast","Not used")))</f>
        <v>Not used</v>
      </c>
      <c r="AX1522" s="34">
        <f t="shared" si="327"/>
        <v>6659</v>
      </c>
      <c r="AY1522" s="38" t="str">
        <f t="shared" si="328"/>
        <v/>
      </c>
      <c r="AZ1522" s="13">
        <f t="shared" si="329"/>
        <v>0</v>
      </c>
      <c r="BB1522" s="19">
        <f>Regression!$C$45+Regression!$C$46*A1522</f>
        <v>8516.2783929446341</v>
      </c>
      <c r="BC1522" s="27" t="str">
        <f t="shared" si="330"/>
        <v/>
      </c>
      <c r="BD1522" s="30">
        <f>INDEX('Seasonal Index'!$H$2:$H$53,AI1522)</f>
        <v>1.0306249409207193</v>
      </c>
      <c r="BE1522" s="34" t="str">
        <f t="shared" si="331"/>
        <v/>
      </c>
      <c r="BF1522" s="38" t="str">
        <f t="shared" si="332"/>
        <v/>
      </c>
      <c r="BG1522" s="34">
        <f t="shared" si="333"/>
        <v>6659</v>
      </c>
      <c r="BH1522" s="13">
        <f t="shared" si="334"/>
        <v>0</v>
      </c>
      <c r="BI1522" s="13">
        <f t="shared" si="335"/>
        <v>0</v>
      </c>
    </row>
    <row r="1523" spans="1:61" x14ac:dyDescent="0.2">
      <c r="A1523" s="15">
        <v>1522</v>
      </c>
      <c r="B1523" s="35">
        <v>43924</v>
      </c>
      <c r="C1523" s="36">
        <v>5065</v>
      </c>
      <c r="D1523" s="37"/>
      <c r="E1523" s="15">
        <v>2539.4580000000001</v>
      </c>
      <c r="F1523" s="15">
        <v>5946000</v>
      </c>
      <c r="G1523" s="15">
        <v>191546.85714285701</v>
      </c>
      <c r="H1523" s="15">
        <v>21.686</v>
      </c>
      <c r="I1523" s="15">
        <v>18.716000000000001</v>
      </c>
      <c r="J1523" s="15">
        <v>2.0049999999999999</v>
      </c>
      <c r="K1523" s="15">
        <v>21933.217000000001</v>
      </c>
      <c r="L1523" s="15">
        <v>815984</v>
      </c>
      <c r="M1523" s="15">
        <v>791</v>
      </c>
      <c r="N1523" s="15">
        <v>17.13</v>
      </c>
      <c r="O1523" s="15">
        <v>260847</v>
      </c>
      <c r="P1523" s="15">
        <v>14868.3</v>
      </c>
      <c r="Q1523" s="15">
        <v>4192191</v>
      </c>
      <c r="R1523" s="15">
        <v>360000</v>
      </c>
      <c r="S1523" s="15">
        <v>20095</v>
      </c>
      <c r="T1523" s="15">
        <v>14.145</v>
      </c>
      <c r="U1523" s="15">
        <v>138.9</v>
      </c>
      <c r="V1523" s="15">
        <v>15</v>
      </c>
      <c r="W1523" s="15">
        <v>92.5</v>
      </c>
      <c r="X1523" s="15">
        <v>124.24988</v>
      </c>
      <c r="Y1523" s="15">
        <v>2.2222222222222201</v>
      </c>
      <c r="Z1523" s="15">
        <v>2.53752493858337</v>
      </c>
      <c r="AA1523" s="15">
        <v>69.181083679199205</v>
      </c>
      <c r="AB1523" s="15">
        <v>330513</v>
      </c>
      <c r="AD1523" s="15">
        <v>0</v>
      </c>
      <c r="AE1523" s="15">
        <v>78.7</v>
      </c>
      <c r="AF1523" s="15">
        <v>8.1999999999999993</v>
      </c>
      <c r="AH1523" s="13">
        <f t="shared" si="322"/>
        <v>2020</v>
      </c>
      <c r="AI1523" s="13">
        <f t="shared" si="323"/>
        <v>14</v>
      </c>
      <c r="AJ1523" s="13">
        <f>IF(AND(ISNUMBER(C1523),ISNUMBER(AK1523),ISNUMBER(AL1523),AH1523&gt;=Inputs!$B$5,AH1523&lt;=Inputs!$B$6,AH1523&lt;&gt;Inputs!$B$7,AH1523&lt;&gt;Inputs!$B$8),1,0)</f>
        <v>0</v>
      </c>
      <c r="AK1523" s="13">
        <f>IF(INDEX($E1523:$AF1523,Inputs!$C$10)="","",INDEX($E1523:$AF1523,Inputs!$C$10))</f>
        <v>260847</v>
      </c>
      <c r="AL1523" s="13">
        <f>IF(INDEX($E1523:$AF1523,Inputs!$C$11)="","",INDEX($E1523:$AF1523,Inputs!$C$11))</f>
        <v>5946000</v>
      </c>
      <c r="AM1523" s="19">
        <f>Regression!$C$5+Regression!$C$6*A1523</f>
        <v>9061.7387430149865</v>
      </c>
      <c r="AN1523" s="27" t="str">
        <f t="shared" si="324"/>
        <v/>
      </c>
      <c r="AO1523" s="30">
        <f>INDEX('Seasonal Index'!$E$2:$E$53,AI1523)</f>
        <v>0.99471306505019241</v>
      </c>
      <c r="AP1523" s="34" t="str">
        <f t="shared" si="325"/>
        <v/>
      </c>
      <c r="AQ1523" s="16">
        <f>IF(AJ1523=1,A1523-Regression!$C$15,0)</f>
        <v>0</v>
      </c>
      <c r="AR1523" s="16">
        <f>IF(AJ1523=1,AK1523-Regression!$D$15,0)</f>
        <v>0</v>
      </c>
      <c r="AS1523" s="16">
        <f>IF(AJ1523=1,AL1523-Regression!$E$15,0)</f>
        <v>0</v>
      </c>
      <c r="AT1523" s="16">
        <f>IF(AJ1523=1,AP1523-Regression!$F$15,0)</f>
        <v>0</v>
      </c>
      <c r="AU1523" s="19">
        <f>IF(AND(ISNUMBER(AK1523),ISNUMBER(AL1523)),Regression!$C$38+Regression!$D$38*A1523+Regression!$E$38*AK1523+Regression!$F$38*AL1523,"")</f>
        <v>-6121.2985006477138</v>
      </c>
      <c r="AV1523" s="34">
        <f t="shared" si="326"/>
        <v>-6088.9355936664342</v>
      </c>
      <c r="AW1523" s="13" t="str">
        <f>IF(AJ1523=1,"Train",IF(AH1523=Inputs!$B$6+1,"Validation",IF(AH1523&gt;Inputs!$B$6+1,"Forecast","Not used")))</f>
        <v>Not used</v>
      </c>
      <c r="AX1523" s="34">
        <f t="shared" si="327"/>
        <v>5065</v>
      </c>
      <c r="AY1523" s="38" t="str">
        <f t="shared" si="328"/>
        <v/>
      </c>
      <c r="AZ1523" s="13">
        <f t="shared" si="329"/>
        <v>0</v>
      </c>
      <c r="BB1523" s="19">
        <f>Regression!$C$45+Regression!$C$46*A1523</f>
        <v>8517.8378925574107</v>
      </c>
      <c r="BC1523" s="27" t="str">
        <f t="shared" si="330"/>
        <v/>
      </c>
      <c r="BD1523" s="30">
        <f>INDEX('Seasonal Index'!$H$2:$H$53,AI1523)</f>
        <v>0.9999465749058718</v>
      </c>
      <c r="BE1523" s="34" t="str">
        <f t="shared" si="331"/>
        <v/>
      </c>
      <c r="BF1523" s="38" t="str">
        <f t="shared" si="332"/>
        <v/>
      </c>
      <c r="BG1523" s="34">
        <f t="shared" si="333"/>
        <v>5065</v>
      </c>
      <c r="BH1523" s="13">
        <f t="shared" si="334"/>
        <v>0</v>
      </c>
      <c r="BI1523" s="13">
        <f t="shared" si="335"/>
        <v>0</v>
      </c>
    </row>
    <row r="1524" spans="1:61" x14ac:dyDescent="0.2">
      <c r="A1524" s="15">
        <v>1523</v>
      </c>
      <c r="B1524" s="35">
        <v>43931</v>
      </c>
      <c r="C1524" s="36">
        <v>5081</v>
      </c>
      <c r="D1524" s="37"/>
      <c r="E1524" s="15">
        <v>2715.7224999999999</v>
      </c>
      <c r="F1524" s="15">
        <v>6137000</v>
      </c>
      <c r="G1524" s="15">
        <v>138641.57142857101</v>
      </c>
      <c r="H1524" s="15">
        <v>24.405000000000001</v>
      </c>
      <c r="I1524" s="15">
        <v>22.532499999999999</v>
      </c>
      <c r="J1524" s="15">
        <v>1.9239999999999999</v>
      </c>
      <c r="K1524" s="15">
        <v>21933.217000000001</v>
      </c>
      <c r="L1524" s="15">
        <v>793201</v>
      </c>
      <c r="M1524" s="15">
        <v>790</v>
      </c>
      <c r="N1524" s="15">
        <v>17.13</v>
      </c>
      <c r="O1524" s="15">
        <v>260847</v>
      </c>
      <c r="P1524" s="15">
        <v>14828.1</v>
      </c>
      <c r="Q1524" s="15">
        <v>4192191</v>
      </c>
      <c r="R1524" s="15">
        <v>360000</v>
      </c>
      <c r="S1524" s="15">
        <v>20095</v>
      </c>
      <c r="T1524" s="15">
        <v>14.145</v>
      </c>
      <c r="U1524" s="15">
        <v>138.9</v>
      </c>
      <c r="V1524" s="15">
        <v>15</v>
      </c>
      <c r="W1524" s="15">
        <v>88.9</v>
      </c>
      <c r="X1524" s="15">
        <v>123.52370000000001</v>
      </c>
      <c r="Y1524" s="15">
        <v>2.2222222222222201</v>
      </c>
      <c r="Z1524" s="15">
        <v>2.53752493858337</v>
      </c>
      <c r="AA1524" s="15">
        <v>69.181083679199205</v>
      </c>
      <c r="AB1524" s="15">
        <v>330513</v>
      </c>
      <c r="AD1524" s="15">
        <v>0</v>
      </c>
      <c r="AE1524" s="15">
        <v>67.5</v>
      </c>
      <c r="AF1524" s="15">
        <v>10.7</v>
      </c>
      <c r="AH1524" s="13">
        <f t="shared" si="322"/>
        <v>2020</v>
      </c>
      <c r="AI1524" s="13">
        <f t="shared" si="323"/>
        <v>15</v>
      </c>
      <c r="AJ1524" s="13">
        <f>IF(AND(ISNUMBER(C1524),ISNUMBER(AK1524),ISNUMBER(AL1524),AH1524&gt;=Inputs!$B$5,AH1524&lt;=Inputs!$B$6,AH1524&lt;&gt;Inputs!$B$7,AH1524&lt;&gt;Inputs!$B$8),1,0)</f>
        <v>0</v>
      </c>
      <c r="AK1524" s="13">
        <f>IF(INDEX($E1524:$AF1524,Inputs!$C$10)="","",INDEX($E1524:$AF1524,Inputs!$C$10))</f>
        <v>260847</v>
      </c>
      <c r="AL1524" s="13">
        <f>IF(INDEX($E1524:$AF1524,Inputs!$C$11)="","",INDEX($E1524:$AF1524,Inputs!$C$11))</f>
        <v>6137000</v>
      </c>
      <c r="AM1524" s="19">
        <f>Regression!$C$5+Regression!$C$6*A1524</f>
        <v>9060.5660680766669</v>
      </c>
      <c r="AN1524" s="27" t="str">
        <f t="shared" si="324"/>
        <v/>
      </c>
      <c r="AO1524" s="30">
        <f>INDEX('Seasonal Index'!$E$2:$E$53,AI1524)</f>
        <v>1.0030309157157118</v>
      </c>
      <c r="AP1524" s="34" t="str">
        <f t="shared" si="325"/>
        <v/>
      </c>
      <c r="AQ1524" s="16">
        <f>IF(AJ1524=1,A1524-Regression!$C$15,0)</f>
        <v>0</v>
      </c>
      <c r="AR1524" s="16">
        <f>IF(AJ1524=1,AK1524-Regression!$D$15,0)</f>
        <v>0</v>
      </c>
      <c r="AS1524" s="16">
        <f>IF(AJ1524=1,AL1524-Regression!$E$15,0)</f>
        <v>0</v>
      </c>
      <c r="AT1524" s="16">
        <f>IF(AJ1524=1,AP1524-Regression!$F$15,0)</f>
        <v>0</v>
      </c>
      <c r="AU1524" s="19">
        <f>IF(AND(ISNUMBER(AK1524),ISNUMBER(AL1524)),Regression!$C$38+Regression!$D$38*A1524+Regression!$E$38*AK1524+Regression!$F$38*AL1524,"")</f>
        <v>-6629.9737168262709</v>
      </c>
      <c r="AV1524" s="34">
        <f t="shared" si="326"/>
        <v>-6650.0686083593555</v>
      </c>
      <c r="AW1524" s="13" t="str">
        <f>IF(AJ1524=1,"Train",IF(AH1524=Inputs!$B$6+1,"Validation",IF(AH1524&gt;Inputs!$B$6+1,"Forecast","Not used")))</f>
        <v>Not used</v>
      </c>
      <c r="AX1524" s="34">
        <f t="shared" si="327"/>
        <v>5081</v>
      </c>
      <c r="AY1524" s="38" t="str">
        <f t="shared" si="328"/>
        <v/>
      </c>
      <c r="AZ1524" s="13">
        <f t="shared" si="329"/>
        <v>0</v>
      </c>
      <c r="BB1524" s="19">
        <f>Regression!$C$45+Regression!$C$46*A1524</f>
        <v>8519.3973921701891</v>
      </c>
      <c r="BC1524" s="27" t="str">
        <f t="shared" si="330"/>
        <v/>
      </c>
      <c r="BD1524" s="30">
        <f>INDEX('Seasonal Index'!$H$2:$H$53,AI1524)</f>
        <v>0.99086023336954587</v>
      </c>
      <c r="BE1524" s="34" t="str">
        <f t="shared" si="331"/>
        <v/>
      </c>
      <c r="BF1524" s="38" t="str">
        <f t="shared" si="332"/>
        <v/>
      </c>
      <c r="BG1524" s="34">
        <f t="shared" si="333"/>
        <v>5081</v>
      </c>
      <c r="BH1524" s="13">
        <f t="shared" si="334"/>
        <v>0</v>
      </c>
      <c r="BI1524" s="13">
        <f t="shared" si="335"/>
        <v>0</v>
      </c>
    </row>
    <row r="1525" spans="1:61" x14ac:dyDescent="0.2">
      <c r="A1525" s="15">
        <v>1524</v>
      </c>
      <c r="B1525" s="35">
        <v>43938</v>
      </c>
      <c r="C1525" s="36">
        <v>5311</v>
      </c>
      <c r="D1525" s="37"/>
      <c r="E1525" s="15">
        <v>2813.0320000000002</v>
      </c>
      <c r="F1525" s="15">
        <v>4869000</v>
      </c>
      <c r="G1525" s="15">
        <v>120450.857142857</v>
      </c>
      <c r="H1525" s="15">
        <v>20.12</v>
      </c>
      <c r="I1525" s="15">
        <v>19.995000000000001</v>
      </c>
      <c r="J1525" s="15">
        <v>1.853</v>
      </c>
      <c r="K1525" s="15">
        <v>21933.217000000001</v>
      </c>
      <c r="L1525" s="15">
        <v>793201</v>
      </c>
      <c r="M1525" s="15">
        <v>790</v>
      </c>
      <c r="N1525" s="15">
        <v>11.824999999999999</v>
      </c>
      <c r="O1525" s="15">
        <v>242695</v>
      </c>
      <c r="P1525" s="15">
        <v>14828.1</v>
      </c>
      <c r="Q1525" s="15">
        <v>4192191</v>
      </c>
      <c r="R1525" s="15">
        <v>360000</v>
      </c>
      <c r="S1525" s="15">
        <v>20095</v>
      </c>
      <c r="T1525" s="15">
        <v>14.145</v>
      </c>
      <c r="U1525" s="15">
        <v>138.9</v>
      </c>
      <c r="V1525" s="15">
        <v>15</v>
      </c>
      <c r="W1525" s="15">
        <v>88.9</v>
      </c>
      <c r="X1525" s="15">
        <v>123.02248</v>
      </c>
      <c r="Y1525" s="15">
        <v>2.2222222222222201</v>
      </c>
      <c r="Z1525" s="15">
        <v>2.53752493858337</v>
      </c>
      <c r="AA1525" s="15">
        <v>69.181083679199205</v>
      </c>
      <c r="AB1525" s="15">
        <v>330513</v>
      </c>
      <c r="AD1525" s="15">
        <v>0</v>
      </c>
      <c r="AE1525" s="15">
        <v>87.9</v>
      </c>
      <c r="AF1525" s="15">
        <v>4.5999999999999996</v>
      </c>
      <c r="AH1525" s="13">
        <f t="shared" si="322"/>
        <v>2020</v>
      </c>
      <c r="AI1525" s="13">
        <f t="shared" si="323"/>
        <v>16</v>
      </c>
      <c r="AJ1525" s="13">
        <f>IF(AND(ISNUMBER(C1525),ISNUMBER(AK1525),ISNUMBER(AL1525),AH1525&gt;=Inputs!$B$5,AH1525&lt;=Inputs!$B$6,AH1525&lt;&gt;Inputs!$B$7,AH1525&lt;&gt;Inputs!$B$8),1,0)</f>
        <v>0</v>
      </c>
      <c r="AK1525" s="13">
        <f>IF(INDEX($E1525:$AF1525,Inputs!$C$10)="","",INDEX($E1525:$AF1525,Inputs!$C$10))</f>
        <v>242695</v>
      </c>
      <c r="AL1525" s="13">
        <f>IF(INDEX($E1525:$AF1525,Inputs!$C$11)="","",INDEX($E1525:$AF1525,Inputs!$C$11))</f>
        <v>4869000</v>
      </c>
      <c r="AM1525" s="19">
        <f>Regression!$C$5+Regression!$C$6*A1525</f>
        <v>9059.393393138349</v>
      </c>
      <c r="AN1525" s="27" t="str">
        <f t="shared" si="324"/>
        <v/>
      </c>
      <c r="AO1525" s="30">
        <f>INDEX('Seasonal Index'!$E$2:$E$53,AI1525)</f>
        <v>1.002097408025427</v>
      </c>
      <c r="AP1525" s="34" t="str">
        <f t="shared" si="325"/>
        <v/>
      </c>
      <c r="AQ1525" s="16">
        <f>IF(AJ1525=1,A1525-Regression!$C$15,0)</f>
        <v>0</v>
      </c>
      <c r="AR1525" s="16">
        <f>IF(AJ1525=1,AK1525-Regression!$D$15,0)</f>
        <v>0</v>
      </c>
      <c r="AS1525" s="16">
        <f>IF(AJ1525=1,AL1525-Regression!$E$15,0)</f>
        <v>0</v>
      </c>
      <c r="AT1525" s="16">
        <f>IF(AJ1525=1,AP1525-Regression!$F$15,0)</f>
        <v>0</v>
      </c>
      <c r="AU1525" s="19">
        <f>IF(AND(ISNUMBER(AK1525),ISNUMBER(AL1525)),Regression!$C$38+Regression!$D$38*A1525+Regression!$E$38*AK1525+Regression!$F$38*AL1525,"")</f>
        <v>-3298.064994526605</v>
      </c>
      <c r="AV1525" s="34">
        <f t="shared" si="326"/>
        <v>-3304.9823825145049</v>
      </c>
      <c r="AW1525" s="13" t="str">
        <f>IF(AJ1525=1,"Train",IF(AH1525=Inputs!$B$6+1,"Validation",IF(AH1525&gt;Inputs!$B$6+1,"Forecast","Not used")))</f>
        <v>Not used</v>
      </c>
      <c r="AX1525" s="34">
        <f t="shared" si="327"/>
        <v>5311</v>
      </c>
      <c r="AY1525" s="38" t="str">
        <f t="shared" si="328"/>
        <v/>
      </c>
      <c r="AZ1525" s="13">
        <f t="shared" si="329"/>
        <v>0</v>
      </c>
      <c r="BB1525" s="19">
        <f>Regression!$C$45+Regression!$C$46*A1525</f>
        <v>8520.9568917829656</v>
      </c>
      <c r="BC1525" s="27" t="str">
        <f t="shared" si="330"/>
        <v/>
      </c>
      <c r="BD1525" s="30">
        <f>INDEX('Seasonal Index'!$H$2:$H$53,AI1525)</f>
        <v>1.0144500074765384</v>
      </c>
      <c r="BE1525" s="34" t="str">
        <f t="shared" si="331"/>
        <v/>
      </c>
      <c r="BF1525" s="38" t="str">
        <f t="shared" si="332"/>
        <v/>
      </c>
      <c r="BG1525" s="34">
        <f t="shared" si="333"/>
        <v>5311</v>
      </c>
      <c r="BH1525" s="13">
        <f t="shared" si="334"/>
        <v>0</v>
      </c>
      <c r="BI1525" s="13">
        <f t="shared" si="335"/>
        <v>0</v>
      </c>
    </row>
    <row r="1526" spans="1:61" x14ac:dyDescent="0.2">
      <c r="A1526" s="15">
        <v>1525</v>
      </c>
      <c r="B1526" s="35">
        <v>43945</v>
      </c>
      <c r="C1526" s="36">
        <v>5860</v>
      </c>
      <c r="D1526" s="37"/>
      <c r="E1526" s="15">
        <v>2798.7139999999999</v>
      </c>
      <c r="F1526" s="15">
        <v>4201000</v>
      </c>
      <c r="G1526" s="15">
        <v>127221.285714286</v>
      </c>
      <c r="H1526" s="15">
        <v>3.3239999999999998</v>
      </c>
      <c r="I1526" s="15">
        <v>14.236000000000001</v>
      </c>
      <c r="J1526" s="15">
        <v>1.8120000000000001</v>
      </c>
      <c r="K1526" s="15">
        <v>21933.217000000001</v>
      </c>
      <c r="L1526" s="15">
        <v>793201</v>
      </c>
      <c r="M1526" s="15">
        <v>790</v>
      </c>
      <c r="N1526" s="15">
        <v>11.824999999999999</v>
      </c>
      <c r="O1526" s="15">
        <v>242695</v>
      </c>
      <c r="P1526" s="15">
        <v>14828.1</v>
      </c>
      <c r="Q1526" s="15">
        <v>4192191</v>
      </c>
      <c r="R1526" s="15">
        <v>360000</v>
      </c>
      <c r="S1526" s="15">
        <v>20095</v>
      </c>
      <c r="T1526" s="15">
        <v>14.145</v>
      </c>
      <c r="U1526" s="15">
        <v>138.9</v>
      </c>
      <c r="V1526" s="15">
        <v>15</v>
      </c>
      <c r="W1526" s="15">
        <v>88.9</v>
      </c>
      <c r="X1526" s="15">
        <v>122.80802</v>
      </c>
      <c r="Y1526" s="15">
        <v>2.2222222222222201</v>
      </c>
      <c r="Z1526" s="15">
        <v>2.53752493858337</v>
      </c>
      <c r="AA1526" s="15">
        <v>69.181083679199205</v>
      </c>
      <c r="AB1526" s="15">
        <v>330513</v>
      </c>
      <c r="AD1526" s="15">
        <v>0</v>
      </c>
      <c r="AE1526" s="15">
        <v>72.900000000000006</v>
      </c>
      <c r="AF1526" s="15">
        <v>14.8</v>
      </c>
      <c r="AH1526" s="13">
        <f t="shared" si="322"/>
        <v>2020</v>
      </c>
      <c r="AI1526" s="13">
        <f t="shared" si="323"/>
        <v>17</v>
      </c>
      <c r="AJ1526" s="13">
        <f>IF(AND(ISNUMBER(C1526),ISNUMBER(AK1526),ISNUMBER(AL1526),AH1526&gt;=Inputs!$B$5,AH1526&lt;=Inputs!$B$6,AH1526&lt;&gt;Inputs!$B$7,AH1526&lt;&gt;Inputs!$B$8),1,0)</f>
        <v>0</v>
      </c>
      <c r="AK1526" s="13">
        <f>IF(INDEX($E1526:$AF1526,Inputs!$C$10)="","",INDEX($E1526:$AF1526,Inputs!$C$10))</f>
        <v>242695</v>
      </c>
      <c r="AL1526" s="13">
        <f>IF(INDEX($E1526:$AF1526,Inputs!$C$11)="","",INDEX($E1526:$AF1526,Inputs!$C$11))</f>
        <v>4201000</v>
      </c>
      <c r="AM1526" s="19">
        <f>Regression!$C$5+Regression!$C$6*A1526</f>
        <v>9058.2207182000293</v>
      </c>
      <c r="AN1526" s="27" t="str">
        <f t="shared" si="324"/>
        <v/>
      </c>
      <c r="AO1526" s="30">
        <f>INDEX('Seasonal Index'!$E$2:$E$53,AI1526)</f>
        <v>0.98572000908513657</v>
      </c>
      <c r="AP1526" s="34" t="str">
        <f t="shared" si="325"/>
        <v/>
      </c>
      <c r="AQ1526" s="16">
        <f>IF(AJ1526=1,A1526-Regression!$C$15,0)</f>
        <v>0</v>
      </c>
      <c r="AR1526" s="16">
        <f>IF(AJ1526=1,AK1526-Regression!$D$15,0)</f>
        <v>0</v>
      </c>
      <c r="AS1526" s="16">
        <f>IF(AJ1526=1,AL1526-Regression!$E$15,0)</f>
        <v>0</v>
      </c>
      <c r="AT1526" s="16">
        <f>IF(AJ1526=1,AP1526-Regression!$F$15,0)</f>
        <v>0</v>
      </c>
      <c r="AU1526" s="19">
        <f>IF(AND(ISNUMBER(AK1526),ISNUMBER(AL1526)),Regression!$C$38+Regression!$D$38*A1526+Regression!$E$38*AK1526+Regression!$F$38*AL1526,"")</f>
        <v>-1526.0596680707367</v>
      </c>
      <c r="AV1526" s="34">
        <f t="shared" si="326"/>
        <v>-1504.2675498751471</v>
      </c>
      <c r="AW1526" s="13" t="str">
        <f>IF(AJ1526=1,"Train",IF(AH1526=Inputs!$B$6+1,"Validation",IF(AH1526&gt;Inputs!$B$6+1,"Forecast","Not used")))</f>
        <v>Not used</v>
      </c>
      <c r="AX1526" s="34">
        <f t="shared" si="327"/>
        <v>5860</v>
      </c>
      <c r="AY1526" s="38" t="str">
        <f t="shared" si="328"/>
        <v/>
      </c>
      <c r="AZ1526" s="13">
        <f t="shared" si="329"/>
        <v>0</v>
      </c>
      <c r="BB1526" s="19">
        <f>Regression!$C$45+Regression!$C$46*A1526</f>
        <v>8522.5163913957422</v>
      </c>
      <c r="BC1526" s="27" t="str">
        <f t="shared" si="330"/>
        <v/>
      </c>
      <c r="BD1526" s="30">
        <f>INDEX('Seasonal Index'!$H$2:$H$53,AI1526)</f>
        <v>0.9921535913252727</v>
      </c>
      <c r="BE1526" s="34" t="str">
        <f t="shared" si="331"/>
        <v/>
      </c>
      <c r="BF1526" s="38" t="str">
        <f t="shared" si="332"/>
        <v/>
      </c>
      <c r="BG1526" s="34">
        <f t="shared" si="333"/>
        <v>5860</v>
      </c>
      <c r="BH1526" s="13">
        <f t="shared" si="334"/>
        <v>0</v>
      </c>
      <c r="BI1526" s="13">
        <f t="shared" si="335"/>
        <v>0</v>
      </c>
    </row>
    <row r="1527" spans="1:61" x14ac:dyDescent="0.2">
      <c r="A1527" s="15">
        <v>1526</v>
      </c>
      <c r="B1527" s="35">
        <v>43952</v>
      </c>
      <c r="C1527" s="36">
        <v>6664</v>
      </c>
      <c r="D1527" s="37"/>
      <c r="E1527" s="15">
        <v>2884.904</v>
      </c>
      <c r="F1527" s="15">
        <v>3446000</v>
      </c>
      <c r="G1527" s="15">
        <v>154006.14285714299</v>
      </c>
      <c r="H1527" s="15">
        <v>15.712</v>
      </c>
      <c r="I1527" s="15">
        <v>17.045999999999999</v>
      </c>
      <c r="J1527" s="15">
        <v>1.7729999999999999</v>
      </c>
      <c r="K1527" s="15">
        <v>21933.217000000001</v>
      </c>
      <c r="L1527" s="15">
        <v>793201</v>
      </c>
      <c r="M1527" s="15">
        <v>790</v>
      </c>
      <c r="N1527" s="15">
        <v>11.824999999999999</v>
      </c>
      <c r="O1527" s="15">
        <v>242695</v>
      </c>
      <c r="P1527" s="15">
        <v>14828.1</v>
      </c>
      <c r="Q1527" s="15">
        <v>4192191</v>
      </c>
      <c r="R1527" s="15">
        <v>360000</v>
      </c>
      <c r="S1527" s="15">
        <v>20095</v>
      </c>
      <c r="T1527" s="15">
        <v>14.145</v>
      </c>
      <c r="U1527" s="15">
        <v>138.9</v>
      </c>
      <c r="V1527" s="15">
        <v>15</v>
      </c>
      <c r="W1527" s="15">
        <v>88.9</v>
      </c>
      <c r="X1527" s="15">
        <v>123.77124000000001</v>
      </c>
      <c r="Y1527" s="15">
        <v>2.2222222222222201</v>
      </c>
      <c r="Z1527" s="15">
        <v>2.53752493858337</v>
      </c>
      <c r="AA1527" s="15">
        <v>69.181083679199205</v>
      </c>
      <c r="AB1527" s="15">
        <v>330513</v>
      </c>
      <c r="AD1527" s="15">
        <v>0</v>
      </c>
      <c r="AE1527" s="15">
        <v>55.1</v>
      </c>
      <c r="AF1527" s="15">
        <v>14.4</v>
      </c>
      <c r="AH1527" s="13">
        <f t="shared" si="322"/>
        <v>2020</v>
      </c>
      <c r="AI1527" s="13">
        <f t="shared" si="323"/>
        <v>18</v>
      </c>
      <c r="AJ1527" s="13">
        <f>IF(AND(ISNUMBER(C1527),ISNUMBER(AK1527),ISNUMBER(AL1527),AH1527&gt;=Inputs!$B$5,AH1527&lt;=Inputs!$B$6,AH1527&lt;&gt;Inputs!$B$7,AH1527&lt;&gt;Inputs!$B$8),1,0)</f>
        <v>0</v>
      </c>
      <c r="AK1527" s="13">
        <f>IF(INDEX($E1527:$AF1527,Inputs!$C$10)="","",INDEX($E1527:$AF1527,Inputs!$C$10))</f>
        <v>242695</v>
      </c>
      <c r="AL1527" s="13">
        <f>IF(INDEX($E1527:$AF1527,Inputs!$C$11)="","",INDEX($E1527:$AF1527,Inputs!$C$11))</f>
        <v>3446000</v>
      </c>
      <c r="AM1527" s="19">
        <f>Regression!$C$5+Regression!$C$6*A1527</f>
        <v>9057.0480432617114</v>
      </c>
      <c r="AN1527" s="27" t="str">
        <f t="shared" si="324"/>
        <v/>
      </c>
      <c r="AO1527" s="30">
        <f>INDEX('Seasonal Index'!$E$2:$E$53,AI1527)</f>
        <v>1.0181401500092944</v>
      </c>
      <c r="AP1527" s="34" t="str">
        <f t="shared" si="325"/>
        <v/>
      </c>
      <c r="AQ1527" s="16">
        <f>IF(AJ1527=1,A1527-Regression!$C$15,0)</f>
        <v>0</v>
      </c>
      <c r="AR1527" s="16">
        <f>IF(AJ1527=1,AK1527-Regression!$D$15,0)</f>
        <v>0</v>
      </c>
      <c r="AS1527" s="16">
        <f>IF(AJ1527=1,AL1527-Regression!$E$15,0)</f>
        <v>0</v>
      </c>
      <c r="AT1527" s="16">
        <f>IF(AJ1527=1,AP1527-Regression!$F$15,0)</f>
        <v>0</v>
      </c>
      <c r="AU1527" s="19">
        <f>IF(AND(ISNUMBER(AK1527),ISNUMBER(AL1527)),Regression!$C$38+Regression!$D$38*A1527+Regression!$E$38*AK1527+Regression!$F$38*AL1527,"")</f>
        <v>476.93425816301169</v>
      </c>
      <c r="AV1527" s="34">
        <f t="shared" si="326"/>
        <v>485.58591715066024</v>
      </c>
      <c r="AW1527" s="13" t="str">
        <f>IF(AJ1527=1,"Train",IF(AH1527=Inputs!$B$6+1,"Validation",IF(AH1527&gt;Inputs!$B$6+1,"Forecast","Not used")))</f>
        <v>Not used</v>
      </c>
      <c r="AX1527" s="34">
        <f t="shared" si="327"/>
        <v>6664</v>
      </c>
      <c r="AY1527" s="38" t="str">
        <f t="shared" si="328"/>
        <v/>
      </c>
      <c r="AZ1527" s="13">
        <f t="shared" si="329"/>
        <v>0</v>
      </c>
      <c r="BB1527" s="19">
        <f>Regression!$C$45+Regression!$C$46*A1527</f>
        <v>8524.0758910085187</v>
      </c>
      <c r="BC1527" s="27" t="str">
        <f t="shared" si="330"/>
        <v/>
      </c>
      <c r="BD1527" s="30">
        <f>INDEX('Seasonal Index'!$H$2:$H$53,AI1527)</f>
        <v>1.0188493846734186</v>
      </c>
      <c r="BE1527" s="34" t="str">
        <f t="shared" si="331"/>
        <v/>
      </c>
      <c r="BF1527" s="38" t="str">
        <f t="shared" si="332"/>
        <v/>
      </c>
      <c r="BG1527" s="34">
        <f t="shared" si="333"/>
        <v>6664</v>
      </c>
      <c r="BH1527" s="13">
        <f t="shared" si="334"/>
        <v>0</v>
      </c>
      <c r="BI1527" s="13">
        <f t="shared" si="335"/>
        <v>0</v>
      </c>
    </row>
    <row r="1528" spans="1:61" x14ac:dyDescent="0.2">
      <c r="A1528" s="15">
        <v>1527</v>
      </c>
      <c r="B1528" s="35">
        <v>43959</v>
      </c>
      <c r="C1528" s="36">
        <v>7398</v>
      </c>
      <c r="D1528" s="37"/>
      <c r="E1528" s="15">
        <v>2874.1179999999999</v>
      </c>
      <c r="F1528" s="15">
        <v>2796000</v>
      </c>
      <c r="G1528" s="15">
        <v>184280.285714286</v>
      </c>
      <c r="H1528" s="15">
        <v>23.463999999999999</v>
      </c>
      <c r="I1528" s="15">
        <v>23.572500000000002</v>
      </c>
      <c r="J1528" s="15">
        <v>1.7889999999999999</v>
      </c>
      <c r="K1528" s="15">
        <v>21751.238000000001</v>
      </c>
      <c r="L1528" s="15">
        <v>793201</v>
      </c>
      <c r="M1528" s="15">
        <v>771</v>
      </c>
      <c r="N1528" s="15">
        <v>11.824999999999999</v>
      </c>
      <c r="O1528" s="15">
        <v>242695</v>
      </c>
      <c r="P1528" s="15">
        <v>13812.8</v>
      </c>
      <c r="Q1528" s="15">
        <v>4192191</v>
      </c>
      <c r="R1528" s="15">
        <v>360000</v>
      </c>
      <c r="S1528" s="15">
        <v>20095</v>
      </c>
      <c r="T1528" s="15">
        <v>14.145</v>
      </c>
      <c r="U1528" s="15">
        <v>140</v>
      </c>
      <c r="V1528" s="15">
        <v>15</v>
      </c>
      <c r="W1528" s="15">
        <v>87</v>
      </c>
      <c r="X1528" s="15">
        <v>123.1016</v>
      </c>
      <c r="Y1528" s="15">
        <v>2.2222222222222201</v>
      </c>
      <c r="Z1528" s="15">
        <v>2.53752493858337</v>
      </c>
      <c r="AA1528" s="15">
        <v>69.181083679199205</v>
      </c>
      <c r="AB1528" s="15">
        <v>330513</v>
      </c>
      <c r="AD1528" s="15">
        <v>0</v>
      </c>
      <c r="AE1528" s="15">
        <v>45</v>
      </c>
      <c r="AF1528" s="15">
        <v>25.7</v>
      </c>
      <c r="AH1528" s="13">
        <f t="shared" si="322"/>
        <v>2020</v>
      </c>
      <c r="AI1528" s="13">
        <f t="shared" si="323"/>
        <v>19</v>
      </c>
      <c r="AJ1528" s="13">
        <f>IF(AND(ISNUMBER(C1528),ISNUMBER(AK1528),ISNUMBER(AL1528),AH1528&gt;=Inputs!$B$5,AH1528&lt;=Inputs!$B$6,AH1528&lt;&gt;Inputs!$B$7,AH1528&lt;&gt;Inputs!$B$8),1,0)</f>
        <v>0</v>
      </c>
      <c r="AK1528" s="13">
        <f>IF(INDEX($E1528:$AF1528,Inputs!$C$10)="","",INDEX($E1528:$AF1528,Inputs!$C$10))</f>
        <v>242695</v>
      </c>
      <c r="AL1528" s="13">
        <f>IF(INDEX($E1528:$AF1528,Inputs!$C$11)="","",INDEX($E1528:$AF1528,Inputs!$C$11))</f>
        <v>2796000</v>
      </c>
      <c r="AM1528" s="19">
        <f>Regression!$C$5+Regression!$C$6*A1528</f>
        <v>9055.8753683233917</v>
      </c>
      <c r="AN1528" s="27" t="str">
        <f t="shared" si="324"/>
        <v/>
      </c>
      <c r="AO1528" s="30">
        <f>INDEX('Seasonal Index'!$E$2:$E$53,AI1528)</f>
        <v>1.0133712391889671</v>
      </c>
      <c r="AP1528" s="34" t="str">
        <f t="shared" si="325"/>
        <v/>
      </c>
      <c r="AQ1528" s="16">
        <f>IF(AJ1528=1,A1528-Regression!$C$15,0)</f>
        <v>0</v>
      </c>
      <c r="AR1528" s="16">
        <f>IF(AJ1528=1,AK1528-Regression!$D$15,0)</f>
        <v>0</v>
      </c>
      <c r="AS1528" s="16">
        <f>IF(AJ1528=1,AL1528-Regression!$E$15,0)</f>
        <v>0</v>
      </c>
      <c r="AT1528" s="16">
        <f>IF(AJ1528=1,AP1528-Regression!$F$15,0)</f>
        <v>0</v>
      </c>
      <c r="AU1528" s="19">
        <f>IF(AND(ISNUMBER(AK1528),ISNUMBER(AL1528)),Regression!$C$38+Regression!$D$38*A1528+Regression!$E$38*AK1528+Regression!$F$38*AL1528,"")</f>
        <v>2201.1488398372521</v>
      </c>
      <c r="AV1528" s="34">
        <f t="shared" si="326"/>
        <v>2230.5809274652333</v>
      </c>
      <c r="AW1528" s="13" t="str">
        <f>IF(AJ1528=1,"Train",IF(AH1528=Inputs!$B$6+1,"Validation",IF(AH1528&gt;Inputs!$B$6+1,"Forecast","Not used")))</f>
        <v>Not used</v>
      </c>
      <c r="AX1528" s="34">
        <f t="shared" si="327"/>
        <v>7398</v>
      </c>
      <c r="AY1528" s="38" t="str">
        <f t="shared" si="328"/>
        <v/>
      </c>
      <c r="AZ1528" s="13">
        <f t="shared" si="329"/>
        <v>0</v>
      </c>
      <c r="BB1528" s="19">
        <f>Regression!$C$45+Regression!$C$46*A1528</f>
        <v>8525.6353906212953</v>
      </c>
      <c r="BC1528" s="27" t="str">
        <f t="shared" si="330"/>
        <v/>
      </c>
      <c r="BD1528" s="30">
        <f>INDEX('Seasonal Index'!$H$2:$H$53,AI1528)</f>
        <v>1.0190603733092338</v>
      </c>
      <c r="BE1528" s="34" t="str">
        <f t="shared" si="331"/>
        <v/>
      </c>
      <c r="BF1528" s="38" t="str">
        <f t="shared" si="332"/>
        <v/>
      </c>
      <c r="BG1528" s="34">
        <f t="shared" si="333"/>
        <v>7398</v>
      </c>
      <c r="BH1528" s="13">
        <f t="shared" si="334"/>
        <v>0</v>
      </c>
      <c r="BI1528" s="13">
        <f t="shared" si="335"/>
        <v>0</v>
      </c>
    </row>
    <row r="1529" spans="1:61" x14ac:dyDescent="0.2">
      <c r="A1529" s="15">
        <v>1528</v>
      </c>
      <c r="B1529" s="35">
        <v>43966</v>
      </c>
      <c r="C1529" s="36">
        <v>6790</v>
      </c>
      <c r="D1529" s="37"/>
      <c r="E1529" s="15">
        <v>2867.328</v>
      </c>
      <c r="F1529" s="15">
        <v>2335000</v>
      </c>
      <c r="G1529" s="15">
        <v>222088.42857142899</v>
      </c>
      <c r="H1529" s="15">
        <v>26.398</v>
      </c>
      <c r="I1529" s="15">
        <v>28.181999999999999</v>
      </c>
      <c r="J1529" s="15">
        <v>1.851</v>
      </c>
      <c r="K1529" s="15">
        <v>21751.238000000001</v>
      </c>
      <c r="L1529" s="15">
        <v>816990</v>
      </c>
      <c r="M1529" s="15">
        <v>771</v>
      </c>
      <c r="N1529" s="15">
        <v>11.824999999999999</v>
      </c>
      <c r="O1529" s="15">
        <v>242695</v>
      </c>
      <c r="P1529" s="15">
        <v>13812.8</v>
      </c>
      <c r="Q1529" s="15">
        <v>4192191</v>
      </c>
      <c r="R1529" s="15">
        <v>360000</v>
      </c>
      <c r="S1529" s="15">
        <v>20095</v>
      </c>
      <c r="T1529" s="15">
        <v>14.145</v>
      </c>
      <c r="U1529" s="15">
        <v>140</v>
      </c>
      <c r="V1529" s="15">
        <v>15</v>
      </c>
      <c r="W1529" s="15">
        <v>87</v>
      </c>
      <c r="X1529" s="15">
        <v>123.0573</v>
      </c>
      <c r="Y1529" s="15">
        <v>2.2222222222222201</v>
      </c>
      <c r="Z1529" s="15">
        <v>2.53752493858337</v>
      </c>
      <c r="AA1529" s="15">
        <v>69.181083679199205</v>
      </c>
      <c r="AB1529" s="15">
        <v>330513</v>
      </c>
      <c r="AD1529" s="15">
        <v>0</v>
      </c>
      <c r="AE1529" s="15">
        <v>52.4</v>
      </c>
      <c r="AF1529" s="15">
        <v>14.2</v>
      </c>
      <c r="AH1529" s="13">
        <f t="shared" si="322"/>
        <v>2020</v>
      </c>
      <c r="AI1529" s="13">
        <f t="shared" si="323"/>
        <v>20</v>
      </c>
      <c r="AJ1529" s="13">
        <f>IF(AND(ISNUMBER(C1529),ISNUMBER(AK1529),ISNUMBER(AL1529),AH1529&gt;=Inputs!$B$5,AH1529&lt;=Inputs!$B$6,AH1529&lt;&gt;Inputs!$B$7,AH1529&lt;&gt;Inputs!$B$8),1,0)</f>
        <v>0</v>
      </c>
      <c r="AK1529" s="13">
        <f>IF(INDEX($E1529:$AF1529,Inputs!$C$10)="","",INDEX($E1529:$AF1529,Inputs!$C$10))</f>
        <v>242695</v>
      </c>
      <c r="AL1529" s="13">
        <f>IF(INDEX($E1529:$AF1529,Inputs!$C$11)="","",INDEX($E1529:$AF1529,Inputs!$C$11))</f>
        <v>2335000</v>
      </c>
      <c r="AM1529" s="19">
        <f>Regression!$C$5+Regression!$C$6*A1529</f>
        <v>9054.7026933850721</v>
      </c>
      <c r="AN1529" s="27" t="str">
        <f t="shared" si="324"/>
        <v/>
      </c>
      <c r="AO1529" s="30">
        <f>INDEX('Seasonal Index'!$E$2:$E$53,AI1529)</f>
        <v>1.0355119111831677</v>
      </c>
      <c r="AP1529" s="34" t="str">
        <f t="shared" si="325"/>
        <v/>
      </c>
      <c r="AQ1529" s="16">
        <f>IF(AJ1529=1,A1529-Regression!$C$15,0)</f>
        <v>0</v>
      </c>
      <c r="AR1529" s="16">
        <f>IF(AJ1529=1,AK1529-Regression!$D$15,0)</f>
        <v>0</v>
      </c>
      <c r="AS1529" s="16">
        <f>IF(AJ1529=1,AL1529-Regression!$E$15,0)</f>
        <v>0</v>
      </c>
      <c r="AT1529" s="16">
        <f>IF(AJ1529=1,AP1529-Regression!$F$15,0)</f>
        <v>0</v>
      </c>
      <c r="AU1529" s="19">
        <f>IF(AND(ISNUMBER(AK1529),ISNUMBER(AL1529)),Regression!$C$38+Regression!$D$38*A1529+Regression!$E$38*AK1529+Regression!$F$38*AL1529,"")</f>
        <v>3423.5606013043835</v>
      </c>
      <c r="AV1529" s="34">
        <f t="shared" si="326"/>
        <v>3545.1377813080967</v>
      </c>
      <c r="AW1529" s="13" t="str">
        <f>IF(AJ1529=1,"Train",IF(AH1529=Inputs!$B$6+1,"Validation",IF(AH1529&gt;Inputs!$B$6+1,"Forecast","Not used")))</f>
        <v>Not used</v>
      </c>
      <c r="AX1529" s="34">
        <f t="shared" si="327"/>
        <v>6790</v>
      </c>
      <c r="AY1529" s="38" t="str">
        <f t="shared" si="328"/>
        <v/>
      </c>
      <c r="AZ1529" s="13">
        <f t="shared" si="329"/>
        <v>0</v>
      </c>
      <c r="BB1529" s="19">
        <f>Regression!$C$45+Regression!$C$46*A1529</f>
        <v>8527.1948902340719</v>
      </c>
      <c r="BC1529" s="27" t="str">
        <f t="shared" si="330"/>
        <v/>
      </c>
      <c r="BD1529" s="30">
        <f>INDEX('Seasonal Index'!$H$2:$H$53,AI1529)</f>
        <v>1.0467644841480233</v>
      </c>
      <c r="BE1529" s="34" t="str">
        <f t="shared" si="331"/>
        <v/>
      </c>
      <c r="BF1529" s="38" t="str">
        <f t="shared" si="332"/>
        <v/>
      </c>
      <c r="BG1529" s="34">
        <f t="shared" si="333"/>
        <v>6790</v>
      </c>
      <c r="BH1529" s="13">
        <f t="shared" si="334"/>
        <v>0</v>
      </c>
      <c r="BI1529" s="13">
        <f t="shared" si="335"/>
        <v>0</v>
      </c>
    </row>
    <row r="1530" spans="1:61" x14ac:dyDescent="0.2">
      <c r="A1530" s="15">
        <v>1529</v>
      </c>
      <c r="B1530" s="35">
        <v>43973</v>
      </c>
      <c r="C1530" s="36">
        <v>7253</v>
      </c>
      <c r="D1530" s="37"/>
      <c r="E1530" s="15">
        <v>2950.4839999999999</v>
      </c>
      <c r="F1530" s="15">
        <v>2176000</v>
      </c>
      <c r="G1530" s="15">
        <v>276282.85714285698</v>
      </c>
      <c r="H1530" s="15">
        <v>33.095999999999997</v>
      </c>
      <c r="I1530" s="15">
        <v>33.94</v>
      </c>
      <c r="J1530" s="15">
        <v>1.8779999999999999</v>
      </c>
      <c r="K1530" s="15">
        <v>21751.238000000001</v>
      </c>
      <c r="L1530" s="15">
        <v>816990</v>
      </c>
      <c r="M1530" s="15">
        <v>771</v>
      </c>
      <c r="N1530" s="15">
        <v>8.9190000000000005</v>
      </c>
      <c r="O1530" s="15">
        <v>226638</v>
      </c>
      <c r="P1530" s="15">
        <v>13812.8</v>
      </c>
      <c r="Q1530" s="15">
        <v>4192191</v>
      </c>
      <c r="R1530" s="15">
        <v>360000</v>
      </c>
      <c r="S1530" s="15">
        <v>20095</v>
      </c>
      <c r="T1530" s="15">
        <v>14.3</v>
      </c>
      <c r="U1530" s="15">
        <v>140</v>
      </c>
      <c r="V1530" s="15">
        <v>15</v>
      </c>
      <c r="W1530" s="15">
        <v>87</v>
      </c>
      <c r="X1530" s="15">
        <v>123.41506</v>
      </c>
      <c r="Y1530" s="15">
        <v>2.2222222222222201</v>
      </c>
      <c r="Z1530" s="15">
        <v>2.6233110427856499</v>
      </c>
      <c r="AA1530" s="15">
        <v>71.226791381835895</v>
      </c>
      <c r="AB1530" s="15">
        <v>330513</v>
      </c>
      <c r="AD1530" s="15">
        <v>0</v>
      </c>
      <c r="AE1530" s="15">
        <v>28.1</v>
      </c>
      <c r="AF1530" s="15">
        <v>25.8</v>
      </c>
      <c r="AH1530" s="13">
        <f t="shared" si="322"/>
        <v>2020</v>
      </c>
      <c r="AI1530" s="13">
        <f t="shared" si="323"/>
        <v>21</v>
      </c>
      <c r="AJ1530" s="13">
        <f>IF(AND(ISNUMBER(C1530),ISNUMBER(AK1530),ISNUMBER(AL1530),AH1530&gt;=Inputs!$B$5,AH1530&lt;=Inputs!$B$6,AH1530&lt;&gt;Inputs!$B$7,AH1530&lt;&gt;Inputs!$B$8),1,0)</f>
        <v>0</v>
      </c>
      <c r="AK1530" s="13">
        <f>IF(INDEX($E1530:$AF1530,Inputs!$C$10)="","",INDEX($E1530:$AF1530,Inputs!$C$10))</f>
        <v>226638</v>
      </c>
      <c r="AL1530" s="13">
        <f>IF(INDEX($E1530:$AF1530,Inputs!$C$11)="","",INDEX($E1530:$AF1530,Inputs!$C$11))</f>
        <v>2176000</v>
      </c>
      <c r="AM1530" s="19">
        <f>Regression!$C$5+Regression!$C$6*A1530</f>
        <v>9053.5300184467542</v>
      </c>
      <c r="AN1530" s="27" t="str">
        <f t="shared" si="324"/>
        <v/>
      </c>
      <c r="AO1530" s="30">
        <f>INDEX('Seasonal Index'!$E$2:$E$53,AI1530)</f>
        <v>1.0352245807811005</v>
      </c>
      <c r="AP1530" s="34" t="str">
        <f t="shared" si="325"/>
        <v/>
      </c>
      <c r="AQ1530" s="16">
        <f>IF(AJ1530=1,A1530-Regression!$C$15,0)</f>
        <v>0</v>
      </c>
      <c r="AR1530" s="16">
        <f>IF(AJ1530=1,AK1530-Regression!$D$15,0)</f>
        <v>0</v>
      </c>
      <c r="AS1530" s="16">
        <f>IF(AJ1530=1,AL1530-Regression!$E$15,0)</f>
        <v>0</v>
      </c>
      <c r="AT1530" s="16">
        <f>IF(AJ1530=1,AP1530-Regression!$F$15,0)</f>
        <v>0</v>
      </c>
      <c r="AU1530" s="19">
        <f>IF(AND(ISNUMBER(AK1530),ISNUMBER(AL1530)),Regression!$C$38+Regression!$D$38*A1530+Regression!$E$38*AK1530+Regression!$F$38*AL1530,"")</f>
        <v>3814.8511227813706</v>
      </c>
      <c r="AV1530" s="34">
        <f t="shared" si="326"/>
        <v>3949.2276543236549</v>
      </c>
      <c r="AW1530" s="13" t="str">
        <f>IF(AJ1530=1,"Train",IF(AH1530=Inputs!$B$6+1,"Validation",IF(AH1530&gt;Inputs!$B$6+1,"Forecast","Not used")))</f>
        <v>Not used</v>
      </c>
      <c r="AX1530" s="34">
        <f t="shared" si="327"/>
        <v>7253</v>
      </c>
      <c r="AY1530" s="38" t="str">
        <f t="shared" si="328"/>
        <v/>
      </c>
      <c r="AZ1530" s="13">
        <f t="shared" si="329"/>
        <v>0</v>
      </c>
      <c r="BB1530" s="19">
        <f>Regression!$C$45+Regression!$C$46*A1530</f>
        <v>8528.7543898468502</v>
      </c>
      <c r="BC1530" s="27" t="str">
        <f t="shared" si="330"/>
        <v/>
      </c>
      <c r="BD1530" s="30">
        <f>INDEX('Seasonal Index'!$H$2:$H$53,AI1530)</f>
        <v>1.0342763462036404</v>
      </c>
      <c r="BE1530" s="34" t="str">
        <f t="shared" si="331"/>
        <v/>
      </c>
      <c r="BF1530" s="38" t="str">
        <f t="shared" si="332"/>
        <v/>
      </c>
      <c r="BG1530" s="34">
        <f t="shared" si="333"/>
        <v>7253</v>
      </c>
      <c r="BH1530" s="13">
        <f t="shared" si="334"/>
        <v>0</v>
      </c>
      <c r="BI1530" s="13">
        <f t="shared" si="335"/>
        <v>0</v>
      </c>
    </row>
    <row r="1531" spans="1:61" x14ac:dyDescent="0.2">
      <c r="A1531" s="15">
        <v>1530</v>
      </c>
      <c r="B1531" s="35">
        <v>43980</v>
      </c>
      <c r="C1531" s="36">
        <v>7549</v>
      </c>
      <c r="D1531" s="37"/>
      <c r="E1531" s="15">
        <v>3025.4850000000001</v>
      </c>
      <c r="F1531" s="15">
        <v>1921000</v>
      </c>
      <c r="G1531" s="15">
        <v>313659.28571428597</v>
      </c>
      <c r="H1531" s="15">
        <v>34.185000000000002</v>
      </c>
      <c r="I1531" s="15">
        <v>33.702500000000001</v>
      </c>
      <c r="J1531" s="15">
        <v>1.96</v>
      </c>
      <c r="K1531" s="15">
        <v>21751.238000000001</v>
      </c>
      <c r="L1531" s="15">
        <v>816990</v>
      </c>
      <c r="M1531" s="15">
        <v>771</v>
      </c>
      <c r="N1531" s="15">
        <v>8.9190000000000005</v>
      </c>
      <c r="O1531" s="15">
        <v>226638</v>
      </c>
      <c r="P1531" s="15">
        <v>13812.8</v>
      </c>
      <c r="Q1531" s="15">
        <v>4192191</v>
      </c>
      <c r="R1531" s="15">
        <v>360000</v>
      </c>
      <c r="S1531" s="15">
        <v>20095</v>
      </c>
      <c r="T1531" s="15">
        <v>14.3</v>
      </c>
      <c r="U1531" s="15">
        <v>140</v>
      </c>
      <c r="V1531" s="15">
        <v>15</v>
      </c>
      <c r="W1531" s="15">
        <v>87</v>
      </c>
      <c r="X1531" s="15">
        <v>122.3751</v>
      </c>
      <c r="Y1531" s="15">
        <v>2.2222222222222201</v>
      </c>
      <c r="Z1531" s="15">
        <v>2.6233110427856499</v>
      </c>
      <c r="AA1531" s="15">
        <v>71.226791381835895</v>
      </c>
      <c r="AB1531" s="15">
        <v>330513</v>
      </c>
      <c r="AD1531" s="15">
        <v>1</v>
      </c>
      <c r="AE1531" s="15">
        <v>5.2</v>
      </c>
      <c r="AF1531" s="15">
        <v>36.6</v>
      </c>
      <c r="AH1531" s="13">
        <f t="shared" si="322"/>
        <v>2020</v>
      </c>
      <c r="AI1531" s="13">
        <f t="shared" si="323"/>
        <v>22</v>
      </c>
      <c r="AJ1531" s="13">
        <f>IF(AND(ISNUMBER(C1531),ISNUMBER(AK1531),ISNUMBER(AL1531),AH1531&gt;=Inputs!$B$5,AH1531&lt;=Inputs!$B$6,AH1531&lt;&gt;Inputs!$B$7,AH1531&lt;&gt;Inputs!$B$8),1,0)</f>
        <v>0</v>
      </c>
      <c r="AK1531" s="13">
        <f>IF(INDEX($E1531:$AF1531,Inputs!$C$10)="","",INDEX($E1531:$AF1531,Inputs!$C$10))</f>
        <v>226638</v>
      </c>
      <c r="AL1531" s="13">
        <f>IF(INDEX($E1531:$AF1531,Inputs!$C$11)="","",INDEX($E1531:$AF1531,Inputs!$C$11))</f>
        <v>1921000</v>
      </c>
      <c r="AM1531" s="19">
        <f>Regression!$C$5+Regression!$C$6*A1531</f>
        <v>9052.3573435084345</v>
      </c>
      <c r="AN1531" s="27" t="str">
        <f t="shared" si="324"/>
        <v/>
      </c>
      <c r="AO1531" s="30">
        <f>INDEX('Seasonal Index'!$E$2:$E$53,AI1531)</f>
        <v>1.0139791701706116</v>
      </c>
      <c r="AP1531" s="34" t="str">
        <f t="shared" si="325"/>
        <v/>
      </c>
      <c r="AQ1531" s="16">
        <f>IF(AJ1531=1,A1531-Regression!$C$15,0)</f>
        <v>0</v>
      </c>
      <c r="AR1531" s="16">
        <f>IF(AJ1531=1,AK1531-Regression!$D$15,0)</f>
        <v>0</v>
      </c>
      <c r="AS1531" s="16">
        <f>IF(AJ1531=1,AL1531-Regression!$E$15,0)</f>
        <v>0</v>
      </c>
      <c r="AT1531" s="16">
        <f>IF(AJ1531=1,AP1531-Regression!$F$15,0)</f>
        <v>0</v>
      </c>
      <c r="AU1531" s="19">
        <f>IF(AND(ISNUMBER(AK1531),ISNUMBER(AL1531)),Regression!$C$38+Regression!$D$38*A1531+Regression!$E$38*AK1531+Regression!$F$38*AL1531,"")</f>
        <v>4490.3243606365213</v>
      </c>
      <c r="AV1531" s="34">
        <f t="shared" si="326"/>
        <v>4553.095368995102</v>
      </c>
      <c r="AW1531" s="13" t="str">
        <f>IF(AJ1531=1,"Train",IF(AH1531=Inputs!$B$6+1,"Validation",IF(AH1531&gt;Inputs!$B$6+1,"Forecast","Not used")))</f>
        <v>Not used</v>
      </c>
      <c r="AX1531" s="34">
        <f t="shared" si="327"/>
        <v>7549</v>
      </c>
      <c r="AY1531" s="38" t="str">
        <f t="shared" si="328"/>
        <v/>
      </c>
      <c r="AZ1531" s="13">
        <f t="shared" si="329"/>
        <v>0</v>
      </c>
      <c r="BB1531" s="19">
        <f>Regression!$C$45+Regression!$C$46*A1531</f>
        <v>8530.3138894596268</v>
      </c>
      <c r="BC1531" s="27" t="str">
        <f t="shared" si="330"/>
        <v/>
      </c>
      <c r="BD1531" s="30">
        <f>INDEX('Seasonal Index'!$H$2:$H$53,AI1531)</f>
        <v>1.0395594903117378</v>
      </c>
      <c r="BE1531" s="34" t="str">
        <f t="shared" si="331"/>
        <v/>
      </c>
      <c r="BF1531" s="38" t="str">
        <f t="shared" si="332"/>
        <v/>
      </c>
      <c r="BG1531" s="34">
        <f t="shared" si="333"/>
        <v>7549</v>
      </c>
      <c r="BH1531" s="13">
        <f t="shared" si="334"/>
        <v>0</v>
      </c>
      <c r="BI1531" s="13">
        <f t="shared" si="335"/>
        <v>0</v>
      </c>
    </row>
    <row r="1532" spans="1:61" x14ac:dyDescent="0.2">
      <c r="A1532" s="15">
        <v>1531</v>
      </c>
      <c r="B1532" s="35">
        <v>43987</v>
      </c>
      <c r="C1532" s="36">
        <v>7900</v>
      </c>
      <c r="D1532" s="37"/>
      <c r="E1532" s="15">
        <v>3113.14</v>
      </c>
      <c r="F1532" s="15">
        <v>1639000</v>
      </c>
      <c r="G1532" s="15">
        <v>361472.14285714302</v>
      </c>
      <c r="H1532" s="15">
        <v>37.322000000000003</v>
      </c>
      <c r="I1532" s="15">
        <v>38.369999999999997</v>
      </c>
      <c r="J1532" s="15">
        <v>1.974</v>
      </c>
      <c r="K1532" s="15">
        <v>21751.238000000001</v>
      </c>
      <c r="L1532" s="15">
        <v>816990</v>
      </c>
      <c r="M1532" s="15">
        <v>565</v>
      </c>
      <c r="N1532" s="15">
        <v>8.9190000000000005</v>
      </c>
      <c r="O1532" s="15">
        <v>226638</v>
      </c>
      <c r="P1532" s="15">
        <v>12249.2</v>
      </c>
      <c r="Q1532" s="15">
        <v>4192191</v>
      </c>
      <c r="R1532" s="15">
        <v>360000</v>
      </c>
      <c r="S1532" s="15">
        <v>20095</v>
      </c>
      <c r="T1532" s="15">
        <v>14.3</v>
      </c>
      <c r="U1532" s="15">
        <v>140</v>
      </c>
      <c r="V1532" s="15">
        <v>15</v>
      </c>
      <c r="W1532" s="15">
        <v>83</v>
      </c>
      <c r="X1532" s="15">
        <v>121.228425</v>
      </c>
      <c r="Y1532" s="15">
        <v>2.8571428571428599</v>
      </c>
      <c r="Z1532" s="15">
        <v>2.6233110427856499</v>
      </c>
      <c r="AA1532" s="15">
        <v>71.226791381835895</v>
      </c>
      <c r="AB1532" s="15">
        <v>330513</v>
      </c>
      <c r="AC1532" s="15">
        <v>61.67</v>
      </c>
      <c r="AD1532" s="15">
        <v>0</v>
      </c>
      <c r="AE1532" s="15">
        <v>7.2</v>
      </c>
      <c r="AF1532" s="15">
        <v>51.2</v>
      </c>
      <c r="AH1532" s="13">
        <f t="shared" si="322"/>
        <v>2020</v>
      </c>
      <c r="AI1532" s="13">
        <f t="shared" si="323"/>
        <v>23</v>
      </c>
      <c r="AJ1532" s="13">
        <f>IF(AND(ISNUMBER(C1532),ISNUMBER(AK1532),ISNUMBER(AL1532),AH1532&gt;=Inputs!$B$5,AH1532&lt;=Inputs!$B$6,AH1532&lt;&gt;Inputs!$B$7,AH1532&lt;&gt;Inputs!$B$8),1,0)</f>
        <v>0</v>
      </c>
      <c r="AK1532" s="13">
        <f>IF(INDEX($E1532:$AF1532,Inputs!$C$10)="","",INDEX($E1532:$AF1532,Inputs!$C$10))</f>
        <v>226638</v>
      </c>
      <c r="AL1532" s="13">
        <f>IF(INDEX($E1532:$AF1532,Inputs!$C$11)="","",INDEX($E1532:$AF1532,Inputs!$C$11))</f>
        <v>1639000</v>
      </c>
      <c r="AM1532" s="19">
        <f>Regression!$C$5+Regression!$C$6*A1532</f>
        <v>9051.1846685701148</v>
      </c>
      <c r="AN1532" s="27" t="str">
        <f t="shared" si="324"/>
        <v/>
      </c>
      <c r="AO1532" s="30">
        <f>INDEX('Seasonal Index'!$E$2:$E$53,AI1532)</f>
        <v>1.0375597367919589</v>
      </c>
      <c r="AP1532" s="34" t="str">
        <f t="shared" si="325"/>
        <v/>
      </c>
      <c r="AQ1532" s="16">
        <f>IF(AJ1532=1,A1532-Regression!$C$15,0)</f>
        <v>0</v>
      </c>
      <c r="AR1532" s="16">
        <f>IF(AJ1532=1,AK1532-Regression!$D$15,0)</f>
        <v>0</v>
      </c>
      <c r="AS1532" s="16">
        <f>IF(AJ1532=1,AL1532-Regression!$E$15,0)</f>
        <v>0</v>
      </c>
      <c r="AT1532" s="16">
        <f>IF(AJ1532=1,AP1532-Regression!$F$15,0)</f>
        <v>0</v>
      </c>
      <c r="AU1532" s="19">
        <f>IF(AND(ISNUMBER(AK1532),ISNUMBER(AL1532)),Regression!$C$38+Regression!$D$38*A1532+Regression!$E$38*AK1532+Regression!$F$38*AL1532,"")</f>
        <v>5237.4837156641142</v>
      </c>
      <c r="AV1532" s="34">
        <f t="shared" si="326"/>
        <v>5434.2022254766289</v>
      </c>
      <c r="AW1532" s="13" t="str">
        <f>IF(AJ1532=1,"Train",IF(AH1532=Inputs!$B$6+1,"Validation",IF(AH1532&gt;Inputs!$B$6+1,"Forecast","Not used")))</f>
        <v>Not used</v>
      </c>
      <c r="AX1532" s="34">
        <f t="shared" si="327"/>
        <v>7900</v>
      </c>
      <c r="AY1532" s="38" t="str">
        <f t="shared" si="328"/>
        <v/>
      </c>
      <c r="AZ1532" s="13">
        <f t="shared" si="329"/>
        <v>0</v>
      </c>
      <c r="BB1532" s="19">
        <f>Regression!$C$45+Regression!$C$46*A1532</f>
        <v>8531.8733890724034</v>
      </c>
      <c r="BC1532" s="27" t="str">
        <f t="shared" si="330"/>
        <v/>
      </c>
      <c r="BD1532" s="30">
        <f>INDEX('Seasonal Index'!$H$2:$H$53,AI1532)</f>
        <v>1.0378992768174384</v>
      </c>
      <c r="BE1532" s="34" t="str">
        <f t="shared" si="331"/>
        <v/>
      </c>
      <c r="BF1532" s="38" t="str">
        <f t="shared" si="332"/>
        <v/>
      </c>
      <c r="BG1532" s="34">
        <f t="shared" si="333"/>
        <v>7900</v>
      </c>
      <c r="BH1532" s="13">
        <f t="shared" si="334"/>
        <v>0</v>
      </c>
      <c r="BI1532" s="13">
        <f t="shared" si="335"/>
        <v>0</v>
      </c>
    </row>
    <row r="1533" spans="1:61" x14ac:dyDescent="0.2">
      <c r="A1533" s="15">
        <v>1532</v>
      </c>
      <c r="B1533" s="35">
        <v>43994</v>
      </c>
      <c r="C1533" s="36">
        <v>7870</v>
      </c>
      <c r="D1533" s="37"/>
      <c r="E1533" s="15">
        <v>3134.6239999999998</v>
      </c>
      <c r="F1533" s="15">
        <v>1575000</v>
      </c>
      <c r="G1533" s="15">
        <v>451467.14285714302</v>
      </c>
      <c r="H1533" s="15">
        <v>37.872</v>
      </c>
      <c r="I1533" s="15">
        <v>39.518000000000001</v>
      </c>
      <c r="J1533" s="15">
        <v>2.036</v>
      </c>
      <c r="K1533" s="15">
        <v>21751.238000000001</v>
      </c>
      <c r="L1533" s="15">
        <v>790486</v>
      </c>
      <c r="M1533" s="15">
        <v>565</v>
      </c>
      <c r="N1533" s="15">
        <v>8.9190000000000005</v>
      </c>
      <c r="O1533" s="15">
        <v>226638</v>
      </c>
      <c r="P1533" s="15">
        <v>12249.2</v>
      </c>
      <c r="Q1533" s="15">
        <v>4192191</v>
      </c>
      <c r="R1533" s="15">
        <v>360000</v>
      </c>
      <c r="S1533" s="15">
        <v>20095</v>
      </c>
      <c r="T1533" s="15">
        <v>14.3</v>
      </c>
      <c r="U1533" s="15">
        <v>140</v>
      </c>
      <c r="V1533" s="15">
        <v>15</v>
      </c>
      <c r="W1533" s="15">
        <v>83</v>
      </c>
      <c r="X1533" s="15">
        <v>119.46496</v>
      </c>
      <c r="Y1533" s="15">
        <v>2.8571428571428599</v>
      </c>
      <c r="Z1533" s="15">
        <v>2.6233110427856499</v>
      </c>
      <c r="AA1533" s="15">
        <v>71.226791381835895</v>
      </c>
      <c r="AB1533" s="15">
        <v>330513</v>
      </c>
      <c r="AC1533" s="15">
        <v>61.67</v>
      </c>
      <c r="AD1533" s="15">
        <v>0</v>
      </c>
      <c r="AE1533" s="15">
        <v>1.4</v>
      </c>
      <c r="AF1533" s="15">
        <v>67.3</v>
      </c>
      <c r="AH1533" s="13">
        <f t="shared" si="322"/>
        <v>2020</v>
      </c>
      <c r="AI1533" s="13">
        <f t="shared" si="323"/>
        <v>24</v>
      </c>
      <c r="AJ1533" s="13">
        <f>IF(AND(ISNUMBER(C1533),ISNUMBER(AK1533),ISNUMBER(AL1533),AH1533&gt;=Inputs!$B$5,AH1533&lt;=Inputs!$B$6,AH1533&lt;&gt;Inputs!$B$7,AH1533&lt;&gt;Inputs!$B$8),1,0)</f>
        <v>0</v>
      </c>
      <c r="AK1533" s="13">
        <f>IF(INDEX($E1533:$AF1533,Inputs!$C$10)="","",INDEX($E1533:$AF1533,Inputs!$C$10))</f>
        <v>226638</v>
      </c>
      <c r="AL1533" s="13">
        <f>IF(INDEX($E1533:$AF1533,Inputs!$C$11)="","",INDEX($E1533:$AF1533,Inputs!$C$11))</f>
        <v>1575000</v>
      </c>
      <c r="AM1533" s="19">
        <f>Regression!$C$5+Regression!$C$6*A1533</f>
        <v>9050.0119936317969</v>
      </c>
      <c r="AN1533" s="27" t="str">
        <f t="shared" si="324"/>
        <v/>
      </c>
      <c r="AO1533" s="30">
        <f>INDEX('Seasonal Index'!$E$2:$E$53,AI1533)</f>
        <v>1.0344513246808191</v>
      </c>
      <c r="AP1533" s="34" t="str">
        <f t="shared" si="325"/>
        <v/>
      </c>
      <c r="AQ1533" s="16">
        <f>IF(AJ1533=1,A1533-Regression!$C$15,0)</f>
        <v>0</v>
      </c>
      <c r="AR1533" s="16">
        <f>IF(AJ1533=1,AK1533-Regression!$D$15,0)</f>
        <v>0</v>
      </c>
      <c r="AS1533" s="16">
        <f>IF(AJ1533=1,AL1533-Regression!$E$15,0)</f>
        <v>0</v>
      </c>
      <c r="AT1533" s="16">
        <f>IF(AJ1533=1,AP1533-Regression!$F$15,0)</f>
        <v>0</v>
      </c>
      <c r="AU1533" s="19">
        <f>IF(AND(ISNUMBER(AK1533),ISNUMBER(AL1533)),Regression!$C$38+Regression!$D$38*A1533+Regression!$E$38*AK1533+Regression!$F$38*AL1533,"")</f>
        <v>5405.8440505586414</v>
      </c>
      <c r="AV1533" s="34">
        <f t="shared" si="326"/>
        <v>5592.0825391183116</v>
      </c>
      <c r="AW1533" s="13" t="str">
        <f>IF(AJ1533=1,"Train",IF(AH1533=Inputs!$B$6+1,"Validation",IF(AH1533&gt;Inputs!$B$6+1,"Forecast","Not used")))</f>
        <v>Not used</v>
      </c>
      <c r="AX1533" s="34">
        <f t="shared" si="327"/>
        <v>7870</v>
      </c>
      <c r="AY1533" s="38" t="str">
        <f t="shared" si="328"/>
        <v/>
      </c>
      <c r="AZ1533" s="13">
        <f t="shared" si="329"/>
        <v>0</v>
      </c>
      <c r="BB1533" s="19">
        <f>Regression!$C$45+Regression!$C$46*A1533</f>
        <v>8533.4328886851799</v>
      </c>
      <c r="BC1533" s="27" t="str">
        <f t="shared" si="330"/>
        <v/>
      </c>
      <c r="BD1533" s="30">
        <f>INDEX('Seasonal Index'!$H$2:$H$53,AI1533)</f>
        <v>1.0351080615346946</v>
      </c>
      <c r="BE1533" s="34" t="str">
        <f t="shared" si="331"/>
        <v/>
      </c>
      <c r="BF1533" s="38" t="str">
        <f t="shared" si="332"/>
        <v/>
      </c>
      <c r="BG1533" s="34">
        <f t="shared" si="333"/>
        <v>7870</v>
      </c>
      <c r="BH1533" s="13">
        <f t="shared" si="334"/>
        <v>0</v>
      </c>
      <c r="BI1533" s="13">
        <f t="shared" si="335"/>
        <v>0</v>
      </c>
    </row>
    <row r="1534" spans="1:61" x14ac:dyDescent="0.2">
      <c r="A1534" s="15">
        <v>1533</v>
      </c>
      <c r="B1534" s="35">
        <v>44001</v>
      </c>
      <c r="C1534" s="36">
        <v>8608</v>
      </c>
      <c r="D1534" s="37"/>
      <c r="E1534" s="15">
        <v>3103.58</v>
      </c>
      <c r="F1534" s="15">
        <v>1473000</v>
      </c>
      <c r="G1534" s="15">
        <v>534657.85714285704</v>
      </c>
      <c r="H1534" s="15">
        <v>38.35</v>
      </c>
      <c r="I1534" s="15">
        <v>40.948</v>
      </c>
      <c r="J1534" s="15">
        <v>2.0979999999999999</v>
      </c>
      <c r="K1534" s="15">
        <v>21751.238000000001</v>
      </c>
      <c r="L1534" s="15">
        <v>790486</v>
      </c>
      <c r="M1534" s="15">
        <v>565</v>
      </c>
      <c r="N1534" s="15">
        <v>12.542999999999999</v>
      </c>
      <c r="O1534" s="15">
        <v>167617</v>
      </c>
      <c r="P1534" s="15">
        <v>12249.2</v>
      </c>
      <c r="Q1534" s="15">
        <v>4169625</v>
      </c>
      <c r="R1534" s="15">
        <v>360000</v>
      </c>
      <c r="S1534" s="15">
        <v>20095</v>
      </c>
      <c r="T1534" s="15">
        <v>14.3</v>
      </c>
      <c r="U1534" s="15">
        <v>140</v>
      </c>
      <c r="V1534" s="15">
        <v>15</v>
      </c>
      <c r="W1534" s="15">
        <v>83</v>
      </c>
      <c r="X1534" s="15">
        <v>118.93474000000001</v>
      </c>
      <c r="Y1534" s="15">
        <v>2.8571428571428599</v>
      </c>
      <c r="Z1534" s="15">
        <v>3</v>
      </c>
      <c r="AA1534" s="15">
        <v>71.226791381835895</v>
      </c>
      <c r="AB1534" s="15">
        <v>330513</v>
      </c>
      <c r="AC1534" s="15">
        <v>61.67</v>
      </c>
      <c r="AD1534" s="15">
        <v>0</v>
      </c>
      <c r="AE1534" s="15">
        <v>4.4000000000000004</v>
      </c>
      <c r="AF1534" s="15">
        <v>41.8</v>
      </c>
      <c r="AH1534" s="13">
        <f t="shared" si="322"/>
        <v>2020</v>
      </c>
      <c r="AI1534" s="13">
        <f t="shared" si="323"/>
        <v>25</v>
      </c>
      <c r="AJ1534" s="13">
        <f>IF(AND(ISNUMBER(C1534),ISNUMBER(AK1534),ISNUMBER(AL1534),AH1534&gt;=Inputs!$B$5,AH1534&lt;=Inputs!$B$6,AH1534&lt;&gt;Inputs!$B$7,AH1534&lt;&gt;Inputs!$B$8),1,0)</f>
        <v>0</v>
      </c>
      <c r="AK1534" s="13">
        <f>IF(INDEX($E1534:$AF1534,Inputs!$C$10)="","",INDEX($E1534:$AF1534,Inputs!$C$10))</f>
        <v>167617</v>
      </c>
      <c r="AL1534" s="13">
        <f>IF(INDEX($E1534:$AF1534,Inputs!$C$11)="","",INDEX($E1534:$AF1534,Inputs!$C$11))</f>
        <v>1473000</v>
      </c>
      <c r="AM1534" s="19">
        <f>Regression!$C$5+Regression!$C$6*A1534</f>
        <v>9048.8393186934773</v>
      </c>
      <c r="AN1534" s="27" t="str">
        <f t="shared" si="324"/>
        <v/>
      </c>
      <c r="AO1534" s="30">
        <f>INDEX('Seasonal Index'!$E$2:$E$53,AI1534)</f>
        <v>1.0360606930993077</v>
      </c>
      <c r="AP1534" s="34" t="str">
        <f t="shared" si="325"/>
        <v/>
      </c>
      <c r="AQ1534" s="16">
        <f>IF(AJ1534=1,A1534-Regression!$C$15,0)</f>
        <v>0</v>
      </c>
      <c r="AR1534" s="16">
        <f>IF(AJ1534=1,AK1534-Regression!$D$15,0)</f>
        <v>0</v>
      </c>
      <c r="AS1534" s="16">
        <f>IF(AJ1534=1,AL1534-Regression!$E$15,0)</f>
        <v>0</v>
      </c>
      <c r="AT1534" s="16">
        <f>IF(AJ1534=1,AP1534-Regression!$F$15,0)</f>
        <v>0</v>
      </c>
      <c r="AU1534" s="19">
        <f>IF(AND(ISNUMBER(AK1534),ISNUMBER(AL1534)),Regression!$C$38+Regression!$D$38*A1534+Regression!$E$38*AK1534+Regression!$F$38*AL1534,"")</f>
        <v>5567.4020434654522</v>
      </c>
      <c r="AV1534" s="34">
        <f t="shared" si="326"/>
        <v>5768.1664199153183</v>
      </c>
      <c r="AW1534" s="13" t="str">
        <f>IF(AJ1534=1,"Train",IF(AH1534=Inputs!$B$6+1,"Validation",IF(AH1534&gt;Inputs!$B$6+1,"Forecast","Not used")))</f>
        <v>Not used</v>
      </c>
      <c r="AX1534" s="34">
        <f t="shared" si="327"/>
        <v>8608</v>
      </c>
      <c r="AY1534" s="38" t="str">
        <f t="shared" si="328"/>
        <v/>
      </c>
      <c r="AZ1534" s="13">
        <f t="shared" si="329"/>
        <v>0</v>
      </c>
      <c r="BB1534" s="19">
        <f>Regression!$C$45+Regression!$C$46*A1534</f>
        <v>8534.9923882979565</v>
      </c>
      <c r="BC1534" s="27" t="str">
        <f t="shared" si="330"/>
        <v/>
      </c>
      <c r="BD1534" s="30">
        <f>INDEX('Seasonal Index'!$H$2:$H$53,AI1534)</f>
        <v>1.0325970785197598</v>
      </c>
      <c r="BE1534" s="34" t="str">
        <f t="shared" si="331"/>
        <v/>
      </c>
      <c r="BF1534" s="38" t="str">
        <f t="shared" si="332"/>
        <v/>
      </c>
      <c r="BG1534" s="34">
        <f t="shared" si="333"/>
        <v>8608</v>
      </c>
      <c r="BH1534" s="13">
        <f t="shared" si="334"/>
        <v>0</v>
      </c>
      <c r="BI1534" s="13">
        <f t="shared" si="335"/>
        <v>0</v>
      </c>
    </row>
    <row r="1535" spans="1:61" x14ac:dyDescent="0.2">
      <c r="A1535" s="15">
        <v>1534</v>
      </c>
      <c r="B1535" s="35">
        <v>44008</v>
      </c>
      <c r="C1535" s="36">
        <v>8561</v>
      </c>
      <c r="D1535" s="37"/>
      <c r="E1535" s="15">
        <v>3078.4580000000001</v>
      </c>
      <c r="F1535" s="15">
        <v>1467000</v>
      </c>
      <c r="G1535" s="15">
        <v>591741.28571428603</v>
      </c>
      <c r="H1535" s="15">
        <v>39.22</v>
      </c>
      <c r="I1535" s="15">
        <v>41.694000000000003</v>
      </c>
      <c r="J1535" s="15">
        <v>2.129</v>
      </c>
      <c r="K1535" s="15">
        <v>21751.238000000001</v>
      </c>
      <c r="L1535" s="15">
        <v>790486</v>
      </c>
      <c r="M1535" s="15">
        <v>565</v>
      </c>
      <c r="N1535" s="15">
        <v>12.542999999999999</v>
      </c>
      <c r="O1535" s="15">
        <v>167617</v>
      </c>
      <c r="P1535" s="15">
        <v>12249.2</v>
      </c>
      <c r="Q1535" s="15">
        <v>4169625</v>
      </c>
      <c r="R1535" s="15">
        <v>360000</v>
      </c>
      <c r="S1535" s="15">
        <v>20095</v>
      </c>
      <c r="T1535" s="15">
        <v>14.3</v>
      </c>
      <c r="U1535" s="15">
        <v>140</v>
      </c>
      <c r="V1535" s="15">
        <v>15</v>
      </c>
      <c r="W1535" s="15">
        <v>83</v>
      </c>
      <c r="X1535" s="15">
        <v>119.97346</v>
      </c>
      <c r="Y1535" s="15">
        <v>2.8571428571428599</v>
      </c>
      <c r="Z1535" s="15">
        <v>3</v>
      </c>
      <c r="AA1535" s="15">
        <v>71.226791381835895</v>
      </c>
      <c r="AB1535" s="15">
        <v>330513</v>
      </c>
      <c r="AC1535" s="15">
        <v>61.67</v>
      </c>
      <c r="AD1535" s="15">
        <v>0</v>
      </c>
      <c r="AE1535" s="15">
        <v>0</v>
      </c>
      <c r="AF1535" s="15">
        <v>62.3</v>
      </c>
      <c r="AH1535" s="13">
        <f t="shared" si="322"/>
        <v>2020</v>
      </c>
      <c r="AI1535" s="13">
        <f t="shared" si="323"/>
        <v>26</v>
      </c>
      <c r="AJ1535" s="13">
        <f>IF(AND(ISNUMBER(C1535),ISNUMBER(AK1535),ISNUMBER(AL1535),AH1535&gt;=Inputs!$B$5,AH1535&lt;=Inputs!$B$6,AH1535&lt;&gt;Inputs!$B$7,AH1535&lt;&gt;Inputs!$B$8),1,0)</f>
        <v>0</v>
      </c>
      <c r="AK1535" s="13">
        <f>IF(INDEX($E1535:$AF1535,Inputs!$C$10)="","",INDEX($E1535:$AF1535,Inputs!$C$10))</f>
        <v>167617</v>
      </c>
      <c r="AL1535" s="13">
        <f>IF(INDEX($E1535:$AF1535,Inputs!$C$11)="","",INDEX($E1535:$AF1535,Inputs!$C$11))</f>
        <v>1467000</v>
      </c>
      <c r="AM1535" s="19">
        <f>Regression!$C$5+Regression!$C$6*A1535</f>
        <v>9047.6666437551576</v>
      </c>
      <c r="AN1535" s="27" t="str">
        <f t="shared" si="324"/>
        <v/>
      </c>
      <c r="AO1535" s="30">
        <f>INDEX('Seasonal Index'!$E$2:$E$53,AI1535)</f>
        <v>1.057751041708793</v>
      </c>
      <c r="AP1535" s="34" t="str">
        <f t="shared" si="325"/>
        <v/>
      </c>
      <c r="AQ1535" s="16">
        <f>IF(AJ1535=1,A1535-Regression!$C$15,0)</f>
        <v>0</v>
      </c>
      <c r="AR1535" s="16">
        <f>IF(AJ1535=1,AK1535-Regression!$D$15,0)</f>
        <v>0</v>
      </c>
      <c r="AS1535" s="16">
        <f>IF(AJ1535=1,AL1535-Regression!$E$15,0)</f>
        <v>0</v>
      </c>
      <c r="AT1535" s="16">
        <f>IF(AJ1535=1,AP1535-Regression!$F$15,0)</f>
        <v>0</v>
      </c>
      <c r="AU1535" s="19">
        <f>IF(AND(ISNUMBER(AK1535),ISNUMBER(AL1535)),Regression!$C$38+Regression!$D$38*A1535+Regression!$E$38*AK1535+Regression!$F$38*AL1535,"")</f>
        <v>5581.7699785080604</v>
      </c>
      <c r="AV1535" s="34">
        <f t="shared" si="326"/>
        <v>5904.123009345768</v>
      </c>
      <c r="AW1535" s="13" t="str">
        <f>IF(AJ1535=1,"Train",IF(AH1535=Inputs!$B$6+1,"Validation",IF(AH1535&gt;Inputs!$B$6+1,"Forecast","Not used")))</f>
        <v>Not used</v>
      </c>
      <c r="AX1535" s="34">
        <f t="shared" si="327"/>
        <v>8561</v>
      </c>
      <c r="AY1535" s="38" t="str">
        <f t="shared" si="328"/>
        <v/>
      </c>
      <c r="AZ1535" s="13">
        <f t="shared" si="329"/>
        <v>0</v>
      </c>
      <c r="BB1535" s="19">
        <f>Regression!$C$45+Regression!$C$46*A1535</f>
        <v>8536.5518879107331</v>
      </c>
      <c r="BC1535" s="27" t="str">
        <f t="shared" si="330"/>
        <v/>
      </c>
      <c r="BD1535" s="30">
        <f>INDEX('Seasonal Index'!$H$2:$H$53,AI1535)</f>
        <v>1.0794606245983969</v>
      </c>
      <c r="BE1535" s="34" t="str">
        <f t="shared" si="331"/>
        <v/>
      </c>
      <c r="BF1535" s="38" t="str">
        <f t="shared" si="332"/>
        <v/>
      </c>
      <c r="BG1535" s="34">
        <f t="shared" si="333"/>
        <v>8561</v>
      </c>
      <c r="BH1535" s="13">
        <f t="shared" si="334"/>
        <v>0</v>
      </c>
      <c r="BI1535" s="13">
        <f t="shared" si="335"/>
        <v>0</v>
      </c>
    </row>
    <row r="1536" spans="1:61" x14ac:dyDescent="0.2">
      <c r="A1536" s="15">
        <v>1535</v>
      </c>
      <c r="B1536" s="35">
        <v>44015</v>
      </c>
      <c r="C1536" s="36">
        <v>8766</v>
      </c>
      <c r="D1536" s="37"/>
      <c r="E1536" s="15">
        <v>3099.85</v>
      </c>
      <c r="F1536" s="15">
        <v>1446000</v>
      </c>
      <c r="G1536" s="15">
        <v>662780.85714285704</v>
      </c>
      <c r="H1536" s="15">
        <v>39.847499999999997</v>
      </c>
      <c r="I1536" s="15">
        <v>42.302</v>
      </c>
      <c r="J1536" s="15">
        <v>2.1739999999999999</v>
      </c>
      <c r="K1536" s="15">
        <v>21751.238000000001</v>
      </c>
      <c r="L1536" s="15">
        <v>790486</v>
      </c>
      <c r="M1536" s="15">
        <v>565</v>
      </c>
      <c r="N1536" s="15">
        <v>12.542999999999999</v>
      </c>
      <c r="O1536" s="15">
        <v>167617</v>
      </c>
      <c r="P1536" s="15">
        <v>12249.2</v>
      </c>
      <c r="Q1536" s="15">
        <v>4169625</v>
      </c>
      <c r="R1536" s="15">
        <v>325000</v>
      </c>
      <c r="S1536" s="15">
        <v>20095</v>
      </c>
      <c r="T1536" s="15">
        <v>14.3</v>
      </c>
      <c r="U1536" s="15">
        <v>140</v>
      </c>
      <c r="V1536" s="15">
        <v>15</v>
      </c>
      <c r="W1536" s="15">
        <v>83</v>
      </c>
      <c r="X1536" s="15">
        <v>119.97776</v>
      </c>
      <c r="Y1536" s="15">
        <v>2.8571428571428599</v>
      </c>
      <c r="Z1536" s="15">
        <v>3</v>
      </c>
      <c r="AA1536" s="15">
        <v>71.226791381835895</v>
      </c>
      <c r="AB1536" s="15">
        <v>330513</v>
      </c>
      <c r="AC1536" s="15">
        <v>61.67</v>
      </c>
      <c r="AD1536" s="15">
        <v>1</v>
      </c>
      <c r="AE1536" s="15">
        <v>0</v>
      </c>
      <c r="AF1536" s="15">
        <v>76.400000000000006</v>
      </c>
      <c r="AH1536" s="13">
        <f t="shared" si="322"/>
        <v>2020</v>
      </c>
      <c r="AI1536" s="13">
        <f t="shared" si="323"/>
        <v>27</v>
      </c>
      <c r="AJ1536" s="13">
        <f>IF(AND(ISNUMBER(C1536),ISNUMBER(AK1536),ISNUMBER(AL1536),AH1536&gt;=Inputs!$B$5,AH1536&lt;=Inputs!$B$6,AH1536&lt;&gt;Inputs!$B$7,AH1536&lt;&gt;Inputs!$B$8),1,0)</f>
        <v>0</v>
      </c>
      <c r="AK1536" s="13">
        <f>IF(INDEX($E1536:$AF1536,Inputs!$C$10)="","",INDEX($E1536:$AF1536,Inputs!$C$10))</f>
        <v>167617</v>
      </c>
      <c r="AL1536" s="13">
        <f>IF(INDEX($E1536:$AF1536,Inputs!$C$11)="","",INDEX($E1536:$AF1536,Inputs!$C$11))</f>
        <v>1446000</v>
      </c>
      <c r="AM1536" s="19">
        <f>Regression!$C$5+Regression!$C$6*A1536</f>
        <v>9046.4939688168397</v>
      </c>
      <c r="AN1536" s="27" t="str">
        <f t="shared" si="324"/>
        <v/>
      </c>
      <c r="AO1536" s="30">
        <f>INDEX('Seasonal Index'!$E$2:$E$53,AI1536)</f>
        <v>1.0212618850338866</v>
      </c>
      <c r="AP1536" s="34" t="str">
        <f t="shared" si="325"/>
        <v/>
      </c>
      <c r="AQ1536" s="16">
        <f>IF(AJ1536=1,A1536-Regression!$C$15,0)</f>
        <v>0</v>
      </c>
      <c r="AR1536" s="16">
        <f>IF(AJ1536=1,AK1536-Regression!$D$15,0)</f>
        <v>0</v>
      </c>
      <c r="AS1536" s="16">
        <f>IF(AJ1536=1,AL1536-Regression!$E$15,0)</f>
        <v>0</v>
      </c>
      <c r="AT1536" s="16">
        <f>IF(AJ1536=1,AP1536-Regression!$F$15,0)</f>
        <v>0</v>
      </c>
      <c r="AU1536" s="19">
        <f>IF(AND(ISNUMBER(AK1536),ISNUMBER(AL1536)),Regression!$C$38+Regression!$D$38*A1536+Regression!$E$38*AK1536+Regression!$F$38*AL1536,"")</f>
        <v>5635.9635342020274</v>
      </c>
      <c r="AV1536" s="34">
        <f t="shared" si="326"/>
        <v>5755.7947429214082</v>
      </c>
      <c r="AW1536" s="13" t="str">
        <f>IF(AJ1536=1,"Train",IF(AH1536=Inputs!$B$6+1,"Validation",IF(AH1536&gt;Inputs!$B$6+1,"Forecast","Not used")))</f>
        <v>Not used</v>
      </c>
      <c r="AX1536" s="34">
        <f t="shared" si="327"/>
        <v>8766</v>
      </c>
      <c r="AY1536" s="38" t="str">
        <f t="shared" si="328"/>
        <v/>
      </c>
      <c r="AZ1536" s="13">
        <f t="shared" si="329"/>
        <v>0</v>
      </c>
      <c r="BB1536" s="19">
        <f>Regression!$C$45+Regression!$C$46*A1536</f>
        <v>8538.1113875235096</v>
      </c>
      <c r="BC1536" s="27" t="str">
        <f t="shared" si="330"/>
        <v/>
      </c>
      <c r="BD1536" s="30">
        <f>INDEX('Seasonal Index'!$H$2:$H$53,AI1536)</f>
        <v>0.99454601152310251</v>
      </c>
      <c r="BE1536" s="34" t="str">
        <f t="shared" si="331"/>
        <v/>
      </c>
      <c r="BF1536" s="38" t="str">
        <f t="shared" si="332"/>
        <v/>
      </c>
      <c r="BG1536" s="34">
        <f t="shared" si="333"/>
        <v>8766</v>
      </c>
      <c r="BH1536" s="13">
        <f t="shared" si="334"/>
        <v>0</v>
      </c>
      <c r="BI1536" s="13">
        <f t="shared" si="335"/>
        <v>0</v>
      </c>
    </row>
    <row r="1537" spans="1:61" x14ac:dyDescent="0.2">
      <c r="A1537" s="15">
        <v>1536</v>
      </c>
      <c r="B1537" s="35">
        <v>44022</v>
      </c>
      <c r="C1537" s="36">
        <v>8648</v>
      </c>
      <c r="D1537" s="37"/>
      <c r="E1537" s="15">
        <v>3166.4140000000002</v>
      </c>
      <c r="F1537" s="15">
        <v>1413000</v>
      </c>
      <c r="G1537" s="15">
        <v>701136.14285714296</v>
      </c>
      <c r="H1537" s="15">
        <v>40.442</v>
      </c>
      <c r="I1537" s="15">
        <v>43.06</v>
      </c>
      <c r="J1537" s="15">
        <v>2.177</v>
      </c>
      <c r="K1537" s="15">
        <v>21751.238000000001</v>
      </c>
      <c r="L1537" s="15">
        <v>507090</v>
      </c>
      <c r="M1537" s="15">
        <v>348</v>
      </c>
      <c r="N1537" s="15">
        <v>12.542999999999999</v>
      </c>
      <c r="O1537" s="15">
        <v>167617</v>
      </c>
      <c r="P1537" s="15">
        <v>13281.5</v>
      </c>
      <c r="Q1537" s="15">
        <v>4169625</v>
      </c>
      <c r="R1537" s="15">
        <v>325000</v>
      </c>
      <c r="S1537" s="15">
        <v>20095</v>
      </c>
      <c r="T1537" s="15">
        <v>14.3</v>
      </c>
      <c r="U1537" s="15">
        <v>140</v>
      </c>
      <c r="V1537" s="15">
        <v>15</v>
      </c>
      <c r="W1537" s="15">
        <v>70.2</v>
      </c>
      <c r="X1537" s="15">
        <v>120.26675</v>
      </c>
      <c r="Y1537" s="15">
        <v>2.8571428571428599</v>
      </c>
      <c r="Z1537" s="15">
        <v>3</v>
      </c>
      <c r="AA1537" s="15">
        <v>71.226791381835895</v>
      </c>
      <c r="AB1537" s="15">
        <v>330513</v>
      </c>
      <c r="AC1537" s="15">
        <v>56.49</v>
      </c>
      <c r="AD1537" s="15">
        <v>1</v>
      </c>
      <c r="AE1537" s="15">
        <v>0</v>
      </c>
      <c r="AF1537" s="15">
        <v>95.7</v>
      </c>
      <c r="AH1537" s="13">
        <f t="shared" si="322"/>
        <v>2020</v>
      </c>
      <c r="AI1537" s="13">
        <f t="shared" si="323"/>
        <v>28</v>
      </c>
      <c r="AJ1537" s="13">
        <f>IF(AND(ISNUMBER(C1537),ISNUMBER(AK1537),ISNUMBER(AL1537),AH1537&gt;=Inputs!$B$5,AH1537&lt;=Inputs!$B$6,AH1537&lt;&gt;Inputs!$B$7,AH1537&lt;&gt;Inputs!$B$8),1,0)</f>
        <v>0</v>
      </c>
      <c r="AK1537" s="13">
        <f>IF(INDEX($E1537:$AF1537,Inputs!$C$10)="","",INDEX($E1537:$AF1537,Inputs!$C$10))</f>
        <v>167617</v>
      </c>
      <c r="AL1537" s="13">
        <f>IF(INDEX($E1537:$AF1537,Inputs!$C$11)="","",INDEX($E1537:$AF1537,Inputs!$C$11))</f>
        <v>1413000</v>
      </c>
      <c r="AM1537" s="19">
        <f>Regression!$C$5+Regression!$C$6*A1537</f>
        <v>9045.32129387852</v>
      </c>
      <c r="AN1537" s="27" t="str">
        <f t="shared" si="324"/>
        <v/>
      </c>
      <c r="AO1537" s="30">
        <f>INDEX('Seasonal Index'!$E$2:$E$53,AI1537)</f>
        <v>1.0135090248159799</v>
      </c>
      <c r="AP1537" s="34" t="str">
        <f t="shared" si="325"/>
        <v/>
      </c>
      <c r="AQ1537" s="16">
        <f>IF(AJ1537=1,A1537-Regression!$C$15,0)</f>
        <v>0</v>
      </c>
      <c r="AR1537" s="16">
        <f>IF(AJ1537=1,AK1537-Regression!$D$15,0)</f>
        <v>0</v>
      </c>
      <c r="AS1537" s="16">
        <f>IF(AJ1537=1,AL1537-Regression!$E$15,0)</f>
        <v>0</v>
      </c>
      <c r="AT1537" s="16">
        <f>IF(AJ1537=1,AP1537-Regression!$F$15,0)</f>
        <v>0</v>
      </c>
      <c r="AU1537" s="19">
        <f>IF(AND(ISNUMBER(AK1537),ISNUMBER(AL1537)),Regression!$C$38+Regression!$D$38*A1537+Regression!$E$38*AK1537+Regression!$F$38*AL1537,"")</f>
        <v>5722.0175864170797</v>
      </c>
      <c r="AV1537" s="34">
        <f t="shared" si="326"/>
        <v>5799.3164639894612</v>
      </c>
      <c r="AW1537" s="13" t="str">
        <f>IF(AJ1537=1,"Train",IF(AH1537=Inputs!$B$6+1,"Validation",IF(AH1537&gt;Inputs!$B$6+1,"Forecast","Not used")))</f>
        <v>Not used</v>
      </c>
      <c r="AX1537" s="34">
        <f t="shared" si="327"/>
        <v>8648</v>
      </c>
      <c r="AY1537" s="38" t="str">
        <f t="shared" si="328"/>
        <v/>
      </c>
      <c r="AZ1537" s="13">
        <f t="shared" si="329"/>
        <v>0</v>
      </c>
      <c r="BB1537" s="19">
        <f>Regression!$C$45+Regression!$C$46*A1537</f>
        <v>8539.6708871362862</v>
      </c>
      <c r="BC1537" s="27" t="str">
        <f t="shared" si="330"/>
        <v/>
      </c>
      <c r="BD1537" s="30">
        <f>INDEX('Seasonal Index'!$H$2:$H$53,AI1537)</f>
        <v>0.99258235973728948</v>
      </c>
      <c r="BE1537" s="34" t="str">
        <f t="shared" si="331"/>
        <v/>
      </c>
      <c r="BF1537" s="38" t="str">
        <f t="shared" si="332"/>
        <v/>
      </c>
      <c r="BG1537" s="34">
        <f t="shared" si="333"/>
        <v>8648</v>
      </c>
      <c r="BH1537" s="13">
        <f t="shared" si="334"/>
        <v>0</v>
      </c>
      <c r="BI1537" s="13">
        <f t="shared" si="335"/>
        <v>0</v>
      </c>
    </row>
    <row r="1538" spans="1:61" x14ac:dyDescent="0.2">
      <c r="A1538" s="15">
        <v>1537</v>
      </c>
      <c r="B1538" s="35">
        <v>44029</v>
      </c>
      <c r="C1538" s="36">
        <v>8550</v>
      </c>
      <c r="D1538" s="37"/>
      <c r="E1538" s="15">
        <v>3203.92</v>
      </c>
      <c r="F1538" s="15">
        <v>1468000</v>
      </c>
      <c r="G1538" s="15">
        <v>706644</v>
      </c>
      <c r="H1538" s="15">
        <v>40.57</v>
      </c>
      <c r="I1538" s="15">
        <v>43.404000000000003</v>
      </c>
      <c r="J1538" s="15">
        <v>2.1949999999999998</v>
      </c>
      <c r="K1538" s="15">
        <v>21751.238000000001</v>
      </c>
      <c r="L1538" s="15">
        <v>507090</v>
      </c>
      <c r="M1538" s="15">
        <v>348</v>
      </c>
      <c r="N1538" s="15">
        <v>13.532</v>
      </c>
      <c r="O1538" s="15">
        <v>221006</v>
      </c>
      <c r="P1538" s="15">
        <v>13281.5</v>
      </c>
      <c r="Q1538" s="15">
        <v>4169625</v>
      </c>
      <c r="R1538" s="15">
        <v>325000</v>
      </c>
      <c r="S1538" s="15">
        <v>20095</v>
      </c>
      <c r="T1538" s="15">
        <v>14.3</v>
      </c>
      <c r="U1538" s="15">
        <v>140</v>
      </c>
      <c r="V1538" s="15">
        <v>15</v>
      </c>
      <c r="W1538" s="15">
        <v>70.2</v>
      </c>
      <c r="X1538" s="15">
        <v>119.45464</v>
      </c>
      <c r="Y1538" s="15">
        <v>2.8571428571428599</v>
      </c>
      <c r="Z1538" s="15">
        <v>2.6814019680023198</v>
      </c>
      <c r="AA1538" s="15">
        <v>71.226791381835895</v>
      </c>
      <c r="AB1538" s="15">
        <v>330513</v>
      </c>
      <c r="AC1538" s="15">
        <v>56.49</v>
      </c>
      <c r="AD1538" s="15">
        <v>0</v>
      </c>
      <c r="AE1538" s="15">
        <v>0</v>
      </c>
      <c r="AF1538" s="15">
        <v>89.1</v>
      </c>
      <c r="AH1538" s="13">
        <f t="shared" ref="AH1538:AH1601" si="336">YEAR(B1538)</f>
        <v>2020</v>
      </c>
      <c r="AI1538" s="13">
        <f t="shared" ref="AI1538:AI1601" si="337">MIN(52,INT((B1538-DATE(AH1538,1,1))/7)+1)</f>
        <v>29</v>
      </c>
      <c r="AJ1538" s="13">
        <f>IF(AND(ISNUMBER(C1538),ISNUMBER(AK1538),ISNUMBER(AL1538),AH1538&gt;=Inputs!$B$5,AH1538&lt;=Inputs!$B$6,AH1538&lt;&gt;Inputs!$B$7,AH1538&lt;&gt;Inputs!$B$8),1,0)</f>
        <v>0</v>
      </c>
      <c r="AK1538" s="13">
        <f>IF(INDEX($E1538:$AF1538,Inputs!$C$10)="","",INDEX($E1538:$AF1538,Inputs!$C$10))</f>
        <v>221006</v>
      </c>
      <c r="AL1538" s="13">
        <f>IF(INDEX($E1538:$AF1538,Inputs!$C$11)="","",INDEX($E1538:$AF1538,Inputs!$C$11))</f>
        <v>1468000</v>
      </c>
      <c r="AM1538" s="19">
        <f>Regression!$C$5+Regression!$C$6*A1538</f>
        <v>9044.1486189402021</v>
      </c>
      <c r="AN1538" s="27" t="str">
        <f t="shared" ref="AN1538:AN1601" si="338">IF(AJ1538=1,C1538/AM1538,"")</f>
        <v/>
      </c>
      <c r="AO1538" s="30">
        <f>INDEX('Seasonal Index'!$E$2:$E$53,AI1538)</f>
        <v>1.0519566788647539</v>
      </c>
      <c r="AP1538" s="34" t="str">
        <f t="shared" ref="AP1538:AP1601" si="339">IF(AJ1538=1,C1538/AO1538,"")</f>
        <v/>
      </c>
      <c r="AQ1538" s="16">
        <f>IF(AJ1538=1,A1538-Regression!$C$15,0)</f>
        <v>0</v>
      </c>
      <c r="AR1538" s="16">
        <f>IF(AJ1538=1,AK1538-Regression!$D$15,0)</f>
        <v>0</v>
      </c>
      <c r="AS1538" s="16">
        <f>IF(AJ1538=1,AL1538-Regression!$E$15,0)</f>
        <v>0</v>
      </c>
      <c r="AT1538" s="16">
        <f>IF(AJ1538=1,AP1538-Regression!$F$15,0)</f>
        <v>0</v>
      </c>
      <c r="AU1538" s="19">
        <f>IF(AND(ISNUMBER(AK1538),ISNUMBER(AL1538)),Regression!$C$38+Regression!$D$38*A1538+Regression!$E$38*AK1538+Regression!$F$38*AL1538,"")</f>
        <v>5671.8453640216503</v>
      </c>
      <c r="AV1538" s="34">
        <f t="shared" ref="AV1538:AV1601" si="340">IF(ISNUMBER(AU1538),AU1538*AO1538,"")</f>
        <v>5966.5356121706664</v>
      </c>
      <c r="AW1538" s="13" t="str">
        <f>IF(AJ1538=1,"Train",IF(AH1538=Inputs!$B$6+1,"Validation",IF(AH1538&gt;Inputs!$B$6+1,"Forecast","Not used")))</f>
        <v>Not used</v>
      </c>
      <c r="AX1538" s="34">
        <f t="shared" ref="AX1538:AX1601" si="341">IF(ISNUMBER(C1538),C1538,IF(ISNUMBER(D1538),D1538,""))</f>
        <v>8550</v>
      </c>
      <c r="AY1538" s="38" t="str">
        <f t="shared" ref="AY1538:AY1601" si="342">IF(AND(AW1538="Validation",ISNUMBER(AX1538),ISNUMBER(AV1538)),ABS(AX1538-AV1538)/AX1538,"")</f>
        <v/>
      </c>
      <c r="AZ1538" s="13">
        <f t="shared" ref="AZ1538:AZ1601" si="343">IF(AJ1538=1,AP1538-AU1538,0)</f>
        <v>0</v>
      </c>
      <c r="BB1538" s="19">
        <f>Regression!$C$45+Regression!$C$46*A1538</f>
        <v>8541.2303867490627</v>
      </c>
      <c r="BC1538" s="27" t="str">
        <f t="shared" ref="BC1538:BC1601" si="344">IF(AND(AH1538&gt;=2022,AH1538&lt;=2024),C1538/BB1538,"")</f>
        <v/>
      </c>
      <c r="BD1538" s="30">
        <f>INDEX('Seasonal Index'!$H$2:$H$53,AI1538)</f>
        <v>1.0486159669304305</v>
      </c>
      <c r="BE1538" s="34" t="str">
        <f t="shared" ref="BE1538:BE1601" si="345">IF(AH1538&gt;=2022,BB1538*BD1538,"")</f>
        <v/>
      </c>
      <c r="BF1538" s="38" t="str">
        <f t="shared" ref="BF1538:BF1601" si="346">IF(AND(AW1538="Validation",ISNUMBER(AX1538),ISNUMBER(BE1538)),ABS(AX1538-BE1538)/AX1538,"")</f>
        <v/>
      </c>
      <c r="BG1538" s="34">
        <f t="shared" ref="BG1538:BG1601" si="347">IF(ISNUMBER(C1538),C1538,0)</f>
        <v>8550</v>
      </c>
      <c r="BH1538" s="13">
        <f t="shared" ref="BH1538:BH1601" si="348">IF(ISNUMBER(AY1538),AV1538-AX1538,0)</f>
        <v>0</v>
      </c>
      <c r="BI1538" s="13">
        <f t="shared" ref="BI1538:BI1601" si="349">IF(ISNUMBER(AY1538),BE1538-AX1538,0)</f>
        <v>0</v>
      </c>
    </row>
    <row r="1539" spans="1:61" x14ac:dyDescent="0.2">
      <c r="A1539" s="15">
        <v>1538</v>
      </c>
      <c r="B1539" s="35">
        <v>44036</v>
      </c>
      <c r="C1539" s="36">
        <v>8809</v>
      </c>
      <c r="D1539" s="37"/>
      <c r="E1539" s="15">
        <v>3247.29</v>
      </c>
      <c r="F1539" s="15">
        <v>1393000</v>
      </c>
      <c r="G1539" s="15">
        <v>700207.28571428603</v>
      </c>
      <c r="H1539" s="15">
        <v>41.338000000000001</v>
      </c>
      <c r="I1539" s="15">
        <v>43.567999999999998</v>
      </c>
      <c r="J1539" s="15">
        <v>2.1859999999999999</v>
      </c>
      <c r="K1539" s="15">
        <v>21751.238000000001</v>
      </c>
      <c r="L1539" s="15">
        <v>507090</v>
      </c>
      <c r="M1539" s="15">
        <v>348</v>
      </c>
      <c r="N1539" s="15">
        <v>13.532</v>
      </c>
      <c r="O1539" s="15">
        <v>221006</v>
      </c>
      <c r="P1539" s="15">
        <v>13281.5</v>
      </c>
      <c r="Q1539" s="15">
        <v>4169625</v>
      </c>
      <c r="R1539" s="15">
        <v>325000</v>
      </c>
      <c r="S1539" s="15">
        <v>20095</v>
      </c>
      <c r="T1539" s="15">
        <v>14.3</v>
      </c>
      <c r="U1539" s="15">
        <v>140</v>
      </c>
      <c r="V1539" s="15">
        <v>15</v>
      </c>
      <c r="W1539" s="15">
        <v>70.2</v>
      </c>
      <c r="X1539" s="15">
        <v>119.13276</v>
      </c>
      <c r="Y1539" s="15">
        <v>2.8571428571428599</v>
      </c>
      <c r="Z1539" s="15">
        <v>2.6814019680023198</v>
      </c>
      <c r="AA1539" s="15">
        <v>71.226791381835895</v>
      </c>
      <c r="AB1539" s="15">
        <v>330513</v>
      </c>
      <c r="AC1539" s="15">
        <v>56.49</v>
      </c>
      <c r="AD1539" s="15">
        <v>0</v>
      </c>
      <c r="AE1539" s="15">
        <v>0</v>
      </c>
      <c r="AF1539" s="15">
        <v>87.1</v>
      </c>
      <c r="AH1539" s="13">
        <f t="shared" si="336"/>
        <v>2020</v>
      </c>
      <c r="AI1539" s="13">
        <f t="shared" si="337"/>
        <v>30</v>
      </c>
      <c r="AJ1539" s="13">
        <f>IF(AND(ISNUMBER(C1539),ISNUMBER(AK1539),ISNUMBER(AL1539),AH1539&gt;=Inputs!$B$5,AH1539&lt;=Inputs!$B$6,AH1539&lt;&gt;Inputs!$B$7,AH1539&lt;&gt;Inputs!$B$8),1,0)</f>
        <v>0</v>
      </c>
      <c r="AK1539" s="13">
        <f>IF(INDEX($E1539:$AF1539,Inputs!$C$10)="","",INDEX($E1539:$AF1539,Inputs!$C$10))</f>
        <v>221006</v>
      </c>
      <c r="AL1539" s="13">
        <f>IF(INDEX($E1539:$AF1539,Inputs!$C$11)="","",INDEX($E1539:$AF1539,Inputs!$C$11))</f>
        <v>1393000</v>
      </c>
      <c r="AM1539" s="19">
        <f>Regression!$C$5+Regression!$C$6*A1539</f>
        <v>9042.9759440018825</v>
      </c>
      <c r="AN1539" s="27" t="str">
        <f t="shared" si="338"/>
        <v/>
      </c>
      <c r="AO1539" s="30">
        <f>INDEX('Seasonal Index'!$E$2:$E$53,AI1539)</f>
        <v>1.0317130415362794</v>
      </c>
      <c r="AP1539" s="34" t="str">
        <f t="shared" si="339"/>
        <v/>
      </c>
      <c r="AQ1539" s="16">
        <f>IF(AJ1539=1,A1539-Regression!$C$15,0)</f>
        <v>0</v>
      </c>
      <c r="AR1539" s="16">
        <f>IF(AJ1539=1,AK1539-Regression!$D$15,0)</f>
        <v>0</v>
      </c>
      <c r="AS1539" s="16">
        <f>IF(AJ1539=1,AL1539-Regression!$E$15,0)</f>
        <v>0</v>
      </c>
      <c r="AT1539" s="16">
        <f>IF(AJ1539=1,AP1539-Regression!$F$15,0)</f>
        <v>0</v>
      </c>
      <c r="AU1539" s="19">
        <f>IF(AND(ISNUMBER(AK1539),ISNUMBER(AL1539)),Regression!$C$38+Regression!$D$38*A1539+Regression!$E$38*AK1539+Regression!$F$38*AL1539,"")</f>
        <v>5869.4111540605045</v>
      </c>
      <c r="AV1539" s="34">
        <f t="shared" si="340"/>
        <v>6055.5480337827266</v>
      </c>
      <c r="AW1539" s="13" t="str">
        <f>IF(AJ1539=1,"Train",IF(AH1539=Inputs!$B$6+1,"Validation",IF(AH1539&gt;Inputs!$B$6+1,"Forecast","Not used")))</f>
        <v>Not used</v>
      </c>
      <c r="AX1539" s="34">
        <f t="shared" si="341"/>
        <v>8809</v>
      </c>
      <c r="AY1539" s="38" t="str">
        <f t="shared" si="342"/>
        <v/>
      </c>
      <c r="AZ1539" s="13">
        <f t="shared" si="343"/>
        <v>0</v>
      </c>
      <c r="BB1539" s="19">
        <f>Regression!$C$45+Regression!$C$46*A1539</f>
        <v>8542.7898863618393</v>
      </c>
      <c r="BC1539" s="27" t="str">
        <f t="shared" si="344"/>
        <v/>
      </c>
      <c r="BD1539" s="30">
        <f>INDEX('Seasonal Index'!$H$2:$H$53,AI1539)</f>
        <v>1.0099032328934463</v>
      </c>
      <c r="BE1539" s="34" t="str">
        <f t="shared" si="345"/>
        <v/>
      </c>
      <c r="BF1539" s="38" t="str">
        <f t="shared" si="346"/>
        <v/>
      </c>
      <c r="BG1539" s="34">
        <f t="shared" si="347"/>
        <v>8809</v>
      </c>
      <c r="BH1539" s="13">
        <f t="shared" si="348"/>
        <v>0</v>
      </c>
      <c r="BI1539" s="13">
        <f t="shared" si="349"/>
        <v>0</v>
      </c>
    </row>
    <row r="1540" spans="1:61" x14ac:dyDescent="0.2">
      <c r="A1540" s="15">
        <v>1539</v>
      </c>
      <c r="B1540" s="35">
        <v>44043</v>
      </c>
      <c r="C1540" s="36">
        <v>8617</v>
      </c>
      <c r="D1540" s="37"/>
      <c r="E1540" s="15">
        <v>3246.7260000000001</v>
      </c>
      <c r="F1540" s="15">
        <v>1260000</v>
      </c>
      <c r="G1540" s="15">
        <v>710389.28571428603</v>
      </c>
      <c r="H1540" s="15">
        <v>40.686</v>
      </c>
      <c r="I1540" s="15">
        <v>43.223999999999997</v>
      </c>
      <c r="J1540" s="15">
        <v>2.1749999999999998</v>
      </c>
      <c r="K1540" s="15">
        <v>21751.238000000001</v>
      </c>
      <c r="L1540" s="15">
        <v>507090</v>
      </c>
      <c r="M1540" s="15">
        <v>348</v>
      </c>
      <c r="N1540" s="15">
        <v>13.532</v>
      </c>
      <c r="O1540" s="15">
        <v>221006</v>
      </c>
      <c r="P1540" s="15">
        <v>13281.5</v>
      </c>
      <c r="Q1540" s="15">
        <v>4169625</v>
      </c>
      <c r="R1540" s="15">
        <v>325000</v>
      </c>
      <c r="S1540" s="15">
        <v>20095</v>
      </c>
      <c r="T1540" s="15">
        <v>14.3</v>
      </c>
      <c r="U1540" s="15">
        <v>140</v>
      </c>
      <c r="V1540" s="15">
        <v>15</v>
      </c>
      <c r="W1540" s="15">
        <v>70.2</v>
      </c>
      <c r="X1540" s="15">
        <v>118.35608000000001</v>
      </c>
      <c r="Y1540" s="15">
        <v>2.8571428571428599</v>
      </c>
      <c r="Z1540" s="15">
        <v>2.6814019680023198</v>
      </c>
      <c r="AA1540" s="15">
        <v>71.226791381835895</v>
      </c>
      <c r="AB1540" s="15">
        <v>330513</v>
      </c>
      <c r="AC1540" s="15">
        <v>56.49</v>
      </c>
      <c r="AD1540" s="15">
        <v>0</v>
      </c>
      <c r="AE1540" s="15">
        <v>0</v>
      </c>
      <c r="AF1540" s="15">
        <v>88.4</v>
      </c>
      <c r="AH1540" s="13">
        <f t="shared" si="336"/>
        <v>2020</v>
      </c>
      <c r="AI1540" s="13">
        <f t="shared" si="337"/>
        <v>31</v>
      </c>
      <c r="AJ1540" s="13">
        <f>IF(AND(ISNUMBER(C1540),ISNUMBER(AK1540),ISNUMBER(AL1540),AH1540&gt;=Inputs!$B$5,AH1540&lt;=Inputs!$B$6,AH1540&lt;&gt;Inputs!$B$7,AH1540&lt;&gt;Inputs!$B$8),1,0)</f>
        <v>0</v>
      </c>
      <c r="AK1540" s="13">
        <f>IF(INDEX($E1540:$AF1540,Inputs!$C$10)="","",INDEX($E1540:$AF1540,Inputs!$C$10))</f>
        <v>221006</v>
      </c>
      <c r="AL1540" s="13">
        <f>IF(INDEX($E1540:$AF1540,Inputs!$C$11)="","",INDEX($E1540:$AF1540,Inputs!$C$11))</f>
        <v>1260000</v>
      </c>
      <c r="AM1540" s="19">
        <f>Regression!$C$5+Regression!$C$6*A1540</f>
        <v>9041.8032690635628</v>
      </c>
      <c r="AN1540" s="27" t="str">
        <f t="shared" si="338"/>
        <v/>
      </c>
      <c r="AO1540" s="30">
        <f>INDEX('Seasonal Index'!$E$2:$E$53,AI1540)</f>
        <v>1.0399732200612197</v>
      </c>
      <c r="AP1540" s="34" t="str">
        <f t="shared" si="339"/>
        <v/>
      </c>
      <c r="AQ1540" s="16">
        <f>IF(AJ1540=1,A1540-Regression!$C$15,0)</f>
        <v>0</v>
      </c>
      <c r="AR1540" s="16">
        <f>IF(AJ1540=1,AK1540-Regression!$D$15,0)</f>
        <v>0</v>
      </c>
      <c r="AS1540" s="16">
        <f>IF(AJ1540=1,AL1540-Regression!$E$15,0)</f>
        <v>0</v>
      </c>
      <c r="AT1540" s="16">
        <f>IF(AJ1540=1,AP1540-Regression!$F$15,0)</f>
        <v>0</v>
      </c>
      <c r="AU1540" s="19">
        <f>IF(AND(ISNUMBER(AK1540),ISNUMBER(AL1540)),Regression!$C$38+Regression!$D$38*A1540+Regression!$E$38*AK1540+Regression!$F$38*AL1540,"")</f>
        <v>6220.9693439512757</v>
      </c>
      <c r="AV1540" s="34">
        <f t="shared" si="340"/>
        <v>6469.6415205311414</v>
      </c>
      <c r="AW1540" s="13" t="str">
        <f>IF(AJ1540=1,"Train",IF(AH1540=Inputs!$B$6+1,"Validation",IF(AH1540&gt;Inputs!$B$6+1,"Forecast","Not used")))</f>
        <v>Not used</v>
      </c>
      <c r="AX1540" s="34">
        <f t="shared" si="341"/>
        <v>8617</v>
      </c>
      <c r="AY1540" s="38" t="str">
        <f t="shared" si="342"/>
        <v/>
      </c>
      <c r="AZ1540" s="13">
        <f t="shared" si="343"/>
        <v>0</v>
      </c>
      <c r="BB1540" s="19">
        <f>Regression!$C$45+Regression!$C$46*A1540</f>
        <v>8544.3493859746159</v>
      </c>
      <c r="BC1540" s="27" t="str">
        <f t="shared" si="344"/>
        <v/>
      </c>
      <c r="BD1540" s="30">
        <f>INDEX('Seasonal Index'!$H$2:$H$53,AI1540)</f>
        <v>1.0389647971011076</v>
      </c>
      <c r="BE1540" s="34" t="str">
        <f t="shared" si="345"/>
        <v/>
      </c>
      <c r="BF1540" s="38" t="str">
        <f t="shared" si="346"/>
        <v/>
      </c>
      <c r="BG1540" s="34">
        <f t="shared" si="347"/>
        <v>8617</v>
      </c>
      <c r="BH1540" s="13">
        <f t="shared" si="348"/>
        <v>0</v>
      </c>
      <c r="BI1540" s="13">
        <f t="shared" si="349"/>
        <v>0</v>
      </c>
    </row>
    <row r="1541" spans="1:61" x14ac:dyDescent="0.2">
      <c r="A1541" s="15">
        <v>1540</v>
      </c>
      <c r="B1541" s="35">
        <v>44050</v>
      </c>
      <c r="C1541" s="36">
        <v>8883</v>
      </c>
      <c r="D1541" s="37"/>
      <c r="E1541" s="15">
        <v>3325.866</v>
      </c>
      <c r="F1541" s="15">
        <v>1044000</v>
      </c>
      <c r="G1541" s="15">
        <v>741229</v>
      </c>
      <c r="H1541" s="15">
        <v>41.567999999999998</v>
      </c>
      <c r="I1541" s="15">
        <v>44.356000000000002</v>
      </c>
      <c r="J1541" s="15">
        <v>2.1760000000000002</v>
      </c>
      <c r="K1541" s="15">
        <v>19958.291000000001</v>
      </c>
      <c r="L1541" s="15">
        <v>507090</v>
      </c>
      <c r="M1541" s="15">
        <v>274</v>
      </c>
      <c r="N1541" s="15">
        <v>13.532</v>
      </c>
      <c r="O1541" s="15">
        <v>221006</v>
      </c>
      <c r="P1541" s="15">
        <v>14049.2</v>
      </c>
      <c r="Q1541" s="15">
        <v>4169625</v>
      </c>
      <c r="R1541" s="15">
        <v>325000</v>
      </c>
      <c r="S1541" s="15">
        <v>20095</v>
      </c>
      <c r="T1541" s="15">
        <v>14.3</v>
      </c>
      <c r="U1541" s="15">
        <v>140.69999999999999</v>
      </c>
      <c r="V1541" s="15">
        <v>15</v>
      </c>
      <c r="W1541" s="15">
        <v>72</v>
      </c>
      <c r="X1541" s="15">
        <v>117.30548</v>
      </c>
      <c r="Y1541" s="15">
        <v>2.8571428571428599</v>
      </c>
      <c r="Z1541" s="15">
        <v>2.6814019680023198</v>
      </c>
      <c r="AA1541" s="15">
        <v>71.226791381835895</v>
      </c>
      <c r="AB1541" s="15">
        <v>330513</v>
      </c>
      <c r="AC1541" s="15">
        <v>51.3</v>
      </c>
      <c r="AD1541" s="15">
        <v>0</v>
      </c>
      <c r="AE1541" s="15">
        <v>0.1</v>
      </c>
      <c r="AF1541" s="15">
        <v>74.5</v>
      </c>
      <c r="AH1541" s="13">
        <f t="shared" si="336"/>
        <v>2020</v>
      </c>
      <c r="AI1541" s="13">
        <f t="shared" si="337"/>
        <v>32</v>
      </c>
      <c r="AJ1541" s="13">
        <f>IF(AND(ISNUMBER(C1541),ISNUMBER(AK1541),ISNUMBER(AL1541),AH1541&gt;=Inputs!$B$5,AH1541&lt;=Inputs!$B$6,AH1541&lt;&gt;Inputs!$B$7,AH1541&lt;&gt;Inputs!$B$8),1,0)</f>
        <v>0</v>
      </c>
      <c r="AK1541" s="13">
        <f>IF(INDEX($E1541:$AF1541,Inputs!$C$10)="","",INDEX($E1541:$AF1541,Inputs!$C$10))</f>
        <v>221006</v>
      </c>
      <c r="AL1541" s="13">
        <f>IF(INDEX($E1541:$AF1541,Inputs!$C$11)="","",INDEX($E1541:$AF1541,Inputs!$C$11))</f>
        <v>1044000</v>
      </c>
      <c r="AM1541" s="19">
        <f>Regression!$C$5+Regression!$C$6*A1541</f>
        <v>9040.6305941252449</v>
      </c>
      <c r="AN1541" s="27" t="str">
        <f t="shared" si="338"/>
        <v/>
      </c>
      <c r="AO1541" s="30">
        <f>INDEX('Seasonal Index'!$E$2:$E$53,AI1541)</f>
        <v>1.040616931741758</v>
      </c>
      <c r="AP1541" s="34" t="str">
        <f t="shared" si="339"/>
        <v/>
      </c>
      <c r="AQ1541" s="16">
        <f>IF(AJ1541=1,A1541-Regression!$C$15,0)</f>
        <v>0</v>
      </c>
      <c r="AR1541" s="16">
        <f>IF(AJ1541=1,AK1541-Regression!$D$15,0)</f>
        <v>0</v>
      </c>
      <c r="AS1541" s="16">
        <f>IF(AJ1541=1,AL1541-Regression!$E$15,0)</f>
        <v>0</v>
      </c>
      <c r="AT1541" s="16">
        <f>IF(AJ1541=1,AP1541-Regression!$F$15,0)</f>
        <v>0</v>
      </c>
      <c r="AU1541" s="19">
        <f>IF(AND(ISNUMBER(AK1541),ISNUMBER(AL1541)),Regression!$C$38+Regression!$D$38*A1541+Regression!$E$38*AK1541+Regression!$F$38*AL1541,"")</f>
        <v>6792.8959681128963</v>
      </c>
      <c r="AV1541" s="34">
        <f t="shared" si="340"/>
        <v>7068.8025599786006</v>
      </c>
      <c r="AW1541" s="13" t="str">
        <f>IF(AJ1541=1,"Train",IF(AH1541=Inputs!$B$6+1,"Validation",IF(AH1541&gt;Inputs!$B$6+1,"Forecast","Not used")))</f>
        <v>Not used</v>
      </c>
      <c r="AX1541" s="34">
        <f t="shared" si="341"/>
        <v>8883</v>
      </c>
      <c r="AY1541" s="38" t="str">
        <f t="shared" si="342"/>
        <v/>
      </c>
      <c r="AZ1541" s="13">
        <f t="shared" si="343"/>
        <v>0</v>
      </c>
      <c r="BB1541" s="19">
        <f>Regression!$C$45+Regression!$C$46*A1541</f>
        <v>8545.9088855873943</v>
      </c>
      <c r="BC1541" s="27" t="str">
        <f t="shared" si="344"/>
        <v/>
      </c>
      <c r="BD1541" s="30">
        <f>INDEX('Seasonal Index'!$H$2:$H$53,AI1541)</f>
        <v>1.0332208948643213</v>
      </c>
      <c r="BE1541" s="34" t="str">
        <f t="shared" si="345"/>
        <v/>
      </c>
      <c r="BF1541" s="38" t="str">
        <f t="shared" si="346"/>
        <v/>
      </c>
      <c r="BG1541" s="34">
        <f t="shared" si="347"/>
        <v>8883</v>
      </c>
      <c r="BH1541" s="13">
        <f t="shared" si="348"/>
        <v>0</v>
      </c>
      <c r="BI1541" s="13">
        <f t="shared" si="349"/>
        <v>0</v>
      </c>
    </row>
    <row r="1542" spans="1:61" x14ac:dyDescent="0.2">
      <c r="A1542" s="15">
        <v>1541</v>
      </c>
      <c r="B1542" s="35">
        <v>44057</v>
      </c>
      <c r="C1542" s="36">
        <v>8630</v>
      </c>
      <c r="D1542" s="37"/>
      <c r="E1542" s="15">
        <v>3364.1579999999999</v>
      </c>
      <c r="F1542" s="15">
        <v>884000</v>
      </c>
      <c r="G1542" s="15">
        <v>752544.42857142899</v>
      </c>
      <c r="H1542" s="15">
        <v>42.076000000000001</v>
      </c>
      <c r="I1542" s="15">
        <v>44.537999999999997</v>
      </c>
      <c r="J1542" s="15">
        <v>2.1659999999999999</v>
      </c>
      <c r="K1542" s="15">
        <v>19958.291000000001</v>
      </c>
      <c r="L1542" s="15">
        <v>172152</v>
      </c>
      <c r="M1542" s="15">
        <v>274</v>
      </c>
      <c r="N1542" s="15">
        <v>13.532</v>
      </c>
      <c r="O1542" s="15">
        <v>221006</v>
      </c>
      <c r="P1542" s="15">
        <v>14049.2</v>
      </c>
      <c r="Q1542" s="15">
        <v>4169625</v>
      </c>
      <c r="R1542" s="15">
        <v>325000</v>
      </c>
      <c r="S1542" s="15">
        <v>20095</v>
      </c>
      <c r="T1542" s="15">
        <v>14.3</v>
      </c>
      <c r="U1542" s="15">
        <v>140.69999999999999</v>
      </c>
      <c r="V1542" s="15">
        <v>15</v>
      </c>
      <c r="W1542" s="15">
        <v>72</v>
      </c>
      <c r="X1542" s="15">
        <v>117.42608</v>
      </c>
      <c r="Y1542" s="15">
        <v>2.8571428571428599</v>
      </c>
      <c r="Z1542" s="15">
        <v>2.6814019680023198</v>
      </c>
      <c r="AA1542" s="15">
        <v>71.226791381835895</v>
      </c>
      <c r="AB1542" s="15">
        <v>330513</v>
      </c>
      <c r="AC1542" s="15">
        <v>51.3</v>
      </c>
      <c r="AD1542" s="15">
        <v>0</v>
      </c>
      <c r="AE1542" s="15">
        <v>0</v>
      </c>
      <c r="AF1542" s="15">
        <v>91.1</v>
      </c>
      <c r="AH1542" s="13">
        <f t="shared" si="336"/>
        <v>2020</v>
      </c>
      <c r="AI1542" s="13">
        <f t="shared" si="337"/>
        <v>33</v>
      </c>
      <c r="AJ1542" s="13">
        <f>IF(AND(ISNUMBER(C1542),ISNUMBER(AK1542),ISNUMBER(AL1542),AH1542&gt;=Inputs!$B$5,AH1542&lt;=Inputs!$B$6,AH1542&lt;&gt;Inputs!$B$7,AH1542&lt;&gt;Inputs!$B$8),1,0)</f>
        <v>0</v>
      </c>
      <c r="AK1542" s="13">
        <f>IF(INDEX($E1542:$AF1542,Inputs!$C$10)="","",INDEX($E1542:$AF1542,Inputs!$C$10))</f>
        <v>221006</v>
      </c>
      <c r="AL1542" s="13">
        <f>IF(INDEX($E1542:$AF1542,Inputs!$C$11)="","",INDEX($E1542:$AF1542,Inputs!$C$11))</f>
        <v>884000</v>
      </c>
      <c r="AM1542" s="19">
        <f>Regression!$C$5+Regression!$C$6*A1542</f>
        <v>9039.4579191869252</v>
      </c>
      <c r="AN1542" s="27" t="str">
        <f t="shared" si="338"/>
        <v/>
      </c>
      <c r="AO1542" s="30">
        <f>INDEX('Seasonal Index'!$E$2:$E$53,AI1542)</f>
        <v>1.027478065834379</v>
      </c>
      <c r="AP1542" s="34" t="str">
        <f t="shared" si="339"/>
        <v/>
      </c>
      <c r="AQ1542" s="16">
        <f>IF(AJ1542=1,A1542-Regression!$C$15,0)</f>
        <v>0</v>
      </c>
      <c r="AR1542" s="16">
        <f>IF(AJ1542=1,AK1542-Regression!$D$15,0)</f>
        <v>0</v>
      </c>
      <c r="AS1542" s="16">
        <f>IF(AJ1542=1,AL1542-Regression!$E$15,0)</f>
        <v>0</v>
      </c>
      <c r="AT1542" s="16">
        <f>IF(AJ1542=1,AP1542-Regression!$F$15,0)</f>
        <v>0</v>
      </c>
      <c r="AU1542" s="19">
        <f>IF(AND(ISNUMBER(AK1542),ISNUMBER(AL1542)),Regression!$C$38+Regression!$D$38*A1542+Regression!$E$38*AK1542+Regression!$F$38*AL1542,"")</f>
        <v>7216.1402751761143</v>
      </c>
      <c r="AV1542" s="34">
        <f t="shared" si="340"/>
        <v>7414.4258527275169</v>
      </c>
      <c r="AW1542" s="13" t="str">
        <f>IF(AJ1542=1,"Train",IF(AH1542=Inputs!$B$6+1,"Validation",IF(AH1542&gt;Inputs!$B$6+1,"Forecast","Not used")))</f>
        <v>Not used</v>
      </c>
      <c r="AX1542" s="34">
        <f t="shared" si="341"/>
        <v>8630</v>
      </c>
      <c r="AY1542" s="38" t="str">
        <f t="shared" si="342"/>
        <v/>
      </c>
      <c r="AZ1542" s="13">
        <f t="shared" si="343"/>
        <v>0</v>
      </c>
      <c r="BB1542" s="19">
        <f>Regression!$C$45+Regression!$C$46*A1542</f>
        <v>8547.4683852001708</v>
      </c>
      <c r="BC1542" s="27" t="str">
        <f t="shared" si="344"/>
        <v/>
      </c>
      <c r="BD1542" s="30">
        <f>INDEX('Seasonal Index'!$H$2:$H$53,AI1542)</f>
        <v>1.0058600109847937</v>
      </c>
      <c r="BE1542" s="34" t="str">
        <f t="shared" si="345"/>
        <v/>
      </c>
      <c r="BF1542" s="38" t="str">
        <f t="shared" si="346"/>
        <v/>
      </c>
      <c r="BG1542" s="34">
        <f t="shared" si="347"/>
        <v>8630</v>
      </c>
      <c r="BH1542" s="13">
        <f t="shared" si="348"/>
        <v>0</v>
      </c>
      <c r="BI1542" s="13">
        <f t="shared" si="349"/>
        <v>0</v>
      </c>
    </row>
    <row r="1543" spans="1:61" x14ac:dyDescent="0.2">
      <c r="A1543" s="15">
        <v>1542</v>
      </c>
      <c r="B1543" s="35">
        <v>44064</v>
      </c>
      <c r="C1543" s="36">
        <v>9161</v>
      </c>
      <c r="D1543" s="37"/>
      <c r="E1543" s="15">
        <v>3385.8580000000002</v>
      </c>
      <c r="F1543" s="15">
        <v>927000</v>
      </c>
      <c r="G1543" s="15">
        <v>758497.28571428603</v>
      </c>
      <c r="H1543" s="15">
        <v>42.725999999999999</v>
      </c>
      <c r="I1543" s="15">
        <v>44.792000000000002</v>
      </c>
      <c r="J1543" s="15">
        <v>2.1659999999999999</v>
      </c>
      <c r="K1543" s="15">
        <v>19958.291000000001</v>
      </c>
      <c r="L1543" s="15">
        <v>172152</v>
      </c>
      <c r="M1543" s="15">
        <v>274</v>
      </c>
      <c r="N1543" s="15">
        <v>15.182</v>
      </c>
      <c r="O1543" s="15">
        <v>250330</v>
      </c>
      <c r="P1543" s="15">
        <v>14049.2</v>
      </c>
      <c r="Q1543" s="15">
        <v>4169625</v>
      </c>
      <c r="R1543" s="15">
        <v>325000</v>
      </c>
      <c r="S1543" s="15">
        <v>20095</v>
      </c>
      <c r="T1543" s="15">
        <v>14.266</v>
      </c>
      <c r="U1543" s="15">
        <v>140.69999999999999</v>
      </c>
      <c r="V1543" s="15">
        <v>15</v>
      </c>
      <c r="W1543" s="15">
        <v>72</v>
      </c>
      <c r="X1543" s="15">
        <v>117.25498</v>
      </c>
      <c r="Y1543" s="15">
        <v>2.8571428571428599</v>
      </c>
      <c r="Z1543" s="15">
        <v>2.8874461650848402</v>
      </c>
      <c r="AA1543" s="15">
        <v>71.226791381835895</v>
      </c>
      <c r="AB1543" s="15">
        <v>330513</v>
      </c>
      <c r="AC1543" s="15">
        <v>51.3</v>
      </c>
      <c r="AD1543" s="15">
        <v>0</v>
      </c>
      <c r="AE1543" s="15">
        <v>0</v>
      </c>
      <c r="AF1543" s="15">
        <v>86.2</v>
      </c>
      <c r="AH1543" s="13">
        <f t="shared" si="336"/>
        <v>2020</v>
      </c>
      <c r="AI1543" s="13">
        <f t="shared" si="337"/>
        <v>34</v>
      </c>
      <c r="AJ1543" s="13">
        <f>IF(AND(ISNUMBER(C1543),ISNUMBER(AK1543),ISNUMBER(AL1543),AH1543&gt;=Inputs!$B$5,AH1543&lt;=Inputs!$B$6,AH1543&lt;&gt;Inputs!$B$7,AH1543&lt;&gt;Inputs!$B$8),1,0)</f>
        <v>0</v>
      </c>
      <c r="AK1543" s="13">
        <f>IF(INDEX($E1543:$AF1543,Inputs!$C$10)="","",INDEX($E1543:$AF1543,Inputs!$C$10))</f>
        <v>250330</v>
      </c>
      <c r="AL1543" s="13">
        <f>IF(INDEX($E1543:$AF1543,Inputs!$C$11)="","",INDEX($E1543:$AF1543,Inputs!$C$11))</f>
        <v>927000</v>
      </c>
      <c r="AM1543" s="19">
        <f>Regression!$C$5+Regression!$C$6*A1543</f>
        <v>9038.2852442486073</v>
      </c>
      <c r="AN1543" s="27" t="str">
        <f t="shared" si="338"/>
        <v/>
      </c>
      <c r="AO1543" s="30">
        <f>INDEX('Seasonal Index'!$E$2:$E$53,AI1543)</f>
        <v>1.0381639846741464</v>
      </c>
      <c r="AP1543" s="34" t="str">
        <f t="shared" si="339"/>
        <v/>
      </c>
      <c r="AQ1543" s="16">
        <f>IF(AJ1543=1,A1543-Regression!$C$15,0)</f>
        <v>0</v>
      </c>
      <c r="AR1543" s="16">
        <f>IF(AJ1543=1,AK1543-Regression!$D$15,0)</f>
        <v>0</v>
      </c>
      <c r="AS1543" s="16">
        <f>IF(AJ1543=1,AL1543-Regression!$E$15,0)</f>
        <v>0</v>
      </c>
      <c r="AT1543" s="16">
        <f>IF(AJ1543=1,AP1543-Regression!$F$15,0)</f>
        <v>0</v>
      </c>
      <c r="AU1543" s="19">
        <f>IF(AND(ISNUMBER(AK1543),ISNUMBER(AL1543)),Regression!$C$38+Regression!$D$38*A1543+Regression!$E$38*AK1543+Regression!$F$38*AL1543,"")</f>
        <v>7153.9178387455695</v>
      </c>
      <c r="AV1543" s="34">
        <f t="shared" si="340"/>
        <v>7426.9398495035575</v>
      </c>
      <c r="AW1543" s="13" t="str">
        <f>IF(AJ1543=1,"Train",IF(AH1543=Inputs!$B$6+1,"Validation",IF(AH1543&gt;Inputs!$B$6+1,"Forecast","Not used")))</f>
        <v>Not used</v>
      </c>
      <c r="AX1543" s="34">
        <f t="shared" si="341"/>
        <v>9161</v>
      </c>
      <c r="AY1543" s="38" t="str">
        <f t="shared" si="342"/>
        <v/>
      </c>
      <c r="AZ1543" s="13">
        <f t="shared" si="343"/>
        <v>0</v>
      </c>
      <c r="BB1543" s="19">
        <f>Regression!$C$45+Regression!$C$46*A1543</f>
        <v>8549.0278848129474</v>
      </c>
      <c r="BC1543" s="27" t="str">
        <f t="shared" si="344"/>
        <v/>
      </c>
      <c r="BD1543" s="30">
        <f>INDEX('Seasonal Index'!$H$2:$H$53,AI1543)</f>
        <v>1.0219588934931323</v>
      </c>
      <c r="BE1543" s="34" t="str">
        <f t="shared" si="345"/>
        <v/>
      </c>
      <c r="BF1543" s="38" t="str">
        <f t="shared" si="346"/>
        <v/>
      </c>
      <c r="BG1543" s="34">
        <f t="shared" si="347"/>
        <v>9161</v>
      </c>
      <c r="BH1543" s="13">
        <f t="shared" si="348"/>
        <v>0</v>
      </c>
      <c r="BI1543" s="13">
        <f t="shared" si="349"/>
        <v>0</v>
      </c>
    </row>
    <row r="1544" spans="1:61" x14ac:dyDescent="0.2">
      <c r="A1544" s="15">
        <v>1543</v>
      </c>
      <c r="B1544" s="35">
        <v>44071</v>
      </c>
      <c r="C1544" s="36">
        <v>8786</v>
      </c>
      <c r="D1544" s="37"/>
      <c r="E1544" s="15">
        <v>3469.2379999999998</v>
      </c>
      <c r="F1544" s="15">
        <v>876000</v>
      </c>
      <c r="G1544" s="15">
        <v>715955.28571428603</v>
      </c>
      <c r="H1544" s="15">
        <v>42.932000000000002</v>
      </c>
      <c r="I1544" s="15">
        <v>45.258000000000003</v>
      </c>
      <c r="J1544" s="15">
        <v>2.1819999999999999</v>
      </c>
      <c r="K1544" s="15">
        <v>19958.291000000001</v>
      </c>
      <c r="L1544" s="15">
        <v>172152</v>
      </c>
      <c r="M1544" s="15">
        <v>274</v>
      </c>
      <c r="N1544" s="15">
        <v>15.182</v>
      </c>
      <c r="O1544" s="15">
        <v>250330</v>
      </c>
      <c r="P1544" s="15">
        <v>14049.2</v>
      </c>
      <c r="Q1544" s="15">
        <v>4169625</v>
      </c>
      <c r="R1544" s="15">
        <v>325000</v>
      </c>
      <c r="S1544" s="15">
        <v>20095</v>
      </c>
      <c r="T1544" s="15">
        <v>14.266</v>
      </c>
      <c r="U1544" s="15">
        <v>140.69999999999999</v>
      </c>
      <c r="V1544" s="15">
        <v>15</v>
      </c>
      <c r="W1544" s="15">
        <v>72</v>
      </c>
      <c r="X1544" s="15">
        <v>116.74902</v>
      </c>
      <c r="Y1544" s="15">
        <v>2.8571428571428599</v>
      </c>
      <c r="Z1544" s="15">
        <v>2.8874461650848402</v>
      </c>
      <c r="AA1544" s="15">
        <v>71.226791381835895</v>
      </c>
      <c r="AB1544" s="15">
        <v>330513</v>
      </c>
      <c r="AC1544" s="15">
        <v>51.3</v>
      </c>
      <c r="AD1544" s="15">
        <v>0</v>
      </c>
      <c r="AE1544" s="15">
        <v>0</v>
      </c>
      <c r="AF1544" s="15">
        <v>98</v>
      </c>
      <c r="AH1544" s="13">
        <f t="shared" si="336"/>
        <v>2020</v>
      </c>
      <c r="AI1544" s="13">
        <f t="shared" si="337"/>
        <v>35</v>
      </c>
      <c r="AJ1544" s="13">
        <f>IF(AND(ISNUMBER(C1544),ISNUMBER(AK1544),ISNUMBER(AL1544),AH1544&gt;=Inputs!$B$5,AH1544&lt;=Inputs!$B$6,AH1544&lt;&gt;Inputs!$B$7,AH1544&lt;&gt;Inputs!$B$8),1,0)</f>
        <v>0</v>
      </c>
      <c r="AK1544" s="13">
        <f>IF(INDEX($E1544:$AF1544,Inputs!$C$10)="","",INDEX($E1544:$AF1544,Inputs!$C$10))</f>
        <v>250330</v>
      </c>
      <c r="AL1544" s="13">
        <f>IF(INDEX($E1544:$AF1544,Inputs!$C$11)="","",INDEX($E1544:$AF1544,Inputs!$C$11))</f>
        <v>876000</v>
      </c>
      <c r="AM1544" s="19">
        <f>Regression!$C$5+Regression!$C$6*A1544</f>
        <v>9037.1125693102877</v>
      </c>
      <c r="AN1544" s="27" t="str">
        <f t="shared" si="338"/>
        <v/>
      </c>
      <c r="AO1544" s="30">
        <f>INDEX('Seasonal Index'!$E$2:$E$53,AI1544)</f>
        <v>1.0224659586681397</v>
      </c>
      <c r="AP1544" s="34" t="str">
        <f t="shared" si="339"/>
        <v/>
      </c>
      <c r="AQ1544" s="16">
        <f>IF(AJ1544=1,A1544-Regression!$C$15,0)</f>
        <v>0</v>
      </c>
      <c r="AR1544" s="16">
        <f>IF(AJ1544=1,AK1544-Regression!$D$15,0)</f>
        <v>0</v>
      </c>
      <c r="AS1544" s="16">
        <f>IF(AJ1544=1,AL1544-Regression!$E$15,0)</f>
        <v>0</v>
      </c>
      <c r="AT1544" s="16">
        <f>IF(AJ1544=1,AP1544-Regression!$F$15,0)</f>
        <v>0</v>
      </c>
      <c r="AU1544" s="19">
        <f>IF(AND(ISNUMBER(AK1544),ISNUMBER(AL1544)),Regression!$C$38+Regression!$D$38*A1544+Regression!$E$38*AK1544+Regression!$F$38*AL1544,"")</f>
        <v>7287.7626357422505</v>
      </c>
      <c r="AV1544" s="34">
        <f t="shared" si="340"/>
        <v>7451.489209900049</v>
      </c>
      <c r="AW1544" s="13" t="str">
        <f>IF(AJ1544=1,"Train",IF(AH1544=Inputs!$B$6+1,"Validation",IF(AH1544&gt;Inputs!$B$6+1,"Forecast","Not used")))</f>
        <v>Not used</v>
      </c>
      <c r="AX1544" s="34">
        <f t="shared" si="341"/>
        <v>8786</v>
      </c>
      <c r="AY1544" s="38" t="str">
        <f t="shared" si="342"/>
        <v/>
      </c>
      <c r="AZ1544" s="13">
        <f t="shared" si="343"/>
        <v>0</v>
      </c>
      <c r="BB1544" s="19">
        <f>Regression!$C$45+Regression!$C$46*A1544</f>
        <v>8550.5873844257239</v>
      </c>
      <c r="BC1544" s="27" t="str">
        <f t="shared" si="344"/>
        <v/>
      </c>
      <c r="BD1544" s="30">
        <f>INDEX('Seasonal Index'!$H$2:$H$53,AI1544)</f>
        <v>1.0227114090901652</v>
      </c>
      <c r="BE1544" s="34" t="str">
        <f t="shared" si="345"/>
        <v/>
      </c>
      <c r="BF1544" s="38" t="str">
        <f t="shared" si="346"/>
        <v/>
      </c>
      <c r="BG1544" s="34">
        <f t="shared" si="347"/>
        <v>8786</v>
      </c>
      <c r="BH1544" s="13">
        <f t="shared" si="348"/>
        <v>0</v>
      </c>
      <c r="BI1544" s="13">
        <f t="shared" si="349"/>
        <v>0</v>
      </c>
    </row>
    <row r="1545" spans="1:61" x14ac:dyDescent="0.2">
      <c r="A1545" s="15">
        <v>1544</v>
      </c>
      <c r="B1545" s="35">
        <v>44078</v>
      </c>
      <c r="C1545" s="36">
        <v>8390</v>
      </c>
      <c r="D1545" s="37"/>
      <c r="E1545" s="15">
        <v>3497.9639999999999</v>
      </c>
      <c r="F1545" s="15">
        <v>881000</v>
      </c>
      <c r="G1545" s="15">
        <v>763305.85714285704</v>
      </c>
      <c r="H1545" s="15">
        <v>41.841999999999999</v>
      </c>
      <c r="I1545" s="15">
        <v>43.06</v>
      </c>
      <c r="J1545" s="15">
        <v>2.222</v>
      </c>
      <c r="K1545" s="15">
        <v>19958.291000000001</v>
      </c>
      <c r="L1545" s="15">
        <v>172152</v>
      </c>
      <c r="M1545" s="15">
        <v>274</v>
      </c>
      <c r="N1545" s="15">
        <v>15.182</v>
      </c>
      <c r="O1545" s="15">
        <v>250330</v>
      </c>
      <c r="P1545" s="15">
        <v>14049.2</v>
      </c>
      <c r="Q1545" s="15">
        <v>4169625</v>
      </c>
      <c r="R1545" s="15">
        <v>325000</v>
      </c>
      <c r="S1545" s="15">
        <v>20095</v>
      </c>
      <c r="T1545" s="15">
        <v>14.266</v>
      </c>
      <c r="U1545" s="15">
        <v>140.69999999999999</v>
      </c>
      <c r="V1545" s="15">
        <v>15</v>
      </c>
      <c r="W1545" s="15">
        <v>76.400000000000006</v>
      </c>
      <c r="X1545" s="15">
        <v>116.58866</v>
      </c>
      <c r="Y1545" s="15">
        <v>2.8571428571428599</v>
      </c>
      <c r="Z1545" s="15">
        <v>2.8874461650848402</v>
      </c>
      <c r="AA1545" s="15">
        <v>71.226791381835895</v>
      </c>
      <c r="AB1545" s="15">
        <v>330513</v>
      </c>
      <c r="AC1545" s="15">
        <v>51.3</v>
      </c>
      <c r="AD1545" s="15">
        <v>0</v>
      </c>
      <c r="AE1545" s="15">
        <v>0</v>
      </c>
      <c r="AF1545" s="15">
        <v>76.3</v>
      </c>
      <c r="AH1545" s="13">
        <f t="shared" si="336"/>
        <v>2020</v>
      </c>
      <c r="AI1545" s="13">
        <f t="shared" si="337"/>
        <v>36</v>
      </c>
      <c r="AJ1545" s="13">
        <f>IF(AND(ISNUMBER(C1545),ISNUMBER(AK1545),ISNUMBER(AL1545),AH1545&gt;=Inputs!$B$5,AH1545&lt;=Inputs!$B$6,AH1545&lt;&gt;Inputs!$B$7,AH1545&lt;&gt;Inputs!$B$8),1,0)</f>
        <v>0</v>
      </c>
      <c r="AK1545" s="13">
        <f>IF(INDEX($E1545:$AF1545,Inputs!$C$10)="","",INDEX($E1545:$AF1545,Inputs!$C$10))</f>
        <v>250330</v>
      </c>
      <c r="AL1545" s="13">
        <f>IF(INDEX($E1545:$AF1545,Inputs!$C$11)="","",INDEX($E1545:$AF1545,Inputs!$C$11))</f>
        <v>881000</v>
      </c>
      <c r="AM1545" s="19">
        <f>Regression!$C$5+Regression!$C$6*A1545</f>
        <v>9035.939894371968</v>
      </c>
      <c r="AN1545" s="27" t="str">
        <f t="shared" si="338"/>
        <v/>
      </c>
      <c r="AO1545" s="30">
        <f>INDEX('Seasonal Index'!$E$2:$E$53,AI1545)</f>
        <v>1.0036108382806754</v>
      </c>
      <c r="AP1545" s="34" t="str">
        <f t="shared" si="339"/>
        <v/>
      </c>
      <c r="AQ1545" s="16">
        <f>IF(AJ1545=1,A1545-Regression!$C$15,0)</f>
        <v>0</v>
      </c>
      <c r="AR1545" s="16">
        <f>IF(AJ1545=1,AK1545-Regression!$D$15,0)</f>
        <v>0</v>
      </c>
      <c r="AS1545" s="16">
        <f>IF(AJ1545=1,AL1545-Regression!$E$15,0)</f>
        <v>0</v>
      </c>
      <c r="AT1545" s="16">
        <f>IF(AJ1545=1,AP1545-Regression!$F$15,0)</f>
        <v>0</v>
      </c>
      <c r="AU1545" s="19">
        <f>IF(AND(ISNUMBER(AK1545),ISNUMBER(AL1545)),Regression!$C$38+Regression!$D$38*A1545+Regression!$E$38*AK1545+Regression!$F$38*AL1545,"")</f>
        <v>7272.9251156405317</v>
      </c>
      <c r="AV1545" s="34">
        <f t="shared" si="340"/>
        <v>7299.1864720605727</v>
      </c>
      <c r="AW1545" s="13" t="str">
        <f>IF(AJ1545=1,"Train",IF(AH1545=Inputs!$B$6+1,"Validation",IF(AH1545&gt;Inputs!$B$6+1,"Forecast","Not used")))</f>
        <v>Not used</v>
      </c>
      <c r="AX1545" s="34">
        <f t="shared" si="341"/>
        <v>8390</v>
      </c>
      <c r="AY1545" s="38" t="str">
        <f t="shared" si="342"/>
        <v/>
      </c>
      <c r="AZ1545" s="13">
        <f t="shared" si="343"/>
        <v>0</v>
      </c>
      <c r="BB1545" s="19">
        <f>Regression!$C$45+Regression!$C$46*A1545</f>
        <v>8552.1468840385005</v>
      </c>
      <c r="BC1545" s="27" t="str">
        <f t="shared" si="344"/>
        <v/>
      </c>
      <c r="BD1545" s="30">
        <f>INDEX('Seasonal Index'!$H$2:$H$53,AI1545)</f>
        <v>0.95792593843145868</v>
      </c>
      <c r="BE1545" s="34" t="str">
        <f t="shared" si="345"/>
        <v/>
      </c>
      <c r="BF1545" s="38" t="str">
        <f t="shared" si="346"/>
        <v/>
      </c>
      <c r="BG1545" s="34">
        <f t="shared" si="347"/>
        <v>8390</v>
      </c>
      <c r="BH1545" s="13">
        <f t="shared" si="348"/>
        <v>0</v>
      </c>
      <c r="BI1545" s="13">
        <f t="shared" si="349"/>
        <v>0</v>
      </c>
    </row>
    <row r="1546" spans="1:61" x14ac:dyDescent="0.2">
      <c r="A1546" s="15">
        <v>1545</v>
      </c>
      <c r="B1546" s="35">
        <v>44085</v>
      </c>
      <c r="C1546" s="36">
        <v>8478</v>
      </c>
      <c r="D1546" s="37"/>
      <c r="E1546" s="15">
        <v>3352.74</v>
      </c>
      <c r="F1546" s="15">
        <v>892000</v>
      </c>
      <c r="G1546" s="15">
        <v>767507.28571428603</v>
      </c>
      <c r="H1546" s="15">
        <v>37.375</v>
      </c>
      <c r="I1546" s="15">
        <v>39.450000000000003</v>
      </c>
      <c r="J1546" s="15">
        <v>2.2109999999999999</v>
      </c>
      <c r="K1546" s="15">
        <v>19958.291000000001</v>
      </c>
      <c r="L1546" s="15">
        <v>201375</v>
      </c>
      <c r="M1546" s="15">
        <v>255</v>
      </c>
      <c r="N1546" s="15">
        <v>15.182</v>
      </c>
      <c r="O1546" s="15">
        <v>250330</v>
      </c>
      <c r="P1546" s="15">
        <v>14307.2</v>
      </c>
      <c r="Q1546" s="15">
        <v>4169625</v>
      </c>
      <c r="R1546" s="15">
        <v>325000</v>
      </c>
      <c r="S1546" s="15">
        <v>20095</v>
      </c>
      <c r="T1546" s="15">
        <v>14.266</v>
      </c>
      <c r="U1546" s="15">
        <v>140.69999999999999</v>
      </c>
      <c r="V1546" s="15">
        <v>15</v>
      </c>
      <c r="W1546" s="15">
        <v>76.400000000000006</v>
      </c>
      <c r="X1546" s="15">
        <v>115.89218</v>
      </c>
      <c r="Y1546" s="15">
        <v>2.8571428571428599</v>
      </c>
      <c r="Z1546" s="15">
        <v>2.8874461650848402</v>
      </c>
      <c r="AA1546" s="15">
        <v>71.226791381835895</v>
      </c>
      <c r="AB1546" s="15">
        <v>330513</v>
      </c>
      <c r="AC1546" s="15">
        <v>48.56</v>
      </c>
      <c r="AD1546" s="15">
        <v>1</v>
      </c>
      <c r="AE1546" s="15">
        <v>1.3</v>
      </c>
      <c r="AF1546" s="15">
        <v>68.900000000000006</v>
      </c>
      <c r="AH1546" s="13">
        <f t="shared" si="336"/>
        <v>2020</v>
      </c>
      <c r="AI1546" s="13">
        <f t="shared" si="337"/>
        <v>37</v>
      </c>
      <c r="AJ1546" s="13">
        <f>IF(AND(ISNUMBER(C1546),ISNUMBER(AK1546),ISNUMBER(AL1546),AH1546&gt;=Inputs!$B$5,AH1546&lt;=Inputs!$B$6,AH1546&lt;&gt;Inputs!$B$7,AH1546&lt;&gt;Inputs!$B$8),1,0)</f>
        <v>0</v>
      </c>
      <c r="AK1546" s="13">
        <f>IF(INDEX($E1546:$AF1546,Inputs!$C$10)="","",INDEX($E1546:$AF1546,Inputs!$C$10))</f>
        <v>250330</v>
      </c>
      <c r="AL1546" s="13">
        <f>IF(INDEX($E1546:$AF1546,Inputs!$C$11)="","",INDEX($E1546:$AF1546,Inputs!$C$11))</f>
        <v>892000</v>
      </c>
      <c r="AM1546" s="19">
        <f>Regression!$C$5+Regression!$C$6*A1546</f>
        <v>9034.7672194336501</v>
      </c>
      <c r="AN1546" s="27" t="str">
        <f t="shared" si="338"/>
        <v/>
      </c>
      <c r="AO1546" s="30">
        <f>INDEX('Seasonal Index'!$E$2:$E$53,AI1546)</f>
        <v>0.98810944012120361</v>
      </c>
      <c r="AP1546" s="34" t="str">
        <f t="shared" si="339"/>
        <v/>
      </c>
      <c r="AQ1546" s="16">
        <f>IF(AJ1546=1,A1546-Regression!$C$15,0)</f>
        <v>0</v>
      </c>
      <c r="AR1546" s="16">
        <f>IF(AJ1546=1,AK1546-Regression!$D$15,0)</f>
        <v>0</v>
      </c>
      <c r="AS1546" s="16">
        <f>IF(AJ1546=1,AL1546-Regression!$E$15,0)</f>
        <v>0</v>
      </c>
      <c r="AT1546" s="16">
        <f>IF(AJ1546=1,AP1546-Regression!$F$15,0)</f>
        <v>0</v>
      </c>
      <c r="AU1546" s="19">
        <f>IF(AND(ISNUMBER(AK1546),ISNUMBER(AL1546)),Regression!$C$38+Regression!$D$38*A1546+Regression!$E$38*AK1546+Regression!$F$38*AL1546,"")</f>
        <v>7242.1573472782675</v>
      </c>
      <c r="AV1546" s="34">
        <f t="shared" si="340"/>
        <v>7156.0440416887905</v>
      </c>
      <c r="AW1546" s="13" t="str">
        <f>IF(AJ1546=1,"Train",IF(AH1546=Inputs!$B$6+1,"Validation",IF(AH1546&gt;Inputs!$B$6+1,"Forecast","Not used")))</f>
        <v>Not used</v>
      </c>
      <c r="AX1546" s="34">
        <f t="shared" si="341"/>
        <v>8478</v>
      </c>
      <c r="AY1546" s="38" t="str">
        <f t="shared" si="342"/>
        <v/>
      </c>
      <c r="AZ1546" s="13">
        <f t="shared" si="343"/>
        <v>0</v>
      </c>
      <c r="BB1546" s="19">
        <f>Regression!$C$45+Regression!$C$46*A1546</f>
        <v>8553.7063836512771</v>
      </c>
      <c r="BC1546" s="27" t="str">
        <f t="shared" si="344"/>
        <v/>
      </c>
      <c r="BD1546" s="30">
        <f>INDEX('Seasonal Index'!$H$2:$H$53,AI1546)</f>
        <v>0.96626808296825473</v>
      </c>
      <c r="BE1546" s="34" t="str">
        <f t="shared" si="345"/>
        <v/>
      </c>
      <c r="BF1546" s="38" t="str">
        <f t="shared" si="346"/>
        <v/>
      </c>
      <c r="BG1546" s="34">
        <f t="shared" si="347"/>
        <v>8478</v>
      </c>
      <c r="BH1546" s="13">
        <f t="shared" si="348"/>
        <v>0</v>
      </c>
      <c r="BI1546" s="13">
        <f t="shared" si="349"/>
        <v>0</v>
      </c>
    </row>
    <row r="1547" spans="1:61" x14ac:dyDescent="0.2">
      <c r="A1547" s="15">
        <v>1546</v>
      </c>
      <c r="B1547" s="35">
        <v>44092</v>
      </c>
      <c r="C1547" s="36">
        <v>8515</v>
      </c>
      <c r="D1547" s="37"/>
      <c r="E1547" s="15">
        <v>3369.3420000000001</v>
      </c>
      <c r="F1547" s="15">
        <v>861000</v>
      </c>
      <c r="G1547" s="15">
        <v>732193.85714285704</v>
      </c>
      <c r="H1547" s="15">
        <v>39.554000000000002</v>
      </c>
      <c r="I1547" s="15">
        <v>40.770000000000003</v>
      </c>
      <c r="J1547" s="15">
        <v>2.1829999999999998</v>
      </c>
      <c r="K1547" s="15">
        <v>19958.291000000001</v>
      </c>
      <c r="L1547" s="15">
        <v>201375</v>
      </c>
      <c r="M1547" s="15">
        <v>255</v>
      </c>
      <c r="N1547" s="15">
        <v>16.09</v>
      </c>
      <c r="O1547" s="15">
        <v>265550</v>
      </c>
      <c r="P1547" s="15">
        <v>14307.2</v>
      </c>
      <c r="Q1547" s="15">
        <v>4101549</v>
      </c>
      <c r="R1547" s="15">
        <v>325000</v>
      </c>
      <c r="S1547" s="15">
        <v>20095</v>
      </c>
      <c r="T1547" s="15">
        <v>14.266</v>
      </c>
      <c r="U1547" s="15">
        <v>140.69999999999999</v>
      </c>
      <c r="V1547" s="15">
        <v>15</v>
      </c>
      <c r="W1547" s="15">
        <v>76.400000000000006</v>
      </c>
      <c r="X1547" s="15">
        <v>116.13952500000001</v>
      </c>
      <c r="Y1547" s="15">
        <v>2.8571428571428599</v>
      </c>
      <c r="Z1547" s="15">
        <v>3</v>
      </c>
      <c r="AA1547" s="15">
        <v>69.290672302246094</v>
      </c>
      <c r="AB1547" s="15">
        <v>330513</v>
      </c>
      <c r="AC1547" s="15">
        <v>48.56</v>
      </c>
      <c r="AD1547" s="15">
        <v>0</v>
      </c>
      <c r="AE1547" s="15">
        <v>4.2</v>
      </c>
      <c r="AF1547" s="15">
        <v>51.5</v>
      </c>
      <c r="AH1547" s="13">
        <f t="shared" si="336"/>
        <v>2020</v>
      </c>
      <c r="AI1547" s="13">
        <f t="shared" si="337"/>
        <v>38</v>
      </c>
      <c r="AJ1547" s="13">
        <f>IF(AND(ISNUMBER(C1547),ISNUMBER(AK1547),ISNUMBER(AL1547),AH1547&gt;=Inputs!$B$5,AH1547&lt;=Inputs!$B$6,AH1547&lt;&gt;Inputs!$B$7,AH1547&lt;&gt;Inputs!$B$8),1,0)</f>
        <v>0</v>
      </c>
      <c r="AK1547" s="13">
        <f>IF(INDEX($E1547:$AF1547,Inputs!$C$10)="","",INDEX($E1547:$AF1547,Inputs!$C$10))</f>
        <v>265550</v>
      </c>
      <c r="AL1547" s="13">
        <f>IF(INDEX($E1547:$AF1547,Inputs!$C$11)="","",INDEX($E1547:$AF1547,Inputs!$C$11))</f>
        <v>861000</v>
      </c>
      <c r="AM1547" s="19">
        <f>Regression!$C$5+Regression!$C$6*A1547</f>
        <v>9033.5945444953304</v>
      </c>
      <c r="AN1547" s="27" t="str">
        <f t="shared" si="338"/>
        <v/>
      </c>
      <c r="AO1547" s="30">
        <f>INDEX('Seasonal Index'!$E$2:$E$53,AI1547)</f>
        <v>1.0099608185275364</v>
      </c>
      <c r="AP1547" s="34" t="str">
        <f t="shared" si="339"/>
        <v/>
      </c>
      <c r="AQ1547" s="16">
        <f>IF(AJ1547=1,A1547-Regression!$C$15,0)</f>
        <v>0</v>
      </c>
      <c r="AR1547" s="16">
        <f>IF(AJ1547=1,AK1547-Regression!$D$15,0)</f>
        <v>0</v>
      </c>
      <c r="AS1547" s="16">
        <f>IF(AJ1547=1,AL1547-Regression!$E$15,0)</f>
        <v>0</v>
      </c>
      <c r="AT1547" s="16">
        <f>IF(AJ1547=1,AP1547-Regression!$F$15,0)</f>
        <v>0</v>
      </c>
      <c r="AU1547" s="19">
        <f>IF(AND(ISNUMBER(AK1547),ISNUMBER(AL1547)),Regression!$C$38+Regression!$D$38*A1547+Regression!$E$38*AK1547+Regression!$F$38*AL1547,"")</f>
        <v>7350.6728112199798</v>
      </c>
      <c r="AV1547" s="34">
        <f t="shared" si="340"/>
        <v>7423.8915291478379</v>
      </c>
      <c r="AW1547" s="13" t="str">
        <f>IF(AJ1547=1,"Train",IF(AH1547=Inputs!$B$6+1,"Validation",IF(AH1547&gt;Inputs!$B$6+1,"Forecast","Not used")))</f>
        <v>Not used</v>
      </c>
      <c r="AX1547" s="34">
        <f t="shared" si="341"/>
        <v>8515</v>
      </c>
      <c r="AY1547" s="38" t="str">
        <f t="shared" si="342"/>
        <v/>
      </c>
      <c r="AZ1547" s="13">
        <f t="shared" si="343"/>
        <v>0</v>
      </c>
      <c r="BB1547" s="19">
        <f>Regression!$C$45+Regression!$C$46*A1547</f>
        <v>8555.2658832640554</v>
      </c>
      <c r="BC1547" s="27" t="str">
        <f t="shared" si="344"/>
        <v/>
      </c>
      <c r="BD1547" s="30">
        <f>INDEX('Seasonal Index'!$H$2:$H$53,AI1547)</f>
        <v>1.0093448557066802</v>
      </c>
      <c r="BE1547" s="34" t="str">
        <f t="shared" si="345"/>
        <v/>
      </c>
      <c r="BF1547" s="38" t="str">
        <f t="shared" si="346"/>
        <v/>
      </c>
      <c r="BG1547" s="34">
        <f t="shared" si="347"/>
        <v>8515</v>
      </c>
      <c r="BH1547" s="13">
        <f t="shared" si="348"/>
        <v>0</v>
      </c>
      <c r="BI1547" s="13">
        <f t="shared" si="349"/>
        <v>0</v>
      </c>
    </row>
    <row r="1548" spans="1:61" x14ac:dyDescent="0.2">
      <c r="A1548" s="15">
        <v>1547</v>
      </c>
      <c r="B1548" s="35">
        <v>44099</v>
      </c>
      <c r="C1548" s="36">
        <v>8529</v>
      </c>
      <c r="D1548" s="37"/>
      <c r="E1548" s="15">
        <v>3275.72</v>
      </c>
      <c r="F1548" s="15">
        <v>859000</v>
      </c>
      <c r="G1548" s="15">
        <v>766506.28571428603</v>
      </c>
      <c r="H1548" s="15">
        <v>39.78</v>
      </c>
      <c r="I1548" s="15">
        <v>40.89</v>
      </c>
      <c r="J1548" s="15">
        <v>2.1680000000000001</v>
      </c>
      <c r="K1548" s="15">
        <v>19958.291000000001</v>
      </c>
      <c r="L1548" s="15">
        <v>201375</v>
      </c>
      <c r="M1548" s="15">
        <v>255</v>
      </c>
      <c r="N1548" s="15">
        <v>16.09</v>
      </c>
      <c r="O1548" s="15">
        <v>265550</v>
      </c>
      <c r="P1548" s="15">
        <v>14307.2</v>
      </c>
      <c r="Q1548" s="15">
        <v>4101549</v>
      </c>
      <c r="R1548" s="15">
        <v>325000</v>
      </c>
      <c r="S1548" s="15">
        <v>20095</v>
      </c>
      <c r="T1548" s="15">
        <v>14.266</v>
      </c>
      <c r="U1548" s="15">
        <v>140.69999999999999</v>
      </c>
      <c r="V1548" s="15">
        <v>15</v>
      </c>
      <c r="W1548" s="15">
        <v>76.400000000000006</v>
      </c>
      <c r="X1548" s="15">
        <v>115.4532</v>
      </c>
      <c r="Y1548" s="15">
        <v>2.8571428571428599</v>
      </c>
      <c r="Z1548" s="15">
        <v>3</v>
      </c>
      <c r="AA1548" s="15">
        <v>69.290672302246094</v>
      </c>
      <c r="AB1548" s="15">
        <v>330513</v>
      </c>
      <c r="AC1548" s="15">
        <v>48.56</v>
      </c>
      <c r="AD1548" s="15">
        <v>0</v>
      </c>
      <c r="AE1548" s="15">
        <v>14.5</v>
      </c>
      <c r="AF1548" s="15">
        <v>24.4</v>
      </c>
      <c r="AH1548" s="13">
        <f t="shared" si="336"/>
        <v>2020</v>
      </c>
      <c r="AI1548" s="13">
        <f t="shared" si="337"/>
        <v>39</v>
      </c>
      <c r="AJ1548" s="13">
        <f>IF(AND(ISNUMBER(C1548),ISNUMBER(AK1548),ISNUMBER(AL1548),AH1548&gt;=Inputs!$B$5,AH1548&lt;=Inputs!$B$6,AH1548&lt;&gt;Inputs!$B$7,AH1548&lt;&gt;Inputs!$B$8),1,0)</f>
        <v>0</v>
      </c>
      <c r="AK1548" s="13">
        <f>IF(INDEX($E1548:$AF1548,Inputs!$C$10)="","",INDEX($E1548:$AF1548,Inputs!$C$10))</f>
        <v>265550</v>
      </c>
      <c r="AL1548" s="13">
        <f>IF(INDEX($E1548:$AF1548,Inputs!$C$11)="","",INDEX($E1548:$AF1548,Inputs!$C$11))</f>
        <v>859000</v>
      </c>
      <c r="AM1548" s="19">
        <f>Regression!$C$5+Regression!$C$6*A1548</f>
        <v>9032.4218695570107</v>
      </c>
      <c r="AN1548" s="27" t="str">
        <f t="shared" si="338"/>
        <v/>
      </c>
      <c r="AO1548" s="30">
        <f>INDEX('Seasonal Index'!$E$2:$E$53,AI1548)</f>
        <v>0.98271219728161308</v>
      </c>
      <c r="AP1548" s="34" t="str">
        <f t="shared" si="339"/>
        <v/>
      </c>
      <c r="AQ1548" s="16">
        <f>IF(AJ1548=1,A1548-Regression!$C$15,0)</f>
        <v>0</v>
      </c>
      <c r="AR1548" s="16">
        <f>IF(AJ1548=1,AK1548-Regression!$D$15,0)</f>
        <v>0</v>
      </c>
      <c r="AS1548" s="16">
        <f>IF(AJ1548=1,AL1548-Regression!$E$15,0)</f>
        <v>0</v>
      </c>
      <c r="AT1548" s="16">
        <f>IF(AJ1548=1,AP1548-Regression!$F$15,0)</f>
        <v>0</v>
      </c>
      <c r="AU1548" s="19">
        <f>IF(AND(ISNUMBER(AK1548),ISNUMBER(AL1548)),Regression!$C$38+Regression!$D$38*A1548+Regression!$E$38*AK1548+Regression!$F$38*AL1548,"")</f>
        <v>7354.4205807555591</v>
      </c>
      <c r="AV1548" s="34">
        <f t="shared" si="340"/>
        <v>7227.278808647412</v>
      </c>
      <c r="AW1548" s="13" t="str">
        <f>IF(AJ1548=1,"Train",IF(AH1548=Inputs!$B$6+1,"Validation",IF(AH1548&gt;Inputs!$B$6+1,"Forecast","Not used")))</f>
        <v>Not used</v>
      </c>
      <c r="AX1548" s="34">
        <f t="shared" si="341"/>
        <v>8529</v>
      </c>
      <c r="AY1548" s="38" t="str">
        <f t="shared" si="342"/>
        <v/>
      </c>
      <c r="AZ1548" s="13">
        <f t="shared" si="343"/>
        <v>0</v>
      </c>
      <c r="BB1548" s="19">
        <f>Regression!$C$45+Regression!$C$46*A1548</f>
        <v>8556.825382876832</v>
      </c>
      <c r="BC1548" s="27" t="str">
        <f t="shared" si="344"/>
        <v/>
      </c>
      <c r="BD1548" s="30">
        <f>INDEX('Seasonal Index'!$H$2:$H$53,AI1548)</f>
        <v>0.98504922299012809</v>
      </c>
      <c r="BE1548" s="34" t="str">
        <f t="shared" si="345"/>
        <v/>
      </c>
      <c r="BF1548" s="38" t="str">
        <f t="shared" si="346"/>
        <v/>
      </c>
      <c r="BG1548" s="34">
        <f t="shared" si="347"/>
        <v>8529</v>
      </c>
      <c r="BH1548" s="13">
        <f t="shared" si="348"/>
        <v>0</v>
      </c>
      <c r="BI1548" s="13">
        <f t="shared" si="349"/>
        <v>0</v>
      </c>
    </row>
    <row r="1549" spans="1:61" x14ac:dyDescent="0.2">
      <c r="A1549" s="15">
        <v>1548</v>
      </c>
      <c r="B1549" s="35">
        <v>44106</v>
      </c>
      <c r="C1549" s="36">
        <v>8896</v>
      </c>
      <c r="D1549" s="37"/>
      <c r="E1549" s="15">
        <v>3355.8620000000001</v>
      </c>
      <c r="F1549" s="15">
        <v>795000</v>
      </c>
      <c r="G1549" s="15">
        <v>789301.71428571397</v>
      </c>
      <c r="H1549" s="15">
        <v>38.991999999999997</v>
      </c>
      <c r="I1549" s="15">
        <v>39.994</v>
      </c>
      <c r="J1549" s="15">
        <v>2.169</v>
      </c>
      <c r="K1549" s="15">
        <v>19958.291000000001</v>
      </c>
      <c r="L1549" s="15">
        <v>201375</v>
      </c>
      <c r="M1549" s="15">
        <v>255</v>
      </c>
      <c r="N1549" s="15">
        <v>16.09</v>
      </c>
      <c r="O1549" s="15">
        <v>265550</v>
      </c>
      <c r="P1549" s="15">
        <v>14307.2</v>
      </c>
      <c r="Q1549" s="15">
        <v>4101549</v>
      </c>
      <c r="R1549" s="15">
        <v>325000</v>
      </c>
      <c r="S1549" s="15">
        <v>20095</v>
      </c>
      <c r="T1549" s="15">
        <v>14.266</v>
      </c>
      <c r="U1549" s="15">
        <v>140.69999999999999</v>
      </c>
      <c r="V1549" s="15">
        <v>15</v>
      </c>
      <c r="W1549" s="15">
        <v>76.400000000000006</v>
      </c>
      <c r="X1549" s="15">
        <v>117.11792</v>
      </c>
      <c r="Y1549" s="15">
        <v>2.8571428571428599</v>
      </c>
      <c r="Z1549" s="15">
        <v>3</v>
      </c>
      <c r="AA1549" s="15">
        <v>69.290672302246094</v>
      </c>
      <c r="AB1549" s="15">
        <v>330513</v>
      </c>
      <c r="AC1549" s="15">
        <v>48.56</v>
      </c>
      <c r="AD1549" s="15">
        <v>0</v>
      </c>
      <c r="AE1549" s="15">
        <v>17.100000000000001</v>
      </c>
      <c r="AF1549" s="15">
        <v>35.799999999999997</v>
      </c>
      <c r="AH1549" s="13">
        <f t="shared" si="336"/>
        <v>2020</v>
      </c>
      <c r="AI1549" s="13">
        <f t="shared" si="337"/>
        <v>40</v>
      </c>
      <c r="AJ1549" s="13">
        <f>IF(AND(ISNUMBER(C1549),ISNUMBER(AK1549),ISNUMBER(AL1549),AH1549&gt;=Inputs!$B$5,AH1549&lt;=Inputs!$B$6,AH1549&lt;&gt;Inputs!$B$7,AH1549&lt;&gt;Inputs!$B$8),1,0)</f>
        <v>0</v>
      </c>
      <c r="AK1549" s="13">
        <f>IF(INDEX($E1549:$AF1549,Inputs!$C$10)="","",INDEX($E1549:$AF1549,Inputs!$C$10))</f>
        <v>265550</v>
      </c>
      <c r="AL1549" s="13">
        <f>IF(INDEX($E1549:$AF1549,Inputs!$C$11)="","",INDEX($E1549:$AF1549,Inputs!$C$11))</f>
        <v>795000</v>
      </c>
      <c r="AM1549" s="19">
        <f>Regression!$C$5+Regression!$C$6*A1549</f>
        <v>9031.2491946186929</v>
      </c>
      <c r="AN1549" s="27" t="str">
        <f t="shared" si="338"/>
        <v/>
      </c>
      <c r="AO1549" s="30">
        <f>INDEX('Seasonal Index'!$E$2:$E$53,AI1549)</f>
        <v>1.0036663428040973</v>
      </c>
      <c r="AP1549" s="34" t="str">
        <f t="shared" si="339"/>
        <v/>
      </c>
      <c r="AQ1549" s="16">
        <f>IF(AJ1549=1,A1549-Regression!$C$15,0)</f>
        <v>0</v>
      </c>
      <c r="AR1549" s="16">
        <f>IF(AJ1549=1,AK1549-Regression!$D$15,0)</f>
        <v>0</v>
      </c>
      <c r="AS1549" s="16">
        <f>IF(AJ1549=1,AL1549-Regression!$E$15,0)</f>
        <v>0</v>
      </c>
      <c r="AT1549" s="16">
        <f>IF(AJ1549=1,AP1549-Regression!$F$15,0)</f>
        <v>0</v>
      </c>
      <c r="AU1549" s="19">
        <f>IF(AND(ISNUMBER(AK1549),ISNUMBER(AL1549)),Regression!$C$38+Regression!$D$38*A1549+Regression!$E$38*AK1549+Regression!$F$38*AL1549,"")</f>
        <v>7522.7809156500844</v>
      </c>
      <c r="AV1549" s="34">
        <f t="shared" si="340"/>
        <v>7550.3620093269783</v>
      </c>
      <c r="AW1549" s="13" t="str">
        <f>IF(AJ1549=1,"Train",IF(AH1549=Inputs!$B$6+1,"Validation",IF(AH1549&gt;Inputs!$B$6+1,"Forecast","Not used")))</f>
        <v>Not used</v>
      </c>
      <c r="AX1549" s="34">
        <f t="shared" si="341"/>
        <v>8896</v>
      </c>
      <c r="AY1549" s="38" t="str">
        <f t="shared" si="342"/>
        <v/>
      </c>
      <c r="AZ1549" s="13">
        <f t="shared" si="343"/>
        <v>0</v>
      </c>
      <c r="BB1549" s="19">
        <f>Regression!$C$45+Regression!$C$46*A1549</f>
        <v>8558.3848824896086</v>
      </c>
      <c r="BC1549" s="27" t="str">
        <f t="shared" si="344"/>
        <v/>
      </c>
      <c r="BD1549" s="30">
        <f>INDEX('Seasonal Index'!$H$2:$H$53,AI1549)</f>
        <v>1.0034134329008386</v>
      </c>
      <c r="BE1549" s="34" t="str">
        <f t="shared" si="345"/>
        <v/>
      </c>
      <c r="BF1549" s="38" t="str">
        <f t="shared" si="346"/>
        <v/>
      </c>
      <c r="BG1549" s="34">
        <f t="shared" si="347"/>
        <v>8896</v>
      </c>
      <c r="BH1549" s="13">
        <f t="shared" si="348"/>
        <v>0</v>
      </c>
      <c r="BI1549" s="13">
        <f t="shared" si="349"/>
        <v>0</v>
      </c>
    </row>
    <row r="1550" spans="1:61" x14ac:dyDescent="0.2">
      <c r="A1550" s="15">
        <v>1549</v>
      </c>
      <c r="B1550" s="35">
        <v>44113</v>
      </c>
      <c r="C1550" s="36">
        <v>8576</v>
      </c>
      <c r="D1550" s="37"/>
      <c r="E1550" s="15">
        <v>3422.598</v>
      </c>
      <c r="F1550" s="15">
        <v>785000</v>
      </c>
      <c r="G1550" s="15">
        <v>833382.85714285704</v>
      </c>
      <c r="H1550" s="15">
        <v>40.188000000000002</v>
      </c>
      <c r="I1550" s="15">
        <v>41.06</v>
      </c>
      <c r="J1550" s="15">
        <v>2.1720000000000002</v>
      </c>
      <c r="K1550" s="15">
        <v>19958.291000000001</v>
      </c>
      <c r="L1550" s="15">
        <v>257199</v>
      </c>
      <c r="M1550" s="15">
        <v>250</v>
      </c>
      <c r="N1550" s="15">
        <v>16.09</v>
      </c>
      <c r="O1550" s="15">
        <v>265550</v>
      </c>
      <c r="P1550" s="15">
        <v>14462.2</v>
      </c>
      <c r="Q1550" s="15">
        <v>4101549</v>
      </c>
      <c r="R1550" s="15">
        <v>325000</v>
      </c>
      <c r="S1550" s="15">
        <v>20095</v>
      </c>
      <c r="T1550" s="15">
        <v>14.266</v>
      </c>
      <c r="U1550" s="15">
        <v>140.69999999999999</v>
      </c>
      <c r="V1550" s="15">
        <v>15</v>
      </c>
      <c r="W1550" s="15">
        <v>79.599999999999994</v>
      </c>
      <c r="X1550" s="15">
        <v>117.10892</v>
      </c>
      <c r="Y1550" s="15">
        <v>2.8571428571428599</v>
      </c>
      <c r="Z1550" s="15">
        <v>3</v>
      </c>
      <c r="AA1550" s="15">
        <v>69.290672302246094</v>
      </c>
      <c r="AB1550" s="15">
        <v>330513</v>
      </c>
      <c r="AC1550" s="15">
        <v>44.38</v>
      </c>
      <c r="AD1550" s="15">
        <v>0</v>
      </c>
      <c r="AE1550" s="15">
        <v>25.8</v>
      </c>
      <c r="AF1550" s="15">
        <v>23.6</v>
      </c>
      <c r="AH1550" s="13">
        <f t="shared" si="336"/>
        <v>2020</v>
      </c>
      <c r="AI1550" s="13">
        <f t="shared" si="337"/>
        <v>41</v>
      </c>
      <c r="AJ1550" s="13">
        <f>IF(AND(ISNUMBER(C1550),ISNUMBER(AK1550),ISNUMBER(AL1550),AH1550&gt;=Inputs!$B$5,AH1550&lt;=Inputs!$B$6,AH1550&lt;&gt;Inputs!$B$7,AH1550&lt;&gt;Inputs!$B$8),1,0)</f>
        <v>0</v>
      </c>
      <c r="AK1550" s="13">
        <f>IF(INDEX($E1550:$AF1550,Inputs!$C$10)="","",INDEX($E1550:$AF1550,Inputs!$C$10))</f>
        <v>265550</v>
      </c>
      <c r="AL1550" s="13">
        <f>IF(INDEX($E1550:$AF1550,Inputs!$C$11)="","",INDEX($E1550:$AF1550,Inputs!$C$11))</f>
        <v>785000</v>
      </c>
      <c r="AM1550" s="19">
        <f>Regression!$C$5+Regression!$C$6*A1550</f>
        <v>9030.0765196803732</v>
      </c>
      <c r="AN1550" s="27" t="str">
        <f t="shared" si="338"/>
        <v/>
      </c>
      <c r="AO1550" s="30">
        <f>INDEX('Seasonal Index'!$E$2:$E$53,AI1550)</f>
        <v>0.99583578255044536</v>
      </c>
      <c r="AP1550" s="34" t="str">
        <f t="shared" si="339"/>
        <v/>
      </c>
      <c r="AQ1550" s="16">
        <f>IF(AJ1550=1,A1550-Regression!$C$15,0)</f>
        <v>0</v>
      </c>
      <c r="AR1550" s="16">
        <f>IF(AJ1550=1,AK1550-Regression!$D$15,0)</f>
        <v>0</v>
      </c>
      <c r="AS1550" s="16">
        <f>IF(AJ1550=1,AL1550-Regression!$E$15,0)</f>
        <v>0</v>
      </c>
      <c r="AT1550" s="16">
        <f>IF(AJ1550=1,AP1550-Regression!$F$15,0)</f>
        <v>0</v>
      </c>
      <c r="AU1550" s="19">
        <f>IF(AND(ISNUMBER(AK1550),ISNUMBER(AL1550)),Regression!$C$38+Regression!$D$38*A1550+Regression!$E$38*AK1550+Regression!$F$38*AL1550,"")</f>
        <v>7547.7690161997234</v>
      </c>
      <c r="AV1550" s="34">
        <f t="shared" si="340"/>
        <v>7516.3384647572566</v>
      </c>
      <c r="AW1550" s="13" t="str">
        <f>IF(AJ1550=1,"Train",IF(AH1550=Inputs!$B$6+1,"Validation",IF(AH1550&gt;Inputs!$B$6+1,"Forecast","Not used")))</f>
        <v>Not used</v>
      </c>
      <c r="AX1550" s="34">
        <f t="shared" si="341"/>
        <v>8576</v>
      </c>
      <c r="AY1550" s="38" t="str">
        <f t="shared" si="342"/>
        <v/>
      </c>
      <c r="AZ1550" s="13">
        <f t="shared" si="343"/>
        <v>0</v>
      </c>
      <c r="BB1550" s="19">
        <f>Regression!$C$45+Regression!$C$46*A1550</f>
        <v>8559.9443821023851</v>
      </c>
      <c r="BC1550" s="27" t="str">
        <f t="shared" si="344"/>
        <v/>
      </c>
      <c r="BD1550" s="30">
        <f>INDEX('Seasonal Index'!$H$2:$H$53,AI1550)</f>
        <v>0.99351278009710298</v>
      </c>
      <c r="BE1550" s="34" t="str">
        <f t="shared" si="345"/>
        <v/>
      </c>
      <c r="BF1550" s="38" t="str">
        <f t="shared" si="346"/>
        <v/>
      </c>
      <c r="BG1550" s="34">
        <f t="shared" si="347"/>
        <v>8576</v>
      </c>
      <c r="BH1550" s="13">
        <f t="shared" si="348"/>
        <v>0</v>
      </c>
      <c r="BI1550" s="13">
        <f t="shared" si="349"/>
        <v>0</v>
      </c>
    </row>
    <row r="1551" spans="1:61" x14ac:dyDescent="0.2">
      <c r="A1551" s="15">
        <v>1550</v>
      </c>
      <c r="B1551" s="35">
        <v>44120</v>
      </c>
      <c r="C1551" s="36">
        <v>8289</v>
      </c>
      <c r="D1551" s="37"/>
      <c r="E1551" s="15">
        <v>3500.3939999999998</v>
      </c>
      <c r="F1551" s="15">
        <v>839000</v>
      </c>
      <c r="G1551" s="15">
        <v>901999.14285714296</v>
      </c>
      <c r="H1551" s="15">
        <v>40.33</v>
      </c>
      <c r="I1551" s="15">
        <v>41.32</v>
      </c>
      <c r="J1551" s="15">
        <v>2.1669999999999998</v>
      </c>
      <c r="K1551" s="15">
        <v>19958.291000000001</v>
      </c>
      <c r="L1551" s="15">
        <v>257199</v>
      </c>
      <c r="M1551" s="15">
        <v>250</v>
      </c>
      <c r="N1551" s="15">
        <v>16.713000000000001</v>
      </c>
      <c r="O1551" s="15">
        <v>265060</v>
      </c>
      <c r="P1551" s="15">
        <v>14462.2</v>
      </c>
      <c r="Q1551" s="15">
        <v>4101549</v>
      </c>
      <c r="R1551" s="15">
        <v>325000</v>
      </c>
      <c r="S1551" s="15">
        <v>20095</v>
      </c>
      <c r="T1551" s="15">
        <v>14.266</v>
      </c>
      <c r="U1551" s="15">
        <v>140.69999999999999</v>
      </c>
      <c r="V1551" s="15">
        <v>15</v>
      </c>
      <c r="W1551" s="15">
        <v>79.599999999999994</v>
      </c>
      <c r="X1551" s="15">
        <v>116.04618000000001</v>
      </c>
      <c r="Y1551" s="15">
        <v>2.8571428571428599</v>
      </c>
      <c r="Z1551" s="15">
        <v>2.9808437824249299</v>
      </c>
      <c r="AA1551" s="15">
        <v>69.290672302246094</v>
      </c>
      <c r="AB1551" s="15">
        <v>330513</v>
      </c>
      <c r="AC1551" s="15">
        <v>44.38</v>
      </c>
      <c r="AD1551" s="15">
        <v>0</v>
      </c>
      <c r="AE1551" s="15">
        <v>22</v>
      </c>
      <c r="AF1551" s="15">
        <v>32.700000000000003</v>
      </c>
      <c r="AH1551" s="13">
        <f t="shared" si="336"/>
        <v>2020</v>
      </c>
      <c r="AI1551" s="13">
        <f t="shared" si="337"/>
        <v>42</v>
      </c>
      <c r="AJ1551" s="13">
        <f>IF(AND(ISNUMBER(C1551),ISNUMBER(AK1551),ISNUMBER(AL1551),AH1551&gt;=Inputs!$B$5,AH1551&lt;=Inputs!$B$6,AH1551&lt;&gt;Inputs!$B$7,AH1551&lt;&gt;Inputs!$B$8),1,0)</f>
        <v>0</v>
      </c>
      <c r="AK1551" s="13">
        <f>IF(INDEX($E1551:$AF1551,Inputs!$C$10)="","",INDEX($E1551:$AF1551,Inputs!$C$10))</f>
        <v>265060</v>
      </c>
      <c r="AL1551" s="13">
        <f>IF(INDEX($E1551:$AF1551,Inputs!$C$11)="","",INDEX($E1551:$AF1551,Inputs!$C$11))</f>
        <v>839000</v>
      </c>
      <c r="AM1551" s="19">
        <f>Regression!$C$5+Regression!$C$6*A1551</f>
        <v>9028.9038447420535</v>
      </c>
      <c r="AN1551" s="27" t="str">
        <f t="shared" si="338"/>
        <v/>
      </c>
      <c r="AO1551" s="30">
        <f>INDEX('Seasonal Index'!$E$2:$E$53,AI1551)</f>
        <v>1.0030736455714442</v>
      </c>
      <c r="AP1551" s="34" t="str">
        <f t="shared" si="339"/>
        <v/>
      </c>
      <c r="AQ1551" s="16">
        <f>IF(AJ1551=1,A1551-Regression!$C$15,0)</f>
        <v>0</v>
      </c>
      <c r="AR1551" s="16">
        <f>IF(AJ1551=1,AK1551-Regression!$D$15,0)</f>
        <v>0</v>
      </c>
      <c r="AS1551" s="16">
        <f>IF(AJ1551=1,AL1551-Regression!$E$15,0)</f>
        <v>0</v>
      </c>
      <c r="AT1551" s="16">
        <f>IF(AJ1551=1,AP1551-Regression!$F$15,0)</f>
        <v>0</v>
      </c>
      <c r="AU1551" s="19">
        <f>IF(AND(ISNUMBER(AK1551),ISNUMBER(AL1551)),Regression!$C$38+Regression!$D$38*A1551+Regression!$E$38*AK1551+Regression!$F$38*AL1551,"")</f>
        <v>7401.9403797870118</v>
      </c>
      <c r="AV1551" s="34">
        <f t="shared" si="340"/>
        <v>7424.6913210554376</v>
      </c>
      <c r="AW1551" s="13" t="str">
        <f>IF(AJ1551=1,"Train",IF(AH1551=Inputs!$B$6+1,"Validation",IF(AH1551&gt;Inputs!$B$6+1,"Forecast","Not used")))</f>
        <v>Not used</v>
      </c>
      <c r="AX1551" s="34">
        <f t="shared" si="341"/>
        <v>8289</v>
      </c>
      <c r="AY1551" s="38" t="str">
        <f t="shared" si="342"/>
        <v/>
      </c>
      <c r="AZ1551" s="13">
        <f t="shared" si="343"/>
        <v>0</v>
      </c>
      <c r="BB1551" s="19">
        <f>Regression!$C$45+Regression!$C$46*A1551</f>
        <v>8561.5038817151617</v>
      </c>
      <c r="BC1551" s="27" t="str">
        <f t="shared" si="344"/>
        <v/>
      </c>
      <c r="BD1551" s="30">
        <f>INDEX('Seasonal Index'!$H$2:$H$53,AI1551)</f>
        <v>1.0081501126133556</v>
      </c>
      <c r="BE1551" s="34" t="str">
        <f t="shared" si="345"/>
        <v/>
      </c>
      <c r="BF1551" s="38" t="str">
        <f t="shared" si="346"/>
        <v/>
      </c>
      <c r="BG1551" s="34">
        <f t="shared" si="347"/>
        <v>8289</v>
      </c>
      <c r="BH1551" s="13">
        <f t="shared" si="348"/>
        <v>0</v>
      </c>
      <c r="BI1551" s="13">
        <f t="shared" si="349"/>
        <v>0</v>
      </c>
    </row>
    <row r="1552" spans="1:61" x14ac:dyDescent="0.2">
      <c r="A1552" s="15">
        <v>1551</v>
      </c>
      <c r="B1552" s="35">
        <v>44127</v>
      </c>
      <c r="C1552" s="36">
        <v>8545</v>
      </c>
      <c r="D1552" s="37"/>
      <c r="E1552" s="15">
        <v>3444.8960000000002</v>
      </c>
      <c r="F1552" s="15">
        <v>804000</v>
      </c>
      <c r="G1552" s="15">
        <v>896526.57142857194</v>
      </c>
      <c r="H1552" s="15">
        <v>40.426000000000002</v>
      </c>
      <c r="I1552" s="15">
        <v>40.997999999999998</v>
      </c>
      <c r="J1552" s="15">
        <v>2.15</v>
      </c>
      <c r="K1552" s="15">
        <v>19958.291000000001</v>
      </c>
      <c r="L1552" s="15">
        <v>257199</v>
      </c>
      <c r="M1552" s="15">
        <v>250</v>
      </c>
      <c r="N1552" s="15">
        <v>16.713000000000001</v>
      </c>
      <c r="O1552" s="15">
        <v>265060</v>
      </c>
      <c r="P1552" s="15">
        <v>14462.2</v>
      </c>
      <c r="Q1552" s="15">
        <v>4101549</v>
      </c>
      <c r="R1552" s="15">
        <v>325000</v>
      </c>
      <c r="S1552" s="15">
        <v>20095</v>
      </c>
      <c r="T1552" s="15">
        <v>14.266</v>
      </c>
      <c r="U1552" s="15">
        <v>140.69999999999999</v>
      </c>
      <c r="V1552" s="15">
        <v>15</v>
      </c>
      <c r="W1552" s="15">
        <v>79.599999999999994</v>
      </c>
      <c r="X1552" s="15">
        <v>115.86555</v>
      </c>
      <c r="Y1552" s="15">
        <v>2.8571428571428599</v>
      </c>
      <c r="Z1552" s="15">
        <v>2.9808437824249299</v>
      </c>
      <c r="AA1552" s="15">
        <v>69.290672302246094</v>
      </c>
      <c r="AB1552" s="15">
        <v>330513</v>
      </c>
      <c r="AC1552" s="15">
        <v>44.38</v>
      </c>
      <c r="AD1552" s="15">
        <v>0</v>
      </c>
      <c r="AE1552" s="15">
        <v>33.5</v>
      </c>
      <c r="AF1552" s="15">
        <v>21.9</v>
      </c>
      <c r="AH1552" s="13">
        <f t="shared" si="336"/>
        <v>2020</v>
      </c>
      <c r="AI1552" s="13">
        <f t="shared" si="337"/>
        <v>43</v>
      </c>
      <c r="AJ1552" s="13">
        <f>IF(AND(ISNUMBER(C1552),ISNUMBER(AK1552),ISNUMBER(AL1552),AH1552&gt;=Inputs!$B$5,AH1552&lt;=Inputs!$B$6,AH1552&lt;&gt;Inputs!$B$7,AH1552&lt;&gt;Inputs!$B$8),1,0)</f>
        <v>0</v>
      </c>
      <c r="AK1552" s="13">
        <f>IF(INDEX($E1552:$AF1552,Inputs!$C$10)="","",INDEX($E1552:$AF1552,Inputs!$C$10))</f>
        <v>265060</v>
      </c>
      <c r="AL1552" s="13">
        <f>IF(INDEX($E1552:$AF1552,Inputs!$C$11)="","",INDEX($E1552:$AF1552,Inputs!$C$11))</f>
        <v>804000</v>
      </c>
      <c r="AM1552" s="19">
        <f>Regression!$C$5+Regression!$C$6*A1552</f>
        <v>9027.7311698037356</v>
      </c>
      <c r="AN1552" s="27" t="str">
        <f t="shared" si="338"/>
        <v/>
      </c>
      <c r="AO1552" s="30">
        <f>INDEX('Seasonal Index'!$E$2:$E$53,AI1552)</f>
        <v>1.0122408775529341</v>
      </c>
      <c r="AP1552" s="34" t="str">
        <f t="shared" si="339"/>
        <v/>
      </c>
      <c r="AQ1552" s="16">
        <f>IF(AJ1552=1,A1552-Regression!$C$15,0)</f>
        <v>0</v>
      </c>
      <c r="AR1552" s="16">
        <f>IF(AJ1552=1,AK1552-Regression!$D$15,0)</f>
        <v>0</v>
      </c>
      <c r="AS1552" s="16">
        <f>IF(AJ1552=1,AL1552-Regression!$E$15,0)</f>
        <v>0</v>
      </c>
      <c r="AT1552" s="16">
        <f>IF(AJ1552=1,AP1552-Regression!$F$15,0)</f>
        <v>0</v>
      </c>
      <c r="AU1552" s="19">
        <f>IF(AND(ISNUMBER(AK1552),ISNUMBER(AL1552)),Regression!$C$38+Regression!$D$38*A1552+Regression!$E$38*AK1552+Regression!$F$38*AL1552,"")</f>
        <v>7493.3045147555804</v>
      </c>
      <c r="AV1552" s="34">
        <f t="shared" si="340"/>
        <v>7585.0291377875519</v>
      </c>
      <c r="AW1552" s="13" t="str">
        <f>IF(AJ1552=1,"Train",IF(AH1552=Inputs!$B$6+1,"Validation",IF(AH1552&gt;Inputs!$B$6+1,"Forecast","Not used")))</f>
        <v>Not used</v>
      </c>
      <c r="AX1552" s="34">
        <f t="shared" si="341"/>
        <v>8545</v>
      </c>
      <c r="AY1552" s="38" t="str">
        <f t="shared" si="342"/>
        <v/>
      </c>
      <c r="AZ1552" s="13">
        <f t="shared" si="343"/>
        <v>0</v>
      </c>
      <c r="BB1552" s="19">
        <f>Regression!$C$45+Regression!$C$46*A1552</f>
        <v>8563.0633813279383</v>
      </c>
      <c r="BC1552" s="27" t="str">
        <f t="shared" si="344"/>
        <v/>
      </c>
      <c r="BD1552" s="30">
        <f>INDEX('Seasonal Index'!$H$2:$H$53,AI1552)</f>
        <v>1.0033758118290406</v>
      </c>
      <c r="BE1552" s="34" t="str">
        <f t="shared" si="345"/>
        <v/>
      </c>
      <c r="BF1552" s="38" t="str">
        <f t="shared" si="346"/>
        <v/>
      </c>
      <c r="BG1552" s="34">
        <f t="shared" si="347"/>
        <v>8545</v>
      </c>
      <c r="BH1552" s="13">
        <f t="shared" si="348"/>
        <v>0</v>
      </c>
      <c r="BI1552" s="13">
        <f t="shared" si="349"/>
        <v>0</v>
      </c>
    </row>
    <row r="1553" spans="1:61" x14ac:dyDescent="0.2">
      <c r="A1553" s="15">
        <v>1552</v>
      </c>
      <c r="B1553" s="35">
        <v>44134</v>
      </c>
      <c r="C1553" s="36">
        <v>8336</v>
      </c>
      <c r="D1553" s="37"/>
      <c r="E1553" s="15">
        <v>3328.55</v>
      </c>
      <c r="F1553" s="15">
        <v>776000</v>
      </c>
      <c r="G1553" s="15">
        <v>856961.28571428603</v>
      </c>
      <c r="H1553" s="15">
        <v>37.316000000000003</v>
      </c>
      <c r="I1553" s="15">
        <v>37.905999999999999</v>
      </c>
      <c r="J1553" s="15">
        <v>2.1429999999999998</v>
      </c>
      <c r="K1553" s="15">
        <v>19958.291000000001</v>
      </c>
      <c r="L1553" s="15">
        <v>257199</v>
      </c>
      <c r="M1553" s="15">
        <v>250</v>
      </c>
      <c r="N1553" s="15">
        <v>16.713000000000001</v>
      </c>
      <c r="O1553" s="15">
        <v>265060</v>
      </c>
      <c r="P1553" s="15">
        <v>14462.2</v>
      </c>
      <c r="Q1553" s="15">
        <v>4101549</v>
      </c>
      <c r="R1553" s="15">
        <v>325000</v>
      </c>
      <c r="S1553" s="15">
        <v>20095</v>
      </c>
      <c r="T1553" s="15">
        <v>14.266</v>
      </c>
      <c r="U1553" s="15">
        <v>140.69999999999999</v>
      </c>
      <c r="V1553" s="15">
        <v>15</v>
      </c>
      <c r="W1553" s="15">
        <v>79.599999999999994</v>
      </c>
      <c r="X1553" s="15">
        <v>115.13816</v>
      </c>
      <c r="Y1553" s="15">
        <v>2.8571428571428599</v>
      </c>
      <c r="Z1553" s="15">
        <v>2.9808437824249299</v>
      </c>
      <c r="AA1553" s="15">
        <v>69.290672302246094</v>
      </c>
      <c r="AB1553" s="15">
        <v>330513</v>
      </c>
      <c r="AC1553" s="15">
        <v>44.38</v>
      </c>
      <c r="AD1553" s="15">
        <v>0</v>
      </c>
      <c r="AE1553" s="15">
        <v>65.400000000000006</v>
      </c>
      <c r="AF1553" s="15">
        <v>8.3000000000000007</v>
      </c>
      <c r="AH1553" s="13">
        <f t="shared" si="336"/>
        <v>2020</v>
      </c>
      <c r="AI1553" s="13">
        <f t="shared" si="337"/>
        <v>44</v>
      </c>
      <c r="AJ1553" s="13">
        <f>IF(AND(ISNUMBER(C1553),ISNUMBER(AK1553),ISNUMBER(AL1553),AH1553&gt;=Inputs!$B$5,AH1553&lt;=Inputs!$B$6,AH1553&lt;&gt;Inputs!$B$7,AH1553&lt;&gt;Inputs!$B$8),1,0)</f>
        <v>0</v>
      </c>
      <c r="AK1553" s="13">
        <f>IF(INDEX($E1553:$AF1553,Inputs!$C$10)="","",INDEX($E1553:$AF1553,Inputs!$C$10))</f>
        <v>265060</v>
      </c>
      <c r="AL1553" s="13">
        <f>IF(INDEX($E1553:$AF1553,Inputs!$C$11)="","",INDEX($E1553:$AF1553,Inputs!$C$11))</f>
        <v>776000</v>
      </c>
      <c r="AM1553" s="19">
        <f>Regression!$C$5+Regression!$C$6*A1553</f>
        <v>9026.5584948654159</v>
      </c>
      <c r="AN1553" s="27" t="str">
        <f t="shared" si="338"/>
        <v/>
      </c>
      <c r="AO1553" s="30">
        <f>INDEX('Seasonal Index'!$E$2:$E$53,AI1553)</f>
        <v>1.012031592209933</v>
      </c>
      <c r="AP1553" s="34" t="str">
        <f t="shared" si="339"/>
        <v/>
      </c>
      <c r="AQ1553" s="16">
        <f>IF(AJ1553=1,A1553-Regression!$C$15,0)</f>
        <v>0</v>
      </c>
      <c r="AR1553" s="16">
        <f>IF(AJ1553=1,AK1553-Regression!$D$15,0)</f>
        <v>0</v>
      </c>
      <c r="AS1553" s="16">
        <f>IF(AJ1553=1,AL1553-Regression!$E$15,0)</f>
        <v>0</v>
      </c>
      <c r="AT1553" s="16">
        <f>IF(AJ1553=1,AP1553-Regression!$F$15,0)</f>
        <v>0</v>
      </c>
      <c r="AU1553" s="19">
        <f>IF(AND(ISNUMBER(AK1553),ISNUMBER(AL1553)),Regression!$C$38+Regression!$D$38*A1553+Regression!$E$38*AK1553+Regression!$F$38*AL1553,"")</f>
        <v>7566.0833600868464</v>
      </c>
      <c r="AV1553" s="34">
        <f t="shared" si="340"/>
        <v>7657.1153897017712</v>
      </c>
      <c r="AW1553" s="13" t="str">
        <f>IF(AJ1553=1,"Train",IF(AH1553=Inputs!$B$6+1,"Validation",IF(AH1553&gt;Inputs!$B$6+1,"Forecast","Not used")))</f>
        <v>Not used</v>
      </c>
      <c r="AX1553" s="34">
        <f t="shared" si="341"/>
        <v>8336</v>
      </c>
      <c r="AY1553" s="38" t="str">
        <f t="shared" si="342"/>
        <v/>
      </c>
      <c r="AZ1553" s="13">
        <f t="shared" si="343"/>
        <v>0</v>
      </c>
      <c r="BB1553" s="19">
        <f>Regression!$C$45+Regression!$C$46*A1553</f>
        <v>8564.6228809407148</v>
      </c>
      <c r="BC1553" s="27" t="str">
        <f t="shared" si="344"/>
        <v/>
      </c>
      <c r="BD1553" s="30">
        <f>INDEX('Seasonal Index'!$H$2:$H$53,AI1553)</f>
        <v>1.0342738783797232</v>
      </c>
      <c r="BE1553" s="34" t="str">
        <f t="shared" si="345"/>
        <v/>
      </c>
      <c r="BF1553" s="38" t="str">
        <f t="shared" si="346"/>
        <v/>
      </c>
      <c r="BG1553" s="34">
        <f t="shared" si="347"/>
        <v>8336</v>
      </c>
      <c r="BH1553" s="13">
        <f t="shared" si="348"/>
        <v>0</v>
      </c>
      <c r="BI1553" s="13">
        <f t="shared" si="349"/>
        <v>0</v>
      </c>
    </row>
    <row r="1554" spans="1:61" x14ac:dyDescent="0.2">
      <c r="A1554" s="15">
        <v>1553</v>
      </c>
      <c r="B1554" s="35">
        <v>44141</v>
      </c>
      <c r="C1554" s="36">
        <v>8762</v>
      </c>
      <c r="D1554" s="37"/>
      <c r="E1554" s="15">
        <v>3428.5459999999998</v>
      </c>
      <c r="F1554" s="15">
        <v>773000</v>
      </c>
      <c r="G1554" s="15">
        <v>806268.42857142899</v>
      </c>
      <c r="H1554" s="15">
        <v>37.707999999999998</v>
      </c>
      <c r="I1554" s="15">
        <v>38.636000000000003</v>
      </c>
      <c r="J1554" s="15">
        <v>2.1120000000000001</v>
      </c>
      <c r="K1554" s="15">
        <v>21704.437000000002</v>
      </c>
      <c r="L1554" s="15">
        <v>257199</v>
      </c>
      <c r="M1554" s="15">
        <v>257</v>
      </c>
      <c r="N1554" s="15">
        <v>16.713000000000001</v>
      </c>
      <c r="O1554" s="15">
        <v>265060</v>
      </c>
      <c r="P1554" s="15">
        <v>14668.1</v>
      </c>
      <c r="Q1554" s="15">
        <v>4101549</v>
      </c>
      <c r="R1554" s="15">
        <v>325000</v>
      </c>
      <c r="S1554" s="15">
        <v>20095</v>
      </c>
      <c r="T1554" s="15">
        <v>14.266</v>
      </c>
      <c r="U1554" s="15">
        <v>141.4</v>
      </c>
      <c r="V1554" s="15">
        <v>15</v>
      </c>
      <c r="W1554" s="15">
        <v>78.900000000000006</v>
      </c>
      <c r="X1554" s="15">
        <v>115.70748</v>
      </c>
      <c r="Y1554" s="15">
        <v>2.8571428571428599</v>
      </c>
      <c r="Z1554" s="15">
        <v>2.9808437824249299</v>
      </c>
      <c r="AA1554" s="15">
        <v>69.290672302246094</v>
      </c>
      <c r="AB1554" s="15">
        <v>330513</v>
      </c>
      <c r="AC1554" s="15">
        <v>43.44</v>
      </c>
      <c r="AD1554" s="15">
        <v>0</v>
      </c>
      <c r="AE1554" s="15">
        <v>69.099999999999994</v>
      </c>
      <c r="AF1554" s="15">
        <v>7.3</v>
      </c>
      <c r="AH1554" s="13">
        <f t="shared" si="336"/>
        <v>2020</v>
      </c>
      <c r="AI1554" s="13">
        <f t="shared" si="337"/>
        <v>45</v>
      </c>
      <c r="AJ1554" s="13">
        <f>IF(AND(ISNUMBER(C1554),ISNUMBER(AK1554),ISNUMBER(AL1554),AH1554&gt;=Inputs!$B$5,AH1554&lt;=Inputs!$B$6,AH1554&lt;&gt;Inputs!$B$7,AH1554&lt;&gt;Inputs!$B$8),1,0)</f>
        <v>0</v>
      </c>
      <c r="AK1554" s="13">
        <f>IF(INDEX($E1554:$AF1554,Inputs!$C$10)="","",INDEX($E1554:$AF1554,Inputs!$C$10))</f>
        <v>265060</v>
      </c>
      <c r="AL1554" s="13">
        <f>IF(INDEX($E1554:$AF1554,Inputs!$C$11)="","",INDEX($E1554:$AF1554,Inputs!$C$11))</f>
        <v>773000</v>
      </c>
      <c r="AM1554" s="19">
        <f>Regression!$C$5+Regression!$C$6*A1554</f>
        <v>9025.3858199270981</v>
      </c>
      <c r="AN1554" s="27" t="str">
        <f t="shared" si="338"/>
        <v/>
      </c>
      <c r="AO1554" s="30">
        <f>INDEX('Seasonal Index'!$E$2:$E$53,AI1554)</f>
        <v>1.0110407808389756</v>
      </c>
      <c r="AP1554" s="34" t="str">
        <f t="shared" si="339"/>
        <v/>
      </c>
      <c r="AQ1554" s="16">
        <f>IF(AJ1554=1,A1554-Regression!$C$15,0)</f>
        <v>0</v>
      </c>
      <c r="AR1554" s="16">
        <f>IF(AJ1554=1,AK1554-Regression!$D$15,0)</f>
        <v>0</v>
      </c>
      <c r="AS1554" s="16">
        <f>IF(AJ1554=1,AL1554-Regression!$E$15,0)</f>
        <v>0</v>
      </c>
      <c r="AT1554" s="16">
        <f>IF(AJ1554=1,AP1554-Regression!$F$15,0)</f>
        <v>0</v>
      </c>
      <c r="AU1554" s="19">
        <f>IF(AND(ISNUMBER(AK1554),ISNUMBER(AL1554)),Regression!$C$38+Regression!$D$38*A1554+Regression!$E$38*AK1554+Regression!$F$38*AL1554,"")</f>
        <v>7572.4861709991828</v>
      </c>
      <c r="AV1554" s="34">
        <f t="shared" si="340"/>
        <v>7656.092331219359</v>
      </c>
      <c r="AW1554" s="13" t="str">
        <f>IF(AJ1554=1,"Train",IF(AH1554=Inputs!$B$6+1,"Validation",IF(AH1554&gt;Inputs!$B$6+1,"Forecast","Not used")))</f>
        <v>Not used</v>
      </c>
      <c r="AX1554" s="34">
        <f t="shared" si="341"/>
        <v>8762</v>
      </c>
      <c r="AY1554" s="38" t="str">
        <f t="shared" si="342"/>
        <v/>
      </c>
      <c r="AZ1554" s="13">
        <f t="shared" si="343"/>
        <v>0</v>
      </c>
      <c r="BB1554" s="19">
        <f>Regression!$C$45+Regression!$C$46*A1554</f>
        <v>8566.1823805534914</v>
      </c>
      <c r="BC1554" s="27" t="str">
        <f t="shared" si="344"/>
        <v/>
      </c>
      <c r="BD1554" s="30">
        <f>INDEX('Seasonal Index'!$H$2:$H$53,AI1554)</f>
        <v>1.024082102448103</v>
      </c>
      <c r="BE1554" s="34" t="str">
        <f t="shared" si="345"/>
        <v/>
      </c>
      <c r="BF1554" s="38" t="str">
        <f t="shared" si="346"/>
        <v/>
      </c>
      <c r="BG1554" s="34">
        <f t="shared" si="347"/>
        <v>8762</v>
      </c>
      <c r="BH1554" s="13">
        <f t="shared" si="348"/>
        <v>0</v>
      </c>
      <c r="BI1554" s="13">
        <f t="shared" si="349"/>
        <v>0</v>
      </c>
    </row>
    <row r="1555" spans="1:61" x14ac:dyDescent="0.2">
      <c r="A1555" s="15">
        <v>1554</v>
      </c>
      <c r="B1555" s="35">
        <v>44148</v>
      </c>
      <c r="C1555" s="36">
        <v>8258</v>
      </c>
      <c r="D1555" s="37"/>
      <c r="E1555" s="15">
        <v>3558.17</v>
      </c>
      <c r="F1555" s="15">
        <v>737000</v>
      </c>
      <c r="G1555" s="15">
        <v>830808</v>
      </c>
      <c r="H1555" s="15">
        <v>40.658000000000001</v>
      </c>
      <c r="I1555" s="15">
        <v>41.87</v>
      </c>
      <c r="J1555" s="15">
        <v>2.0960000000000001</v>
      </c>
      <c r="K1555" s="15">
        <v>21704.437000000002</v>
      </c>
      <c r="L1555" s="15">
        <v>305931</v>
      </c>
      <c r="M1555" s="15">
        <v>257</v>
      </c>
      <c r="N1555" s="15">
        <v>16.713000000000001</v>
      </c>
      <c r="O1555" s="15">
        <v>265060</v>
      </c>
      <c r="P1555" s="15">
        <v>14668.1</v>
      </c>
      <c r="Q1555" s="15">
        <v>4101549</v>
      </c>
      <c r="R1555" s="15">
        <v>325000</v>
      </c>
      <c r="S1555" s="15">
        <v>20095</v>
      </c>
      <c r="T1555" s="15">
        <v>14.266</v>
      </c>
      <c r="U1555" s="15">
        <v>141.4</v>
      </c>
      <c r="V1555" s="15">
        <v>15</v>
      </c>
      <c r="W1555" s="15">
        <v>78.900000000000006</v>
      </c>
      <c r="X1555" s="15">
        <v>115.0663</v>
      </c>
      <c r="Y1555" s="15">
        <v>2.8571428571428599</v>
      </c>
      <c r="Z1555" s="15">
        <v>2.9808437824249299</v>
      </c>
      <c r="AA1555" s="15">
        <v>69.290672302246094</v>
      </c>
      <c r="AB1555" s="15">
        <v>330513</v>
      </c>
      <c r="AC1555" s="15">
        <v>43.44</v>
      </c>
      <c r="AD1555" s="15">
        <v>0</v>
      </c>
      <c r="AE1555" s="15">
        <v>43.8</v>
      </c>
      <c r="AF1555" s="15">
        <v>12.5</v>
      </c>
      <c r="AH1555" s="13">
        <f t="shared" si="336"/>
        <v>2020</v>
      </c>
      <c r="AI1555" s="13">
        <f t="shared" si="337"/>
        <v>46</v>
      </c>
      <c r="AJ1555" s="13">
        <f>IF(AND(ISNUMBER(C1555),ISNUMBER(AK1555),ISNUMBER(AL1555),AH1555&gt;=Inputs!$B$5,AH1555&lt;=Inputs!$B$6,AH1555&lt;&gt;Inputs!$B$7,AH1555&lt;&gt;Inputs!$B$8),1,0)</f>
        <v>0</v>
      </c>
      <c r="AK1555" s="13">
        <f>IF(INDEX($E1555:$AF1555,Inputs!$C$10)="","",INDEX($E1555:$AF1555,Inputs!$C$10))</f>
        <v>265060</v>
      </c>
      <c r="AL1555" s="13">
        <f>IF(INDEX($E1555:$AF1555,Inputs!$C$11)="","",INDEX($E1555:$AF1555,Inputs!$C$11))</f>
        <v>737000</v>
      </c>
      <c r="AM1555" s="19">
        <f>Regression!$C$5+Regression!$C$6*A1555</f>
        <v>9024.2131449887784</v>
      </c>
      <c r="AN1555" s="27" t="str">
        <f t="shared" si="338"/>
        <v/>
      </c>
      <c r="AO1555" s="30">
        <f>INDEX('Seasonal Index'!$E$2:$E$53,AI1555)</f>
        <v>0.98635610609281399</v>
      </c>
      <c r="AP1555" s="34" t="str">
        <f t="shared" si="339"/>
        <v/>
      </c>
      <c r="AQ1555" s="16">
        <f>IF(AJ1555=1,A1555-Regression!$C$15,0)</f>
        <v>0</v>
      </c>
      <c r="AR1555" s="16">
        <f>IF(AJ1555=1,AK1555-Regression!$D$15,0)</f>
        <v>0</v>
      </c>
      <c r="AS1555" s="16">
        <f>IF(AJ1555=1,AL1555-Regression!$E$15,0)</f>
        <v>0</v>
      </c>
      <c r="AT1555" s="16">
        <f>IF(AJ1555=1,AP1555-Regression!$F$15,0)</f>
        <v>0</v>
      </c>
      <c r="AU1555" s="19">
        <f>IF(AND(ISNUMBER(AK1555),ISNUMBER(AL1555)),Regression!$C$38+Regression!$D$38*A1555+Regression!$E$38*AK1555+Regression!$F$38*AL1555,"")</f>
        <v>7666.5053473445078</v>
      </c>
      <c r="AV1555" s="34">
        <f t="shared" si="340"/>
        <v>7561.9043617464649</v>
      </c>
      <c r="AW1555" s="13" t="str">
        <f>IF(AJ1555=1,"Train",IF(AH1555=Inputs!$B$6+1,"Validation",IF(AH1555&gt;Inputs!$B$6+1,"Forecast","Not used")))</f>
        <v>Not used</v>
      </c>
      <c r="AX1555" s="34">
        <f t="shared" si="341"/>
        <v>8258</v>
      </c>
      <c r="AY1555" s="38" t="str">
        <f t="shared" si="342"/>
        <v/>
      </c>
      <c r="AZ1555" s="13">
        <f t="shared" si="343"/>
        <v>0</v>
      </c>
      <c r="BB1555" s="19">
        <f>Regression!$C$45+Regression!$C$46*A1555</f>
        <v>8567.7418801662679</v>
      </c>
      <c r="BC1555" s="27" t="str">
        <f t="shared" si="344"/>
        <v/>
      </c>
      <c r="BD1555" s="30">
        <f>INDEX('Seasonal Index'!$H$2:$H$53,AI1555)</f>
        <v>0.95418753549545088</v>
      </c>
      <c r="BE1555" s="34" t="str">
        <f t="shared" si="345"/>
        <v/>
      </c>
      <c r="BF1555" s="38" t="str">
        <f t="shared" si="346"/>
        <v/>
      </c>
      <c r="BG1555" s="34">
        <f t="shared" si="347"/>
        <v>8258</v>
      </c>
      <c r="BH1555" s="13">
        <f t="shared" si="348"/>
        <v>0</v>
      </c>
      <c r="BI1555" s="13">
        <f t="shared" si="349"/>
        <v>0</v>
      </c>
    </row>
    <row r="1556" spans="1:61" x14ac:dyDescent="0.2">
      <c r="A1556" s="15">
        <v>1555</v>
      </c>
      <c r="B1556" s="35">
        <v>44155</v>
      </c>
      <c r="C1556" s="36">
        <v>8129</v>
      </c>
      <c r="D1556" s="37"/>
      <c r="E1556" s="15">
        <v>3588.7280000000001</v>
      </c>
      <c r="F1556" s="15">
        <v>738000</v>
      </c>
      <c r="G1556" s="15">
        <v>843514.85714285704</v>
      </c>
      <c r="H1556" s="15">
        <v>41.515999999999998</v>
      </c>
      <c r="I1556" s="15">
        <v>43.008000000000003</v>
      </c>
      <c r="J1556" s="15">
        <v>2.1110000000000002</v>
      </c>
      <c r="K1556" s="15">
        <v>21704.437000000002</v>
      </c>
      <c r="L1556" s="15">
        <v>305931</v>
      </c>
      <c r="M1556" s="15">
        <v>257</v>
      </c>
      <c r="N1556" s="15">
        <v>16.564</v>
      </c>
      <c r="O1556" s="15">
        <v>257531</v>
      </c>
      <c r="P1556" s="15">
        <v>14668.1</v>
      </c>
      <c r="Q1556" s="15">
        <v>4101549</v>
      </c>
      <c r="R1556" s="15">
        <v>325000</v>
      </c>
      <c r="S1556" s="15">
        <v>20095</v>
      </c>
      <c r="T1556" s="15">
        <v>14.353</v>
      </c>
      <c r="U1556" s="15">
        <v>141.4</v>
      </c>
      <c r="V1556" s="15">
        <v>15</v>
      </c>
      <c r="W1556" s="15">
        <v>78.900000000000006</v>
      </c>
      <c r="X1556" s="15">
        <v>114.17230000000001</v>
      </c>
      <c r="Y1556" s="15">
        <v>2.8571428571428599</v>
      </c>
      <c r="Z1556" s="15">
        <v>2.8361020088195801</v>
      </c>
      <c r="AA1556" s="15">
        <v>69.290672302246094</v>
      </c>
      <c r="AB1556" s="15">
        <v>330513</v>
      </c>
      <c r="AC1556" s="15">
        <v>43.44</v>
      </c>
      <c r="AD1556" s="15">
        <v>0</v>
      </c>
      <c r="AE1556" s="15">
        <v>92.1</v>
      </c>
      <c r="AF1556" s="15">
        <v>5.5</v>
      </c>
      <c r="AH1556" s="13">
        <f t="shared" si="336"/>
        <v>2020</v>
      </c>
      <c r="AI1556" s="13">
        <f t="shared" si="337"/>
        <v>47</v>
      </c>
      <c r="AJ1556" s="13">
        <f>IF(AND(ISNUMBER(C1556),ISNUMBER(AK1556),ISNUMBER(AL1556),AH1556&gt;=Inputs!$B$5,AH1556&lt;=Inputs!$B$6,AH1556&lt;&gt;Inputs!$B$7,AH1556&lt;&gt;Inputs!$B$8),1,0)</f>
        <v>0</v>
      </c>
      <c r="AK1556" s="13">
        <f>IF(INDEX($E1556:$AF1556,Inputs!$C$10)="","",INDEX($E1556:$AF1556,Inputs!$C$10))</f>
        <v>257531</v>
      </c>
      <c r="AL1556" s="13">
        <f>IF(INDEX($E1556:$AF1556,Inputs!$C$11)="","",INDEX($E1556:$AF1556,Inputs!$C$11))</f>
        <v>738000</v>
      </c>
      <c r="AM1556" s="19">
        <f>Regression!$C$5+Regression!$C$6*A1556</f>
        <v>9023.0404700504587</v>
      </c>
      <c r="AN1556" s="27" t="str">
        <f t="shared" si="338"/>
        <v/>
      </c>
      <c r="AO1556" s="30">
        <f>INDEX('Seasonal Index'!$E$2:$E$53,AI1556)</f>
        <v>0.96578940872914776</v>
      </c>
      <c r="AP1556" s="34" t="str">
        <f t="shared" si="339"/>
        <v/>
      </c>
      <c r="AQ1556" s="16">
        <f>IF(AJ1556=1,A1556-Regression!$C$15,0)</f>
        <v>0</v>
      </c>
      <c r="AR1556" s="16">
        <f>IF(AJ1556=1,AK1556-Regression!$D$15,0)</f>
        <v>0</v>
      </c>
      <c r="AS1556" s="16">
        <f>IF(AJ1556=1,AL1556-Regression!$E$15,0)</f>
        <v>0</v>
      </c>
      <c r="AT1556" s="16">
        <f>IF(AJ1556=1,AP1556-Regression!$F$15,0)</f>
        <v>0</v>
      </c>
      <c r="AU1556" s="19">
        <f>IF(AND(ISNUMBER(AK1556),ISNUMBER(AL1556)),Regression!$C$38+Regression!$D$38*A1556+Regression!$E$38*AK1556+Regression!$F$38*AL1556,"")</f>
        <v>7648.5500438706313</v>
      </c>
      <c r="AV1556" s="34">
        <f t="shared" si="340"/>
        <v>7386.8886245051144</v>
      </c>
      <c r="AW1556" s="13" t="str">
        <f>IF(AJ1556=1,"Train",IF(AH1556=Inputs!$B$6+1,"Validation",IF(AH1556&gt;Inputs!$B$6+1,"Forecast","Not used")))</f>
        <v>Not used</v>
      </c>
      <c r="AX1556" s="34">
        <f t="shared" si="341"/>
        <v>8129</v>
      </c>
      <c r="AY1556" s="38" t="str">
        <f t="shared" si="342"/>
        <v/>
      </c>
      <c r="AZ1556" s="13">
        <f t="shared" si="343"/>
        <v>0</v>
      </c>
      <c r="BB1556" s="19">
        <f>Regression!$C$45+Regression!$C$46*A1556</f>
        <v>8569.3013797790445</v>
      </c>
      <c r="BC1556" s="27" t="str">
        <f t="shared" si="344"/>
        <v/>
      </c>
      <c r="BD1556" s="30">
        <f>INDEX('Seasonal Index'!$H$2:$H$53,AI1556)</f>
        <v>0.94653504180541337</v>
      </c>
      <c r="BE1556" s="34" t="str">
        <f t="shared" si="345"/>
        <v/>
      </c>
      <c r="BF1556" s="38" t="str">
        <f t="shared" si="346"/>
        <v/>
      </c>
      <c r="BG1556" s="34">
        <f t="shared" si="347"/>
        <v>8129</v>
      </c>
      <c r="BH1556" s="13">
        <f t="shared" si="348"/>
        <v>0</v>
      </c>
      <c r="BI1556" s="13">
        <f t="shared" si="349"/>
        <v>0</v>
      </c>
    </row>
    <row r="1557" spans="1:61" x14ac:dyDescent="0.2">
      <c r="A1557" s="15">
        <v>1556</v>
      </c>
      <c r="B1557" s="35">
        <v>44162</v>
      </c>
      <c r="C1557" s="36">
        <v>7973</v>
      </c>
      <c r="D1557" s="37"/>
      <c r="E1557" s="15">
        <v>3620.25</v>
      </c>
      <c r="F1557" s="15">
        <v>793000</v>
      </c>
      <c r="G1557" s="15">
        <v>910748.85714285704</v>
      </c>
      <c r="H1557" s="15">
        <v>44.4</v>
      </c>
      <c r="I1557" s="15">
        <v>46.426000000000002</v>
      </c>
      <c r="J1557" s="15">
        <v>2.1019999999999999</v>
      </c>
      <c r="K1557" s="15">
        <v>21704.437000000002</v>
      </c>
      <c r="L1557" s="15">
        <v>305931</v>
      </c>
      <c r="M1557" s="15">
        <v>257</v>
      </c>
      <c r="N1557" s="15">
        <v>16.564</v>
      </c>
      <c r="O1557" s="15">
        <v>257531</v>
      </c>
      <c r="P1557" s="15">
        <v>14668.1</v>
      </c>
      <c r="Q1557" s="15">
        <v>4101549</v>
      </c>
      <c r="R1557" s="15">
        <v>325000</v>
      </c>
      <c r="S1557" s="15">
        <v>20095</v>
      </c>
      <c r="T1557" s="15">
        <v>14.353</v>
      </c>
      <c r="U1557" s="15">
        <v>141.4</v>
      </c>
      <c r="V1557" s="15">
        <v>15</v>
      </c>
      <c r="W1557" s="15">
        <v>78.900000000000006</v>
      </c>
      <c r="X1557" s="15">
        <v>113.63124000000001</v>
      </c>
      <c r="Y1557" s="15">
        <v>2.8571428571428599</v>
      </c>
      <c r="Z1557" s="15">
        <v>2.8361020088195801</v>
      </c>
      <c r="AA1557" s="15">
        <v>69.290672302246094</v>
      </c>
      <c r="AB1557" s="15">
        <v>330513</v>
      </c>
      <c r="AC1557" s="15">
        <v>43.44</v>
      </c>
      <c r="AD1557" s="15">
        <v>1</v>
      </c>
      <c r="AE1557" s="15">
        <v>81.3</v>
      </c>
      <c r="AF1557" s="15">
        <v>4.5</v>
      </c>
      <c r="AH1557" s="13">
        <f t="shared" si="336"/>
        <v>2020</v>
      </c>
      <c r="AI1557" s="13">
        <f t="shared" si="337"/>
        <v>48</v>
      </c>
      <c r="AJ1557" s="13">
        <f>IF(AND(ISNUMBER(C1557),ISNUMBER(AK1557),ISNUMBER(AL1557),AH1557&gt;=Inputs!$B$5,AH1557&lt;=Inputs!$B$6,AH1557&lt;&gt;Inputs!$B$7,AH1557&lt;&gt;Inputs!$B$8),1,0)</f>
        <v>0</v>
      </c>
      <c r="AK1557" s="13">
        <f>IF(INDEX($E1557:$AF1557,Inputs!$C$10)="","",INDEX($E1557:$AF1557,Inputs!$C$10))</f>
        <v>257531</v>
      </c>
      <c r="AL1557" s="13">
        <f>IF(INDEX($E1557:$AF1557,Inputs!$C$11)="","",INDEX($E1557:$AF1557,Inputs!$C$11))</f>
        <v>793000</v>
      </c>
      <c r="AM1557" s="19">
        <f>Regression!$C$5+Regression!$C$6*A1557</f>
        <v>9021.8677951121408</v>
      </c>
      <c r="AN1557" s="27" t="str">
        <f t="shared" si="338"/>
        <v/>
      </c>
      <c r="AO1557" s="30">
        <f>INDEX('Seasonal Index'!$E$2:$E$53,AI1557)</f>
        <v>0.97475376861810648</v>
      </c>
      <c r="AP1557" s="34" t="str">
        <f t="shared" si="339"/>
        <v/>
      </c>
      <c r="AQ1557" s="16">
        <f>IF(AJ1557=1,A1557-Regression!$C$15,0)</f>
        <v>0</v>
      </c>
      <c r="AR1557" s="16">
        <f>IF(AJ1557=1,AK1557-Regression!$D$15,0)</f>
        <v>0</v>
      </c>
      <c r="AS1557" s="16">
        <f>IF(AJ1557=1,AL1557-Regression!$E$15,0)</f>
        <v>0</v>
      </c>
      <c r="AT1557" s="16">
        <f>IF(AJ1557=1,AP1557-Regression!$F$15,0)</f>
        <v>0</v>
      </c>
      <c r="AU1557" s="19">
        <f>IF(AND(ISNUMBER(AK1557),ISNUMBER(AL1557)),Regression!$C$38+Regression!$D$38*A1557+Regression!$E$38*AK1557+Regression!$F$38*AL1557,"")</f>
        <v>7500.9604549310498</v>
      </c>
      <c r="AV1557" s="34">
        <f t="shared" si="340"/>
        <v>7311.5894716994271</v>
      </c>
      <c r="AW1557" s="13" t="str">
        <f>IF(AJ1557=1,"Train",IF(AH1557=Inputs!$B$6+1,"Validation",IF(AH1557&gt;Inputs!$B$6+1,"Forecast","Not used")))</f>
        <v>Not used</v>
      </c>
      <c r="AX1557" s="34">
        <f t="shared" si="341"/>
        <v>7973</v>
      </c>
      <c r="AY1557" s="38" t="str">
        <f t="shared" si="342"/>
        <v/>
      </c>
      <c r="AZ1557" s="13">
        <f t="shared" si="343"/>
        <v>0</v>
      </c>
      <c r="BB1557" s="19">
        <f>Regression!$C$45+Regression!$C$46*A1557</f>
        <v>8570.8608793918229</v>
      </c>
      <c r="BC1557" s="27" t="str">
        <f t="shared" si="344"/>
        <v/>
      </c>
      <c r="BD1557" s="30">
        <f>INDEX('Seasonal Index'!$H$2:$H$53,AI1557)</f>
        <v>0.96645545966881496</v>
      </c>
      <c r="BE1557" s="34" t="str">
        <f t="shared" si="345"/>
        <v/>
      </c>
      <c r="BF1557" s="38" t="str">
        <f t="shared" si="346"/>
        <v/>
      </c>
      <c r="BG1557" s="34">
        <f t="shared" si="347"/>
        <v>7973</v>
      </c>
      <c r="BH1557" s="13">
        <f t="shared" si="348"/>
        <v>0</v>
      </c>
      <c r="BI1557" s="13">
        <f t="shared" si="349"/>
        <v>0</v>
      </c>
    </row>
    <row r="1558" spans="1:61" x14ac:dyDescent="0.2">
      <c r="A1558" s="15">
        <v>1557</v>
      </c>
      <c r="B1558" s="35">
        <v>44169</v>
      </c>
      <c r="C1558" s="36">
        <v>7600</v>
      </c>
      <c r="D1558" s="37"/>
      <c r="E1558" s="15">
        <v>3663.7860000000001</v>
      </c>
      <c r="F1558" s="15">
        <v>737000</v>
      </c>
      <c r="G1558" s="15">
        <v>880624.71428571397</v>
      </c>
      <c r="H1558" s="15">
        <v>45.37</v>
      </c>
      <c r="I1558" s="15">
        <v>47.828000000000003</v>
      </c>
      <c r="J1558" s="15">
        <v>2.12</v>
      </c>
      <c r="K1558" s="15">
        <v>21704.437000000002</v>
      </c>
      <c r="L1558" s="15">
        <v>305931</v>
      </c>
      <c r="M1558" s="15">
        <v>257</v>
      </c>
      <c r="N1558" s="15">
        <v>16.564</v>
      </c>
      <c r="O1558" s="15">
        <v>257531</v>
      </c>
      <c r="P1558" s="15">
        <v>14668.1</v>
      </c>
      <c r="Q1558" s="15">
        <v>4101549</v>
      </c>
      <c r="R1558" s="15">
        <v>325000</v>
      </c>
      <c r="S1558" s="15">
        <v>20095</v>
      </c>
      <c r="T1558" s="15">
        <v>14.353</v>
      </c>
      <c r="U1558" s="15">
        <v>141.4</v>
      </c>
      <c r="V1558" s="15">
        <v>15</v>
      </c>
      <c r="W1558" s="15">
        <v>78.900000000000006</v>
      </c>
      <c r="X1558" s="15">
        <v>113.456233333333</v>
      </c>
      <c r="Y1558" s="15">
        <v>2.8571428571428599</v>
      </c>
      <c r="Z1558" s="15">
        <v>2.8361020088195801</v>
      </c>
      <c r="AA1558" s="15">
        <v>69.290672302246094</v>
      </c>
      <c r="AB1558" s="15">
        <v>330513</v>
      </c>
      <c r="AC1558" s="15">
        <v>43.44</v>
      </c>
      <c r="AD1558" s="15">
        <v>0</v>
      </c>
      <c r="AE1558" s="15">
        <v>122.7</v>
      </c>
      <c r="AF1558" s="15">
        <v>0</v>
      </c>
      <c r="AH1558" s="13">
        <f t="shared" si="336"/>
        <v>2020</v>
      </c>
      <c r="AI1558" s="13">
        <f t="shared" si="337"/>
        <v>49</v>
      </c>
      <c r="AJ1558" s="13">
        <f>IF(AND(ISNUMBER(C1558),ISNUMBER(AK1558),ISNUMBER(AL1558),AH1558&gt;=Inputs!$B$5,AH1558&lt;=Inputs!$B$6,AH1558&lt;&gt;Inputs!$B$7,AH1558&lt;&gt;Inputs!$B$8),1,0)</f>
        <v>0</v>
      </c>
      <c r="AK1558" s="13">
        <f>IF(INDEX($E1558:$AF1558,Inputs!$C$10)="","",INDEX($E1558:$AF1558,Inputs!$C$10))</f>
        <v>257531</v>
      </c>
      <c r="AL1558" s="13">
        <f>IF(INDEX($E1558:$AF1558,Inputs!$C$11)="","",INDEX($E1558:$AF1558,Inputs!$C$11))</f>
        <v>737000</v>
      </c>
      <c r="AM1558" s="19">
        <f>Regression!$C$5+Regression!$C$6*A1558</f>
        <v>9020.6951201738211</v>
      </c>
      <c r="AN1558" s="27" t="str">
        <f t="shared" si="338"/>
        <v/>
      </c>
      <c r="AO1558" s="30">
        <f>INDEX('Seasonal Index'!$E$2:$E$53,AI1558)</f>
        <v>0.98029372066923559</v>
      </c>
      <c r="AP1558" s="34" t="str">
        <f t="shared" si="339"/>
        <v/>
      </c>
      <c r="AQ1558" s="16">
        <f>IF(AJ1558=1,A1558-Regression!$C$15,0)</f>
        <v>0</v>
      </c>
      <c r="AR1558" s="16">
        <f>IF(AJ1558=1,AK1558-Regression!$D$15,0)</f>
        <v>0</v>
      </c>
      <c r="AS1558" s="16">
        <f>IF(AJ1558=1,AL1558-Regression!$E$15,0)</f>
        <v>0</v>
      </c>
      <c r="AT1558" s="16">
        <f>IF(AJ1558=1,AP1558-Regression!$F$15,0)</f>
        <v>0</v>
      </c>
      <c r="AU1558" s="19">
        <f>IF(AND(ISNUMBER(AK1558),ISNUMBER(AL1558)),Regression!$C$38+Regression!$D$38*A1558+Regression!$E$38*AK1558+Regression!$F$38*AL1558,"")</f>
        <v>7648.080458811517</v>
      </c>
      <c r="AV1558" s="34">
        <f t="shared" si="340"/>
        <v>7497.3652489460164</v>
      </c>
      <c r="AW1558" s="13" t="str">
        <f>IF(AJ1558=1,"Train",IF(AH1558=Inputs!$B$6+1,"Validation",IF(AH1558&gt;Inputs!$B$6+1,"Forecast","Not used")))</f>
        <v>Not used</v>
      </c>
      <c r="AX1558" s="34">
        <f t="shared" si="341"/>
        <v>7600</v>
      </c>
      <c r="AY1558" s="38" t="str">
        <f t="shared" si="342"/>
        <v/>
      </c>
      <c r="AZ1558" s="13">
        <f t="shared" si="343"/>
        <v>0</v>
      </c>
      <c r="BB1558" s="19">
        <f>Regression!$C$45+Regression!$C$46*A1558</f>
        <v>8572.4203790045995</v>
      </c>
      <c r="BC1558" s="27" t="str">
        <f t="shared" si="344"/>
        <v/>
      </c>
      <c r="BD1558" s="30">
        <f>INDEX('Seasonal Index'!$H$2:$H$53,AI1558)</f>
        <v>0.97990885322830168</v>
      </c>
      <c r="BE1558" s="34" t="str">
        <f t="shared" si="345"/>
        <v/>
      </c>
      <c r="BF1558" s="38" t="str">
        <f t="shared" si="346"/>
        <v/>
      </c>
      <c r="BG1558" s="34">
        <f t="shared" si="347"/>
        <v>7600</v>
      </c>
      <c r="BH1558" s="13">
        <f t="shared" si="348"/>
        <v>0</v>
      </c>
      <c r="BI1558" s="13">
        <f t="shared" si="349"/>
        <v>0</v>
      </c>
    </row>
    <row r="1559" spans="1:61" x14ac:dyDescent="0.2">
      <c r="A1559" s="15">
        <v>1558</v>
      </c>
      <c r="B1559" s="35">
        <v>44176</v>
      </c>
      <c r="C1559" s="36">
        <v>7975</v>
      </c>
      <c r="D1559" s="37"/>
      <c r="E1559" s="15">
        <v>3679.7179999999998</v>
      </c>
      <c r="F1559" s="15">
        <v>873000</v>
      </c>
      <c r="G1559" s="15">
        <v>722833.14285714296</v>
      </c>
      <c r="H1559" s="15">
        <v>46.037999999999997</v>
      </c>
      <c r="I1559" s="15">
        <v>49.323999999999998</v>
      </c>
      <c r="J1559" s="15">
        <v>2.1560000000000001</v>
      </c>
      <c r="K1559" s="15">
        <v>21704.437000000002</v>
      </c>
      <c r="L1559" s="15">
        <v>317876</v>
      </c>
      <c r="M1559" s="15">
        <v>280</v>
      </c>
      <c r="N1559" s="15">
        <v>16.564</v>
      </c>
      <c r="O1559" s="15">
        <v>257531</v>
      </c>
      <c r="P1559" s="15">
        <v>14725.8</v>
      </c>
      <c r="Q1559" s="15">
        <v>4101549</v>
      </c>
      <c r="R1559" s="15">
        <v>325000</v>
      </c>
      <c r="S1559" s="15">
        <v>20095</v>
      </c>
      <c r="T1559" s="15">
        <v>14.353</v>
      </c>
      <c r="U1559" s="15">
        <v>141.4</v>
      </c>
      <c r="V1559" s="15">
        <v>15</v>
      </c>
      <c r="W1559" s="15">
        <v>76.900000000000006</v>
      </c>
      <c r="X1559" s="15">
        <v>112.48896000000001</v>
      </c>
      <c r="Y1559" s="15">
        <v>2.8571428571428599</v>
      </c>
      <c r="Z1559" s="15">
        <v>2.8361020088195801</v>
      </c>
      <c r="AA1559" s="15">
        <v>69.290672302246094</v>
      </c>
      <c r="AB1559" s="15">
        <v>330513</v>
      </c>
      <c r="AC1559" s="15">
        <v>38.880000000000003</v>
      </c>
      <c r="AD1559" s="15">
        <v>0</v>
      </c>
      <c r="AE1559" s="15">
        <v>133.19999999999999</v>
      </c>
      <c r="AF1559" s="15">
        <v>0.9</v>
      </c>
      <c r="AH1559" s="13">
        <f t="shared" si="336"/>
        <v>2020</v>
      </c>
      <c r="AI1559" s="13">
        <f t="shared" si="337"/>
        <v>50</v>
      </c>
      <c r="AJ1559" s="13">
        <f>IF(AND(ISNUMBER(C1559),ISNUMBER(AK1559),ISNUMBER(AL1559),AH1559&gt;=Inputs!$B$5,AH1559&lt;=Inputs!$B$6,AH1559&lt;&gt;Inputs!$B$7,AH1559&lt;&gt;Inputs!$B$8),1,0)</f>
        <v>0</v>
      </c>
      <c r="AK1559" s="13">
        <f>IF(INDEX($E1559:$AF1559,Inputs!$C$10)="","",INDEX($E1559:$AF1559,Inputs!$C$10))</f>
        <v>257531</v>
      </c>
      <c r="AL1559" s="13">
        <f>IF(INDEX($E1559:$AF1559,Inputs!$C$11)="","",INDEX($E1559:$AF1559,Inputs!$C$11))</f>
        <v>873000</v>
      </c>
      <c r="AM1559" s="19">
        <f>Regression!$C$5+Regression!$C$6*A1559</f>
        <v>9019.5224452355033</v>
      </c>
      <c r="AN1559" s="27" t="str">
        <f t="shared" si="338"/>
        <v/>
      </c>
      <c r="AO1559" s="30">
        <f>INDEX('Seasonal Index'!$E$2:$E$53,AI1559)</f>
        <v>1.00060911532618</v>
      </c>
      <c r="AP1559" s="34" t="str">
        <f t="shared" si="339"/>
        <v/>
      </c>
      <c r="AQ1559" s="16">
        <f>IF(AJ1559=1,A1559-Regression!$C$15,0)</f>
        <v>0</v>
      </c>
      <c r="AR1559" s="16">
        <f>IF(AJ1559=1,AK1559-Regression!$D$15,0)</f>
        <v>0</v>
      </c>
      <c r="AS1559" s="16">
        <f>IF(AJ1559=1,AL1559-Regression!$E$15,0)</f>
        <v>0</v>
      </c>
      <c r="AT1559" s="16">
        <f>IF(AJ1559=1,AP1559-Regression!$F$15,0)</f>
        <v>0</v>
      </c>
      <c r="AU1559" s="19">
        <f>IF(AND(ISNUMBER(AK1559),ISNUMBER(AL1559)),Regression!$C$38+Regression!$D$38*A1559+Regression!$E$38*AK1559+Regression!$F$38*AL1559,"")</f>
        <v>7285.4325183546061</v>
      </c>
      <c r="AV1559" s="34">
        <f t="shared" si="340"/>
        <v>7289.870186959386</v>
      </c>
      <c r="AW1559" s="13" t="str">
        <f>IF(AJ1559=1,"Train",IF(AH1559=Inputs!$B$6+1,"Validation",IF(AH1559&gt;Inputs!$B$6+1,"Forecast","Not used")))</f>
        <v>Not used</v>
      </c>
      <c r="AX1559" s="34">
        <f t="shared" si="341"/>
        <v>7975</v>
      </c>
      <c r="AY1559" s="38" t="str">
        <f t="shared" si="342"/>
        <v/>
      </c>
      <c r="AZ1559" s="13">
        <f t="shared" si="343"/>
        <v>0</v>
      </c>
      <c r="BB1559" s="19">
        <f>Regression!$C$45+Regression!$C$46*A1559</f>
        <v>8573.979878617376</v>
      </c>
      <c r="BC1559" s="27" t="str">
        <f t="shared" si="344"/>
        <v/>
      </c>
      <c r="BD1559" s="30">
        <f>INDEX('Seasonal Index'!$H$2:$H$53,AI1559)</f>
        <v>0.99765913713107945</v>
      </c>
      <c r="BE1559" s="34" t="str">
        <f t="shared" si="345"/>
        <v/>
      </c>
      <c r="BF1559" s="38" t="str">
        <f t="shared" si="346"/>
        <v/>
      </c>
      <c r="BG1559" s="34">
        <f t="shared" si="347"/>
        <v>7975</v>
      </c>
      <c r="BH1559" s="13">
        <f t="shared" si="348"/>
        <v>0</v>
      </c>
      <c r="BI1559" s="13">
        <f t="shared" si="349"/>
        <v>0</v>
      </c>
    </row>
    <row r="1560" spans="1:61" x14ac:dyDescent="0.2">
      <c r="A1560" s="15">
        <v>1559</v>
      </c>
      <c r="B1560" s="35">
        <v>44183</v>
      </c>
      <c r="C1560" s="36">
        <v>8022</v>
      </c>
      <c r="D1560" s="37"/>
      <c r="E1560" s="15">
        <v>3695.0340000000001</v>
      </c>
      <c r="F1560" s="15">
        <v>886000</v>
      </c>
      <c r="G1560" s="15">
        <v>817706.71428571397</v>
      </c>
      <c r="H1560" s="15">
        <v>47.968000000000004</v>
      </c>
      <c r="I1560" s="15">
        <v>51.048000000000002</v>
      </c>
      <c r="J1560" s="15">
        <v>2.1579999999999999</v>
      </c>
      <c r="K1560" s="15">
        <v>21704.437000000002</v>
      </c>
      <c r="L1560" s="15">
        <v>317876</v>
      </c>
      <c r="M1560" s="15">
        <v>280</v>
      </c>
      <c r="N1560" s="15">
        <v>16.297999999999998</v>
      </c>
      <c r="O1560" s="15">
        <v>266596</v>
      </c>
      <c r="P1560" s="15">
        <v>14725.8</v>
      </c>
      <c r="Q1560" s="15">
        <v>4128741</v>
      </c>
      <c r="R1560" s="15">
        <v>325000</v>
      </c>
      <c r="S1560" s="15">
        <v>20095</v>
      </c>
      <c r="T1560" s="15">
        <v>14.353</v>
      </c>
      <c r="U1560" s="15">
        <v>141.4</v>
      </c>
      <c r="V1560" s="15">
        <v>15</v>
      </c>
      <c r="W1560" s="15">
        <v>76.900000000000006</v>
      </c>
      <c r="X1560" s="15">
        <v>111.97068</v>
      </c>
      <c r="Y1560" s="15">
        <v>2.8571428571428599</v>
      </c>
      <c r="Z1560" s="15">
        <v>2.9625084400177002</v>
      </c>
      <c r="AA1560" s="15">
        <v>69.290672302246094</v>
      </c>
      <c r="AB1560" s="15">
        <v>330513</v>
      </c>
      <c r="AC1560" s="15">
        <v>38.880000000000003</v>
      </c>
      <c r="AD1560" s="15">
        <v>0</v>
      </c>
      <c r="AE1560" s="15">
        <v>152.69999999999999</v>
      </c>
      <c r="AF1560" s="15">
        <v>0</v>
      </c>
      <c r="AH1560" s="13">
        <f t="shared" si="336"/>
        <v>2020</v>
      </c>
      <c r="AI1560" s="13">
        <f t="shared" si="337"/>
        <v>51</v>
      </c>
      <c r="AJ1560" s="13">
        <f>IF(AND(ISNUMBER(C1560),ISNUMBER(AK1560),ISNUMBER(AL1560),AH1560&gt;=Inputs!$B$5,AH1560&lt;=Inputs!$B$6,AH1560&lt;&gt;Inputs!$B$7,AH1560&lt;&gt;Inputs!$B$8),1,0)</f>
        <v>0</v>
      </c>
      <c r="AK1560" s="13">
        <f>IF(INDEX($E1560:$AF1560,Inputs!$C$10)="","",INDEX($E1560:$AF1560,Inputs!$C$10))</f>
        <v>266596</v>
      </c>
      <c r="AL1560" s="13">
        <f>IF(INDEX($E1560:$AF1560,Inputs!$C$11)="","",INDEX($E1560:$AF1560,Inputs!$C$11))</f>
        <v>886000</v>
      </c>
      <c r="AM1560" s="19">
        <f>Regression!$C$5+Regression!$C$6*A1560</f>
        <v>9018.3497702971836</v>
      </c>
      <c r="AN1560" s="27" t="str">
        <f t="shared" si="338"/>
        <v/>
      </c>
      <c r="AO1560" s="30">
        <f>INDEX('Seasonal Index'!$E$2:$E$53,AI1560)</f>
        <v>1.0219733137822757</v>
      </c>
      <c r="AP1560" s="34" t="str">
        <f t="shared" si="339"/>
        <v/>
      </c>
      <c r="AQ1560" s="16">
        <f>IF(AJ1560=1,A1560-Regression!$C$15,0)</f>
        <v>0</v>
      </c>
      <c r="AR1560" s="16">
        <f>IF(AJ1560=1,AK1560-Regression!$D$15,0)</f>
        <v>0</v>
      </c>
      <c r="AS1560" s="16">
        <f>IF(AJ1560=1,AL1560-Regression!$E$15,0)</f>
        <v>0</v>
      </c>
      <c r="AT1560" s="16">
        <f>IF(AJ1560=1,AP1560-Regression!$F$15,0)</f>
        <v>0</v>
      </c>
      <c r="AU1560" s="19">
        <f>IF(AND(ISNUMBER(AK1560),ISNUMBER(AL1560)),Regression!$C$38+Regression!$D$38*A1560+Regression!$E$38*AK1560+Regression!$F$38*AL1560,"")</f>
        <v>7265.8953109617414</v>
      </c>
      <c r="AV1560" s="34">
        <f t="shared" si="340"/>
        <v>7425.5511085386697</v>
      </c>
      <c r="AW1560" s="13" t="str">
        <f>IF(AJ1560=1,"Train",IF(AH1560=Inputs!$B$6+1,"Validation",IF(AH1560&gt;Inputs!$B$6+1,"Forecast","Not used")))</f>
        <v>Not used</v>
      </c>
      <c r="AX1560" s="34">
        <f t="shared" si="341"/>
        <v>8022</v>
      </c>
      <c r="AY1560" s="38" t="str">
        <f t="shared" si="342"/>
        <v/>
      </c>
      <c r="AZ1560" s="13">
        <f t="shared" si="343"/>
        <v>0</v>
      </c>
      <c r="BB1560" s="19">
        <f>Regression!$C$45+Regression!$C$46*A1560</f>
        <v>8575.5393782301526</v>
      </c>
      <c r="BC1560" s="27" t="str">
        <f t="shared" si="344"/>
        <v/>
      </c>
      <c r="BD1560" s="30">
        <f>INDEX('Seasonal Index'!$H$2:$H$53,AI1560)</f>
        <v>1.0395425337611444</v>
      </c>
      <c r="BE1560" s="34" t="str">
        <f t="shared" si="345"/>
        <v/>
      </c>
      <c r="BF1560" s="38" t="str">
        <f t="shared" si="346"/>
        <v/>
      </c>
      <c r="BG1560" s="34">
        <f t="shared" si="347"/>
        <v>8022</v>
      </c>
      <c r="BH1560" s="13">
        <f t="shared" si="348"/>
        <v>0</v>
      </c>
      <c r="BI1560" s="13">
        <f t="shared" si="349"/>
        <v>0</v>
      </c>
    </row>
    <row r="1561" spans="1:61" x14ac:dyDescent="0.2">
      <c r="A1561" s="15">
        <v>1560</v>
      </c>
      <c r="B1561" s="35">
        <v>44190</v>
      </c>
      <c r="C1561" s="36">
        <v>8128</v>
      </c>
      <c r="D1561" s="37"/>
      <c r="E1561" s="15">
        <v>3693.8125</v>
      </c>
      <c r="F1561" s="15">
        <v>815000</v>
      </c>
      <c r="G1561" s="15">
        <v>1013320.28571429</v>
      </c>
      <c r="H1561" s="15">
        <v>47.732500000000002</v>
      </c>
      <c r="I1561" s="15">
        <v>50.604999999999997</v>
      </c>
      <c r="J1561" s="15">
        <v>2.2240000000000002</v>
      </c>
      <c r="K1561" s="15">
        <v>21704.437000000002</v>
      </c>
      <c r="L1561" s="15">
        <v>317876</v>
      </c>
      <c r="M1561" s="15">
        <v>280</v>
      </c>
      <c r="N1561" s="15">
        <v>16.297999999999998</v>
      </c>
      <c r="O1561" s="15">
        <v>266596</v>
      </c>
      <c r="P1561" s="15">
        <v>14725.8</v>
      </c>
      <c r="Q1561" s="15">
        <v>4128741</v>
      </c>
      <c r="R1561" s="15">
        <v>325000</v>
      </c>
      <c r="S1561" s="15">
        <v>20095</v>
      </c>
      <c r="T1561" s="15">
        <v>14.353</v>
      </c>
      <c r="U1561" s="15">
        <v>141.4</v>
      </c>
      <c r="V1561" s="15">
        <v>15</v>
      </c>
      <c r="W1561" s="15">
        <v>76.900000000000006</v>
      </c>
      <c r="X1561" s="15">
        <v>111.71526</v>
      </c>
      <c r="Y1561" s="15">
        <v>2.8571428571428599</v>
      </c>
      <c r="Z1561" s="15">
        <v>2.9625084400177002</v>
      </c>
      <c r="AA1561" s="15">
        <v>69.290672302246094</v>
      </c>
      <c r="AB1561" s="15">
        <v>330513</v>
      </c>
      <c r="AC1561" s="15">
        <v>38.880000000000003</v>
      </c>
      <c r="AD1561" s="15">
        <v>1</v>
      </c>
      <c r="AE1561" s="15">
        <v>143.80000000000001</v>
      </c>
      <c r="AF1561" s="15">
        <v>0</v>
      </c>
      <c r="AH1561" s="13">
        <f t="shared" si="336"/>
        <v>2020</v>
      </c>
      <c r="AI1561" s="13">
        <f t="shared" si="337"/>
        <v>52</v>
      </c>
      <c r="AJ1561" s="13">
        <f>IF(AND(ISNUMBER(C1561),ISNUMBER(AK1561),ISNUMBER(AL1561),AH1561&gt;=Inputs!$B$5,AH1561&lt;=Inputs!$B$6,AH1561&lt;&gt;Inputs!$B$7,AH1561&lt;&gt;Inputs!$B$8),1,0)</f>
        <v>0</v>
      </c>
      <c r="AK1561" s="13">
        <f>IF(INDEX($E1561:$AF1561,Inputs!$C$10)="","",INDEX($E1561:$AF1561,Inputs!$C$10))</f>
        <v>266596</v>
      </c>
      <c r="AL1561" s="13">
        <f>IF(INDEX($E1561:$AF1561,Inputs!$C$11)="","",INDEX($E1561:$AF1561,Inputs!$C$11))</f>
        <v>815000</v>
      </c>
      <c r="AM1561" s="19">
        <f>Regression!$C$5+Regression!$C$6*A1561</f>
        <v>9017.1770953588639</v>
      </c>
      <c r="AN1561" s="27" t="str">
        <f t="shared" si="338"/>
        <v/>
      </c>
      <c r="AO1561" s="30">
        <f>INDEX('Seasonal Index'!$E$2:$E$53,AI1561)</f>
        <v>0.94105970168970154</v>
      </c>
      <c r="AP1561" s="34" t="str">
        <f t="shared" si="339"/>
        <v/>
      </c>
      <c r="AQ1561" s="16">
        <f>IF(AJ1561=1,A1561-Regression!$C$15,0)</f>
        <v>0</v>
      </c>
      <c r="AR1561" s="16">
        <f>IF(AJ1561=1,AK1561-Regression!$D$15,0)</f>
        <v>0</v>
      </c>
      <c r="AS1561" s="16">
        <f>IF(AJ1561=1,AL1561-Regression!$E$15,0)</f>
        <v>0</v>
      </c>
      <c r="AT1561" s="16">
        <f>IF(AJ1561=1,AP1561-Regression!$F$15,0)</f>
        <v>0</v>
      </c>
      <c r="AU1561" s="19">
        <f>IF(AND(ISNUMBER(AK1561),ISNUMBER(AL1561)),Regression!$C$38+Regression!$D$38*A1561+Regression!$E$38*AK1561+Regression!$F$38*AL1561,"")</f>
        <v>7452.8409354935684</v>
      </c>
      <c r="AV1561" s="34">
        <f t="shared" si="340"/>
        <v>7013.5682674963737</v>
      </c>
      <c r="AW1561" s="13" t="str">
        <f>IF(AJ1561=1,"Train",IF(AH1561=Inputs!$B$6+1,"Validation",IF(AH1561&gt;Inputs!$B$6+1,"Forecast","Not used")))</f>
        <v>Not used</v>
      </c>
      <c r="AX1561" s="34">
        <f t="shared" si="341"/>
        <v>8128</v>
      </c>
      <c r="AY1561" s="38" t="str">
        <f t="shared" si="342"/>
        <v/>
      </c>
      <c r="AZ1561" s="13">
        <f t="shared" si="343"/>
        <v>0</v>
      </c>
      <c r="BB1561" s="19">
        <f>Regression!$C$45+Regression!$C$46*A1561</f>
        <v>8577.0988778429291</v>
      </c>
      <c r="BC1561" s="27" t="str">
        <f t="shared" si="344"/>
        <v/>
      </c>
      <c r="BD1561" s="30">
        <f>INDEX('Seasonal Index'!$H$2:$H$53,AI1561)</f>
        <v>0.89289929772275245</v>
      </c>
      <c r="BE1561" s="34" t="str">
        <f t="shared" si="345"/>
        <v/>
      </c>
      <c r="BF1561" s="38" t="str">
        <f t="shared" si="346"/>
        <v/>
      </c>
      <c r="BG1561" s="34">
        <f t="shared" si="347"/>
        <v>8128</v>
      </c>
      <c r="BH1561" s="13">
        <f t="shared" si="348"/>
        <v>0</v>
      </c>
      <c r="BI1561" s="13">
        <f t="shared" si="349"/>
        <v>0</v>
      </c>
    </row>
    <row r="1562" spans="1:61" x14ac:dyDescent="0.2">
      <c r="A1562" s="15">
        <v>1561</v>
      </c>
      <c r="B1562" s="35">
        <v>44197</v>
      </c>
      <c r="C1562" s="36">
        <v>7441</v>
      </c>
      <c r="D1562" s="37"/>
      <c r="E1562" s="15">
        <v>3737.6275000000001</v>
      </c>
      <c r="F1562" s="15">
        <v>773000</v>
      </c>
      <c r="G1562" s="15">
        <v>1103723.1428571399</v>
      </c>
      <c r="H1562" s="15">
        <v>47.984999999999999</v>
      </c>
      <c r="I1562" s="15">
        <v>50.82</v>
      </c>
      <c r="J1562" s="15">
        <v>2.2429999999999999</v>
      </c>
      <c r="K1562" s="15">
        <v>21704.437000000002</v>
      </c>
      <c r="L1562" s="15">
        <v>317876</v>
      </c>
      <c r="M1562" s="15">
        <v>280</v>
      </c>
      <c r="N1562" s="15">
        <v>16.297999999999998</v>
      </c>
      <c r="O1562" s="15">
        <v>266596</v>
      </c>
      <c r="P1562" s="15">
        <v>14725.8</v>
      </c>
      <c r="Q1562" s="15">
        <v>4128741</v>
      </c>
      <c r="R1562" s="15">
        <v>325000</v>
      </c>
      <c r="S1562" s="15">
        <v>20095</v>
      </c>
      <c r="T1562" s="15">
        <v>14.353</v>
      </c>
      <c r="U1562" s="15">
        <v>141.4</v>
      </c>
      <c r="V1562" s="15">
        <v>15</v>
      </c>
      <c r="W1562" s="15">
        <v>76.900000000000006</v>
      </c>
      <c r="X1562" s="15">
        <v>112.03896666666699</v>
      </c>
      <c r="Y1562" s="15">
        <v>2.8571428571428599</v>
      </c>
      <c r="Z1562" s="15">
        <v>2.9625084400177002</v>
      </c>
      <c r="AA1562" s="15">
        <v>69.290672302246094</v>
      </c>
      <c r="AB1562" s="15">
        <v>330513</v>
      </c>
      <c r="AC1562" s="15">
        <v>38.880000000000003</v>
      </c>
      <c r="AD1562" s="15">
        <v>1</v>
      </c>
      <c r="AE1562" s="15">
        <v>151.30000000000001</v>
      </c>
      <c r="AF1562" s="15">
        <v>0.5</v>
      </c>
      <c r="AH1562" s="13">
        <f t="shared" si="336"/>
        <v>2021</v>
      </c>
      <c r="AI1562" s="13">
        <f t="shared" si="337"/>
        <v>1</v>
      </c>
      <c r="AJ1562" s="13">
        <f>IF(AND(ISNUMBER(C1562),ISNUMBER(AK1562),ISNUMBER(AL1562),AH1562&gt;=Inputs!$B$5,AH1562&lt;=Inputs!$B$6,AH1562&lt;&gt;Inputs!$B$7,AH1562&lt;&gt;Inputs!$B$8),1,0)</f>
        <v>0</v>
      </c>
      <c r="AK1562" s="13">
        <f>IF(INDEX($E1562:$AF1562,Inputs!$C$10)="","",INDEX($E1562:$AF1562,Inputs!$C$10))</f>
        <v>266596</v>
      </c>
      <c r="AL1562" s="13">
        <f>IF(INDEX($E1562:$AF1562,Inputs!$C$11)="","",INDEX($E1562:$AF1562,Inputs!$C$11))</f>
        <v>773000</v>
      </c>
      <c r="AM1562" s="19">
        <f>Regression!$C$5+Regression!$C$6*A1562</f>
        <v>9016.004420420546</v>
      </c>
      <c r="AN1562" s="27" t="str">
        <f t="shared" si="338"/>
        <v/>
      </c>
      <c r="AO1562" s="30">
        <f>INDEX('Seasonal Index'!$E$2:$E$53,AI1562)</f>
        <v>0.91465818912124619</v>
      </c>
      <c r="AP1562" s="34" t="str">
        <f t="shared" si="339"/>
        <v/>
      </c>
      <c r="AQ1562" s="16">
        <f>IF(AJ1562=1,A1562-Regression!$C$15,0)</f>
        <v>0</v>
      </c>
      <c r="AR1562" s="16">
        <f>IF(AJ1562=1,AK1562-Regression!$D$15,0)</f>
        <v>0</v>
      </c>
      <c r="AS1562" s="16">
        <f>IF(AJ1562=1,AL1562-Regression!$E$15,0)</f>
        <v>0</v>
      </c>
      <c r="AT1562" s="16">
        <f>IF(AJ1562=1,AP1562-Regression!$F$15,0)</f>
        <v>0</v>
      </c>
      <c r="AU1562" s="19">
        <f>IF(AND(ISNUMBER(AK1562),ISNUMBER(AL1562)),Regression!$C$38+Regression!$D$38*A1562+Regression!$E$38*AK1562+Regression!$F$38*AL1562,"")</f>
        <v>7562.790360099435</v>
      </c>
      <c r="AV1562" s="34">
        <f t="shared" si="340"/>
        <v>6917.3681354721666</v>
      </c>
      <c r="AW1562" s="13" t="str">
        <f>IF(AJ1562=1,"Train",IF(AH1562=Inputs!$B$6+1,"Validation",IF(AH1562&gt;Inputs!$B$6+1,"Forecast","Not used")))</f>
        <v>Not used</v>
      </c>
      <c r="AX1562" s="34">
        <f t="shared" si="341"/>
        <v>7441</v>
      </c>
      <c r="AY1562" s="38" t="str">
        <f t="shared" si="342"/>
        <v/>
      </c>
      <c r="AZ1562" s="13">
        <f t="shared" si="343"/>
        <v>0</v>
      </c>
      <c r="BB1562" s="19">
        <f>Regression!$C$45+Regression!$C$46*A1562</f>
        <v>8578.6583774557057</v>
      </c>
      <c r="BC1562" s="27" t="str">
        <f t="shared" si="344"/>
        <v/>
      </c>
      <c r="BD1562" s="30">
        <f>INDEX('Seasonal Index'!$H$2:$H$53,AI1562)</f>
        <v>0.90693988880451892</v>
      </c>
      <c r="BE1562" s="34" t="str">
        <f t="shared" si="345"/>
        <v/>
      </c>
      <c r="BF1562" s="38" t="str">
        <f t="shared" si="346"/>
        <v/>
      </c>
      <c r="BG1562" s="34">
        <f t="shared" si="347"/>
        <v>7441</v>
      </c>
      <c r="BH1562" s="13">
        <f t="shared" si="348"/>
        <v>0</v>
      </c>
      <c r="BI1562" s="13">
        <f t="shared" si="349"/>
        <v>0</v>
      </c>
    </row>
    <row r="1563" spans="1:61" x14ac:dyDescent="0.2">
      <c r="A1563" s="15">
        <v>1562</v>
      </c>
      <c r="B1563" s="35">
        <v>44204</v>
      </c>
      <c r="C1563" s="36">
        <v>7532</v>
      </c>
      <c r="D1563" s="37"/>
      <c r="E1563" s="15">
        <v>3760.8240000000001</v>
      </c>
      <c r="F1563" s="15">
        <v>803000</v>
      </c>
      <c r="G1563" s="15">
        <v>986176</v>
      </c>
      <c r="H1563" s="15">
        <v>50.094000000000001</v>
      </c>
      <c r="I1563" s="15">
        <v>53.308</v>
      </c>
      <c r="J1563" s="15">
        <v>2.2490000000000001</v>
      </c>
      <c r="K1563" s="15">
        <v>21704.437000000002</v>
      </c>
      <c r="L1563" s="15">
        <v>317876</v>
      </c>
      <c r="M1563" s="15">
        <v>311</v>
      </c>
      <c r="N1563" s="15">
        <v>16.297999999999998</v>
      </c>
      <c r="O1563" s="15">
        <v>266596</v>
      </c>
      <c r="P1563" s="15">
        <v>14701.6</v>
      </c>
      <c r="Q1563" s="15">
        <v>4128741</v>
      </c>
      <c r="R1563" s="15">
        <v>325000</v>
      </c>
      <c r="S1563" s="15">
        <v>20095</v>
      </c>
      <c r="T1563" s="15">
        <v>14.353</v>
      </c>
      <c r="U1563" s="15">
        <v>141.4</v>
      </c>
      <c r="V1563" s="15">
        <v>15</v>
      </c>
      <c r="W1563" s="15">
        <v>75.3</v>
      </c>
      <c r="X1563" s="15">
        <v>111.529425</v>
      </c>
      <c r="Y1563" s="15">
        <v>2.8571428571428599</v>
      </c>
      <c r="Z1563" s="15">
        <v>2.9625084400177002</v>
      </c>
      <c r="AA1563" s="15">
        <v>69.290672302246094</v>
      </c>
      <c r="AB1563" s="15">
        <v>330513</v>
      </c>
      <c r="AC1563" s="15">
        <v>37.130000000000003</v>
      </c>
      <c r="AD1563" s="15">
        <v>0</v>
      </c>
      <c r="AE1563" s="15">
        <v>151.80000000000001</v>
      </c>
      <c r="AF1563" s="15">
        <v>0</v>
      </c>
      <c r="AH1563" s="13">
        <f t="shared" si="336"/>
        <v>2021</v>
      </c>
      <c r="AI1563" s="13">
        <f t="shared" si="337"/>
        <v>2</v>
      </c>
      <c r="AJ1563" s="13">
        <f>IF(AND(ISNUMBER(C1563),ISNUMBER(AK1563),ISNUMBER(AL1563),AH1563&gt;=Inputs!$B$5,AH1563&lt;=Inputs!$B$6,AH1563&lt;&gt;Inputs!$B$7,AH1563&lt;&gt;Inputs!$B$8),1,0)</f>
        <v>0</v>
      </c>
      <c r="AK1563" s="13">
        <f>IF(INDEX($E1563:$AF1563,Inputs!$C$10)="","",INDEX($E1563:$AF1563,Inputs!$C$10))</f>
        <v>266596</v>
      </c>
      <c r="AL1563" s="13">
        <f>IF(INDEX($E1563:$AF1563,Inputs!$C$11)="","",INDEX($E1563:$AF1563,Inputs!$C$11))</f>
        <v>803000</v>
      </c>
      <c r="AM1563" s="19">
        <f>Regression!$C$5+Regression!$C$6*A1563</f>
        <v>9014.8317454822263</v>
      </c>
      <c r="AN1563" s="27" t="str">
        <f t="shared" si="338"/>
        <v/>
      </c>
      <c r="AO1563" s="30">
        <f>INDEX('Seasonal Index'!$E$2:$E$53,AI1563)</f>
        <v>0.92112372079680493</v>
      </c>
      <c r="AP1563" s="34" t="str">
        <f t="shared" si="339"/>
        <v/>
      </c>
      <c r="AQ1563" s="16">
        <f>IF(AJ1563=1,A1563-Regression!$C$15,0)</f>
        <v>0</v>
      </c>
      <c r="AR1563" s="16">
        <f>IF(AJ1563=1,AK1563-Regression!$D$15,0)</f>
        <v>0</v>
      </c>
      <c r="AS1563" s="16">
        <f>IF(AJ1563=1,AL1563-Regression!$E$15,0)</f>
        <v>0</v>
      </c>
      <c r="AT1563" s="16">
        <f>IF(AJ1563=1,AP1563-Regression!$F$15,0)</f>
        <v>0</v>
      </c>
      <c r="AU1563" s="19">
        <f>IF(AND(ISNUMBER(AK1563),ISNUMBER(AL1563)),Regression!$C$38+Regression!$D$38*A1563+Regression!$E$38*AK1563+Regression!$F$38*AL1563,"")</f>
        <v>7481.5768055787839</v>
      </c>
      <c r="AV1563" s="34">
        <f t="shared" si="340"/>
        <v>6891.4578645818037</v>
      </c>
      <c r="AW1563" s="13" t="str">
        <f>IF(AJ1563=1,"Train",IF(AH1563=Inputs!$B$6+1,"Validation",IF(AH1563&gt;Inputs!$B$6+1,"Forecast","Not used")))</f>
        <v>Not used</v>
      </c>
      <c r="AX1563" s="34">
        <f t="shared" si="341"/>
        <v>7532</v>
      </c>
      <c r="AY1563" s="38" t="str">
        <f t="shared" si="342"/>
        <v/>
      </c>
      <c r="AZ1563" s="13">
        <f t="shared" si="343"/>
        <v>0</v>
      </c>
      <c r="BB1563" s="19">
        <f>Regression!$C$45+Regression!$C$46*A1563</f>
        <v>8580.2178770684841</v>
      </c>
      <c r="BC1563" s="27" t="str">
        <f t="shared" si="344"/>
        <v/>
      </c>
      <c r="BD1563" s="30">
        <f>INDEX('Seasonal Index'!$H$2:$H$53,AI1563)</f>
        <v>0.93580735968008499</v>
      </c>
      <c r="BE1563" s="34" t="str">
        <f t="shared" si="345"/>
        <v/>
      </c>
      <c r="BF1563" s="38" t="str">
        <f t="shared" si="346"/>
        <v/>
      </c>
      <c r="BG1563" s="34">
        <f t="shared" si="347"/>
        <v>7532</v>
      </c>
      <c r="BH1563" s="13">
        <f t="shared" si="348"/>
        <v>0</v>
      </c>
      <c r="BI1563" s="13">
        <f t="shared" si="349"/>
        <v>0</v>
      </c>
    </row>
    <row r="1564" spans="1:61" x14ac:dyDescent="0.2">
      <c r="A1564" s="15">
        <v>1563</v>
      </c>
      <c r="B1564" s="35">
        <v>44211</v>
      </c>
      <c r="C1564" s="36">
        <v>8112</v>
      </c>
      <c r="D1564" s="37"/>
      <c r="E1564" s="15">
        <v>3794.886</v>
      </c>
      <c r="F1564" s="15">
        <v>890000</v>
      </c>
      <c r="G1564" s="15">
        <v>769750.85714285704</v>
      </c>
      <c r="H1564" s="15">
        <v>52.752000000000002</v>
      </c>
      <c r="I1564" s="15">
        <v>55.38</v>
      </c>
      <c r="J1564" s="15">
        <v>2.3170000000000002</v>
      </c>
      <c r="K1564" s="15">
        <v>21704.437000000002</v>
      </c>
      <c r="L1564" s="15">
        <v>330229</v>
      </c>
      <c r="M1564" s="15">
        <v>311</v>
      </c>
      <c r="N1564" s="15">
        <v>16.297999999999998</v>
      </c>
      <c r="O1564" s="15">
        <v>238300</v>
      </c>
      <c r="P1564" s="15">
        <v>14701.6</v>
      </c>
      <c r="Q1564" s="15">
        <v>4128741</v>
      </c>
      <c r="R1564" s="15">
        <v>325000</v>
      </c>
      <c r="S1564" s="15">
        <v>20095</v>
      </c>
      <c r="T1564" s="15">
        <v>14.353</v>
      </c>
      <c r="U1564" s="15">
        <v>141.4</v>
      </c>
      <c r="V1564" s="15">
        <v>15</v>
      </c>
      <c r="W1564" s="15">
        <v>75.3</v>
      </c>
      <c r="X1564" s="15">
        <v>111.1208</v>
      </c>
      <c r="Y1564" s="15">
        <v>2.8571428571428599</v>
      </c>
      <c r="Z1564" s="15">
        <v>2.9625084400177002</v>
      </c>
      <c r="AA1564" s="15">
        <v>68.406814575195298</v>
      </c>
      <c r="AB1564" s="15">
        <v>330513</v>
      </c>
      <c r="AC1564" s="15">
        <v>37.130000000000003</v>
      </c>
      <c r="AD1564" s="15">
        <v>0</v>
      </c>
      <c r="AE1564" s="15">
        <v>170.5</v>
      </c>
      <c r="AF1564" s="15">
        <v>0.9</v>
      </c>
      <c r="AH1564" s="13">
        <f t="shared" si="336"/>
        <v>2021</v>
      </c>
      <c r="AI1564" s="13">
        <f t="shared" si="337"/>
        <v>3</v>
      </c>
      <c r="AJ1564" s="13">
        <f>IF(AND(ISNUMBER(C1564),ISNUMBER(AK1564),ISNUMBER(AL1564),AH1564&gt;=Inputs!$B$5,AH1564&lt;=Inputs!$B$6,AH1564&lt;&gt;Inputs!$B$7,AH1564&lt;&gt;Inputs!$B$8),1,0)</f>
        <v>0</v>
      </c>
      <c r="AK1564" s="13">
        <f>IF(INDEX($E1564:$AF1564,Inputs!$C$10)="","",INDEX($E1564:$AF1564,Inputs!$C$10))</f>
        <v>238300</v>
      </c>
      <c r="AL1564" s="13">
        <f>IF(INDEX($E1564:$AF1564,Inputs!$C$11)="","",INDEX($E1564:$AF1564,Inputs!$C$11))</f>
        <v>890000</v>
      </c>
      <c r="AM1564" s="19">
        <f>Regression!$C$5+Regression!$C$6*A1564</f>
        <v>9013.6590705439066</v>
      </c>
      <c r="AN1564" s="27" t="str">
        <f t="shared" si="338"/>
        <v/>
      </c>
      <c r="AO1564" s="30">
        <f>INDEX('Seasonal Index'!$E$2:$E$53,AI1564)</f>
        <v>0.93247570989249473</v>
      </c>
      <c r="AP1564" s="34" t="str">
        <f t="shared" si="339"/>
        <v/>
      </c>
      <c r="AQ1564" s="16">
        <f>IF(AJ1564=1,A1564-Regression!$C$15,0)</f>
        <v>0</v>
      </c>
      <c r="AR1564" s="16">
        <f>IF(AJ1564=1,AK1564-Regression!$D$15,0)</f>
        <v>0</v>
      </c>
      <c r="AS1564" s="16">
        <f>IF(AJ1564=1,AL1564-Regression!$E$15,0)</f>
        <v>0</v>
      </c>
      <c r="AT1564" s="16">
        <f>IF(AJ1564=1,AP1564-Regression!$F$15,0)</f>
        <v>0</v>
      </c>
      <c r="AU1564" s="19">
        <f>IF(AND(ISNUMBER(AK1564),ISNUMBER(AL1564)),Regression!$C$38+Regression!$D$38*A1564+Regression!$E$38*AK1564+Regression!$F$38*AL1564,"")</f>
        <v>7197.3949985086656</v>
      </c>
      <c r="AV1564" s="34">
        <f t="shared" si="340"/>
        <v>6711.396010611059</v>
      </c>
      <c r="AW1564" s="13" t="str">
        <f>IF(AJ1564=1,"Train",IF(AH1564=Inputs!$B$6+1,"Validation",IF(AH1564&gt;Inputs!$B$6+1,"Forecast","Not used")))</f>
        <v>Not used</v>
      </c>
      <c r="AX1564" s="34">
        <f t="shared" si="341"/>
        <v>8112</v>
      </c>
      <c r="AY1564" s="38" t="str">
        <f t="shared" si="342"/>
        <v/>
      </c>
      <c r="AZ1564" s="13">
        <f t="shared" si="343"/>
        <v>0</v>
      </c>
      <c r="BB1564" s="19">
        <f>Regression!$C$45+Regression!$C$46*A1564</f>
        <v>8581.7773766812606</v>
      </c>
      <c r="BC1564" s="27" t="str">
        <f t="shared" si="344"/>
        <v/>
      </c>
      <c r="BD1564" s="30">
        <f>INDEX('Seasonal Index'!$H$2:$H$53,AI1564)</f>
        <v>0.93511463592432087</v>
      </c>
      <c r="BE1564" s="34" t="str">
        <f t="shared" si="345"/>
        <v/>
      </c>
      <c r="BF1564" s="38" t="str">
        <f t="shared" si="346"/>
        <v/>
      </c>
      <c r="BG1564" s="34">
        <f t="shared" si="347"/>
        <v>8112</v>
      </c>
      <c r="BH1564" s="13">
        <f t="shared" si="348"/>
        <v>0</v>
      </c>
      <c r="BI1564" s="13">
        <f t="shared" si="349"/>
        <v>0</v>
      </c>
    </row>
    <row r="1565" spans="1:61" x14ac:dyDescent="0.2">
      <c r="A1565" s="15">
        <v>1564</v>
      </c>
      <c r="B1565" s="35">
        <v>44218</v>
      </c>
      <c r="C1565" s="36">
        <v>7833</v>
      </c>
      <c r="D1565" s="37"/>
      <c r="E1565" s="15">
        <v>3836.3249999999998</v>
      </c>
      <c r="F1565" s="15">
        <v>844000</v>
      </c>
      <c r="G1565" s="15">
        <v>750560.14285714296</v>
      </c>
      <c r="H1565" s="15">
        <v>52.827500000000001</v>
      </c>
      <c r="I1565" s="15">
        <v>55.23</v>
      </c>
      <c r="J1565" s="15">
        <v>2.379</v>
      </c>
      <c r="K1565" s="15">
        <v>21704.437000000002</v>
      </c>
      <c r="L1565" s="15">
        <v>330229</v>
      </c>
      <c r="M1565" s="15">
        <v>311</v>
      </c>
      <c r="N1565" s="15">
        <v>16.905999999999999</v>
      </c>
      <c r="O1565" s="15">
        <v>238300</v>
      </c>
      <c r="P1565" s="15">
        <v>14701.6</v>
      </c>
      <c r="Q1565" s="15">
        <v>4128741</v>
      </c>
      <c r="R1565" s="15">
        <v>325000</v>
      </c>
      <c r="S1565" s="15">
        <v>20095</v>
      </c>
      <c r="T1565" s="15">
        <v>14.353</v>
      </c>
      <c r="U1565" s="15">
        <v>141.4</v>
      </c>
      <c r="V1565" s="15">
        <v>15</v>
      </c>
      <c r="W1565" s="15">
        <v>75.3</v>
      </c>
      <c r="X1565" s="15">
        <v>111.48106</v>
      </c>
      <c r="Y1565" s="15">
        <v>2.8571428571428599</v>
      </c>
      <c r="Z1565" s="15">
        <v>3</v>
      </c>
      <c r="AA1565" s="15">
        <v>68.406814575195298</v>
      </c>
      <c r="AB1565" s="15">
        <v>330513</v>
      </c>
      <c r="AC1565" s="15">
        <v>37.130000000000003</v>
      </c>
      <c r="AD1565" s="15">
        <v>0</v>
      </c>
      <c r="AE1565" s="15">
        <v>144.1</v>
      </c>
      <c r="AF1565" s="15">
        <v>1.5</v>
      </c>
      <c r="AH1565" s="13">
        <f t="shared" si="336"/>
        <v>2021</v>
      </c>
      <c r="AI1565" s="13">
        <f t="shared" si="337"/>
        <v>4</v>
      </c>
      <c r="AJ1565" s="13">
        <f>IF(AND(ISNUMBER(C1565),ISNUMBER(AK1565),ISNUMBER(AL1565),AH1565&gt;=Inputs!$B$5,AH1565&lt;=Inputs!$B$6,AH1565&lt;&gt;Inputs!$B$7,AH1565&lt;&gt;Inputs!$B$8),1,0)</f>
        <v>0</v>
      </c>
      <c r="AK1565" s="13">
        <f>IF(INDEX($E1565:$AF1565,Inputs!$C$10)="","",INDEX($E1565:$AF1565,Inputs!$C$10))</f>
        <v>238300</v>
      </c>
      <c r="AL1565" s="13">
        <f>IF(INDEX($E1565:$AF1565,Inputs!$C$11)="","",INDEX($E1565:$AF1565,Inputs!$C$11))</f>
        <v>844000</v>
      </c>
      <c r="AM1565" s="19">
        <f>Regression!$C$5+Regression!$C$6*A1565</f>
        <v>9012.4863956055888</v>
      </c>
      <c r="AN1565" s="27" t="str">
        <f t="shared" si="338"/>
        <v/>
      </c>
      <c r="AO1565" s="30">
        <f>INDEX('Seasonal Index'!$E$2:$E$53,AI1565)</f>
        <v>0.95567024426301994</v>
      </c>
      <c r="AP1565" s="34" t="str">
        <f t="shared" si="339"/>
        <v/>
      </c>
      <c r="AQ1565" s="16">
        <f>IF(AJ1565=1,A1565-Regression!$C$15,0)</f>
        <v>0</v>
      </c>
      <c r="AR1565" s="16">
        <f>IF(AJ1565=1,AK1565-Regression!$D$15,0)</f>
        <v>0</v>
      </c>
      <c r="AS1565" s="16">
        <f>IF(AJ1565=1,AL1565-Regression!$E$15,0)</f>
        <v>0</v>
      </c>
      <c r="AT1565" s="16">
        <f>IF(AJ1565=1,AP1565-Regression!$F$15,0)</f>
        <v>0</v>
      </c>
      <c r="AU1565" s="19">
        <f>IF(AND(ISNUMBER(AK1565),ISNUMBER(AL1565)),Regression!$C$38+Regression!$D$38*A1565+Regression!$E$38*AK1565+Regression!$F$38*AL1565,"")</f>
        <v>7317.9645886215603</v>
      </c>
      <c r="AV1565" s="34">
        <f t="shared" si="340"/>
        <v>6993.5610059160972</v>
      </c>
      <c r="AW1565" s="13" t="str">
        <f>IF(AJ1565=1,"Train",IF(AH1565=Inputs!$B$6+1,"Validation",IF(AH1565&gt;Inputs!$B$6+1,"Forecast","Not used")))</f>
        <v>Not used</v>
      </c>
      <c r="AX1565" s="34">
        <f t="shared" si="341"/>
        <v>7833</v>
      </c>
      <c r="AY1565" s="38" t="str">
        <f t="shared" si="342"/>
        <v/>
      </c>
      <c r="AZ1565" s="13">
        <f t="shared" si="343"/>
        <v>0</v>
      </c>
      <c r="BB1565" s="19">
        <f>Regression!$C$45+Regression!$C$46*A1565</f>
        <v>8583.3368762940372</v>
      </c>
      <c r="BC1565" s="27" t="str">
        <f t="shared" si="344"/>
        <v/>
      </c>
      <c r="BD1565" s="30">
        <f>INDEX('Seasonal Index'!$H$2:$H$53,AI1565)</f>
        <v>0.94748400224267371</v>
      </c>
      <c r="BE1565" s="34" t="str">
        <f t="shared" si="345"/>
        <v/>
      </c>
      <c r="BF1565" s="38" t="str">
        <f t="shared" si="346"/>
        <v/>
      </c>
      <c r="BG1565" s="34">
        <f t="shared" si="347"/>
        <v>7833</v>
      </c>
      <c r="BH1565" s="13">
        <f t="shared" si="348"/>
        <v>0</v>
      </c>
      <c r="BI1565" s="13">
        <f t="shared" si="349"/>
        <v>0</v>
      </c>
    </row>
    <row r="1566" spans="1:61" x14ac:dyDescent="0.2">
      <c r="A1566" s="15">
        <v>1565</v>
      </c>
      <c r="B1566" s="35">
        <v>44225</v>
      </c>
      <c r="C1566" s="36">
        <v>7770</v>
      </c>
      <c r="D1566" s="37"/>
      <c r="E1566" s="15">
        <v>3791.4740000000002</v>
      </c>
      <c r="F1566" s="15">
        <v>799000</v>
      </c>
      <c r="G1566" s="15">
        <v>709721.42857142899</v>
      </c>
      <c r="H1566" s="15">
        <v>52.524000000000001</v>
      </c>
      <c r="I1566" s="15">
        <v>55.177999999999997</v>
      </c>
      <c r="J1566" s="15">
        <v>2.3919999999999999</v>
      </c>
      <c r="K1566" s="15">
        <v>21704.437000000002</v>
      </c>
      <c r="L1566" s="15">
        <v>330229</v>
      </c>
      <c r="M1566" s="15">
        <v>311</v>
      </c>
      <c r="N1566" s="15">
        <v>16.905999999999999</v>
      </c>
      <c r="O1566" s="15">
        <v>238300</v>
      </c>
      <c r="P1566" s="15">
        <v>14701.6</v>
      </c>
      <c r="Q1566" s="15">
        <v>4128741</v>
      </c>
      <c r="R1566" s="15">
        <v>325000</v>
      </c>
      <c r="S1566" s="15">
        <v>20095</v>
      </c>
      <c r="T1566" s="15">
        <v>14.353</v>
      </c>
      <c r="U1566" s="15">
        <v>141.4</v>
      </c>
      <c r="V1566" s="15">
        <v>15</v>
      </c>
      <c r="W1566" s="15">
        <v>75.3</v>
      </c>
      <c r="X1566" s="15">
        <v>111.400533333333</v>
      </c>
      <c r="Y1566" s="15">
        <v>2.8571428571428599</v>
      </c>
      <c r="Z1566" s="15">
        <v>3</v>
      </c>
      <c r="AA1566" s="15">
        <v>68.406814575195298</v>
      </c>
      <c r="AB1566" s="15">
        <v>330513</v>
      </c>
      <c r="AC1566" s="15">
        <v>37.130000000000003</v>
      </c>
      <c r="AD1566" s="15">
        <v>0</v>
      </c>
      <c r="AE1566" s="15">
        <v>167.8</v>
      </c>
      <c r="AF1566" s="15">
        <v>1.7</v>
      </c>
      <c r="AH1566" s="13">
        <f t="shared" si="336"/>
        <v>2021</v>
      </c>
      <c r="AI1566" s="13">
        <f t="shared" si="337"/>
        <v>5</v>
      </c>
      <c r="AJ1566" s="13">
        <f>IF(AND(ISNUMBER(C1566),ISNUMBER(AK1566),ISNUMBER(AL1566),AH1566&gt;=Inputs!$B$5,AH1566&lt;=Inputs!$B$6,AH1566&lt;&gt;Inputs!$B$7,AH1566&lt;&gt;Inputs!$B$8),1,0)</f>
        <v>0</v>
      </c>
      <c r="AK1566" s="13">
        <f>IF(INDEX($E1566:$AF1566,Inputs!$C$10)="","",INDEX($E1566:$AF1566,Inputs!$C$10))</f>
        <v>238300</v>
      </c>
      <c r="AL1566" s="13">
        <f>IF(INDEX($E1566:$AF1566,Inputs!$C$11)="","",INDEX($E1566:$AF1566,Inputs!$C$11))</f>
        <v>799000</v>
      </c>
      <c r="AM1566" s="19">
        <f>Regression!$C$5+Regression!$C$6*A1566</f>
        <v>9011.3137206672691</v>
      </c>
      <c r="AN1566" s="27" t="str">
        <f t="shared" si="338"/>
        <v/>
      </c>
      <c r="AO1566" s="30">
        <f>INDEX('Seasonal Index'!$E$2:$E$53,AI1566)</f>
        <v>0.96378521109549831</v>
      </c>
      <c r="AP1566" s="34" t="str">
        <f t="shared" si="339"/>
        <v/>
      </c>
      <c r="AQ1566" s="16">
        <f>IF(AJ1566=1,A1566-Regression!$C$15,0)</f>
        <v>0</v>
      </c>
      <c r="AR1566" s="16">
        <f>IF(AJ1566=1,AK1566-Regression!$D$15,0)</f>
        <v>0</v>
      </c>
      <c r="AS1566" s="16">
        <f>IF(AJ1566=1,AL1566-Regression!$E$15,0)</f>
        <v>0</v>
      </c>
      <c r="AT1566" s="16">
        <f>IF(AJ1566=1,AP1566-Regression!$F$15,0)</f>
        <v>0</v>
      </c>
      <c r="AU1566" s="19">
        <f>IF(AND(ISNUMBER(AK1566),ISNUMBER(AL1566)),Regression!$C$38+Regression!$D$38*A1566+Regression!$E$38*AK1566+Regression!$F$38*AL1566,"")</f>
        <v>7435.8791373577005</v>
      </c>
      <c r="AV1566" s="34">
        <f t="shared" si="340"/>
        <v>7166.5903440789034</v>
      </c>
      <c r="AW1566" s="13" t="str">
        <f>IF(AJ1566=1,"Train",IF(AH1566=Inputs!$B$6+1,"Validation",IF(AH1566&gt;Inputs!$B$6+1,"Forecast","Not used")))</f>
        <v>Not used</v>
      </c>
      <c r="AX1566" s="34">
        <f t="shared" si="341"/>
        <v>7770</v>
      </c>
      <c r="AY1566" s="38" t="str">
        <f t="shared" si="342"/>
        <v/>
      </c>
      <c r="AZ1566" s="13">
        <f t="shared" si="343"/>
        <v>0</v>
      </c>
      <c r="BB1566" s="19">
        <f>Regression!$C$45+Regression!$C$46*A1566</f>
        <v>8584.8963759068138</v>
      </c>
      <c r="BC1566" s="27" t="str">
        <f t="shared" si="344"/>
        <v/>
      </c>
      <c r="BD1566" s="30">
        <f>INDEX('Seasonal Index'!$H$2:$H$53,AI1566)</f>
        <v>1.0045556242669631</v>
      </c>
      <c r="BE1566" s="34" t="str">
        <f t="shared" si="345"/>
        <v/>
      </c>
      <c r="BF1566" s="38" t="str">
        <f t="shared" si="346"/>
        <v/>
      </c>
      <c r="BG1566" s="34">
        <f t="shared" si="347"/>
        <v>7770</v>
      </c>
      <c r="BH1566" s="13">
        <f t="shared" si="348"/>
        <v>0</v>
      </c>
      <c r="BI1566" s="13">
        <f t="shared" si="349"/>
        <v>0</v>
      </c>
    </row>
    <row r="1567" spans="1:61" x14ac:dyDescent="0.2">
      <c r="A1567" s="15">
        <v>1566</v>
      </c>
      <c r="B1567" s="35">
        <v>44232</v>
      </c>
      <c r="C1567" s="36">
        <v>7857</v>
      </c>
      <c r="D1567" s="37"/>
      <c r="E1567" s="15">
        <v>3837.7820000000002</v>
      </c>
      <c r="F1567" s="15">
        <v>803000</v>
      </c>
      <c r="G1567" s="15">
        <v>726238.85714285704</v>
      </c>
      <c r="H1567" s="15">
        <v>55.396000000000001</v>
      </c>
      <c r="I1567" s="15">
        <v>58.222000000000001</v>
      </c>
      <c r="J1567" s="15">
        <v>2.4089999999999998</v>
      </c>
      <c r="K1567" s="15">
        <v>22087.16</v>
      </c>
      <c r="L1567" s="15">
        <v>330229</v>
      </c>
      <c r="M1567" s="15">
        <v>341</v>
      </c>
      <c r="N1567" s="15">
        <v>16.905999999999999</v>
      </c>
      <c r="O1567" s="15">
        <v>238300</v>
      </c>
      <c r="P1567" s="15">
        <v>14822</v>
      </c>
      <c r="Q1567" s="15">
        <v>4128741</v>
      </c>
      <c r="R1567" s="15">
        <v>325000</v>
      </c>
      <c r="S1567" s="15">
        <v>20095</v>
      </c>
      <c r="T1567" s="15">
        <v>14.353</v>
      </c>
      <c r="U1567" s="15">
        <v>142.5</v>
      </c>
      <c r="V1567" s="15">
        <v>15</v>
      </c>
      <c r="W1567" s="15">
        <v>79.3</v>
      </c>
      <c r="X1567" s="15">
        <v>111.91200000000001</v>
      </c>
      <c r="Y1567" s="15">
        <v>2.8571428571428599</v>
      </c>
      <c r="Z1567" s="15">
        <v>3</v>
      </c>
      <c r="AA1567" s="15">
        <v>68.406814575195298</v>
      </c>
      <c r="AB1567" s="15">
        <v>330513</v>
      </c>
      <c r="AC1567" s="15">
        <v>36.909999999999997</v>
      </c>
      <c r="AD1567" s="15">
        <v>0</v>
      </c>
      <c r="AE1567" s="15">
        <v>170.8</v>
      </c>
      <c r="AF1567" s="15">
        <v>0.4</v>
      </c>
      <c r="AH1567" s="13">
        <f t="shared" si="336"/>
        <v>2021</v>
      </c>
      <c r="AI1567" s="13">
        <f t="shared" si="337"/>
        <v>6</v>
      </c>
      <c r="AJ1567" s="13">
        <f>IF(AND(ISNUMBER(C1567),ISNUMBER(AK1567),ISNUMBER(AL1567),AH1567&gt;=Inputs!$B$5,AH1567&lt;=Inputs!$B$6,AH1567&lt;&gt;Inputs!$B$7,AH1567&lt;&gt;Inputs!$B$8),1,0)</f>
        <v>0</v>
      </c>
      <c r="AK1567" s="13">
        <f>IF(INDEX($E1567:$AF1567,Inputs!$C$10)="","",INDEX($E1567:$AF1567,Inputs!$C$10))</f>
        <v>238300</v>
      </c>
      <c r="AL1567" s="13">
        <f>IF(INDEX($E1567:$AF1567,Inputs!$C$11)="","",INDEX($E1567:$AF1567,Inputs!$C$11))</f>
        <v>803000</v>
      </c>
      <c r="AM1567" s="19">
        <f>Regression!$C$5+Regression!$C$6*A1567</f>
        <v>9010.1410457289494</v>
      </c>
      <c r="AN1567" s="27" t="str">
        <f t="shared" si="338"/>
        <v/>
      </c>
      <c r="AO1567" s="30">
        <f>INDEX('Seasonal Index'!$E$2:$E$53,AI1567)</f>
        <v>0.93990301851114999</v>
      </c>
      <c r="AP1567" s="34" t="str">
        <f t="shared" si="339"/>
        <v/>
      </c>
      <c r="AQ1567" s="16">
        <f>IF(AJ1567=1,A1567-Regression!$C$15,0)</f>
        <v>0</v>
      </c>
      <c r="AR1567" s="16">
        <f>IF(AJ1567=1,AK1567-Regression!$D$15,0)</f>
        <v>0</v>
      </c>
      <c r="AS1567" s="16">
        <f>IF(AJ1567=1,AL1567-Regression!$E$15,0)</f>
        <v>0</v>
      </c>
      <c r="AT1567" s="16">
        <f>IF(AJ1567=1,AP1567-Regression!$F$15,0)</f>
        <v>0</v>
      </c>
      <c r="AU1567" s="19">
        <f>IF(AND(ISNUMBER(AK1567),ISNUMBER(AL1567)),Regression!$C$38+Regression!$D$38*A1567+Regression!$E$38*AK1567+Regression!$F$38*AL1567,"")</f>
        <v>7423.6966586327371</v>
      </c>
      <c r="AV1567" s="34">
        <f t="shared" si="340"/>
        <v>6977.554897960048</v>
      </c>
      <c r="AW1567" s="13" t="str">
        <f>IF(AJ1567=1,"Train",IF(AH1567=Inputs!$B$6+1,"Validation",IF(AH1567&gt;Inputs!$B$6+1,"Forecast","Not used")))</f>
        <v>Not used</v>
      </c>
      <c r="AX1567" s="34">
        <f t="shared" si="341"/>
        <v>7857</v>
      </c>
      <c r="AY1567" s="38" t="str">
        <f t="shared" si="342"/>
        <v/>
      </c>
      <c r="AZ1567" s="13">
        <f t="shared" si="343"/>
        <v>0</v>
      </c>
      <c r="BB1567" s="19">
        <f>Regression!$C$45+Regression!$C$46*A1567</f>
        <v>8586.4558755195903</v>
      </c>
      <c r="BC1567" s="27" t="str">
        <f t="shared" si="344"/>
        <v/>
      </c>
      <c r="BD1567" s="30">
        <f>INDEX('Seasonal Index'!$H$2:$H$53,AI1567)</f>
        <v>0.95301266001084362</v>
      </c>
      <c r="BE1567" s="34" t="str">
        <f t="shared" si="345"/>
        <v/>
      </c>
      <c r="BF1567" s="38" t="str">
        <f t="shared" si="346"/>
        <v/>
      </c>
      <c r="BG1567" s="34">
        <f t="shared" si="347"/>
        <v>7857</v>
      </c>
      <c r="BH1567" s="13">
        <f t="shared" si="348"/>
        <v>0</v>
      </c>
      <c r="BI1567" s="13">
        <f t="shared" si="349"/>
        <v>0</v>
      </c>
    </row>
    <row r="1568" spans="1:61" x14ac:dyDescent="0.2">
      <c r="A1568" s="15">
        <v>1567</v>
      </c>
      <c r="B1568" s="35">
        <v>44239</v>
      </c>
      <c r="C1568" s="36">
        <v>8407</v>
      </c>
      <c r="D1568" s="37"/>
      <c r="E1568" s="15">
        <v>3917.5819999999999</v>
      </c>
      <c r="F1568" s="15">
        <v>812000</v>
      </c>
      <c r="G1568" s="15">
        <v>853636.14285714296</v>
      </c>
      <c r="H1568" s="15">
        <v>58.54</v>
      </c>
      <c r="I1568" s="15">
        <v>61.128</v>
      </c>
      <c r="J1568" s="15">
        <v>2.4609999999999999</v>
      </c>
      <c r="K1568" s="15">
        <v>22087.16</v>
      </c>
      <c r="L1568" s="15">
        <v>350426</v>
      </c>
      <c r="M1568" s="15">
        <v>341</v>
      </c>
      <c r="N1568" s="15">
        <v>16.905999999999999</v>
      </c>
      <c r="O1568" s="15">
        <v>238300</v>
      </c>
      <c r="P1568" s="15">
        <v>14822</v>
      </c>
      <c r="Q1568" s="15">
        <v>4128741</v>
      </c>
      <c r="R1568" s="15">
        <v>325000</v>
      </c>
      <c r="S1568" s="15">
        <v>20095</v>
      </c>
      <c r="T1568" s="15">
        <v>14.353</v>
      </c>
      <c r="U1568" s="15">
        <v>142.5</v>
      </c>
      <c r="V1568" s="15">
        <v>15</v>
      </c>
      <c r="W1568" s="15">
        <v>79.3</v>
      </c>
      <c r="X1568" s="15">
        <v>112.38932</v>
      </c>
      <c r="Y1568" s="15">
        <v>2.8571428571428599</v>
      </c>
      <c r="Z1568" s="15">
        <v>3</v>
      </c>
      <c r="AA1568" s="15">
        <v>68.406814575195298</v>
      </c>
      <c r="AB1568" s="15">
        <v>330513</v>
      </c>
      <c r="AC1568" s="15">
        <v>36.909999999999997</v>
      </c>
      <c r="AD1568" s="15">
        <v>0</v>
      </c>
      <c r="AE1568" s="15">
        <v>196.2</v>
      </c>
      <c r="AF1568" s="15">
        <v>0</v>
      </c>
      <c r="AH1568" s="13">
        <f t="shared" si="336"/>
        <v>2021</v>
      </c>
      <c r="AI1568" s="13">
        <f t="shared" si="337"/>
        <v>7</v>
      </c>
      <c r="AJ1568" s="13">
        <f>IF(AND(ISNUMBER(C1568),ISNUMBER(AK1568),ISNUMBER(AL1568),AH1568&gt;=Inputs!$B$5,AH1568&lt;=Inputs!$B$6,AH1568&lt;&gt;Inputs!$B$7,AH1568&lt;&gt;Inputs!$B$8),1,0)</f>
        <v>0</v>
      </c>
      <c r="AK1568" s="13">
        <f>IF(INDEX($E1568:$AF1568,Inputs!$C$10)="","",INDEX($E1568:$AF1568,Inputs!$C$10))</f>
        <v>238300</v>
      </c>
      <c r="AL1568" s="13">
        <f>IF(INDEX($E1568:$AF1568,Inputs!$C$11)="","",INDEX($E1568:$AF1568,Inputs!$C$11))</f>
        <v>812000</v>
      </c>
      <c r="AM1568" s="19">
        <f>Regression!$C$5+Regression!$C$6*A1568</f>
        <v>9008.9683707906315</v>
      </c>
      <c r="AN1568" s="27" t="str">
        <f t="shared" si="338"/>
        <v/>
      </c>
      <c r="AO1568" s="30">
        <f>INDEX('Seasonal Index'!$E$2:$E$53,AI1568)</f>
        <v>0.9631620939890071</v>
      </c>
      <c r="AP1568" s="34" t="str">
        <f t="shared" si="339"/>
        <v/>
      </c>
      <c r="AQ1568" s="16">
        <f>IF(AJ1568=1,A1568-Regression!$C$15,0)</f>
        <v>0</v>
      </c>
      <c r="AR1568" s="16">
        <f>IF(AJ1568=1,AK1568-Regression!$D$15,0)</f>
        <v>0</v>
      </c>
      <c r="AS1568" s="16">
        <f>IF(AJ1568=1,AL1568-Regression!$E$15,0)</f>
        <v>0</v>
      </c>
      <c r="AT1568" s="16">
        <f>IF(AJ1568=1,AP1568-Regression!$F$15,0)</f>
        <v>0</v>
      </c>
      <c r="AU1568" s="19">
        <f>IF(AND(ISNUMBER(AK1568),ISNUMBER(AL1568)),Regression!$C$38+Regression!$D$38*A1568+Regression!$E$38*AK1568+Regression!$F$38*AL1568,"")</f>
        <v>7398.2389730239865</v>
      </c>
      <c r="AV1568" s="34">
        <f t="shared" si="340"/>
        <v>7125.7033410888644</v>
      </c>
      <c r="AW1568" s="13" t="str">
        <f>IF(AJ1568=1,"Train",IF(AH1568=Inputs!$B$6+1,"Validation",IF(AH1568&gt;Inputs!$B$6+1,"Forecast","Not used")))</f>
        <v>Not used</v>
      </c>
      <c r="AX1568" s="34">
        <f t="shared" si="341"/>
        <v>8407</v>
      </c>
      <c r="AY1568" s="38" t="str">
        <f t="shared" si="342"/>
        <v/>
      </c>
      <c r="AZ1568" s="13">
        <f t="shared" si="343"/>
        <v>0</v>
      </c>
      <c r="BB1568" s="19">
        <f>Regression!$C$45+Regression!$C$46*A1568</f>
        <v>8588.0153751323669</v>
      </c>
      <c r="BC1568" s="27" t="str">
        <f t="shared" si="344"/>
        <v/>
      </c>
      <c r="BD1568" s="30">
        <f>INDEX('Seasonal Index'!$H$2:$H$53,AI1568)</f>
        <v>0.98161870818373353</v>
      </c>
      <c r="BE1568" s="34" t="str">
        <f t="shared" si="345"/>
        <v/>
      </c>
      <c r="BF1568" s="38" t="str">
        <f t="shared" si="346"/>
        <v/>
      </c>
      <c r="BG1568" s="34">
        <f t="shared" si="347"/>
        <v>8407</v>
      </c>
      <c r="BH1568" s="13">
        <f t="shared" si="348"/>
        <v>0</v>
      </c>
      <c r="BI1568" s="13">
        <f t="shared" si="349"/>
        <v>0</v>
      </c>
    </row>
    <row r="1569" spans="1:61" x14ac:dyDescent="0.2">
      <c r="A1569" s="15">
        <v>1568</v>
      </c>
      <c r="B1569" s="35">
        <v>44246</v>
      </c>
      <c r="C1569" s="36">
        <v>7207</v>
      </c>
      <c r="D1569" s="37"/>
      <c r="E1569" s="15">
        <v>3921.15</v>
      </c>
      <c r="F1569" s="15">
        <v>802000</v>
      </c>
      <c r="G1569" s="15">
        <v>902933.71428571397</v>
      </c>
      <c r="H1569" s="15">
        <v>60.17</v>
      </c>
      <c r="I1569" s="15">
        <v>63.898000000000003</v>
      </c>
      <c r="J1569" s="15">
        <v>2.5009999999999999</v>
      </c>
      <c r="K1569" s="15">
        <v>22087.16</v>
      </c>
      <c r="L1569" s="15">
        <v>350426</v>
      </c>
      <c r="M1569" s="15">
        <v>341</v>
      </c>
      <c r="N1569" s="15">
        <v>16.719000000000001</v>
      </c>
      <c r="O1569" s="15">
        <v>241451</v>
      </c>
      <c r="P1569" s="15">
        <v>14822</v>
      </c>
      <c r="Q1569" s="15">
        <v>4128741</v>
      </c>
      <c r="R1569" s="15">
        <v>325000</v>
      </c>
      <c r="S1569" s="15">
        <v>20095</v>
      </c>
      <c r="T1569" s="15">
        <v>14.353</v>
      </c>
      <c r="U1569" s="15">
        <v>142.5</v>
      </c>
      <c r="V1569" s="15">
        <v>15</v>
      </c>
      <c r="W1569" s="15">
        <v>79.3</v>
      </c>
      <c r="X1569" s="15">
        <v>111.68196</v>
      </c>
      <c r="Y1569" s="15">
        <v>2.8571428571428599</v>
      </c>
      <c r="Z1569" s="15">
        <v>3.04666948318481</v>
      </c>
      <c r="AA1569" s="15">
        <v>68.406814575195298</v>
      </c>
      <c r="AB1569" s="15">
        <v>330513</v>
      </c>
      <c r="AC1569" s="15">
        <v>36.909999999999997</v>
      </c>
      <c r="AD1569" s="15">
        <v>0</v>
      </c>
      <c r="AE1569" s="15">
        <v>225.5</v>
      </c>
      <c r="AF1569" s="15">
        <v>0</v>
      </c>
      <c r="AH1569" s="13">
        <f t="shared" si="336"/>
        <v>2021</v>
      </c>
      <c r="AI1569" s="13">
        <f t="shared" si="337"/>
        <v>8</v>
      </c>
      <c r="AJ1569" s="13">
        <f>IF(AND(ISNUMBER(C1569),ISNUMBER(AK1569),ISNUMBER(AL1569),AH1569&gt;=Inputs!$B$5,AH1569&lt;=Inputs!$B$6,AH1569&lt;&gt;Inputs!$B$7,AH1569&lt;&gt;Inputs!$B$8),1,0)</f>
        <v>0</v>
      </c>
      <c r="AK1569" s="13">
        <f>IF(INDEX($E1569:$AF1569,Inputs!$C$10)="","",INDEX($E1569:$AF1569,Inputs!$C$10))</f>
        <v>241451</v>
      </c>
      <c r="AL1569" s="13">
        <f>IF(INDEX($E1569:$AF1569,Inputs!$C$11)="","",INDEX($E1569:$AF1569,Inputs!$C$11))</f>
        <v>802000</v>
      </c>
      <c r="AM1569" s="19">
        <f>Regression!$C$5+Regression!$C$6*A1569</f>
        <v>9007.7956958523118</v>
      </c>
      <c r="AN1569" s="27" t="str">
        <f t="shared" si="338"/>
        <v/>
      </c>
      <c r="AO1569" s="30">
        <f>INDEX('Seasonal Index'!$E$2:$E$53,AI1569)</f>
        <v>0.97838705647303814</v>
      </c>
      <c r="AP1569" s="34" t="str">
        <f t="shared" si="339"/>
        <v/>
      </c>
      <c r="AQ1569" s="16">
        <f>IF(AJ1569=1,A1569-Regression!$C$15,0)</f>
        <v>0</v>
      </c>
      <c r="AR1569" s="16">
        <f>IF(AJ1569=1,AK1569-Regression!$D$15,0)</f>
        <v>0</v>
      </c>
      <c r="AS1569" s="16">
        <f>IF(AJ1569=1,AL1569-Regression!$E$15,0)</f>
        <v>0</v>
      </c>
      <c r="AT1569" s="16">
        <f>IF(AJ1569=1,AP1569-Regression!$F$15,0)</f>
        <v>0</v>
      </c>
      <c r="AU1569" s="19">
        <f>IF(AND(ISNUMBER(AK1569),ISNUMBER(AL1569)),Regression!$C$38+Regression!$D$38*A1569+Regression!$E$38*AK1569+Regression!$F$38*AL1569,"")</f>
        <v>7428.9766122797391</v>
      </c>
      <c r="AV1569" s="34">
        <f t="shared" si="340"/>
        <v>7268.4145602954168</v>
      </c>
      <c r="AW1569" s="13" t="str">
        <f>IF(AJ1569=1,"Train",IF(AH1569=Inputs!$B$6+1,"Validation",IF(AH1569&gt;Inputs!$B$6+1,"Forecast","Not used")))</f>
        <v>Not used</v>
      </c>
      <c r="AX1569" s="34">
        <f t="shared" si="341"/>
        <v>7207</v>
      </c>
      <c r="AY1569" s="38" t="str">
        <f t="shared" si="342"/>
        <v/>
      </c>
      <c r="AZ1569" s="13">
        <f t="shared" si="343"/>
        <v>0</v>
      </c>
      <c r="BB1569" s="19">
        <f>Regression!$C$45+Regression!$C$46*A1569</f>
        <v>8589.5748747451435</v>
      </c>
      <c r="BC1569" s="27" t="str">
        <f t="shared" si="344"/>
        <v/>
      </c>
      <c r="BD1569" s="30">
        <f>INDEX('Seasonal Index'!$H$2:$H$53,AI1569)</f>
        <v>1.0025158987054763</v>
      </c>
      <c r="BE1569" s="34" t="str">
        <f t="shared" si="345"/>
        <v/>
      </c>
      <c r="BF1569" s="38" t="str">
        <f t="shared" si="346"/>
        <v/>
      </c>
      <c r="BG1569" s="34">
        <f t="shared" si="347"/>
        <v>7207</v>
      </c>
      <c r="BH1569" s="13">
        <f t="shared" si="348"/>
        <v>0</v>
      </c>
      <c r="BI1569" s="13">
        <f t="shared" si="349"/>
        <v>0</v>
      </c>
    </row>
    <row r="1570" spans="1:61" x14ac:dyDescent="0.2">
      <c r="A1570" s="15">
        <v>1569</v>
      </c>
      <c r="B1570" s="35">
        <v>44253</v>
      </c>
      <c r="C1570" s="36">
        <v>8148</v>
      </c>
      <c r="D1570" s="37"/>
      <c r="E1570" s="15">
        <v>3864.7579999999998</v>
      </c>
      <c r="F1570" s="15">
        <v>702000</v>
      </c>
      <c r="G1570" s="15">
        <v>957452.14285714296</v>
      </c>
      <c r="H1570" s="15">
        <v>62.304000000000002</v>
      </c>
      <c r="I1570" s="15">
        <v>65.858000000000004</v>
      </c>
      <c r="J1570" s="15">
        <v>2.633</v>
      </c>
      <c r="K1570" s="15">
        <v>22087.16</v>
      </c>
      <c r="L1570" s="15">
        <v>350426</v>
      </c>
      <c r="M1570" s="15">
        <v>341</v>
      </c>
      <c r="N1570" s="15">
        <v>16.719000000000001</v>
      </c>
      <c r="O1570" s="15">
        <v>241451</v>
      </c>
      <c r="P1570" s="15">
        <v>14822</v>
      </c>
      <c r="Q1570" s="15">
        <v>4128741</v>
      </c>
      <c r="R1570" s="15">
        <v>325000</v>
      </c>
      <c r="S1570" s="15">
        <v>20095</v>
      </c>
      <c r="T1570" s="15">
        <v>14.558999999999999</v>
      </c>
      <c r="U1570" s="15">
        <v>142.5</v>
      </c>
      <c r="V1570" s="15">
        <v>15</v>
      </c>
      <c r="W1570" s="15">
        <v>79.3</v>
      </c>
      <c r="X1570" s="15">
        <v>111.9186</v>
      </c>
      <c r="Y1570" s="15">
        <v>2.8571428571428599</v>
      </c>
      <c r="Z1570" s="15">
        <v>3.04666948318481</v>
      </c>
      <c r="AA1570" s="15">
        <v>68.406814575195298</v>
      </c>
      <c r="AB1570" s="15">
        <v>330513</v>
      </c>
      <c r="AC1570" s="15">
        <v>36.909999999999997</v>
      </c>
      <c r="AD1570" s="15">
        <v>0</v>
      </c>
      <c r="AE1570" s="15">
        <v>141.80000000000001</v>
      </c>
      <c r="AF1570" s="15">
        <v>1.5</v>
      </c>
      <c r="AH1570" s="13">
        <f t="shared" si="336"/>
        <v>2021</v>
      </c>
      <c r="AI1570" s="13">
        <f t="shared" si="337"/>
        <v>9</v>
      </c>
      <c r="AJ1570" s="13">
        <f>IF(AND(ISNUMBER(C1570),ISNUMBER(AK1570),ISNUMBER(AL1570),AH1570&gt;=Inputs!$B$5,AH1570&lt;=Inputs!$B$6,AH1570&lt;&gt;Inputs!$B$7,AH1570&lt;&gt;Inputs!$B$8),1,0)</f>
        <v>0</v>
      </c>
      <c r="AK1570" s="13">
        <f>IF(INDEX($E1570:$AF1570,Inputs!$C$10)="","",INDEX($E1570:$AF1570,Inputs!$C$10))</f>
        <v>241451</v>
      </c>
      <c r="AL1570" s="13">
        <f>IF(INDEX($E1570:$AF1570,Inputs!$C$11)="","",INDEX($E1570:$AF1570,Inputs!$C$11))</f>
        <v>702000</v>
      </c>
      <c r="AM1570" s="19">
        <f>Regression!$C$5+Regression!$C$6*A1570</f>
        <v>9006.623020913994</v>
      </c>
      <c r="AN1570" s="27" t="str">
        <f t="shared" si="338"/>
        <v/>
      </c>
      <c r="AO1570" s="30">
        <f>INDEX('Seasonal Index'!$E$2:$E$53,AI1570)</f>
        <v>0.98629367627517528</v>
      </c>
      <c r="AP1570" s="34" t="str">
        <f t="shared" si="339"/>
        <v/>
      </c>
      <c r="AQ1570" s="16">
        <f>IF(AJ1570=1,A1570-Regression!$C$15,0)</f>
        <v>0</v>
      </c>
      <c r="AR1570" s="16">
        <f>IF(AJ1570=1,AK1570-Regression!$D$15,0)</f>
        <v>0</v>
      </c>
      <c r="AS1570" s="16">
        <f>IF(AJ1570=1,AL1570-Regression!$E$15,0)</f>
        <v>0</v>
      </c>
      <c r="AT1570" s="16">
        <f>IF(AJ1570=1,AP1570-Regression!$F$15,0)</f>
        <v>0</v>
      </c>
      <c r="AU1570" s="19">
        <f>IF(AND(ISNUMBER(AK1570),ISNUMBER(AL1570)),Regression!$C$38+Regression!$D$38*A1570+Regression!$E$38*AK1570+Regression!$F$38*AL1570,"")</f>
        <v>7692.9184367375246</v>
      </c>
      <c r="AV1570" s="34">
        <f t="shared" si="340"/>
        <v>7587.4768062549274</v>
      </c>
      <c r="AW1570" s="13" t="str">
        <f>IF(AJ1570=1,"Train",IF(AH1570=Inputs!$B$6+1,"Validation",IF(AH1570&gt;Inputs!$B$6+1,"Forecast","Not used")))</f>
        <v>Not used</v>
      </c>
      <c r="AX1570" s="34">
        <f t="shared" si="341"/>
        <v>8148</v>
      </c>
      <c r="AY1570" s="38" t="str">
        <f t="shared" si="342"/>
        <v/>
      </c>
      <c r="AZ1570" s="13">
        <f t="shared" si="343"/>
        <v>0</v>
      </c>
      <c r="BB1570" s="19">
        <f>Regression!$C$45+Regression!$C$46*A1570</f>
        <v>8591.13437435792</v>
      </c>
      <c r="BC1570" s="27" t="str">
        <f t="shared" si="344"/>
        <v/>
      </c>
      <c r="BD1570" s="30">
        <f>INDEX('Seasonal Index'!$H$2:$H$53,AI1570)</f>
        <v>1.0104103597905623</v>
      </c>
      <c r="BE1570" s="34" t="str">
        <f t="shared" si="345"/>
        <v/>
      </c>
      <c r="BF1570" s="38" t="str">
        <f t="shared" si="346"/>
        <v/>
      </c>
      <c r="BG1570" s="34">
        <f t="shared" si="347"/>
        <v>8148</v>
      </c>
      <c r="BH1570" s="13">
        <f t="shared" si="348"/>
        <v>0</v>
      </c>
      <c r="BI1570" s="13">
        <f t="shared" si="349"/>
        <v>0</v>
      </c>
    </row>
    <row r="1571" spans="1:61" x14ac:dyDescent="0.2">
      <c r="A1571" s="15">
        <v>1570</v>
      </c>
      <c r="B1571" s="35">
        <v>44260</v>
      </c>
      <c r="C1571" s="36">
        <v>8726</v>
      </c>
      <c r="D1571" s="37"/>
      <c r="E1571" s="15">
        <v>3840.4479999999999</v>
      </c>
      <c r="F1571" s="15">
        <v>704000</v>
      </c>
      <c r="G1571" s="15">
        <v>1001536.28571429</v>
      </c>
      <c r="H1571" s="15">
        <v>62.292000000000002</v>
      </c>
      <c r="I1571" s="15">
        <v>65.94</v>
      </c>
      <c r="J1571" s="15">
        <v>2.7109999999999999</v>
      </c>
      <c r="K1571" s="15">
        <v>22087.16</v>
      </c>
      <c r="L1571" s="15">
        <v>350426</v>
      </c>
      <c r="M1571" s="15">
        <v>341</v>
      </c>
      <c r="N1571" s="15">
        <v>16.719000000000001</v>
      </c>
      <c r="O1571" s="15">
        <v>241451</v>
      </c>
      <c r="P1571" s="15">
        <v>14822</v>
      </c>
      <c r="Q1571" s="15">
        <v>4128741</v>
      </c>
      <c r="R1571" s="15">
        <v>325000</v>
      </c>
      <c r="S1571" s="15">
        <v>22042</v>
      </c>
      <c r="T1571" s="15">
        <v>14.558999999999999</v>
      </c>
      <c r="U1571" s="15">
        <v>142.5</v>
      </c>
      <c r="V1571" s="15">
        <v>15</v>
      </c>
      <c r="W1571" s="15">
        <v>79.3</v>
      </c>
      <c r="X1571" s="15">
        <v>112.05864</v>
      </c>
      <c r="Y1571" s="15">
        <v>2.8571428571428599</v>
      </c>
      <c r="Z1571" s="15">
        <v>3.04666948318481</v>
      </c>
      <c r="AA1571" s="15">
        <v>68.406814575195298</v>
      </c>
      <c r="AB1571" s="15">
        <v>331840</v>
      </c>
      <c r="AC1571" s="15">
        <v>36.909999999999997</v>
      </c>
      <c r="AD1571" s="15">
        <v>0</v>
      </c>
      <c r="AE1571" s="15">
        <v>123.3</v>
      </c>
      <c r="AF1571" s="15">
        <v>2.2999999999999998</v>
      </c>
      <c r="AH1571" s="13">
        <f t="shared" si="336"/>
        <v>2021</v>
      </c>
      <c r="AI1571" s="13">
        <f t="shared" si="337"/>
        <v>10</v>
      </c>
      <c r="AJ1571" s="13">
        <f>IF(AND(ISNUMBER(C1571),ISNUMBER(AK1571),ISNUMBER(AL1571),AH1571&gt;=Inputs!$B$5,AH1571&lt;=Inputs!$B$6,AH1571&lt;&gt;Inputs!$B$7,AH1571&lt;&gt;Inputs!$B$8),1,0)</f>
        <v>0</v>
      </c>
      <c r="AK1571" s="13">
        <f>IF(INDEX($E1571:$AF1571,Inputs!$C$10)="","",INDEX($E1571:$AF1571,Inputs!$C$10))</f>
        <v>241451</v>
      </c>
      <c r="AL1571" s="13">
        <f>IF(INDEX($E1571:$AF1571,Inputs!$C$11)="","",INDEX($E1571:$AF1571,Inputs!$C$11))</f>
        <v>704000</v>
      </c>
      <c r="AM1571" s="19">
        <f>Regression!$C$5+Regression!$C$6*A1571</f>
        <v>9005.4503459756743</v>
      </c>
      <c r="AN1571" s="27" t="str">
        <f t="shared" si="338"/>
        <v/>
      </c>
      <c r="AO1571" s="30">
        <f>INDEX('Seasonal Index'!$E$2:$E$53,AI1571)</f>
        <v>0.99527490721887679</v>
      </c>
      <c r="AP1571" s="34" t="str">
        <f t="shared" si="339"/>
        <v/>
      </c>
      <c r="AQ1571" s="16">
        <f>IF(AJ1571=1,A1571-Regression!$C$15,0)</f>
        <v>0</v>
      </c>
      <c r="AR1571" s="16">
        <f>IF(AJ1571=1,AK1571-Regression!$D$15,0)</f>
        <v>0</v>
      </c>
      <c r="AS1571" s="16">
        <f>IF(AJ1571=1,AL1571-Regression!$E$15,0)</f>
        <v>0</v>
      </c>
      <c r="AT1571" s="16">
        <f>IF(AJ1571=1,AP1571-Regression!$F$15,0)</f>
        <v>0</v>
      </c>
      <c r="AU1571" s="19">
        <f>IF(AND(ISNUMBER(AK1571),ISNUMBER(AL1571)),Regression!$C$38+Regression!$D$38*A1571+Regression!$E$38*AK1571+Regression!$F$38*AL1571,"")</f>
        <v>7686.0460407660748</v>
      </c>
      <c r="AV1571" s="34">
        <f t="shared" si="340"/>
        <v>7649.7287601034704</v>
      </c>
      <c r="AW1571" s="13" t="str">
        <f>IF(AJ1571=1,"Train",IF(AH1571=Inputs!$B$6+1,"Validation",IF(AH1571&gt;Inputs!$B$6+1,"Forecast","Not used")))</f>
        <v>Not used</v>
      </c>
      <c r="AX1571" s="34">
        <f t="shared" si="341"/>
        <v>8726</v>
      </c>
      <c r="AY1571" s="38" t="str">
        <f t="shared" si="342"/>
        <v/>
      </c>
      <c r="AZ1571" s="13">
        <f t="shared" si="343"/>
        <v>0</v>
      </c>
      <c r="BB1571" s="19">
        <f>Regression!$C$45+Regression!$C$46*A1571</f>
        <v>8592.6938739706966</v>
      </c>
      <c r="BC1571" s="27" t="str">
        <f t="shared" si="344"/>
        <v/>
      </c>
      <c r="BD1571" s="30">
        <f>INDEX('Seasonal Index'!$H$2:$H$53,AI1571)</f>
        <v>1.0119261816291902</v>
      </c>
      <c r="BE1571" s="34" t="str">
        <f t="shared" si="345"/>
        <v/>
      </c>
      <c r="BF1571" s="38" t="str">
        <f t="shared" si="346"/>
        <v/>
      </c>
      <c r="BG1571" s="34">
        <f t="shared" si="347"/>
        <v>8726</v>
      </c>
      <c r="BH1571" s="13">
        <f t="shared" si="348"/>
        <v>0</v>
      </c>
      <c r="BI1571" s="13">
        <f t="shared" si="349"/>
        <v>0</v>
      </c>
    </row>
    <row r="1572" spans="1:61" x14ac:dyDescent="0.2">
      <c r="A1572" s="15">
        <v>1571</v>
      </c>
      <c r="B1572" s="35">
        <v>44267</v>
      </c>
      <c r="C1572" s="36">
        <v>8442</v>
      </c>
      <c r="D1572" s="37"/>
      <c r="E1572" s="15">
        <v>3895.6559999999999</v>
      </c>
      <c r="F1572" s="15">
        <v>693000</v>
      </c>
      <c r="G1572" s="15">
        <v>1127119.57142857</v>
      </c>
      <c r="H1572" s="15">
        <v>65.022000000000006</v>
      </c>
      <c r="I1572" s="15">
        <v>68.153999999999996</v>
      </c>
      <c r="J1572" s="15">
        <v>2.7709999999999999</v>
      </c>
      <c r="K1572" s="15">
        <v>22087.16</v>
      </c>
      <c r="L1572" s="15">
        <v>310325</v>
      </c>
      <c r="M1572" s="15">
        <v>374</v>
      </c>
      <c r="N1572" s="15">
        <v>16.719000000000001</v>
      </c>
      <c r="O1572" s="15">
        <v>241451</v>
      </c>
      <c r="P1572" s="15">
        <v>15073</v>
      </c>
      <c r="Q1572" s="15">
        <v>4128741</v>
      </c>
      <c r="R1572" s="15">
        <v>325000</v>
      </c>
      <c r="S1572" s="15">
        <v>22042</v>
      </c>
      <c r="T1572" s="15">
        <v>14.558999999999999</v>
      </c>
      <c r="U1572" s="15">
        <v>142.5</v>
      </c>
      <c r="V1572" s="15">
        <v>15</v>
      </c>
      <c r="W1572" s="15">
        <v>79.099999999999994</v>
      </c>
      <c r="X1572" s="15">
        <v>112.85492000000001</v>
      </c>
      <c r="Y1572" s="15">
        <v>2.8571428571428599</v>
      </c>
      <c r="Z1572" s="15">
        <v>3.04666948318481</v>
      </c>
      <c r="AA1572" s="15">
        <v>68.406814575195298</v>
      </c>
      <c r="AB1572" s="15">
        <v>331840</v>
      </c>
      <c r="AC1572" s="15">
        <v>34.159999999999997</v>
      </c>
      <c r="AD1572" s="15">
        <v>0</v>
      </c>
      <c r="AE1572" s="15">
        <v>104.3</v>
      </c>
      <c r="AF1572" s="15">
        <v>2.2999999999999998</v>
      </c>
      <c r="AH1572" s="13">
        <f t="shared" si="336"/>
        <v>2021</v>
      </c>
      <c r="AI1572" s="13">
        <f t="shared" si="337"/>
        <v>11</v>
      </c>
      <c r="AJ1572" s="13">
        <f>IF(AND(ISNUMBER(C1572),ISNUMBER(AK1572),ISNUMBER(AL1572),AH1572&gt;=Inputs!$B$5,AH1572&lt;=Inputs!$B$6,AH1572&lt;&gt;Inputs!$B$7,AH1572&lt;&gt;Inputs!$B$8),1,0)</f>
        <v>0</v>
      </c>
      <c r="AK1572" s="13">
        <f>IF(INDEX($E1572:$AF1572,Inputs!$C$10)="","",INDEX($E1572:$AF1572,Inputs!$C$10))</f>
        <v>241451</v>
      </c>
      <c r="AL1572" s="13">
        <f>IF(INDEX($E1572:$AF1572,Inputs!$C$11)="","",INDEX($E1572:$AF1572,Inputs!$C$11))</f>
        <v>693000</v>
      </c>
      <c r="AM1572" s="19">
        <f>Regression!$C$5+Regression!$C$6*A1572</f>
        <v>9004.2776710373546</v>
      </c>
      <c r="AN1572" s="27" t="str">
        <f t="shared" si="338"/>
        <v/>
      </c>
      <c r="AO1572" s="30">
        <f>INDEX('Seasonal Index'!$E$2:$E$53,AI1572)</f>
        <v>1.0021277529608945</v>
      </c>
      <c r="AP1572" s="34" t="str">
        <f t="shared" si="339"/>
        <v/>
      </c>
      <c r="AQ1572" s="16">
        <f>IF(AJ1572=1,A1572-Regression!$C$15,0)</f>
        <v>0</v>
      </c>
      <c r="AR1572" s="16">
        <f>IF(AJ1572=1,AK1572-Regression!$D$15,0)</f>
        <v>0</v>
      </c>
      <c r="AS1572" s="16">
        <f>IF(AJ1572=1,AL1572-Regression!$E$15,0)</f>
        <v>0</v>
      </c>
      <c r="AT1572" s="16">
        <f>IF(AJ1572=1,AP1572-Regression!$F$15,0)</f>
        <v>0</v>
      </c>
      <c r="AU1572" s="19">
        <f>IF(AND(ISNUMBER(AK1572),ISNUMBER(AL1572)),Regression!$C$38+Regression!$D$38*A1572+Regression!$E$38*AK1572+Regression!$F$38*AL1572,"")</f>
        <v>7713.6891826924693</v>
      </c>
      <c r="AV1572" s="34">
        <f t="shared" si="340"/>
        <v>7730.1020076903633</v>
      </c>
      <c r="AW1572" s="13" t="str">
        <f>IF(AJ1572=1,"Train",IF(AH1572=Inputs!$B$6+1,"Validation",IF(AH1572&gt;Inputs!$B$6+1,"Forecast","Not used")))</f>
        <v>Not used</v>
      </c>
      <c r="AX1572" s="34">
        <f t="shared" si="341"/>
        <v>8442</v>
      </c>
      <c r="AY1572" s="38" t="str">
        <f t="shared" si="342"/>
        <v/>
      </c>
      <c r="AZ1572" s="13">
        <f t="shared" si="343"/>
        <v>0</v>
      </c>
      <c r="BB1572" s="19">
        <f>Regression!$C$45+Regression!$C$46*A1572</f>
        <v>8594.2533735834731</v>
      </c>
      <c r="BC1572" s="27" t="str">
        <f t="shared" si="344"/>
        <v/>
      </c>
      <c r="BD1572" s="30">
        <f>INDEX('Seasonal Index'!$H$2:$H$53,AI1572)</f>
        <v>1.0050201958166503</v>
      </c>
      <c r="BE1572" s="34" t="str">
        <f t="shared" si="345"/>
        <v/>
      </c>
      <c r="BF1572" s="38" t="str">
        <f t="shared" si="346"/>
        <v/>
      </c>
      <c r="BG1572" s="34">
        <f t="shared" si="347"/>
        <v>8442</v>
      </c>
      <c r="BH1572" s="13">
        <f t="shared" si="348"/>
        <v>0</v>
      </c>
      <c r="BI1572" s="13">
        <f t="shared" si="349"/>
        <v>0</v>
      </c>
    </row>
    <row r="1573" spans="1:61" x14ac:dyDescent="0.2">
      <c r="A1573" s="15">
        <v>1572</v>
      </c>
      <c r="B1573" s="35">
        <v>44274</v>
      </c>
      <c r="C1573" s="36">
        <v>8616</v>
      </c>
      <c r="D1573" s="37"/>
      <c r="E1573" s="15">
        <v>3946.866</v>
      </c>
      <c r="F1573" s="15">
        <v>699000</v>
      </c>
      <c r="G1573" s="15">
        <v>1282097</v>
      </c>
      <c r="H1573" s="15">
        <v>63.222000000000001</v>
      </c>
      <c r="I1573" s="15">
        <v>66.114000000000004</v>
      </c>
      <c r="J1573" s="15">
        <v>2.8530000000000002</v>
      </c>
      <c r="K1573" s="15">
        <v>22087.16</v>
      </c>
      <c r="L1573" s="15">
        <v>310325</v>
      </c>
      <c r="M1573" s="15">
        <v>374</v>
      </c>
      <c r="N1573" s="15">
        <v>16.146000000000001</v>
      </c>
      <c r="O1573" s="15">
        <v>224959</v>
      </c>
      <c r="P1573" s="15">
        <v>15073</v>
      </c>
      <c r="Q1573" s="15">
        <v>4149026</v>
      </c>
      <c r="R1573" s="15">
        <v>325000</v>
      </c>
      <c r="S1573" s="15">
        <v>22042</v>
      </c>
      <c r="T1573" s="15">
        <v>14.558999999999999</v>
      </c>
      <c r="U1573" s="15">
        <v>142.5</v>
      </c>
      <c r="V1573" s="15">
        <v>15</v>
      </c>
      <c r="W1573" s="15">
        <v>79.099999999999994</v>
      </c>
      <c r="X1573" s="15">
        <v>113.54644</v>
      </c>
      <c r="Y1573" s="15">
        <v>2.8571428571428599</v>
      </c>
      <c r="Z1573" s="15">
        <v>3.0908844470977801</v>
      </c>
      <c r="AA1573" s="15">
        <v>68.406814575195298</v>
      </c>
      <c r="AB1573" s="15">
        <v>331840</v>
      </c>
      <c r="AC1573" s="15">
        <v>34.159999999999997</v>
      </c>
      <c r="AD1573" s="15">
        <v>0</v>
      </c>
      <c r="AE1573" s="15">
        <v>114</v>
      </c>
      <c r="AF1573" s="15">
        <v>3.9</v>
      </c>
      <c r="AH1573" s="13">
        <f t="shared" si="336"/>
        <v>2021</v>
      </c>
      <c r="AI1573" s="13">
        <f t="shared" si="337"/>
        <v>12</v>
      </c>
      <c r="AJ1573" s="13">
        <f>IF(AND(ISNUMBER(C1573),ISNUMBER(AK1573),ISNUMBER(AL1573),AH1573&gt;=Inputs!$B$5,AH1573&lt;=Inputs!$B$6,AH1573&lt;&gt;Inputs!$B$7,AH1573&lt;&gt;Inputs!$B$8),1,0)</f>
        <v>0</v>
      </c>
      <c r="AK1573" s="13">
        <f>IF(INDEX($E1573:$AF1573,Inputs!$C$10)="","",INDEX($E1573:$AF1573,Inputs!$C$10))</f>
        <v>224959</v>
      </c>
      <c r="AL1573" s="13">
        <f>IF(INDEX($E1573:$AF1573,Inputs!$C$11)="","",INDEX($E1573:$AF1573,Inputs!$C$11))</f>
        <v>699000</v>
      </c>
      <c r="AM1573" s="19">
        <f>Regression!$C$5+Regression!$C$6*A1573</f>
        <v>9003.1049960990367</v>
      </c>
      <c r="AN1573" s="27" t="str">
        <f t="shared" si="338"/>
        <v/>
      </c>
      <c r="AO1573" s="30">
        <f>INDEX('Seasonal Index'!$E$2:$E$53,AI1573)</f>
        <v>0.99255102448152055</v>
      </c>
      <c r="AP1573" s="34" t="str">
        <f t="shared" si="339"/>
        <v/>
      </c>
      <c r="AQ1573" s="16">
        <f>IF(AJ1573=1,A1573-Regression!$C$15,0)</f>
        <v>0</v>
      </c>
      <c r="AR1573" s="16">
        <f>IF(AJ1573=1,AK1573-Regression!$D$15,0)</f>
        <v>0</v>
      </c>
      <c r="AS1573" s="16">
        <f>IF(AJ1573=1,AL1573-Regression!$E$15,0)</f>
        <v>0</v>
      </c>
      <c r="AT1573" s="16">
        <f>IF(AJ1573=1,AP1573-Regression!$F$15,0)</f>
        <v>0</v>
      </c>
      <c r="AU1573" s="19">
        <f>IF(AND(ISNUMBER(AK1573),ISNUMBER(AL1573)),Regression!$C$38+Regression!$D$38*A1573+Regression!$E$38*AK1573+Regression!$F$38*AL1573,"")</f>
        <v>7666.1041450663561</v>
      </c>
      <c r="AV1573" s="34">
        <f t="shared" si="340"/>
        <v>7608.9995229676433</v>
      </c>
      <c r="AW1573" s="13" t="str">
        <f>IF(AJ1573=1,"Train",IF(AH1573=Inputs!$B$6+1,"Validation",IF(AH1573&gt;Inputs!$B$6+1,"Forecast","Not used")))</f>
        <v>Not used</v>
      </c>
      <c r="AX1573" s="34">
        <f t="shared" si="341"/>
        <v>8616</v>
      </c>
      <c r="AY1573" s="38" t="str">
        <f t="shared" si="342"/>
        <v/>
      </c>
      <c r="AZ1573" s="13">
        <f t="shared" si="343"/>
        <v>0</v>
      </c>
      <c r="BB1573" s="19">
        <f>Regression!$C$45+Regression!$C$46*A1573</f>
        <v>8595.8128731962515</v>
      </c>
      <c r="BC1573" s="27" t="str">
        <f t="shared" si="344"/>
        <v/>
      </c>
      <c r="BD1573" s="30">
        <f>INDEX('Seasonal Index'!$H$2:$H$53,AI1573)</f>
        <v>1.0030364776411875</v>
      </c>
      <c r="BE1573" s="34" t="str">
        <f t="shared" si="345"/>
        <v/>
      </c>
      <c r="BF1573" s="38" t="str">
        <f t="shared" si="346"/>
        <v/>
      </c>
      <c r="BG1573" s="34">
        <f t="shared" si="347"/>
        <v>8616</v>
      </c>
      <c r="BH1573" s="13">
        <f t="shared" si="348"/>
        <v>0</v>
      </c>
      <c r="BI1573" s="13">
        <f t="shared" si="349"/>
        <v>0</v>
      </c>
    </row>
    <row r="1574" spans="1:61" x14ac:dyDescent="0.2">
      <c r="A1574" s="15">
        <v>1573</v>
      </c>
      <c r="B1574" s="35">
        <v>44281</v>
      </c>
      <c r="C1574" s="36">
        <v>8891</v>
      </c>
      <c r="D1574" s="37"/>
      <c r="E1574" s="15">
        <v>3924.8620000000001</v>
      </c>
      <c r="F1574" s="15">
        <v>627000</v>
      </c>
      <c r="G1574" s="15">
        <v>1364337.42857143</v>
      </c>
      <c r="H1574" s="15">
        <v>59.95</v>
      </c>
      <c r="I1574" s="15">
        <v>62.506</v>
      </c>
      <c r="J1574" s="15">
        <v>2.8650000000000002</v>
      </c>
      <c r="K1574" s="15">
        <v>22087.16</v>
      </c>
      <c r="L1574" s="15">
        <v>310325</v>
      </c>
      <c r="M1574" s="15">
        <v>374</v>
      </c>
      <c r="N1574" s="15">
        <v>16.146000000000001</v>
      </c>
      <c r="O1574" s="15">
        <v>224959</v>
      </c>
      <c r="P1574" s="15">
        <v>15073</v>
      </c>
      <c r="Q1574" s="15">
        <v>4149026</v>
      </c>
      <c r="R1574" s="15">
        <v>325000</v>
      </c>
      <c r="S1574" s="15">
        <v>22042</v>
      </c>
      <c r="T1574" s="15">
        <v>14.558999999999999</v>
      </c>
      <c r="U1574" s="15">
        <v>142.5</v>
      </c>
      <c r="V1574" s="15">
        <v>15</v>
      </c>
      <c r="W1574" s="15">
        <v>79.099999999999994</v>
      </c>
      <c r="X1574" s="15">
        <v>113.01712000000001</v>
      </c>
      <c r="Y1574" s="15">
        <v>2.8571428571428599</v>
      </c>
      <c r="Z1574" s="15">
        <v>3.0908844470977801</v>
      </c>
      <c r="AA1574" s="15">
        <v>68.406814575195298</v>
      </c>
      <c r="AB1574" s="15">
        <v>331840</v>
      </c>
      <c r="AC1574" s="15">
        <v>34.159999999999997</v>
      </c>
      <c r="AD1574" s="15">
        <v>0</v>
      </c>
      <c r="AE1574" s="15">
        <v>76.5</v>
      </c>
      <c r="AF1574" s="15">
        <v>2.2999999999999998</v>
      </c>
      <c r="AH1574" s="13">
        <f t="shared" si="336"/>
        <v>2021</v>
      </c>
      <c r="AI1574" s="13">
        <f t="shared" si="337"/>
        <v>13</v>
      </c>
      <c r="AJ1574" s="13">
        <f>IF(AND(ISNUMBER(C1574),ISNUMBER(AK1574),ISNUMBER(AL1574),AH1574&gt;=Inputs!$B$5,AH1574&lt;=Inputs!$B$6,AH1574&lt;&gt;Inputs!$B$7,AH1574&lt;&gt;Inputs!$B$8),1,0)</f>
        <v>0</v>
      </c>
      <c r="AK1574" s="13">
        <f>IF(INDEX($E1574:$AF1574,Inputs!$C$10)="","",INDEX($E1574:$AF1574,Inputs!$C$10))</f>
        <v>224959</v>
      </c>
      <c r="AL1574" s="13">
        <f>IF(INDEX($E1574:$AF1574,Inputs!$C$11)="","",INDEX($E1574:$AF1574,Inputs!$C$11))</f>
        <v>627000</v>
      </c>
      <c r="AM1574" s="19">
        <f>Regression!$C$5+Regression!$C$6*A1574</f>
        <v>9001.932321160717</v>
      </c>
      <c r="AN1574" s="27" t="str">
        <f t="shared" si="338"/>
        <v/>
      </c>
      <c r="AO1574" s="30">
        <f>INDEX('Seasonal Index'!$E$2:$E$53,AI1574)</f>
        <v>1.0067199075539344</v>
      </c>
      <c r="AP1574" s="34" t="str">
        <f t="shared" si="339"/>
        <v/>
      </c>
      <c r="AQ1574" s="16">
        <f>IF(AJ1574=1,A1574-Regression!$C$15,0)</f>
        <v>0</v>
      </c>
      <c r="AR1574" s="16">
        <f>IF(AJ1574=1,AK1574-Regression!$D$15,0)</f>
        <v>0</v>
      </c>
      <c r="AS1574" s="16">
        <f>IF(AJ1574=1,AL1574-Regression!$E$15,0)</f>
        <v>0</v>
      </c>
      <c r="AT1574" s="16">
        <f>IF(AJ1574=1,AP1574-Regression!$F$15,0)</f>
        <v>0</v>
      </c>
      <c r="AU1574" s="19">
        <f>IF(AND(ISNUMBER(AK1574),ISNUMBER(AL1574)),Regression!$C$38+Regression!$D$38*A1574+Regression!$E$38*AK1574+Regression!$F$38*AL1574,"")</f>
        <v>7855.7048109749385</v>
      </c>
      <c r="AV1574" s="34">
        <f t="shared" si="340"/>
        <v>7908.4944210756876</v>
      </c>
      <c r="AW1574" s="13" t="str">
        <f>IF(AJ1574=1,"Train",IF(AH1574=Inputs!$B$6+1,"Validation",IF(AH1574&gt;Inputs!$B$6+1,"Forecast","Not used")))</f>
        <v>Not used</v>
      </c>
      <c r="AX1574" s="34">
        <f t="shared" si="341"/>
        <v>8891</v>
      </c>
      <c r="AY1574" s="38" t="str">
        <f t="shared" si="342"/>
        <v/>
      </c>
      <c r="AZ1574" s="13">
        <f t="shared" si="343"/>
        <v>0</v>
      </c>
      <c r="BB1574" s="19">
        <f>Regression!$C$45+Regression!$C$46*A1574</f>
        <v>8597.3723728090281</v>
      </c>
      <c r="BC1574" s="27" t="str">
        <f t="shared" si="344"/>
        <v/>
      </c>
      <c r="BD1574" s="30">
        <f>INDEX('Seasonal Index'!$H$2:$H$53,AI1574)</f>
        <v>1.0306249409207193</v>
      </c>
      <c r="BE1574" s="34" t="str">
        <f t="shared" si="345"/>
        <v/>
      </c>
      <c r="BF1574" s="38" t="str">
        <f t="shared" si="346"/>
        <v/>
      </c>
      <c r="BG1574" s="34">
        <f t="shared" si="347"/>
        <v>8891</v>
      </c>
      <c r="BH1574" s="13">
        <f t="shared" si="348"/>
        <v>0</v>
      </c>
      <c r="BI1574" s="13">
        <f t="shared" si="349"/>
        <v>0</v>
      </c>
    </row>
    <row r="1575" spans="1:61" x14ac:dyDescent="0.2">
      <c r="A1575" s="15">
        <v>1574</v>
      </c>
      <c r="B1575" s="35">
        <v>44288</v>
      </c>
      <c r="C1575" s="36">
        <v>8781</v>
      </c>
      <c r="D1575" s="37"/>
      <c r="E1575" s="15">
        <v>3980.6</v>
      </c>
      <c r="F1575" s="15">
        <v>658000</v>
      </c>
      <c r="G1575" s="15">
        <v>1426766.7142857099</v>
      </c>
      <c r="H1575" s="15">
        <v>60.66</v>
      </c>
      <c r="I1575" s="15">
        <v>63.677500000000002</v>
      </c>
      <c r="J1575" s="15">
        <v>2.8519999999999999</v>
      </c>
      <c r="K1575" s="15">
        <v>22087.16</v>
      </c>
      <c r="L1575" s="15">
        <v>310325</v>
      </c>
      <c r="M1575" s="15">
        <v>374</v>
      </c>
      <c r="N1575" s="15">
        <v>16.146000000000001</v>
      </c>
      <c r="O1575" s="15">
        <v>224959</v>
      </c>
      <c r="P1575" s="15">
        <v>15073</v>
      </c>
      <c r="Q1575" s="15">
        <v>4149026</v>
      </c>
      <c r="R1575" s="15">
        <v>325000</v>
      </c>
      <c r="S1575" s="15">
        <v>22042</v>
      </c>
      <c r="T1575" s="15">
        <v>14.558999999999999</v>
      </c>
      <c r="U1575" s="15">
        <v>142.5</v>
      </c>
      <c r="V1575" s="15">
        <v>15</v>
      </c>
      <c r="W1575" s="15">
        <v>79.099999999999994</v>
      </c>
      <c r="X1575" s="15">
        <v>113.53852000000001</v>
      </c>
      <c r="Y1575" s="15">
        <v>2.8571428571428599</v>
      </c>
      <c r="Z1575" s="15">
        <v>3.0908844470977801</v>
      </c>
      <c r="AA1575" s="15">
        <v>68.406814575195298</v>
      </c>
      <c r="AB1575" s="15">
        <v>331840</v>
      </c>
      <c r="AC1575" s="15">
        <v>34.159999999999997</v>
      </c>
      <c r="AD1575" s="15">
        <v>0</v>
      </c>
      <c r="AE1575" s="15">
        <v>79.099999999999994</v>
      </c>
      <c r="AF1575" s="15">
        <v>7.8</v>
      </c>
      <c r="AH1575" s="13">
        <f t="shared" si="336"/>
        <v>2021</v>
      </c>
      <c r="AI1575" s="13">
        <f t="shared" si="337"/>
        <v>14</v>
      </c>
      <c r="AJ1575" s="13">
        <f>IF(AND(ISNUMBER(C1575),ISNUMBER(AK1575),ISNUMBER(AL1575),AH1575&gt;=Inputs!$B$5,AH1575&lt;=Inputs!$B$6,AH1575&lt;&gt;Inputs!$B$7,AH1575&lt;&gt;Inputs!$B$8),1,0)</f>
        <v>0</v>
      </c>
      <c r="AK1575" s="13">
        <f>IF(INDEX($E1575:$AF1575,Inputs!$C$10)="","",INDEX($E1575:$AF1575,Inputs!$C$10))</f>
        <v>224959</v>
      </c>
      <c r="AL1575" s="13">
        <f>IF(INDEX($E1575:$AF1575,Inputs!$C$11)="","",INDEX($E1575:$AF1575,Inputs!$C$11))</f>
        <v>658000</v>
      </c>
      <c r="AM1575" s="19">
        <f>Regression!$C$5+Regression!$C$6*A1575</f>
        <v>9000.7596462223992</v>
      </c>
      <c r="AN1575" s="27" t="str">
        <f t="shared" si="338"/>
        <v/>
      </c>
      <c r="AO1575" s="30">
        <f>INDEX('Seasonal Index'!$E$2:$E$53,AI1575)</f>
        <v>0.99471306505019241</v>
      </c>
      <c r="AP1575" s="34" t="str">
        <f t="shared" si="339"/>
        <v/>
      </c>
      <c r="AQ1575" s="16">
        <f>IF(AJ1575=1,A1575-Regression!$C$15,0)</f>
        <v>0</v>
      </c>
      <c r="AR1575" s="16">
        <f>IF(AJ1575=1,AK1575-Regression!$D$15,0)</f>
        <v>0</v>
      </c>
      <c r="AS1575" s="16">
        <f>IF(AJ1575=1,AL1575-Regression!$E$15,0)</f>
        <v>0</v>
      </c>
      <c r="AT1575" s="16">
        <f>IF(AJ1575=1,AP1575-Regression!$F$15,0)</f>
        <v>0</v>
      </c>
      <c r="AU1575" s="19">
        <f>IF(AND(ISNUMBER(AK1575),ISNUMBER(AL1575)),Regression!$C$38+Regression!$D$38*A1575+Regression!$E$38*AK1575+Regression!$F$38*AL1575,"")</f>
        <v>7771.836215077532</v>
      </c>
      <c r="AV1575" s="34">
        <f t="shared" si="340"/>
        <v>7730.747022567858</v>
      </c>
      <c r="AW1575" s="13" t="str">
        <f>IF(AJ1575=1,"Train",IF(AH1575=Inputs!$B$6+1,"Validation",IF(AH1575&gt;Inputs!$B$6+1,"Forecast","Not used")))</f>
        <v>Not used</v>
      </c>
      <c r="AX1575" s="34">
        <f t="shared" si="341"/>
        <v>8781</v>
      </c>
      <c r="AY1575" s="38" t="str">
        <f t="shared" si="342"/>
        <v/>
      </c>
      <c r="AZ1575" s="13">
        <f t="shared" si="343"/>
        <v>0</v>
      </c>
      <c r="BB1575" s="19">
        <f>Regression!$C$45+Regression!$C$46*A1575</f>
        <v>8598.9318724218047</v>
      </c>
      <c r="BC1575" s="27" t="str">
        <f t="shared" si="344"/>
        <v/>
      </c>
      <c r="BD1575" s="30">
        <f>INDEX('Seasonal Index'!$H$2:$H$53,AI1575)</f>
        <v>0.9999465749058718</v>
      </c>
      <c r="BE1575" s="34" t="str">
        <f t="shared" si="345"/>
        <v/>
      </c>
      <c r="BF1575" s="38" t="str">
        <f t="shared" si="346"/>
        <v/>
      </c>
      <c r="BG1575" s="34">
        <f t="shared" si="347"/>
        <v>8781</v>
      </c>
      <c r="BH1575" s="13">
        <f t="shared" si="348"/>
        <v>0</v>
      </c>
      <c r="BI1575" s="13">
        <f t="shared" si="349"/>
        <v>0</v>
      </c>
    </row>
    <row r="1576" spans="1:61" x14ac:dyDescent="0.2">
      <c r="A1576" s="15">
        <v>1575</v>
      </c>
      <c r="B1576" s="35">
        <v>44295</v>
      </c>
      <c r="C1576" s="36">
        <v>8944</v>
      </c>
      <c r="D1576" s="37"/>
      <c r="E1576" s="15">
        <v>4091.5540000000001</v>
      </c>
      <c r="F1576" s="15">
        <v>645000</v>
      </c>
      <c r="G1576" s="15">
        <v>1432804.8571428601</v>
      </c>
      <c r="H1576" s="15">
        <v>59.347999999999999</v>
      </c>
      <c r="I1576" s="15">
        <v>61.827500000000001</v>
      </c>
      <c r="J1576" s="15">
        <v>2.8570000000000002</v>
      </c>
      <c r="K1576" s="15">
        <v>22087.16</v>
      </c>
      <c r="L1576" s="15">
        <v>310325</v>
      </c>
      <c r="M1576" s="15">
        <v>397</v>
      </c>
      <c r="N1576" s="15">
        <v>16.146000000000001</v>
      </c>
      <c r="O1576" s="15">
        <v>224959</v>
      </c>
      <c r="P1576" s="15">
        <v>14983.5</v>
      </c>
      <c r="Q1576" s="15">
        <v>4149026</v>
      </c>
      <c r="R1576" s="15">
        <v>325000</v>
      </c>
      <c r="S1576" s="15">
        <v>22042</v>
      </c>
      <c r="T1576" s="15">
        <v>14.558999999999999</v>
      </c>
      <c r="U1576" s="15">
        <v>142.5</v>
      </c>
      <c r="V1576" s="15">
        <v>15</v>
      </c>
      <c r="W1576" s="15">
        <v>82.6</v>
      </c>
      <c r="X1576" s="15">
        <v>113.88564</v>
      </c>
      <c r="Y1576" s="15">
        <v>2.8571428571428599</v>
      </c>
      <c r="Z1576" s="15">
        <v>3.0908844470977801</v>
      </c>
      <c r="AA1576" s="15">
        <v>68.406814575195298</v>
      </c>
      <c r="AB1576" s="15">
        <v>331840</v>
      </c>
      <c r="AC1576" s="15">
        <v>34.840000000000003</v>
      </c>
      <c r="AD1576" s="15">
        <v>0</v>
      </c>
      <c r="AE1576" s="15">
        <v>46.4</v>
      </c>
      <c r="AF1576" s="15">
        <v>7.7</v>
      </c>
      <c r="AH1576" s="13">
        <f t="shared" si="336"/>
        <v>2021</v>
      </c>
      <c r="AI1576" s="13">
        <f t="shared" si="337"/>
        <v>15</v>
      </c>
      <c r="AJ1576" s="13">
        <f>IF(AND(ISNUMBER(C1576),ISNUMBER(AK1576),ISNUMBER(AL1576),AH1576&gt;=Inputs!$B$5,AH1576&lt;=Inputs!$B$6,AH1576&lt;&gt;Inputs!$B$7,AH1576&lt;&gt;Inputs!$B$8),1,0)</f>
        <v>0</v>
      </c>
      <c r="AK1576" s="13">
        <f>IF(INDEX($E1576:$AF1576,Inputs!$C$10)="","",INDEX($E1576:$AF1576,Inputs!$C$10))</f>
        <v>224959</v>
      </c>
      <c r="AL1576" s="13">
        <f>IF(INDEX($E1576:$AF1576,Inputs!$C$11)="","",INDEX($E1576:$AF1576,Inputs!$C$11))</f>
        <v>645000</v>
      </c>
      <c r="AM1576" s="19">
        <f>Regression!$C$5+Regression!$C$6*A1576</f>
        <v>8999.5869712840795</v>
      </c>
      <c r="AN1576" s="27" t="str">
        <f t="shared" si="338"/>
        <v/>
      </c>
      <c r="AO1576" s="30">
        <f>INDEX('Seasonal Index'!$E$2:$E$53,AI1576)</f>
        <v>1.0030309157157118</v>
      </c>
      <c r="AP1576" s="34" t="str">
        <f t="shared" si="339"/>
        <v/>
      </c>
      <c r="AQ1576" s="16">
        <f>IF(AJ1576=1,A1576-Regression!$C$15,0)</f>
        <v>0</v>
      </c>
      <c r="AR1576" s="16">
        <f>IF(AJ1576=1,AK1576-Regression!$D$15,0)</f>
        <v>0</v>
      </c>
      <c r="AS1576" s="16">
        <f>IF(AJ1576=1,AL1576-Regression!$E$15,0)</f>
        <v>0</v>
      </c>
      <c r="AT1576" s="16">
        <f>IF(AJ1576=1,AP1576-Regression!$F$15,0)</f>
        <v>0</v>
      </c>
      <c r="AU1576" s="19">
        <f>IF(AND(ISNUMBER(AK1576),ISNUMBER(AL1576)),Regression!$C$38+Regression!$D$38*A1576+Regression!$E$38*AK1576+Regression!$F$38*AL1576,"")</f>
        <v>7804.7894397574401</v>
      </c>
      <c r="AV1576" s="34">
        <f t="shared" si="340"/>
        <v>7828.4450987282225</v>
      </c>
      <c r="AW1576" s="13" t="str">
        <f>IF(AJ1576=1,"Train",IF(AH1576=Inputs!$B$6+1,"Validation",IF(AH1576&gt;Inputs!$B$6+1,"Forecast","Not used")))</f>
        <v>Not used</v>
      </c>
      <c r="AX1576" s="34">
        <f t="shared" si="341"/>
        <v>8944</v>
      </c>
      <c r="AY1576" s="38" t="str">
        <f t="shared" si="342"/>
        <v/>
      </c>
      <c r="AZ1576" s="13">
        <f t="shared" si="343"/>
        <v>0</v>
      </c>
      <c r="BB1576" s="19">
        <f>Regression!$C$45+Regression!$C$46*A1576</f>
        <v>8600.4913720345812</v>
      </c>
      <c r="BC1576" s="27" t="str">
        <f t="shared" si="344"/>
        <v/>
      </c>
      <c r="BD1576" s="30">
        <f>INDEX('Seasonal Index'!$H$2:$H$53,AI1576)</f>
        <v>0.99086023336954587</v>
      </c>
      <c r="BE1576" s="34" t="str">
        <f t="shared" si="345"/>
        <v/>
      </c>
      <c r="BF1576" s="38" t="str">
        <f t="shared" si="346"/>
        <v/>
      </c>
      <c r="BG1576" s="34">
        <f t="shared" si="347"/>
        <v>8944</v>
      </c>
      <c r="BH1576" s="13">
        <f t="shared" si="348"/>
        <v>0</v>
      </c>
      <c r="BI1576" s="13">
        <f t="shared" si="349"/>
        <v>0</v>
      </c>
    </row>
    <row r="1577" spans="1:61" x14ac:dyDescent="0.2">
      <c r="A1577" s="15">
        <v>1576</v>
      </c>
      <c r="B1577" s="35">
        <v>44302</v>
      </c>
      <c r="C1577" s="36">
        <v>9104</v>
      </c>
      <c r="D1577" s="37"/>
      <c r="E1577" s="15">
        <v>4150.0259999999998</v>
      </c>
      <c r="F1577" s="15">
        <v>571000</v>
      </c>
      <c r="G1577" s="15">
        <v>1384962.7142857099</v>
      </c>
      <c r="H1577" s="15">
        <v>61.926000000000002</v>
      </c>
      <c r="I1577" s="15">
        <v>64.686000000000007</v>
      </c>
      <c r="J1577" s="15">
        <v>2.8490000000000002</v>
      </c>
      <c r="K1577" s="15">
        <v>22087.16</v>
      </c>
      <c r="L1577" s="15">
        <v>308841</v>
      </c>
      <c r="M1577" s="15">
        <v>397</v>
      </c>
      <c r="N1577" s="15">
        <v>18.451000000000001</v>
      </c>
      <c r="O1577" s="15">
        <v>207160</v>
      </c>
      <c r="P1577" s="15">
        <v>14983.5</v>
      </c>
      <c r="Q1577" s="15">
        <v>4149026</v>
      </c>
      <c r="R1577" s="15">
        <v>325000</v>
      </c>
      <c r="S1577" s="15">
        <v>22042</v>
      </c>
      <c r="T1577" s="15">
        <v>14.558999999999999</v>
      </c>
      <c r="U1577" s="15">
        <v>142.5</v>
      </c>
      <c r="V1577" s="15">
        <v>15</v>
      </c>
      <c r="W1577" s="15">
        <v>82.6</v>
      </c>
      <c r="X1577" s="15">
        <v>113.2157</v>
      </c>
      <c r="Y1577" s="15">
        <v>2.8571428571428599</v>
      </c>
      <c r="Z1577" s="15">
        <v>3.2442557811737101</v>
      </c>
      <c r="AA1577" s="15">
        <v>68.406814575195298</v>
      </c>
      <c r="AB1577" s="15">
        <v>331840</v>
      </c>
      <c r="AC1577" s="15">
        <v>34.840000000000003</v>
      </c>
      <c r="AD1577" s="15">
        <v>0</v>
      </c>
      <c r="AE1577" s="15">
        <v>58.9</v>
      </c>
      <c r="AF1577" s="15">
        <v>7.3</v>
      </c>
      <c r="AH1577" s="13">
        <f t="shared" si="336"/>
        <v>2021</v>
      </c>
      <c r="AI1577" s="13">
        <f t="shared" si="337"/>
        <v>16</v>
      </c>
      <c r="AJ1577" s="13">
        <f>IF(AND(ISNUMBER(C1577),ISNUMBER(AK1577),ISNUMBER(AL1577),AH1577&gt;=Inputs!$B$5,AH1577&lt;=Inputs!$B$6,AH1577&lt;&gt;Inputs!$B$7,AH1577&lt;&gt;Inputs!$B$8),1,0)</f>
        <v>0</v>
      </c>
      <c r="AK1577" s="13">
        <f>IF(INDEX($E1577:$AF1577,Inputs!$C$10)="","",INDEX($E1577:$AF1577,Inputs!$C$10))</f>
        <v>207160</v>
      </c>
      <c r="AL1577" s="13">
        <f>IF(INDEX($E1577:$AF1577,Inputs!$C$11)="","",INDEX($E1577:$AF1577,Inputs!$C$11))</f>
        <v>571000</v>
      </c>
      <c r="AM1577" s="19">
        <f>Regression!$C$5+Regression!$C$6*A1577</f>
        <v>8998.4142963457598</v>
      </c>
      <c r="AN1577" s="27" t="str">
        <f t="shared" si="338"/>
        <v/>
      </c>
      <c r="AO1577" s="30">
        <f>INDEX('Seasonal Index'!$E$2:$E$53,AI1577)</f>
        <v>1.002097408025427</v>
      </c>
      <c r="AP1577" s="34" t="str">
        <f t="shared" si="339"/>
        <v/>
      </c>
      <c r="AQ1577" s="16">
        <f>IF(AJ1577=1,A1577-Regression!$C$15,0)</f>
        <v>0</v>
      </c>
      <c r="AR1577" s="16">
        <f>IF(AJ1577=1,AK1577-Regression!$D$15,0)</f>
        <v>0</v>
      </c>
      <c r="AS1577" s="16">
        <f>IF(AJ1577=1,AL1577-Regression!$E$15,0)</f>
        <v>0</v>
      </c>
      <c r="AT1577" s="16">
        <f>IF(AJ1577=1,AP1577-Regression!$F$15,0)</f>
        <v>0</v>
      </c>
      <c r="AU1577" s="19">
        <f>IF(AND(ISNUMBER(AK1577),ISNUMBER(AL1577)),Regression!$C$38+Regression!$D$38*A1577+Regression!$E$38*AK1577+Regression!$F$38*AL1577,"")</f>
        <v>7967.2228671151597</v>
      </c>
      <c r="AV1577" s="34">
        <f t="shared" si="340"/>
        <v>7983.9333842970127</v>
      </c>
      <c r="AW1577" s="13" t="str">
        <f>IF(AJ1577=1,"Train",IF(AH1577=Inputs!$B$6+1,"Validation",IF(AH1577&gt;Inputs!$B$6+1,"Forecast","Not used")))</f>
        <v>Not used</v>
      </c>
      <c r="AX1577" s="34">
        <f t="shared" si="341"/>
        <v>9104</v>
      </c>
      <c r="AY1577" s="38" t="str">
        <f t="shared" si="342"/>
        <v/>
      </c>
      <c r="AZ1577" s="13">
        <f t="shared" si="343"/>
        <v>0</v>
      </c>
      <c r="BB1577" s="19">
        <f>Regression!$C$45+Regression!$C$46*A1577</f>
        <v>8602.0508716473578</v>
      </c>
      <c r="BC1577" s="27" t="str">
        <f t="shared" si="344"/>
        <v/>
      </c>
      <c r="BD1577" s="30">
        <f>INDEX('Seasonal Index'!$H$2:$H$53,AI1577)</f>
        <v>1.0144500074765384</v>
      </c>
      <c r="BE1577" s="34" t="str">
        <f t="shared" si="345"/>
        <v/>
      </c>
      <c r="BF1577" s="38" t="str">
        <f t="shared" si="346"/>
        <v/>
      </c>
      <c r="BG1577" s="34">
        <f t="shared" si="347"/>
        <v>9104</v>
      </c>
      <c r="BH1577" s="13">
        <f t="shared" si="348"/>
        <v>0</v>
      </c>
      <c r="BI1577" s="13">
        <f t="shared" si="349"/>
        <v>0</v>
      </c>
    </row>
    <row r="1578" spans="1:61" x14ac:dyDescent="0.2">
      <c r="A1578" s="15">
        <v>1577</v>
      </c>
      <c r="B1578" s="35">
        <v>44309</v>
      </c>
      <c r="C1578" s="36">
        <v>8877</v>
      </c>
      <c r="D1578" s="37"/>
      <c r="E1578" s="15">
        <v>4157.3540000000003</v>
      </c>
      <c r="F1578" s="15">
        <v>566000</v>
      </c>
      <c r="G1578" s="15">
        <v>1367655.57142857</v>
      </c>
      <c r="H1578" s="15">
        <v>62.182000000000002</v>
      </c>
      <c r="I1578" s="15">
        <v>65.343999999999994</v>
      </c>
      <c r="J1578" s="15">
        <v>2.855</v>
      </c>
      <c r="K1578" s="15">
        <v>22087.16</v>
      </c>
      <c r="L1578" s="15">
        <v>308841</v>
      </c>
      <c r="M1578" s="15">
        <v>397</v>
      </c>
      <c r="N1578" s="15">
        <v>18.451000000000001</v>
      </c>
      <c r="O1578" s="15">
        <v>207160</v>
      </c>
      <c r="P1578" s="15">
        <v>14983.5</v>
      </c>
      <c r="Q1578" s="15">
        <v>4149026</v>
      </c>
      <c r="R1578" s="15">
        <v>325000</v>
      </c>
      <c r="S1578" s="15">
        <v>22042</v>
      </c>
      <c r="T1578" s="15">
        <v>14.558999999999999</v>
      </c>
      <c r="U1578" s="15">
        <v>142.5</v>
      </c>
      <c r="V1578" s="15">
        <v>15</v>
      </c>
      <c r="W1578" s="15">
        <v>82.6</v>
      </c>
      <c r="X1578" s="15">
        <v>112.821</v>
      </c>
      <c r="Y1578" s="15">
        <v>2.8571428571428599</v>
      </c>
      <c r="Z1578" s="15">
        <v>3.2442557811737101</v>
      </c>
      <c r="AA1578" s="15">
        <v>68.406814575195298</v>
      </c>
      <c r="AB1578" s="15">
        <v>331840</v>
      </c>
      <c r="AC1578" s="15">
        <v>34.840000000000003</v>
      </c>
      <c r="AD1578" s="15">
        <v>0</v>
      </c>
      <c r="AE1578" s="15">
        <v>75.599999999999994</v>
      </c>
      <c r="AF1578" s="15">
        <v>3.3</v>
      </c>
      <c r="AH1578" s="13">
        <f t="shared" si="336"/>
        <v>2021</v>
      </c>
      <c r="AI1578" s="13">
        <f t="shared" si="337"/>
        <v>17</v>
      </c>
      <c r="AJ1578" s="13">
        <f>IF(AND(ISNUMBER(C1578),ISNUMBER(AK1578),ISNUMBER(AL1578),AH1578&gt;=Inputs!$B$5,AH1578&lt;=Inputs!$B$6,AH1578&lt;&gt;Inputs!$B$7,AH1578&lt;&gt;Inputs!$B$8),1,0)</f>
        <v>0</v>
      </c>
      <c r="AK1578" s="13">
        <f>IF(INDEX($E1578:$AF1578,Inputs!$C$10)="","",INDEX($E1578:$AF1578,Inputs!$C$10))</f>
        <v>207160</v>
      </c>
      <c r="AL1578" s="13">
        <f>IF(INDEX($E1578:$AF1578,Inputs!$C$11)="","",INDEX($E1578:$AF1578,Inputs!$C$11))</f>
        <v>566000</v>
      </c>
      <c r="AM1578" s="19">
        <f>Regression!$C$5+Regression!$C$6*A1578</f>
        <v>8997.2416214074419</v>
      </c>
      <c r="AN1578" s="27" t="str">
        <f t="shared" si="338"/>
        <v/>
      </c>
      <c r="AO1578" s="30">
        <f>INDEX('Seasonal Index'!$E$2:$E$53,AI1578)</f>
        <v>0.98572000908513657</v>
      </c>
      <c r="AP1578" s="34" t="str">
        <f t="shared" si="339"/>
        <v/>
      </c>
      <c r="AQ1578" s="16">
        <f>IF(AJ1578=1,A1578-Regression!$C$15,0)</f>
        <v>0</v>
      </c>
      <c r="AR1578" s="16">
        <f>IF(AJ1578=1,AK1578-Regression!$D$15,0)</f>
        <v>0</v>
      </c>
      <c r="AS1578" s="16">
        <f>IF(AJ1578=1,AL1578-Regression!$E$15,0)</f>
        <v>0</v>
      </c>
      <c r="AT1578" s="16">
        <f>IF(AJ1578=1,AP1578-Regression!$F$15,0)</f>
        <v>0</v>
      </c>
      <c r="AU1578" s="19">
        <f>IF(AND(ISNUMBER(AK1578),ISNUMBER(AL1578)),Regression!$C$38+Regression!$D$38*A1578+Regression!$E$38*AK1578+Regression!$F$38*AL1578,"")</f>
        <v>7978.9357607810125</v>
      </c>
      <c r="AV1578" s="34">
        <f t="shared" si="340"/>
        <v>7864.9966306067809</v>
      </c>
      <c r="AW1578" s="13" t="str">
        <f>IF(AJ1578=1,"Train",IF(AH1578=Inputs!$B$6+1,"Validation",IF(AH1578&gt;Inputs!$B$6+1,"Forecast","Not used")))</f>
        <v>Not used</v>
      </c>
      <c r="AX1578" s="34">
        <f t="shared" si="341"/>
        <v>8877</v>
      </c>
      <c r="AY1578" s="38" t="str">
        <f t="shared" si="342"/>
        <v/>
      </c>
      <c r="AZ1578" s="13">
        <f t="shared" si="343"/>
        <v>0</v>
      </c>
      <c r="BB1578" s="19">
        <f>Regression!$C$45+Regression!$C$46*A1578</f>
        <v>8603.6103712601343</v>
      </c>
      <c r="BC1578" s="27" t="str">
        <f t="shared" si="344"/>
        <v/>
      </c>
      <c r="BD1578" s="30">
        <f>INDEX('Seasonal Index'!$H$2:$H$53,AI1578)</f>
        <v>0.9921535913252727</v>
      </c>
      <c r="BE1578" s="34" t="str">
        <f t="shared" si="345"/>
        <v/>
      </c>
      <c r="BF1578" s="38" t="str">
        <f t="shared" si="346"/>
        <v/>
      </c>
      <c r="BG1578" s="34">
        <f t="shared" si="347"/>
        <v>8877</v>
      </c>
      <c r="BH1578" s="13">
        <f t="shared" si="348"/>
        <v>0</v>
      </c>
      <c r="BI1578" s="13">
        <f t="shared" si="349"/>
        <v>0</v>
      </c>
    </row>
    <row r="1579" spans="1:61" x14ac:dyDescent="0.2">
      <c r="A1579" s="15">
        <v>1578</v>
      </c>
      <c r="B1579" s="35">
        <v>44316</v>
      </c>
      <c r="C1579" s="36">
        <v>8864</v>
      </c>
      <c r="D1579" s="37"/>
      <c r="E1579" s="15">
        <v>4190.0320000000002</v>
      </c>
      <c r="F1579" s="15">
        <v>574000</v>
      </c>
      <c r="G1579" s="15">
        <v>1376159.57142857</v>
      </c>
      <c r="H1579" s="15">
        <v>63.472000000000001</v>
      </c>
      <c r="I1579" s="15">
        <v>66.963999999999999</v>
      </c>
      <c r="J1579" s="15">
        <v>2.8719999999999999</v>
      </c>
      <c r="K1579" s="15">
        <v>22087.16</v>
      </c>
      <c r="L1579" s="15">
        <v>308841</v>
      </c>
      <c r="M1579" s="15">
        <v>397</v>
      </c>
      <c r="N1579" s="15">
        <v>18.451000000000001</v>
      </c>
      <c r="O1579" s="15">
        <v>207160</v>
      </c>
      <c r="P1579" s="15">
        <v>14983.5</v>
      </c>
      <c r="Q1579" s="15">
        <v>4149026</v>
      </c>
      <c r="R1579" s="15">
        <v>325000</v>
      </c>
      <c r="S1579" s="15">
        <v>22042</v>
      </c>
      <c r="T1579" s="15">
        <v>14.558999999999999</v>
      </c>
      <c r="U1579" s="15">
        <v>142.5</v>
      </c>
      <c r="V1579" s="15">
        <v>15</v>
      </c>
      <c r="W1579" s="15">
        <v>82.6</v>
      </c>
      <c r="X1579" s="15">
        <v>112.18292</v>
      </c>
      <c r="Y1579" s="15">
        <v>2.8571428571428599</v>
      </c>
      <c r="Z1579" s="15">
        <v>3.2442557811737101</v>
      </c>
      <c r="AA1579" s="15">
        <v>68.406814575195298</v>
      </c>
      <c r="AB1579" s="15">
        <v>331840</v>
      </c>
      <c r="AC1579" s="15">
        <v>34.840000000000003</v>
      </c>
      <c r="AD1579" s="15">
        <v>0</v>
      </c>
      <c r="AE1579" s="15">
        <v>39.9</v>
      </c>
      <c r="AF1579" s="15">
        <v>19.8</v>
      </c>
      <c r="AH1579" s="13">
        <f t="shared" si="336"/>
        <v>2021</v>
      </c>
      <c r="AI1579" s="13">
        <f t="shared" si="337"/>
        <v>18</v>
      </c>
      <c r="AJ1579" s="13">
        <f>IF(AND(ISNUMBER(C1579),ISNUMBER(AK1579),ISNUMBER(AL1579),AH1579&gt;=Inputs!$B$5,AH1579&lt;=Inputs!$B$6,AH1579&lt;&gt;Inputs!$B$7,AH1579&lt;&gt;Inputs!$B$8),1,0)</f>
        <v>0</v>
      </c>
      <c r="AK1579" s="13">
        <f>IF(INDEX($E1579:$AF1579,Inputs!$C$10)="","",INDEX($E1579:$AF1579,Inputs!$C$10))</f>
        <v>207160</v>
      </c>
      <c r="AL1579" s="13">
        <f>IF(INDEX($E1579:$AF1579,Inputs!$C$11)="","",INDEX($E1579:$AF1579,Inputs!$C$11))</f>
        <v>574000</v>
      </c>
      <c r="AM1579" s="19">
        <f>Regression!$C$5+Regression!$C$6*A1579</f>
        <v>8996.0689464691222</v>
      </c>
      <c r="AN1579" s="27" t="str">
        <f t="shared" si="338"/>
        <v/>
      </c>
      <c r="AO1579" s="30">
        <f>INDEX('Seasonal Index'!$E$2:$E$53,AI1579)</f>
        <v>1.0181401500092944</v>
      </c>
      <c r="AP1579" s="34" t="str">
        <f t="shared" si="339"/>
        <v/>
      </c>
      <c r="AQ1579" s="16">
        <f>IF(AJ1579=1,A1579-Regression!$C$15,0)</f>
        <v>0</v>
      </c>
      <c r="AR1579" s="16">
        <f>IF(AJ1579=1,AK1579-Regression!$D$15,0)</f>
        <v>0</v>
      </c>
      <c r="AS1579" s="16">
        <f>IF(AJ1579=1,AL1579-Regression!$E$15,0)</f>
        <v>0</v>
      </c>
      <c r="AT1579" s="16">
        <f>IF(AJ1579=1,AP1579-Regression!$F$15,0)</f>
        <v>0</v>
      </c>
      <c r="AU1579" s="19">
        <f>IF(AND(ISNUMBER(AK1579),ISNUMBER(AL1579)),Regression!$C$38+Regression!$D$38*A1579+Regression!$E$38*AK1579+Regression!$F$38*AL1579,"")</f>
        <v>7956.1331165490192</v>
      </c>
      <c r="AV1579" s="34">
        <f t="shared" si="340"/>
        <v>8100.4585647771328</v>
      </c>
      <c r="AW1579" s="13" t="str">
        <f>IF(AJ1579=1,"Train",IF(AH1579=Inputs!$B$6+1,"Validation",IF(AH1579&gt;Inputs!$B$6+1,"Forecast","Not used")))</f>
        <v>Not used</v>
      </c>
      <c r="AX1579" s="34">
        <f t="shared" si="341"/>
        <v>8864</v>
      </c>
      <c r="AY1579" s="38" t="str">
        <f t="shared" si="342"/>
        <v/>
      </c>
      <c r="AZ1579" s="13">
        <f t="shared" si="343"/>
        <v>0</v>
      </c>
      <c r="BB1579" s="19">
        <f>Regression!$C$45+Regression!$C$46*A1579</f>
        <v>8605.1698708729127</v>
      </c>
      <c r="BC1579" s="27" t="str">
        <f t="shared" si="344"/>
        <v/>
      </c>
      <c r="BD1579" s="30">
        <f>INDEX('Seasonal Index'!$H$2:$H$53,AI1579)</f>
        <v>1.0188493846734186</v>
      </c>
      <c r="BE1579" s="34" t="str">
        <f t="shared" si="345"/>
        <v/>
      </c>
      <c r="BF1579" s="38" t="str">
        <f t="shared" si="346"/>
        <v/>
      </c>
      <c r="BG1579" s="34">
        <f t="shared" si="347"/>
        <v>8864</v>
      </c>
      <c r="BH1579" s="13">
        <f t="shared" si="348"/>
        <v>0</v>
      </c>
      <c r="BI1579" s="13">
        <f t="shared" si="349"/>
        <v>0</v>
      </c>
    </row>
    <row r="1580" spans="1:61" x14ac:dyDescent="0.2">
      <c r="A1580" s="15">
        <v>1579</v>
      </c>
      <c r="B1580" s="35">
        <v>44323</v>
      </c>
      <c r="C1580" s="36">
        <v>8800</v>
      </c>
      <c r="D1580" s="37"/>
      <c r="E1580" s="15">
        <v>4191.826</v>
      </c>
      <c r="F1580" s="15">
        <v>517000</v>
      </c>
      <c r="G1580" s="15">
        <v>1458233</v>
      </c>
      <c r="H1580" s="15">
        <v>65.099999999999994</v>
      </c>
      <c r="I1580" s="15">
        <v>68.992500000000007</v>
      </c>
      <c r="J1580" s="15">
        <v>2.89</v>
      </c>
      <c r="K1580" s="15">
        <v>22680.692999999999</v>
      </c>
      <c r="L1580" s="15">
        <v>308841</v>
      </c>
      <c r="M1580" s="15">
        <v>408</v>
      </c>
      <c r="N1580" s="15">
        <v>18.451000000000001</v>
      </c>
      <c r="O1580" s="15">
        <v>207160</v>
      </c>
      <c r="P1580" s="15">
        <v>15709.7</v>
      </c>
      <c r="Q1580" s="15">
        <v>4149026</v>
      </c>
      <c r="R1580" s="15">
        <v>325000</v>
      </c>
      <c r="S1580" s="15">
        <v>22042</v>
      </c>
      <c r="T1580" s="15">
        <v>14.558999999999999</v>
      </c>
      <c r="U1580" s="15">
        <v>143.69999999999999</v>
      </c>
      <c r="V1580" s="15">
        <v>15</v>
      </c>
      <c r="W1580" s="15">
        <v>70.599999999999994</v>
      </c>
      <c r="X1580" s="15">
        <v>111.86836</v>
      </c>
      <c r="Y1580" s="15">
        <v>2.8571428571428599</v>
      </c>
      <c r="Z1580" s="15">
        <v>3.2442557811737101</v>
      </c>
      <c r="AA1580" s="15">
        <v>68.406814575195298</v>
      </c>
      <c r="AB1580" s="15">
        <v>331840</v>
      </c>
      <c r="AC1580" s="15">
        <v>34.950000000000003</v>
      </c>
      <c r="AD1580" s="15">
        <v>0</v>
      </c>
      <c r="AE1580" s="15">
        <v>31.8</v>
      </c>
      <c r="AF1580" s="15">
        <v>16.7</v>
      </c>
      <c r="AH1580" s="13">
        <f t="shared" si="336"/>
        <v>2021</v>
      </c>
      <c r="AI1580" s="13">
        <f t="shared" si="337"/>
        <v>19</v>
      </c>
      <c r="AJ1580" s="13">
        <f>IF(AND(ISNUMBER(C1580),ISNUMBER(AK1580),ISNUMBER(AL1580),AH1580&gt;=Inputs!$B$5,AH1580&lt;=Inputs!$B$6,AH1580&lt;&gt;Inputs!$B$7,AH1580&lt;&gt;Inputs!$B$8),1,0)</f>
        <v>0</v>
      </c>
      <c r="AK1580" s="13">
        <f>IF(INDEX($E1580:$AF1580,Inputs!$C$10)="","",INDEX($E1580:$AF1580,Inputs!$C$10))</f>
        <v>207160</v>
      </c>
      <c r="AL1580" s="13">
        <f>IF(INDEX($E1580:$AF1580,Inputs!$C$11)="","",INDEX($E1580:$AF1580,Inputs!$C$11))</f>
        <v>517000</v>
      </c>
      <c r="AM1580" s="19">
        <f>Regression!$C$5+Regression!$C$6*A1580</f>
        <v>8994.8962715308044</v>
      </c>
      <c r="AN1580" s="27" t="str">
        <f t="shared" si="338"/>
        <v/>
      </c>
      <c r="AO1580" s="30">
        <f>INDEX('Seasonal Index'!$E$2:$E$53,AI1580)</f>
        <v>1.0133712391889671</v>
      </c>
      <c r="AP1580" s="34" t="str">
        <f t="shared" si="339"/>
        <v/>
      </c>
      <c r="AQ1580" s="16">
        <f>IF(AJ1580=1,A1580-Regression!$C$15,0)</f>
        <v>0</v>
      </c>
      <c r="AR1580" s="16">
        <f>IF(AJ1580=1,AK1580-Regression!$D$15,0)</f>
        <v>0</v>
      </c>
      <c r="AS1580" s="16">
        <f>IF(AJ1580=1,AL1580-Regression!$E$15,0)</f>
        <v>0</v>
      </c>
      <c r="AT1580" s="16">
        <f>IF(AJ1580=1,AP1580-Regression!$F$15,0)</f>
        <v>0</v>
      </c>
      <c r="AU1580" s="19">
        <f>IF(AND(ISNUMBER(AK1580),ISNUMBER(AL1580)),Regression!$C$38+Regression!$D$38*A1580+Regression!$E$38*AK1580+Regression!$F$38*AL1580,"")</f>
        <v>8105.9081618062464</v>
      </c>
      <c r="AV1580" s="34">
        <f t="shared" si="340"/>
        <v>8214.2941986815586</v>
      </c>
      <c r="AW1580" s="13" t="str">
        <f>IF(AJ1580=1,"Train",IF(AH1580=Inputs!$B$6+1,"Validation",IF(AH1580&gt;Inputs!$B$6+1,"Forecast","Not used")))</f>
        <v>Not used</v>
      </c>
      <c r="AX1580" s="34">
        <f t="shared" si="341"/>
        <v>8800</v>
      </c>
      <c r="AY1580" s="38" t="str">
        <f t="shared" si="342"/>
        <v/>
      </c>
      <c r="AZ1580" s="13">
        <f t="shared" si="343"/>
        <v>0</v>
      </c>
      <c r="BB1580" s="19">
        <f>Regression!$C$45+Regression!$C$46*A1580</f>
        <v>8606.7293704856893</v>
      </c>
      <c r="BC1580" s="27" t="str">
        <f t="shared" si="344"/>
        <v/>
      </c>
      <c r="BD1580" s="30">
        <f>INDEX('Seasonal Index'!$H$2:$H$53,AI1580)</f>
        <v>1.0190603733092338</v>
      </c>
      <c r="BE1580" s="34" t="str">
        <f t="shared" si="345"/>
        <v/>
      </c>
      <c r="BF1580" s="38" t="str">
        <f t="shared" si="346"/>
        <v/>
      </c>
      <c r="BG1580" s="34">
        <f t="shared" si="347"/>
        <v>8800</v>
      </c>
      <c r="BH1580" s="13">
        <f t="shared" si="348"/>
        <v>0</v>
      </c>
      <c r="BI1580" s="13">
        <f t="shared" si="349"/>
        <v>0</v>
      </c>
    </row>
    <row r="1581" spans="1:61" x14ac:dyDescent="0.2">
      <c r="A1581" s="15">
        <v>1580</v>
      </c>
      <c r="B1581" s="35">
        <v>44330</v>
      </c>
      <c r="C1581" s="36">
        <v>9224</v>
      </c>
      <c r="D1581" s="37"/>
      <c r="E1581" s="15">
        <v>4137.9840000000004</v>
      </c>
      <c r="F1581" s="15">
        <v>494000</v>
      </c>
      <c r="G1581" s="15">
        <v>1587185.8571428601</v>
      </c>
      <c r="H1581" s="15">
        <v>65.066000000000003</v>
      </c>
      <c r="I1581" s="15">
        <v>68.731999999999999</v>
      </c>
      <c r="J1581" s="15">
        <v>2.9609999999999999</v>
      </c>
      <c r="K1581" s="15">
        <v>22680.692999999999</v>
      </c>
      <c r="L1581" s="15">
        <v>292183</v>
      </c>
      <c r="M1581" s="15">
        <v>408</v>
      </c>
      <c r="N1581" s="15">
        <v>18.451000000000001</v>
      </c>
      <c r="O1581" s="15">
        <v>207160</v>
      </c>
      <c r="P1581" s="15">
        <v>15709.7</v>
      </c>
      <c r="Q1581" s="15">
        <v>4149026</v>
      </c>
      <c r="R1581" s="15">
        <v>325000</v>
      </c>
      <c r="S1581" s="15">
        <v>22042</v>
      </c>
      <c r="T1581" s="15">
        <v>14.558999999999999</v>
      </c>
      <c r="U1581" s="15">
        <v>143.69999999999999</v>
      </c>
      <c r="V1581" s="15">
        <v>15</v>
      </c>
      <c r="W1581" s="15">
        <v>70.599999999999994</v>
      </c>
      <c r="X1581" s="15">
        <v>111.8622</v>
      </c>
      <c r="Y1581" s="15">
        <v>2.8571428571428599</v>
      </c>
      <c r="Z1581" s="15">
        <v>3.2442557811737101</v>
      </c>
      <c r="AA1581" s="15">
        <v>68.406814575195298</v>
      </c>
      <c r="AB1581" s="15">
        <v>331840</v>
      </c>
      <c r="AC1581" s="15">
        <v>34.950000000000003</v>
      </c>
      <c r="AD1581" s="15">
        <v>0</v>
      </c>
      <c r="AE1581" s="15">
        <v>50</v>
      </c>
      <c r="AF1581" s="15">
        <v>13.4</v>
      </c>
      <c r="AH1581" s="13">
        <f t="shared" si="336"/>
        <v>2021</v>
      </c>
      <c r="AI1581" s="13">
        <f t="shared" si="337"/>
        <v>20</v>
      </c>
      <c r="AJ1581" s="13">
        <f>IF(AND(ISNUMBER(C1581),ISNUMBER(AK1581),ISNUMBER(AL1581),AH1581&gt;=Inputs!$B$5,AH1581&lt;=Inputs!$B$6,AH1581&lt;&gt;Inputs!$B$7,AH1581&lt;&gt;Inputs!$B$8),1,0)</f>
        <v>0</v>
      </c>
      <c r="AK1581" s="13">
        <f>IF(INDEX($E1581:$AF1581,Inputs!$C$10)="","",INDEX($E1581:$AF1581,Inputs!$C$10))</f>
        <v>207160</v>
      </c>
      <c r="AL1581" s="13">
        <f>IF(INDEX($E1581:$AF1581,Inputs!$C$11)="","",INDEX($E1581:$AF1581,Inputs!$C$11))</f>
        <v>494000</v>
      </c>
      <c r="AM1581" s="19">
        <f>Regression!$C$5+Regression!$C$6*A1581</f>
        <v>8993.7235965924847</v>
      </c>
      <c r="AN1581" s="27" t="str">
        <f t="shared" si="338"/>
        <v/>
      </c>
      <c r="AO1581" s="30">
        <f>INDEX('Seasonal Index'!$E$2:$E$53,AI1581)</f>
        <v>1.0355119111831677</v>
      </c>
      <c r="AP1581" s="34" t="str">
        <f t="shared" si="339"/>
        <v/>
      </c>
      <c r="AQ1581" s="16">
        <f>IF(AJ1581=1,A1581-Regression!$C$15,0)</f>
        <v>0</v>
      </c>
      <c r="AR1581" s="16">
        <f>IF(AJ1581=1,AK1581-Regression!$D$15,0)</f>
        <v>0</v>
      </c>
      <c r="AS1581" s="16">
        <f>IF(AJ1581=1,AL1581-Regression!$E$15,0)</f>
        <v>0</v>
      </c>
      <c r="AT1581" s="16">
        <f>IF(AJ1581=1,AP1581-Regression!$F$15,0)</f>
        <v>0</v>
      </c>
      <c r="AU1581" s="19">
        <f>IF(AND(ISNUMBER(AK1581),ISNUMBER(AL1581)),Regression!$C$38+Regression!$D$38*A1581+Regression!$E$38*AK1581+Regression!$F$38*AL1581,"")</f>
        <v>8165.4118002537261</v>
      </c>
      <c r="AV1581" s="34">
        <f t="shared" si="340"/>
        <v>8455.381178878326</v>
      </c>
      <c r="AW1581" s="13" t="str">
        <f>IF(AJ1581=1,"Train",IF(AH1581=Inputs!$B$6+1,"Validation",IF(AH1581&gt;Inputs!$B$6+1,"Forecast","Not used")))</f>
        <v>Not used</v>
      </c>
      <c r="AX1581" s="34">
        <f t="shared" si="341"/>
        <v>9224</v>
      </c>
      <c r="AY1581" s="38" t="str">
        <f t="shared" si="342"/>
        <v/>
      </c>
      <c r="AZ1581" s="13">
        <f t="shared" si="343"/>
        <v>0</v>
      </c>
      <c r="BB1581" s="19">
        <f>Regression!$C$45+Regression!$C$46*A1581</f>
        <v>8608.2888700984658</v>
      </c>
      <c r="BC1581" s="27" t="str">
        <f t="shared" si="344"/>
        <v/>
      </c>
      <c r="BD1581" s="30">
        <f>INDEX('Seasonal Index'!$H$2:$H$53,AI1581)</f>
        <v>1.0467644841480233</v>
      </c>
      <c r="BE1581" s="34" t="str">
        <f t="shared" si="345"/>
        <v/>
      </c>
      <c r="BF1581" s="38" t="str">
        <f t="shared" si="346"/>
        <v/>
      </c>
      <c r="BG1581" s="34">
        <f t="shared" si="347"/>
        <v>9224</v>
      </c>
      <c r="BH1581" s="13">
        <f t="shared" si="348"/>
        <v>0</v>
      </c>
      <c r="BI1581" s="13">
        <f t="shared" si="349"/>
        <v>0</v>
      </c>
    </row>
    <row r="1582" spans="1:61" x14ac:dyDescent="0.2">
      <c r="A1582" s="15">
        <v>1581</v>
      </c>
      <c r="B1582" s="35">
        <v>44337</v>
      </c>
      <c r="C1582" s="36">
        <v>9479</v>
      </c>
      <c r="D1582" s="37"/>
      <c r="E1582" s="15">
        <v>4144.3559999999998</v>
      </c>
      <c r="F1582" s="15">
        <v>467000</v>
      </c>
      <c r="G1582" s="15">
        <v>1666778.7142857099</v>
      </c>
      <c r="H1582" s="15">
        <v>64.114000000000004</v>
      </c>
      <c r="I1582" s="15">
        <v>67.481999999999999</v>
      </c>
      <c r="J1582" s="15">
        <v>3.028</v>
      </c>
      <c r="K1582" s="15">
        <v>22680.692999999999</v>
      </c>
      <c r="L1582" s="15">
        <v>292183</v>
      </c>
      <c r="M1582" s="15">
        <v>408</v>
      </c>
      <c r="N1582" s="15">
        <v>18.574000000000002</v>
      </c>
      <c r="O1582" s="15">
        <v>262065</v>
      </c>
      <c r="P1582" s="15">
        <v>15709.7</v>
      </c>
      <c r="Q1582" s="15">
        <v>4149026</v>
      </c>
      <c r="R1582" s="15">
        <v>325000</v>
      </c>
      <c r="S1582" s="15">
        <v>22042</v>
      </c>
      <c r="T1582" s="15">
        <v>14.644</v>
      </c>
      <c r="U1582" s="15">
        <v>143.69999999999999</v>
      </c>
      <c r="V1582" s="15">
        <v>15</v>
      </c>
      <c r="W1582" s="15">
        <v>70.599999999999994</v>
      </c>
      <c r="X1582" s="15">
        <v>111.19540000000001</v>
      </c>
      <c r="Y1582" s="15">
        <v>2.8571428571428599</v>
      </c>
      <c r="Z1582" s="15">
        <v>3.36017966270447</v>
      </c>
      <c r="AA1582" s="15">
        <v>72.341346740722699</v>
      </c>
      <c r="AB1582" s="15">
        <v>331840</v>
      </c>
      <c r="AC1582" s="15">
        <v>34.950000000000003</v>
      </c>
      <c r="AD1582" s="15">
        <v>0</v>
      </c>
      <c r="AE1582" s="15">
        <v>9.4</v>
      </c>
      <c r="AF1582" s="15">
        <v>22.9</v>
      </c>
      <c r="AH1582" s="13">
        <f t="shared" si="336"/>
        <v>2021</v>
      </c>
      <c r="AI1582" s="13">
        <f t="shared" si="337"/>
        <v>21</v>
      </c>
      <c r="AJ1582" s="13">
        <f>IF(AND(ISNUMBER(C1582),ISNUMBER(AK1582),ISNUMBER(AL1582),AH1582&gt;=Inputs!$B$5,AH1582&lt;=Inputs!$B$6,AH1582&lt;&gt;Inputs!$B$7,AH1582&lt;&gt;Inputs!$B$8),1,0)</f>
        <v>0</v>
      </c>
      <c r="AK1582" s="13">
        <f>IF(INDEX($E1582:$AF1582,Inputs!$C$10)="","",INDEX($E1582:$AF1582,Inputs!$C$10))</f>
        <v>262065</v>
      </c>
      <c r="AL1582" s="13">
        <f>IF(INDEX($E1582:$AF1582,Inputs!$C$11)="","",INDEX($E1582:$AF1582,Inputs!$C$11))</f>
        <v>467000</v>
      </c>
      <c r="AM1582" s="19">
        <f>Regression!$C$5+Regression!$C$6*A1582</f>
        <v>8992.550921654165</v>
      </c>
      <c r="AN1582" s="27" t="str">
        <f t="shared" si="338"/>
        <v/>
      </c>
      <c r="AO1582" s="30">
        <f>INDEX('Seasonal Index'!$E$2:$E$53,AI1582)</f>
        <v>1.0352245807811005</v>
      </c>
      <c r="AP1582" s="34" t="str">
        <f t="shared" si="339"/>
        <v/>
      </c>
      <c r="AQ1582" s="16">
        <f>IF(AJ1582=1,A1582-Regression!$C$15,0)</f>
        <v>0</v>
      </c>
      <c r="AR1582" s="16">
        <f>IF(AJ1582=1,AK1582-Regression!$D$15,0)</f>
        <v>0</v>
      </c>
      <c r="AS1582" s="16">
        <f>IF(AJ1582=1,AL1582-Regression!$E$15,0)</f>
        <v>0</v>
      </c>
      <c r="AT1582" s="16">
        <f>IF(AJ1582=1,AP1582-Regression!$F$15,0)</f>
        <v>0</v>
      </c>
      <c r="AU1582" s="19">
        <f>IF(AND(ISNUMBER(AK1582),ISNUMBER(AL1582)),Regression!$C$38+Regression!$D$38*A1582+Regression!$E$38*AK1582+Regression!$F$38*AL1582,"")</f>
        <v>8335.7191721736708</v>
      </c>
      <c r="AV1582" s="34">
        <f t="shared" si="340"/>
        <v>8629.3413855224699</v>
      </c>
      <c r="AW1582" s="13" t="str">
        <f>IF(AJ1582=1,"Train",IF(AH1582=Inputs!$B$6+1,"Validation",IF(AH1582&gt;Inputs!$B$6+1,"Forecast","Not used")))</f>
        <v>Not used</v>
      </c>
      <c r="AX1582" s="34">
        <f t="shared" si="341"/>
        <v>9479</v>
      </c>
      <c r="AY1582" s="38" t="str">
        <f t="shared" si="342"/>
        <v/>
      </c>
      <c r="AZ1582" s="13">
        <f t="shared" si="343"/>
        <v>0</v>
      </c>
      <c r="BB1582" s="19">
        <f>Regression!$C$45+Regression!$C$46*A1582</f>
        <v>8609.8483697112424</v>
      </c>
      <c r="BC1582" s="27" t="str">
        <f t="shared" si="344"/>
        <v/>
      </c>
      <c r="BD1582" s="30">
        <f>INDEX('Seasonal Index'!$H$2:$H$53,AI1582)</f>
        <v>1.0342763462036404</v>
      </c>
      <c r="BE1582" s="34" t="str">
        <f t="shared" si="345"/>
        <v/>
      </c>
      <c r="BF1582" s="38" t="str">
        <f t="shared" si="346"/>
        <v/>
      </c>
      <c r="BG1582" s="34">
        <f t="shared" si="347"/>
        <v>9479</v>
      </c>
      <c r="BH1582" s="13">
        <f t="shared" si="348"/>
        <v>0</v>
      </c>
      <c r="BI1582" s="13">
        <f t="shared" si="349"/>
        <v>0</v>
      </c>
    </row>
    <row r="1583" spans="1:61" x14ac:dyDescent="0.2">
      <c r="A1583" s="15">
        <v>1582</v>
      </c>
      <c r="B1583" s="35">
        <v>44344</v>
      </c>
      <c r="C1583" s="36">
        <v>9146</v>
      </c>
      <c r="D1583" s="37"/>
      <c r="E1583" s="15">
        <v>4197.232</v>
      </c>
      <c r="F1583" s="15">
        <v>441000</v>
      </c>
      <c r="G1583" s="15">
        <v>1732514.8571428601</v>
      </c>
      <c r="H1583" s="15">
        <v>66.397999999999996</v>
      </c>
      <c r="I1583" s="15">
        <v>69.022000000000006</v>
      </c>
      <c r="J1583" s="15">
        <v>3.02</v>
      </c>
      <c r="K1583" s="15">
        <v>22680.692999999999</v>
      </c>
      <c r="L1583" s="15">
        <v>292183</v>
      </c>
      <c r="M1583" s="15">
        <v>408</v>
      </c>
      <c r="N1583" s="15">
        <v>18.574000000000002</v>
      </c>
      <c r="O1583" s="15">
        <v>262065</v>
      </c>
      <c r="P1583" s="15">
        <v>15709.7</v>
      </c>
      <c r="Q1583" s="15">
        <v>4149026</v>
      </c>
      <c r="R1583" s="15">
        <v>325000</v>
      </c>
      <c r="S1583" s="15">
        <v>22042</v>
      </c>
      <c r="T1583" s="15">
        <v>14.644</v>
      </c>
      <c r="U1583" s="15">
        <v>143.69999999999999</v>
      </c>
      <c r="V1583" s="15">
        <v>15</v>
      </c>
      <c r="W1583" s="15">
        <v>70.599999999999994</v>
      </c>
      <c r="X1583" s="15">
        <v>110.9419</v>
      </c>
      <c r="Y1583" s="15">
        <v>2.8571428571428599</v>
      </c>
      <c r="Z1583" s="15">
        <v>3.36017966270447</v>
      </c>
      <c r="AA1583" s="15">
        <v>72.341346740722699</v>
      </c>
      <c r="AB1583" s="15">
        <v>331840</v>
      </c>
      <c r="AC1583" s="15">
        <v>34.950000000000003</v>
      </c>
      <c r="AD1583" s="15">
        <v>0</v>
      </c>
      <c r="AE1583" s="15">
        <v>9.5</v>
      </c>
      <c r="AF1583" s="15">
        <v>50.3</v>
      </c>
      <c r="AH1583" s="13">
        <f t="shared" si="336"/>
        <v>2021</v>
      </c>
      <c r="AI1583" s="13">
        <f t="shared" si="337"/>
        <v>22</v>
      </c>
      <c r="AJ1583" s="13">
        <f>IF(AND(ISNUMBER(C1583),ISNUMBER(AK1583),ISNUMBER(AL1583),AH1583&gt;=Inputs!$B$5,AH1583&lt;=Inputs!$B$6,AH1583&lt;&gt;Inputs!$B$7,AH1583&lt;&gt;Inputs!$B$8),1,0)</f>
        <v>0</v>
      </c>
      <c r="AK1583" s="13">
        <f>IF(INDEX($E1583:$AF1583,Inputs!$C$10)="","",INDEX($E1583:$AF1583,Inputs!$C$10))</f>
        <v>262065</v>
      </c>
      <c r="AL1583" s="13">
        <f>IF(INDEX($E1583:$AF1583,Inputs!$C$11)="","",INDEX($E1583:$AF1583,Inputs!$C$11))</f>
        <v>441000</v>
      </c>
      <c r="AM1583" s="19">
        <f>Regression!$C$5+Regression!$C$6*A1583</f>
        <v>8991.3782467158471</v>
      </c>
      <c r="AN1583" s="27" t="str">
        <f t="shared" si="338"/>
        <v/>
      </c>
      <c r="AO1583" s="30">
        <f>INDEX('Seasonal Index'!$E$2:$E$53,AI1583)</f>
        <v>1.0139791701706116</v>
      </c>
      <c r="AP1583" s="34" t="str">
        <f t="shared" si="339"/>
        <v/>
      </c>
      <c r="AQ1583" s="16">
        <f>IF(AJ1583=1,A1583-Regression!$C$15,0)</f>
        <v>0</v>
      </c>
      <c r="AR1583" s="16">
        <f>IF(AJ1583=1,AK1583-Regression!$D$15,0)</f>
        <v>0</v>
      </c>
      <c r="AS1583" s="16">
        <f>IF(AJ1583=1,AL1583-Regression!$E$15,0)</f>
        <v>0</v>
      </c>
      <c r="AT1583" s="16">
        <f>IF(AJ1583=1,AP1583-Regression!$F$15,0)</f>
        <v>0</v>
      </c>
      <c r="AU1583" s="19">
        <f>IF(AND(ISNUMBER(AK1583),ISNUMBER(AL1583)),Regression!$C$38+Regression!$D$38*A1583+Regression!$E$38*AK1583+Regression!$F$38*AL1583,"")</f>
        <v>8403.1879347514241</v>
      </c>
      <c r="AV1583" s="34">
        <f t="shared" si="340"/>
        <v>8520.6575288669446</v>
      </c>
      <c r="AW1583" s="13" t="str">
        <f>IF(AJ1583=1,"Train",IF(AH1583=Inputs!$B$6+1,"Validation",IF(AH1583&gt;Inputs!$B$6+1,"Forecast","Not used")))</f>
        <v>Not used</v>
      </c>
      <c r="AX1583" s="34">
        <f t="shared" si="341"/>
        <v>9146</v>
      </c>
      <c r="AY1583" s="38" t="str">
        <f t="shared" si="342"/>
        <v/>
      </c>
      <c r="AZ1583" s="13">
        <f t="shared" si="343"/>
        <v>0</v>
      </c>
      <c r="BB1583" s="19">
        <f>Regression!$C$45+Regression!$C$46*A1583</f>
        <v>8611.407869324019</v>
      </c>
      <c r="BC1583" s="27" t="str">
        <f t="shared" si="344"/>
        <v/>
      </c>
      <c r="BD1583" s="30">
        <f>INDEX('Seasonal Index'!$H$2:$H$53,AI1583)</f>
        <v>1.0395594903117378</v>
      </c>
      <c r="BE1583" s="34" t="str">
        <f t="shared" si="345"/>
        <v/>
      </c>
      <c r="BF1583" s="38" t="str">
        <f t="shared" si="346"/>
        <v/>
      </c>
      <c r="BG1583" s="34">
        <f t="shared" si="347"/>
        <v>9146</v>
      </c>
      <c r="BH1583" s="13">
        <f t="shared" si="348"/>
        <v>0</v>
      </c>
      <c r="BI1583" s="13">
        <f t="shared" si="349"/>
        <v>0</v>
      </c>
    </row>
    <row r="1584" spans="1:61" x14ac:dyDescent="0.2">
      <c r="A1584" s="15">
        <v>1583</v>
      </c>
      <c r="B1584" s="35">
        <v>44351</v>
      </c>
      <c r="C1584" s="36">
        <v>8480</v>
      </c>
      <c r="D1584" s="37"/>
      <c r="E1584" s="15">
        <v>4208.2250000000004</v>
      </c>
      <c r="F1584" s="15">
        <v>427000</v>
      </c>
      <c r="G1584" s="15">
        <v>1743001.1428571399</v>
      </c>
      <c r="H1584" s="15">
        <v>68.742500000000007</v>
      </c>
      <c r="I1584" s="15">
        <v>70.66</v>
      </c>
      <c r="J1584" s="15">
        <v>3.0270000000000001</v>
      </c>
      <c r="K1584" s="15">
        <v>22680.692999999999</v>
      </c>
      <c r="L1584" s="15">
        <v>292183</v>
      </c>
      <c r="M1584" s="15">
        <v>408</v>
      </c>
      <c r="N1584" s="15">
        <v>18.574000000000002</v>
      </c>
      <c r="O1584" s="15">
        <v>262065</v>
      </c>
      <c r="P1584" s="15">
        <v>15709.7</v>
      </c>
      <c r="Q1584" s="15">
        <v>4149026</v>
      </c>
      <c r="R1584" s="15">
        <v>325000</v>
      </c>
      <c r="S1584" s="15">
        <v>22042</v>
      </c>
      <c r="T1584" s="15">
        <v>14.644</v>
      </c>
      <c r="U1584" s="15">
        <v>143.69999999999999</v>
      </c>
      <c r="V1584" s="15">
        <v>15</v>
      </c>
      <c r="W1584" s="15">
        <v>70.599999999999994</v>
      </c>
      <c r="X1584" s="15">
        <v>110.84958</v>
      </c>
      <c r="Y1584" s="15">
        <v>5.4835694000000004</v>
      </c>
      <c r="Z1584" s="15">
        <v>3.36017966270447</v>
      </c>
      <c r="AA1584" s="15">
        <v>72.341346740722699</v>
      </c>
      <c r="AB1584" s="15">
        <v>331840</v>
      </c>
      <c r="AC1584" s="15">
        <v>34.950000000000003</v>
      </c>
      <c r="AD1584" s="15">
        <v>1</v>
      </c>
      <c r="AE1584" s="15">
        <v>17.3</v>
      </c>
      <c r="AF1584" s="15">
        <v>28.2</v>
      </c>
      <c r="AH1584" s="13">
        <f t="shared" si="336"/>
        <v>2021</v>
      </c>
      <c r="AI1584" s="13">
        <f t="shared" si="337"/>
        <v>23</v>
      </c>
      <c r="AJ1584" s="13">
        <f>IF(AND(ISNUMBER(C1584),ISNUMBER(AK1584),ISNUMBER(AL1584),AH1584&gt;=Inputs!$B$5,AH1584&lt;=Inputs!$B$6,AH1584&lt;&gt;Inputs!$B$7,AH1584&lt;&gt;Inputs!$B$8),1,0)</f>
        <v>0</v>
      </c>
      <c r="AK1584" s="13">
        <f>IF(INDEX($E1584:$AF1584,Inputs!$C$10)="","",INDEX($E1584:$AF1584,Inputs!$C$10))</f>
        <v>262065</v>
      </c>
      <c r="AL1584" s="13">
        <f>IF(INDEX($E1584:$AF1584,Inputs!$C$11)="","",INDEX($E1584:$AF1584,Inputs!$C$11))</f>
        <v>427000</v>
      </c>
      <c r="AM1584" s="19">
        <f>Regression!$C$5+Regression!$C$6*A1584</f>
        <v>8990.2055717775274</v>
      </c>
      <c r="AN1584" s="27" t="str">
        <f t="shared" si="338"/>
        <v/>
      </c>
      <c r="AO1584" s="30">
        <f>INDEX('Seasonal Index'!$E$2:$E$53,AI1584)</f>
        <v>1.0375597367919589</v>
      </c>
      <c r="AP1584" s="34" t="str">
        <f t="shared" si="339"/>
        <v/>
      </c>
      <c r="AQ1584" s="16">
        <f>IF(AJ1584=1,A1584-Regression!$C$15,0)</f>
        <v>0</v>
      </c>
      <c r="AR1584" s="16">
        <f>IF(AJ1584=1,AK1584-Regression!$D$15,0)</f>
        <v>0</v>
      </c>
      <c r="AS1584" s="16">
        <f>IF(AJ1584=1,AL1584-Regression!$E$15,0)</f>
        <v>0</v>
      </c>
      <c r="AT1584" s="16">
        <f>IF(AJ1584=1,AP1584-Regression!$F$15,0)</f>
        <v>0</v>
      </c>
      <c r="AU1584" s="19">
        <f>IF(AND(ISNUMBER(AK1584),ISNUMBER(AL1584)),Regression!$C$38+Regression!$D$38*A1584+Regression!$E$38*AK1584+Regression!$F$38*AL1584,"")</f>
        <v>8438.7962008080922</v>
      </c>
      <c r="AV1584" s="34">
        <f t="shared" si="340"/>
        <v>8755.7551649514262</v>
      </c>
      <c r="AW1584" s="13" t="str">
        <f>IF(AJ1584=1,"Train",IF(AH1584=Inputs!$B$6+1,"Validation",IF(AH1584&gt;Inputs!$B$6+1,"Forecast","Not used")))</f>
        <v>Not used</v>
      </c>
      <c r="AX1584" s="34">
        <f t="shared" si="341"/>
        <v>8480</v>
      </c>
      <c r="AY1584" s="38" t="str">
        <f t="shared" si="342"/>
        <v/>
      </c>
      <c r="AZ1584" s="13">
        <f t="shared" si="343"/>
        <v>0</v>
      </c>
      <c r="BB1584" s="19">
        <f>Regression!$C$45+Regression!$C$46*A1584</f>
        <v>8612.9673689367955</v>
      </c>
      <c r="BC1584" s="27" t="str">
        <f t="shared" si="344"/>
        <v/>
      </c>
      <c r="BD1584" s="30">
        <f>INDEX('Seasonal Index'!$H$2:$H$53,AI1584)</f>
        <v>1.0378992768174384</v>
      </c>
      <c r="BE1584" s="34" t="str">
        <f t="shared" si="345"/>
        <v/>
      </c>
      <c r="BF1584" s="38" t="str">
        <f t="shared" si="346"/>
        <v/>
      </c>
      <c r="BG1584" s="34">
        <f t="shared" si="347"/>
        <v>8480</v>
      </c>
      <c r="BH1584" s="13">
        <f t="shared" si="348"/>
        <v>0</v>
      </c>
      <c r="BI1584" s="13">
        <f t="shared" si="349"/>
        <v>0</v>
      </c>
    </row>
    <row r="1585" spans="1:61" x14ac:dyDescent="0.2">
      <c r="A1585" s="15">
        <v>1584</v>
      </c>
      <c r="B1585" s="35">
        <v>44358</v>
      </c>
      <c r="C1585" s="36">
        <v>9360</v>
      </c>
      <c r="D1585" s="37"/>
      <c r="E1585" s="15">
        <v>4231.99</v>
      </c>
      <c r="F1585" s="15">
        <v>420000</v>
      </c>
      <c r="G1585" s="15">
        <v>1829618.2857142901</v>
      </c>
      <c r="H1585" s="15">
        <v>70.111999999999995</v>
      </c>
      <c r="I1585" s="15">
        <v>71.457999999999998</v>
      </c>
      <c r="J1585" s="15">
        <v>3.0350000000000001</v>
      </c>
      <c r="K1585" s="15">
        <v>22680.692999999999</v>
      </c>
      <c r="L1585" s="15">
        <v>275227</v>
      </c>
      <c r="M1585" s="15">
        <v>436</v>
      </c>
      <c r="N1585" s="15">
        <v>18.574000000000002</v>
      </c>
      <c r="O1585" s="15">
        <v>262065</v>
      </c>
      <c r="P1585" s="15">
        <v>15917.5</v>
      </c>
      <c r="Q1585" s="15">
        <v>4149026</v>
      </c>
      <c r="R1585" s="15">
        <v>325000</v>
      </c>
      <c r="S1585" s="15">
        <v>22042</v>
      </c>
      <c r="T1585" s="15">
        <v>14.644</v>
      </c>
      <c r="U1585" s="15">
        <v>143.69999999999999</v>
      </c>
      <c r="V1585" s="15">
        <v>15</v>
      </c>
      <c r="W1585" s="15">
        <v>81.900000000000006</v>
      </c>
      <c r="X1585" s="15">
        <v>110.75369999999999</v>
      </c>
      <c r="Y1585" s="15">
        <v>5.4835694000000004</v>
      </c>
      <c r="Z1585" s="15">
        <v>3.36017966270447</v>
      </c>
      <c r="AA1585" s="15">
        <v>72.341346740722699</v>
      </c>
      <c r="AB1585" s="15">
        <v>331840</v>
      </c>
      <c r="AC1585" s="15">
        <v>32.93</v>
      </c>
      <c r="AD1585" s="15">
        <v>0</v>
      </c>
      <c r="AE1585" s="15">
        <v>0.4</v>
      </c>
      <c r="AF1585" s="15">
        <v>66.099999999999994</v>
      </c>
      <c r="AH1585" s="13">
        <f t="shared" si="336"/>
        <v>2021</v>
      </c>
      <c r="AI1585" s="13">
        <f t="shared" si="337"/>
        <v>24</v>
      </c>
      <c r="AJ1585" s="13">
        <f>IF(AND(ISNUMBER(C1585),ISNUMBER(AK1585),ISNUMBER(AL1585),AH1585&gt;=Inputs!$B$5,AH1585&lt;=Inputs!$B$6,AH1585&lt;&gt;Inputs!$B$7,AH1585&lt;&gt;Inputs!$B$8),1,0)</f>
        <v>0</v>
      </c>
      <c r="AK1585" s="13">
        <f>IF(INDEX($E1585:$AF1585,Inputs!$C$10)="","",INDEX($E1585:$AF1585,Inputs!$C$10))</f>
        <v>262065</v>
      </c>
      <c r="AL1585" s="13">
        <f>IF(INDEX($E1585:$AF1585,Inputs!$C$11)="","",INDEX($E1585:$AF1585,Inputs!$C$11))</f>
        <v>420000</v>
      </c>
      <c r="AM1585" s="19">
        <f>Regression!$C$5+Regression!$C$6*A1585</f>
        <v>8989.0328968392078</v>
      </c>
      <c r="AN1585" s="27" t="str">
        <f t="shared" si="338"/>
        <v/>
      </c>
      <c r="AO1585" s="30">
        <f>INDEX('Seasonal Index'!$E$2:$E$53,AI1585)</f>
        <v>1.0344513246808191</v>
      </c>
      <c r="AP1585" s="34" t="str">
        <f t="shared" si="339"/>
        <v/>
      </c>
      <c r="AQ1585" s="16">
        <f>IF(AJ1585=1,A1585-Regression!$C$15,0)</f>
        <v>0</v>
      </c>
      <c r="AR1585" s="16">
        <f>IF(AJ1585=1,AK1585-Regression!$D$15,0)</f>
        <v>0</v>
      </c>
      <c r="AS1585" s="16">
        <f>IF(AJ1585=1,AL1585-Regression!$E$15,0)</f>
        <v>0</v>
      </c>
      <c r="AT1585" s="16">
        <f>IF(AJ1585=1,AP1585-Regression!$F$15,0)</f>
        <v>0</v>
      </c>
      <c r="AU1585" s="19">
        <f>IF(AND(ISNUMBER(AK1585),ISNUMBER(AL1585)),Regression!$C$38+Regression!$D$38*A1585+Regression!$E$38*AK1585+Regression!$F$38*AL1585,"")</f>
        <v>8455.8191772274567</v>
      </c>
      <c r="AV1585" s="34">
        <f t="shared" si="340"/>
        <v>8747.1333491444166</v>
      </c>
      <c r="AW1585" s="13" t="str">
        <f>IF(AJ1585=1,"Train",IF(AH1585=Inputs!$B$6+1,"Validation",IF(AH1585&gt;Inputs!$B$6+1,"Forecast","Not used")))</f>
        <v>Not used</v>
      </c>
      <c r="AX1585" s="34">
        <f t="shared" si="341"/>
        <v>9360</v>
      </c>
      <c r="AY1585" s="38" t="str">
        <f t="shared" si="342"/>
        <v/>
      </c>
      <c r="AZ1585" s="13">
        <f t="shared" si="343"/>
        <v>0</v>
      </c>
      <c r="BB1585" s="19">
        <f>Regression!$C$45+Regression!$C$46*A1585</f>
        <v>8614.5268685495721</v>
      </c>
      <c r="BC1585" s="27" t="str">
        <f t="shared" si="344"/>
        <v/>
      </c>
      <c r="BD1585" s="30">
        <f>INDEX('Seasonal Index'!$H$2:$H$53,AI1585)</f>
        <v>1.0351080615346946</v>
      </c>
      <c r="BE1585" s="34" t="str">
        <f t="shared" si="345"/>
        <v/>
      </c>
      <c r="BF1585" s="38" t="str">
        <f t="shared" si="346"/>
        <v/>
      </c>
      <c r="BG1585" s="34">
        <f t="shared" si="347"/>
        <v>9360</v>
      </c>
      <c r="BH1585" s="13">
        <f t="shared" si="348"/>
        <v>0</v>
      </c>
      <c r="BI1585" s="13">
        <f t="shared" si="349"/>
        <v>0</v>
      </c>
    </row>
    <row r="1586" spans="1:61" x14ac:dyDescent="0.2">
      <c r="A1586" s="15">
        <v>1585</v>
      </c>
      <c r="B1586" s="35">
        <v>44365</v>
      </c>
      <c r="C1586" s="36">
        <v>9440</v>
      </c>
      <c r="D1586" s="37"/>
      <c r="E1586" s="15">
        <v>4222.75</v>
      </c>
      <c r="F1586" s="15">
        <v>428000</v>
      </c>
      <c r="G1586" s="15">
        <v>1936362</v>
      </c>
      <c r="H1586" s="15">
        <v>71.546000000000006</v>
      </c>
      <c r="I1586" s="15">
        <v>73.11</v>
      </c>
      <c r="J1586" s="15">
        <v>3.069</v>
      </c>
      <c r="K1586" s="15">
        <v>22680.692999999999</v>
      </c>
      <c r="L1586" s="15">
        <v>275227</v>
      </c>
      <c r="M1586" s="15">
        <v>436</v>
      </c>
      <c r="N1586" s="15">
        <v>17.518999999999998</v>
      </c>
      <c r="O1586" s="15">
        <v>252218</v>
      </c>
      <c r="P1586" s="15">
        <v>15917.5</v>
      </c>
      <c r="Q1586" s="15">
        <v>4188483</v>
      </c>
      <c r="R1586" s="15">
        <v>325000</v>
      </c>
      <c r="S1586" s="15">
        <v>22042</v>
      </c>
      <c r="T1586" s="15">
        <v>14.644</v>
      </c>
      <c r="U1586" s="15">
        <v>143.69999999999999</v>
      </c>
      <c r="V1586" s="15">
        <v>15</v>
      </c>
      <c r="W1586" s="15">
        <v>81.900000000000006</v>
      </c>
      <c r="X1586" s="15">
        <v>110.67482</v>
      </c>
      <c r="Y1586" s="15">
        <v>5.4835694000000004</v>
      </c>
      <c r="Z1586" s="15">
        <v>4</v>
      </c>
      <c r="AA1586" s="15">
        <v>72.341346740722699</v>
      </c>
      <c r="AB1586" s="15">
        <v>331840</v>
      </c>
      <c r="AC1586" s="15">
        <v>32.93</v>
      </c>
      <c r="AD1586" s="15">
        <v>0</v>
      </c>
      <c r="AE1586" s="15">
        <v>0</v>
      </c>
      <c r="AF1586" s="15">
        <v>65</v>
      </c>
      <c r="AH1586" s="13">
        <f t="shared" si="336"/>
        <v>2021</v>
      </c>
      <c r="AI1586" s="13">
        <f t="shared" si="337"/>
        <v>25</v>
      </c>
      <c r="AJ1586" s="13">
        <f>IF(AND(ISNUMBER(C1586),ISNUMBER(AK1586),ISNUMBER(AL1586),AH1586&gt;=Inputs!$B$5,AH1586&lt;=Inputs!$B$6,AH1586&lt;&gt;Inputs!$B$7,AH1586&lt;&gt;Inputs!$B$8),1,0)</f>
        <v>0</v>
      </c>
      <c r="AK1586" s="13">
        <f>IF(INDEX($E1586:$AF1586,Inputs!$C$10)="","",INDEX($E1586:$AF1586,Inputs!$C$10))</f>
        <v>252218</v>
      </c>
      <c r="AL1586" s="13">
        <f>IF(INDEX($E1586:$AF1586,Inputs!$C$11)="","",INDEX($E1586:$AF1586,Inputs!$C$11))</f>
        <v>428000</v>
      </c>
      <c r="AM1586" s="19">
        <f>Regression!$C$5+Regression!$C$6*A1586</f>
        <v>8987.8602219008899</v>
      </c>
      <c r="AN1586" s="27" t="str">
        <f t="shared" si="338"/>
        <v/>
      </c>
      <c r="AO1586" s="30">
        <f>INDEX('Seasonal Index'!$E$2:$E$53,AI1586)</f>
        <v>1.0360606930993077</v>
      </c>
      <c r="AP1586" s="34" t="str">
        <f t="shared" si="339"/>
        <v/>
      </c>
      <c r="AQ1586" s="16">
        <f>IF(AJ1586=1,A1586-Regression!$C$15,0)</f>
        <v>0</v>
      </c>
      <c r="AR1586" s="16">
        <f>IF(AJ1586=1,AK1586-Regression!$D$15,0)</f>
        <v>0</v>
      </c>
      <c r="AS1586" s="16">
        <f>IF(AJ1586=1,AL1586-Regression!$E$15,0)</f>
        <v>0</v>
      </c>
      <c r="AT1586" s="16">
        <f>IF(AJ1586=1,AP1586-Regression!$F$15,0)</f>
        <v>0</v>
      </c>
      <c r="AU1586" s="19">
        <f>IF(AND(ISNUMBER(AK1586),ISNUMBER(AL1586)),Regression!$C$38+Regression!$D$38*A1586+Regression!$E$38*AK1586+Regression!$F$38*AL1586,"")</f>
        <v>8415.0489964549724</v>
      </c>
      <c r="AV1586" s="34">
        <f t="shared" si="340"/>
        <v>8718.5014957317726</v>
      </c>
      <c r="AW1586" s="13" t="str">
        <f>IF(AJ1586=1,"Train",IF(AH1586=Inputs!$B$6+1,"Validation",IF(AH1586&gt;Inputs!$B$6+1,"Forecast","Not used")))</f>
        <v>Not used</v>
      </c>
      <c r="AX1586" s="34">
        <f t="shared" si="341"/>
        <v>9440</v>
      </c>
      <c r="AY1586" s="38" t="str">
        <f t="shared" si="342"/>
        <v/>
      </c>
      <c r="AZ1586" s="13">
        <f t="shared" si="343"/>
        <v>0</v>
      </c>
      <c r="BB1586" s="19">
        <f>Regression!$C$45+Regression!$C$46*A1586</f>
        <v>8616.0863681623487</v>
      </c>
      <c r="BC1586" s="27" t="str">
        <f t="shared" si="344"/>
        <v/>
      </c>
      <c r="BD1586" s="30">
        <f>INDEX('Seasonal Index'!$H$2:$H$53,AI1586)</f>
        <v>1.0325970785197598</v>
      </c>
      <c r="BE1586" s="34" t="str">
        <f t="shared" si="345"/>
        <v/>
      </c>
      <c r="BF1586" s="38" t="str">
        <f t="shared" si="346"/>
        <v/>
      </c>
      <c r="BG1586" s="34">
        <f t="shared" si="347"/>
        <v>9440</v>
      </c>
      <c r="BH1586" s="13">
        <f t="shared" si="348"/>
        <v>0</v>
      </c>
      <c r="BI1586" s="13">
        <f t="shared" si="349"/>
        <v>0</v>
      </c>
    </row>
    <row r="1587" spans="1:61" x14ac:dyDescent="0.2">
      <c r="A1587" s="15">
        <v>1586</v>
      </c>
      <c r="B1587" s="35">
        <v>44372</v>
      </c>
      <c r="C1587" s="36">
        <v>9173</v>
      </c>
      <c r="D1587" s="37"/>
      <c r="E1587" s="15">
        <v>4252.0519999999997</v>
      </c>
      <c r="F1587" s="15">
        <v>422000</v>
      </c>
      <c r="G1587" s="15">
        <v>1991566</v>
      </c>
      <c r="H1587" s="15">
        <v>73.483999999999995</v>
      </c>
      <c r="I1587" s="15">
        <v>75.406000000000006</v>
      </c>
      <c r="J1587" s="15">
        <v>3.06</v>
      </c>
      <c r="K1587" s="15">
        <v>22680.692999999999</v>
      </c>
      <c r="L1587" s="15">
        <v>275227</v>
      </c>
      <c r="M1587" s="15">
        <v>436</v>
      </c>
      <c r="N1587" s="15">
        <v>17.518999999999998</v>
      </c>
      <c r="O1587" s="15">
        <v>252218</v>
      </c>
      <c r="P1587" s="15">
        <v>15917.5</v>
      </c>
      <c r="Q1587" s="15">
        <v>4188483</v>
      </c>
      <c r="R1587" s="15">
        <v>325000</v>
      </c>
      <c r="S1587" s="15">
        <v>22042</v>
      </c>
      <c r="T1587" s="15">
        <v>14.644</v>
      </c>
      <c r="U1587" s="15">
        <v>143.69999999999999</v>
      </c>
      <c r="V1587" s="15">
        <v>15</v>
      </c>
      <c r="W1587" s="15">
        <v>81.900000000000006</v>
      </c>
      <c r="X1587" s="15">
        <v>111.81022</v>
      </c>
      <c r="Y1587" s="15">
        <v>5.4835694000000004</v>
      </c>
      <c r="Z1587" s="15">
        <v>4</v>
      </c>
      <c r="AA1587" s="15">
        <v>72.341346740722699</v>
      </c>
      <c r="AB1587" s="15">
        <v>331840</v>
      </c>
      <c r="AC1587" s="15">
        <v>32.93</v>
      </c>
      <c r="AD1587" s="15">
        <v>0</v>
      </c>
      <c r="AE1587" s="15">
        <v>0.3</v>
      </c>
      <c r="AF1587" s="15">
        <v>56.2</v>
      </c>
      <c r="AH1587" s="13">
        <f t="shared" si="336"/>
        <v>2021</v>
      </c>
      <c r="AI1587" s="13">
        <f t="shared" si="337"/>
        <v>26</v>
      </c>
      <c r="AJ1587" s="13">
        <f>IF(AND(ISNUMBER(C1587),ISNUMBER(AK1587),ISNUMBER(AL1587),AH1587&gt;=Inputs!$B$5,AH1587&lt;=Inputs!$B$6,AH1587&lt;&gt;Inputs!$B$7,AH1587&lt;&gt;Inputs!$B$8),1,0)</f>
        <v>0</v>
      </c>
      <c r="AK1587" s="13">
        <f>IF(INDEX($E1587:$AF1587,Inputs!$C$10)="","",INDEX($E1587:$AF1587,Inputs!$C$10))</f>
        <v>252218</v>
      </c>
      <c r="AL1587" s="13">
        <f>IF(INDEX($E1587:$AF1587,Inputs!$C$11)="","",INDEX($E1587:$AF1587,Inputs!$C$11))</f>
        <v>422000</v>
      </c>
      <c r="AM1587" s="19">
        <f>Regression!$C$5+Regression!$C$6*A1587</f>
        <v>8986.6875469625702</v>
      </c>
      <c r="AN1587" s="27" t="str">
        <f t="shared" si="338"/>
        <v/>
      </c>
      <c r="AO1587" s="30">
        <f>INDEX('Seasonal Index'!$E$2:$E$53,AI1587)</f>
        <v>1.057751041708793</v>
      </c>
      <c r="AP1587" s="34" t="str">
        <f t="shared" si="339"/>
        <v/>
      </c>
      <c r="AQ1587" s="16">
        <f>IF(AJ1587=1,A1587-Regression!$C$15,0)</f>
        <v>0</v>
      </c>
      <c r="AR1587" s="16">
        <f>IF(AJ1587=1,AK1587-Regression!$D$15,0)</f>
        <v>0</v>
      </c>
      <c r="AS1587" s="16">
        <f>IF(AJ1587=1,AL1587-Regression!$E$15,0)</f>
        <v>0</v>
      </c>
      <c r="AT1587" s="16">
        <f>IF(AJ1587=1,AP1587-Regression!$F$15,0)</f>
        <v>0</v>
      </c>
      <c r="AU1587" s="19">
        <f>IF(AND(ISNUMBER(AK1587),ISNUMBER(AL1587)),Regression!$C$38+Regression!$D$38*A1587+Regression!$E$38*AK1587+Regression!$F$38*AL1587,"")</f>
        <v>8429.4169314975825</v>
      </c>
      <c r="AV1587" s="34">
        <f t="shared" si="340"/>
        <v>8916.2245402893059</v>
      </c>
      <c r="AW1587" s="13" t="str">
        <f>IF(AJ1587=1,"Train",IF(AH1587=Inputs!$B$6+1,"Validation",IF(AH1587&gt;Inputs!$B$6+1,"Forecast","Not used")))</f>
        <v>Not used</v>
      </c>
      <c r="AX1587" s="34">
        <f t="shared" si="341"/>
        <v>9173</v>
      </c>
      <c r="AY1587" s="38" t="str">
        <f t="shared" si="342"/>
        <v/>
      </c>
      <c r="AZ1587" s="13">
        <f t="shared" si="343"/>
        <v>0</v>
      </c>
      <c r="BB1587" s="19">
        <f>Regression!$C$45+Regression!$C$46*A1587</f>
        <v>8617.6458677751252</v>
      </c>
      <c r="BC1587" s="27" t="str">
        <f t="shared" si="344"/>
        <v/>
      </c>
      <c r="BD1587" s="30">
        <f>INDEX('Seasonal Index'!$H$2:$H$53,AI1587)</f>
        <v>1.0794606245983969</v>
      </c>
      <c r="BE1587" s="34" t="str">
        <f t="shared" si="345"/>
        <v/>
      </c>
      <c r="BF1587" s="38" t="str">
        <f t="shared" si="346"/>
        <v/>
      </c>
      <c r="BG1587" s="34">
        <f t="shared" si="347"/>
        <v>9173</v>
      </c>
      <c r="BH1587" s="13">
        <f t="shared" si="348"/>
        <v>0</v>
      </c>
      <c r="BI1587" s="13">
        <f t="shared" si="349"/>
        <v>0</v>
      </c>
    </row>
    <row r="1588" spans="1:61" x14ac:dyDescent="0.2">
      <c r="A1588" s="15">
        <v>1587</v>
      </c>
      <c r="B1588" s="35">
        <v>44379</v>
      </c>
      <c r="C1588" s="36">
        <v>10043</v>
      </c>
      <c r="D1588" s="37"/>
      <c r="E1588" s="15">
        <v>4310.4380000000001</v>
      </c>
      <c r="F1588" s="15">
        <v>368000</v>
      </c>
      <c r="G1588" s="15">
        <v>2042336.42857143</v>
      </c>
      <c r="H1588" s="15">
        <v>74.067999999999998</v>
      </c>
      <c r="I1588" s="15">
        <v>76.260000000000005</v>
      </c>
      <c r="J1588" s="15">
        <v>3.0910000000000002</v>
      </c>
      <c r="K1588" s="15">
        <v>22680.692999999999</v>
      </c>
      <c r="L1588" s="15">
        <v>275227</v>
      </c>
      <c r="M1588" s="15">
        <v>436</v>
      </c>
      <c r="N1588" s="15">
        <v>17.518999999999998</v>
      </c>
      <c r="O1588" s="15">
        <v>252218</v>
      </c>
      <c r="P1588" s="15">
        <v>15917.5</v>
      </c>
      <c r="Q1588" s="15">
        <v>4188483</v>
      </c>
      <c r="R1588" s="15">
        <v>294000</v>
      </c>
      <c r="S1588" s="15">
        <v>22042</v>
      </c>
      <c r="T1588" s="15">
        <v>14.644</v>
      </c>
      <c r="U1588" s="15">
        <v>143.69999999999999</v>
      </c>
      <c r="V1588" s="15">
        <v>15</v>
      </c>
      <c r="W1588" s="15">
        <v>81.900000000000006</v>
      </c>
      <c r="X1588" s="15">
        <v>112.48598</v>
      </c>
      <c r="Y1588" s="15">
        <v>5.4835694000000004</v>
      </c>
      <c r="Z1588" s="15">
        <v>4</v>
      </c>
      <c r="AA1588" s="15">
        <v>72.341346740722699</v>
      </c>
      <c r="AB1588" s="15">
        <v>331840</v>
      </c>
      <c r="AC1588" s="15">
        <v>32.93</v>
      </c>
      <c r="AD1588" s="15">
        <v>0</v>
      </c>
      <c r="AE1588" s="15">
        <v>0.6</v>
      </c>
      <c r="AF1588" s="15">
        <v>75.400000000000006</v>
      </c>
      <c r="AH1588" s="13">
        <f t="shared" si="336"/>
        <v>2021</v>
      </c>
      <c r="AI1588" s="13">
        <f t="shared" si="337"/>
        <v>27</v>
      </c>
      <c r="AJ1588" s="13">
        <f>IF(AND(ISNUMBER(C1588),ISNUMBER(AK1588),ISNUMBER(AL1588),AH1588&gt;=Inputs!$B$5,AH1588&lt;=Inputs!$B$6,AH1588&lt;&gt;Inputs!$B$7,AH1588&lt;&gt;Inputs!$B$8),1,0)</f>
        <v>0</v>
      </c>
      <c r="AK1588" s="13">
        <f>IF(INDEX($E1588:$AF1588,Inputs!$C$10)="","",INDEX($E1588:$AF1588,Inputs!$C$10))</f>
        <v>252218</v>
      </c>
      <c r="AL1588" s="13">
        <f>IF(INDEX($E1588:$AF1588,Inputs!$C$11)="","",INDEX($E1588:$AF1588,Inputs!$C$11))</f>
        <v>368000</v>
      </c>
      <c r="AM1588" s="19">
        <f>Regression!$C$5+Regression!$C$6*A1588</f>
        <v>8985.5148720242505</v>
      </c>
      <c r="AN1588" s="27" t="str">
        <f t="shared" si="338"/>
        <v/>
      </c>
      <c r="AO1588" s="30">
        <f>INDEX('Seasonal Index'!$E$2:$E$53,AI1588)</f>
        <v>1.0212618850338866</v>
      </c>
      <c r="AP1588" s="34" t="str">
        <f t="shared" si="339"/>
        <v/>
      </c>
      <c r="AQ1588" s="16">
        <f>IF(AJ1588=1,A1588-Regression!$C$15,0)</f>
        <v>0</v>
      </c>
      <c r="AR1588" s="16">
        <f>IF(AJ1588=1,AK1588-Regression!$D$15,0)</f>
        <v>0</v>
      </c>
      <c r="AS1588" s="16">
        <f>IF(AJ1588=1,AL1588-Regression!$E$15,0)</f>
        <v>0</v>
      </c>
      <c r="AT1588" s="16">
        <f>IF(AJ1588=1,AP1588-Regression!$F$15,0)</f>
        <v>0</v>
      </c>
      <c r="AU1588" s="19">
        <f>IF(AND(ISNUMBER(AK1588),ISNUMBER(AL1588)),Regression!$C$38+Regression!$D$38*A1588+Regression!$E$38*AK1588+Regression!$F$38*AL1588,"")</f>
        <v>8571.2268526245352</v>
      </c>
      <c r="AV1588" s="34">
        <f t="shared" si="340"/>
        <v>8753.467292564399</v>
      </c>
      <c r="AW1588" s="13" t="str">
        <f>IF(AJ1588=1,"Train",IF(AH1588=Inputs!$B$6+1,"Validation",IF(AH1588&gt;Inputs!$B$6+1,"Forecast","Not used")))</f>
        <v>Not used</v>
      </c>
      <c r="AX1588" s="34">
        <f t="shared" si="341"/>
        <v>10043</v>
      </c>
      <c r="AY1588" s="38" t="str">
        <f t="shared" si="342"/>
        <v/>
      </c>
      <c r="AZ1588" s="13">
        <f t="shared" si="343"/>
        <v>0</v>
      </c>
      <c r="BB1588" s="19">
        <f>Regression!$C$45+Regression!$C$46*A1588</f>
        <v>8619.2053673879018</v>
      </c>
      <c r="BC1588" s="27" t="str">
        <f t="shared" si="344"/>
        <v/>
      </c>
      <c r="BD1588" s="30">
        <f>INDEX('Seasonal Index'!$H$2:$H$53,AI1588)</f>
        <v>0.99454601152310251</v>
      </c>
      <c r="BE1588" s="34" t="str">
        <f t="shared" si="345"/>
        <v/>
      </c>
      <c r="BF1588" s="38" t="str">
        <f t="shared" si="346"/>
        <v/>
      </c>
      <c r="BG1588" s="34">
        <f t="shared" si="347"/>
        <v>10043</v>
      </c>
      <c r="BH1588" s="13">
        <f t="shared" si="348"/>
        <v>0</v>
      </c>
      <c r="BI1588" s="13">
        <f t="shared" si="349"/>
        <v>0</v>
      </c>
    </row>
    <row r="1589" spans="1:61" x14ac:dyDescent="0.2">
      <c r="A1589" s="15">
        <v>1588</v>
      </c>
      <c r="B1589" s="35">
        <v>44386</v>
      </c>
      <c r="C1589" s="36">
        <v>9283</v>
      </c>
      <c r="D1589" s="37"/>
      <c r="E1589" s="15">
        <v>4348.01</v>
      </c>
      <c r="F1589" s="15">
        <v>371000</v>
      </c>
      <c r="G1589" s="15">
        <v>1976219.7142857099</v>
      </c>
      <c r="H1589" s="15">
        <v>73.344999999999999</v>
      </c>
      <c r="I1589" s="15">
        <v>76.134</v>
      </c>
      <c r="J1589" s="15">
        <v>3.1219999999999999</v>
      </c>
      <c r="K1589" s="15">
        <v>22680.692999999999</v>
      </c>
      <c r="L1589" s="15">
        <v>275227</v>
      </c>
      <c r="M1589" s="15">
        <v>453</v>
      </c>
      <c r="N1589" s="15">
        <v>17.518999999999998</v>
      </c>
      <c r="O1589" s="15">
        <v>252218</v>
      </c>
      <c r="P1589" s="15">
        <v>15973.5</v>
      </c>
      <c r="Q1589" s="15">
        <v>4188483</v>
      </c>
      <c r="R1589" s="15">
        <v>294000</v>
      </c>
      <c r="S1589" s="15">
        <v>22042</v>
      </c>
      <c r="T1589" s="15">
        <v>14.644</v>
      </c>
      <c r="U1589" s="15">
        <v>143.69999999999999</v>
      </c>
      <c r="V1589" s="15">
        <v>15</v>
      </c>
      <c r="W1589" s="15">
        <v>86.3</v>
      </c>
      <c r="X1589" s="15">
        <v>112.42438</v>
      </c>
      <c r="Y1589" s="15">
        <v>5.4835694000000004</v>
      </c>
      <c r="Z1589" s="15">
        <v>4</v>
      </c>
      <c r="AA1589" s="15">
        <v>72.341346740722699</v>
      </c>
      <c r="AB1589" s="15">
        <v>331840</v>
      </c>
      <c r="AC1589" s="15">
        <v>32.82</v>
      </c>
      <c r="AD1589" s="15">
        <v>1</v>
      </c>
      <c r="AE1589" s="15">
        <v>0.3</v>
      </c>
      <c r="AF1589" s="15">
        <v>69.3</v>
      </c>
      <c r="AH1589" s="13">
        <f t="shared" si="336"/>
        <v>2021</v>
      </c>
      <c r="AI1589" s="13">
        <f t="shared" si="337"/>
        <v>28</v>
      </c>
      <c r="AJ1589" s="13">
        <f>IF(AND(ISNUMBER(C1589),ISNUMBER(AK1589),ISNUMBER(AL1589),AH1589&gt;=Inputs!$B$5,AH1589&lt;=Inputs!$B$6,AH1589&lt;&gt;Inputs!$B$7,AH1589&lt;&gt;Inputs!$B$8),1,0)</f>
        <v>0</v>
      </c>
      <c r="AK1589" s="13">
        <f>IF(INDEX($E1589:$AF1589,Inputs!$C$10)="","",INDEX($E1589:$AF1589,Inputs!$C$10))</f>
        <v>252218</v>
      </c>
      <c r="AL1589" s="13">
        <f>IF(INDEX($E1589:$AF1589,Inputs!$C$11)="","",INDEX($E1589:$AF1589,Inputs!$C$11))</f>
        <v>371000</v>
      </c>
      <c r="AM1589" s="19">
        <f>Regression!$C$5+Regression!$C$6*A1589</f>
        <v>8984.3421970859326</v>
      </c>
      <c r="AN1589" s="27" t="str">
        <f t="shared" si="338"/>
        <v/>
      </c>
      <c r="AO1589" s="30">
        <f>INDEX('Seasonal Index'!$E$2:$E$53,AI1589)</f>
        <v>1.0135090248159799</v>
      </c>
      <c r="AP1589" s="34" t="str">
        <f t="shared" si="339"/>
        <v/>
      </c>
      <c r="AQ1589" s="16">
        <f>IF(AJ1589=1,A1589-Regression!$C$15,0)</f>
        <v>0</v>
      </c>
      <c r="AR1589" s="16">
        <f>IF(AJ1589=1,AK1589-Regression!$D$15,0)</f>
        <v>0</v>
      </c>
      <c r="AS1589" s="16">
        <f>IF(AJ1589=1,AL1589-Regression!$E$15,0)</f>
        <v>0</v>
      </c>
      <c r="AT1589" s="16">
        <f>IF(AJ1589=1,AP1589-Regression!$F$15,0)</f>
        <v>0</v>
      </c>
      <c r="AU1589" s="19">
        <f>IF(AND(ISNUMBER(AK1589),ISNUMBER(AL1589)),Regression!$C$38+Regression!$D$38*A1589+Regression!$E$38*AK1589+Regression!$F$38*AL1589,"")</f>
        <v>8561.6994152763309</v>
      </c>
      <c r="AV1589" s="34">
        <f t="shared" si="340"/>
        <v>8677.3596251442596</v>
      </c>
      <c r="AW1589" s="13" t="str">
        <f>IF(AJ1589=1,"Train",IF(AH1589=Inputs!$B$6+1,"Validation",IF(AH1589&gt;Inputs!$B$6+1,"Forecast","Not used")))</f>
        <v>Not used</v>
      </c>
      <c r="AX1589" s="34">
        <f t="shared" si="341"/>
        <v>9283</v>
      </c>
      <c r="AY1589" s="38" t="str">
        <f t="shared" si="342"/>
        <v/>
      </c>
      <c r="AZ1589" s="13">
        <f t="shared" si="343"/>
        <v>0</v>
      </c>
      <c r="BB1589" s="19">
        <f>Regression!$C$45+Regression!$C$46*A1589</f>
        <v>8620.7648670006784</v>
      </c>
      <c r="BC1589" s="27" t="str">
        <f t="shared" si="344"/>
        <v/>
      </c>
      <c r="BD1589" s="30">
        <f>INDEX('Seasonal Index'!$H$2:$H$53,AI1589)</f>
        <v>0.99258235973728948</v>
      </c>
      <c r="BE1589" s="34" t="str">
        <f t="shared" si="345"/>
        <v/>
      </c>
      <c r="BF1589" s="38" t="str">
        <f t="shared" si="346"/>
        <v/>
      </c>
      <c r="BG1589" s="34">
        <f t="shared" si="347"/>
        <v>9283</v>
      </c>
      <c r="BH1589" s="13">
        <f t="shared" si="348"/>
        <v>0</v>
      </c>
      <c r="BI1589" s="13">
        <f t="shared" si="349"/>
        <v>0</v>
      </c>
    </row>
    <row r="1590" spans="1:61" x14ac:dyDescent="0.2">
      <c r="A1590" s="15">
        <v>1589</v>
      </c>
      <c r="B1590" s="35">
        <v>44393</v>
      </c>
      <c r="C1590" s="36">
        <v>9295</v>
      </c>
      <c r="D1590" s="37"/>
      <c r="E1590" s="15">
        <v>4363.0659999999998</v>
      </c>
      <c r="F1590" s="15">
        <v>333000</v>
      </c>
      <c r="G1590" s="15">
        <v>2063431.57142857</v>
      </c>
      <c r="H1590" s="15">
        <v>73.188000000000002</v>
      </c>
      <c r="I1590" s="15">
        <v>75.8</v>
      </c>
      <c r="J1590" s="15">
        <v>3.133</v>
      </c>
      <c r="K1590" s="15">
        <v>22680.692999999999</v>
      </c>
      <c r="L1590" s="15">
        <v>347856</v>
      </c>
      <c r="M1590" s="15">
        <v>453</v>
      </c>
      <c r="N1590" s="15">
        <v>16.056000000000001</v>
      </c>
      <c r="O1590" s="15">
        <v>276639</v>
      </c>
      <c r="P1590" s="15">
        <v>15973.5</v>
      </c>
      <c r="Q1590" s="15">
        <v>4188483</v>
      </c>
      <c r="R1590" s="15">
        <v>294000</v>
      </c>
      <c r="S1590" s="15">
        <v>22042</v>
      </c>
      <c r="T1590" s="15">
        <v>14.644</v>
      </c>
      <c r="U1590" s="15">
        <v>143.69999999999999</v>
      </c>
      <c r="V1590" s="15">
        <v>15</v>
      </c>
      <c r="W1590" s="15">
        <v>86.3</v>
      </c>
      <c r="X1590" s="15">
        <v>112.992875</v>
      </c>
      <c r="Y1590" s="15">
        <v>5.4835694000000004</v>
      </c>
      <c r="Z1590" s="15">
        <v>4.8017454147338903</v>
      </c>
      <c r="AA1590" s="15">
        <v>72.341346740722699</v>
      </c>
      <c r="AB1590" s="15">
        <v>331840</v>
      </c>
      <c r="AC1590" s="15">
        <v>32.82</v>
      </c>
      <c r="AD1590" s="15">
        <v>0</v>
      </c>
      <c r="AE1590" s="15">
        <v>0</v>
      </c>
      <c r="AF1590" s="15">
        <v>72.2</v>
      </c>
      <c r="AH1590" s="13">
        <f t="shared" si="336"/>
        <v>2021</v>
      </c>
      <c r="AI1590" s="13">
        <f t="shared" si="337"/>
        <v>29</v>
      </c>
      <c r="AJ1590" s="13">
        <f>IF(AND(ISNUMBER(C1590),ISNUMBER(AK1590),ISNUMBER(AL1590),AH1590&gt;=Inputs!$B$5,AH1590&lt;=Inputs!$B$6,AH1590&lt;&gt;Inputs!$B$7,AH1590&lt;&gt;Inputs!$B$8),1,0)</f>
        <v>0</v>
      </c>
      <c r="AK1590" s="13">
        <f>IF(INDEX($E1590:$AF1590,Inputs!$C$10)="","",INDEX($E1590:$AF1590,Inputs!$C$10))</f>
        <v>276639</v>
      </c>
      <c r="AL1590" s="13">
        <f>IF(INDEX($E1590:$AF1590,Inputs!$C$11)="","",INDEX($E1590:$AF1590,Inputs!$C$11))</f>
        <v>333000</v>
      </c>
      <c r="AM1590" s="19">
        <f>Regression!$C$5+Regression!$C$6*A1590</f>
        <v>8983.169522147613</v>
      </c>
      <c r="AN1590" s="27" t="str">
        <f t="shared" si="338"/>
        <v/>
      </c>
      <c r="AO1590" s="30">
        <f>INDEX('Seasonal Index'!$E$2:$E$53,AI1590)</f>
        <v>1.0519566788647539</v>
      </c>
      <c r="AP1590" s="34" t="str">
        <f t="shared" si="339"/>
        <v/>
      </c>
      <c r="AQ1590" s="16">
        <f>IF(AJ1590=1,A1590-Regression!$C$15,0)</f>
        <v>0</v>
      </c>
      <c r="AR1590" s="16">
        <f>IF(AJ1590=1,AK1590-Regression!$D$15,0)</f>
        <v>0</v>
      </c>
      <c r="AS1590" s="16">
        <f>IF(AJ1590=1,AL1590-Regression!$E$15,0)</f>
        <v>0</v>
      </c>
      <c r="AT1590" s="16">
        <f>IF(AJ1590=1,AP1590-Regression!$F$15,0)</f>
        <v>0</v>
      </c>
      <c r="AU1590" s="19">
        <f>IF(AND(ISNUMBER(AK1590),ISNUMBER(AL1590)),Regression!$C$38+Regression!$D$38*A1590+Regression!$E$38*AK1590+Regression!$F$38*AL1590,"")</f>
        <v>8705.5889678508793</v>
      </c>
      <c r="AV1590" s="34">
        <f t="shared" si="340"/>
        <v>9157.9024581820522</v>
      </c>
      <c r="AW1590" s="13" t="str">
        <f>IF(AJ1590=1,"Train",IF(AH1590=Inputs!$B$6+1,"Validation",IF(AH1590&gt;Inputs!$B$6+1,"Forecast","Not used")))</f>
        <v>Not used</v>
      </c>
      <c r="AX1590" s="34">
        <f t="shared" si="341"/>
        <v>9295</v>
      </c>
      <c r="AY1590" s="38" t="str">
        <f t="shared" si="342"/>
        <v/>
      </c>
      <c r="AZ1590" s="13">
        <f t="shared" si="343"/>
        <v>0</v>
      </c>
      <c r="BB1590" s="19">
        <f>Regression!$C$45+Regression!$C$46*A1590</f>
        <v>8622.3243666134567</v>
      </c>
      <c r="BC1590" s="27" t="str">
        <f t="shared" si="344"/>
        <v/>
      </c>
      <c r="BD1590" s="30">
        <f>INDEX('Seasonal Index'!$H$2:$H$53,AI1590)</f>
        <v>1.0486159669304305</v>
      </c>
      <c r="BE1590" s="34" t="str">
        <f t="shared" si="345"/>
        <v/>
      </c>
      <c r="BF1590" s="38" t="str">
        <f t="shared" si="346"/>
        <v/>
      </c>
      <c r="BG1590" s="34">
        <f t="shared" si="347"/>
        <v>9295</v>
      </c>
      <c r="BH1590" s="13">
        <f t="shared" si="348"/>
        <v>0</v>
      </c>
      <c r="BI1590" s="13">
        <f t="shared" si="349"/>
        <v>0</v>
      </c>
    </row>
    <row r="1591" spans="1:61" x14ac:dyDescent="0.2">
      <c r="A1591" s="15">
        <v>1590</v>
      </c>
      <c r="B1591" s="35">
        <v>44400</v>
      </c>
      <c r="C1591" s="36">
        <v>9325</v>
      </c>
      <c r="D1591" s="37"/>
      <c r="E1591" s="15">
        <v>4343.902</v>
      </c>
      <c r="F1591" s="15">
        <v>387000</v>
      </c>
      <c r="G1591" s="15">
        <v>2089930.2857142901</v>
      </c>
      <c r="H1591" s="15">
        <v>69.683999999999997</v>
      </c>
      <c r="I1591" s="15">
        <v>72.201999999999998</v>
      </c>
      <c r="J1591" s="15">
        <v>3.153</v>
      </c>
      <c r="K1591" s="15">
        <v>22680.692999999999</v>
      </c>
      <c r="L1591" s="15">
        <v>347856</v>
      </c>
      <c r="M1591" s="15">
        <v>453</v>
      </c>
      <c r="N1591" s="15">
        <v>16.056000000000001</v>
      </c>
      <c r="O1591" s="15">
        <v>276639</v>
      </c>
      <c r="P1591" s="15">
        <v>15973.5</v>
      </c>
      <c r="Q1591" s="15">
        <v>4188483</v>
      </c>
      <c r="R1591" s="15">
        <v>294000</v>
      </c>
      <c r="S1591" s="15">
        <v>22042</v>
      </c>
      <c r="T1591" s="15">
        <v>14.644</v>
      </c>
      <c r="U1591" s="15">
        <v>143.69999999999999</v>
      </c>
      <c r="V1591" s="15">
        <v>15</v>
      </c>
      <c r="W1591" s="15">
        <v>86.3</v>
      </c>
      <c r="X1591" s="15">
        <v>112.93888</v>
      </c>
      <c r="Y1591" s="15">
        <v>5.4835694000000004</v>
      </c>
      <c r="Z1591" s="15">
        <v>4.8017454147338903</v>
      </c>
      <c r="AA1591" s="15">
        <v>72.341346740722699</v>
      </c>
      <c r="AB1591" s="15">
        <v>331840</v>
      </c>
      <c r="AC1591" s="15">
        <v>32.82</v>
      </c>
      <c r="AD1591" s="15">
        <v>0</v>
      </c>
      <c r="AE1591" s="15">
        <v>0</v>
      </c>
      <c r="AF1591" s="15">
        <v>76.900000000000006</v>
      </c>
      <c r="AH1591" s="13">
        <f t="shared" si="336"/>
        <v>2021</v>
      </c>
      <c r="AI1591" s="13">
        <f t="shared" si="337"/>
        <v>30</v>
      </c>
      <c r="AJ1591" s="13">
        <f>IF(AND(ISNUMBER(C1591),ISNUMBER(AK1591),ISNUMBER(AL1591),AH1591&gt;=Inputs!$B$5,AH1591&lt;=Inputs!$B$6,AH1591&lt;&gt;Inputs!$B$7,AH1591&lt;&gt;Inputs!$B$8),1,0)</f>
        <v>0</v>
      </c>
      <c r="AK1591" s="13">
        <f>IF(INDEX($E1591:$AF1591,Inputs!$C$10)="","",INDEX($E1591:$AF1591,Inputs!$C$10))</f>
        <v>276639</v>
      </c>
      <c r="AL1591" s="13">
        <f>IF(INDEX($E1591:$AF1591,Inputs!$C$11)="","",INDEX($E1591:$AF1591,Inputs!$C$11))</f>
        <v>387000</v>
      </c>
      <c r="AM1591" s="19">
        <f>Regression!$C$5+Regression!$C$6*A1591</f>
        <v>8981.9968472092951</v>
      </c>
      <c r="AN1591" s="27" t="str">
        <f t="shared" si="338"/>
        <v/>
      </c>
      <c r="AO1591" s="30">
        <f>INDEX('Seasonal Index'!$E$2:$E$53,AI1591)</f>
        <v>1.0317130415362794</v>
      </c>
      <c r="AP1591" s="34" t="str">
        <f t="shared" si="339"/>
        <v/>
      </c>
      <c r="AQ1591" s="16">
        <f>IF(AJ1591=1,A1591-Regression!$C$15,0)</f>
        <v>0</v>
      </c>
      <c r="AR1591" s="16">
        <f>IF(AJ1591=1,AK1591-Regression!$D$15,0)</f>
        <v>0</v>
      </c>
      <c r="AS1591" s="16">
        <f>IF(AJ1591=1,AL1591-Regression!$E$15,0)</f>
        <v>0</v>
      </c>
      <c r="AT1591" s="16">
        <f>IF(AJ1591=1,AP1591-Regression!$F$15,0)</f>
        <v>0</v>
      </c>
      <c r="AU1591" s="19">
        <f>IF(AND(ISNUMBER(AK1591),ISNUMBER(AL1591)),Regression!$C$38+Regression!$D$38*A1591+Regression!$E$38*AK1591+Regression!$F$38*AL1591,"")</f>
        <v>8560.6544202880541</v>
      </c>
      <c r="AV1591" s="34">
        <f t="shared" si="340"/>
        <v>8832.1388094963822</v>
      </c>
      <c r="AW1591" s="13" t="str">
        <f>IF(AJ1591=1,"Train",IF(AH1591=Inputs!$B$6+1,"Validation",IF(AH1591&gt;Inputs!$B$6+1,"Forecast","Not used")))</f>
        <v>Not used</v>
      </c>
      <c r="AX1591" s="34">
        <f t="shared" si="341"/>
        <v>9325</v>
      </c>
      <c r="AY1591" s="38" t="str">
        <f t="shared" si="342"/>
        <v/>
      </c>
      <c r="AZ1591" s="13">
        <f t="shared" si="343"/>
        <v>0</v>
      </c>
      <c r="BB1591" s="19">
        <f>Regression!$C$45+Regression!$C$46*A1591</f>
        <v>8623.8838662262333</v>
      </c>
      <c r="BC1591" s="27" t="str">
        <f t="shared" si="344"/>
        <v/>
      </c>
      <c r="BD1591" s="30">
        <f>INDEX('Seasonal Index'!$H$2:$H$53,AI1591)</f>
        <v>1.0099032328934463</v>
      </c>
      <c r="BE1591" s="34" t="str">
        <f t="shared" si="345"/>
        <v/>
      </c>
      <c r="BF1591" s="38" t="str">
        <f t="shared" si="346"/>
        <v/>
      </c>
      <c r="BG1591" s="34">
        <f t="shared" si="347"/>
        <v>9325</v>
      </c>
      <c r="BH1591" s="13">
        <f t="shared" si="348"/>
        <v>0</v>
      </c>
      <c r="BI1591" s="13">
        <f t="shared" si="349"/>
        <v>0</v>
      </c>
    </row>
    <row r="1592" spans="1:61" x14ac:dyDescent="0.2">
      <c r="A1592" s="15">
        <v>1591</v>
      </c>
      <c r="B1592" s="35">
        <v>44407</v>
      </c>
      <c r="C1592" s="36">
        <v>9775</v>
      </c>
      <c r="D1592" s="37"/>
      <c r="E1592" s="15">
        <v>4407.7619999999997</v>
      </c>
      <c r="F1592" s="15">
        <v>380000</v>
      </c>
      <c r="G1592" s="15">
        <v>2079203.57142857</v>
      </c>
      <c r="H1592" s="15">
        <v>72.75</v>
      </c>
      <c r="I1592" s="15">
        <v>75.754000000000005</v>
      </c>
      <c r="J1592" s="15">
        <v>3.1360000000000001</v>
      </c>
      <c r="K1592" s="15">
        <v>22680.692999999999</v>
      </c>
      <c r="L1592" s="15">
        <v>347856</v>
      </c>
      <c r="M1592" s="15">
        <v>453</v>
      </c>
      <c r="N1592" s="15">
        <v>16.056000000000001</v>
      </c>
      <c r="O1592" s="15">
        <v>276639</v>
      </c>
      <c r="P1592" s="15">
        <v>15973.5</v>
      </c>
      <c r="Q1592" s="15">
        <v>4188483</v>
      </c>
      <c r="R1592" s="15">
        <v>294000</v>
      </c>
      <c r="S1592" s="15">
        <v>22042</v>
      </c>
      <c r="T1592" s="15">
        <v>14.644</v>
      </c>
      <c r="U1592" s="15">
        <v>143.69999999999999</v>
      </c>
      <c r="V1592" s="15">
        <v>15</v>
      </c>
      <c r="W1592" s="15">
        <v>86.3</v>
      </c>
      <c r="X1592" s="15">
        <v>113.51985999999999</v>
      </c>
      <c r="Y1592" s="15">
        <v>5.4835694000000004</v>
      </c>
      <c r="Z1592" s="15">
        <v>4.8017454147338903</v>
      </c>
      <c r="AA1592" s="15">
        <v>72.341346740722699</v>
      </c>
      <c r="AB1592" s="15">
        <v>331840</v>
      </c>
      <c r="AC1592" s="15">
        <v>32.82</v>
      </c>
      <c r="AD1592" s="15">
        <v>0</v>
      </c>
      <c r="AE1592" s="15">
        <v>0</v>
      </c>
      <c r="AF1592" s="15">
        <v>88.8</v>
      </c>
      <c r="AH1592" s="13">
        <f t="shared" si="336"/>
        <v>2021</v>
      </c>
      <c r="AI1592" s="13">
        <f t="shared" si="337"/>
        <v>31</v>
      </c>
      <c r="AJ1592" s="13">
        <f>IF(AND(ISNUMBER(C1592),ISNUMBER(AK1592),ISNUMBER(AL1592),AH1592&gt;=Inputs!$B$5,AH1592&lt;=Inputs!$B$6,AH1592&lt;&gt;Inputs!$B$7,AH1592&lt;&gt;Inputs!$B$8),1,0)</f>
        <v>0</v>
      </c>
      <c r="AK1592" s="13">
        <f>IF(INDEX($E1592:$AF1592,Inputs!$C$10)="","",INDEX($E1592:$AF1592,Inputs!$C$10))</f>
        <v>276639</v>
      </c>
      <c r="AL1592" s="13">
        <f>IF(INDEX($E1592:$AF1592,Inputs!$C$11)="","",INDEX($E1592:$AF1592,Inputs!$C$11))</f>
        <v>380000</v>
      </c>
      <c r="AM1592" s="19">
        <f>Regression!$C$5+Regression!$C$6*A1592</f>
        <v>8980.8241722709754</v>
      </c>
      <c r="AN1592" s="27" t="str">
        <f t="shared" si="338"/>
        <v/>
      </c>
      <c r="AO1592" s="30">
        <f>INDEX('Seasonal Index'!$E$2:$E$53,AI1592)</f>
        <v>1.0399732200612197</v>
      </c>
      <c r="AP1592" s="34" t="str">
        <f t="shared" si="339"/>
        <v/>
      </c>
      <c r="AQ1592" s="16">
        <f>IF(AJ1592=1,A1592-Regression!$C$15,0)</f>
        <v>0</v>
      </c>
      <c r="AR1592" s="16">
        <f>IF(AJ1592=1,AK1592-Regression!$D$15,0)</f>
        <v>0</v>
      </c>
      <c r="AS1592" s="16">
        <f>IF(AJ1592=1,AL1592-Regression!$E$15,0)</f>
        <v>0</v>
      </c>
      <c r="AT1592" s="16">
        <f>IF(AJ1592=1,AP1592-Regression!$F$15,0)</f>
        <v>0</v>
      </c>
      <c r="AU1592" s="19">
        <f>IF(AND(ISNUMBER(AK1592),ISNUMBER(AL1592)),Regression!$C$38+Regression!$D$38*A1592+Regression!$E$38*AK1592+Regression!$F$38*AL1592,"")</f>
        <v>8577.6773967074223</v>
      </c>
      <c r="AV1592" s="34">
        <f t="shared" si="340"/>
        <v>8920.5547829001589</v>
      </c>
      <c r="AW1592" s="13" t="str">
        <f>IF(AJ1592=1,"Train",IF(AH1592=Inputs!$B$6+1,"Validation",IF(AH1592&gt;Inputs!$B$6+1,"Forecast","Not used")))</f>
        <v>Not used</v>
      </c>
      <c r="AX1592" s="34">
        <f t="shared" si="341"/>
        <v>9775</v>
      </c>
      <c r="AY1592" s="38" t="str">
        <f t="shared" si="342"/>
        <v/>
      </c>
      <c r="AZ1592" s="13">
        <f t="shared" si="343"/>
        <v>0</v>
      </c>
      <c r="BB1592" s="19">
        <f>Regression!$C$45+Regression!$C$46*A1592</f>
        <v>8625.4433658390099</v>
      </c>
      <c r="BC1592" s="27" t="str">
        <f t="shared" si="344"/>
        <v/>
      </c>
      <c r="BD1592" s="30">
        <f>INDEX('Seasonal Index'!$H$2:$H$53,AI1592)</f>
        <v>1.0389647971011076</v>
      </c>
      <c r="BE1592" s="34" t="str">
        <f t="shared" si="345"/>
        <v/>
      </c>
      <c r="BF1592" s="38" t="str">
        <f t="shared" si="346"/>
        <v/>
      </c>
      <c r="BG1592" s="34">
        <f t="shared" si="347"/>
        <v>9775</v>
      </c>
      <c r="BH1592" s="13">
        <f t="shared" si="348"/>
        <v>0</v>
      </c>
      <c r="BI1592" s="13">
        <f t="shared" si="349"/>
        <v>0</v>
      </c>
    </row>
    <row r="1593" spans="1:61" x14ac:dyDescent="0.2">
      <c r="A1593" s="15">
        <v>1592</v>
      </c>
      <c r="B1593" s="35">
        <v>44414</v>
      </c>
      <c r="C1593" s="36">
        <v>9430</v>
      </c>
      <c r="D1593" s="37"/>
      <c r="E1593" s="15">
        <v>4415.7179999999998</v>
      </c>
      <c r="F1593" s="15">
        <v>379000</v>
      </c>
      <c r="G1593" s="15">
        <v>2035178.57142857</v>
      </c>
      <c r="H1593" s="15">
        <v>69.5</v>
      </c>
      <c r="I1593" s="15">
        <v>72.260000000000005</v>
      </c>
      <c r="J1593" s="15">
        <v>3.1589999999999998</v>
      </c>
      <c r="K1593" s="15">
        <v>23425.91</v>
      </c>
      <c r="L1593" s="15">
        <v>347856</v>
      </c>
      <c r="M1593" s="15">
        <v>464</v>
      </c>
      <c r="N1593" s="15">
        <v>16.056000000000001</v>
      </c>
      <c r="O1593" s="15">
        <v>276639</v>
      </c>
      <c r="P1593" s="15">
        <v>16191.7</v>
      </c>
      <c r="Q1593" s="15">
        <v>4188483</v>
      </c>
      <c r="R1593" s="15">
        <v>294000</v>
      </c>
      <c r="S1593" s="15">
        <v>22042</v>
      </c>
      <c r="T1593" s="15">
        <v>14.644</v>
      </c>
      <c r="U1593" s="15">
        <v>144.69999999999999</v>
      </c>
      <c r="V1593" s="15">
        <v>15</v>
      </c>
      <c r="W1593" s="15">
        <v>89</v>
      </c>
      <c r="X1593" s="15">
        <v>112.9564</v>
      </c>
      <c r="Y1593" s="15">
        <v>5.4835694000000004</v>
      </c>
      <c r="Z1593" s="15">
        <v>4.8017454147338903</v>
      </c>
      <c r="AA1593" s="15">
        <v>72.341346740722699</v>
      </c>
      <c r="AB1593" s="15">
        <v>331840</v>
      </c>
      <c r="AC1593" s="15">
        <v>33.57</v>
      </c>
      <c r="AD1593" s="15">
        <v>0</v>
      </c>
      <c r="AE1593" s="15">
        <v>0</v>
      </c>
      <c r="AF1593" s="15">
        <v>67.900000000000006</v>
      </c>
      <c r="AH1593" s="13">
        <f t="shared" si="336"/>
        <v>2021</v>
      </c>
      <c r="AI1593" s="13">
        <f t="shared" si="337"/>
        <v>32</v>
      </c>
      <c r="AJ1593" s="13">
        <f>IF(AND(ISNUMBER(C1593),ISNUMBER(AK1593),ISNUMBER(AL1593),AH1593&gt;=Inputs!$B$5,AH1593&lt;=Inputs!$B$6,AH1593&lt;&gt;Inputs!$B$7,AH1593&lt;&gt;Inputs!$B$8),1,0)</f>
        <v>0</v>
      </c>
      <c r="AK1593" s="13">
        <f>IF(INDEX($E1593:$AF1593,Inputs!$C$10)="","",INDEX($E1593:$AF1593,Inputs!$C$10))</f>
        <v>276639</v>
      </c>
      <c r="AL1593" s="13">
        <f>IF(INDEX($E1593:$AF1593,Inputs!$C$11)="","",INDEX($E1593:$AF1593,Inputs!$C$11))</f>
        <v>379000</v>
      </c>
      <c r="AM1593" s="19">
        <f>Regression!$C$5+Regression!$C$6*A1593</f>
        <v>8979.6514973326557</v>
      </c>
      <c r="AN1593" s="27" t="str">
        <f t="shared" si="338"/>
        <v/>
      </c>
      <c r="AO1593" s="30">
        <f>INDEX('Seasonal Index'!$E$2:$E$53,AI1593)</f>
        <v>1.040616931741758</v>
      </c>
      <c r="AP1593" s="34" t="str">
        <f t="shared" si="339"/>
        <v/>
      </c>
      <c r="AQ1593" s="16">
        <f>IF(AJ1593=1,A1593-Regression!$C$15,0)</f>
        <v>0</v>
      </c>
      <c r="AR1593" s="16">
        <f>IF(AJ1593=1,AK1593-Regression!$D$15,0)</f>
        <v>0</v>
      </c>
      <c r="AS1593" s="16">
        <f>IF(AJ1593=1,AL1593-Regression!$E$15,0)</f>
        <v>0</v>
      </c>
      <c r="AT1593" s="16">
        <f>IF(AJ1593=1,AP1593-Regression!$F$15,0)</f>
        <v>0</v>
      </c>
      <c r="AU1593" s="19">
        <f>IF(AND(ISNUMBER(AK1593),ISNUMBER(AL1593)),Regression!$C$38+Regression!$D$38*A1593+Regression!$E$38*AK1593+Regression!$F$38*AL1593,"")</f>
        <v>8578.7701248662433</v>
      </c>
      <c r="AV1593" s="34">
        <f t="shared" si="340"/>
        <v>8927.2134454561674</v>
      </c>
      <c r="AW1593" s="13" t="str">
        <f>IF(AJ1593=1,"Train",IF(AH1593=Inputs!$B$6+1,"Validation",IF(AH1593&gt;Inputs!$B$6+1,"Forecast","Not used")))</f>
        <v>Not used</v>
      </c>
      <c r="AX1593" s="34">
        <f t="shared" si="341"/>
        <v>9430</v>
      </c>
      <c r="AY1593" s="38" t="str">
        <f t="shared" si="342"/>
        <v/>
      </c>
      <c r="AZ1593" s="13">
        <f t="shared" si="343"/>
        <v>0</v>
      </c>
      <c r="BB1593" s="19">
        <f>Regression!$C$45+Regression!$C$46*A1593</f>
        <v>8627.0028654517864</v>
      </c>
      <c r="BC1593" s="27" t="str">
        <f t="shared" si="344"/>
        <v/>
      </c>
      <c r="BD1593" s="30">
        <f>INDEX('Seasonal Index'!$H$2:$H$53,AI1593)</f>
        <v>1.0332208948643213</v>
      </c>
      <c r="BE1593" s="34" t="str">
        <f t="shared" si="345"/>
        <v/>
      </c>
      <c r="BF1593" s="38" t="str">
        <f t="shared" si="346"/>
        <v/>
      </c>
      <c r="BG1593" s="34">
        <f t="shared" si="347"/>
        <v>9430</v>
      </c>
      <c r="BH1593" s="13">
        <f t="shared" si="348"/>
        <v>0</v>
      </c>
      <c r="BI1593" s="13">
        <f t="shared" si="349"/>
        <v>0</v>
      </c>
    </row>
    <row r="1594" spans="1:61" x14ac:dyDescent="0.2">
      <c r="A1594" s="15">
        <v>1593</v>
      </c>
      <c r="B1594" s="35">
        <v>44421</v>
      </c>
      <c r="C1594" s="36">
        <v>9333</v>
      </c>
      <c r="D1594" s="37"/>
      <c r="E1594" s="15">
        <v>4449.1260000000002</v>
      </c>
      <c r="F1594" s="15">
        <v>361000</v>
      </c>
      <c r="G1594" s="15">
        <v>1969308.7142857099</v>
      </c>
      <c r="H1594" s="15">
        <v>68.334000000000003</v>
      </c>
      <c r="I1594" s="15">
        <v>71.093999999999994</v>
      </c>
      <c r="J1594" s="15">
        <v>3.1720000000000002</v>
      </c>
      <c r="K1594" s="15">
        <v>23425.91</v>
      </c>
      <c r="L1594" s="15">
        <v>351870</v>
      </c>
      <c r="M1594" s="15">
        <v>464</v>
      </c>
      <c r="N1594" s="15">
        <v>16.056000000000001</v>
      </c>
      <c r="O1594" s="15">
        <v>276639</v>
      </c>
      <c r="P1594" s="15">
        <v>16191.7</v>
      </c>
      <c r="Q1594" s="15">
        <v>4188483</v>
      </c>
      <c r="R1594" s="15">
        <v>294000</v>
      </c>
      <c r="S1594" s="15">
        <v>22042</v>
      </c>
      <c r="T1594" s="15">
        <v>14.644</v>
      </c>
      <c r="U1594" s="15">
        <v>144.69999999999999</v>
      </c>
      <c r="V1594" s="15">
        <v>15</v>
      </c>
      <c r="W1594" s="15">
        <v>89</v>
      </c>
      <c r="X1594" s="15">
        <v>112.89268</v>
      </c>
      <c r="Y1594" s="15">
        <v>5.4835694000000004</v>
      </c>
      <c r="Z1594" s="15">
        <v>4.8017454147338903</v>
      </c>
      <c r="AA1594" s="15">
        <v>72.341346740722699</v>
      </c>
      <c r="AB1594" s="15">
        <v>331840</v>
      </c>
      <c r="AC1594" s="15">
        <v>33.57</v>
      </c>
      <c r="AD1594" s="15">
        <v>0</v>
      </c>
      <c r="AE1594" s="15">
        <v>0</v>
      </c>
      <c r="AF1594" s="15">
        <v>89.7</v>
      </c>
      <c r="AH1594" s="13">
        <f t="shared" si="336"/>
        <v>2021</v>
      </c>
      <c r="AI1594" s="13">
        <f t="shared" si="337"/>
        <v>33</v>
      </c>
      <c r="AJ1594" s="13">
        <f>IF(AND(ISNUMBER(C1594),ISNUMBER(AK1594),ISNUMBER(AL1594),AH1594&gt;=Inputs!$B$5,AH1594&lt;=Inputs!$B$6,AH1594&lt;&gt;Inputs!$B$7,AH1594&lt;&gt;Inputs!$B$8),1,0)</f>
        <v>0</v>
      </c>
      <c r="AK1594" s="13">
        <f>IF(INDEX($E1594:$AF1594,Inputs!$C$10)="","",INDEX($E1594:$AF1594,Inputs!$C$10))</f>
        <v>276639</v>
      </c>
      <c r="AL1594" s="13">
        <f>IF(INDEX($E1594:$AF1594,Inputs!$C$11)="","",INDEX($E1594:$AF1594,Inputs!$C$11))</f>
        <v>361000</v>
      </c>
      <c r="AM1594" s="19">
        <f>Regression!$C$5+Regression!$C$6*A1594</f>
        <v>8978.4788223943378</v>
      </c>
      <c r="AN1594" s="27" t="str">
        <f t="shared" si="338"/>
        <v/>
      </c>
      <c r="AO1594" s="30">
        <f>INDEX('Seasonal Index'!$E$2:$E$53,AI1594)</f>
        <v>1.027478065834379</v>
      </c>
      <c r="AP1594" s="34" t="str">
        <f t="shared" si="339"/>
        <v/>
      </c>
      <c r="AQ1594" s="16">
        <f>IF(AJ1594=1,A1594-Regression!$C$15,0)</f>
        <v>0</v>
      </c>
      <c r="AR1594" s="16">
        <f>IF(AJ1594=1,AK1594-Regression!$D$15,0)</f>
        <v>0</v>
      </c>
      <c r="AS1594" s="16">
        <f>IF(AJ1594=1,AL1594-Regression!$E$15,0)</f>
        <v>0</v>
      </c>
      <c r="AT1594" s="16">
        <f>IF(AJ1594=1,AP1594-Regression!$F$15,0)</f>
        <v>0</v>
      </c>
      <c r="AU1594" s="19">
        <f>IF(AND(ISNUMBER(AK1594),ISNUMBER(AL1594)),Regression!$C$38+Regression!$D$38*A1594+Regression!$E$38*AK1594+Regression!$F$38*AL1594,"")</f>
        <v>8624.9985564299404</v>
      </c>
      <c r="AV1594" s="34">
        <f t="shared" si="340"/>
        <v>8861.9968345849466</v>
      </c>
      <c r="AW1594" s="13" t="str">
        <f>IF(AJ1594=1,"Train",IF(AH1594=Inputs!$B$6+1,"Validation",IF(AH1594&gt;Inputs!$B$6+1,"Forecast","Not used")))</f>
        <v>Not used</v>
      </c>
      <c r="AX1594" s="34">
        <f t="shared" si="341"/>
        <v>9333</v>
      </c>
      <c r="AY1594" s="38" t="str">
        <f t="shared" si="342"/>
        <v/>
      </c>
      <c r="AZ1594" s="13">
        <f t="shared" si="343"/>
        <v>0</v>
      </c>
      <c r="BB1594" s="19">
        <f>Regression!$C$45+Regression!$C$46*A1594</f>
        <v>8628.562365064563</v>
      </c>
      <c r="BC1594" s="27" t="str">
        <f t="shared" si="344"/>
        <v/>
      </c>
      <c r="BD1594" s="30">
        <f>INDEX('Seasonal Index'!$H$2:$H$53,AI1594)</f>
        <v>1.0058600109847937</v>
      </c>
      <c r="BE1594" s="34" t="str">
        <f t="shared" si="345"/>
        <v/>
      </c>
      <c r="BF1594" s="38" t="str">
        <f t="shared" si="346"/>
        <v/>
      </c>
      <c r="BG1594" s="34">
        <f t="shared" si="347"/>
        <v>9333</v>
      </c>
      <c r="BH1594" s="13">
        <f t="shared" si="348"/>
        <v>0</v>
      </c>
      <c r="BI1594" s="13">
        <f t="shared" si="349"/>
        <v>0</v>
      </c>
    </row>
    <row r="1595" spans="1:61" x14ac:dyDescent="0.2">
      <c r="A1595" s="15">
        <v>1594</v>
      </c>
      <c r="B1595" s="35">
        <v>44428</v>
      </c>
      <c r="C1595" s="36">
        <v>9572</v>
      </c>
      <c r="D1595" s="37"/>
      <c r="E1595" s="15">
        <v>4435.1059999999998</v>
      </c>
      <c r="F1595" s="15">
        <v>367000</v>
      </c>
      <c r="G1595" s="15">
        <v>1883272</v>
      </c>
      <c r="H1595" s="15">
        <v>65.048000000000002</v>
      </c>
      <c r="I1595" s="15">
        <v>68.078000000000003</v>
      </c>
      <c r="J1595" s="15">
        <v>3.1739999999999999</v>
      </c>
      <c r="K1595" s="15">
        <v>23425.91</v>
      </c>
      <c r="L1595" s="15">
        <v>351870</v>
      </c>
      <c r="M1595" s="15">
        <v>464</v>
      </c>
      <c r="N1595" s="15">
        <v>15.186999999999999</v>
      </c>
      <c r="O1595" s="15">
        <v>279209</v>
      </c>
      <c r="P1595" s="15">
        <v>16191.7</v>
      </c>
      <c r="Q1595" s="15">
        <v>4188483</v>
      </c>
      <c r="R1595" s="15">
        <v>294000</v>
      </c>
      <c r="S1595" s="15">
        <v>22042</v>
      </c>
      <c r="T1595" s="15">
        <v>14.957000000000001</v>
      </c>
      <c r="U1595" s="15">
        <v>144.69999999999999</v>
      </c>
      <c r="V1595" s="15">
        <v>15</v>
      </c>
      <c r="W1595" s="15">
        <v>89</v>
      </c>
      <c r="X1595" s="15">
        <v>113.3124</v>
      </c>
      <c r="Y1595" s="15">
        <v>5.4835694000000004</v>
      </c>
      <c r="Z1595" s="15">
        <v>4.8424506187439</v>
      </c>
      <c r="AA1595" s="15">
        <v>72.341346740722699</v>
      </c>
      <c r="AB1595" s="15">
        <v>331840</v>
      </c>
      <c r="AC1595" s="15">
        <v>33.57</v>
      </c>
      <c r="AD1595" s="15">
        <v>0</v>
      </c>
      <c r="AE1595" s="15">
        <v>0</v>
      </c>
      <c r="AF1595" s="15">
        <v>80</v>
      </c>
      <c r="AH1595" s="13">
        <f t="shared" si="336"/>
        <v>2021</v>
      </c>
      <c r="AI1595" s="13">
        <f t="shared" si="337"/>
        <v>34</v>
      </c>
      <c r="AJ1595" s="13">
        <f>IF(AND(ISNUMBER(C1595),ISNUMBER(AK1595),ISNUMBER(AL1595),AH1595&gt;=Inputs!$B$5,AH1595&lt;=Inputs!$B$6,AH1595&lt;&gt;Inputs!$B$7,AH1595&lt;&gt;Inputs!$B$8),1,0)</f>
        <v>0</v>
      </c>
      <c r="AK1595" s="13">
        <f>IF(INDEX($E1595:$AF1595,Inputs!$C$10)="","",INDEX($E1595:$AF1595,Inputs!$C$10))</f>
        <v>279209</v>
      </c>
      <c r="AL1595" s="13">
        <f>IF(INDEX($E1595:$AF1595,Inputs!$C$11)="","",INDEX($E1595:$AF1595,Inputs!$C$11))</f>
        <v>367000</v>
      </c>
      <c r="AM1595" s="19">
        <f>Regression!$C$5+Regression!$C$6*A1595</f>
        <v>8977.3061474560182</v>
      </c>
      <c r="AN1595" s="27" t="str">
        <f t="shared" si="338"/>
        <v/>
      </c>
      <c r="AO1595" s="30">
        <f>INDEX('Seasonal Index'!$E$2:$E$53,AI1595)</f>
        <v>1.0381639846741464</v>
      </c>
      <c r="AP1595" s="34" t="str">
        <f t="shared" si="339"/>
        <v/>
      </c>
      <c r="AQ1595" s="16">
        <f>IF(AJ1595=1,A1595-Regression!$C$15,0)</f>
        <v>0</v>
      </c>
      <c r="AR1595" s="16">
        <f>IF(AJ1595=1,AK1595-Regression!$D$15,0)</f>
        <v>0</v>
      </c>
      <c r="AS1595" s="16">
        <f>IF(AJ1595=1,AL1595-Regression!$E$15,0)</f>
        <v>0</v>
      </c>
      <c r="AT1595" s="16">
        <f>IF(AJ1595=1,AP1595-Regression!$F$15,0)</f>
        <v>0</v>
      </c>
      <c r="AU1595" s="19">
        <f>IF(AND(ISNUMBER(AK1595),ISNUMBER(AL1595)),Regression!$C$38+Regression!$D$38*A1595+Regression!$E$38*AK1595+Regression!$F$38*AL1595,"")</f>
        <v>8612.1953997355649</v>
      </c>
      <c r="AV1595" s="34">
        <f t="shared" si="340"/>
        <v>8940.8710929818262</v>
      </c>
      <c r="AW1595" s="13" t="str">
        <f>IF(AJ1595=1,"Train",IF(AH1595=Inputs!$B$6+1,"Validation",IF(AH1595&gt;Inputs!$B$6+1,"Forecast","Not used")))</f>
        <v>Not used</v>
      </c>
      <c r="AX1595" s="34">
        <f t="shared" si="341"/>
        <v>9572</v>
      </c>
      <c r="AY1595" s="38" t="str">
        <f t="shared" si="342"/>
        <v/>
      </c>
      <c r="AZ1595" s="13">
        <f t="shared" si="343"/>
        <v>0</v>
      </c>
      <c r="BB1595" s="19">
        <f>Regression!$C$45+Regression!$C$46*A1595</f>
        <v>8630.1218646773395</v>
      </c>
      <c r="BC1595" s="27" t="str">
        <f t="shared" si="344"/>
        <v/>
      </c>
      <c r="BD1595" s="30">
        <f>INDEX('Seasonal Index'!$H$2:$H$53,AI1595)</f>
        <v>1.0219588934931323</v>
      </c>
      <c r="BE1595" s="34" t="str">
        <f t="shared" si="345"/>
        <v/>
      </c>
      <c r="BF1595" s="38" t="str">
        <f t="shared" si="346"/>
        <v/>
      </c>
      <c r="BG1595" s="34">
        <f t="shared" si="347"/>
        <v>9572</v>
      </c>
      <c r="BH1595" s="13">
        <f t="shared" si="348"/>
        <v>0</v>
      </c>
      <c r="BI1595" s="13">
        <f t="shared" si="349"/>
        <v>0</v>
      </c>
    </row>
    <row r="1596" spans="1:61" x14ac:dyDescent="0.2">
      <c r="A1596" s="15">
        <v>1595</v>
      </c>
      <c r="B1596" s="35">
        <v>44435</v>
      </c>
      <c r="C1596" s="36">
        <v>9578</v>
      </c>
      <c r="D1596" s="37"/>
      <c r="E1596" s="15">
        <v>4488.2640000000001</v>
      </c>
      <c r="F1596" s="15">
        <v>358000</v>
      </c>
      <c r="G1596" s="15">
        <v>1742214.8571428601</v>
      </c>
      <c r="H1596" s="15">
        <v>67.59</v>
      </c>
      <c r="I1596" s="15">
        <v>71.016000000000005</v>
      </c>
      <c r="J1596" s="15">
        <v>3.145</v>
      </c>
      <c r="K1596" s="15">
        <v>23425.91</v>
      </c>
      <c r="L1596" s="15">
        <v>351870</v>
      </c>
      <c r="M1596" s="15">
        <v>464</v>
      </c>
      <c r="N1596" s="15">
        <v>15.186999999999999</v>
      </c>
      <c r="O1596" s="15">
        <v>279209</v>
      </c>
      <c r="P1596" s="15">
        <v>16191.7</v>
      </c>
      <c r="Q1596" s="15">
        <v>4188483</v>
      </c>
      <c r="R1596" s="15">
        <v>294000</v>
      </c>
      <c r="S1596" s="15">
        <v>22042</v>
      </c>
      <c r="T1596" s="15">
        <v>14.957000000000001</v>
      </c>
      <c r="U1596" s="15">
        <v>144.69999999999999</v>
      </c>
      <c r="V1596" s="15">
        <v>15</v>
      </c>
      <c r="W1596" s="15">
        <v>89</v>
      </c>
      <c r="X1596" s="15">
        <v>113.81892000000001</v>
      </c>
      <c r="Y1596" s="15">
        <v>5.4835694000000004</v>
      </c>
      <c r="Z1596" s="15">
        <v>4.8424506187439</v>
      </c>
      <c r="AA1596" s="15">
        <v>72.341346740722699</v>
      </c>
      <c r="AB1596" s="15">
        <v>331840</v>
      </c>
      <c r="AC1596" s="15">
        <v>33.57</v>
      </c>
      <c r="AD1596" s="15">
        <v>0</v>
      </c>
      <c r="AE1596" s="15">
        <v>0</v>
      </c>
      <c r="AF1596" s="15">
        <v>88.5</v>
      </c>
      <c r="AH1596" s="13">
        <f t="shared" si="336"/>
        <v>2021</v>
      </c>
      <c r="AI1596" s="13">
        <f t="shared" si="337"/>
        <v>35</v>
      </c>
      <c r="AJ1596" s="13">
        <f>IF(AND(ISNUMBER(C1596),ISNUMBER(AK1596),ISNUMBER(AL1596),AH1596&gt;=Inputs!$B$5,AH1596&lt;=Inputs!$B$6,AH1596&lt;&gt;Inputs!$B$7,AH1596&lt;&gt;Inputs!$B$8),1,0)</f>
        <v>0</v>
      </c>
      <c r="AK1596" s="13">
        <f>IF(INDEX($E1596:$AF1596,Inputs!$C$10)="","",INDEX($E1596:$AF1596,Inputs!$C$10))</f>
        <v>279209</v>
      </c>
      <c r="AL1596" s="13">
        <f>IF(INDEX($E1596:$AF1596,Inputs!$C$11)="","",INDEX($E1596:$AF1596,Inputs!$C$11))</f>
        <v>358000</v>
      </c>
      <c r="AM1596" s="19">
        <f>Regression!$C$5+Regression!$C$6*A1596</f>
        <v>8976.1334725177003</v>
      </c>
      <c r="AN1596" s="27" t="str">
        <f t="shared" si="338"/>
        <v/>
      </c>
      <c r="AO1596" s="30">
        <f>INDEX('Seasonal Index'!$E$2:$E$53,AI1596)</f>
        <v>1.0224659586681397</v>
      </c>
      <c r="AP1596" s="34" t="str">
        <f t="shared" si="339"/>
        <v/>
      </c>
      <c r="AQ1596" s="16">
        <f>IF(AJ1596=1,A1596-Regression!$C$15,0)</f>
        <v>0</v>
      </c>
      <c r="AR1596" s="16">
        <f>IF(AJ1596=1,AK1596-Regression!$D$15,0)</f>
        <v>0</v>
      </c>
      <c r="AS1596" s="16">
        <f>IF(AJ1596=1,AL1596-Regression!$E$15,0)</f>
        <v>0</v>
      </c>
      <c r="AT1596" s="16">
        <f>IF(AJ1596=1,AP1596-Regression!$F$15,0)</f>
        <v>0</v>
      </c>
      <c r="AU1596" s="19">
        <f>IF(AND(ISNUMBER(AK1596),ISNUMBER(AL1596)),Regression!$C$38+Regression!$D$38*A1596+Regression!$E$38*AK1596+Regression!$F$38*AL1596,"")</f>
        <v>8634.528458908444</v>
      </c>
      <c r="AV1596" s="34">
        <f t="shared" si="340"/>
        <v>8828.5114183851565</v>
      </c>
      <c r="AW1596" s="13" t="str">
        <f>IF(AJ1596=1,"Train",IF(AH1596=Inputs!$B$6+1,"Validation",IF(AH1596&gt;Inputs!$B$6+1,"Forecast","Not used")))</f>
        <v>Not used</v>
      </c>
      <c r="AX1596" s="34">
        <f t="shared" si="341"/>
        <v>9578</v>
      </c>
      <c r="AY1596" s="38" t="str">
        <f t="shared" si="342"/>
        <v/>
      </c>
      <c r="AZ1596" s="13">
        <f t="shared" si="343"/>
        <v>0</v>
      </c>
      <c r="BB1596" s="19">
        <f>Regression!$C$45+Regression!$C$46*A1596</f>
        <v>8631.6813642901179</v>
      </c>
      <c r="BC1596" s="27" t="str">
        <f t="shared" si="344"/>
        <v/>
      </c>
      <c r="BD1596" s="30">
        <f>INDEX('Seasonal Index'!$H$2:$H$53,AI1596)</f>
        <v>1.0227114090901652</v>
      </c>
      <c r="BE1596" s="34" t="str">
        <f t="shared" si="345"/>
        <v/>
      </c>
      <c r="BF1596" s="38" t="str">
        <f t="shared" si="346"/>
        <v/>
      </c>
      <c r="BG1596" s="34">
        <f t="shared" si="347"/>
        <v>9578</v>
      </c>
      <c r="BH1596" s="13">
        <f t="shared" si="348"/>
        <v>0</v>
      </c>
      <c r="BI1596" s="13">
        <f t="shared" si="349"/>
        <v>0</v>
      </c>
    </row>
    <row r="1597" spans="1:61" x14ac:dyDescent="0.2">
      <c r="A1597" s="15">
        <v>1596</v>
      </c>
      <c r="B1597" s="35">
        <v>44442</v>
      </c>
      <c r="C1597" s="36">
        <v>9608</v>
      </c>
      <c r="D1597" s="37"/>
      <c r="E1597" s="15">
        <v>4529.5879999999997</v>
      </c>
      <c r="F1597" s="15">
        <v>353000</v>
      </c>
      <c r="G1597" s="15">
        <v>1705416.42857143</v>
      </c>
      <c r="H1597" s="15">
        <v>69.150000000000006</v>
      </c>
      <c r="I1597" s="15">
        <v>73.017499999999998</v>
      </c>
      <c r="J1597" s="15">
        <v>3.1389999999999998</v>
      </c>
      <c r="K1597" s="15">
        <v>23425.91</v>
      </c>
      <c r="L1597" s="15">
        <v>351870</v>
      </c>
      <c r="M1597" s="15">
        <v>464</v>
      </c>
      <c r="N1597" s="15">
        <v>15.186999999999999</v>
      </c>
      <c r="O1597" s="15">
        <v>279209</v>
      </c>
      <c r="P1597" s="15">
        <v>16191.7</v>
      </c>
      <c r="Q1597" s="15">
        <v>4188483</v>
      </c>
      <c r="R1597" s="15">
        <v>294000</v>
      </c>
      <c r="S1597" s="15">
        <v>22042</v>
      </c>
      <c r="T1597" s="15">
        <v>14.957000000000001</v>
      </c>
      <c r="U1597" s="15">
        <v>144.69999999999999</v>
      </c>
      <c r="V1597" s="15">
        <v>15</v>
      </c>
      <c r="W1597" s="15">
        <v>89</v>
      </c>
      <c r="X1597" s="15">
        <v>113.67644</v>
      </c>
      <c r="Y1597" s="15">
        <v>5.4835694000000004</v>
      </c>
      <c r="Z1597" s="15">
        <v>4.8424506187439</v>
      </c>
      <c r="AA1597" s="15">
        <v>72.341346740722699</v>
      </c>
      <c r="AB1597" s="15">
        <v>331840</v>
      </c>
      <c r="AC1597" s="15">
        <v>33.57</v>
      </c>
      <c r="AD1597" s="15">
        <v>0</v>
      </c>
      <c r="AE1597" s="15">
        <v>0</v>
      </c>
      <c r="AF1597" s="15">
        <v>68.2</v>
      </c>
      <c r="AH1597" s="13">
        <f t="shared" si="336"/>
        <v>2021</v>
      </c>
      <c r="AI1597" s="13">
        <f t="shared" si="337"/>
        <v>36</v>
      </c>
      <c r="AJ1597" s="13">
        <f>IF(AND(ISNUMBER(C1597),ISNUMBER(AK1597),ISNUMBER(AL1597),AH1597&gt;=Inputs!$B$5,AH1597&lt;=Inputs!$B$6,AH1597&lt;&gt;Inputs!$B$7,AH1597&lt;&gt;Inputs!$B$8),1,0)</f>
        <v>0</v>
      </c>
      <c r="AK1597" s="13">
        <f>IF(INDEX($E1597:$AF1597,Inputs!$C$10)="","",INDEX($E1597:$AF1597,Inputs!$C$10))</f>
        <v>279209</v>
      </c>
      <c r="AL1597" s="13">
        <f>IF(INDEX($E1597:$AF1597,Inputs!$C$11)="","",INDEX($E1597:$AF1597,Inputs!$C$11))</f>
        <v>353000</v>
      </c>
      <c r="AM1597" s="19">
        <f>Regression!$C$5+Regression!$C$6*A1597</f>
        <v>8974.9607975793806</v>
      </c>
      <c r="AN1597" s="27" t="str">
        <f t="shared" si="338"/>
        <v/>
      </c>
      <c r="AO1597" s="30">
        <f>INDEX('Seasonal Index'!$E$2:$E$53,AI1597)</f>
        <v>1.0036108382806754</v>
      </c>
      <c r="AP1597" s="34" t="str">
        <f t="shared" si="339"/>
        <v/>
      </c>
      <c r="AQ1597" s="16">
        <f>IF(AJ1597=1,A1597-Regression!$C$15,0)</f>
        <v>0</v>
      </c>
      <c r="AR1597" s="16">
        <f>IF(AJ1597=1,AK1597-Regression!$D$15,0)</f>
        <v>0</v>
      </c>
      <c r="AS1597" s="16">
        <f>IF(AJ1597=1,AL1597-Regression!$E$15,0)</f>
        <v>0</v>
      </c>
      <c r="AT1597" s="16">
        <f>IF(AJ1597=1,AP1597-Regression!$F$15,0)</f>
        <v>0</v>
      </c>
      <c r="AU1597" s="19">
        <f>IF(AND(ISNUMBER(AK1597),ISNUMBER(AL1597)),Regression!$C$38+Regression!$D$38*A1597+Regression!$E$38*AK1597+Regression!$F$38*AL1597,"")</f>
        <v>8646.2413525742959</v>
      </c>
      <c r="AV1597" s="34">
        <f t="shared" si="340"/>
        <v>8677.4615318341293</v>
      </c>
      <c r="AW1597" s="13" t="str">
        <f>IF(AJ1597=1,"Train",IF(AH1597=Inputs!$B$6+1,"Validation",IF(AH1597&gt;Inputs!$B$6+1,"Forecast","Not used")))</f>
        <v>Not used</v>
      </c>
      <c r="AX1597" s="34">
        <f t="shared" si="341"/>
        <v>9608</v>
      </c>
      <c r="AY1597" s="38" t="str">
        <f t="shared" si="342"/>
        <v/>
      </c>
      <c r="AZ1597" s="13">
        <f t="shared" si="343"/>
        <v>0</v>
      </c>
      <c r="BB1597" s="19">
        <f>Regression!$C$45+Regression!$C$46*A1597</f>
        <v>8633.2408639028945</v>
      </c>
      <c r="BC1597" s="27" t="str">
        <f t="shared" si="344"/>
        <v/>
      </c>
      <c r="BD1597" s="30">
        <f>INDEX('Seasonal Index'!$H$2:$H$53,AI1597)</f>
        <v>0.95792593843145868</v>
      </c>
      <c r="BE1597" s="34" t="str">
        <f t="shared" si="345"/>
        <v/>
      </c>
      <c r="BF1597" s="38" t="str">
        <f t="shared" si="346"/>
        <v/>
      </c>
      <c r="BG1597" s="34">
        <f t="shared" si="347"/>
        <v>9608</v>
      </c>
      <c r="BH1597" s="13">
        <f t="shared" si="348"/>
        <v>0</v>
      </c>
      <c r="BI1597" s="13">
        <f t="shared" si="349"/>
        <v>0</v>
      </c>
    </row>
    <row r="1598" spans="1:61" x14ac:dyDescent="0.2">
      <c r="A1598" s="15">
        <v>1597</v>
      </c>
      <c r="B1598" s="35">
        <v>44449</v>
      </c>
      <c r="C1598" s="36">
        <v>8892</v>
      </c>
      <c r="D1598" s="37"/>
      <c r="E1598" s="15">
        <v>4496.49</v>
      </c>
      <c r="F1598" s="15">
        <v>335000</v>
      </c>
      <c r="G1598" s="15">
        <v>1690541.57142857</v>
      </c>
      <c r="H1598" s="15">
        <v>68.982500000000002</v>
      </c>
      <c r="I1598" s="15">
        <v>72.013999999999996</v>
      </c>
      <c r="J1598" s="15">
        <v>3.1760000000000002</v>
      </c>
      <c r="K1598" s="15">
        <v>23425.91</v>
      </c>
      <c r="L1598" s="15">
        <v>373590</v>
      </c>
      <c r="M1598" s="15">
        <v>483</v>
      </c>
      <c r="N1598" s="15">
        <v>15.186999999999999</v>
      </c>
      <c r="O1598" s="15">
        <v>279209</v>
      </c>
      <c r="P1598" s="15">
        <v>16239.7</v>
      </c>
      <c r="Q1598" s="15">
        <v>4188483</v>
      </c>
      <c r="R1598" s="15">
        <v>294000</v>
      </c>
      <c r="S1598" s="15">
        <v>22042</v>
      </c>
      <c r="T1598" s="15">
        <v>14.957000000000001</v>
      </c>
      <c r="U1598" s="15">
        <v>144.69999999999999</v>
      </c>
      <c r="V1598" s="15">
        <v>16</v>
      </c>
      <c r="W1598" s="15">
        <v>92.4</v>
      </c>
      <c r="X1598" s="15">
        <v>112.91213999999999</v>
      </c>
      <c r="Y1598" s="15">
        <v>5.4835694000000004</v>
      </c>
      <c r="Z1598" s="15">
        <v>4.8424506187439</v>
      </c>
      <c r="AA1598" s="15">
        <v>72.341346740722699</v>
      </c>
      <c r="AB1598" s="15">
        <v>331840</v>
      </c>
      <c r="AC1598" s="15">
        <v>32.090000000000003</v>
      </c>
      <c r="AD1598" s="15">
        <v>1</v>
      </c>
      <c r="AE1598" s="15">
        <v>0</v>
      </c>
      <c r="AF1598" s="15">
        <v>59.8</v>
      </c>
      <c r="AH1598" s="13">
        <f t="shared" si="336"/>
        <v>2021</v>
      </c>
      <c r="AI1598" s="13">
        <f t="shared" si="337"/>
        <v>37</v>
      </c>
      <c r="AJ1598" s="13">
        <f>IF(AND(ISNUMBER(C1598),ISNUMBER(AK1598),ISNUMBER(AL1598),AH1598&gt;=Inputs!$B$5,AH1598&lt;=Inputs!$B$6,AH1598&lt;&gt;Inputs!$B$7,AH1598&lt;&gt;Inputs!$B$8),1,0)</f>
        <v>0</v>
      </c>
      <c r="AK1598" s="13">
        <f>IF(INDEX($E1598:$AF1598,Inputs!$C$10)="","",INDEX($E1598:$AF1598,Inputs!$C$10))</f>
        <v>279209</v>
      </c>
      <c r="AL1598" s="13">
        <f>IF(INDEX($E1598:$AF1598,Inputs!$C$11)="","",INDEX($E1598:$AF1598,Inputs!$C$11))</f>
        <v>335000</v>
      </c>
      <c r="AM1598" s="19">
        <f>Regression!$C$5+Regression!$C$6*A1598</f>
        <v>8973.7881226410609</v>
      </c>
      <c r="AN1598" s="27" t="str">
        <f t="shared" si="338"/>
        <v/>
      </c>
      <c r="AO1598" s="30">
        <f>INDEX('Seasonal Index'!$E$2:$E$53,AI1598)</f>
        <v>0.98810944012120361</v>
      </c>
      <c r="AP1598" s="34" t="str">
        <f t="shared" si="339"/>
        <v/>
      </c>
      <c r="AQ1598" s="16">
        <f>IF(AJ1598=1,A1598-Regression!$C$15,0)</f>
        <v>0</v>
      </c>
      <c r="AR1598" s="16">
        <f>IF(AJ1598=1,AK1598-Regression!$D$15,0)</f>
        <v>0</v>
      </c>
      <c r="AS1598" s="16">
        <f>IF(AJ1598=1,AL1598-Regression!$E$15,0)</f>
        <v>0</v>
      </c>
      <c r="AT1598" s="16">
        <f>IF(AJ1598=1,AP1598-Regression!$F$15,0)</f>
        <v>0</v>
      </c>
      <c r="AU1598" s="19">
        <f>IF(AND(ISNUMBER(AK1598),ISNUMBER(AL1598)),Regression!$C$38+Regression!$D$38*A1598+Regression!$E$38*AK1598+Regression!$F$38*AL1598,"")</f>
        <v>8692.469784137993</v>
      </c>
      <c r="AV1598" s="34">
        <f t="shared" si="340"/>
        <v>8589.1114516750713</v>
      </c>
      <c r="AW1598" s="13" t="str">
        <f>IF(AJ1598=1,"Train",IF(AH1598=Inputs!$B$6+1,"Validation",IF(AH1598&gt;Inputs!$B$6+1,"Forecast","Not used")))</f>
        <v>Not used</v>
      </c>
      <c r="AX1598" s="34">
        <f t="shared" si="341"/>
        <v>8892</v>
      </c>
      <c r="AY1598" s="38" t="str">
        <f t="shared" si="342"/>
        <v/>
      </c>
      <c r="AZ1598" s="13">
        <f t="shared" si="343"/>
        <v>0</v>
      </c>
      <c r="BB1598" s="19">
        <f>Regression!$C$45+Regression!$C$46*A1598</f>
        <v>8634.8003635156711</v>
      </c>
      <c r="BC1598" s="27" t="str">
        <f t="shared" si="344"/>
        <v/>
      </c>
      <c r="BD1598" s="30">
        <f>INDEX('Seasonal Index'!$H$2:$H$53,AI1598)</f>
        <v>0.96626808296825473</v>
      </c>
      <c r="BE1598" s="34" t="str">
        <f t="shared" si="345"/>
        <v/>
      </c>
      <c r="BF1598" s="38" t="str">
        <f t="shared" si="346"/>
        <v/>
      </c>
      <c r="BG1598" s="34">
        <f t="shared" si="347"/>
        <v>8892</v>
      </c>
      <c r="BH1598" s="13">
        <f t="shared" si="348"/>
        <v>0</v>
      </c>
      <c r="BI1598" s="13">
        <f t="shared" si="349"/>
        <v>0</v>
      </c>
    </row>
    <row r="1599" spans="1:61" x14ac:dyDescent="0.2">
      <c r="A1599" s="15">
        <v>1598</v>
      </c>
      <c r="B1599" s="35">
        <v>44456</v>
      </c>
      <c r="C1599" s="36">
        <v>8896</v>
      </c>
      <c r="D1599" s="37"/>
      <c r="E1599" s="15">
        <v>4459.8440000000001</v>
      </c>
      <c r="F1599" s="15">
        <v>342000</v>
      </c>
      <c r="G1599" s="15">
        <v>1650542.2857142901</v>
      </c>
      <c r="H1599" s="15">
        <v>71.688000000000002</v>
      </c>
      <c r="I1599" s="15">
        <v>74.128</v>
      </c>
      <c r="J1599" s="15">
        <v>3.165</v>
      </c>
      <c r="K1599" s="15">
        <v>23425.91</v>
      </c>
      <c r="L1599" s="15">
        <v>373590</v>
      </c>
      <c r="M1599" s="15">
        <v>483</v>
      </c>
      <c r="N1599" s="15">
        <v>13.874000000000001</v>
      </c>
      <c r="O1599" s="15">
        <v>288443</v>
      </c>
      <c r="P1599" s="15">
        <v>16239.7</v>
      </c>
      <c r="Q1599" s="15">
        <v>4388617</v>
      </c>
      <c r="R1599" s="15">
        <v>294000</v>
      </c>
      <c r="S1599" s="15">
        <v>22042</v>
      </c>
      <c r="T1599" s="15">
        <v>14.957000000000001</v>
      </c>
      <c r="U1599" s="15">
        <v>144.69999999999999</v>
      </c>
      <c r="V1599" s="15">
        <v>16</v>
      </c>
      <c r="W1599" s="15">
        <v>92.4</v>
      </c>
      <c r="X1599" s="15">
        <v>113.04922500000001</v>
      </c>
      <c r="Y1599" s="15">
        <v>5.4835694000000004</v>
      </c>
      <c r="Z1599" s="15">
        <v>5.17982721328735</v>
      </c>
      <c r="AA1599" s="15">
        <v>71.542472839355497</v>
      </c>
      <c r="AB1599" s="15">
        <v>331840</v>
      </c>
      <c r="AC1599" s="15">
        <v>32.090000000000003</v>
      </c>
      <c r="AD1599" s="15">
        <v>0</v>
      </c>
      <c r="AE1599" s="15">
        <v>0</v>
      </c>
      <c r="AF1599" s="15">
        <v>57.9</v>
      </c>
      <c r="AH1599" s="13">
        <f t="shared" si="336"/>
        <v>2021</v>
      </c>
      <c r="AI1599" s="13">
        <f t="shared" si="337"/>
        <v>38</v>
      </c>
      <c r="AJ1599" s="13">
        <f>IF(AND(ISNUMBER(C1599),ISNUMBER(AK1599),ISNUMBER(AL1599),AH1599&gt;=Inputs!$B$5,AH1599&lt;=Inputs!$B$6,AH1599&lt;&gt;Inputs!$B$7,AH1599&lt;&gt;Inputs!$B$8),1,0)</f>
        <v>0</v>
      </c>
      <c r="AK1599" s="13">
        <f>IF(INDEX($E1599:$AF1599,Inputs!$C$10)="","",INDEX($E1599:$AF1599,Inputs!$C$10))</f>
        <v>288443</v>
      </c>
      <c r="AL1599" s="13">
        <f>IF(INDEX($E1599:$AF1599,Inputs!$C$11)="","",INDEX($E1599:$AF1599,Inputs!$C$11))</f>
        <v>342000</v>
      </c>
      <c r="AM1599" s="19">
        <f>Regression!$C$5+Regression!$C$6*A1599</f>
        <v>8972.615447702743</v>
      </c>
      <c r="AN1599" s="27" t="str">
        <f t="shared" si="338"/>
        <v/>
      </c>
      <c r="AO1599" s="30">
        <f>INDEX('Seasonal Index'!$E$2:$E$53,AI1599)</f>
        <v>1.0099608185275364</v>
      </c>
      <c r="AP1599" s="34" t="str">
        <f t="shared" si="339"/>
        <v/>
      </c>
      <c r="AQ1599" s="16">
        <f>IF(AJ1599=1,A1599-Regression!$C$15,0)</f>
        <v>0</v>
      </c>
      <c r="AR1599" s="16">
        <f>IF(AJ1599=1,AK1599-Regression!$D$15,0)</f>
        <v>0</v>
      </c>
      <c r="AS1599" s="16">
        <f>IF(AJ1599=1,AL1599-Regression!$E$15,0)</f>
        <v>0</v>
      </c>
      <c r="AT1599" s="16">
        <f>IF(AJ1599=1,AP1599-Regression!$F$15,0)</f>
        <v>0</v>
      </c>
      <c r="AU1599" s="19">
        <f>IF(AND(ISNUMBER(AK1599),ISNUMBER(AL1599)),Regression!$C$38+Regression!$D$38*A1599+Regression!$E$38*AK1599+Regression!$F$38*AL1599,"")</f>
        <v>8689.1711944253275</v>
      </c>
      <c r="AV1599" s="34">
        <f t="shared" si="340"/>
        <v>8775.7224518476942</v>
      </c>
      <c r="AW1599" s="13" t="str">
        <f>IF(AJ1599=1,"Train",IF(AH1599=Inputs!$B$6+1,"Validation",IF(AH1599&gt;Inputs!$B$6+1,"Forecast","Not used")))</f>
        <v>Not used</v>
      </c>
      <c r="AX1599" s="34">
        <f t="shared" si="341"/>
        <v>8896</v>
      </c>
      <c r="AY1599" s="38" t="str">
        <f t="shared" si="342"/>
        <v/>
      </c>
      <c r="AZ1599" s="13">
        <f t="shared" si="343"/>
        <v>0</v>
      </c>
      <c r="BB1599" s="19">
        <f>Regression!$C$45+Regression!$C$46*A1599</f>
        <v>8636.3598631284476</v>
      </c>
      <c r="BC1599" s="27" t="str">
        <f t="shared" si="344"/>
        <v/>
      </c>
      <c r="BD1599" s="30">
        <f>INDEX('Seasonal Index'!$H$2:$H$53,AI1599)</f>
        <v>1.0093448557066802</v>
      </c>
      <c r="BE1599" s="34" t="str">
        <f t="shared" si="345"/>
        <v/>
      </c>
      <c r="BF1599" s="38" t="str">
        <f t="shared" si="346"/>
        <v/>
      </c>
      <c r="BG1599" s="34">
        <f t="shared" si="347"/>
        <v>8896</v>
      </c>
      <c r="BH1599" s="13">
        <f t="shared" si="348"/>
        <v>0</v>
      </c>
      <c r="BI1599" s="13">
        <f t="shared" si="349"/>
        <v>0</v>
      </c>
    </row>
    <row r="1600" spans="1:61" x14ac:dyDescent="0.2">
      <c r="A1600" s="15">
        <v>1599</v>
      </c>
      <c r="B1600" s="35">
        <v>44463</v>
      </c>
      <c r="C1600" s="36">
        <v>9399</v>
      </c>
      <c r="D1600" s="37"/>
      <c r="E1600" s="15">
        <v>4402.4040000000005</v>
      </c>
      <c r="F1600" s="15">
        <v>367000</v>
      </c>
      <c r="G1600" s="15">
        <v>1733694.8571428601</v>
      </c>
      <c r="H1600" s="15">
        <v>72.180000000000007</v>
      </c>
      <c r="I1600" s="15">
        <v>75.319999999999993</v>
      </c>
      <c r="J1600" s="15">
        <v>3.1840000000000002</v>
      </c>
      <c r="K1600" s="15">
        <v>23425.91</v>
      </c>
      <c r="L1600" s="15">
        <v>373590</v>
      </c>
      <c r="M1600" s="15">
        <v>483</v>
      </c>
      <c r="N1600" s="15">
        <v>13.874000000000001</v>
      </c>
      <c r="O1600" s="15">
        <v>288443</v>
      </c>
      <c r="P1600" s="15">
        <v>16239.7</v>
      </c>
      <c r="Q1600" s="15">
        <v>4388617</v>
      </c>
      <c r="R1600" s="15">
        <v>294000</v>
      </c>
      <c r="S1600" s="15">
        <v>22042</v>
      </c>
      <c r="T1600" s="15">
        <v>14.957000000000001</v>
      </c>
      <c r="U1600" s="15">
        <v>144.69999999999999</v>
      </c>
      <c r="V1600" s="15">
        <v>16</v>
      </c>
      <c r="W1600" s="15">
        <v>92.4</v>
      </c>
      <c r="X1600" s="15">
        <v>113.184</v>
      </c>
      <c r="Y1600" s="15">
        <v>5.4835694000000004</v>
      </c>
      <c r="Z1600" s="15">
        <v>5.17982721328735</v>
      </c>
      <c r="AA1600" s="15">
        <v>71.542472839355497</v>
      </c>
      <c r="AB1600" s="15">
        <v>331840</v>
      </c>
      <c r="AC1600" s="15">
        <v>32.090000000000003</v>
      </c>
      <c r="AD1600" s="15">
        <v>0</v>
      </c>
      <c r="AE1600" s="15">
        <v>4.3</v>
      </c>
      <c r="AF1600" s="15">
        <v>43.5</v>
      </c>
      <c r="AH1600" s="13">
        <f t="shared" si="336"/>
        <v>2021</v>
      </c>
      <c r="AI1600" s="13">
        <f t="shared" si="337"/>
        <v>39</v>
      </c>
      <c r="AJ1600" s="13">
        <f>IF(AND(ISNUMBER(C1600),ISNUMBER(AK1600),ISNUMBER(AL1600),AH1600&gt;=Inputs!$B$5,AH1600&lt;=Inputs!$B$6,AH1600&lt;&gt;Inputs!$B$7,AH1600&lt;&gt;Inputs!$B$8),1,0)</f>
        <v>0</v>
      </c>
      <c r="AK1600" s="13">
        <f>IF(INDEX($E1600:$AF1600,Inputs!$C$10)="","",INDEX($E1600:$AF1600,Inputs!$C$10))</f>
        <v>288443</v>
      </c>
      <c r="AL1600" s="13">
        <f>IF(INDEX($E1600:$AF1600,Inputs!$C$11)="","",INDEX($E1600:$AF1600,Inputs!$C$11))</f>
        <v>367000</v>
      </c>
      <c r="AM1600" s="19">
        <f>Regression!$C$5+Regression!$C$6*A1600</f>
        <v>8971.4427727644234</v>
      </c>
      <c r="AN1600" s="27" t="str">
        <f t="shared" si="338"/>
        <v/>
      </c>
      <c r="AO1600" s="30">
        <f>INDEX('Seasonal Index'!$E$2:$E$53,AI1600)</f>
        <v>0.98271219728161308</v>
      </c>
      <c r="AP1600" s="34" t="str">
        <f t="shared" si="339"/>
        <v/>
      </c>
      <c r="AQ1600" s="16">
        <f>IF(AJ1600=1,A1600-Regression!$C$15,0)</f>
        <v>0</v>
      </c>
      <c r="AR1600" s="16">
        <f>IF(AJ1600=1,AK1600-Regression!$D$15,0)</f>
        <v>0</v>
      </c>
      <c r="AS1600" s="16">
        <f>IF(AJ1600=1,AL1600-Regression!$E$15,0)</f>
        <v>0</v>
      </c>
      <c r="AT1600" s="16">
        <f>IF(AJ1600=1,AP1600-Regression!$F$15,0)</f>
        <v>0</v>
      </c>
      <c r="AU1600" s="19">
        <f>IF(AND(ISNUMBER(AK1600),ISNUMBER(AL1600)),Regression!$C$38+Regression!$D$38*A1600+Regression!$E$38*AK1600+Regression!$F$38*AL1600,"")</f>
        <v>8621.2328467884636</v>
      </c>
      <c r="AV1600" s="34">
        <f t="shared" si="340"/>
        <v>8472.190674143907</v>
      </c>
      <c r="AW1600" s="13" t="str">
        <f>IF(AJ1600=1,"Train",IF(AH1600=Inputs!$B$6+1,"Validation",IF(AH1600&gt;Inputs!$B$6+1,"Forecast","Not used")))</f>
        <v>Not used</v>
      </c>
      <c r="AX1600" s="34">
        <f t="shared" si="341"/>
        <v>9399</v>
      </c>
      <c r="AY1600" s="38" t="str">
        <f t="shared" si="342"/>
        <v/>
      </c>
      <c r="AZ1600" s="13">
        <f t="shared" si="343"/>
        <v>0</v>
      </c>
      <c r="BB1600" s="19">
        <f>Regression!$C$45+Regression!$C$46*A1600</f>
        <v>8637.9193627412242</v>
      </c>
      <c r="BC1600" s="27" t="str">
        <f t="shared" si="344"/>
        <v/>
      </c>
      <c r="BD1600" s="30">
        <f>INDEX('Seasonal Index'!$H$2:$H$53,AI1600)</f>
        <v>0.98504922299012809</v>
      </c>
      <c r="BE1600" s="34" t="str">
        <f t="shared" si="345"/>
        <v/>
      </c>
      <c r="BF1600" s="38" t="str">
        <f t="shared" si="346"/>
        <v/>
      </c>
      <c r="BG1600" s="34">
        <f t="shared" si="347"/>
        <v>9399</v>
      </c>
      <c r="BH1600" s="13">
        <f t="shared" si="348"/>
        <v>0</v>
      </c>
      <c r="BI1600" s="13">
        <f t="shared" si="349"/>
        <v>0</v>
      </c>
    </row>
    <row r="1601" spans="1:61" x14ac:dyDescent="0.2">
      <c r="A1601" s="15">
        <v>1600</v>
      </c>
      <c r="B1601" s="35">
        <v>44470</v>
      </c>
      <c r="C1601" s="36">
        <v>9427</v>
      </c>
      <c r="D1601" s="37"/>
      <c r="E1601" s="15">
        <v>4363.9560000000001</v>
      </c>
      <c r="F1601" s="15">
        <v>375000</v>
      </c>
      <c r="G1601" s="15">
        <v>1747755.7142857099</v>
      </c>
      <c r="H1601" s="15">
        <v>75.453999999999994</v>
      </c>
      <c r="I1601" s="15">
        <v>78.444000000000003</v>
      </c>
      <c r="J1601" s="15">
        <v>3.1749999999999998</v>
      </c>
      <c r="K1601" s="15">
        <v>23425.91</v>
      </c>
      <c r="L1601" s="15">
        <v>373590</v>
      </c>
      <c r="M1601" s="15">
        <v>483</v>
      </c>
      <c r="N1601" s="15">
        <v>13.874000000000001</v>
      </c>
      <c r="O1601" s="15">
        <v>288443</v>
      </c>
      <c r="P1601" s="15">
        <v>16239.7</v>
      </c>
      <c r="Q1601" s="15">
        <v>4388617</v>
      </c>
      <c r="R1601" s="15">
        <v>294000</v>
      </c>
      <c r="S1601" s="15">
        <v>22042</v>
      </c>
      <c r="T1601" s="15">
        <v>14.957000000000001</v>
      </c>
      <c r="U1601" s="15">
        <v>144.69999999999999</v>
      </c>
      <c r="V1601" s="15">
        <v>16</v>
      </c>
      <c r="W1601" s="15">
        <v>92.4</v>
      </c>
      <c r="X1601" s="15">
        <v>113.73102</v>
      </c>
      <c r="Y1601" s="15">
        <v>5.4835694000000004</v>
      </c>
      <c r="Z1601" s="15">
        <v>5.17982721328735</v>
      </c>
      <c r="AA1601" s="15">
        <v>71.542472839355497</v>
      </c>
      <c r="AB1601" s="15">
        <v>331840</v>
      </c>
      <c r="AC1601" s="15">
        <v>32.090000000000003</v>
      </c>
      <c r="AD1601" s="15">
        <v>0</v>
      </c>
      <c r="AE1601" s="15">
        <v>5</v>
      </c>
      <c r="AF1601" s="15">
        <v>28.1</v>
      </c>
      <c r="AH1601" s="13">
        <f t="shared" si="336"/>
        <v>2021</v>
      </c>
      <c r="AI1601" s="13">
        <f t="shared" si="337"/>
        <v>40</v>
      </c>
      <c r="AJ1601" s="13">
        <f>IF(AND(ISNUMBER(C1601),ISNUMBER(AK1601),ISNUMBER(AL1601),AH1601&gt;=Inputs!$B$5,AH1601&lt;=Inputs!$B$6,AH1601&lt;&gt;Inputs!$B$7,AH1601&lt;&gt;Inputs!$B$8),1,0)</f>
        <v>0</v>
      </c>
      <c r="AK1601" s="13">
        <f>IF(INDEX($E1601:$AF1601,Inputs!$C$10)="","",INDEX($E1601:$AF1601,Inputs!$C$10))</f>
        <v>288443</v>
      </c>
      <c r="AL1601" s="13">
        <f>IF(INDEX($E1601:$AF1601,Inputs!$C$11)="","",INDEX($E1601:$AF1601,Inputs!$C$11))</f>
        <v>375000</v>
      </c>
      <c r="AM1601" s="19">
        <f>Regression!$C$5+Regression!$C$6*A1601</f>
        <v>8970.2700978261037</v>
      </c>
      <c r="AN1601" s="27" t="str">
        <f t="shared" si="338"/>
        <v/>
      </c>
      <c r="AO1601" s="30">
        <f>INDEX('Seasonal Index'!$E$2:$E$53,AI1601)</f>
        <v>1.0036663428040973</v>
      </c>
      <c r="AP1601" s="34" t="str">
        <f t="shared" si="339"/>
        <v/>
      </c>
      <c r="AQ1601" s="16">
        <f>IF(AJ1601=1,A1601-Regression!$C$15,0)</f>
        <v>0</v>
      </c>
      <c r="AR1601" s="16">
        <f>IF(AJ1601=1,AK1601-Regression!$D$15,0)</f>
        <v>0</v>
      </c>
      <c r="AS1601" s="16">
        <f>IF(AJ1601=1,AL1601-Regression!$E$15,0)</f>
        <v>0</v>
      </c>
      <c r="AT1601" s="16">
        <f>IF(AJ1601=1,AP1601-Regression!$F$15,0)</f>
        <v>0</v>
      </c>
      <c r="AU1601" s="19">
        <f>IF(AND(ISNUMBER(AK1601),ISNUMBER(AL1601)),Regression!$C$38+Regression!$D$38*A1601+Regression!$E$38*AK1601+Regression!$F$38*AL1601,"")</f>
        <v>8598.4302025564721</v>
      </c>
      <c r="AV1601" s="34">
        <f t="shared" si="340"/>
        <v>8629.9549952561483</v>
      </c>
      <c r="AW1601" s="13" t="str">
        <f>IF(AJ1601=1,"Train",IF(AH1601=Inputs!$B$6+1,"Validation",IF(AH1601&gt;Inputs!$B$6+1,"Forecast","Not used")))</f>
        <v>Not used</v>
      </c>
      <c r="AX1601" s="34">
        <f t="shared" si="341"/>
        <v>9427</v>
      </c>
      <c r="AY1601" s="38" t="str">
        <f t="shared" si="342"/>
        <v/>
      </c>
      <c r="AZ1601" s="13">
        <f t="shared" si="343"/>
        <v>0</v>
      </c>
      <c r="BB1601" s="19">
        <f>Regression!$C$45+Regression!$C$46*A1601</f>
        <v>8639.4788623540007</v>
      </c>
      <c r="BC1601" s="27" t="str">
        <f t="shared" si="344"/>
        <v/>
      </c>
      <c r="BD1601" s="30">
        <f>INDEX('Seasonal Index'!$H$2:$H$53,AI1601)</f>
        <v>1.0034134329008386</v>
      </c>
      <c r="BE1601" s="34" t="str">
        <f t="shared" si="345"/>
        <v/>
      </c>
      <c r="BF1601" s="38" t="str">
        <f t="shared" si="346"/>
        <v/>
      </c>
      <c r="BG1601" s="34">
        <f t="shared" si="347"/>
        <v>9427</v>
      </c>
      <c r="BH1601" s="13">
        <f t="shared" si="348"/>
        <v>0</v>
      </c>
      <c r="BI1601" s="13">
        <f t="shared" si="349"/>
        <v>0</v>
      </c>
    </row>
    <row r="1602" spans="1:61" x14ac:dyDescent="0.2">
      <c r="A1602" s="15">
        <v>1601</v>
      </c>
      <c r="B1602" s="35">
        <v>44477</v>
      </c>
      <c r="C1602" s="36">
        <v>9186</v>
      </c>
      <c r="D1602" s="37"/>
      <c r="E1602" s="15">
        <v>4360.1660000000002</v>
      </c>
      <c r="F1602" s="15">
        <v>312000</v>
      </c>
      <c r="G1602" s="15">
        <v>1815077.8571428601</v>
      </c>
      <c r="H1602" s="15">
        <v>78.504000000000005</v>
      </c>
      <c r="I1602" s="15">
        <v>82.012</v>
      </c>
      <c r="J1602" s="15">
        <v>3.19</v>
      </c>
      <c r="K1602" s="15">
        <v>23425.91</v>
      </c>
      <c r="L1602" s="15">
        <v>373590</v>
      </c>
      <c r="M1602" s="15">
        <v>501</v>
      </c>
      <c r="N1602" s="15">
        <v>13.874000000000001</v>
      </c>
      <c r="O1602" s="15">
        <v>288443</v>
      </c>
      <c r="P1602" s="15">
        <v>16412.900000000001</v>
      </c>
      <c r="Q1602" s="15">
        <v>4388617</v>
      </c>
      <c r="R1602" s="15">
        <v>294000</v>
      </c>
      <c r="S1602" s="15">
        <v>22042</v>
      </c>
      <c r="T1602" s="15">
        <v>14.957000000000001</v>
      </c>
      <c r="U1602" s="15">
        <v>144.69999999999999</v>
      </c>
      <c r="V1602" s="15">
        <v>16</v>
      </c>
      <c r="W1602" s="15">
        <v>90.9</v>
      </c>
      <c r="X1602" s="15">
        <v>114.34388</v>
      </c>
      <c r="Y1602" s="15">
        <v>5.4835694000000004</v>
      </c>
      <c r="Z1602" s="15">
        <v>5.17982721328735</v>
      </c>
      <c r="AA1602" s="15">
        <v>71.542472839355497</v>
      </c>
      <c r="AB1602" s="15">
        <v>331840</v>
      </c>
      <c r="AC1602" s="15">
        <v>32.6</v>
      </c>
      <c r="AD1602" s="15">
        <v>0</v>
      </c>
      <c r="AE1602" s="15">
        <v>1.9</v>
      </c>
      <c r="AF1602" s="15">
        <v>32.200000000000003</v>
      </c>
      <c r="AH1602" s="13">
        <f t="shared" ref="AH1602:AH1665" si="350">YEAR(B1602)</f>
        <v>2021</v>
      </c>
      <c r="AI1602" s="13">
        <f t="shared" ref="AI1602:AI1665" si="351">MIN(52,INT((B1602-DATE(AH1602,1,1))/7)+1)</f>
        <v>41</v>
      </c>
      <c r="AJ1602" s="13">
        <f>IF(AND(ISNUMBER(C1602),ISNUMBER(AK1602),ISNUMBER(AL1602),AH1602&gt;=Inputs!$B$5,AH1602&lt;=Inputs!$B$6,AH1602&lt;&gt;Inputs!$B$7,AH1602&lt;&gt;Inputs!$B$8),1,0)</f>
        <v>0</v>
      </c>
      <c r="AK1602" s="13">
        <f>IF(INDEX($E1602:$AF1602,Inputs!$C$10)="","",INDEX($E1602:$AF1602,Inputs!$C$10))</f>
        <v>288443</v>
      </c>
      <c r="AL1602" s="13">
        <f>IF(INDEX($E1602:$AF1602,Inputs!$C$11)="","",INDEX($E1602:$AF1602,Inputs!$C$11))</f>
        <v>312000</v>
      </c>
      <c r="AM1602" s="19">
        <f>Regression!$C$5+Regression!$C$6*A1602</f>
        <v>8969.0974228877858</v>
      </c>
      <c r="AN1602" s="27" t="str">
        <f t="shared" ref="AN1602:AN1665" si="352">IF(AJ1602=1,C1602/AM1602,"")</f>
        <v/>
      </c>
      <c r="AO1602" s="30">
        <f>INDEX('Seasonal Index'!$E$2:$E$53,AI1602)</f>
        <v>0.99583578255044536</v>
      </c>
      <c r="AP1602" s="34" t="str">
        <f t="shared" ref="AP1602:AP1665" si="353">IF(AJ1602=1,C1602/AO1602,"")</f>
        <v/>
      </c>
      <c r="AQ1602" s="16">
        <f>IF(AJ1602=1,A1602-Regression!$C$15,0)</f>
        <v>0</v>
      </c>
      <c r="AR1602" s="16">
        <f>IF(AJ1602=1,AK1602-Regression!$D$15,0)</f>
        <v>0</v>
      </c>
      <c r="AS1602" s="16">
        <f>IF(AJ1602=1,AL1602-Regression!$E$15,0)</f>
        <v>0</v>
      </c>
      <c r="AT1602" s="16">
        <f>IF(AJ1602=1,AP1602-Regression!$F$15,0)</f>
        <v>0</v>
      </c>
      <c r="AU1602" s="19">
        <f>IF(AND(ISNUMBER(AK1602),ISNUMBER(AL1602)),Regression!$C$38+Regression!$D$38*A1602+Regression!$E$38*AK1602+Regression!$F$38*AL1602,"")</f>
        <v>8764.1354960742392</v>
      </c>
      <c r="AV1602" s="34">
        <f t="shared" ref="AV1602:AV1665" si="354">IF(ISNUMBER(AU1602),AU1602*AO1602,"")</f>
        <v>8727.6397301112265</v>
      </c>
      <c r="AW1602" s="13" t="str">
        <f>IF(AJ1602=1,"Train",IF(AH1602=Inputs!$B$6+1,"Validation",IF(AH1602&gt;Inputs!$B$6+1,"Forecast","Not used")))</f>
        <v>Not used</v>
      </c>
      <c r="AX1602" s="34">
        <f t="shared" ref="AX1602:AX1665" si="355">IF(ISNUMBER(C1602),C1602,IF(ISNUMBER(D1602),D1602,""))</f>
        <v>9186</v>
      </c>
      <c r="AY1602" s="38" t="str">
        <f t="shared" ref="AY1602:AY1665" si="356">IF(AND(AW1602="Validation",ISNUMBER(AX1602),ISNUMBER(AV1602)),ABS(AX1602-AV1602)/AX1602,"")</f>
        <v/>
      </c>
      <c r="AZ1602" s="13">
        <f t="shared" ref="AZ1602:AZ1665" si="357">IF(AJ1602=1,AP1602-AU1602,0)</f>
        <v>0</v>
      </c>
      <c r="BB1602" s="19">
        <f>Regression!$C$45+Regression!$C$46*A1602</f>
        <v>8641.0383619667773</v>
      </c>
      <c r="BC1602" s="27" t="str">
        <f t="shared" ref="BC1602:BC1665" si="358">IF(AND(AH1602&gt;=2022,AH1602&lt;=2024),C1602/BB1602,"")</f>
        <v/>
      </c>
      <c r="BD1602" s="30">
        <f>INDEX('Seasonal Index'!$H$2:$H$53,AI1602)</f>
        <v>0.99351278009710298</v>
      </c>
      <c r="BE1602" s="34" t="str">
        <f t="shared" ref="BE1602:BE1665" si="359">IF(AH1602&gt;=2022,BB1602*BD1602,"")</f>
        <v/>
      </c>
      <c r="BF1602" s="38" t="str">
        <f t="shared" ref="BF1602:BF1665" si="360">IF(AND(AW1602="Validation",ISNUMBER(AX1602),ISNUMBER(BE1602)),ABS(AX1602-BE1602)/AX1602,"")</f>
        <v/>
      </c>
      <c r="BG1602" s="34">
        <f t="shared" ref="BG1602:BG1665" si="361">IF(ISNUMBER(C1602),C1602,0)</f>
        <v>9186</v>
      </c>
      <c r="BH1602" s="13">
        <f t="shared" ref="BH1602:BH1665" si="362">IF(ISNUMBER(AY1602),AV1602-AX1602,0)</f>
        <v>0</v>
      </c>
      <c r="BI1602" s="13">
        <f t="shared" ref="BI1602:BI1665" si="363">IF(ISNUMBER(AY1602),BE1602-AX1602,0)</f>
        <v>0</v>
      </c>
    </row>
    <row r="1603" spans="1:61" x14ac:dyDescent="0.2">
      <c r="A1603" s="15">
        <v>1602</v>
      </c>
      <c r="B1603" s="35">
        <v>44484</v>
      </c>
      <c r="C1603" s="36">
        <v>9634</v>
      </c>
      <c r="D1603" s="37"/>
      <c r="E1603" s="15">
        <v>4397.0540000000001</v>
      </c>
      <c r="F1603" s="15">
        <v>291000</v>
      </c>
      <c r="G1603" s="15">
        <v>1920522</v>
      </c>
      <c r="H1603" s="15">
        <v>81.176000000000002</v>
      </c>
      <c r="I1603" s="15">
        <v>83.867999999999995</v>
      </c>
      <c r="J1603" s="15">
        <v>3.2669999999999999</v>
      </c>
      <c r="K1603" s="15">
        <v>23425.91</v>
      </c>
      <c r="L1603" s="15">
        <v>409263</v>
      </c>
      <c r="M1603" s="15">
        <v>501</v>
      </c>
      <c r="N1603" s="15">
        <v>13.874000000000001</v>
      </c>
      <c r="O1603" s="15">
        <v>288443</v>
      </c>
      <c r="P1603" s="15">
        <v>16412.900000000001</v>
      </c>
      <c r="Q1603" s="15">
        <v>4388617</v>
      </c>
      <c r="R1603" s="15">
        <v>294000</v>
      </c>
      <c r="S1603" s="15">
        <v>22042</v>
      </c>
      <c r="T1603" s="15">
        <v>14.957000000000001</v>
      </c>
      <c r="U1603" s="15">
        <v>144.69999999999999</v>
      </c>
      <c r="V1603" s="15">
        <v>16</v>
      </c>
      <c r="W1603" s="15">
        <v>90.9</v>
      </c>
      <c r="X1603" s="15">
        <v>114.49216</v>
      </c>
      <c r="Y1603" s="15">
        <v>5.4835694000000004</v>
      </c>
      <c r="Z1603" s="15">
        <v>5.17982721328735</v>
      </c>
      <c r="AA1603" s="15">
        <v>71.542472839355497</v>
      </c>
      <c r="AB1603" s="15">
        <v>331840</v>
      </c>
      <c r="AC1603" s="15">
        <v>32.6</v>
      </c>
      <c r="AD1603" s="15">
        <v>0</v>
      </c>
      <c r="AE1603" s="15">
        <v>5.0999999999999996</v>
      </c>
      <c r="AF1603" s="15">
        <v>29</v>
      </c>
      <c r="AH1603" s="13">
        <f t="shared" si="350"/>
        <v>2021</v>
      </c>
      <c r="AI1603" s="13">
        <f t="shared" si="351"/>
        <v>42</v>
      </c>
      <c r="AJ1603" s="13">
        <f>IF(AND(ISNUMBER(C1603),ISNUMBER(AK1603),ISNUMBER(AL1603),AH1603&gt;=Inputs!$B$5,AH1603&lt;=Inputs!$B$6,AH1603&lt;&gt;Inputs!$B$7,AH1603&lt;&gt;Inputs!$B$8),1,0)</f>
        <v>0</v>
      </c>
      <c r="AK1603" s="13">
        <f>IF(INDEX($E1603:$AF1603,Inputs!$C$10)="","",INDEX($E1603:$AF1603,Inputs!$C$10))</f>
        <v>288443</v>
      </c>
      <c r="AL1603" s="13">
        <f>IF(INDEX($E1603:$AF1603,Inputs!$C$11)="","",INDEX($E1603:$AF1603,Inputs!$C$11))</f>
        <v>291000</v>
      </c>
      <c r="AM1603" s="19">
        <f>Regression!$C$5+Regression!$C$6*A1603</f>
        <v>8967.9247479494661</v>
      </c>
      <c r="AN1603" s="27" t="str">
        <f t="shared" si="352"/>
        <v/>
      </c>
      <c r="AO1603" s="30">
        <f>INDEX('Seasonal Index'!$E$2:$E$53,AI1603)</f>
        <v>1.0030736455714442</v>
      </c>
      <c r="AP1603" s="34" t="str">
        <f t="shared" si="353"/>
        <v/>
      </c>
      <c r="AQ1603" s="16">
        <f>IF(AJ1603=1,A1603-Regression!$C$15,0)</f>
        <v>0</v>
      </c>
      <c r="AR1603" s="16">
        <f>IF(AJ1603=1,AK1603-Regression!$D$15,0)</f>
        <v>0</v>
      </c>
      <c r="AS1603" s="16">
        <f>IF(AJ1603=1,AL1603-Regression!$E$15,0)</f>
        <v>0</v>
      </c>
      <c r="AT1603" s="16">
        <f>IF(AJ1603=1,AP1603-Regression!$F$15,0)</f>
        <v>0</v>
      </c>
      <c r="AU1603" s="19">
        <f>IF(AND(ISNUMBER(AK1603),ISNUMBER(AL1603)),Regression!$C$38+Regression!$D$38*A1603+Regression!$E$38*AK1603+Regression!$F$38*AL1603,"")</f>
        <v>8818.3290517682071</v>
      </c>
      <c r="AV1603" s="34">
        <f t="shared" si="354"/>
        <v>8845.4334698057119</v>
      </c>
      <c r="AW1603" s="13" t="str">
        <f>IF(AJ1603=1,"Train",IF(AH1603=Inputs!$B$6+1,"Validation",IF(AH1603&gt;Inputs!$B$6+1,"Forecast","Not used")))</f>
        <v>Not used</v>
      </c>
      <c r="AX1603" s="34">
        <f t="shared" si="355"/>
        <v>9634</v>
      </c>
      <c r="AY1603" s="38" t="str">
        <f t="shared" si="356"/>
        <v/>
      </c>
      <c r="AZ1603" s="13">
        <f t="shared" si="357"/>
        <v>0</v>
      </c>
      <c r="BB1603" s="19">
        <f>Regression!$C$45+Regression!$C$46*A1603</f>
        <v>8642.5978615795539</v>
      </c>
      <c r="BC1603" s="27" t="str">
        <f t="shared" si="358"/>
        <v/>
      </c>
      <c r="BD1603" s="30">
        <f>INDEX('Seasonal Index'!$H$2:$H$53,AI1603)</f>
        <v>1.0081501126133556</v>
      </c>
      <c r="BE1603" s="34" t="str">
        <f t="shared" si="359"/>
        <v/>
      </c>
      <c r="BF1603" s="38" t="str">
        <f t="shared" si="360"/>
        <v/>
      </c>
      <c r="BG1603" s="34">
        <f t="shared" si="361"/>
        <v>9634</v>
      </c>
      <c r="BH1603" s="13">
        <f t="shared" si="362"/>
        <v>0</v>
      </c>
      <c r="BI1603" s="13">
        <f t="shared" si="363"/>
        <v>0</v>
      </c>
    </row>
    <row r="1604" spans="1:61" x14ac:dyDescent="0.2">
      <c r="A1604" s="15">
        <v>1603</v>
      </c>
      <c r="B1604" s="35">
        <v>44491</v>
      </c>
      <c r="C1604" s="36">
        <v>9323</v>
      </c>
      <c r="D1604" s="37"/>
      <c r="E1604" s="15">
        <v>4527.3919999999998</v>
      </c>
      <c r="F1604" s="15">
        <v>289000</v>
      </c>
      <c r="G1604" s="15">
        <v>1897032.57142857</v>
      </c>
      <c r="H1604" s="15">
        <v>83.475999999999999</v>
      </c>
      <c r="I1604" s="15">
        <v>84.983999999999995</v>
      </c>
      <c r="J1604" s="15">
        <v>3.3220000000000001</v>
      </c>
      <c r="K1604" s="15">
        <v>23425.91</v>
      </c>
      <c r="L1604" s="15">
        <v>409263</v>
      </c>
      <c r="M1604" s="15">
        <v>501</v>
      </c>
      <c r="N1604" s="15">
        <v>12.731</v>
      </c>
      <c r="O1604" s="15">
        <v>279596</v>
      </c>
      <c r="P1604" s="15">
        <v>16412.900000000001</v>
      </c>
      <c r="Q1604" s="15">
        <v>4388617</v>
      </c>
      <c r="R1604" s="15">
        <v>294000</v>
      </c>
      <c r="S1604" s="15">
        <v>22042</v>
      </c>
      <c r="T1604" s="15">
        <v>14.957000000000001</v>
      </c>
      <c r="U1604" s="15">
        <v>144.69999999999999</v>
      </c>
      <c r="V1604" s="15">
        <v>16</v>
      </c>
      <c r="W1604" s="15">
        <v>90.9</v>
      </c>
      <c r="X1604" s="15">
        <v>114.38012500000001</v>
      </c>
      <c r="Y1604" s="15">
        <v>5.4835694000000004</v>
      </c>
      <c r="Z1604" s="15">
        <v>5.3101687431335503</v>
      </c>
      <c r="AA1604" s="15">
        <v>71.542472839355497</v>
      </c>
      <c r="AB1604" s="15">
        <v>331840</v>
      </c>
      <c r="AC1604" s="15">
        <v>32.6</v>
      </c>
      <c r="AD1604" s="15">
        <v>0</v>
      </c>
      <c r="AE1604" s="15">
        <v>32.6</v>
      </c>
      <c r="AF1604" s="15">
        <v>9.1</v>
      </c>
      <c r="AH1604" s="13">
        <f t="shared" si="350"/>
        <v>2021</v>
      </c>
      <c r="AI1604" s="13">
        <f t="shared" si="351"/>
        <v>43</v>
      </c>
      <c r="AJ1604" s="13">
        <f>IF(AND(ISNUMBER(C1604),ISNUMBER(AK1604),ISNUMBER(AL1604),AH1604&gt;=Inputs!$B$5,AH1604&lt;=Inputs!$B$6,AH1604&lt;&gt;Inputs!$B$7,AH1604&lt;&gt;Inputs!$B$8),1,0)</f>
        <v>0</v>
      </c>
      <c r="AK1604" s="13">
        <f>IF(INDEX($E1604:$AF1604,Inputs!$C$10)="","",INDEX($E1604:$AF1604,Inputs!$C$10))</f>
        <v>279596</v>
      </c>
      <c r="AL1604" s="13">
        <f>IF(INDEX($E1604:$AF1604,Inputs!$C$11)="","",INDEX($E1604:$AF1604,Inputs!$C$11))</f>
        <v>289000</v>
      </c>
      <c r="AM1604" s="19">
        <f>Regression!$C$5+Regression!$C$6*A1604</f>
        <v>8966.7520730111464</v>
      </c>
      <c r="AN1604" s="27" t="str">
        <f t="shared" si="352"/>
        <v/>
      </c>
      <c r="AO1604" s="30">
        <f>INDEX('Seasonal Index'!$E$2:$E$53,AI1604)</f>
        <v>1.0122408775529341</v>
      </c>
      <c r="AP1604" s="34" t="str">
        <f t="shared" si="353"/>
        <v/>
      </c>
      <c r="AQ1604" s="16">
        <f>IF(AJ1604=1,A1604-Regression!$C$15,0)</f>
        <v>0</v>
      </c>
      <c r="AR1604" s="16">
        <f>IF(AJ1604=1,AK1604-Regression!$D$15,0)</f>
        <v>0</v>
      </c>
      <c r="AS1604" s="16">
        <f>IF(AJ1604=1,AL1604-Regression!$E$15,0)</f>
        <v>0</v>
      </c>
      <c r="AT1604" s="16">
        <f>IF(AJ1604=1,AP1604-Regression!$F$15,0)</f>
        <v>0</v>
      </c>
      <c r="AU1604" s="19">
        <f>IF(AND(ISNUMBER(AK1604),ISNUMBER(AL1604)),Regression!$C$38+Regression!$D$38*A1604+Regression!$E$38*AK1604+Regression!$F$38*AL1604,"")</f>
        <v>8805.9339558855136</v>
      </c>
      <c r="AV1604" s="34">
        <f t="shared" si="354"/>
        <v>8913.7263151787338</v>
      </c>
      <c r="AW1604" s="13" t="str">
        <f>IF(AJ1604=1,"Train",IF(AH1604=Inputs!$B$6+1,"Validation",IF(AH1604&gt;Inputs!$B$6+1,"Forecast","Not used")))</f>
        <v>Not used</v>
      </c>
      <c r="AX1604" s="34">
        <f t="shared" si="355"/>
        <v>9323</v>
      </c>
      <c r="AY1604" s="38" t="str">
        <f t="shared" si="356"/>
        <v/>
      </c>
      <c r="AZ1604" s="13">
        <f t="shared" si="357"/>
        <v>0</v>
      </c>
      <c r="BB1604" s="19">
        <f>Regression!$C$45+Regression!$C$46*A1604</f>
        <v>8644.1573611923304</v>
      </c>
      <c r="BC1604" s="27" t="str">
        <f t="shared" si="358"/>
        <v/>
      </c>
      <c r="BD1604" s="30">
        <f>INDEX('Seasonal Index'!$H$2:$H$53,AI1604)</f>
        <v>1.0033758118290406</v>
      </c>
      <c r="BE1604" s="34" t="str">
        <f t="shared" si="359"/>
        <v/>
      </c>
      <c r="BF1604" s="38" t="str">
        <f t="shared" si="360"/>
        <v/>
      </c>
      <c r="BG1604" s="34">
        <f t="shared" si="361"/>
        <v>9323</v>
      </c>
      <c r="BH1604" s="13">
        <f t="shared" si="362"/>
        <v>0</v>
      </c>
      <c r="BI1604" s="13">
        <f t="shared" si="363"/>
        <v>0</v>
      </c>
    </row>
    <row r="1605" spans="1:61" x14ac:dyDescent="0.2">
      <c r="A1605" s="15">
        <v>1604</v>
      </c>
      <c r="B1605" s="35">
        <v>44498</v>
      </c>
      <c r="C1605" s="36">
        <v>9504</v>
      </c>
      <c r="D1605" s="37"/>
      <c r="E1605" s="15">
        <v>4578.95</v>
      </c>
      <c r="F1605" s="15">
        <v>269000</v>
      </c>
      <c r="G1605" s="15">
        <v>1834594.8571428601</v>
      </c>
      <c r="H1605" s="15">
        <v>83.843999999999994</v>
      </c>
      <c r="I1605" s="15">
        <v>84.116</v>
      </c>
      <c r="J1605" s="15">
        <v>3.383</v>
      </c>
      <c r="K1605" s="15">
        <v>23425.91</v>
      </c>
      <c r="L1605" s="15">
        <v>409263</v>
      </c>
      <c r="M1605" s="15">
        <v>501</v>
      </c>
      <c r="N1605" s="15">
        <v>12.731</v>
      </c>
      <c r="O1605" s="15">
        <v>279596</v>
      </c>
      <c r="P1605" s="15">
        <v>16412.900000000001</v>
      </c>
      <c r="Q1605" s="15">
        <v>4388617</v>
      </c>
      <c r="R1605" s="15">
        <v>294000</v>
      </c>
      <c r="S1605" s="15">
        <v>22042</v>
      </c>
      <c r="T1605" s="15">
        <v>14.957000000000001</v>
      </c>
      <c r="U1605" s="15">
        <v>144.69999999999999</v>
      </c>
      <c r="V1605" s="15">
        <v>16</v>
      </c>
      <c r="W1605" s="15">
        <v>90.9</v>
      </c>
      <c r="X1605" s="15">
        <v>113.68680000000001</v>
      </c>
      <c r="Y1605" s="15">
        <v>5.4835694000000004</v>
      </c>
      <c r="Z1605" s="15">
        <v>5.3101687431335503</v>
      </c>
      <c r="AA1605" s="15">
        <v>71.542472839355497</v>
      </c>
      <c r="AB1605" s="15">
        <v>331840</v>
      </c>
      <c r="AC1605" s="15">
        <v>32.6</v>
      </c>
      <c r="AD1605" s="15">
        <v>0</v>
      </c>
      <c r="AE1605" s="15">
        <v>48.1</v>
      </c>
      <c r="AF1605" s="15">
        <v>12.6</v>
      </c>
      <c r="AH1605" s="13">
        <f t="shared" si="350"/>
        <v>2021</v>
      </c>
      <c r="AI1605" s="13">
        <f t="shared" si="351"/>
        <v>44</v>
      </c>
      <c r="AJ1605" s="13">
        <f>IF(AND(ISNUMBER(C1605),ISNUMBER(AK1605),ISNUMBER(AL1605),AH1605&gt;=Inputs!$B$5,AH1605&lt;=Inputs!$B$6,AH1605&lt;&gt;Inputs!$B$7,AH1605&lt;&gt;Inputs!$B$8),1,0)</f>
        <v>0</v>
      </c>
      <c r="AK1605" s="13">
        <f>IF(INDEX($E1605:$AF1605,Inputs!$C$10)="","",INDEX($E1605:$AF1605,Inputs!$C$10))</f>
        <v>279596</v>
      </c>
      <c r="AL1605" s="13">
        <f>IF(INDEX($E1605:$AF1605,Inputs!$C$11)="","",INDEX($E1605:$AF1605,Inputs!$C$11))</f>
        <v>269000</v>
      </c>
      <c r="AM1605" s="19">
        <f>Regression!$C$5+Regression!$C$6*A1605</f>
        <v>8965.5793980728286</v>
      </c>
      <c r="AN1605" s="27" t="str">
        <f t="shared" si="352"/>
        <v/>
      </c>
      <c r="AO1605" s="30">
        <f>INDEX('Seasonal Index'!$E$2:$E$53,AI1605)</f>
        <v>1.012031592209933</v>
      </c>
      <c r="AP1605" s="34" t="str">
        <f t="shared" si="353"/>
        <v/>
      </c>
      <c r="AQ1605" s="16">
        <f>IF(AJ1605=1,A1605-Regression!$C$15,0)</f>
        <v>0</v>
      </c>
      <c r="AR1605" s="16">
        <f>IF(AJ1605=1,AK1605-Regression!$D$15,0)</f>
        <v>0</v>
      </c>
      <c r="AS1605" s="16">
        <f>IF(AJ1605=1,AL1605-Regression!$E$15,0)</f>
        <v>0</v>
      </c>
      <c r="AT1605" s="16">
        <f>IF(AJ1605=1,AP1605-Regression!$F$15,0)</f>
        <v>0</v>
      </c>
      <c r="AU1605" s="19">
        <f>IF(AND(ISNUMBER(AK1605),ISNUMBER(AL1605)),Regression!$C$38+Regression!$D$38*A1605+Regression!$E$38*AK1605+Regression!$F$38*AL1605,"")</f>
        <v>8857.4724702027233</v>
      </c>
      <c r="AV1605" s="34">
        <f t="shared" si="354"/>
        <v>8964.0419669749099</v>
      </c>
      <c r="AW1605" s="13" t="str">
        <f>IF(AJ1605=1,"Train",IF(AH1605=Inputs!$B$6+1,"Validation",IF(AH1605&gt;Inputs!$B$6+1,"Forecast","Not used")))</f>
        <v>Not used</v>
      </c>
      <c r="AX1605" s="34">
        <f t="shared" si="355"/>
        <v>9504</v>
      </c>
      <c r="AY1605" s="38" t="str">
        <f t="shared" si="356"/>
        <v/>
      </c>
      <c r="AZ1605" s="13">
        <f t="shared" si="357"/>
        <v>0</v>
      </c>
      <c r="BB1605" s="19">
        <f>Regression!$C$45+Regression!$C$46*A1605</f>
        <v>8645.716860805107</v>
      </c>
      <c r="BC1605" s="27" t="str">
        <f t="shared" si="358"/>
        <v/>
      </c>
      <c r="BD1605" s="30">
        <f>INDEX('Seasonal Index'!$H$2:$H$53,AI1605)</f>
        <v>1.0342738783797232</v>
      </c>
      <c r="BE1605" s="34" t="str">
        <f t="shared" si="359"/>
        <v/>
      </c>
      <c r="BF1605" s="38" t="str">
        <f t="shared" si="360"/>
        <v/>
      </c>
      <c r="BG1605" s="34">
        <f t="shared" si="361"/>
        <v>9504</v>
      </c>
      <c r="BH1605" s="13">
        <f t="shared" si="362"/>
        <v>0</v>
      </c>
      <c r="BI1605" s="13">
        <f t="shared" si="363"/>
        <v>0</v>
      </c>
    </row>
    <row r="1606" spans="1:61" x14ac:dyDescent="0.2">
      <c r="A1606" s="15">
        <v>1605</v>
      </c>
      <c r="B1606" s="35">
        <v>44505</v>
      </c>
      <c r="C1606" s="36">
        <v>9259</v>
      </c>
      <c r="D1606" s="37"/>
      <c r="E1606" s="15">
        <v>4656.4960000000001</v>
      </c>
      <c r="F1606" s="15">
        <v>261000</v>
      </c>
      <c r="G1606" s="15">
        <v>1769501.1428571399</v>
      </c>
      <c r="H1606" s="15">
        <v>81.787999999999997</v>
      </c>
      <c r="I1606" s="15">
        <v>82.522000000000006</v>
      </c>
      <c r="J1606" s="15">
        <v>3.39</v>
      </c>
      <c r="K1606" s="15">
        <v>23982.379000000001</v>
      </c>
      <c r="L1606" s="15">
        <v>409263</v>
      </c>
      <c r="M1606" s="15">
        <v>508</v>
      </c>
      <c r="N1606" s="15">
        <v>12.731</v>
      </c>
      <c r="O1606" s="15">
        <v>279596</v>
      </c>
      <c r="P1606" s="15">
        <v>16489.599999999999</v>
      </c>
      <c r="Q1606" s="15">
        <v>4388617</v>
      </c>
      <c r="R1606" s="15">
        <v>294000</v>
      </c>
      <c r="S1606" s="15">
        <v>22042</v>
      </c>
      <c r="T1606" s="15">
        <v>14.957000000000001</v>
      </c>
      <c r="U1606" s="15">
        <v>146.5</v>
      </c>
      <c r="V1606" s="15">
        <v>16</v>
      </c>
      <c r="W1606" s="15">
        <v>90.4</v>
      </c>
      <c r="X1606" s="15">
        <v>113.69492</v>
      </c>
      <c r="Y1606" s="15">
        <v>5.4835694000000004</v>
      </c>
      <c r="Z1606" s="15">
        <v>5.3101687431335503</v>
      </c>
      <c r="AA1606" s="15">
        <v>71.542472839355497</v>
      </c>
      <c r="AB1606" s="15">
        <v>331840</v>
      </c>
      <c r="AC1606" s="15">
        <v>32.340000000000003</v>
      </c>
      <c r="AD1606" s="15">
        <v>0</v>
      </c>
      <c r="AE1606" s="15">
        <v>83.7</v>
      </c>
      <c r="AF1606" s="15">
        <v>0.3</v>
      </c>
      <c r="AH1606" s="13">
        <f t="shared" si="350"/>
        <v>2021</v>
      </c>
      <c r="AI1606" s="13">
        <f t="shared" si="351"/>
        <v>45</v>
      </c>
      <c r="AJ1606" s="13">
        <f>IF(AND(ISNUMBER(C1606),ISNUMBER(AK1606),ISNUMBER(AL1606),AH1606&gt;=Inputs!$B$5,AH1606&lt;=Inputs!$B$6,AH1606&lt;&gt;Inputs!$B$7,AH1606&lt;&gt;Inputs!$B$8),1,0)</f>
        <v>0</v>
      </c>
      <c r="AK1606" s="13">
        <f>IF(INDEX($E1606:$AF1606,Inputs!$C$10)="","",INDEX($E1606:$AF1606,Inputs!$C$10))</f>
        <v>279596</v>
      </c>
      <c r="AL1606" s="13">
        <f>IF(INDEX($E1606:$AF1606,Inputs!$C$11)="","",INDEX($E1606:$AF1606,Inputs!$C$11))</f>
        <v>261000</v>
      </c>
      <c r="AM1606" s="19">
        <f>Regression!$C$5+Regression!$C$6*A1606</f>
        <v>8964.4067231345089</v>
      </c>
      <c r="AN1606" s="27" t="str">
        <f t="shared" si="352"/>
        <v/>
      </c>
      <c r="AO1606" s="30">
        <f>INDEX('Seasonal Index'!$E$2:$E$53,AI1606)</f>
        <v>1.0110407808389756</v>
      </c>
      <c r="AP1606" s="34" t="str">
        <f t="shared" si="353"/>
        <v/>
      </c>
      <c r="AQ1606" s="16">
        <f>IF(AJ1606=1,A1606-Regression!$C$15,0)</f>
        <v>0</v>
      </c>
      <c r="AR1606" s="16">
        <f>IF(AJ1606=1,AK1606-Regression!$D$15,0)</f>
        <v>0</v>
      </c>
      <c r="AS1606" s="16">
        <f>IF(AJ1606=1,AL1606-Regression!$E$15,0)</f>
        <v>0</v>
      </c>
      <c r="AT1606" s="16">
        <f>IF(AJ1606=1,AP1606-Regression!$F$15,0)</f>
        <v>0</v>
      </c>
      <c r="AU1606" s="19">
        <f>IF(AND(ISNUMBER(AK1606),ISNUMBER(AL1606)),Regression!$C$38+Regression!$D$38*A1606+Regression!$E$38*AK1606+Regression!$F$38*AL1606,"")</f>
        <v>8877.1504879988461</v>
      </c>
      <c r="AV1606" s="34">
        <f t="shared" si="354"/>
        <v>8975.1611610114469</v>
      </c>
      <c r="AW1606" s="13" t="str">
        <f>IF(AJ1606=1,"Train",IF(AH1606=Inputs!$B$6+1,"Validation",IF(AH1606&gt;Inputs!$B$6+1,"Forecast","Not used")))</f>
        <v>Not used</v>
      </c>
      <c r="AX1606" s="34">
        <f t="shared" si="355"/>
        <v>9259</v>
      </c>
      <c r="AY1606" s="38" t="str">
        <f t="shared" si="356"/>
        <v/>
      </c>
      <c r="AZ1606" s="13">
        <f t="shared" si="357"/>
        <v>0</v>
      </c>
      <c r="BB1606" s="19">
        <f>Regression!$C$45+Regression!$C$46*A1606</f>
        <v>8647.2763604178854</v>
      </c>
      <c r="BC1606" s="27" t="str">
        <f t="shared" si="358"/>
        <v/>
      </c>
      <c r="BD1606" s="30">
        <f>INDEX('Seasonal Index'!$H$2:$H$53,AI1606)</f>
        <v>1.024082102448103</v>
      </c>
      <c r="BE1606" s="34" t="str">
        <f t="shared" si="359"/>
        <v/>
      </c>
      <c r="BF1606" s="38" t="str">
        <f t="shared" si="360"/>
        <v/>
      </c>
      <c r="BG1606" s="34">
        <f t="shared" si="361"/>
        <v>9259</v>
      </c>
      <c r="BH1606" s="13">
        <f t="shared" si="362"/>
        <v>0</v>
      </c>
      <c r="BI1606" s="13">
        <f t="shared" si="363"/>
        <v>0</v>
      </c>
    </row>
    <row r="1607" spans="1:61" x14ac:dyDescent="0.2">
      <c r="A1607" s="15">
        <v>1606</v>
      </c>
      <c r="B1607" s="35">
        <v>44512</v>
      </c>
      <c r="C1607" s="36">
        <v>9241</v>
      </c>
      <c r="D1607" s="37"/>
      <c r="E1607" s="15">
        <v>4673.1559999999999</v>
      </c>
      <c r="F1607" s="15">
        <v>251000</v>
      </c>
      <c r="G1607" s="15">
        <v>1848670.57142857</v>
      </c>
      <c r="H1607" s="15">
        <v>81.93</v>
      </c>
      <c r="I1607" s="15">
        <v>83.39</v>
      </c>
      <c r="J1607" s="15">
        <v>3.41</v>
      </c>
      <c r="K1607" s="15">
        <v>23982.379000000001</v>
      </c>
      <c r="L1607" s="15">
        <v>424574</v>
      </c>
      <c r="M1607" s="15">
        <v>508</v>
      </c>
      <c r="N1607" s="15">
        <v>12.731</v>
      </c>
      <c r="O1607" s="15">
        <v>279596</v>
      </c>
      <c r="P1607" s="15">
        <v>16489.599999999999</v>
      </c>
      <c r="Q1607" s="15">
        <v>4388617</v>
      </c>
      <c r="R1607" s="15">
        <v>294000</v>
      </c>
      <c r="S1607" s="15">
        <v>22042</v>
      </c>
      <c r="T1607" s="15">
        <v>14.957000000000001</v>
      </c>
      <c r="U1607" s="15">
        <v>146.5</v>
      </c>
      <c r="V1607" s="15">
        <v>16</v>
      </c>
      <c r="W1607" s="15">
        <v>90.4</v>
      </c>
      <c r="X1607" s="15">
        <v>114.25594</v>
      </c>
      <c r="Y1607" s="15">
        <v>5.4835694000000004</v>
      </c>
      <c r="Z1607" s="15">
        <v>5.3101687431335503</v>
      </c>
      <c r="AA1607" s="15">
        <v>71.542472839355497</v>
      </c>
      <c r="AB1607" s="15">
        <v>331840</v>
      </c>
      <c r="AC1607" s="15">
        <v>32.340000000000003</v>
      </c>
      <c r="AD1607" s="15">
        <v>0</v>
      </c>
      <c r="AE1607" s="15">
        <v>69.599999999999994</v>
      </c>
      <c r="AF1607" s="15">
        <v>4</v>
      </c>
      <c r="AH1607" s="13">
        <f t="shared" si="350"/>
        <v>2021</v>
      </c>
      <c r="AI1607" s="13">
        <f t="shared" si="351"/>
        <v>46</v>
      </c>
      <c r="AJ1607" s="13">
        <f>IF(AND(ISNUMBER(C1607),ISNUMBER(AK1607),ISNUMBER(AL1607),AH1607&gt;=Inputs!$B$5,AH1607&lt;=Inputs!$B$6,AH1607&lt;&gt;Inputs!$B$7,AH1607&lt;&gt;Inputs!$B$8),1,0)</f>
        <v>0</v>
      </c>
      <c r="AK1607" s="13">
        <f>IF(INDEX($E1607:$AF1607,Inputs!$C$10)="","",INDEX($E1607:$AF1607,Inputs!$C$10))</f>
        <v>279596</v>
      </c>
      <c r="AL1607" s="13">
        <f>IF(INDEX($E1607:$AF1607,Inputs!$C$11)="","",INDEX($E1607:$AF1607,Inputs!$C$11))</f>
        <v>251000</v>
      </c>
      <c r="AM1607" s="19">
        <f>Regression!$C$5+Regression!$C$6*A1607</f>
        <v>8963.234048196191</v>
      </c>
      <c r="AN1607" s="27" t="str">
        <f t="shared" si="352"/>
        <v/>
      </c>
      <c r="AO1607" s="30">
        <f>INDEX('Seasonal Index'!$E$2:$E$53,AI1607)</f>
        <v>0.98635610609281399</v>
      </c>
      <c r="AP1607" s="34" t="str">
        <f t="shared" si="353"/>
        <v/>
      </c>
      <c r="AQ1607" s="16">
        <f>IF(AJ1607=1,A1607-Regression!$C$15,0)</f>
        <v>0</v>
      </c>
      <c r="AR1607" s="16">
        <f>IF(AJ1607=1,AK1607-Regression!$D$15,0)</f>
        <v>0</v>
      </c>
      <c r="AS1607" s="16">
        <f>IF(AJ1607=1,AL1607-Regression!$E$15,0)</f>
        <v>0</v>
      </c>
      <c r="AT1607" s="16">
        <f>IF(AJ1607=1,AP1607-Regression!$F$15,0)</f>
        <v>0</v>
      </c>
      <c r="AU1607" s="19">
        <f>IF(AND(ISNUMBER(AK1607),ISNUMBER(AL1607)),Regression!$C$38+Regression!$D$38*A1607+Regression!$E$38*AK1607+Regression!$F$38*AL1607,"")</f>
        <v>8902.1385885484833</v>
      </c>
      <c r="AV1607" s="34">
        <f t="shared" si="354"/>
        <v>8780.6787540992609</v>
      </c>
      <c r="AW1607" s="13" t="str">
        <f>IF(AJ1607=1,"Train",IF(AH1607=Inputs!$B$6+1,"Validation",IF(AH1607&gt;Inputs!$B$6+1,"Forecast","Not used")))</f>
        <v>Not used</v>
      </c>
      <c r="AX1607" s="34">
        <f t="shared" si="355"/>
        <v>9241</v>
      </c>
      <c r="AY1607" s="38" t="str">
        <f t="shared" si="356"/>
        <v/>
      </c>
      <c r="AZ1607" s="13">
        <f t="shared" si="357"/>
        <v>0</v>
      </c>
      <c r="BB1607" s="19">
        <f>Regression!$C$45+Regression!$C$46*A1607</f>
        <v>8648.8358600306619</v>
      </c>
      <c r="BC1607" s="27" t="str">
        <f t="shared" si="358"/>
        <v/>
      </c>
      <c r="BD1607" s="30">
        <f>INDEX('Seasonal Index'!$H$2:$H$53,AI1607)</f>
        <v>0.95418753549545088</v>
      </c>
      <c r="BE1607" s="34" t="str">
        <f t="shared" si="359"/>
        <v/>
      </c>
      <c r="BF1607" s="38" t="str">
        <f t="shared" si="360"/>
        <v/>
      </c>
      <c r="BG1607" s="34">
        <f t="shared" si="361"/>
        <v>9241</v>
      </c>
      <c r="BH1607" s="13">
        <f t="shared" si="362"/>
        <v>0</v>
      </c>
      <c r="BI1607" s="13">
        <f t="shared" si="363"/>
        <v>0</v>
      </c>
    </row>
    <row r="1608" spans="1:61" x14ac:dyDescent="0.2">
      <c r="A1608" s="15">
        <v>1607</v>
      </c>
      <c r="B1608" s="35">
        <v>44519</v>
      </c>
      <c r="C1608" s="36">
        <v>9334</v>
      </c>
      <c r="D1608" s="37"/>
      <c r="E1608" s="15">
        <v>4694.9740000000002</v>
      </c>
      <c r="F1608" s="15">
        <v>250000</v>
      </c>
      <c r="G1608" s="15">
        <v>1896815.42857143</v>
      </c>
      <c r="H1608" s="15">
        <v>78.992000000000004</v>
      </c>
      <c r="I1608" s="15">
        <v>81.63</v>
      </c>
      <c r="J1608" s="15">
        <v>3.399</v>
      </c>
      <c r="K1608" s="15">
        <v>23982.379000000001</v>
      </c>
      <c r="L1608" s="15">
        <v>424574</v>
      </c>
      <c r="M1608" s="15">
        <v>508</v>
      </c>
      <c r="N1608" s="15">
        <v>13.156000000000001</v>
      </c>
      <c r="O1608" s="15">
        <v>270461</v>
      </c>
      <c r="P1608" s="15">
        <v>16489.599999999999</v>
      </c>
      <c r="Q1608" s="15">
        <v>4388617</v>
      </c>
      <c r="R1608" s="15">
        <v>294000</v>
      </c>
      <c r="S1608" s="15">
        <v>22042</v>
      </c>
      <c r="T1608" s="15">
        <v>14.957000000000001</v>
      </c>
      <c r="U1608" s="15">
        <v>146.5</v>
      </c>
      <c r="V1608" s="15">
        <v>16</v>
      </c>
      <c r="W1608" s="15">
        <v>90.4</v>
      </c>
      <c r="X1608" s="15">
        <v>114.0626</v>
      </c>
      <c r="Y1608" s="15">
        <v>5.4835694000000004</v>
      </c>
      <c r="Z1608" s="15">
        <v>5.6534667015075701</v>
      </c>
      <c r="AA1608" s="15">
        <v>71.542472839355497</v>
      </c>
      <c r="AB1608" s="15">
        <v>331840</v>
      </c>
      <c r="AC1608" s="15">
        <v>32.340000000000003</v>
      </c>
      <c r="AD1608" s="15">
        <v>0</v>
      </c>
      <c r="AE1608" s="15">
        <v>97</v>
      </c>
      <c r="AF1608" s="15">
        <v>7</v>
      </c>
      <c r="AH1608" s="13">
        <f t="shared" si="350"/>
        <v>2021</v>
      </c>
      <c r="AI1608" s="13">
        <f t="shared" si="351"/>
        <v>47</v>
      </c>
      <c r="AJ1608" s="13">
        <f>IF(AND(ISNUMBER(C1608),ISNUMBER(AK1608),ISNUMBER(AL1608),AH1608&gt;=Inputs!$B$5,AH1608&lt;=Inputs!$B$6,AH1608&lt;&gt;Inputs!$B$7,AH1608&lt;&gt;Inputs!$B$8),1,0)</f>
        <v>0</v>
      </c>
      <c r="AK1608" s="13">
        <f>IF(INDEX($E1608:$AF1608,Inputs!$C$10)="","",INDEX($E1608:$AF1608,Inputs!$C$10))</f>
        <v>270461</v>
      </c>
      <c r="AL1608" s="13">
        <f>IF(INDEX($E1608:$AF1608,Inputs!$C$11)="","",INDEX($E1608:$AF1608,Inputs!$C$11))</f>
        <v>250000</v>
      </c>
      <c r="AM1608" s="19">
        <f>Regression!$C$5+Regression!$C$6*A1608</f>
        <v>8962.0613732578713</v>
      </c>
      <c r="AN1608" s="27" t="str">
        <f t="shared" si="352"/>
        <v/>
      </c>
      <c r="AO1608" s="30">
        <f>INDEX('Seasonal Index'!$E$2:$E$53,AI1608)</f>
        <v>0.96578940872914776</v>
      </c>
      <c r="AP1608" s="34" t="str">
        <f t="shared" si="353"/>
        <v/>
      </c>
      <c r="AQ1608" s="16">
        <f>IF(AJ1608=1,A1608-Regression!$C$15,0)</f>
        <v>0</v>
      </c>
      <c r="AR1608" s="16">
        <f>IF(AJ1608=1,AK1608-Regression!$D$15,0)</f>
        <v>0</v>
      </c>
      <c r="AS1608" s="16">
        <f>IF(AJ1608=1,AL1608-Regression!$E$15,0)</f>
        <v>0</v>
      </c>
      <c r="AT1608" s="16">
        <f>IF(AJ1608=1,AP1608-Regression!$F$15,0)</f>
        <v>0</v>
      </c>
      <c r="AU1608" s="19">
        <f>IF(AND(ISNUMBER(AK1608),ISNUMBER(AL1608)),Regression!$C$38+Regression!$D$38*A1608+Regression!$E$38*AK1608+Regression!$F$38*AL1608,"")</f>
        <v>8886.5629460058353</v>
      </c>
      <c r="AV1608" s="34">
        <f t="shared" si="354"/>
        <v>8582.5483732573284</v>
      </c>
      <c r="AW1608" s="13" t="str">
        <f>IF(AJ1608=1,"Train",IF(AH1608=Inputs!$B$6+1,"Validation",IF(AH1608&gt;Inputs!$B$6+1,"Forecast","Not used")))</f>
        <v>Not used</v>
      </c>
      <c r="AX1608" s="34">
        <f t="shared" si="355"/>
        <v>9334</v>
      </c>
      <c r="AY1608" s="38" t="str">
        <f t="shared" si="356"/>
        <v/>
      </c>
      <c r="AZ1608" s="13">
        <f t="shared" si="357"/>
        <v>0</v>
      </c>
      <c r="BB1608" s="19">
        <f>Regression!$C$45+Regression!$C$46*A1608</f>
        <v>8650.3953596434385</v>
      </c>
      <c r="BC1608" s="27" t="str">
        <f t="shared" si="358"/>
        <v/>
      </c>
      <c r="BD1608" s="30">
        <f>INDEX('Seasonal Index'!$H$2:$H$53,AI1608)</f>
        <v>0.94653504180541337</v>
      </c>
      <c r="BE1608" s="34" t="str">
        <f t="shared" si="359"/>
        <v/>
      </c>
      <c r="BF1608" s="38" t="str">
        <f t="shared" si="360"/>
        <v/>
      </c>
      <c r="BG1608" s="34">
        <f t="shared" si="361"/>
        <v>9334</v>
      </c>
      <c r="BH1608" s="13">
        <f t="shared" si="362"/>
        <v>0</v>
      </c>
      <c r="BI1608" s="13">
        <f t="shared" si="363"/>
        <v>0</v>
      </c>
    </row>
    <row r="1609" spans="1:61" x14ac:dyDescent="0.2">
      <c r="A1609" s="15">
        <v>1608</v>
      </c>
      <c r="B1609" s="35">
        <v>44526</v>
      </c>
      <c r="C1609" s="36">
        <v>8796</v>
      </c>
      <c r="D1609" s="37"/>
      <c r="E1609" s="15">
        <v>4667.43</v>
      </c>
      <c r="F1609" s="15">
        <v>224000</v>
      </c>
      <c r="G1609" s="15">
        <v>2004336</v>
      </c>
      <c r="H1609" s="15">
        <v>77.793333333333294</v>
      </c>
      <c r="I1609" s="15">
        <v>80.238</v>
      </c>
      <c r="J1609" s="15">
        <v>3.395</v>
      </c>
      <c r="K1609" s="15">
        <v>23982.379000000001</v>
      </c>
      <c r="L1609" s="15">
        <v>424574</v>
      </c>
      <c r="M1609" s="15">
        <v>508</v>
      </c>
      <c r="N1609" s="15">
        <v>13.156000000000001</v>
      </c>
      <c r="O1609" s="15">
        <v>270461</v>
      </c>
      <c r="P1609" s="15">
        <v>16489.599999999999</v>
      </c>
      <c r="Q1609" s="15">
        <v>4388617</v>
      </c>
      <c r="R1609" s="15">
        <v>294000</v>
      </c>
      <c r="S1609" s="15">
        <v>22042</v>
      </c>
      <c r="T1609" s="15">
        <v>15.243</v>
      </c>
      <c r="U1609" s="15">
        <v>146.5</v>
      </c>
      <c r="V1609" s="15">
        <v>16</v>
      </c>
      <c r="W1609" s="15">
        <v>90.4</v>
      </c>
      <c r="X1609" s="15">
        <v>115.00727999999999</v>
      </c>
      <c r="Y1609" s="15">
        <v>5.4835694000000004</v>
      </c>
      <c r="Z1609" s="15">
        <v>5.6534667015075701</v>
      </c>
      <c r="AA1609" s="15">
        <v>71.542472839355497</v>
      </c>
      <c r="AB1609" s="15">
        <v>331840</v>
      </c>
      <c r="AC1609" s="15">
        <v>32.340000000000003</v>
      </c>
      <c r="AD1609" s="15">
        <v>1</v>
      </c>
      <c r="AE1609" s="15">
        <v>113.2</v>
      </c>
      <c r="AF1609" s="15">
        <v>2.4</v>
      </c>
      <c r="AH1609" s="13">
        <f t="shared" si="350"/>
        <v>2021</v>
      </c>
      <c r="AI1609" s="13">
        <f t="shared" si="351"/>
        <v>48</v>
      </c>
      <c r="AJ1609" s="13">
        <f>IF(AND(ISNUMBER(C1609),ISNUMBER(AK1609),ISNUMBER(AL1609),AH1609&gt;=Inputs!$B$5,AH1609&lt;=Inputs!$B$6,AH1609&lt;&gt;Inputs!$B$7,AH1609&lt;&gt;Inputs!$B$8),1,0)</f>
        <v>0</v>
      </c>
      <c r="AK1609" s="13">
        <f>IF(INDEX($E1609:$AF1609,Inputs!$C$10)="","",INDEX($E1609:$AF1609,Inputs!$C$10))</f>
        <v>270461</v>
      </c>
      <c r="AL1609" s="13">
        <f>IF(INDEX($E1609:$AF1609,Inputs!$C$11)="","",INDEX($E1609:$AF1609,Inputs!$C$11))</f>
        <v>224000</v>
      </c>
      <c r="AM1609" s="19">
        <f>Regression!$C$5+Regression!$C$6*A1609</f>
        <v>8960.8886983195516</v>
      </c>
      <c r="AN1609" s="27" t="str">
        <f t="shared" si="352"/>
        <v/>
      </c>
      <c r="AO1609" s="30">
        <f>INDEX('Seasonal Index'!$E$2:$E$53,AI1609)</f>
        <v>0.97475376861810648</v>
      </c>
      <c r="AP1609" s="34" t="str">
        <f t="shared" si="353"/>
        <v/>
      </c>
      <c r="AQ1609" s="16">
        <f>IF(AJ1609=1,A1609-Regression!$C$15,0)</f>
        <v>0</v>
      </c>
      <c r="AR1609" s="16">
        <f>IF(AJ1609=1,AK1609-Regression!$D$15,0)</f>
        <v>0</v>
      </c>
      <c r="AS1609" s="16">
        <f>IF(AJ1609=1,AL1609-Regression!$E$15,0)</f>
        <v>0</v>
      </c>
      <c r="AT1609" s="16">
        <f>IF(AJ1609=1,AP1609-Regression!$F$15,0)</f>
        <v>0</v>
      </c>
      <c r="AU1609" s="19">
        <f>IF(AND(ISNUMBER(AK1609),ISNUMBER(AL1609)),Regression!$C$38+Regression!$D$38*A1609+Regression!$E$38*AK1609+Regression!$F$38*AL1609,"")</f>
        <v>8954.0317085835886</v>
      </c>
      <c r="AV1609" s="34">
        <f t="shared" si="354"/>
        <v>8727.9761522678764</v>
      </c>
      <c r="AW1609" s="13" t="str">
        <f>IF(AJ1609=1,"Train",IF(AH1609=Inputs!$B$6+1,"Validation",IF(AH1609&gt;Inputs!$B$6+1,"Forecast","Not used")))</f>
        <v>Not used</v>
      </c>
      <c r="AX1609" s="34">
        <f t="shared" si="355"/>
        <v>8796</v>
      </c>
      <c r="AY1609" s="38" t="str">
        <f t="shared" si="356"/>
        <v/>
      </c>
      <c r="AZ1609" s="13">
        <f t="shared" si="357"/>
        <v>0</v>
      </c>
      <c r="BB1609" s="19">
        <f>Regression!$C$45+Regression!$C$46*A1609</f>
        <v>8651.9548592562151</v>
      </c>
      <c r="BC1609" s="27" t="str">
        <f t="shared" si="358"/>
        <v/>
      </c>
      <c r="BD1609" s="30">
        <f>INDEX('Seasonal Index'!$H$2:$H$53,AI1609)</f>
        <v>0.96645545966881496</v>
      </c>
      <c r="BE1609" s="34" t="str">
        <f t="shared" si="359"/>
        <v/>
      </c>
      <c r="BF1609" s="38" t="str">
        <f t="shared" si="360"/>
        <v/>
      </c>
      <c r="BG1609" s="34">
        <f t="shared" si="361"/>
        <v>8796</v>
      </c>
      <c r="BH1609" s="13">
        <f t="shared" si="362"/>
        <v>0</v>
      </c>
      <c r="BI1609" s="13">
        <f t="shared" si="363"/>
        <v>0</v>
      </c>
    </row>
    <row r="1610" spans="1:61" x14ac:dyDescent="0.2">
      <c r="A1610" s="15">
        <v>1609</v>
      </c>
      <c r="B1610" s="35">
        <v>44533</v>
      </c>
      <c r="C1610" s="36">
        <v>8963</v>
      </c>
      <c r="D1610" s="37"/>
      <c r="E1610" s="15">
        <v>4570.1679999999997</v>
      </c>
      <c r="F1610" s="15">
        <v>221000</v>
      </c>
      <c r="G1610" s="15">
        <v>2033775.1428571399</v>
      </c>
      <c r="H1610" s="15">
        <v>66.89</v>
      </c>
      <c r="I1610" s="15">
        <v>71</v>
      </c>
      <c r="J1610" s="15">
        <v>3.38</v>
      </c>
      <c r="K1610" s="15">
        <v>23982.379000000001</v>
      </c>
      <c r="L1610" s="15">
        <v>424574</v>
      </c>
      <c r="M1610" s="15">
        <v>508</v>
      </c>
      <c r="N1610" s="15">
        <v>13.156000000000001</v>
      </c>
      <c r="O1610" s="15">
        <v>270461</v>
      </c>
      <c r="P1610" s="15">
        <v>16489.599999999999</v>
      </c>
      <c r="Q1610" s="15">
        <v>4388617</v>
      </c>
      <c r="R1610" s="15">
        <v>294000</v>
      </c>
      <c r="S1610" s="15">
        <v>22042</v>
      </c>
      <c r="T1610" s="15">
        <v>15.243</v>
      </c>
      <c r="U1610" s="15">
        <v>146.5</v>
      </c>
      <c r="V1610" s="15">
        <v>16</v>
      </c>
      <c r="W1610" s="15">
        <v>90.4</v>
      </c>
      <c r="X1610" s="15">
        <v>116.110325</v>
      </c>
      <c r="Y1610" s="15">
        <v>5.4835694000000004</v>
      </c>
      <c r="Z1610" s="15">
        <v>5.6534667015075701</v>
      </c>
      <c r="AA1610" s="15">
        <v>71.542472839355497</v>
      </c>
      <c r="AB1610" s="15">
        <v>331840</v>
      </c>
      <c r="AC1610" s="15">
        <v>32.340000000000003</v>
      </c>
      <c r="AD1610" s="15">
        <v>0</v>
      </c>
      <c r="AE1610" s="15">
        <v>113</v>
      </c>
      <c r="AF1610" s="15">
        <v>1.1000000000000001</v>
      </c>
      <c r="AH1610" s="13">
        <f t="shared" si="350"/>
        <v>2021</v>
      </c>
      <c r="AI1610" s="13">
        <f t="shared" si="351"/>
        <v>49</v>
      </c>
      <c r="AJ1610" s="13">
        <f>IF(AND(ISNUMBER(C1610),ISNUMBER(AK1610),ISNUMBER(AL1610),AH1610&gt;=Inputs!$B$5,AH1610&lt;=Inputs!$B$6,AH1610&lt;&gt;Inputs!$B$7,AH1610&lt;&gt;Inputs!$B$8),1,0)</f>
        <v>0</v>
      </c>
      <c r="AK1610" s="13">
        <f>IF(INDEX($E1610:$AF1610,Inputs!$C$10)="","",INDEX($E1610:$AF1610,Inputs!$C$10))</f>
        <v>270461</v>
      </c>
      <c r="AL1610" s="13">
        <f>IF(INDEX($E1610:$AF1610,Inputs!$C$11)="","",INDEX($E1610:$AF1610,Inputs!$C$11))</f>
        <v>221000</v>
      </c>
      <c r="AM1610" s="19">
        <f>Regression!$C$5+Regression!$C$6*A1610</f>
        <v>8959.7160233812338</v>
      </c>
      <c r="AN1610" s="27" t="str">
        <f t="shared" si="352"/>
        <v/>
      </c>
      <c r="AO1610" s="30">
        <f>INDEX('Seasonal Index'!$E$2:$E$53,AI1610)</f>
        <v>0.98029372066923559</v>
      </c>
      <c r="AP1610" s="34" t="str">
        <f t="shared" si="353"/>
        <v/>
      </c>
      <c r="AQ1610" s="16">
        <f>IF(AJ1610=1,A1610-Regression!$C$15,0)</f>
        <v>0</v>
      </c>
      <c r="AR1610" s="16">
        <f>IF(AJ1610=1,AK1610-Regression!$D$15,0)</f>
        <v>0</v>
      </c>
      <c r="AS1610" s="16">
        <f>IF(AJ1610=1,AL1610-Regression!$E$15,0)</f>
        <v>0</v>
      </c>
      <c r="AT1610" s="16">
        <f>IF(AJ1610=1,AP1610-Regression!$F$15,0)</f>
        <v>0</v>
      </c>
      <c r="AU1610" s="19">
        <f>IF(AND(ISNUMBER(AK1610),ISNUMBER(AL1610)),Regression!$C$38+Regression!$D$38*A1610+Regression!$E$38*AK1610+Regression!$F$38*AL1610,"")</f>
        <v>8960.4345194959242</v>
      </c>
      <c r="AV1610" s="34">
        <f t="shared" si="354"/>
        <v>8783.8576939297145</v>
      </c>
      <c r="AW1610" s="13" t="str">
        <f>IF(AJ1610=1,"Train",IF(AH1610=Inputs!$B$6+1,"Validation",IF(AH1610&gt;Inputs!$B$6+1,"Forecast","Not used")))</f>
        <v>Not used</v>
      </c>
      <c r="AX1610" s="34">
        <f t="shared" si="355"/>
        <v>8963</v>
      </c>
      <c r="AY1610" s="38" t="str">
        <f t="shared" si="356"/>
        <v/>
      </c>
      <c r="AZ1610" s="13">
        <f t="shared" si="357"/>
        <v>0</v>
      </c>
      <c r="BB1610" s="19">
        <f>Regression!$C$45+Regression!$C$46*A1610</f>
        <v>8653.5143588689916</v>
      </c>
      <c r="BC1610" s="27" t="str">
        <f t="shared" si="358"/>
        <v/>
      </c>
      <c r="BD1610" s="30">
        <f>INDEX('Seasonal Index'!$H$2:$H$53,AI1610)</f>
        <v>0.97990885322830168</v>
      </c>
      <c r="BE1610" s="34" t="str">
        <f t="shared" si="359"/>
        <v/>
      </c>
      <c r="BF1610" s="38" t="str">
        <f t="shared" si="360"/>
        <v/>
      </c>
      <c r="BG1610" s="34">
        <f t="shared" si="361"/>
        <v>8963</v>
      </c>
      <c r="BH1610" s="13">
        <f t="shared" si="362"/>
        <v>0</v>
      </c>
      <c r="BI1610" s="13">
        <f t="shared" si="363"/>
        <v>0</v>
      </c>
    </row>
    <row r="1611" spans="1:61" x14ac:dyDescent="0.2">
      <c r="A1611" s="15">
        <v>1610</v>
      </c>
      <c r="B1611" s="35">
        <v>44540</v>
      </c>
      <c r="C1611" s="36">
        <v>9472</v>
      </c>
      <c r="D1611" s="37"/>
      <c r="E1611" s="15">
        <v>4671.82</v>
      </c>
      <c r="F1611" s="15">
        <v>206000</v>
      </c>
      <c r="G1611" s="15">
        <v>1800947</v>
      </c>
      <c r="H1611" s="15">
        <v>71.313999999999993</v>
      </c>
      <c r="I1611" s="15">
        <v>74.787999999999997</v>
      </c>
      <c r="J1611" s="15">
        <v>3.3410000000000002</v>
      </c>
      <c r="K1611" s="15">
        <v>23982.379000000001</v>
      </c>
      <c r="L1611" s="15">
        <v>429881</v>
      </c>
      <c r="M1611" s="15">
        <v>538</v>
      </c>
      <c r="N1611" s="15">
        <v>13.156000000000001</v>
      </c>
      <c r="O1611" s="15">
        <v>270461</v>
      </c>
      <c r="P1611" s="15">
        <v>16704.2</v>
      </c>
      <c r="Q1611" s="15">
        <v>4388617</v>
      </c>
      <c r="R1611" s="15">
        <v>294000</v>
      </c>
      <c r="S1611" s="15">
        <v>22042</v>
      </c>
      <c r="T1611" s="15">
        <v>15.243</v>
      </c>
      <c r="U1611" s="15">
        <v>146.5</v>
      </c>
      <c r="V1611" s="15">
        <v>16</v>
      </c>
      <c r="W1611" s="15">
        <v>87.2</v>
      </c>
      <c r="X1611" s="15">
        <v>116.18656</v>
      </c>
      <c r="Y1611" s="15">
        <v>5.4835694000000004</v>
      </c>
      <c r="Z1611" s="15">
        <v>5.6534667015075701</v>
      </c>
      <c r="AA1611" s="15">
        <v>71.542472839355497</v>
      </c>
      <c r="AB1611" s="15">
        <v>331840</v>
      </c>
      <c r="AC1611" s="15">
        <v>33.229999999999997</v>
      </c>
      <c r="AD1611" s="15">
        <v>0</v>
      </c>
      <c r="AE1611" s="15">
        <v>115.6</v>
      </c>
      <c r="AF1611" s="15">
        <v>6.2</v>
      </c>
      <c r="AH1611" s="13">
        <f t="shared" si="350"/>
        <v>2021</v>
      </c>
      <c r="AI1611" s="13">
        <f t="shared" si="351"/>
        <v>50</v>
      </c>
      <c r="AJ1611" s="13">
        <f>IF(AND(ISNUMBER(C1611),ISNUMBER(AK1611),ISNUMBER(AL1611),AH1611&gt;=Inputs!$B$5,AH1611&lt;=Inputs!$B$6,AH1611&lt;&gt;Inputs!$B$7,AH1611&lt;&gt;Inputs!$B$8),1,0)</f>
        <v>0</v>
      </c>
      <c r="AK1611" s="13">
        <f>IF(INDEX($E1611:$AF1611,Inputs!$C$10)="","",INDEX($E1611:$AF1611,Inputs!$C$10))</f>
        <v>270461</v>
      </c>
      <c r="AL1611" s="13">
        <f>IF(INDEX($E1611:$AF1611,Inputs!$C$11)="","",INDEX($E1611:$AF1611,Inputs!$C$11))</f>
        <v>206000</v>
      </c>
      <c r="AM1611" s="19">
        <f>Regression!$C$5+Regression!$C$6*A1611</f>
        <v>8958.5433484429141</v>
      </c>
      <c r="AN1611" s="27" t="str">
        <f t="shared" si="352"/>
        <v/>
      </c>
      <c r="AO1611" s="30">
        <f>INDEX('Seasonal Index'!$E$2:$E$53,AI1611)</f>
        <v>1.00060911532618</v>
      </c>
      <c r="AP1611" s="34" t="str">
        <f t="shared" si="353"/>
        <v/>
      </c>
      <c r="AQ1611" s="16">
        <f>IF(AJ1611=1,A1611-Regression!$C$15,0)</f>
        <v>0</v>
      </c>
      <c r="AR1611" s="16">
        <f>IF(AJ1611=1,AK1611-Regression!$D$15,0)</f>
        <v>0</v>
      </c>
      <c r="AS1611" s="16">
        <f>IF(AJ1611=1,AL1611-Regression!$E$15,0)</f>
        <v>0</v>
      </c>
      <c r="AT1611" s="16">
        <f>IF(AJ1611=1,AP1611-Regression!$F$15,0)</f>
        <v>0</v>
      </c>
      <c r="AU1611" s="19">
        <f>IF(AND(ISNUMBER(AK1611),ISNUMBER(AL1611)),Regression!$C$38+Regression!$D$38*A1611+Regression!$E$38*AK1611+Regression!$F$38*AL1611,"")</f>
        <v>8998.6978269293486</v>
      </c>
      <c r="AV1611" s="34">
        <f t="shared" si="354"/>
        <v>9004.1790716913947</v>
      </c>
      <c r="AW1611" s="13" t="str">
        <f>IF(AJ1611=1,"Train",IF(AH1611=Inputs!$B$6+1,"Validation",IF(AH1611&gt;Inputs!$B$6+1,"Forecast","Not used")))</f>
        <v>Not used</v>
      </c>
      <c r="AX1611" s="34">
        <f t="shared" si="355"/>
        <v>9472</v>
      </c>
      <c r="AY1611" s="38" t="str">
        <f t="shared" si="356"/>
        <v/>
      </c>
      <c r="AZ1611" s="13">
        <f t="shared" si="357"/>
        <v>0</v>
      </c>
      <c r="BB1611" s="19">
        <f>Regression!$C$45+Regression!$C$46*A1611</f>
        <v>8655.0738584817682</v>
      </c>
      <c r="BC1611" s="27" t="str">
        <f t="shared" si="358"/>
        <v/>
      </c>
      <c r="BD1611" s="30">
        <f>INDEX('Seasonal Index'!$H$2:$H$53,AI1611)</f>
        <v>0.99765913713107945</v>
      </c>
      <c r="BE1611" s="34" t="str">
        <f t="shared" si="359"/>
        <v/>
      </c>
      <c r="BF1611" s="38" t="str">
        <f t="shared" si="360"/>
        <v/>
      </c>
      <c r="BG1611" s="34">
        <f t="shared" si="361"/>
        <v>9472</v>
      </c>
      <c r="BH1611" s="13">
        <f t="shared" si="362"/>
        <v>0</v>
      </c>
      <c r="BI1611" s="13">
        <f t="shared" si="363"/>
        <v>0</v>
      </c>
    </row>
    <row r="1612" spans="1:61" x14ac:dyDescent="0.2">
      <c r="A1612" s="15">
        <v>1611</v>
      </c>
      <c r="B1612" s="35">
        <v>44547</v>
      </c>
      <c r="C1612" s="36">
        <v>8986</v>
      </c>
      <c r="D1612" s="37"/>
      <c r="E1612" s="15">
        <v>4660.4440000000004</v>
      </c>
      <c r="F1612" s="15">
        <v>227000</v>
      </c>
      <c r="G1612" s="15">
        <v>1918840.1428571399</v>
      </c>
      <c r="H1612" s="15">
        <v>71.183999999999997</v>
      </c>
      <c r="I1612" s="15">
        <v>73.762</v>
      </c>
      <c r="J1612" s="15">
        <v>3.3149999999999999</v>
      </c>
      <c r="K1612" s="15">
        <v>23982.379000000001</v>
      </c>
      <c r="L1612" s="15">
        <v>429881</v>
      </c>
      <c r="M1612" s="15">
        <v>538</v>
      </c>
      <c r="N1612" s="15">
        <v>13.37</v>
      </c>
      <c r="O1612" s="15">
        <v>277877</v>
      </c>
      <c r="P1612" s="15">
        <v>16704.2</v>
      </c>
      <c r="Q1612" s="15">
        <v>4447135</v>
      </c>
      <c r="R1612" s="15">
        <v>294000</v>
      </c>
      <c r="S1612" s="15">
        <v>22042</v>
      </c>
      <c r="T1612" s="15">
        <v>15.243</v>
      </c>
      <c r="U1612" s="15">
        <v>146.5</v>
      </c>
      <c r="V1612" s="15">
        <v>16</v>
      </c>
      <c r="W1612" s="15">
        <v>87.2</v>
      </c>
      <c r="X1612" s="15">
        <v>115.76054000000001</v>
      </c>
      <c r="Y1612" s="15">
        <v>5.4835694000000004</v>
      </c>
      <c r="Z1612" s="15">
        <v>6</v>
      </c>
      <c r="AA1612" s="15">
        <v>71.542472839355497</v>
      </c>
      <c r="AB1612" s="15">
        <v>331840</v>
      </c>
      <c r="AC1612" s="15">
        <v>33.229999999999997</v>
      </c>
      <c r="AD1612" s="15">
        <v>0</v>
      </c>
      <c r="AE1612" s="15">
        <v>101.4</v>
      </c>
      <c r="AF1612" s="15">
        <v>5.9</v>
      </c>
      <c r="AH1612" s="13">
        <f t="shared" si="350"/>
        <v>2021</v>
      </c>
      <c r="AI1612" s="13">
        <f t="shared" si="351"/>
        <v>51</v>
      </c>
      <c r="AJ1612" s="13">
        <f>IF(AND(ISNUMBER(C1612),ISNUMBER(AK1612),ISNUMBER(AL1612),AH1612&gt;=Inputs!$B$5,AH1612&lt;=Inputs!$B$6,AH1612&lt;&gt;Inputs!$B$7,AH1612&lt;&gt;Inputs!$B$8),1,0)</f>
        <v>0</v>
      </c>
      <c r="AK1612" s="13">
        <f>IF(INDEX($E1612:$AF1612,Inputs!$C$10)="","",INDEX($E1612:$AF1612,Inputs!$C$10))</f>
        <v>277877</v>
      </c>
      <c r="AL1612" s="13">
        <f>IF(INDEX($E1612:$AF1612,Inputs!$C$11)="","",INDEX($E1612:$AF1612,Inputs!$C$11))</f>
        <v>227000</v>
      </c>
      <c r="AM1612" s="19">
        <f>Regression!$C$5+Regression!$C$6*A1612</f>
        <v>8957.3706735045962</v>
      </c>
      <c r="AN1612" s="27" t="str">
        <f t="shared" si="352"/>
        <v/>
      </c>
      <c r="AO1612" s="30">
        <f>INDEX('Seasonal Index'!$E$2:$E$53,AI1612)</f>
        <v>1.0219733137822757</v>
      </c>
      <c r="AP1612" s="34" t="str">
        <f t="shared" si="353"/>
        <v/>
      </c>
      <c r="AQ1612" s="16">
        <f>IF(AJ1612=1,A1612-Regression!$C$15,0)</f>
        <v>0</v>
      </c>
      <c r="AR1612" s="16">
        <f>IF(AJ1612=1,AK1612-Regression!$D$15,0)</f>
        <v>0</v>
      </c>
      <c r="AS1612" s="16">
        <f>IF(AJ1612=1,AL1612-Regression!$E$15,0)</f>
        <v>0</v>
      </c>
      <c r="AT1612" s="16">
        <f>IF(AJ1612=1,AP1612-Regression!$F$15,0)</f>
        <v>0</v>
      </c>
      <c r="AU1612" s="19">
        <f>IF(AND(ISNUMBER(AK1612),ISNUMBER(AL1612)),Regression!$C$38+Regression!$D$38*A1612+Regression!$E$38*AK1612+Regression!$F$38*AL1612,"")</f>
        <v>8954.9114058418909</v>
      </c>
      <c r="AV1612" s="34">
        <f t="shared" si="354"/>
        <v>9151.6804840549339</v>
      </c>
      <c r="AW1612" s="13" t="str">
        <f>IF(AJ1612=1,"Train",IF(AH1612=Inputs!$B$6+1,"Validation",IF(AH1612&gt;Inputs!$B$6+1,"Forecast","Not used")))</f>
        <v>Not used</v>
      </c>
      <c r="AX1612" s="34">
        <f t="shared" si="355"/>
        <v>8986</v>
      </c>
      <c r="AY1612" s="38" t="str">
        <f t="shared" si="356"/>
        <v/>
      </c>
      <c r="AZ1612" s="13">
        <f t="shared" si="357"/>
        <v>0</v>
      </c>
      <c r="BB1612" s="19">
        <f>Regression!$C$45+Regression!$C$46*A1612</f>
        <v>8656.6333580945466</v>
      </c>
      <c r="BC1612" s="27" t="str">
        <f t="shared" si="358"/>
        <v/>
      </c>
      <c r="BD1612" s="30">
        <f>INDEX('Seasonal Index'!$H$2:$H$53,AI1612)</f>
        <v>1.0395425337611444</v>
      </c>
      <c r="BE1612" s="34" t="str">
        <f t="shared" si="359"/>
        <v/>
      </c>
      <c r="BF1612" s="38" t="str">
        <f t="shared" si="360"/>
        <v/>
      </c>
      <c r="BG1612" s="34">
        <f t="shared" si="361"/>
        <v>8986</v>
      </c>
      <c r="BH1612" s="13">
        <f t="shared" si="362"/>
        <v>0</v>
      </c>
      <c r="BI1612" s="13">
        <f t="shared" si="363"/>
        <v>0</v>
      </c>
    </row>
    <row r="1613" spans="1:61" x14ac:dyDescent="0.2">
      <c r="A1613" s="15">
        <v>1612</v>
      </c>
      <c r="B1613" s="35">
        <v>44554</v>
      </c>
      <c r="C1613" s="36">
        <v>9724</v>
      </c>
      <c r="D1613" s="37"/>
      <c r="E1613" s="15">
        <v>4659.8999999999996</v>
      </c>
      <c r="F1613" s="15">
        <v>215000</v>
      </c>
      <c r="G1613" s="15">
        <v>2048452</v>
      </c>
      <c r="H1613" s="15">
        <v>71.625</v>
      </c>
      <c r="I1613" s="15">
        <v>73.91</v>
      </c>
      <c r="J1613" s="15">
        <v>3.2949999999999999</v>
      </c>
      <c r="K1613" s="15">
        <v>23982.379000000001</v>
      </c>
      <c r="L1613" s="15">
        <v>429881</v>
      </c>
      <c r="M1613" s="15">
        <v>538</v>
      </c>
      <c r="N1613" s="15">
        <v>13.37</v>
      </c>
      <c r="O1613" s="15">
        <v>277877</v>
      </c>
      <c r="P1613" s="15">
        <v>16704.2</v>
      </c>
      <c r="Q1613" s="15">
        <v>4447135</v>
      </c>
      <c r="R1613" s="15">
        <v>294000</v>
      </c>
      <c r="S1613" s="15">
        <v>22042</v>
      </c>
      <c r="T1613" s="15">
        <v>15.243</v>
      </c>
      <c r="U1613" s="15">
        <v>146.5</v>
      </c>
      <c r="V1613" s="15">
        <v>16</v>
      </c>
      <c r="W1613" s="15">
        <v>87.2</v>
      </c>
      <c r="X1613" s="15">
        <v>116.00184</v>
      </c>
      <c r="Y1613" s="15">
        <v>5.4835694000000004</v>
      </c>
      <c r="Z1613" s="15">
        <v>6</v>
      </c>
      <c r="AA1613" s="15">
        <v>71.542472839355497</v>
      </c>
      <c r="AB1613" s="15">
        <v>331840</v>
      </c>
      <c r="AC1613" s="15">
        <v>33.229999999999997</v>
      </c>
      <c r="AD1613" s="15">
        <v>1</v>
      </c>
      <c r="AE1613" s="15">
        <v>139.4</v>
      </c>
      <c r="AF1613" s="15">
        <v>1.1000000000000001</v>
      </c>
      <c r="AH1613" s="13">
        <f t="shared" si="350"/>
        <v>2021</v>
      </c>
      <c r="AI1613" s="13">
        <f t="shared" si="351"/>
        <v>52</v>
      </c>
      <c r="AJ1613" s="13">
        <f>IF(AND(ISNUMBER(C1613),ISNUMBER(AK1613),ISNUMBER(AL1613),AH1613&gt;=Inputs!$B$5,AH1613&lt;=Inputs!$B$6,AH1613&lt;&gt;Inputs!$B$7,AH1613&lt;&gt;Inputs!$B$8),1,0)</f>
        <v>0</v>
      </c>
      <c r="AK1613" s="13">
        <f>IF(INDEX($E1613:$AF1613,Inputs!$C$10)="","",INDEX($E1613:$AF1613,Inputs!$C$10))</f>
        <v>277877</v>
      </c>
      <c r="AL1613" s="13">
        <f>IF(INDEX($E1613:$AF1613,Inputs!$C$11)="","",INDEX($E1613:$AF1613,Inputs!$C$11))</f>
        <v>215000</v>
      </c>
      <c r="AM1613" s="19">
        <f>Regression!$C$5+Regression!$C$6*A1613</f>
        <v>8956.1979985662765</v>
      </c>
      <c r="AN1613" s="27" t="str">
        <f t="shared" si="352"/>
        <v/>
      </c>
      <c r="AO1613" s="30">
        <f>INDEX('Seasonal Index'!$E$2:$E$53,AI1613)</f>
        <v>0.94105970168970154</v>
      </c>
      <c r="AP1613" s="34" t="str">
        <f t="shared" si="353"/>
        <v/>
      </c>
      <c r="AQ1613" s="16">
        <f>IF(AJ1613=1,A1613-Regression!$C$15,0)</f>
        <v>0</v>
      </c>
      <c r="AR1613" s="16">
        <f>IF(AJ1613=1,AK1613-Regression!$D$15,0)</f>
        <v>0</v>
      </c>
      <c r="AS1613" s="16">
        <f>IF(AJ1613=1,AL1613-Regression!$E$15,0)</f>
        <v>0</v>
      </c>
      <c r="AT1613" s="16">
        <f>IF(AJ1613=1,AP1613-Regression!$F$15,0)</f>
        <v>0</v>
      </c>
      <c r="AU1613" s="19">
        <f>IF(AND(ISNUMBER(AK1613),ISNUMBER(AL1613)),Regression!$C$38+Regression!$D$38*A1613+Regression!$E$38*AK1613+Regression!$F$38*AL1613,"")</f>
        <v>8985.2095891450426</v>
      </c>
      <c r="AV1613" s="34">
        <f t="shared" si="354"/>
        <v>8455.6186555802797</v>
      </c>
      <c r="AW1613" s="13" t="str">
        <f>IF(AJ1613=1,"Train",IF(AH1613=Inputs!$B$6+1,"Validation",IF(AH1613&gt;Inputs!$B$6+1,"Forecast","Not used")))</f>
        <v>Not used</v>
      </c>
      <c r="AX1613" s="34">
        <f t="shared" si="355"/>
        <v>9724</v>
      </c>
      <c r="AY1613" s="38" t="str">
        <f t="shared" si="356"/>
        <v/>
      </c>
      <c r="AZ1613" s="13">
        <f t="shared" si="357"/>
        <v>0</v>
      </c>
      <c r="BB1613" s="19">
        <f>Regression!$C$45+Regression!$C$46*A1613</f>
        <v>8658.1928577073231</v>
      </c>
      <c r="BC1613" s="27" t="str">
        <f t="shared" si="358"/>
        <v/>
      </c>
      <c r="BD1613" s="30">
        <f>INDEX('Seasonal Index'!$H$2:$H$53,AI1613)</f>
        <v>0.89289929772275245</v>
      </c>
      <c r="BE1613" s="34" t="str">
        <f t="shared" si="359"/>
        <v/>
      </c>
      <c r="BF1613" s="38" t="str">
        <f t="shared" si="360"/>
        <v/>
      </c>
      <c r="BG1613" s="34">
        <f t="shared" si="361"/>
        <v>9724</v>
      </c>
      <c r="BH1613" s="13">
        <f t="shared" si="362"/>
        <v>0</v>
      </c>
      <c r="BI1613" s="13">
        <f t="shared" si="363"/>
        <v>0</v>
      </c>
    </row>
    <row r="1614" spans="1:61" x14ac:dyDescent="0.2">
      <c r="A1614" s="15">
        <v>1613</v>
      </c>
      <c r="B1614" s="35">
        <v>44561</v>
      </c>
      <c r="C1614" s="36">
        <v>8172</v>
      </c>
      <c r="D1614" s="37"/>
      <c r="E1614" s="15">
        <v>4783.1019999999999</v>
      </c>
      <c r="F1614" s="15">
        <v>217000</v>
      </c>
      <c r="G1614" s="15">
        <v>1923144.57142857</v>
      </c>
      <c r="H1614" s="15">
        <v>76.048000000000002</v>
      </c>
      <c r="I1614" s="15">
        <v>78.16</v>
      </c>
      <c r="J1614" s="15">
        <v>3.2749999999999999</v>
      </c>
      <c r="K1614" s="15">
        <v>23982.379000000001</v>
      </c>
      <c r="L1614" s="15">
        <v>429881</v>
      </c>
      <c r="M1614" s="15">
        <v>538</v>
      </c>
      <c r="N1614" s="15">
        <v>13.37</v>
      </c>
      <c r="O1614" s="15">
        <v>277877</v>
      </c>
      <c r="P1614" s="15">
        <v>16704.2</v>
      </c>
      <c r="Q1614" s="15">
        <v>4447135</v>
      </c>
      <c r="R1614" s="15">
        <v>294000</v>
      </c>
      <c r="S1614" s="15">
        <v>22042</v>
      </c>
      <c r="T1614" s="15">
        <v>15.243</v>
      </c>
      <c r="U1614" s="15">
        <v>146.5</v>
      </c>
      <c r="V1614" s="15">
        <v>16</v>
      </c>
      <c r="W1614" s="15">
        <v>87.2</v>
      </c>
      <c r="X1614" s="15">
        <v>115.850075</v>
      </c>
      <c r="Y1614" s="15">
        <v>5.4835694000000004</v>
      </c>
      <c r="Z1614" s="15">
        <v>6</v>
      </c>
      <c r="AA1614" s="15">
        <v>71.542472839355497</v>
      </c>
      <c r="AB1614" s="15">
        <v>331840</v>
      </c>
      <c r="AC1614" s="15">
        <v>33.229999999999997</v>
      </c>
      <c r="AD1614" s="15">
        <v>1</v>
      </c>
      <c r="AE1614" s="15">
        <v>99.7</v>
      </c>
      <c r="AF1614" s="15">
        <v>11.4</v>
      </c>
      <c r="AH1614" s="13">
        <f t="shared" si="350"/>
        <v>2021</v>
      </c>
      <c r="AI1614" s="13">
        <f t="shared" si="351"/>
        <v>52</v>
      </c>
      <c r="AJ1614" s="13">
        <f>IF(AND(ISNUMBER(C1614),ISNUMBER(AK1614),ISNUMBER(AL1614),AH1614&gt;=Inputs!$B$5,AH1614&lt;=Inputs!$B$6,AH1614&lt;&gt;Inputs!$B$7,AH1614&lt;&gt;Inputs!$B$8),1,0)</f>
        <v>0</v>
      </c>
      <c r="AK1614" s="13">
        <f>IF(INDEX($E1614:$AF1614,Inputs!$C$10)="","",INDEX($E1614:$AF1614,Inputs!$C$10))</f>
        <v>277877</v>
      </c>
      <c r="AL1614" s="13">
        <f>IF(INDEX($E1614:$AF1614,Inputs!$C$11)="","",INDEX($E1614:$AF1614,Inputs!$C$11))</f>
        <v>217000</v>
      </c>
      <c r="AM1614" s="19">
        <f>Regression!$C$5+Regression!$C$6*A1614</f>
        <v>8955.0253236279568</v>
      </c>
      <c r="AN1614" s="27" t="str">
        <f t="shared" si="352"/>
        <v/>
      </c>
      <c r="AO1614" s="30">
        <f>INDEX('Seasonal Index'!$E$2:$E$53,AI1614)</f>
        <v>0.94105970168970154</v>
      </c>
      <c r="AP1614" s="34" t="str">
        <f t="shared" si="353"/>
        <v/>
      </c>
      <c r="AQ1614" s="16">
        <f>IF(AJ1614=1,A1614-Regression!$C$15,0)</f>
        <v>0</v>
      </c>
      <c r="AR1614" s="16">
        <f>IF(AJ1614=1,AK1614-Regression!$D$15,0)</f>
        <v>0</v>
      </c>
      <c r="AS1614" s="16">
        <f>IF(AJ1614=1,AL1614-Regression!$E$15,0)</f>
        <v>0</v>
      </c>
      <c r="AT1614" s="16">
        <f>IF(AJ1614=1,AP1614-Regression!$F$15,0)</f>
        <v>0</v>
      </c>
      <c r="AU1614" s="19">
        <f>IF(AND(ISNUMBER(AK1614),ISNUMBER(AL1614)),Regression!$C$38+Regression!$D$38*A1614+Regression!$E$38*AK1614+Regression!$F$38*AL1614,"")</f>
        <v>8978.3371931735928</v>
      </c>
      <c r="AV1614" s="34">
        <f t="shared" si="354"/>
        <v>8449.1513206774944</v>
      </c>
      <c r="AW1614" s="13" t="str">
        <f>IF(AJ1614=1,"Train",IF(AH1614=Inputs!$B$6+1,"Validation",IF(AH1614&gt;Inputs!$B$6+1,"Forecast","Not used")))</f>
        <v>Not used</v>
      </c>
      <c r="AX1614" s="34">
        <f t="shared" si="355"/>
        <v>8172</v>
      </c>
      <c r="AY1614" s="38" t="str">
        <f t="shared" si="356"/>
        <v/>
      </c>
      <c r="AZ1614" s="13">
        <f t="shared" si="357"/>
        <v>0</v>
      </c>
      <c r="BB1614" s="19">
        <f>Regression!$C$45+Regression!$C$46*A1614</f>
        <v>8659.7523573200997</v>
      </c>
      <c r="BC1614" s="27" t="str">
        <f t="shared" si="358"/>
        <v/>
      </c>
      <c r="BD1614" s="30">
        <f>INDEX('Seasonal Index'!$H$2:$H$53,AI1614)</f>
        <v>0.89289929772275245</v>
      </c>
      <c r="BE1614" s="34" t="str">
        <f t="shared" si="359"/>
        <v/>
      </c>
      <c r="BF1614" s="38" t="str">
        <f t="shared" si="360"/>
        <v/>
      </c>
      <c r="BG1614" s="34">
        <f t="shared" si="361"/>
        <v>8172</v>
      </c>
      <c r="BH1614" s="13">
        <f t="shared" si="362"/>
        <v>0</v>
      </c>
      <c r="BI1614" s="13">
        <f t="shared" si="363"/>
        <v>0</v>
      </c>
    </row>
    <row r="1615" spans="1:61" x14ac:dyDescent="0.2">
      <c r="A1615" s="15">
        <v>1614</v>
      </c>
      <c r="B1615" s="35">
        <v>44568</v>
      </c>
      <c r="C1615" s="36">
        <v>7906</v>
      </c>
      <c r="D1615" s="37"/>
      <c r="E1615" s="15">
        <v>4732.7520000000004</v>
      </c>
      <c r="F1615" s="15">
        <v>229000</v>
      </c>
      <c r="G1615" s="15">
        <v>1685963.42857143</v>
      </c>
      <c r="H1615" s="15">
        <v>77.858000000000004</v>
      </c>
      <c r="I1615" s="15">
        <v>80.501999999999995</v>
      </c>
      <c r="J1615" s="15">
        <v>3.2810000000000001</v>
      </c>
      <c r="K1615" s="15">
        <v>23982.379000000001</v>
      </c>
      <c r="L1615" s="15">
        <v>429881</v>
      </c>
      <c r="M1615" s="15">
        <v>560</v>
      </c>
      <c r="N1615" s="15">
        <v>13.37</v>
      </c>
      <c r="O1615" s="15">
        <v>277877</v>
      </c>
      <c r="P1615" s="15">
        <v>16849.8</v>
      </c>
      <c r="Q1615" s="15">
        <v>4447135</v>
      </c>
      <c r="R1615" s="15">
        <v>294000</v>
      </c>
      <c r="S1615" s="15">
        <v>22042</v>
      </c>
      <c r="T1615" s="15">
        <v>15.243</v>
      </c>
      <c r="U1615" s="15">
        <v>146.5</v>
      </c>
      <c r="V1615" s="15">
        <v>16</v>
      </c>
      <c r="W1615" s="15">
        <v>86.1</v>
      </c>
      <c r="X1615" s="15">
        <v>115.38460000000001</v>
      </c>
      <c r="Y1615" s="15">
        <v>5.4835694000000004</v>
      </c>
      <c r="Z1615" s="15">
        <v>6</v>
      </c>
      <c r="AA1615" s="15">
        <v>71.542472839355497</v>
      </c>
      <c r="AB1615" s="15">
        <v>331840</v>
      </c>
      <c r="AC1615" s="15">
        <v>33.409999999999997</v>
      </c>
      <c r="AD1615" s="15">
        <v>1</v>
      </c>
      <c r="AE1615" s="15">
        <v>173.7</v>
      </c>
      <c r="AF1615" s="15">
        <v>3</v>
      </c>
      <c r="AH1615" s="13">
        <f t="shared" si="350"/>
        <v>2022</v>
      </c>
      <c r="AI1615" s="13">
        <f t="shared" si="351"/>
        <v>1</v>
      </c>
      <c r="AJ1615" s="13">
        <f>IF(AND(ISNUMBER(C1615),ISNUMBER(AK1615),ISNUMBER(AL1615),AH1615&gt;=Inputs!$B$5,AH1615&lt;=Inputs!$B$6,AH1615&lt;&gt;Inputs!$B$7,AH1615&lt;&gt;Inputs!$B$8),1,0)</f>
        <v>1</v>
      </c>
      <c r="AK1615" s="13">
        <f>IF(INDEX($E1615:$AF1615,Inputs!$C$10)="","",INDEX($E1615:$AF1615,Inputs!$C$10))</f>
        <v>277877</v>
      </c>
      <c r="AL1615" s="13">
        <f>IF(INDEX($E1615:$AF1615,Inputs!$C$11)="","",INDEX($E1615:$AF1615,Inputs!$C$11))</f>
        <v>229000</v>
      </c>
      <c r="AM1615" s="19">
        <f>Regression!$C$5+Regression!$C$6*A1615</f>
        <v>8953.852648689639</v>
      </c>
      <c r="AN1615" s="27">
        <f t="shared" si="352"/>
        <v>0.88297186811054029</v>
      </c>
      <c r="AO1615" s="30">
        <f>INDEX('Seasonal Index'!$E$2:$E$53,AI1615)</f>
        <v>0.91465818912124619</v>
      </c>
      <c r="AP1615" s="34">
        <f t="shared" si="353"/>
        <v>8643.6661192479496</v>
      </c>
      <c r="AQ1615" s="16">
        <f>IF(AJ1615=1,A1615-Regression!$C$15,0)</f>
        <v>118.71942446043158</v>
      </c>
      <c r="AR1615" s="16">
        <f>IF(AJ1615=1,AK1615-Regression!$D$15,0)</f>
        <v>10474.02158273384</v>
      </c>
      <c r="AS1615" s="16">
        <f>IF(AJ1615=1,AL1615-Regression!$E$15,0)</f>
        <v>-6292.5659472421976</v>
      </c>
      <c r="AT1615" s="16">
        <f>IF(AJ1615=1,AP1615-Regression!$F$15,0)</f>
        <v>-450.90652257531656</v>
      </c>
      <c r="AU1615" s="19">
        <f>IF(AND(ISNUMBER(AK1615),ISNUMBER(AL1615)),Regression!$C$38+Regression!$D$38*A1615+Regression!$E$38*AK1615+Regression!$F$38*AL1615,"")</f>
        <v>8944.9143834345723</v>
      </c>
      <c r="AV1615" s="34">
        <f t="shared" si="354"/>
        <v>8181.5391917968545</v>
      </c>
      <c r="AW1615" s="13" t="str">
        <f>IF(AJ1615=1,"Train",IF(AH1615=Inputs!$B$6+1,"Validation",IF(AH1615&gt;Inputs!$B$6+1,"Forecast","Not used")))</f>
        <v>Train</v>
      </c>
      <c r="AX1615" s="34">
        <f t="shared" si="355"/>
        <v>7906</v>
      </c>
      <c r="AY1615" s="38" t="str">
        <f t="shared" si="356"/>
        <v/>
      </c>
      <c r="AZ1615" s="13">
        <f t="shared" si="357"/>
        <v>-301.24826418662269</v>
      </c>
      <c r="BB1615" s="19">
        <f>Regression!$C$45+Regression!$C$46*A1615</f>
        <v>8661.3118569328763</v>
      </c>
      <c r="BC1615" s="27">
        <f t="shared" si="358"/>
        <v>0.91279475102512408</v>
      </c>
      <c r="BD1615" s="30">
        <f>INDEX('Seasonal Index'!$H$2:$H$53,AI1615)</f>
        <v>0.90693988880451892</v>
      </c>
      <c r="BE1615" s="34">
        <f t="shared" si="359"/>
        <v>7855.2892124279642</v>
      </c>
      <c r="BF1615" s="38" t="str">
        <f t="shared" si="360"/>
        <v/>
      </c>
      <c r="BG1615" s="34">
        <f t="shared" si="361"/>
        <v>7906</v>
      </c>
      <c r="BH1615" s="13">
        <f t="shared" si="362"/>
        <v>0</v>
      </c>
      <c r="BI1615" s="13">
        <f t="shared" si="363"/>
        <v>0</v>
      </c>
    </row>
    <row r="1616" spans="1:61" x14ac:dyDescent="0.2">
      <c r="A1616" s="15">
        <v>1615</v>
      </c>
      <c r="B1616" s="35">
        <v>44575</v>
      </c>
      <c r="C1616" s="36">
        <v>8224</v>
      </c>
      <c r="D1616" s="37"/>
      <c r="E1616" s="15">
        <v>4686.3180000000002</v>
      </c>
      <c r="F1616" s="15">
        <v>250000</v>
      </c>
      <c r="G1616" s="15">
        <v>1465668.2857142901</v>
      </c>
      <c r="H1616" s="15">
        <v>81.516000000000005</v>
      </c>
      <c r="I1616" s="15">
        <v>85.067999999999998</v>
      </c>
      <c r="J1616" s="15">
        <v>3.2949999999999999</v>
      </c>
      <c r="K1616" s="15">
        <v>23982.379000000001</v>
      </c>
      <c r="L1616" s="15">
        <v>465281</v>
      </c>
      <c r="M1616" s="15">
        <v>560</v>
      </c>
      <c r="N1616" s="15">
        <v>13.37</v>
      </c>
      <c r="O1616" s="15">
        <v>277877</v>
      </c>
      <c r="P1616" s="15">
        <v>16849.8</v>
      </c>
      <c r="Q1616" s="15">
        <v>4447135</v>
      </c>
      <c r="R1616" s="15">
        <v>294000</v>
      </c>
      <c r="S1616" s="15">
        <v>22042</v>
      </c>
      <c r="T1616" s="15">
        <v>15.243</v>
      </c>
      <c r="U1616" s="15">
        <v>146.5</v>
      </c>
      <c r="V1616" s="15">
        <v>16</v>
      </c>
      <c r="W1616" s="15">
        <v>86.1</v>
      </c>
      <c r="X1616" s="15">
        <v>115.26142</v>
      </c>
      <c r="Y1616" s="15">
        <v>5.4835694000000004</v>
      </c>
      <c r="Z1616" s="15">
        <v>6</v>
      </c>
      <c r="AA1616" s="15">
        <v>71.542472839355497</v>
      </c>
      <c r="AB1616" s="15">
        <v>331840</v>
      </c>
      <c r="AC1616" s="15">
        <v>33.409999999999997</v>
      </c>
      <c r="AD1616" s="15">
        <v>0</v>
      </c>
      <c r="AE1616" s="15">
        <v>171.7</v>
      </c>
      <c r="AF1616" s="15">
        <v>0.1</v>
      </c>
      <c r="AH1616" s="13">
        <f t="shared" si="350"/>
        <v>2022</v>
      </c>
      <c r="AI1616" s="13">
        <f t="shared" si="351"/>
        <v>2</v>
      </c>
      <c r="AJ1616" s="13">
        <f>IF(AND(ISNUMBER(C1616),ISNUMBER(AK1616),ISNUMBER(AL1616),AH1616&gt;=Inputs!$B$5,AH1616&lt;=Inputs!$B$6,AH1616&lt;&gt;Inputs!$B$7,AH1616&lt;&gt;Inputs!$B$8),1,0)</f>
        <v>1</v>
      </c>
      <c r="AK1616" s="13">
        <f>IF(INDEX($E1616:$AF1616,Inputs!$C$10)="","",INDEX($E1616:$AF1616,Inputs!$C$10))</f>
        <v>277877</v>
      </c>
      <c r="AL1616" s="13">
        <f>IF(INDEX($E1616:$AF1616,Inputs!$C$11)="","",INDEX($E1616:$AF1616,Inputs!$C$11))</f>
        <v>250000</v>
      </c>
      <c r="AM1616" s="19">
        <f>Regression!$C$5+Regression!$C$6*A1616</f>
        <v>8952.6799737513193</v>
      </c>
      <c r="AN1616" s="27">
        <f t="shared" si="352"/>
        <v>0.91860761516241374</v>
      </c>
      <c r="AO1616" s="30">
        <f>INDEX('Seasonal Index'!$E$2:$E$53,AI1616)</f>
        <v>0.92112372079680493</v>
      </c>
      <c r="AP1616" s="34">
        <f t="shared" si="353"/>
        <v>8928.2251822653598</v>
      </c>
      <c r="AQ1616" s="16">
        <f>IF(AJ1616=1,A1616-Regression!$C$15,0)</f>
        <v>119.71942446043158</v>
      </c>
      <c r="AR1616" s="16">
        <f>IF(AJ1616=1,AK1616-Regression!$D$15,0)</f>
        <v>10474.02158273384</v>
      </c>
      <c r="AS1616" s="16">
        <f>IF(AJ1616=1,AL1616-Regression!$E$15,0)</f>
        <v>14707.434052757802</v>
      </c>
      <c r="AT1616" s="16">
        <f>IF(AJ1616=1,AP1616-Regression!$F$15,0)</f>
        <v>-166.3474595579064</v>
      </c>
      <c r="AU1616" s="19">
        <f>IF(AND(ISNUMBER(AK1616),ISNUMBER(AL1616)),Regression!$C$38+Regression!$D$38*A1616+Regression!$E$38*AK1616+Regression!$F$38*AL1616,"")</f>
        <v>8887.5962013047356</v>
      </c>
      <c r="AV1616" s="34">
        <f t="shared" si="354"/>
        <v>8186.575681885367</v>
      </c>
      <c r="AW1616" s="13" t="str">
        <f>IF(AJ1616=1,"Train",IF(AH1616=Inputs!$B$6+1,"Validation",IF(AH1616&gt;Inputs!$B$6+1,"Forecast","Not used")))</f>
        <v>Train</v>
      </c>
      <c r="AX1616" s="34">
        <f t="shared" si="355"/>
        <v>8224</v>
      </c>
      <c r="AY1616" s="38" t="str">
        <f t="shared" si="356"/>
        <v/>
      </c>
      <c r="AZ1616" s="13">
        <f t="shared" si="357"/>
        <v>40.628980960624176</v>
      </c>
      <c r="BB1616" s="19">
        <f>Regression!$C$45+Regression!$C$46*A1616</f>
        <v>8662.8713565456528</v>
      </c>
      <c r="BC1616" s="27">
        <f t="shared" si="358"/>
        <v>0.94933881175390622</v>
      </c>
      <c r="BD1616" s="30">
        <f>INDEX('Seasonal Index'!$H$2:$H$53,AI1616)</f>
        <v>0.93580735968008499</v>
      </c>
      <c r="BE1616" s="34">
        <f t="shared" si="359"/>
        <v>8106.7787714172237</v>
      </c>
      <c r="BF1616" s="38" t="str">
        <f t="shared" si="360"/>
        <v/>
      </c>
      <c r="BG1616" s="34">
        <f t="shared" si="361"/>
        <v>8224</v>
      </c>
      <c r="BH1616" s="13">
        <f t="shared" si="362"/>
        <v>0</v>
      </c>
      <c r="BI1616" s="13">
        <f t="shared" si="363"/>
        <v>0</v>
      </c>
    </row>
    <row r="1617" spans="1:61" x14ac:dyDescent="0.2">
      <c r="A1617" s="15">
        <v>1616</v>
      </c>
      <c r="B1617" s="35">
        <v>44582</v>
      </c>
      <c r="C1617" s="36">
        <v>8505</v>
      </c>
      <c r="D1617" s="37"/>
      <c r="E1617" s="15">
        <v>4497.6350000000002</v>
      </c>
      <c r="F1617" s="15">
        <v>246000</v>
      </c>
      <c r="G1617" s="15">
        <v>1436163.57142857</v>
      </c>
      <c r="H1617" s="15">
        <v>85.927499999999995</v>
      </c>
      <c r="I1617" s="15">
        <v>89.158000000000001</v>
      </c>
      <c r="J1617" s="15">
        <v>3.306</v>
      </c>
      <c r="K1617" s="15">
        <v>23982.379000000001</v>
      </c>
      <c r="L1617" s="15">
        <v>465281</v>
      </c>
      <c r="M1617" s="15">
        <v>560</v>
      </c>
      <c r="N1617" s="15">
        <v>13.122999999999999</v>
      </c>
      <c r="O1617" s="15">
        <v>260433</v>
      </c>
      <c r="P1617" s="15">
        <v>16849.8</v>
      </c>
      <c r="Q1617" s="15">
        <v>4447135</v>
      </c>
      <c r="R1617" s="15">
        <v>294000</v>
      </c>
      <c r="S1617" s="15">
        <v>22042</v>
      </c>
      <c r="T1617" s="15">
        <v>15.243</v>
      </c>
      <c r="U1617" s="15">
        <v>146.5</v>
      </c>
      <c r="V1617" s="15">
        <v>16</v>
      </c>
      <c r="W1617" s="15">
        <v>86.1</v>
      </c>
      <c r="X1617" s="15">
        <v>114.59386000000001</v>
      </c>
      <c r="Y1617" s="15">
        <v>5.4835694000000004</v>
      </c>
      <c r="Z1617" s="15">
        <v>5.99027395248413</v>
      </c>
      <c r="AA1617" s="15">
        <v>70.010543823242202</v>
      </c>
      <c r="AB1617" s="15">
        <v>331840</v>
      </c>
      <c r="AC1617" s="15">
        <v>33.409999999999997</v>
      </c>
      <c r="AD1617" s="15">
        <v>0</v>
      </c>
      <c r="AE1617" s="15">
        <v>186.8</v>
      </c>
      <c r="AF1617" s="15">
        <v>0</v>
      </c>
      <c r="AH1617" s="13">
        <f t="shared" si="350"/>
        <v>2022</v>
      </c>
      <c r="AI1617" s="13">
        <f t="shared" si="351"/>
        <v>3</v>
      </c>
      <c r="AJ1617" s="13">
        <f>IF(AND(ISNUMBER(C1617),ISNUMBER(AK1617),ISNUMBER(AL1617),AH1617&gt;=Inputs!$B$5,AH1617&lt;=Inputs!$B$6,AH1617&lt;&gt;Inputs!$B$7,AH1617&lt;&gt;Inputs!$B$8),1,0)</f>
        <v>1</v>
      </c>
      <c r="AK1617" s="13">
        <f>IF(INDEX($E1617:$AF1617,Inputs!$C$10)="","",INDEX($E1617:$AF1617,Inputs!$C$10))</f>
        <v>260433</v>
      </c>
      <c r="AL1617" s="13">
        <f>IF(INDEX($E1617:$AF1617,Inputs!$C$11)="","",INDEX($E1617:$AF1617,Inputs!$C$11))</f>
        <v>246000</v>
      </c>
      <c r="AM1617" s="19">
        <f>Regression!$C$5+Regression!$C$6*A1617</f>
        <v>8951.5072988129996</v>
      </c>
      <c r="AN1617" s="27">
        <f t="shared" si="352"/>
        <v>0.95011931690295237</v>
      </c>
      <c r="AO1617" s="30">
        <f>INDEX('Seasonal Index'!$E$2:$E$53,AI1617)</f>
        <v>0.93247570989249473</v>
      </c>
      <c r="AP1617" s="34">
        <f t="shared" si="353"/>
        <v>9120.8810157430726</v>
      </c>
      <c r="AQ1617" s="16">
        <f>IF(AJ1617=1,A1617-Regression!$C$15,0)</f>
        <v>120.71942446043158</v>
      </c>
      <c r="AR1617" s="16">
        <f>IF(AJ1617=1,AK1617-Regression!$D$15,0)</f>
        <v>-6969.9784172661602</v>
      </c>
      <c r="AS1617" s="16">
        <f>IF(AJ1617=1,AL1617-Regression!$E$15,0)</f>
        <v>10707.434052757802</v>
      </c>
      <c r="AT1617" s="16">
        <f>IF(AJ1617=1,AP1617-Regression!$F$15,0)</f>
        <v>26.308373919806399</v>
      </c>
      <c r="AU1617" s="19">
        <f>IF(AND(ISNUMBER(AK1617),ISNUMBER(AL1617)),Regression!$C$38+Regression!$D$38*A1617+Regression!$E$38*AK1617+Regression!$F$38*AL1617,"")</f>
        <v>8864.8244905378415</v>
      </c>
      <c r="AV1617" s="34">
        <f t="shared" si="354"/>
        <v>8266.2335098866461</v>
      </c>
      <c r="AW1617" s="13" t="str">
        <f>IF(AJ1617=1,"Train",IF(AH1617=Inputs!$B$6+1,"Validation",IF(AH1617&gt;Inputs!$B$6+1,"Forecast","Not used")))</f>
        <v>Train</v>
      </c>
      <c r="AX1617" s="34">
        <f t="shared" si="355"/>
        <v>8505</v>
      </c>
      <c r="AY1617" s="38" t="str">
        <f t="shared" si="356"/>
        <v/>
      </c>
      <c r="AZ1617" s="13">
        <f t="shared" si="357"/>
        <v>256.05652520523108</v>
      </c>
      <c r="BB1617" s="19">
        <f>Regression!$C$45+Regression!$C$46*A1617</f>
        <v>8664.4308561584294</v>
      </c>
      <c r="BC1617" s="27">
        <f t="shared" si="358"/>
        <v>0.98159938502537525</v>
      </c>
      <c r="BD1617" s="30">
        <f>INDEX('Seasonal Index'!$H$2:$H$53,AI1617)</f>
        <v>0.93511463592432087</v>
      </c>
      <c r="BE1617" s="34">
        <f t="shared" si="359"/>
        <v>8102.2361055480415</v>
      </c>
      <c r="BF1617" s="38" t="str">
        <f t="shared" si="360"/>
        <v/>
      </c>
      <c r="BG1617" s="34">
        <f t="shared" si="361"/>
        <v>8505</v>
      </c>
      <c r="BH1617" s="13">
        <f t="shared" si="362"/>
        <v>0</v>
      </c>
      <c r="BI1617" s="13">
        <f t="shared" si="363"/>
        <v>0</v>
      </c>
    </row>
    <row r="1618" spans="1:61" x14ac:dyDescent="0.2">
      <c r="A1618" s="15">
        <v>1617</v>
      </c>
      <c r="B1618" s="35">
        <v>44589</v>
      </c>
      <c r="C1618" s="36">
        <v>8226</v>
      </c>
      <c r="D1618" s="37"/>
      <c r="E1618" s="15">
        <v>4374.9740000000002</v>
      </c>
      <c r="F1618" s="15">
        <v>240000</v>
      </c>
      <c r="G1618" s="15">
        <v>1393615</v>
      </c>
      <c r="H1618" s="15">
        <v>86.94</v>
      </c>
      <c r="I1618" s="15">
        <v>90.123999999999995</v>
      </c>
      <c r="J1618" s="15">
        <v>3.323</v>
      </c>
      <c r="K1618" s="15">
        <v>23982.379000000001</v>
      </c>
      <c r="L1618" s="15">
        <v>465281</v>
      </c>
      <c r="M1618" s="15">
        <v>560</v>
      </c>
      <c r="N1618" s="15">
        <v>13.122999999999999</v>
      </c>
      <c r="O1618" s="15">
        <v>260433</v>
      </c>
      <c r="P1618" s="15">
        <v>16849.8</v>
      </c>
      <c r="Q1618" s="15">
        <v>4447135</v>
      </c>
      <c r="R1618" s="15">
        <v>294000</v>
      </c>
      <c r="S1618" s="15">
        <v>22042</v>
      </c>
      <c r="T1618" s="15">
        <v>15.243</v>
      </c>
      <c r="U1618" s="15">
        <v>146.5</v>
      </c>
      <c r="V1618" s="15">
        <v>16</v>
      </c>
      <c r="W1618" s="15">
        <v>86.1</v>
      </c>
      <c r="X1618" s="15">
        <v>114.60622499999999</v>
      </c>
      <c r="Y1618" s="15">
        <v>5.4835694000000004</v>
      </c>
      <c r="Z1618" s="15">
        <v>5.99027395248413</v>
      </c>
      <c r="AA1618" s="15">
        <v>70.010543823242202</v>
      </c>
      <c r="AB1618" s="15">
        <v>331840</v>
      </c>
      <c r="AC1618" s="15">
        <v>33.409999999999997</v>
      </c>
      <c r="AD1618" s="15">
        <v>0</v>
      </c>
      <c r="AE1618" s="15">
        <v>204.1</v>
      </c>
      <c r="AF1618" s="15">
        <v>0</v>
      </c>
      <c r="AH1618" s="13">
        <f t="shared" si="350"/>
        <v>2022</v>
      </c>
      <c r="AI1618" s="13">
        <f t="shared" si="351"/>
        <v>4</v>
      </c>
      <c r="AJ1618" s="13">
        <f>IF(AND(ISNUMBER(C1618),ISNUMBER(AK1618),ISNUMBER(AL1618),AH1618&gt;=Inputs!$B$5,AH1618&lt;=Inputs!$B$6,AH1618&lt;&gt;Inputs!$B$7,AH1618&lt;&gt;Inputs!$B$8),1,0)</f>
        <v>1</v>
      </c>
      <c r="AK1618" s="13">
        <f>IF(INDEX($E1618:$AF1618,Inputs!$C$10)="","",INDEX($E1618:$AF1618,Inputs!$C$10))</f>
        <v>260433</v>
      </c>
      <c r="AL1618" s="13">
        <f>IF(INDEX($E1618:$AF1618,Inputs!$C$11)="","",INDEX($E1618:$AF1618,Inputs!$C$11))</f>
        <v>240000</v>
      </c>
      <c r="AM1618" s="19">
        <f>Regression!$C$5+Regression!$C$6*A1618</f>
        <v>8950.3346238746817</v>
      </c>
      <c r="AN1618" s="27">
        <f t="shared" si="352"/>
        <v>0.91907178286468239</v>
      </c>
      <c r="AO1618" s="30">
        <f>INDEX('Seasonal Index'!$E$2:$E$53,AI1618)</f>
        <v>0.95567024426301994</v>
      </c>
      <c r="AP1618" s="34">
        <f t="shared" si="353"/>
        <v>8607.5715440356817</v>
      </c>
      <c r="AQ1618" s="16">
        <f>IF(AJ1618=1,A1618-Regression!$C$15,0)</f>
        <v>121.71942446043158</v>
      </c>
      <c r="AR1618" s="16">
        <f>IF(AJ1618=1,AK1618-Regression!$D$15,0)</f>
        <v>-6969.9784172661602</v>
      </c>
      <c r="AS1618" s="16">
        <f>IF(AJ1618=1,AL1618-Regression!$E$15,0)</f>
        <v>4707.4340527578024</v>
      </c>
      <c r="AT1618" s="16">
        <f>IF(AJ1618=1,AP1618-Regression!$F$15,0)</f>
        <v>-487.00109778758451</v>
      </c>
      <c r="AU1618" s="19">
        <f>IF(AND(ISNUMBER(AK1618),ISNUMBER(AL1618)),Regression!$C$38+Regression!$D$38*A1618+Regression!$E$38*AK1618+Regression!$F$38*AL1618,"")</f>
        <v>8879.1924255804497</v>
      </c>
      <c r="AV1618" s="34">
        <f t="shared" si="354"/>
        <v>8485.5799942128251</v>
      </c>
      <c r="AW1618" s="13" t="str">
        <f>IF(AJ1618=1,"Train",IF(AH1618=Inputs!$B$6+1,"Validation",IF(AH1618&gt;Inputs!$B$6+1,"Forecast","Not used")))</f>
        <v>Train</v>
      </c>
      <c r="AX1618" s="34">
        <f t="shared" si="355"/>
        <v>8226</v>
      </c>
      <c r="AY1618" s="38" t="str">
        <f t="shared" si="356"/>
        <v/>
      </c>
      <c r="AZ1618" s="13">
        <f t="shared" si="357"/>
        <v>-271.62088154476805</v>
      </c>
      <c r="BB1618" s="19">
        <f>Regression!$C$45+Regression!$C$46*A1618</f>
        <v>8665.9903557712059</v>
      </c>
      <c r="BC1618" s="27">
        <f t="shared" si="358"/>
        <v>0.94922791998283385</v>
      </c>
      <c r="BD1618" s="30">
        <f>INDEX('Seasonal Index'!$H$2:$H$53,AI1618)</f>
        <v>0.94748400224267371</v>
      </c>
      <c r="BE1618" s="34">
        <f t="shared" si="359"/>
        <v>8210.8872256825143</v>
      </c>
      <c r="BF1618" s="38" t="str">
        <f t="shared" si="360"/>
        <v/>
      </c>
      <c r="BG1618" s="34">
        <f t="shared" si="361"/>
        <v>8226</v>
      </c>
      <c r="BH1618" s="13">
        <f t="shared" si="362"/>
        <v>0</v>
      </c>
      <c r="BI1618" s="13">
        <f t="shared" si="363"/>
        <v>0</v>
      </c>
    </row>
    <row r="1619" spans="1:61" x14ac:dyDescent="0.2">
      <c r="A1619" s="15">
        <v>1618</v>
      </c>
      <c r="B1619" s="35">
        <v>44596</v>
      </c>
      <c r="C1619" s="36">
        <v>9126</v>
      </c>
      <c r="D1619" s="37"/>
      <c r="E1619" s="15">
        <v>4525.8879999999999</v>
      </c>
      <c r="F1619" s="15">
        <v>231000</v>
      </c>
      <c r="G1619" s="15">
        <v>1378974.7142857099</v>
      </c>
      <c r="H1619" s="15">
        <v>89.596000000000004</v>
      </c>
      <c r="I1619" s="15">
        <v>92.774000000000001</v>
      </c>
      <c r="J1619" s="15">
        <v>3.3679999999999999</v>
      </c>
      <c r="K1619" s="15">
        <v>23982.379000000001</v>
      </c>
      <c r="L1619" s="15">
        <v>465281</v>
      </c>
      <c r="M1619" s="15">
        <v>560</v>
      </c>
      <c r="N1619" s="15">
        <v>13.122999999999999</v>
      </c>
      <c r="O1619" s="15">
        <v>260433</v>
      </c>
      <c r="P1619" s="15">
        <v>16849.8</v>
      </c>
      <c r="Q1619" s="15">
        <v>4447135</v>
      </c>
      <c r="R1619" s="15">
        <v>294000</v>
      </c>
      <c r="S1619" s="15">
        <v>22042</v>
      </c>
      <c r="T1619" s="15">
        <v>15.243</v>
      </c>
      <c r="U1619" s="15">
        <v>146.5</v>
      </c>
      <c r="V1619" s="15">
        <v>16</v>
      </c>
      <c r="W1619" s="15">
        <v>89.1</v>
      </c>
      <c r="X1619" s="15">
        <v>115.49566</v>
      </c>
      <c r="Y1619" s="15">
        <v>5.4835694000000004</v>
      </c>
      <c r="Z1619" s="15">
        <v>5.99027395248413</v>
      </c>
      <c r="AA1619" s="15">
        <v>70.010543823242202</v>
      </c>
      <c r="AB1619" s="15">
        <v>331840</v>
      </c>
      <c r="AC1619" s="15">
        <v>33.409999999999997</v>
      </c>
      <c r="AD1619" s="15">
        <v>0</v>
      </c>
      <c r="AE1619" s="15">
        <v>188.9</v>
      </c>
      <c r="AF1619" s="15">
        <v>0</v>
      </c>
      <c r="AH1619" s="13">
        <f t="shared" si="350"/>
        <v>2022</v>
      </c>
      <c r="AI1619" s="13">
        <f t="shared" si="351"/>
        <v>5</v>
      </c>
      <c r="AJ1619" s="13">
        <f>IF(AND(ISNUMBER(C1619),ISNUMBER(AK1619),ISNUMBER(AL1619),AH1619&gt;=Inputs!$B$5,AH1619&lt;=Inputs!$B$6,AH1619&lt;&gt;Inputs!$B$7,AH1619&lt;&gt;Inputs!$B$8),1,0)</f>
        <v>1</v>
      </c>
      <c r="AK1619" s="13">
        <f>IF(INDEX($E1619:$AF1619,Inputs!$C$10)="","",INDEX($E1619:$AF1619,Inputs!$C$10))</f>
        <v>260433</v>
      </c>
      <c r="AL1619" s="13">
        <f>IF(INDEX($E1619:$AF1619,Inputs!$C$11)="","",INDEX($E1619:$AF1619,Inputs!$C$11))</f>
        <v>231000</v>
      </c>
      <c r="AM1619" s="19">
        <f>Regression!$C$5+Regression!$C$6*A1619</f>
        <v>8949.161948936362</v>
      </c>
      <c r="AN1619" s="27">
        <f t="shared" si="352"/>
        <v>1.0197602917538726</v>
      </c>
      <c r="AO1619" s="30">
        <f>INDEX('Seasonal Index'!$E$2:$E$53,AI1619)</f>
        <v>0.96378521109549831</v>
      </c>
      <c r="AP1619" s="34">
        <f t="shared" si="353"/>
        <v>9468.9147487818573</v>
      </c>
      <c r="AQ1619" s="16">
        <f>IF(AJ1619=1,A1619-Regression!$C$15,0)</f>
        <v>122.71942446043158</v>
      </c>
      <c r="AR1619" s="16">
        <f>IF(AJ1619=1,AK1619-Regression!$D$15,0)</f>
        <v>-6969.9784172661602</v>
      </c>
      <c r="AS1619" s="16">
        <f>IF(AJ1619=1,AL1619-Regression!$E$15,0)</f>
        <v>-4292.5659472421976</v>
      </c>
      <c r="AT1619" s="16">
        <f>IF(AJ1619=1,AP1619-Regression!$F$15,0)</f>
        <v>374.3421069585911</v>
      </c>
      <c r="AU1619" s="19">
        <f>IF(AND(ISNUMBER(AK1619),ISNUMBER(AL1619)),Regression!$C$38+Regression!$D$38*A1619+Regression!$E$38*AK1619+Regression!$F$38*AL1619,"")</f>
        <v>8901.5254847533288</v>
      </c>
      <c r="AV1619" s="34">
        <f t="shared" si="354"/>
        <v>8579.1586183949457</v>
      </c>
      <c r="AW1619" s="13" t="str">
        <f>IF(AJ1619=1,"Train",IF(AH1619=Inputs!$B$6+1,"Validation",IF(AH1619&gt;Inputs!$B$6+1,"Forecast","Not used")))</f>
        <v>Train</v>
      </c>
      <c r="AX1619" s="34">
        <f t="shared" si="355"/>
        <v>9126</v>
      </c>
      <c r="AY1619" s="38" t="str">
        <f t="shared" si="356"/>
        <v/>
      </c>
      <c r="AZ1619" s="13">
        <f t="shared" si="357"/>
        <v>567.38926402852849</v>
      </c>
      <c r="BB1619" s="19">
        <f>Regression!$C$45+Regression!$C$46*A1619</f>
        <v>8667.5498553839825</v>
      </c>
      <c r="BC1619" s="27">
        <f t="shared" si="358"/>
        <v>1.0528927035050446</v>
      </c>
      <c r="BD1619" s="30">
        <f>INDEX('Seasonal Index'!$H$2:$H$53,AI1619)</f>
        <v>1.0045556242669631</v>
      </c>
      <c r="BE1619" s="34">
        <f t="shared" si="359"/>
        <v>8707.0359558402815</v>
      </c>
      <c r="BF1619" s="38" t="str">
        <f t="shared" si="360"/>
        <v/>
      </c>
      <c r="BG1619" s="34">
        <f t="shared" si="361"/>
        <v>9126</v>
      </c>
      <c r="BH1619" s="13">
        <f t="shared" si="362"/>
        <v>0</v>
      </c>
      <c r="BI1619" s="13">
        <f t="shared" si="363"/>
        <v>0</v>
      </c>
    </row>
    <row r="1620" spans="1:61" x14ac:dyDescent="0.2">
      <c r="A1620" s="15">
        <v>1619</v>
      </c>
      <c r="B1620" s="35">
        <v>44603</v>
      </c>
      <c r="C1620" s="36">
        <v>8570</v>
      </c>
      <c r="D1620" s="37"/>
      <c r="E1620" s="15">
        <v>4503.0619999999999</v>
      </c>
      <c r="F1620" s="15">
        <v>210000</v>
      </c>
      <c r="G1620" s="15">
        <v>1587666.57142857</v>
      </c>
      <c r="H1620" s="15">
        <v>90.614000000000004</v>
      </c>
      <c r="I1620" s="15">
        <v>96.433999999999997</v>
      </c>
      <c r="J1620" s="15">
        <v>3.444</v>
      </c>
      <c r="K1620" s="15">
        <v>24813.599999999999</v>
      </c>
      <c r="L1620" s="15">
        <v>502175</v>
      </c>
      <c r="M1620" s="15">
        <v>579</v>
      </c>
      <c r="N1620" s="15">
        <v>13.122999999999999</v>
      </c>
      <c r="O1620" s="15">
        <v>260433</v>
      </c>
      <c r="P1620" s="15">
        <v>16891</v>
      </c>
      <c r="Q1620" s="15">
        <v>4447135</v>
      </c>
      <c r="R1620" s="15">
        <v>294000</v>
      </c>
      <c r="S1620" s="15">
        <v>22042</v>
      </c>
      <c r="T1620" s="15">
        <v>15.243</v>
      </c>
      <c r="U1620" s="15">
        <v>148.19999999999999</v>
      </c>
      <c r="V1620" s="15">
        <v>16</v>
      </c>
      <c r="W1620" s="15">
        <v>89.1</v>
      </c>
      <c r="X1620" s="15">
        <v>115.22620000000001</v>
      </c>
      <c r="Y1620" s="15">
        <v>5.4835694000000004</v>
      </c>
      <c r="Z1620" s="15">
        <v>5.99027395248413</v>
      </c>
      <c r="AA1620" s="15">
        <v>70.010543823242202</v>
      </c>
      <c r="AB1620" s="15">
        <v>331840</v>
      </c>
      <c r="AC1620" s="15">
        <v>32.57</v>
      </c>
      <c r="AD1620" s="15">
        <v>0</v>
      </c>
      <c r="AE1620" s="15">
        <v>170.8</v>
      </c>
      <c r="AF1620" s="15">
        <v>0.9</v>
      </c>
      <c r="AH1620" s="13">
        <f t="shared" si="350"/>
        <v>2022</v>
      </c>
      <c r="AI1620" s="13">
        <f t="shared" si="351"/>
        <v>6</v>
      </c>
      <c r="AJ1620" s="13">
        <f>IF(AND(ISNUMBER(C1620),ISNUMBER(AK1620),ISNUMBER(AL1620),AH1620&gt;=Inputs!$B$5,AH1620&lt;=Inputs!$B$6,AH1620&lt;&gt;Inputs!$B$7,AH1620&lt;&gt;Inputs!$B$8),1,0)</f>
        <v>1</v>
      </c>
      <c r="AK1620" s="13">
        <f>IF(INDEX($E1620:$AF1620,Inputs!$C$10)="","",INDEX($E1620:$AF1620,Inputs!$C$10))</f>
        <v>260433</v>
      </c>
      <c r="AL1620" s="13">
        <f>IF(INDEX($E1620:$AF1620,Inputs!$C$11)="","",INDEX($E1620:$AF1620,Inputs!$C$11))</f>
        <v>210000</v>
      </c>
      <c r="AM1620" s="19">
        <f>Regression!$C$5+Regression!$C$6*A1620</f>
        <v>8947.9892739980423</v>
      </c>
      <c r="AN1620" s="27">
        <f t="shared" si="352"/>
        <v>0.95775707117838849</v>
      </c>
      <c r="AO1620" s="30">
        <f>INDEX('Seasonal Index'!$E$2:$E$53,AI1620)</f>
        <v>0.93990301851114999</v>
      </c>
      <c r="AP1620" s="34">
        <f t="shared" si="353"/>
        <v>9117.9619931163506</v>
      </c>
      <c r="AQ1620" s="16">
        <f>IF(AJ1620=1,A1620-Regression!$C$15,0)</f>
        <v>123.71942446043158</v>
      </c>
      <c r="AR1620" s="16">
        <f>IF(AJ1620=1,AK1620-Regression!$D$15,0)</f>
        <v>-6969.9784172661602</v>
      </c>
      <c r="AS1620" s="16">
        <f>IF(AJ1620=1,AL1620-Regression!$E$15,0)</f>
        <v>-25292.565947242198</v>
      </c>
      <c r="AT1620" s="16">
        <f>IF(AJ1620=1,AP1620-Regression!$F$15,0)</f>
        <v>23.389351293084474</v>
      </c>
      <c r="AU1620" s="19">
        <f>IF(AND(ISNUMBER(AK1620),ISNUMBER(AL1620)),Regression!$C$38+Regression!$D$38*A1620+Regression!$E$38*AK1620+Regression!$F$38*AL1620,"")</f>
        <v>8955.7190404472967</v>
      </c>
      <c r="AV1620" s="34">
        <f t="shared" si="354"/>
        <v>8417.5073590541942</v>
      </c>
      <c r="AW1620" s="13" t="str">
        <f>IF(AJ1620=1,"Train",IF(AH1620=Inputs!$B$6+1,"Validation",IF(AH1620&gt;Inputs!$B$6+1,"Forecast","Not used")))</f>
        <v>Train</v>
      </c>
      <c r="AX1620" s="34">
        <f t="shared" si="355"/>
        <v>8570</v>
      </c>
      <c r="AY1620" s="38" t="str">
        <f t="shared" si="356"/>
        <v/>
      </c>
      <c r="AZ1620" s="13">
        <f t="shared" si="357"/>
        <v>162.24295266905392</v>
      </c>
      <c r="BB1620" s="19">
        <f>Regression!$C$45+Regression!$C$46*A1620</f>
        <v>8669.1093549967591</v>
      </c>
      <c r="BC1620" s="27">
        <f t="shared" si="358"/>
        <v>0.98856752741968423</v>
      </c>
      <c r="BD1620" s="30">
        <f>INDEX('Seasonal Index'!$H$2:$H$53,AI1620)</f>
        <v>0.95301266001084362</v>
      </c>
      <c r="BE1620" s="34">
        <f t="shared" si="359"/>
        <v>8261.7709663303503</v>
      </c>
      <c r="BF1620" s="38" t="str">
        <f t="shared" si="360"/>
        <v/>
      </c>
      <c r="BG1620" s="34">
        <f t="shared" si="361"/>
        <v>8570</v>
      </c>
      <c r="BH1620" s="13">
        <f t="shared" si="362"/>
        <v>0</v>
      </c>
      <c r="BI1620" s="13">
        <f t="shared" si="363"/>
        <v>0</v>
      </c>
    </row>
    <row r="1621" spans="1:61" x14ac:dyDescent="0.2">
      <c r="A1621" s="15">
        <v>1620</v>
      </c>
      <c r="B1621" s="35">
        <v>44610</v>
      </c>
      <c r="C1621" s="36">
        <v>8657</v>
      </c>
      <c r="D1621" s="37"/>
      <c r="E1621" s="15">
        <v>4415.3760000000002</v>
      </c>
      <c r="F1621" s="15">
        <v>234000</v>
      </c>
      <c r="G1621" s="15">
        <v>1791440</v>
      </c>
      <c r="H1621" s="15">
        <v>92.891999999999996</v>
      </c>
      <c r="I1621" s="15">
        <v>97.798000000000002</v>
      </c>
      <c r="J1621" s="15">
        <v>3.4870000000000001</v>
      </c>
      <c r="K1621" s="15">
        <v>24813.599999999999</v>
      </c>
      <c r="L1621" s="15">
        <v>502175</v>
      </c>
      <c r="M1621" s="15">
        <v>579</v>
      </c>
      <c r="N1621" s="15">
        <v>14.885999999999999</v>
      </c>
      <c r="O1621" s="15">
        <v>261028</v>
      </c>
      <c r="P1621" s="15">
        <v>16891</v>
      </c>
      <c r="Q1621" s="15">
        <v>4447135</v>
      </c>
      <c r="R1621" s="15">
        <v>294000</v>
      </c>
      <c r="S1621" s="15">
        <v>22042</v>
      </c>
      <c r="T1621" s="15">
        <v>15.243</v>
      </c>
      <c r="U1621" s="15">
        <v>148.19999999999999</v>
      </c>
      <c r="V1621" s="15">
        <v>16</v>
      </c>
      <c r="W1621" s="15">
        <v>89.1</v>
      </c>
      <c r="X1621" s="15">
        <v>114.86324</v>
      </c>
      <c r="Y1621" s="15">
        <v>5.4835694000000004</v>
      </c>
      <c r="Z1621" s="15">
        <v>5.7884402275085503</v>
      </c>
      <c r="AA1621" s="15">
        <v>70.010543823242202</v>
      </c>
      <c r="AB1621" s="15">
        <v>331840</v>
      </c>
      <c r="AC1621" s="15">
        <v>32.57</v>
      </c>
      <c r="AD1621" s="15">
        <v>0</v>
      </c>
      <c r="AE1621" s="15">
        <v>149.9</v>
      </c>
      <c r="AF1621" s="15">
        <v>2.2000000000000002</v>
      </c>
      <c r="AH1621" s="13">
        <f t="shared" si="350"/>
        <v>2022</v>
      </c>
      <c r="AI1621" s="13">
        <f t="shared" si="351"/>
        <v>7</v>
      </c>
      <c r="AJ1621" s="13">
        <f>IF(AND(ISNUMBER(C1621),ISNUMBER(AK1621),ISNUMBER(AL1621),AH1621&gt;=Inputs!$B$5,AH1621&lt;=Inputs!$B$6,AH1621&lt;&gt;Inputs!$B$7,AH1621&lt;&gt;Inputs!$B$8),1,0)</f>
        <v>1</v>
      </c>
      <c r="AK1621" s="13">
        <f>IF(INDEX($E1621:$AF1621,Inputs!$C$10)="","",INDEX($E1621:$AF1621,Inputs!$C$10))</f>
        <v>261028</v>
      </c>
      <c r="AL1621" s="13">
        <f>IF(INDEX($E1621:$AF1621,Inputs!$C$11)="","",INDEX($E1621:$AF1621,Inputs!$C$11))</f>
        <v>234000</v>
      </c>
      <c r="AM1621" s="19">
        <f>Regression!$C$5+Regression!$C$6*A1621</f>
        <v>8946.8165990597245</v>
      </c>
      <c r="AN1621" s="27">
        <f t="shared" si="352"/>
        <v>0.96760673521683871</v>
      </c>
      <c r="AO1621" s="30">
        <f>INDEX('Seasonal Index'!$E$2:$E$53,AI1621)</f>
        <v>0.9631620939890071</v>
      </c>
      <c r="AP1621" s="34">
        <f t="shared" si="353"/>
        <v>8988.1028894590254</v>
      </c>
      <c r="AQ1621" s="16">
        <f>IF(AJ1621=1,A1621-Regression!$C$15,0)</f>
        <v>124.71942446043158</v>
      </c>
      <c r="AR1621" s="16">
        <f>IF(AJ1621=1,AK1621-Regression!$D$15,0)</f>
        <v>-6374.9784172661602</v>
      </c>
      <c r="AS1621" s="16">
        <f>IF(AJ1621=1,AL1621-Regression!$E$15,0)</f>
        <v>-1292.5659472421976</v>
      </c>
      <c r="AT1621" s="16">
        <f>IF(AJ1621=1,AP1621-Regression!$F$15,0)</f>
        <v>-106.46975236424078</v>
      </c>
      <c r="AU1621" s="19">
        <f>IF(AND(ISNUMBER(AK1621),ISNUMBER(AL1621)),Regression!$C$38+Regression!$D$38*A1621+Regression!$E$38*AK1621+Regression!$F$38*AL1621,"")</f>
        <v>8891.52141350491</v>
      </c>
      <c r="AV1621" s="34">
        <f t="shared" si="354"/>
        <v>8563.9763833794859</v>
      </c>
      <c r="AW1621" s="13" t="str">
        <f>IF(AJ1621=1,"Train",IF(AH1621=Inputs!$B$6+1,"Validation",IF(AH1621&gt;Inputs!$B$6+1,"Forecast","Not used")))</f>
        <v>Train</v>
      </c>
      <c r="AX1621" s="34">
        <f t="shared" si="355"/>
        <v>8657</v>
      </c>
      <c r="AY1621" s="38" t="str">
        <f t="shared" si="356"/>
        <v/>
      </c>
      <c r="AZ1621" s="13">
        <f t="shared" si="357"/>
        <v>96.581475954115376</v>
      </c>
      <c r="BB1621" s="19">
        <f>Regression!$C$45+Regression!$C$46*A1621</f>
        <v>8670.6688546095356</v>
      </c>
      <c r="BC1621" s="27">
        <f t="shared" si="358"/>
        <v>0.99842355245728609</v>
      </c>
      <c r="BD1621" s="30">
        <f>INDEX('Seasonal Index'!$H$2:$H$53,AI1621)</f>
        <v>0.98161870818373353</v>
      </c>
      <c r="BE1621" s="34">
        <f t="shared" si="359"/>
        <v>8511.290760150745</v>
      </c>
      <c r="BF1621" s="38" t="str">
        <f t="shared" si="360"/>
        <v/>
      </c>
      <c r="BG1621" s="34">
        <f t="shared" si="361"/>
        <v>8657</v>
      </c>
      <c r="BH1621" s="13">
        <f t="shared" si="362"/>
        <v>0</v>
      </c>
      <c r="BI1621" s="13">
        <f t="shared" si="363"/>
        <v>0</v>
      </c>
    </row>
    <row r="1622" spans="1:61" x14ac:dyDescent="0.2">
      <c r="A1622" s="15">
        <v>1621</v>
      </c>
      <c r="B1622" s="35">
        <v>44617</v>
      </c>
      <c r="C1622" s="36">
        <v>8743</v>
      </c>
      <c r="D1622" s="37"/>
      <c r="E1622" s="15">
        <v>4300.9025000000001</v>
      </c>
      <c r="F1622" s="15">
        <v>224000</v>
      </c>
      <c r="G1622" s="15">
        <v>1964467.2857142901</v>
      </c>
      <c r="H1622" s="15">
        <v>92.174999999999997</v>
      </c>
      <c r="I1622" s="15">
        <v>99.364000000000004</v>
      </c>
      <c r="J1622" s="15">
        <v>3.53</v>
      </c>
      <c r="K1622" s="15">
        <v>24813.599999999999</v>
      </c>
      <c r="L1622" s="15">
        <v>502175</v>
      </c>
      <c r="M1622" s="15">
        <v>579</v>
      </c>
      <c r="N1622" s="15">
        <v>14.885999999999999</v>
      </c>
      <c r="O1622" s="15">
        <v>261028</v>
      </c>
      <c r="P1622" s="15">
        <v>16891</v>
      </c>
      <c r="Q1622" s="15">
        <v>4447135</v>
      </c>
      <c r="R1622" s="15">
        <v>294000</v>
      </c>
      <c r="S1622" s="15">
        <v>22042</v>
      </c>
      <c r="T1622" s="15">
        <v>15.576000000000001</v>
      </c>
      <c r="U1622" s="15">
        <v>148.19999999999999</v>
      </c>
      <c r="V1622" s="15">
        <v>16</v>
      </c>
      <c r="W1622" s="15">
        <v>89.1</v>
      </c>
      <c r="X1622" s="15">
        <v>114.85738000000001</v>
      </c>
      <c r="Y1622" s="15">
        <v>5.4835694000000004</v>
      </c>
      <c r="Z1622" s="15">
        <v>5.7884402275085503</v>
      </c>
      <c r="AA1622" s="15">
        <v>70.010543823242202</v>
      </c>
      <c r="AB1622" s="15">
        <v>331840</v>
      </c>
      <c r="AC1622" s="15">
        <v>32.57</v>
      </c>
      <c r="AD1622" s="15">
        <v>0</v>
      </c>
      <c r="AE1622" s="15">
        <v>143.19999999999999</v>
      </c>
      <c r="AF1622" s="15">
        <v>2.4</v>
      </c>
      <c r="AH1622" s="13">
        <f t="shared" si="350"/>
        <v>2022</v>
      </c>
      <c r="AI1622" s="13">
        <f t="shared" si="351"/>
        <v>8</v>
      </c>
      <c r="AJ1622" s="13">
        <f>IF(AND(ISNUMBER(C1622),ISNUMBER(AK1622),ISNUMBER(AL1622),AH1622&gt;=Inputs!$B$5,AH1622&lt;=Inputs!$B$6,AH1622&lt;&gt;Inputs!$B$7,AH1622&lt;&gt;Inputs!$B$8),1,0)</f>
        <v>1</v>
      </c>
      <c r="AK1622" s="13">
        <f>IF(INDEX($E1622:$AF1622,Inputs!$C$10)="","",INDEX($E1622:$AF1622,Inputs!$C$10))</f>
        <v>261028</v>
      </c>
      <c r="AL1622" s="13">
        <f>IF(INDEX($E1622:$AF1622,Inputs!$C$11)="","",INDEX($E1622:$AF1622,Inputs!$C$11))</f>
        <v>224000</v>
      </c>
      <c r="AM1622" s="19">
        <f>Regression!$C$5+Regression!$C$6*A1622</f>
        <v>8945.6439241214048</v>
      </c>
      <c r="AN1622" s="27">
        <f t="shared" si="352"/>
        <v>0.9773471953679056</v>
      </c>
      <c r="AO1622" s="30">
        <f>INDEX('Seasonal Index'!$E$2:$E$53,AI1622)</f>
        <v>0.97838705647303814</v>
      </c>
      <c r="AP1622" s="34">
        <f t="shared" si="353"/>
        <v>8936.1362071953517</v>
      </c>
      <c r="AQ1622" s="16">
        <f>IF(AJ1622=1,A1622-Regression!$C$15,0)</f>
        <v>125.71942446043158</v>
      </c>
      <c r="AR1622" s="16">
        <f>IF(AJ1622=1,AK1622-Regression!$D$15,0)</f>
        <v>-6374.9784172661602</v>
      </c>
      <c r="AS1622" s="16">
        <f>IF(AJ1622=1,AL1622-Regression!$E$15,0)</f>
        <v>-11292.565947242198</v>
      </c>
      <c r="AT1622" s="16">
        <f>IF(AJ1622=1,AP1622-Regression!$F$15,0)</f>
        <v>-158.43643462791442</v>
      </c>
      <c r="AU1622" s="19">
        <f>IF(AND(ISNUMBER(AK1622),ISNUMBER(AL1622)),Regression!$C$38+Regression!$D$38*A1622+Regression!$E$38*AK1622+Regression!$F$38*AL1622,"")</f>
        <v>8916.5095140545491</v>
      </c>
      <c r="AV1622" s="34">
        <f t="shared" si="354"/>
        <v>8723.7974974696699</v>
      </c>
      <c r="AW1622" s="13" t="str">
        <f>IF(AJ1622=1,"Train",IF(AH1622=Inputs!$B$6+1,"Validation",IF(AH1622&gt;Inputs!$B$6+1,"Forecast","Not used")))</f>
        <v>Train</v>
      </c>
      <c r="AX1622" s="34">
        <f t="shared" si="355"/>
        <v>8743</v>
      </c>
      <c r="AY1622" s="38" t="str">
        <f t="shared" si="356"/>
        <v/>
      </c>
      <c r="AZ1622" s="13">
        <f t="shared" si="357"/>
        <v>19.626693140802672</v>
      </c>
      <c r="BB1622" s="19">
        <f>Regression!$C$45+Regression!$C$46*A1622</f>
        <v>8672.228354222314</v>
      </c>
      <c r="BC1622" s="27">
        <f t="shared" si="358"/>
        <v>1.0081607221220401</v>
      </c>
      <c r="BD1622" s="30">
        <f>INDEX('Seasonal Index'!$H$2:$H$53,AI1622)</f>
        <v>1.0025158987054763</v>
      </c>
      <c r="BE1622" s="34">
        <f t="shared" si="359"/>
        <v>8694.0468023122976</v>
      </c>
      <c r="BF1622" s="38" t="str">
        <f t="shared" si="360"/>
        <v/>
      </c>
      <c r="BG1622" s="34">
        <f t="shared" si="361"/>
        <v>8743</v>
      </c>
      <c r="BH1622" s="13">
        <f t="shared" si="362"/>
        <v>0</v>
      </c>
      <c r="BI1622" s="13">
        <f t="shared" si="363"/>
        <v>0</v>
      </c>
    </row>
    <row r="1623" spans="1:61" x14ac:dyDescent="0.2">
      <c r="A1623" s="15">
        <v>1622</v>
      </c>
      <c r="B1623" s="35">
        <v>44624</v>
      </c>
      <c r="C1623" s="36">
        <v>8962</v>
      </c>
      <c r="D1623" s="37"/>
      <c r="E1623" s="15">
        <v>4351.82</v>
      </c>
      <c r="F1623" s="15">
        <v>208000</v>
      </c>
      <c r="G1623" s="15">
        <v>1935658.57142857</v>
      </c>
      <c r="H1623" s="15">
        <v>106.798</v>
      </c>
      <c r="I1623" s="15">
        <v>114.434</v>
      </c>
      <c r="J1623" s="15">
        <v>3.6080000000000001</v>
      </c>
      <c r="K1623" s="15">
        <v>24813.599999999999</v>
      </c>
      <c r="L1623" s="15">
        <v>502175</v>
      </c>
      <c r="M1623" s="15">
        <v>579</v>
      </c>
      <c r="N1623" s="15">
        <v>14.885999999999999</v>
      </c>
      <c r="O1623" s="15">
        <v>261028</v>
      </c>
      <c r="P1623" s="15">
        <v>16891</v>
      </c>
      <c r="Q1623" s="15">
        <v>4447135</v>
      </c>
      <c r="R1623" s="15">
        <v>294000</v>
      </c>
      <c r="S1623" s="15">
        <v>15617</v>
      </c>
      <c r="T1623" s="15">
        <v>15.576000000000001</v>
      </c>
      <c r="U1623" s="15">
        <v>148.19999999999999</v>
      </c>
      <c r="V1623" s="15">
        <v>16</v>
      </c>
      <c r="W1623" s="15">
        <v>89.1</v>
      </c>
      <c r="X1623" s="15">
        <v>115.14165</v>
      </c>
      <c r="Y1623" s="15">
        <v>5.4835694000000004</v>
      </c>
      <c r="Z1623" s="15">
        <v>5.7884402275085503</v>
      </c>
      <c r="AA1623" s="15">
        <v>70.010543823242202</v>
      </c>
      <c r="AB1623" s="15">
        <v>332503</v>
      </c>
      <c r="AC1623" s="15">
        <v>32.57</v>
      </c>
      <c r="AD1623" s="15">
        <v>0</v>
      </c>
      <c r="AE1623" s="15">
        <v>136.9</v>
      </c>
      <c r="AF1623" s="15">
        <v>0.5</v>
      </c>
      <c r="AH1623" s="13">
        <f t="shared" si="350"/>
        <v>2022</v>
      </c>
      <c r="AI1623" s="13">
        <f t="shared" si="351"/>
        <v>9</v>
      </c>
      <c r="AJ1623" s="13">
        <f>IF(AND(ISNUMBER(C1623),ISNUMBER(AK1623),ISNUMBER(AL1623),AH1623&gt;=Inputs!$B$5,AH1623&lt;=Inputs!$B$6,AH1623&lt;&gt;Inputs!$B$7,AH1623&lt;&gt;Inputs!$B$8),1,0)</f>
        <v>1</v>
      </c>
      <c r="AK1623" s="13">
        <f>IF(INDEX($E1623:$AF1623,Inputs!$C$10)="","",INDEX($E1623:$AF1623,Inputs!$C$10))</f>
        <v>261028</v>
      </c>
      <c r="AL1623" s="13">
        <f>IF(INDEX($E1623:$AF1623,Inputs!$C$11)="","",INDEX($E1623:$AF1623,Inputs!$C$11))</f>
        <v>208000</v>
      </c>
      <c r="AM1623" s="19">
        <f>Regression!$C$5+Regression!$C$6*A1623</f>
        <v>8944.4712491830869</v>
      </c>
      <c r="AN1623" s="27">
        <f t="shared" si="352"/>
        <v>1.001959730243251</v>
      </c>
      <c r="AO1623" s="30">
        <f>INDEX('Seasonal Index'!$E$2:$E$53,AI1623)</f>
        <v>0.98629367627517528</v>
      </c>
      <c r="AP1623" s="34">
        <f t="shared" si="353"/>
        <v>9086.5431012857953</v>
      </c>
      <c r="AQ1623" s="16">
        <f>IF(AJ1623=1,A1623-Regression!$C$15,0)</f>
        <v>126.71942446043158</v>
      </c>
      <c r="AR1623" s="16">
        <f>IF(AJ1623=1,AK1623-Regression!$D$15,0)</f>
        <v>-6374.9784172661602</v>
      </c>
      <c r="AS1623" s="16">
        <f>IF(AJ1623=1,AL1623-Regression!$E$15,0)</f>
        <v>-27292.565947242198</v>
      </c>
      <c r="AT1623" s="16">
        <f>IF(AJ1623=1,AP1623-Regression!$F$15,0)</f>
        <v>-8.0295405374708935</v>
      </c>
      <c r="AU1623" s="19">
        <f>IF(AND(ISNUMBER(AK1623),ISNUMBER(AL1623)),Regression!$C$38+Regression!$D$38*A1623+Regression!$E$38*AK1623+Regression!$F$38*AL1623,"")</f>
        <v>8957.427862864728</v>
      </c>
      <c r="AV1623" s="34">
        <f t="shared" si="354"/>
        <v>8834.6544568345398</v>
      </c>
      <c r="AW1623" s="13" t="str">
        <f>IF(AJ1623=1,"Train",IF(AH1623=Inputs!$B$6+1,"Validation",IF(AH1623&gt;Inputs!$B$6+1,"Forecast","Not used")))</f>
        <v>Train</v>
      </c>
      <c r="AX1623" s="34">
        <f t="shared" si="355"/>
        <v>8962</v>
      </c>
      <c r="AY1623" s="38" t="str">
        <f t="shared" si="356"/>
        <v/>
      </c>
      <c r="AZ1623" s="13">
        <f t="shared" si="357"/>
        <v>129.11523842106726</v>
      </c>
      <c r="BB1623" s="19">
        <f>Regression!$C$45+Regression!$C$46*A1623</f>
        <v>8673.7878538350906</v>
      </c>
      <c r="BC1623" s="27">
        <f t="shared" si="358"/>
        <v>1.0332279450479616</v>
      </c>
      <c r="BD1623" s="30">
        <f>INDEX('Seasonal Index'!$H$2:$H$53,AI1623)</f>
        <v>1.0104103597905623</v>
      </c>
      <c r="BE1623" s="34">
        <f t="shared" si="359"/>
        <v>8764.0851061405228</v>
      </c>
      <c r="BF1623" s="38" t="str">
        <f t="shared" si="360"/>
        <v/>
      </c>
      <c r="BG1623" s="34">
        <f t="shared" si="361"/>
        <v>8962</v>
      </c>
      <c r="BH1623" s="13">
        <f t="shared" si="362"/>
        <v>0</v>
      </c>
      <c r="BI1623" s="13">
        <f t="shared" si="363"/>
        <v>0</v>
      </c>
    </row>
    <row r="1624" spans="1:61" x14ac:dyDescent="0.2">
      <c r="A1624" s="15">
        <v>1623</v>
      </c>
      <c r="B1624" s="35">
        <v>44631</v>
      </c>
      <c r="C1624" s="36">
        <v>8944</v>
      </c>
      <c r="D1624" s="37"/>
      <c r="E1624" s="15">
        <v>4222.7</v>
      </c>
      <c r="F1624" s="15">
        <v>222000</v>
      </c>
      <c r="G1624" s="15">
        <v>2004226.57142857</v>
      </c>
      <c r="H1624" s="15">
        <v>113.39</v>
      </c>
      <c r="I1624" s="15">
        <v>122.286</v>
      </c>
      <c r="J1624" s="15">
        <v>4.1020000000000003</v>
      </c>
      <c r="K1624" s="15">
        <v>24813.599999999999</v>
      </c>
      <c r="L1624" s="15">
        <v>470644</v>
      </c>
      <c r="M1624" s="15">
        <v>601</v>
      </c>
      <c r="N1624" s="15">
        <v>14.885999999999999</v>
      </c>
      <c r="O1624" s="15">
        <v>261028</v>
      </c>
      <c r="P1624" s="15">
        <v>16993.8</v>
      </c>
      <c r="Q1624" s="15">
        <v>4447135</v>
      </c>
      <c r="R1624" s="15">
        <v>294000</v>
      </c>
      <c r="S1624" s="15">
        <v>15617</v>
      </c>
      <c r="T1624" s="15">
        <v>15.576000000000001</v>
      </c>
      <c r="U1624" s="15">
        <v>148.19999999999999</v>
      </c>
      <c r="V1624" s="15">
        <v>16</v>
      </c>
      <c r="W1624" s="15">
        <v>91.2</v>
      </c>
      <c r="X1624" s="15">
        <v>115.87614000000001</v>
      </c>
      <c r="Y1624" s="15">
        <v>5.4835694000000004</v>
      </c>
      <c r="Z1624" s="15">
        <v>5.7884402275085503</v>
      </c>
      <c r="AA1624" s="15">
        <v>70.010543823242202</v>
      </c>
      <c r="AB1624" s="15">
        <v>332503</v>
      </c>
      <c r="AC1624" s="15">
        <v>31.1</v>
      </c>
      <c r="AD1624" s="15">
        <v>0</v>
      </c>
      <c r="AE1624" s="15">
        <v>113.5</v>
      </c>
      <c r="AF1624" s="15">
        <v>2.5</v>
      </c>
      <c r="AH1624" s="13">
        <f t="shared" si="350"/>
        <v>2022</v>
      </c>
      <c r="AI1624" s="13">
        <f t="shared" si="351"/>
        <v>10</v>
      </c>
      <c r="AJ1624" s="13">
        <f>IF(AND(ISNUMBER(C1624),ISNUMBER(AK1624),ISNUMBER(AL1624),AH1624&gt;=Inputs!$B$5,AH1624&lt;=Inputs!$B$6,AH1624&lt;&gt;Inputs!$B$7,AH1624&lt;&gt;Inputs!$B$8),1,0)</f>
        <v>1</v>
      </c>
      <c r="AK1624" s="13">
        <f>IF(INDEX($E1624:$AF1624,Inputs!$C$10)="","",INDEX($E1624:$AF1624,Inputs!$C$10))</f>
        <v>261028</v>
      </c>
      <c r="AL1624" s="13">
        <f>IF(INDEX($E1624:$AF1624,Inputs!$C$11)="","",INDEX($E1624:$AF1624,Inputs!$C$11))</f>
        <v>222000</v>
      </c>
      <c r="AM1624" s="19">
        <f>Regression!$C$5+Regression!$C$6*A1624</f>
        <v>8943.2985742447672</v>
      </c>
      <c r="AN1624" s="27">
        <f t="shared" si="352"/>
        <v>1.0000784303184569</v>
      </c>
      <c r="AO1624" s="30">
        <f>INDEX('Seasonal Index'!$E$2:$E$53,AI1624)</f>
        <v>0.99527490721887679</v>
      </c>
      <c r="AP1624" s="34">
        <f t="shared" si="353"/>
        <v>8986.4618660913075</v>
      </c>
      <c r="AQ1624" s="16">
        <f>IF(AJ1624=1,A1624-Regression!$C$15,0)</f>
        <v>127.71942446043158</v>
      </c>
      <c r="AR1624" s="16">
        <f>IF(AJ1624=1,AK1624-Regression!$D$15,0)</f>
        <v>-6374.9784172661602</v>
      </c>
      <c r="AS1624" s="16">
        <f>IF(AJ1624=1,AL1624-Regression!$E$15,0)</f>
        <v>-13292.565947242198</v>
      </c>
      <c r="AT1624" s="16">
        <f>IF(AJ1624=1,AP1624-Regression!$F$15,0)</f>
        <v>-108.11077573195871</v>
      </c>
      <c r="AU1624" s="19">
        <f>IF(AND(ISNUMBER(AK1624),ISNUMBER(AL1624)),Regression!$C$38+Regression!$D$38*A1624+Regression!$E$38*AK1624+Regression!$F$38*AL1624,"")</f>
        <v>8918.6949703721912</v>
      </c>
      <c r="AV1624" s="34">
        <f t="shared" si="354"/>
        <v>8876.5533091506459</v>
      </c>
      <c r="AW1624" s="13" t="str">
        <f>IF(AJ1624=1,"Train",IF(AH1624=Inputs!$B$6+1,"Validation",IF(AH1624&gt;Inputs!$B$6+1,"Forecast","Not used")))</f>
        <v>Train</v>
      </c>
      <c r="AX1624" s="34">
        <f t="shared" si="355"/>
        <v>8944</v>
      </c>
      <c r="AY1624" s="38" t="str">
        <f t="shared" si="356"/>
        <v/>
      </c>
      <c r="AZ1624" s="13">
        <f t="shared" si="357"/>
        <v>67.766895719116292</v>
      </c>
      <c r="BB1624" s="19">
        <f>Regression!$C$45+Regression!$C$46*A1624</f>
        <v>8675.3473534478671</v>
      </c>
      <c r="BC1624" s="27">
        <f t="shared" si="358"/>
        <v>1.0309673648335662</v>
      </c>
      <c r="BD1624" s="30">
        <f>INDEX('Seasonal Index'!$H$2:$H$53,AI1624)</f>
        <v>1.0119261816291902</v>
      </c>
      <c r="BE1624" s="34">
        <f t="shared" si="359"/>
        <v>8778.8111216814013</v>
      </c>
      <c r="BF1624" s="38" t="str">
        <f t="shared" si="360"/>
        <v/>
      </c>
      <c r="BG1624" s="34">
        <f t="shared" si="361"/>
        <v>8944</v>
      </c>
      <c r="BH1624" s="13">
        <f t="shared" si="362"/>
        <v>0</v>
      </c>
      <c r="BI1624" s="13">
        <f t="shared" si="363"/>
        <v>0</v>
      </c>
    </row>
    <row r="1625" spans="1:61" x14ac:dyDescent="0.2">
      <c r="A1625" s="15">
        <v>1624</v>
      </c>
      <c r="B1625" s="35">
        <v>44638</v>
      </c>
      <c r="C1625" s="36">
        <v>8637</v>
      </c>
      <c r="D1625" s="37"/>
      <c r="E1625" s="15">
        <v>4333.6419999999998</v>
      </c>
      <c r="F1625" s="15">
        <v>217000</v>
      </c>
      <c r="G1625" s="15">
        <v>2131035.7142857099</v>
      </c>
      <c r="H1625" s="15">
        <v>100.43</v>
      </c>
      <c r="I1625" s="15">
        <v>109.592</v>
      </c>
      <c r="J1625" s="15">
        <v>4.3150000000000004</v>
      </c>
      <c r="K1625" s="15">
        <v>24813.599999999999</v>
      </c>
      <c r="L1625" s="15">
        <v>470644</v>
      </c>
      <c r="M1625" s="15">
        <v>601</v>
      </c>
      <c r="N1625" s="15">
        <v>14.198</v>
      </c>
      <c r="O1625" s="15">
        <v>236055</v>
      </c>
      <c r="P1625" s="15">
        <v>16993.8</v>
      </c>
      <c r="Q1625" s="15">
        <v>4512720</v>
      </c>
      <c r="R1625" s="15">
        <v>294000</v>
      </c>
      <c r="S1625" s="15">
        <v>15617</v>
      </c>
      <c r="T1625" s="15">
        <v>15.576000000000001</v>
      </c>
      <c r="U1625" s="15">
        <v>148.19999999999999</v>
      </c>
      <c r="V1625" s="15">
        <v>16</v>
      </c>
      <c r="W1625" s="15">
        <v>91.2</v>
      </c>
      <c r="X1625" s="15">
        <v>117.06016</v>
      </c>
      <c r="Y1625" s="15">
        <v>5.4835694000000004</v>
      </c>
      <c r="Z1625" s="15">
        <v>6</v>
      </c>
      <c r="AA1625" s="15">
        <v>70.010543823242202</v>
      </c>
      <c r="AB1625" s="15">
        <v>332503</v>
      </c>
      <c r="AC1625" s="15">
        <v>31.1</v>
      </c>
      <c r="AD1625" s="15">
        <v>0</v>
      </c>
      <c r="AE1625" s="15">
        <v>106.7</v>
      </c>
      <c r="AF1625" s="15">
        <v>0.5</v>
      </c>
      <c r="AH1625" s="13">
        <f t="shared" si="350"/>
        <v>2022</v>
      </c>
      <c r="AI1625" s="13">
        <f t="shared" si="351"/>
        <v>11</v>
      </c>
      <c r="AJ1625" s="13">
        <f>IF(AND(ISNUMBER(C1625),ISNUMBER(AK1625),ISNUMBER(AL1625),AH1625&gt;=Inputs!$B$5,AH1625&lt;=Inputs!$B$6,AH1625&lt;&gt;Inputs!$B$7,AH1625&lt;&gt;Inputs!$B$8),1,0)</f>
        <v>1</v>
      </c>
      <c r="AK1625" s="13">
        <f>IF(INDEX($E1625:$AF1625,Inputs!$C$10)="","",INDEX($E1625:$AF1625,Inputs!$C$10))</f>
        <v>236055</v>
      </c>
      <c r="AL1625" s="13">
        <f>IF(INDEX($E1625:$AF1625,Inputs!$C$11)="","",INDEX($E1625:$AF1625,Inputs!$C$11))</f>
        <v>217000</v>
      </c>
      <c r="AM1625" s="19">
        <f>Regression!$C$5+Regression!$C$6*A1625</f>
        <v>8942.1258993064475</v>
      </c>
      <c r="AN1625" s="27">
        <f t="shared" si="352"/>
        <v>0.96587770036540044</v>
      </c>
      <c r="AO1625" s="30">
        <f>INDEX('Seasonal Index'!$E$2:$E$53,AI1625)</f>
        <v>1.0021277529608945</v>
      </c>
      <c r="AP1625" s="34">
        <f t="shared" si="353"/>
        <v>8618.6616172250015</v>
      </c>
      <c r="AQ1625" s="16">
        <f>IF(AJ1625=1,A1625-Regression!$C$15,0)</f>
        <v>128.71942446043158</v>
      </c>
      <c r="AR1625" s="16">
        <f>IF(AJ1625=1,AK1625-Regression!$D$15,0)</f>
        <v>-31347.97841726616</v>
      </c>
      <c r="AS1625" s="16">
        <f>IF(AJ1625=1,AL1625-Regression!$E$15,0)</f>
        <v>-18292.565947242198</v>
      </c>
      <c r="AT1625" s="16">
        <f>IF(AJ1625=1,AP1625-Regression!$F$15,0)</f>
        <v>-475.9110245982647</v>
      </c>
      <c r="AU1625" s="19">
        <f>IF(AND(ISNUMBER(AK1625),ISNUMBER(AL1625)),Regression!$C$38+Regression!$D$38*A1625+Regression!$E$38*AK1625+Regression!$F$38*AL1625,"")</f>
        <v>8884.8403521028686</v>
      </c>
      <c r="AV1625" s="34">
        <f t="shared" si="354"/>
        <v>8903.745097469131</v>
      </c>
      <c r="AW1625" s="13" t="str">
        <f>IF(AJ1625=1,"Train",IF(AH1625=Inputs!$B$6+1,"Validation",IF(AH1625&gt;Inputs!$B$6+1,"Forecast","Not used")))</f>
        <v>Train</v>
      </c>
      <c r="AX1625" s="34">
        <f t="shared" si="355"/>
        <v>8637</v>
      </c>
      <c r="AY1625" s="38" t="str">
        <f t="shared" si="356"/>
        <v/>
      </c>
      <c r="AZ1625" s="13">
        <f t="shared" si="357"/>
        <v>-266.1787348778671</v>
      </c>
      <c r="BB1625" s="19">
        <f>Regression!$C$45+Regression!$C$46*A1625</f>
        <v>8676.9068530606437</v>
      </c>
      <c r="BC1625" s="27">
        <f t="shared" si="358"/>
        <v>0.99540079734213494</v>
      </c>
      <c r="BD1625" s="30">
        <f>INDEX('Seasonal Index'!$H$2:$H$53,AI1625)</f>
        <v>1.0050201958166503</v>
      </c>
      <c r="BE1625" s="34">
        <f t="shared" si="359"/>
        <v>8720.4666245458429</v>
      </c>
      <c r="BF1625" s="38" t="str">
        <f t="shared" si="360"/>
        <v/>
      </c>
      <c r="BG1625" s="34">
        <f t="shared" si="361"/>
        <v>8637</v>
      </c>
      <c r="BH1625" s="13">
        <f t="shared" si="362"/>
        <v>0</v>
      </c>
      <c r="BI1625" s="13">
        <f t="shared" si="363"/>
        <v>0</v>
      </c>
    </row>
    <row r="1626" spans="1:61" x14ac:dyDescent="0.2">
      <c r="A1626" s="15">
        <v>1625</v>
      </c>
      <c r="B1626" s="35">
        <v>44645</v>
      </c>
      <c r="C1626" s="36">
        <v>8499</v>
      </c>
      <c r="D1626" s="37"/>
      <c r="E1626" s="15">
        <v>4498.45</v>
      </c>
      <c r="F1626" s="15">
        <v>207000</v>
      </c>
      <c r="G1626" s="15">
        <v>2150872.57142857</v>
      </c>
      <c r="H1626" s="15">
        <v>113.69199999999999</v>
      </c>
      <c r="I1626" s="15">
        <v>123.598</v>
      </c>
      <c r="J1626" s="15">
        <v>4.2389999999999999</v>
      </c>
      <c r="K1626" s="15">
        <v>24813.599999999999</v>
      </c>
      <c r="L1626" s="15">
        <v>470644</v>
      </c>
      <c r="M1626" s="15">
        <v>601</v>
      </c>
      <c r="N1626" s="15">
        <v>14.198</v>
      </c>
      <c r="O1626" s="15">
        <v>236055</v>
      </c>
      <c r="P1626" s="15">
        <v>16993.8</v>
      </c>
      <c r="Q1626" s="15">
        <v>4512720</v>
      </c>
      <c r="R1626" s="15">
        <v>294000</v>
      </c>
      <c r="S1626" s="15">
        <v>15617</v>
      </c>
      <c r="T1626" s="15">
        <v>15.576000000000001</v>
      </c>
      <c r="U1626" s="15">
        <v>148.19999999999999</v>
      </c>
      <c r="V1626" s="15">
        <v>16</v>
      </c>
      <c r="W1626" s="15">
        <v>91.2</v>
      </c>
      <c r="X1626" s="15">
        <v>116.67768</v>
      </c>
      <c r="Y1626" s="15">
        <v>5.4835694000000004</v>
      </c>
      <c r="Z1626" s="15">
        <v>6</v>
      </c>
      <c r="AA1626" s="15">
        <v>70.010543823242202</v>
      </c>
      <c r="AB1626" s="15">
        <v>332503</v>
      </c>
      <c r="AC1626" s="15">
        <v>31.1</v>
      </c>
      <c r="AD1626" s="15">
        <v>0</v>
      </c>
      <c r="AE1626" s="15">
        <v>74.8</v>
      </c>
      <c r="AF1626" s="15">
        <v>4.7</v>
      </c>
      <c r="AH1626" s="13">
        <f t="shared" si="350"/>
        <v>2022</v>
      </c>
      <c r="AI1626" s="13">
        <f t="shared" si="351"/>
        <v>12</v>
      </c>
      <c r="AJ1626" s="13">
        <f>IF(AND(ISNUMBER(C1626),ISNUMBER(AK1626),ISNUMBER(AL1626),AH1626&gt;=Inputs!$B$5,AH1626&lt;=Inputs!$B$6,AH1626&lt;&gt;Inputs!$B$7,AH1626&lt;&gt;Inputs!$B$8),1,0)</f>
        <v>1</v>
      </c>
      <c r="AK1626" s="13">
        <f>IF(INDEX($E1626:$AF1626,Inputs!$C$10)="","",INDEX($E1626:$AF1626,Inputs!$C$10))</f>
        <v>236055</v>
      </c>
      <c r="AL1626" s="13">
        <f>IF(INDEX($E1626:$AF1626,Inputs!$C$11)="","",INDEX($E1626:$AF1626,Inputs!$C$11))</f>
        <v>207000</v>
      </c>
      <c r="AM1626" s="19">
        <f>Regression!$C$5+Regression!$C$6*A1626</f>
        <v>8940.9532243681297</v>
      </c>
      <c r="AN1626" s="27">
        <f t="shared" si="352"/>
        <v>0.95056978676908765</v>
      </c>
      <c r="AO1626" s="30">
        <f>INDEX('Seasonal Index'!$E$2:$E$53,AI1626)</f>
        <v>0.99255102448152055</v>
      </c>
      <c r="AP1626" s="34">
        <f t="shared" si="353"/>
        <v>8562.7839681487676</v>
      </c>
      <c r="AQ1626" s="16">
        <f>IF(AJ1626=1,A1626-Regression!$C$15,0)</f>
        <v>129.71942446043158</v>
      </c>
      <c r="AR1626" s="16">
        <f>IF(AJ1626=1,AK1626-Regression!$D$15,0)</f>
        <v>-31347.97841726616</v>
      </c>
      <c r="AS1626" s="16">
        <f>IF(AJ1626=1,AL1626-Regression!$E$15,0)</f>
        <v>-28292.565947242198</v>
      </c>
      <c r="AT1626" s="16">
        <f>IF(AJ1626=1,AP1626-Regression!$F$15,0)</f>
        <v>-531.78867367449857</v>
      </c>
      <c r="AU1626" s="19">
        <f>IF(AND(ISNUMBER(AK1626),ISNUMBER(AL1626)),Regression!$C$38+Regression!$D$38*A1626+Regression!$E$38*AK1626+Regression!$F$38*AL1626,"")</f>
        <v>8909.8284526525058</v>
      </c>
      <c r="AV1626" s="34">
        <f t="shared" si="354"/>
        <v>8843.4593586348456</v>
      </c>
      <c r="AW1626" s="13" t="str">
        <f>IF(AJ1626=1,"Train",IF(AH1626=Inputs!$B$6+1,"Validation",IF(AH1626&gt;Inputs!$B$6+1,"Forecast","Not used")))</f>
        <v>Train</v>
      </c>
      <c r="AX1626" s="34">
        <f t="shared" si="355"/>
        <v>8499</v>
      </c>
      <c r="AY1626" s="38" t="str">
        <f t="shared" si="356"/>
        <v/>
      </c>
      <c r="AZ1626" s="13">
        <f t="shared" si="357"/>
        <v>-347.0444845037382</v>
      </c>
      <c r="BB1626" s="19">
        <f>Regression!$C$45+Regression!$C$46*A1626</f>
        <v>8678.4663526734203</v>
      </c>
      <c r="BC1626" s="27">
        <f t="shared" si="358"/>
        <v>0.97932049910890817</v>
      </c>
      <c r="BD1626" s="30">
        <f>INDEX('Seasonal Index'!$H$2:$H$53,AI1626)</f>
        <v>1.0030364776411875</v>
      </c>
      <c r="BE1626" s="34">
        <f t="shared" si="359"/>
        <v>8704.8183217131118</v>
      </c>
      <c r="BF1626" s="38" t="str">
        <f t="shared" si="360"/>
        <v/>
      </c>
      <c r="BG1626" s="34">
        <f t="shared" si="361"/>
        <v>8499</v>
      </c>
      <c r="BH1626" s="13">
        <f t="shared" si="362"/>
        <v>0</v>
      </c>
      <c r="BI1626" s="13">
        <f t="shared" si="363"/>
        <v>0</v>
      </c>
    </row>
    <row r="1627" spans="1:61" x14ac:dyDescent="0.2">
      <c r="A1627" s="15">
        <v>1626</v>
      </c>
      <c r="B1627" s="35">
        <v>44652</v>
      </c>
      <c r="C1627" s="36">
        <v>8562</v>
      </c>
      <c r="D1627" s="37"/>
      <c r="E1627" s="15">
        <v>4577.1679999999997</v>
      </c>
      <c r="F1627" s="15">
        <v>214000</v>
      </c>
      <c r="G1627" s="15">
        <v>2088449.7142857099</v>
      </c>
      <c r="H1627" s="15">
        <v>103.892</v>
      </c>
      <c r="I1627" s="15">
        <v>111.26</v>
      </c>
      <c r="J1627" s="15">
        <v>4.2309999999999999</v>
      </c>
      <c r="K1627" s="15">
        <v>24813.599999999999</v>
      </c>
      <c r="L1627" s="15">
        <v>470644</v>
      </c>
      <c r="M1627" s="15">
        <v>601</v>
      </c>
      <c r="N1627" s="15">
        <v>14.198</v>
      </c>
      <c r="O1627" s="15">
        <v>236055</v>
      </c>
      <c r="P1627" s="15">
        <v>16993.8</v>
      </c>
      <c r="Q1627" s="15">
        <v>4512720</v>
      </c>
      <c r="R1627" s="15">
        <v>294000</v>
      </c>
      <c r="S1627" s="15">
        <v>15617</v>
      </c>
      <c r="T1627" s="15">
        <v>15.576000000000001</v>
      </c>
      <c r="U1627" s="15">
        <v>148.19999999999999</v>
      </c>
      <c r="V1627" s="15">
        <v>16</v>
      </c>
      <c r="W1627" s="15">
        <v>91.2</v>
      </c>
      <c r="X1627" s="15">
        <v>115.95583999999999</v>
      </c>
      <c r="Y1627" s="15">
        <v>5.4835694000000004</v>
      </c>
      <c r="Z1627" s="15">
        <v>6</v>
      </c>
      <c r="AA1627" s="15">
        <v>70.010543823242202</v>
      </c>
      <c r="AB1627" s="15">
        <v>332503</v>
      </c>
      <c r="AC1627" s="15">
        <v>31.1</v>
      </c>
      <c r="AD1627" s="15">
        <v>0</v>
      </c>
      <c r="AE1627" s="15">
        <v>103.1</v>
      </c>
      <c r="AF1627" s="15">
        <v>5.0999999999999996</v>
      </c>
      <c r="AH1627" s="13">
        <f t="shared" si="350"/>
        <v>2022</v>
      </c>
      <c r="AI1627" s="13">
        <f t="shared" si="351"/>
        <v>13</v>
      </c>
      <c r="AJ1627" s="13">
        <f>IF(AND(ISNUMBER(C1627),ISNUMBER(AK1627),ISNUMBER(AL1627),AH1627&gt;=Inputs!$B$5,AH1627&lt;=Inputs!$B$6,AH1627&lt;&gt;Inputs!$B$7,AH1627&lt;&gt;Inputs!$B$8),1,0)</f>
        <v>1</v>
      </c>
      <c r="AK1627" s="13">
        <f>IF(INDEX($E1627:$AF1627,Inputs!$C$10)="","",INDEX($E1627:$AF1627,Inputs!$C$10))</f>
        <v>236055</v>
      </c>
      <c r="AL1627" s="13">
        <f>IF(INDEX($E1627:$AF1627,Inputs!$C$11)="","",INDEX($E1627:$AF1627,Inputs!$C$11))</f>
        <v>214000</v>
      </c>
      <c r="AM1627" s="19">
        <f>Regression!$C$5+Regression!$C$6*A1627</f>
        <v>8939.78054942981</v>
      </c>
      <c r="AN1627" s="27">
        <f t="shared" si="352"/>
        <v>0.95774163053097483</v>
      </c>
      <c r="AO1627" s="30">
        <f>INDEX('Seasonal Index'!$E$2:$E$53,AI1627)</f>
        <v>1.0067199075539344</v>
      </c>
      <c r="AP1627" s="34">
        <f t="shared" si="353"/>
        <v>8504.8482062934636</v>
      </c>
      <c r="AQ1627" s="16">
        <f>IF(AJ1627=1,A1627-Regression!$C$15,0)</f>
        <v>130.71942446043158</v>
      </c>
      <c r="AR1627" s="16">
        <f>IF(AJ1627=1,AK1627-Regression!$D$15,0)</f>
        <v>-31347.97841726616</v>
      </c>
      <c r="AS1627" s="16">
        <f>IF(AJ1627=1,AL1627-Regression!$E$15,0)</f>
        <v>-21292.565947242198</v>
      </c>
      <c r="AT1627" s="16">
        <f>IF(AJ1627=1,AP1627-Regression!$F$15,0)</f>
        <v>-589.72443552980258</v>
      </c>
      <c r="AU1627" s="19">
        <f>IF(AND(ISNUMBER(AK1627),ISNUMBER(AL1627)),Regression!$C$38+Regression!$D$38*A1627+Regression!$E$38*AK1627+Regression!$F$38*AL1627,"")</f>
        <v>8889.6808497972706</v>
      </c>
      <c r="AV1627" s="34">
        <f t="shared" si="354"/>
        <v>8949.4186832918895</v>
      </c>
      <c r="AW1627" s="13" t="str">
        <f>IF(AJ1627=1,"Train",IF(AH1627=Inputs!$B$6+1,"Validation",IF(AH1627&gt;Inputs!$B$6+1,"Forecast","Not used")))</f>
        <v>Train</v>
      </c>
      <c r="AX1627" s="34">
        <f t="shared" si="355"/>
        <v>8562</v>
      </c>
      <c r="AY1627" s="38" t="str">
        <f t="shared" si="356"/>
        <v/>
      </c>
      <c r="AZ1627" s="13">
        <f t="shared" si="357"/>
        <v>-384.83264350380705</v>
      </c>
      <c r="BB1627" s="19">
        <f>Regression!$C$45+Regression!$C$46*A1627</f>
        <v>8680.0258522861968</v>
      </c>
      <c r="BC1627" s="27">
        <f t="shared" si="358"/>
        <v>0.98640259207809722</v>
      </c>
      <c r="BD1627" s="30">
        <f>INDEX('Seasonal Index'!$H$2:$H$53,AI1627)</f>
        <v>1.0306249409207193</v>
      </c>
      <c r="BE1627" s="34">
        <f t="shared" si="359"/>
        <v>8945.8511312027786</v>
      </c>
      <c r="BF1627" s="38" t="str">
        <f t="shared" si="360"/>
        <v/>
      </c>
      <c r="BG1627" s="34">
        <f t="shared" si="361"/>
        <v>8562</v>
      </c>
      <c r="BH1627" s="13">
        <f t="shared" si="362"/>
        <v>0</v>
      </c>
      <c r="BI1627" s="13">
        <f t="shared" si="363"/>
        <v>0</v>
      </c>
    </row>
    <row r="1628" spans="1:61" x14ac:dyDescent="0.2">
      <c r="A1628" s="15">
        <v>1627</v>
      </c>
      <c r="B1628" s="35">
        <v>44659</v>
      </c>
      <c r="C1628" s="36">
        <v>8736</v>
      </c>
      <c r="D1628" s="37"/>
      <c r="E1628" s="15">
        <v>4515.4799999999996</v>
      </c>
      <c r="F1628" s="15">
        <v>214000</v>
      </c>
      <c r="G1628" s="15">
        <v>2093984.42857143</v>
      </c>
      <c r="H1628" s="15">
        <v>99.212000000000003</v>
      </c>
      <c r="I1628" s="15">
        <v>103.33</v>
      </c>
      <c r="J1628" s="15">
        <v>4.17</v>
      </c>
      <c r="K1628" s="15">
        <v>24813.599999999999</v>
      </c>
      <c r="L1628" s="15">
        <v>470644</v>
      </c>
      <c r="M1628" s="15">
        <v>636</v>
      </c>
      <c r="N1628" s="15">
        <v>14.198</v>
      </c>
      <c r="O1628" s="15">
        <v>236055</v>
      </c>
      <c r="P1628" s="15">
        <v>17106</v>
      </c>
      <c r="Q1628" s="15">
        <v>4512720</v>
      </c>
      <c r="R1628" s="15">
        <v>294000</v>
      </c>
      <c r="S1628" s="15">
        <v>15617</v>
      </c>
      <c r="T1628" s="15">
        <v>15.576000000000001</v>
      </c>
      <c r="U1628" s="15">
        <v>148.19999999999999</v>
      </c>
      <c r="V1628" s="15">
        <v>16</v>
      </c>
      <c r="W1628" s="15">
        <v>89</v>
      </c>
      <c r="X1628" s="15">
        <v>115.50879999999999</v>
      </c>
      <c r="Y1628" s="15">
        <v>5.4835694000000004</v>
      </c>
      <c r="Z1628" s="15">
        <v>6</v>
      </c>
      <c r="AA1628" s="15">
        <v>70.010543823242202</v>
      </c>
      <c r="AB1628" s="15">
        <v>332503</v>
      </c>
      <c r="AC1628" s="15">
        <v>31.05</v>
      </c>
      <c r="AD1628" s="15">
        <v>0</v>
      </c>
      <c r="AE1628" s="15">
        <v>79.5</v>
      </c>
      <c r="AF1628" s="15">
        <v>11.6</v>
      </c>
      <c r="AH1628" s="13">
        <f t="shared" si="350"/>
        <v>2022</v>
      </c>
      <c r="AI1628" s="13">
        <f t="shared" si="351"/>
        <v>14</v>
      </c>
      <c r="AJ1628" s="13">
        <f>IF(AND(ISNUMBER(C1628),ISNUMBER(AK1628),ISNUMBER(AL1628),AH1628&gt;=Inputs!$B$5,AH1628&lt;=Inputs!$B$6,AH1628&lt;&gt;Inputs!$B$7,AH1628&lt;&gt;Inputs!$B$8),1,0)</f>
        <v>1</v>
      </c>
      <c r="AK1628" s="13">
        <f>IF(INDEX($E1628:$AF1628,Inputs!$C$10)="","",INDEX($E1628:$AF1628,Inputs!$C$10))</f>
        <v>236055</v>
      </c>
      <c r="AL1628" s="13">
        <f>IF(INDEX($E1628:$AF1628,Inputs!$C$11)="","",INDEX($E1628:$AF1628,Inputs!$C$11))</f>
        <v>214000</v>
      </c>
      <c r="AM1628" s="19">
        <f>Regression!$C$5+Regression!$C$6*A1628</f>
        <v>8938.6078744914921</v>
      </c>
      <c r="AN1628" s="27">
        <f t="shared" si="352"/>
        <v>0.97733339717589762</v>
      </c>
      <c r="AO1628" s="30">
        <f>INDEX('Seasonal Index'!$E$2:$E$53,AI1628)</f>
        <v>0.99471306505019241</v>
      </c>
      <c r="AP1628" s="34">
        <f t="shared" si="353"/>
        <v>8782.4321474647459</v>
      </c>
      <c r="AQ1628" s="16">
        <f>IF(AJ1628=1,A1628-Regression!$C$15,0)</f>
        <v>131.71942446043158</v>
      </c>
      <c r="AR1628" s="16">
        <f>IF(AJ1628=1,AK1628-Regression!$D$15,0)</f>
        <v>-31347.97841726616</v>
      </c>
      <c r="AS1628" s="16">
        <f>IF(AJ1628=1,AL1628-Regression!$E$15,0)</f>
        <v>-21292.565947242198</v>
      </c>
      <c r="AT1628" s="16">
        <f>IF(AJ1628=1,AP1628-Regression!$F$15,0)</f>
        <v>-312.1404943585203</v>
      </c>
      <c r="AU1628" s="19">
        <f>IF(AND(ISNUMBER(AK1628),ISNUMBER(AL1628)),Regression!$C$38+Regression!$D$38*A1628+Regression!$E$38*AK1628+Regression!$F$38*AL1628,"")</f>
        <v>8888.1185365793353</v>
      </c>
      <c r="AV1628" s="34">
        <f t="shared" si="354"/>
        <v>8841.127632050262</v>
      </c>
      <c r="AW1628" s="13" t="str">
        <f>IF(AJ1628=1,"Train",IF(AH1628=Inputs!$B$6+1,"Validation",IF(AH1628&gt;Inputs!$B$6+1,"Forecast","Not used")))</f>
        <v>Train</v>
      </c>
      <c r="AX1628" s="34">
        <f t="shared" si="355"/>
        <v>8736</v>
      </c>
      <c r="AY1628" s="38" t="str">
        <f t="shared" si="356"/>
        <v/>
      </c>
      <c r="AZ1628" s="13">
        <f t="shared" si="357"/>
        <v>-105.68638911458947</v>
      </c>
      <c r="BB1628" s="19">
        <f>Regression!$C$45+Regression!$C$46*A1628</f>
        <v>8681.5853518989752</v>
      </c>
      <c r="BC1628" s="27">
        <f t="shared" si="358"/>
        <v>1.0062678238933771</v>
      </c>
      <c r="BD1628" s="30">
        <f>INDEX('Seasonal Index'!$H$2:$H$53,AI1628)</f>
        <v>0.9999465749058718</v>
      </c>
      <c r="BE1628" s="34">
        <f t="shared" si="359"/>
        <v>8681.1215373843679</v>
      </c>
      <c r="BF1628" s="38" t="str">
        <f t="shared" si="360"/>
        <v/>
      </c>
      <c r="BG1628" s="34">
        <f t="shared" si="361"/>
        <v>8736</v>
      </c>
      <c r="BH1628" s="13">
        <f t="shared" si="362"/>
        <v>0</v>
      </c>
      <c r="BI1628" s="13">
        <f t="shared" si="363"/>
        <v>0</v>
      </c>
    </row>
    <row r="1629" spans="1:61" x14ac:dyDescent="0.2">
      <c r="A1629" s="15">
        <v>1628</v>
      </c>
      <c r="B1629" s="35">
        <v>44666</v>
      </c>
      <c r="C1629" s="36">
        <v>8868</v>
      </c>
      <c r="D1629" s="37"/>
      <c r="E1629" s="15">
        <v>4412.29</v>
      </c>
      <c r="F1629" s="15">
        <v>214000</v>
      </c>
      <c r="G1629" s="15">
        <v>2150815.57142857</v>
      </c>
      <c r="H1629" s="15">
        <v>101.46</v>
      </c>
      <c r="I1629" s="15">
        <v>105.41500000000001</v>
      </c>
      <c r="J1629" s="15">
        <v>4.0910000000000002</v>
      </c>
      <c r="K1629" s="15">
        <v>24813.599999999999</v>
      </c>
      <c r="L1629" s="15">
        <v>452037</v>
      </c>
      <c r="M1629" s="15">
        <v>636</v>
      </c>
      <c r="N1629" s="15">
        <v>14.198</v>
      </c>
      <c r="O1629" s="15">
        <v>231137</v>
      </c>
      <c r="P1629" s="15">
        <v>17106</v>
      </c>
      <c r="Q1629" s="15">
        <v>4512720</v>
      </c>
      <c r="R1629" s="15">
        <v>294000</v>
      </c>
      <c r="S1629" s="15">
        <v>15617</v>
      </c>
      <c r="T1629" s="15">
        <v>15.576000000000001</v>
      </c>
      <c r="U1629" s="15">
        <v>148.19999999999999</v>
      </c>
      <c r="V1629" s="15">
        <v>16</v>
      </c>
      <c r="W1629" s="15">
        <v>89</v>
      </c>
      <c r="X1629" s="15">
        <v>115.9819</v>
      </c>
      <c r="Y1629" s="15">
        <v>5.4835694000000004</v>
      </c>
      <c r="Z1629" s="15">
        <v>6</v>
      </c>
      <c r="AA1629" s="15">
        <v>70.010543823242202</v>
      </c>
      <c r="AB1629" s="15">
        <v>332503</v>
      </c>
      <c r="AC1629" s="15">
        <v>31.05</v>
      </c>
      <c r="AD1629" s="15">
        <v>0</v>
      </c>
      <c r="AE1629" s="15">
        <v>55.4</v>
      </c>
      <c r="AF1629" s="15">
        <v>12.9</v>
      </c>
      <c r="AH1629" s="13">
        <f t="shared" si="350"/>
        <v>2022</v>
      </c>
      <c r="AI1629" s="13">
        <f t="shared" si="351"/>
        <v>15</v>
      </c>
      <c r="AJ1629" s="13">
        <f>IF(AND(ISNUMBER(C1629),ISNUMBER(AK1629),ISNUMBER(AL1629),AH1629&gt;=Inputs!$B$5,AH1629&lt;=Inputs!$B$6,AH1629&lt;&gt;Inputs!$B$7,AH1629&lt;&gt;Inputs!$B$8),1,0)</f>
        <v>1</v>
      </c>
      <c r="AK1629" s="13">
        <f>IF(INDEX($E1629:$AF1629,Inputs!$C$10)="","",INDEX($E1629:$AF1629,Inputs!$C$10))</f>
        <v>231137</v>
      </c>
      <c r="AL1629" s="13">
        <f>IF(INDEX($E1629:$AF1629,Inputs!$C$11)="","",INDEX($E1629:$AF1629,Inputs!$C$11))</f>
        <v>214000</v>
      </c>
      <c r="AM1629" s="19">
        <f>Regression!$C$5+Regression!$C$6*A1629</f>
        <v>8937.4351995531724</v>
      </c>
      <c r="AN1629" s="27">
        <f t="shared" si="352"/>
        <v>0.99223097029485108</v>
      </c>
      <c r="AO1629" s="30">
        <f>INDEX('Seasonal Index'!$E$2:$E$53,AI1629)</f>
        <v>1.0030309157157118</v>
      </c>
      <c r="AP1629" s="34">
        <f t="shared" si="353"/>
        <v>8841.203058703577</v>
      </c>
      <c r="AQ1629" s="16">
        <f>IF(AJ1629=1,A1629-Regression!$C$15,0)</f>
        <v>132.71942446043158</v>
      </c>
      <c r="AR1629" s="16">
        <f>IF(AJ1629=1,AK1629-Regression!$D$15,0)</f>
        <v>-36265.97841726616</v>
      </c>
      <c r="AS1629" s="16">
        <f>IF(AJ1629=1,AL1629-Regression!$E$15,0)</f>
        <v>-21292.565947242198</v>
      </c>
      <c r="AT1629" s="16">
        <f>IF(AJ1629=1,AP1629-Regression!$F$15,0)</f>
        <v>-253.3695831196892</v>
      </c>
      <c r="AU1629" s="19">
        <f>IF(AND(ISNUMBER(AK1629),ISNUMBER(AL1629)),Regression!$C$38+Regression!$D$38*A1629+Regression!$E$38*AK1629+Regression!$F$38*AL1629,"")</f>
        <v>8877.5824907823298</v>
      </c>
      <c r="AV1629" s="34">
        <f t="shared" si="354"/>
        <v>8904.48969507117</v>
      </c>
      <c r="AW1629" s="13" t="str">
        <f>IF(AJ1629=1,"Train",IF(AH1629=Inputs!$B$6+1,"Validation",IF(AH1629&gt;Inputs!$B$6+1,"Forecast","Not used")))</f>
        <v>Train</v>
      </c>
      <c r="AX1629" s="34">
        <f t="shared" si="355"/>
        <v>8868</v>
      </c>
      <c r="AY1629" s="38" t="str">
        <f t="shared" si="356"/>
        <v/>
      </c>
      <c r="AZ1629" s="13">
        <f t="shared" si="357"/>
        <v>-36.37943207875287</v>
      </c>
      <c r="BB1629" s="19">
        <f>Regression!$C$45+Regression!$C$46*A1629</f>
        <v>8683.1448515117518</v>
      </c>
      <c r="BC1629" s="27">
        <f t="shared" si="358"/>
        <v>1.0212889628872268</v>
      </c>
      <c r="BD1629" s="30">
        <f>INDEX('Seasonal Index'!$H$2:$H$53,AI1629)</f>
        <v>0.99086023336954587</v>
      </c>
      <c r="BE1629" s="34">
        <f t="shared" si="359"/>
        <v>8603.7829339505042</v>
      </c>
      <c r="BF1629" s="38" t="str">
        <f t="shared" si="360"/>
        <v/>
      </c>
      <c r="BG1629" s="34">
        <f t="shared" si="361"/>
        <v>8868</v>
      </c>
      <c r="BH1629" s="13">
        <f t="shared" si="362"/>
        <v>0</v>
      </c>
      <c r="BI1629" s="13">
        <f t="shared" si="363"/>
        <v>0</v>
      </c>
    </row>
    <row r="1630" spans="1:61" x14ac:dyDescent="0.2">
      <c r="A1630" s="15">
        <v>1629</v>
      </c>
      <c r="B1630" s="35">
        <v>44673</v>
      </c>
      <c r="C1630" s="36">
        <v>8739</v>
      </c>
      <c r="D1630" s="37"/>
      <c r="E1630" s="15">
        <v>4395.7579999999998</v>
      </c>
      <c r="F1630" s="15">
        <v>210000</v>
      </c>
      <c r="G1630" s="15">
        <v>2147436.7142857099</v>
      </c>
      <c r="H1630" s="15">
        <v>104.018</v>
      </c>
      <c r="I1630" s="15">
        <v>105.7225</v>
      </c>
      <c r="J1630" s="15">
        <v>4.0659999999999998</v>
      </c>
      <c r="K1630" s="15">
        <v>24813.599999999999</v>
      </c>
      <c r="L1630" s="15">
        <v>452037</v>
      </c>
      <c r="M1630" s="15">
        <v>636</v>
      </c>
      <c r="N1630" s="15">
        <v>14.221</v>
      </c>
      <c r="O1630" s="15">
        <v>231137</v>
      </c>
      <c r="P1630" s="15">
        <v>17106</v>
      </c>
      <c r="Q1630" s="15">
        <v>4512720</v>
      </c>
      <c r="R1630" s="15">
        <v>294000</v>
      </c>
      <c r="S1630" s="15">
        <v>15617</v>
      </c>
      <c r="T1630" s="15">
        <v>15.576000000000001</v>
      </c>
      <c r="U1630" s="15">
        <v>148.19999999999999</v>
      </c>
      <c r="V1630" s="15">
        <v>16</v>
      </c>
      <c r="W1630" s="15">
        <v>89</v>
      </c>
      <c r="X1630" s="15">
        <v>116.53276</v>
      </c>
      <c r="Y1630" s="15">
        <v>5.4835694000000004</v>
      </c>
      <c r="Z1630" s="15">
        <v>6.5838980674743697</v>
      </c>
      <c r="AA1630" s="15">
        <v>70.010543823242202</v>
      </c>
      <c r="AB1630" s="15">
        <v>332503</v>
      </c>
      <c r="AC1630" s="15">
        <v>31.05</v>
      </c>
      <c r="AD1630" s="15">
        <v>0</v>
      </c>
      <c r="AE1630" s="15">
        <v>67.099999999999994</v>
      </c>
      <c r="AF1630" s="15">
        <v>12.6</v>
      </c>
      <c r="AH1630" s="13">
        <f t="shared" si="350"/>
        <v>2022</v>
      </c>
      <c r="AI1630" s="13">
        <f t="shared" si="351"/>
        <v>16</v>
      </c>
      <c r="AJ1630" s="13">
        <f>IF(AND(ISNUMBER(C1630),ISNUMBER(AK1630),ISNUMBER(AL1630),AH1630&gt;=Inputs!$B$5,AH1630&lt;=Inputs!$B$6,AH1630&lt;&gt;Inputs!$B$7,AH1630&lt;&gt;Inputs!$B$8),1,0)</f>
        <v>1</v>
      </c>
      <c r="AK1630" s="13">
        <f>IF(INDEX($E1630:$AF1630,Inputs!$C$10)="","",INDEX($E1630:$AF1630,Inputs!$C$10))</f>
        <v>231137</v>
      </c>
      <c r="AL1630" s="13">
        <f>IF(INDEX($E1630:$AF1630,Inputs!$C$11)="","",INDEX($E1630:$AF1630,Inputs!$C$11))</f>
        <v>210000</v>
      </c>
      <c r="AM1630" s="19">
        <f>Regression!$C$5+Regression!$C$6*A1630</f>
        <v>8936.2625246148527</v>
      </c>
      <c r="AN1630" s="27">
        <f t="shared" si="352"/>
        <v>0.9779256121816593</v>
      </c>
      <c r="AO1630" s="30">
        <f>INDEX('Seasonal Index'!$E$2:$E$53,AI1630)</f>
        <v>1.002097408025427</v>
      </c>
      <c r="AP1630" s="34">
        <f t="shared" si="353"/>
        <v>8720.7091147153806</v>
      </c>
      <c r="AQ1630" s="16">
        <f>IF(AJ1630=1,A1630-Regression!$C$15,0)</f>
        <v>133.71942446043158</v>
      </c>
      <c r="AR1630" s="16">
        <f>IF(AJ1630=1,AK1630-Regression!$D$15,0)</f>
        <v>-36265.97841726616</v>
      </c>
      <c r="AS1630" s="16">
        <f>IF(AJ1630=1,AL1630-Regression!$E$15,0)</f>
        <v>-25292.565947242198</v>
      </c>
      <c r="AT1630" s="16">
        <f>IF(AJ1630=1,AP1630-Regression!$F$15,0)</f>
        <v>-373.8635271078856</v>
      </c>
      <c r="AU1630" s="19">
        <f>IF(AND(ISNUMBER(AK1630),ISNUMBER(AL1630)),Regression!$C$38+Regression!$D$38*A1630+Regression!$E$38*AK1630+Regression!$F$38*AL1630,"")</f>
        <v>8886.6403430714236</v>
      </c>
      <c r="AV1630" s="34">
        <f t="shared" si="354"/>
        <v>8905.2792538460653</v>
      </c>
      <c r="AW1630" s="13" t="str">
        <f>IF(AJ1630=1,"Train",IF(AH1630=Inputs!$B$6+1,"Validation",IF(AH1630&gt;Inputs!$B$6+1,"Forecast","Not used")))</f>
        <v>Train</v>
      </c>
      <c r="AX1630" s="34">
        <f t="shared" si="355"/>
        <v>8739</v>
      </c>
      <c r="AY1630" s="38" t="str">
        <f t="shared" si="356"/>
        <v/>
      </c>
      <c r="AZ1630" s="13">
        <f t="shared" si="357"/>
        <v>-165.93122835604299</v>
      </c>
      <c r="BB1630" s="19">
        <f>Regression!$C$45+Regression!$C$46*A1630</f>
        <v>8684.7043511245283</v>
      </c>
      <c r="BC1630" s="27">
        <f t="shared" si="358"/>
        <v>1.0062518707235488</v>
      </c>
      <c r="BD1630" s="30">
        <f>INDEX('Seasonal Index'!$H$2:$H$53,AI1630)</f>
        <v>1.0144500074765384</v>
      </c>
      <c r="BE1630" s="34">
        <f t="shared" si="359"/>
        <v>8810.1983939298025</v>
      </c>
      <c r="BF1630" s="38" t="str">
        <f t="shared" si="360"/>
        <v/>
      </c>
      <c r="BG1630" s="34">
        <f t="shared" si="361"/>
        <v>8739</v>
      </c>
      <c r="BH1630" s="13">
        <f t="shared" si="362"/>
        <v>0</v>
      </c>
      <c r="BI1630" s="13">
        <f t="shared" si="363"/>
        <v>0</v>
      </c>
    </row>
    <row r="1631" spans="1:61" x14ac:dyDescent="0.2">
      <c r="A1631" s="15">
        <v>1630</v>
      </c>
      <c r="B1631" s="35">
        <v>44680</v>
      </c>
      <c r="C1631" s="36">
        <v>8856</v>
      </c>
      <c r="D1631" s="37"/>
      <c r="E1631" s="15">
        <v>4214.942</v>
      </c>
      <c r="F1631" s="15">
        <v>209000</v>
      </c>
      <c r="G1631" s="15">
        <v>2118255</v>
      </c>
      <c r="H1631" s="15">
        <v>102.848</v>
      </c>
      <c r="I1631" s="15">
        <v>103.92</v>
      </c>
      <c r="J1631" s="15">
        <v>4.1070000000000002</v>
      </c>
      <c r="K1631" s="15">
        <v>24813.599999999999</v>
      </c>
      <c r="L1631" s="15">
        <v>452037</v>
      </c>
      <c r="M1631" s="15">
        <v>636</v>
      </c>
      <c r="N1631" s="15">
        <v>14.221</v>
      </c>
      <c r="O1631" s="15">
        <v>231137</v>
      </c>
      <c r="P1631" s="15">
        <v>17106</v>
      </c>
      <c r="Q1631" s="15">
        <v>4512720</v>
      </c>
      <c r="R1631" s="15">
        <v>294000</v>
      </c>
      <c r="S1631" s="15">
        <v>15617</v>
      </c>
      <c r="T1631" s="15">
        <v>15.576000000000001</v>
      </c>
      <c r="U1631" s="15">
        <v>148.19999999999999</v>
      </c>
      <c r="V1631" s="15">
        <v>16</v>
      </c>
      <c r="W1631" s="15">
        <v>89</v>
      </c>
      <c r="X1631" s="15">
        <v>117.17377999999999</v>
      </c>
      <c r="Y1631" s="15">
        <v>5.4835694000000004</v>
      </c>
      <c r="Z1631" s="15">
        <v>6.5838980674743697</v>
      </c>
      <c r="AA1631" s="15">
        <v>70.010543823242202</v>
      </c>
      <c r="AB1631" s="15">
        <v>332503</v>
      </c>
      <c r="AC1631" s="15">
        <v>31.05</v>
      </c>
      <c r="AD1631" s="15">
        <v>0</v>
      </c>
      <c r="AE1631" s="15">
        <v>48</v>
      </c>
      <c r="AF1631" s="15">
        <v>17.7</v>
      </c>
      <c r="AH1631" s="13">
        <f t="shared" si="350"/>
        <v>2022</v>
      </c>
      <c r="AI1631" s="13">
        <f t="shared" si="351"/>
        <v>17</v>
      </c>
      <c r="AJ1631" s="13">
        <f>IF(AND(ISNUMBER(C1631),ISNUMBER(AK1631),ISNUMBER(AL1631),AH1631&gt;=Inputs!$B$5,AH1631&lt;=Inputs!$B$6,AH1631&lt;&gt;Inputs!$B$7,AH1631&lt;&gt;Inputs!$B$8),1,0)</f>
        <v>1</v>
      </c>
      <c r="AK1631" s="13">
        <f>IF(INDEX($E1631:$AF1631,Inputs!$C$10)="","",INDEX($E1631:$AF1631,Inputs!$C$10))</f>
        <v>231137</v>
      </c>
      <c r="AL1631" s="13">
        <f>IF(INDEX($E1631:$AF1631,Inputs!$C$11)="","",INDEX($E1631:$AF1631,Inputs!$C$11))</f>
        <v>209000</v>
      </c>
      <c r="AM1631" s="19">
        <f>Regression!$C$5+Regression!$C$6*A1631</f>
        <v>8935.0898496765349</v>
      </c>
      <c r="AN1631" s="27">
        <f t="shared" si="352"/>
        <v>0.99114839906401186</v>
      </c>
      <c r="AO1631" s="30">
        <f>INDEX('Seasonal Index'!$E$2:$E$53,AI1631)</f>
        <v>0.98572000908513657</v>
      </c>
      <c r="AP1631" s="34">
        <f t="shared" si="353"/>
        <v>8984.2956604070605</v>
      </c>
      <c r="AQ1631" s="16">
        <f>IF(AJ1631=1,A1631-Regression!$C$15,0)</f>
        <v>134.71942446043158</v>
      </c>
      <c r="AR1631" s="16">
        <f>IF(AJ1631=1,AK1631-Regression!$D$15,0)</f>
        <v>-36265.97841726616</v>
      </c>
      <c r="AS1631" s="16">
        <f>IF(AJ1631=1,AL1631-Regression!$E$15,0)</f>
        <v>-26292.565947242198</v>
      </c>
      <c r="AT1631" s="16">
        <f>IF(AJ1631=1,AP1631-Regression!$F$15,0)</f>
        <v>-110.27698141620567</v>
      </c>
      <c r="AU1631" s="19">
        <f>IF(AND(ISNUMBER(AK1631),ISNUMBER(AL1631)),Regression!$C$38+Regression!$D$38*A1631+Regression!$E$38*AK1631+Regression!$F$38*AL1631,"")</f>
        <v>8887.7330712302464</v>
      </c>
      <c r="AV1631" s="34">
        <f t="shared" si="354"/>
        <v>8760.8163237193476</v>
      </c>
      <c r="AW1631" s="13" t="str">
        <f>IF(AJ1631=1,"Train",IF(AH1631=Inputs!$B$6+1,"Validation",IF(AH1631&gt;Inputs!$B$6+1,"Forecast","Not used")))</f>
        <v>Train</v>
      </c>
      <c r="AX1631" s="34">
        <f t="shared" si="355"/>
        <v>8856</v>
      </c>
      <c r="AY1631" s="38" t="str">
        <f t="shared" si="356"/>
        <v/>
      </c>
      <c r="AZ1631" s="13">
        <f t="shared" si="357"/>
        <v>96.562589176814072</v>
      </c>
      <c r="BB1631" s="19">
        <f>Regression!$C$45+Regression!$C$46*A1631</f>
        <v>8686.2638507373049</v>
      </c>
      <c r="BC1631" s="27">
        <f t="shared" si="358"/>
        <v>1.0195407544807988</v>
      </c>
      <c r="BD1631" s="30">
        <f>INDEX('Seasonal Index'!$H$2:$H$53,AI1631)</f>
        <v>0.9921535913252727</v>
      </c>
      <c r="BE1631" s="34">
        <f t="shared" si="359"/>
        <v>8618.10787470791</v>
      </c>
      <c r="BF1631" s="38" t="str">
        <f t="shared" si="360"/>
        <v/>
      </c>
      <c r="BG1631" s="34">
        <f t="shared" si="361"/>
        <v>8856</v>
      </c>
      <c r="BH1631" s="13">
        <f t="shared" si="362"/>
        <v>0</v>
      </c>
      <c r="BI1631" s="13">
        <f t="shared" si="363"/>
        <v>0</v>
      </c>
    </row>
    <row r="1632" spans="1:61" x14ac:dyDescent="0.2">
      <c r="A1632" s="15">
        <v>1631</v>
      </c>
      <c r="B1632" s="35">
        <v>44687</v>
      </c>
      <c r="C1632" s="36">
        <v>8702</v>
      </c>
      <c r="D1632" s="37"/>
      <c r="E1632" s="15">
        <v>4180.2479999999996</v>
      </c>
      <c r="F1632" s="15">
        <v>218000</v>
      </c>
      <c r="G1632" s="15">
        <v>2090784.42857143</v>
      </c>
      <c r="H1632" s="15">
        <v>106.688</v>
      </c>
      <c r="I1632" s="15">
        <v>110.36</v>
      </c>
      <c r="J1632" s="15">
        <v>4.1820000000000004</v>
      </c>
      <c r="K1632" s="15">
        <v>25250.347000000002</v>
      </c>
      <c r="L1632" s="15">
        <v>452037</v>
      </c>
      <c r="M1632" s="15">
        <v>662</v>
      </c>
      <c r="N1632" s="15">
        <v>14.221</v>
      </c>
      <c r="O1632" s="15">
        <v>231137</v>
      </c>
      <c r="P1632" s="15">
        <v>17347.2</v>
      </c>
      <c r="Q1632" s="15">
        <v>4512720</v>
      </c>
      <c r="R1632" s="15">
        <v>294000</v>
      </c>
      <c r="S1632" s="15">
        <v>15617</v>
      </c>
      <c r="T1632" s="15">
        <v>15.576000000000001</v>
      </c>
      <c r="U1632" s="15">
        <v>150.1</v>
      </c>
      <c r="V1632" s="15">
        <v>16</v>
      </c>
      <c r="W1632" s="15">
        <v>88.9</v>
      </c>
      <c r="X1632" s="15">
        <v>119.32422</v>
      </c>
      <c r="Y1632" s="15">
        <v>5.4835694000000004</v>
      </c>
      <c r="Z1632" s="15">
        <v>6.5838980674743697</v>
      </c>
      <c r="AA1632" s="15">
        <v>70.010543823242202</v>
      </c>
      <c r="AB1632" s="15">
        <v>332503</v>
      </c>
      <c r="AC1632" s="15">
        <v>29.58</v>
      </c>
      <c r="AD1632" s="15">
        <v>0</v>
      </c>
      <c r="AE1632" s="15">
        <v>41.7</v>
      </c>
      <c r="AF1632" s="15">
        <v>27.2</v>
      </c>
      <c r="AH1632" s="13">
        <f t="shared" si="350"/>
        <v>2022</v>
      </c>
      <c r="AI1632" s="13">
        <f t="shared" si="351"/>
        <v>18</v>
      </c>
      <c r="AJ1632" s="13">
        <f>IF(AND(ISNUMBER(C1632),ISNUMBER(AK1632),ISNUMBER(AL1632),AH1632&gt;=Inputs!$B$5,AH1632&lt;=Inputs!$B$6,AH1632&lt;&gt;Inputs!$B$7,AH1632&lt;&gt;Inputs!$B$8),1,0)</f>
        <v>1</v>
      </c>
      <c r="AK1632" s="13">
        <f>IF(INDEX($E1632:$AF1632,Inputs!$C$10)="","",INDEX($E1632:$AF1632,Inputs!$C$10))</f>
        <v>231137</v>
      </c>
      <c r="AL1632" s="13">
        <f>IF(INDEX($E1632:$AF1632,Inputs!$C$11)="","",INDEX($E1632:$AF1632,Inputs!$C$11))</f>
        <v>218000</v>
      </c>
      <c r="AM1632" s="19">
        <f>Regression!$C$5+Regression!$C$6*A1632</f>
        <v>8933.9171747382152</v>
      </c>
      <c r="AN1632" s="27">
        <f t="shared" si="352"/>
        <v>0.9740408188029781</v>
      </c>
      <c r="AO1632" s="30">
        <f>INDEX('Seasonal Index'!$E$2:$E$53,AI1632)</f>
        <v>1.0181401500092944</v>
      </c>
      <c r="AP1632" s="34">
        <f t="shared" si="353"/>
        <v>8546.9569193598363</v>
      </c>
      <c r="AQ1632" s="16">
        <f>IF(AJ1632=1,A1632-Regression!$C$15,0)</f>
        <v>135.71942446043158</v>
      </c>
      <c r="AR1632" s="16">
        <f>IF(AJ1632=1,AK1632-Regression!$D$15,0)</f>
        <v>-36265.97841726616</v>
      </c>
      <c r="AS1632" s="16">
        <f>IF(AJ1632=1,AL1632-Regression!$E$15,0)</f>
        <v>-17292.565947242198</v>
      </c>
      <c r="AT1632" s="16">
        <f>IF(AJ1632=1,AP1632-Regression!$F$15,0)</f>
        <v>-547.61572246342985</v>
      </c>
      <c r="AU1632" s="19">
        <f>IF(AND(ISNUMBER(AK1632),ISNUMBER(AL1632)),Regression!$C$38+Regression!$D$38*A1632+Regression!$E$38*AK1632+Regression!$F$38*AL1632,"")</f>
        <v>8862.2753856214968</v>
      </c>
      <c r="AV1632" s="34">
        <f t="shared" si="354"/>
        <v>9023.0383905403469</v>
      </c>
      <c r="AW1632" s="13" t="str">
        <f>IF(AJ1632=1,"Train",IF(AH1632=Inputs!$B$6+1,"Validation",IF(AH1632&gt;Inputs!$B$6+1,"Forecast","Not used")))</f>
        <v>Train</v>
      </c>
      <c r="AX1632" s="34">
        <f t="shared" si="355"/>
        <v>8702</v>
      </c>
      <c r="AY1632" s="38" t="str">
        <f t="shared" si="356"/>
        <v/>
      </c>
      <c r="AZ1632" s="13">
        <f t="shared" si="357"/>
        <v>-315.31846626166043</v>
      </c>
      <c r="BB1632" s="19">
        <f>Regression!$C$45+Regression!$C$46*A1632</f>
        <v>8687.8233503500815</v>
      </c>
      <c r="BC1632" s="27">
        <f t="shared" si="358"/>
        <v>1.0016317838287248</v>
      </c>
      <c r="BD1632" s="30">
        <f>INDEX('Seasonal Index'!$H$2:$H$53,AI1632)</f>
        <v>1.0188493846734186</v>
      </c>
      <c r="BE1632" s="34">
        <f t="shared" si="359"/>
        <v>8851.5834746555374</v>
      </c>
      <c r="BF1632" s="38" t="str">
        <f t="shared" si="360"/>
        <v/>
      </c>
      <c r="BG1632" s="34">
        <f t="shared" si="361"/>
        <v>8702</v>
      </c>
      <c r="BH1632" s="13">
        <f t="shared" si="362"/>
        <v>0</v>
      </c>
      <c r="BI1632" s="13">
        <f t="shared" si="363"/>
        <v>0</v>
      </c>
    </row>
    <row r="1633" spans="1:61" x14ac:dyDescent="0.2">
      <c r="A1633" s="15">
        <v>1632</v>
      </c>
      <c r="B1633" s="35">
        <v>44694</v>
      </c>
      <c r="C1633" s="36">
        <v>9027</v>
      </c>
      <c r="D1633" s="37"/>
      <c r="E1633" s="15">
        <v>3976.288</v>
      </c>
      <c r="F1633" s="15">
        <v>204000</v>
      </c>
      <c r="G1633" s="15">
        <v>2145847.2857142901</v>
      </c>
      <c r="H1633" s="15">
        <v>104.998</v>
      </c>
      <c r="I1633" s="15">
        <v>107.432</v>
      </c>
      <c r="J1633" s="15">
        <v>4.3280000000000003</v>
      </c>
      <c r="K1633" s="15">
        <v>25250.347000000002</v>
      </c>
      <c r="L1633" s="15">
        <v>396877</v>
      </c>
      <c r="M1633" s="15">
        <v>662</v>
      </c>
      <c r="N1633" s="15">
        <v>14.221</v>
      </c>
      <c r="O1633" s="15">
        <v>231137</v>
      </c>
      <c r="P1633" s="15">
        <v>17347.2</v>
      </c>
      <c r="Q1633" s="15">
        <v>4512720</v>
      </c>
      <c r="R1633" s="15">
        <v>294000</v>
      </c>
      <c r="S1633" s="15">
        <v>15617</v>
      </c>
      <c r="T1633" s="15">
        <v>15.576000000000001</v>
      </c>
      <c r="U1633" s="15">
        <v>150.1</v>
      </c>
      <c r="V1633" s="15">
        <v>16</v>
      </c>
      <c r="W1633" s="15">
        <v>88.9</v>
      </c>
      <c r="X1633" s="15">
        <v>119.8021</v>
      </c>
      <c r="Y1633" s="15">
        <v>5.4835694000000004</v>
      </c>
      <c r="Z1633" s="15">
        <v>6.5838980674743697</v>
      </c>
      <c r="AA1633" s="15">
        <v>70.010543823242202</v>
      </c>
      <c r="AB1633" s="15">
        <v>332503</v>
      </c>
      <c r="AC1633" s="15">
        <v>29.58</v>
      </c>
      <c r="AD1633" s="15">
        <v>0</v>
      </c>
      <c r="AE1633" s="15">
        <v>26.1</v>
      </c>
      <c r="AF1633" s="15">
        <v>33.5</v>
      </c>
      <c r="AH1633" s="13">
        <f t="shared" si="350"/>
        <v>2022</v>
      </c>
      <c r="AI1633" s="13">
        <f t="shared" si="351"/>
        <v>19</v>
      </c>
      <c r="AJ1633" s="13">
        <f>IF(AND(ISNUMBER(C1633),ISNUMBER(AK1633),ISNUMBER(AL1633),AH1633&gt;=Inputs!$B$5,AH1633&lt;=Inputs!$B$6,AH1633&lt;&gt;Inputs!$B$7,AH1633&lt;&gt;Inputs!$B$8),1,0)</f>
        <v>1</v>
      </c>
      <c r="AK1633" s="13">
        <f>IF(INDEX($E1633:$AF1633,Inputs!$C$10)="","",INDEX($E1633:$AF1633,Inputs!$C$10))</f>
        <v>231137</v>
      </c>
      <c r="AL1633" s="13">
        <f>IF(INDEX($E1633:$AF1633,Inputs!$C$11)="","",INDEX($E1633:$AF1633,Inputs!$C$11))</f>
        <v>204000</v>
      </c>
      <c r="AM1633" s="19">
        <f>Regression!$C$5+Regression!$C$6*A1633</f>
        <v>8932.7444997998955</v>
      </c>
      <c r="AN1633" s="27">
        <f t="shared" si="352"/>
        <v>1.0105516843342173</v>
      </c>
      <c r="AO1633" s="30">
        <f>INDEX('Seasonal Index'!$E$2:$E$53,AI1633)</f>
        <v>1.0133712391889671</v>
      </c>
      <c r="AP1633" s="34">
        <f t="shared" si="353"/>
        <v>8907.8904659111813</v>
      </c>
      <c r="AQ1633" s="16">
        <f>IF(AJ1633=1,A1633-Regression!$C$15,0)</f>
        <v>136.71942446043158</v>
      </c>
      <c r="AR1633" s="16">
        <f>IF(AJ1633=1,AK1633-Regression!$D$15,0)</f>
        <v>-36265.97841726616</v>
      </c>
      <c r="AS1633" s="16">
        <f>IF(AJ1633=1,AL1633-Regression!$E$15,0)</f>
        <v>-31292.565947242198</v>
      </c>
      <c r="AT1633" s="16">
        <f>IF(AJ1633=1,AP1633-Regression!$F$15,0)</f>
        <v>-186.68217591208486</v>
      </c>
      <c r="AU1633" s="19">
        <f>IF(AND(ISNUMBER(AK1633),ISNUMBER(AL1633)),Regression!$C$38+Regression!$D$38*A1633+Regression!$E$38*AK1633+Regression!$F$38*AL1633,"")</f>
        <v>8897.883651678163</v>
      </c>
      <c r="AV1633" s="34">
        <f t="shared" si="354"/>
        <v>9016.8593822603525</v>
      </c>
      <c r="AW1633" s="13" t="str">
        <f>IF(AJ1633=1,"Train",IF(AH1633=Inputs!$B$6+1,"Validation",IF(AH1633&gt;Inputs!$B$6+1,"Forecast","Not used")))</f>
        <v>Train</v>
      </c>
      <c r="AX1633" s="34">
        <f t="shared" si="355"/>
        <v>9027</v>
      </c>
      <c r="AY1633" s="38" t="str">
        <f t="shared" si="356"/>
        <v/>
      </c>
      <c r="AZ1633" s="13">
        <f t="shared" si="357"/>
        <v>10.006814233018304</v>
      </c>
      <c r="BB1633" s="19">
        <f>Regression!$C$45+Regression!$C$46*A1633</f>
        <v>8689.382849962858</v>
      </c>
      <c r="BC1633" s="27">
        <f t="shared" si="358"/>
        <v>1.0388539848993517</v>
      </c>
      <c r="BD1633" s="30">
        <f>INDEX('Seasonal Index'!$H$2:$H$53,AI1633)</f>
        <v>1.0190603733092338</v>
      </c>
      <c r="BE1633" s="34">
        <f t="shared" si="359"/>
        <v>8855.0057309100048</v>
      </c>
      <c r="BF1633" s="38" t="str">
        <f t="shared" si="360"/>
        <v/>
      </c>
      <c r="BG1633" s="34">
        <f t="shared" si="361"/>
        <v>9027</v>
      </c>
      <c r="BH1633" s="13">
        <f t="shared" si="362"/>
        <v>0</v>
      </c>
      <c r="BI1633" s="13">
        <f t="shared" si="363"/>
        <v>0</v>
      </c>
    </row>
    <row r="1634" spans="1:61" x14ac:dyDescent="0.2">
      <c r="A1634" s="15">
        <v>1633</v>
      </c>
      <c r="B1634" s="35">
        <v>44701</v>
      </c>
      <c r="C1634" s="36">
        <v>8798</v>
      </c>
      <c r="D1634" s="37"/>
      <c r="E1634" s="15">
        <v>3964.538</v>
      </c>
      <c r="F1634" s="15">
        <v>225000</v>
      </c>
      <c r="G1634" s="15">
        <v>2221403.1428571399</v>
      </c>
      <c r="H1634" s="15">
        <v>112.178</v>
      </c>
      <c r="I1634" s="15">
        <v>112.928</v>
      </c>
      <c r="J1634" s="15">
        <v>4.4909999999999997</v>
      </c>
      <c r="K1634" s="15">
        <v>25250.347000000002</v>
      </c>
      <c r="L1634" s="15">
        <v>396877</v>
      </c>
      <c r="M1634" s="15">
        <v>662</v>
      </c>
      <c r="N1634" s="15">
        <v>14.615</v>
      </c>
      <c r="O1634" s="15">
        <v>271869</v>
      </c>
      <c r="P1634" s="15">
        <v>17347.2</v>
      </c>
      <c r="Q1634" s="15">
        <v>4512720</v>
      </c>
      <c r="R1634" s="15">
        <v>294000</v>
      </c>
      <c r="S1634" s="15">
        <v>15617</v>
      </c>
      <c r="T1634" s="15">
        <v>15.576000000000001</v>
      </c>
      <c r="U1634" s="15">
        <v>150.1</v>
      </c>
      <c r="V1634" s="15">
        <v>16</v>
      </c>
      <c r="W1634" s="15">
        <v>88.9</v>
      </c>
      <c r="X1634" s="15">
        <v>120.75754000000001</v>
      </c>
      <c r="Y1634" s="15">
        <v>5.4835694000000004</v>
      </c>
      <c r="Z1634" s="15">
        <v>6.34543752670288</v>
      </c>
      <c r="AA1634" s="15">
        <v>71.372970581054702</v>
      </c>
      <c r="AB1634" s="15">
        <v>332503</v>
      </c>
      <c r="AC1634" s="15">
        <v>29.58</v>
      </c>
      <c r="AD1634" s="15">
        <v>0</v>
      </c>
      <c r="AE1634" s="15">
        <v>8.5</v>
      </c>
      <c r="AF1634" s="15">
        <v>41</v>
      </c>
      <c r="AH1634" s="13">
        <f t="shared" si="350"/>
        <v>2022</v>
      </c>
      <c r="AI1634" s="13">
        <f t="shared" si="351"/>
        <v>20</v>
      </c>
      <c r="AJ1634" s="13">
        <f>IF(AND(ISNUMBER(C1634),ISNUMBER(AK1634),ISNUMBER(AL1634),AH1634&gt;=Inputs!$B$5,AH1634&lt;=Inputs!$B$6,AH1634&lt;&gt;Inputs!$B$7,AH1634&lt;&gt;Inputs!$B$8),1,0)</f>
        <v>1</v>
      </c>
      <c r="AK1634" s="13">
        <f>IF(INDEX($E1634:$AF1634,Inputs!$C$10)="","",INDEX($E1634:$AF1634,Inputs!$C$10))</f>
        <v>271869</v>
      </c>
      <c r="AL1634" s="13">
        <f>IF(INDEX($E1634:$AF1634,Inputs!$C$11)="","",INDEX($E1634:$AF1634,Inputs!$C$11))</f>
        <v>225000</v>
      </c>
      <c r="AM1634" s="19">
        <f>Regression!$C$5+Regression!$C$6*A1634</f>
        <v>8931.5718248615776</v>
      </c>
      <c r="AN1634" s="27">
        <f t="shared" si="352"/>
        <v>0.98504498116560268</v>
      </c>
      <c r="AO1634" s="30">
        <f>INDEX('Seasonal Index'!$E$2:$E$53,AI1634)</f>
        <v>1.0355119111831677</v>
      </c>
      <c r="AP1634" s="34">
        <f t="shared" si="353"/>
        <v>8496.2808297854099</v>
      </c>
      <c r="AQ1634" s="16">
        <f>IF(AJ1634=1,A1634-Regression!$C$15,0)</f>
        <v>137.71942446043158</v>
      </c>
      <c r="AR1634" s="16">
        <f>IF(AJ1634=1,AK1634-Regression!$D$15,0)</f>
        <v>4466.0215827338398</v>
      </c>
      <c r="AS1634" s="16">
        <f>IF(AJ1634=1,AL1634-Regression!$E$15,0)</f>
        <v>-10292.565947242198</v>
      </c>
      <c r="AT1634" s="16">
        <f>IF(AJ1634=1,AP1634-Regression!$F$15,0)</f>
        <v>-598.29181203785629</v>
      </c>
      <c r="AU1634" s="19">
        <f>IF(AND(ISNUMBER(AK1634),ISNUMBER(AL1634)),Regression!$C$38+Regression!$D$38*A1634+Regression!$E$38*AK1634+Regression!$F$38*AL1634,"")</f>
        <v>8914.8879736985527</v>
      </c>
      <c r="AV1634" s="34">
        <f t="shared" si="354"/>
        <v>9231.4726836284244</v>
      </c>
      <c r="AW1634" s="13" t="str">
        <f>IF(AJ1634=1,"Train",IF(AH1634=Inputs!$B$6+1,"Validation",IF(AH1634&gt;Inputs!$B$6+1,"Forecast","Not used")))</f>
        <v>Train</v>
      </c>
      <c r="AX1634" s="34">
        <f t="shared" si="355"/>
        <v>8798</v>
      </c>
      <c r="AY1634" s="38" t="str">
        <f t="shared" si="356"/>
        <v/>
      </c>
      <c r="AZ1634" s="13">
        <f t="shared" si="357"/>
        <v>-418.60714391314286</v>
      </c>
      <c r="BB1634" s="19">
        <f>Regression!$C$45+Regression!$C$46*A1634</f>
        <v>8690.9423495756346</v>
      </c>
      <c r="BC1634" s="27">
        <f t="shared" si="358"/>
        <v>1.0123183017581048</v>
      </c>
      <c r="BD1634" s="30">
        <f>INDEX('Seasonal Index'!$H$2:$H$53,AI1634)</f>
        <v>1.0467644841480233</v>
      </c>
      <c r="BE1634" s="34">
        <f t="shared" si="359"/>
        <v>9097.3697853137492</v>
      </c>
      <c r="BF1634" s="38" t="str">
        <f t="shared" si="360"/>
        <v/>
      </c>
      <c r="BG1634" s="34">
        <f t="shared" si="361"/>
        <v>8798</v>
      </c>
      <c r="BH1634" s="13">
        <f t="shared" si="362"/>
        <v>0</v>
      </c>
      <c r="BI1634" s="13">
        <f t="shared" si="363"/>
        <v>0</v>
      </c>
    </row>
    <row r="1635" spans="1:61" x14ac:dyDescent="0.2">
      <c r="A1635" s="15">
        <v>1634</v>
      </c>
      <c r="B1635" s="35">
        <v>44708</v>
      </c>
      <c r="C1635" s="36">
        <v>8977</v>
      </c>
      <c r="D1635" s="37"/>
      <c r="E1635" s="15">
        <v>4022.0079999999998</v>
      </c>
      <c r="F1635" s="15">
        <v>211000</v>
      </c>
      <c r="G1635" s="15">
        <v>2243136.7142857099</v>
      </c>
      <c r="H1635" s="15">
        <v>113.38</v>
      </c>
      <c r="I1635" s="15">
        <v>117.66200000000001</v>
      </c>
      <c r="J1635" s="15">
        <v>4.593</v>
      </c>
      <c r="K1635" s="15">
        <v>25250.347000000002</v>
      </c>
      <c r="L1635" s="15">
        <v>396877</v>
      </c>
      <c r="M1635" s="15">
        <v>662</v>
      </c>
      <c r="N1635" s="15">
        <v>14.615</v>
      </c>
      <c r="O1635" s="15">
        <v>271869</v>
      </c>
      <c r="P1635" s="15">
        <v>17347.2</v>
      </c>
      <c r="Q1635" s="15">
        <v>4512720</v>
      </c>
      <c r="R1635" s="15">
        <v>294000</v>
      </c>
      <c r="S1635" s="15">
        <v>15617</v>
      </c>
      <c r="T1635" s="15">
        <v>15.842000000000001</v>
      </c>
      <c r="U1635" s="15">
        <v>150.1</v>
      </c>
      <c r="V1635" s="15">
        <v>16</v>
      </c>
      <c r="W1635" s="15">
        <v>88.9</v>
      </c>
      <c r="X1635" s="15">
        <v>119.87962</v>
      </c>
      <c r="Y1635" s="15">
        <v>5.4835694000000004</v>
      </c>
      <c r="Z1635" s="15">
        <v>6.34543752670288</v>
      </c>
      <c r="AA1635" s="15">
        <v>71.372970581054702</v>
      </c>
      <c r="AB1635" s="15">
        <v>332503</v>
      </c>
      <c r="AC1635" s="15">
        <v>29.58</v>
      </c>
      <c r="AD1635" s="15">
        <v>0</v>
      </c>
      <c r="AE1635" s="15">
        <v>15.8</v>
      </c>
      <c r="AF1635" s="15">
        <v>32.799999999999997</v>
      </c>
      <c r="AH1635" s="13">
        <f t="shared" si="350"/>
        <v>2022</v>
      </c>
      <c r="AI1635" s="13">
        <f t="shared" si="351"/>
        <v>21</v>
      </c>
      <c r="AJ1635" s="13">
        <f>IF(AND(ISNUMBER(C1635),ISNUMBER(AK1635),ISNUMBER(AL1635),AH1635&gt;=Inputs!$B$5,AH1635&lt;=Inputs!$B$6,AH1635&lt;&gt;Inputs!$B$7,AH1635&lt;&gt;Inputs!$B$8),1,0)</f>
        <v>1</v>
      </c>
      <c r="AK1635" s="13">
        <f>IF(INDEX($E1635:$AF1635,Inputs!$C$10)="","",INDEX($E1635:$AF1635,Inputs!$C$10))</f>
        <v>271869</v>
      </c>
      <c r="AL1635" s="13">
        <f>IF(INDEX($E1635:$AF1635,Inputs!$C$11)="","",INDEX($E1635:$AF1635,Inputs!$C$11))</f>
        <v>211000</v>
      </c>
      <c r="AM1635" s="19">
        <f>Regression!$C$5+Regression!$C$6*A1635</f>
        <v>8930.3991499232579</v>
      </c>
      <c r="AN1635" s="27">
        <f t="shared" si="352"/>
        <v>1.0052182270125229</v>
      </c>
      <c r="AO1635" s="30">
        <f>INDEX('Seasonal Index'!$E$2:$E$53,AI1635)</f>
        <v>1.0352245807811005</v>
      </c>
      <c r="AP1635" s="34">
        <f t="shared" si="353"/>
        <v>8671.5483448303075</v>
      </c>
      <c r="AQ1635" s="16">
        <f>IF(AJ1635=1,A1635-Regression!$C$15,0)</f>
        <v>138.71942446043158</v>
      </c>
      <c r="AR1635" s="16">
        <f>IF(AJ1635=1,AK1635-Regression!$D$15,0)</f>
        <v>4466.0215827338398</v>
      </c>
      <c r="AS1635" s="16">
        <f>IF(AJ1635=1,AL1635-Regression!$E$15,0)</f>
        <v>-24292.565947242198</v>
      </c>
      <c r="AT1635" s="16">
        <f>IF(AJ1635=1,AP1635-Regression!$F$15,0)</f>
        <v>-423.02429699295863</v>
      </c>
      <c r="AU1635" s="19">
        <f>IF(AND(ISNUMBER(AK1635),ISNUMBER(AL1635)),Regression!$C$38+Regression!$D$38*A1635+Regression!$E$38*AK1635+Regression!$F$38*AL1635,"")</f>
        <v>8950.496239755219</v>
      </c>
      <c r="AV1635" s="34">
        <f t="shared" si="354"/>
        <v>9265.7737175834118</v>
      </c>
      <c r="AW1635" s="13" t="str">
        <f>IF(AJ1635=1,"Train",IF(AH1635=Inputs!$B$6+1,"Validation",IF(AH1635&gt;Inputs!$B$6+1,"Forecast","Not used")))</f>
        <v>Train</v>
      </c>
      <c r="AX1635" s="34">
        <f t="shared" si="355"/>
        <v>8977</v>
      </c>
      <c r="AY1635" s="38" t="str">
        <f t="shared" si="356"/>
        <v/>
      </c>
      <c r="AZ1635" s="13">
        <f t="shared" si="357"/>
        <v>-278.94789492491145</v>
      </c>
      <c r="BB1635" s="19">
        <f>Regression!$C$45+Regression!$C$46*A1635</f>
        <v>8692.5018491884111</v>
      </c>
      <c r="BC1635" s="27">
        <f t="shared" si="358"/>
        <v>1.032729144698215</v>
      </c>
      <c r="BD1635" s="30">
        <f>INDEX('Seasonal Index'!$H$2:$H$53,AI1635)</f>
        <v>1.0342763462036404</v>
      </c>
      <c r="BE1635" s="34">
        <f t="shared" si="359"/>
        <v>8990.4490519469782</v>
      </c>
      <c r="BF1635" s="38" t="str">
        <f t="shared" si="360"/>
        <v/>
      </c>
      <c r="BG1635" s="34">
        <f t="shared" si="361"/>
        <v>8977</v>
      </c>
      <c r="BH1635" s="13">
        <f t="shared" si="362"/>
        <v>0</v>
      </c>
      <c r="BI1635" s="13">
        <f t="shared" si="363"/>
        <v>0</v>
      </c>
    </row>
    <row r="1636" spans="1:61" x14ac:dyDescent="0.2">
      <c r="A1636" s="15">
        <v>1635</v>
      </c>
      <c r="B1636" s="35">
        <v>44715</v>
      </c>
      <c r="C1636" s="36">
        <v>9199</v>
      </c>
      <c r="D1636" s="37"/>
      <c r="E1636" s="15">
        <v>4129.6850000000004</v>
      </c>
      <c r="F1636" s="15">
        <v>199000</v>
      </c>
      <c r="G1636" s="15">
        <v>2162330.57142857</v>
      </c>
      <c r="H1636" s="15">
        <v>116.3725</v>
      </c>
      <c r="I1636" s="15">
        <v>124.105</v>
      </c>
      <c r="J1636" s="15">
        <v>4.6239999999999997</v>
      </c>
      <c r="K1636" s="15">
        <v>25250.347000000002</v>
      </c>
      <c r="L1636" s="15">
        <v>396877</v>
      </c>
      <c r="M1636" s="15">
        <v>662</v>
      </c>
      <c r="N1636" s="15">
        <v>14.615</v>
      </c>
      <c r="O1636" s="15">
        <v>271869</v>
      </c>
      <c r="P1636" s="15">
        <v>17347.2</v>
      </c>
      <c r="Q1636" s="15">
        <v>4512720</v>
      </c>
      <c r="R1636" s="15">
        <v>294000</v>
      </c>
      <c r="S1636" s="15">
        <v>15617</v>
      </c>
      <c r="T1636" s="15">
        <v>15.842000000000001</v>
      </c>
      <c r="U1636" s="15">
        <v>150.1</v>
      </c>
      <c r="V1636" s="15">
        <v>16</v>
      </c>
      <c r="W1636" s="15">
        <v>88.9</v>
      </c>
      <c r="X1636" s="15">
        <v>118.67066</v>
      </c>
      <c r="Y1636" s="15">
        <v>5.71428571428571</v>
      </c>
      <c r="Z1636" s="15">
        <v>6.34543752670288</v>
      </c>
      <c r="AA1636" s="15">
        <v>71.372970581054702</v>
      </c>
      <c r="AB1636" s="15">
        <v>332503</v>
      </c>
      <c r="AC1636" s="15">
        <v>29.58</v>
      </c>
      <c r="AD1636" s="15">
        <v>1</v>
      </c>
      <c r="AE1636" s="15">
        <v>1.9</v>
      </c>
      <c r="AF1636" s="15">
        <v>50.2</v>
      </c>
      <c r="AH1636" s="13">
        <f t="shared" si="350"/>
        <v>2022</v>
      </c>
      <c r="AI1636" s="13">
        <f t="shared" si="351"/>
        <v>22</v>
      </c>
      <c r="AJ1636" s="13">
        <f>IF(AND(ISNUMBER(C1636),ISNUMBER(AK1636),ISNUMBER(AL1636),AH1636&gt;=Inputs!$B$5,AH1636&lt;=Inputs!$B$6,AH1636&lt;&gt;Inputs!$B$7,AH1636&lt;&gt;Inputs!$B$8),1,0)</f>
        <v>1</v>
      </c>
      <c r="AK1636" s="13">
        <f>IF(INDEX($E1636:$AF1636,Inputs!$C$10)="","",INDEX($E1636:$AF1636,Inputs!$C$10))</f>
        <v>271869</v>
      </c>
      <c r="AL1636" s="13">
        <f>IF(INDEX($E1636:$AF1636,Inputs!$C$11)="","",INDEX($E1636:$AF1636,Inputs!$C$11))</f>
        <v>199000</v>
      </c>
      <c r="AM1636" s="19">
        <f>Regression!$C$5+Regression!$C$6*A1636</f>
        <v>8929.2264749849382</v>
      </c>
      <c r="AN1636" s="27">
        <f t="shared" si="352"/>
        <v>1.0302124182616297</v>
      </c>
      <c r="AO1636" s="30">
        <f>INDEX('Seasonal Index'!$E$2:$E$53,AI1636)</f>
        <v>1.0139791701706116</v>
      </c>
      <c r="AP1636" s="34">
        <f t="shared" si="353"/>
        <v>9072.1784733035311</v>
      </c>
      <c r="AQ1636" s="16">
        <f>IF(AJ1636=1,A1636-Regression!$C$15,0)</f>
        <v>139.71942446043158</v>
      </c>
      <c r="AR1636" s="16">
        <f>IF(AJ1636=1,AK1636-Regression!$D$15,0)</f>
        <v>4466.0215827338398</v>
      </c>
      <c r="AS1636" s="16">
        <f>IF(AJ1636=1,AL1636-Regression!$E$15,0)</f>
        <v>-36292.565947242198</v>
      </c>
      <c r="AT1636" s="16">
        <f>IF(AJ1636=1,AP1636-Regression!$F$15,0)</f>
        <v>-22.394168519735103</v>
      </c>
      <c r="AU1636" s="19">
        <f>IF(AND(ISNUMBER(AK1636),ISNUMBER(AL1636)),Regression!$C$38+Regression!$D$38*A1636+Regression!$E$38*AK1636+Regression!$F$38*AL1636,"")</f>
        <v>8980.7944230583707</v>
      </c>
      <c r="AV1636" s="34">
        <f t="shared" si="354"/>
        <v>9106.3384765655828</v>
      </c>
      <c r="AW1636" s="13" t="str">
        <f>IF(AJ1636=1,"Train",IF(AH1636=Inputs!$B$6+1,"Validation",IF(AH1636&gt;Inputs!$B$6+1,"Forecast","Not used")))</f>
        <v>Train</v>
      </c>
      <c r="AX1636" s="34">
        <f t="shared" si="355"/>
        <v>9199</v>
      </c>
      <c r="AY1636" s="38" t="str">
        <f t="shared" si="356"/>
        <v/>
      </c>
      <c r="AZ1636" s="13">
        <f t="shared" si="357"/>
        <v>91.384050245160324</v>
      </c>
      <c r="BB1636" s="19">
        <f>Regression!$C$45+Regression!$C$46*A1636</f>
        <v>8694.0613488011877</v>
      </c>
      <c r="BC1636" s="27">
        <f t="shared" si="358"/>
        <v>1.0580785700653512</v>
      </c>
      <c r="BD1636" s="30">
        <f>INDEX('Seasonal Index'!$H$2:$H$53,AI1636)</f>
        <v>1.0395594903117378</v>
      </c>
      <c r="BE1636" s="34">
        <f t="shared" si="359"/>
        <v>9037.9939844987421</v>
      </c>
      <c r="BF1636" s="38" t="str">
        <f t="shared" si="360"/>
        <v/>
      </c>
      <c r="BG1636" s="34">
        <f t="shared" si="361"/>
        <v>9199</v>
      </c>
      <c r="BH1636" s="13">
        <f t="shared" si="362"/>
        <v>0</v>
      </c>
      <c r="BI1636" s="13">
        <f t="shared" si="363"/>
        <v>0</v>
      </c>
    </row>
    <row r="1637" spans="1:61" x14ac:dyDescent="0.2">
      <c r="A1637" s="15">
        <v>1636</v>
      </c>
      <c r="B1637" s="35">
        <v>44722</v>
      </c>
      <c r="C1637" s="36">
        <v>9093</v>
      </c>
      <c r="D1637" s="37"/>
      <c r="E1637" s="15">
        <v>4063.3119999999999</v>
      </c>
      <c r="F1637" s="15">
        <v>213000</v>
      </c>
      <c r="G1637" s="15">
        <v>2251169.1428571399</v>
      </c>
      <c r="H1637" s="15">
        <v>120.43</v>
      </c>
      <c r="I1637" s="15">
        <v>127.398</v>
      </c>
      <c r="J1637" s="15">
        <v>4.8760000000000003</v>
      </c>
      <c r="K1637" s="15">
        <v>25250.347000000002</v>
      </c>
      <c r="L1637" s="15">
        <v>431634</v>
      </c>
      <c r="M1637" s="15">
        <v>690</v>
      </c>
      <c r="N1637" s="15">
        <v>14.615</v>
      </c>
      <c r="O1637" s="15">
        <v>271869</v>
      </c>
      <c r="P1637" s="15">
        <v>17490</v>
      </c>
      <c r="Q1637" s="15">
        <v>4512720</v>
      </c>
      <c r="R1637" s="15">
        <v>294000</v>
      </c>
      <c r="S1637" s="15">
        <v>15617</v>
      </c>
      <c r="T1637" s="15">
        <v>15.842000000000001</v>
      </c>
      <c r="U1637" s="15">
        <v>150.1</v>
      </c>
      <c r="V1637" s="15">
        <v>16</v>
      </c>
      <c r="W1637" s="15">
        <v>91.5</v>
      </c>
      <c r="X1637" s="15">
        <v>118.261725</v>
      </c>
      <c r="Y1637" s="15">
        <v>5.71428571428571</v>
      </c>
      <c r="Z1637" s="15">
        <v>6.34543752670288</v>
      </c>
      <c r="AA1637" s="15">
        <v>71.372970581054702</v>
      </c>
      <c r="AB1637" s="15">
        <v>332503</v>
      </c>
      <c r="AC1637" s="15">
        <v>31.58</v>
      </c>
      <c r="AD1637" s="15">
        <v>0</v>
      </c>
      <c r="AE1637" s="15">
        <v>4.5999999999999996</v>
      </c>
      <c r="AF1637" s="15">
        <v>51.1</v>
      </c>
      <c r="AH1637" s="13">
        <f t="shared" si="350"/>
        <v>2022</v>
      </c>
      <c r="AI1637" s="13">
        <f t="shared" si="351"/>
        <v>23</v>
      </c>
      <c r="AJ1637" s="13">
        <f>IF(AND(ISNUMBER(C1637),ISNUMBER(AK1637),ISNUMBER(AL1637),AH1637&gt;=Inputs!$B$5,AH1637&lt;=Inputs!$B$6,AH1637&lt;&gt;Inputs!$B$7,AH1637&lt;&gt;Inputs!$B$8),1,0)</f>
        <v>1</v>
      </c>
      <c r="AK1637" s="13">
        <f>IF(INDEX($E1637:$AF1637,Inputs!$C$10)="","",INDEX($E1637:$AF1637,Inputs!$C$10))</f>
        <v>271869</v>
      </c>
      <c r="AL1637" s="13">
        <f>IF(INDEX($E1637:$AF1637,Inputs!$C$11)="","",INDEX($E1637:$AF1637,Inputs!$C$11))</f>
        <v>213000</v>
      </c>
      <c r="AM1637" s="19">
        <f>Regression!$C$5+Regression!$C$6*A1637</f>
        <v>8928.0538000466204</v>
      </c>
      <c r="AN1637" s="27">
        <f t="shared" si="352"/>
        <v>1.0184750454743583</v>
      </c>
      <c r="AO1637" s="30">
        <f>INDEX('Seasonal Index'!$E$2:$E$53,AI1637)</f>
        <v>1.0375597367919589</v>
      </c>
      <c r="AP1637" s="34">
        <f t="shared" si="353"/>
        <v>8763.8327486711623</v>
      </c>
      <c r="AQ1637" s="16">
        <f>IF(AJ1637=1,A1637-Regression!$C$15,0)</f>
        <v>140.71942446043158</v>
      </c>
      <c r="AR1637" s="16">
        <f>IF(AJ1637=1,AK1637-Regression!$D$15,0)</f>
        <v>4466.0215827338398</v>
      </c>
      <c r="AS1637" s="16">
        <f>IF(AJ1637=1,AL1637-Regression!$E$15,0)</f>
        <v>-22292.565947242198</v>
      </c>
      <c r="AT1637" s="16">
        <f>IF(AJ1637=1,AP1637-Regression!$F$15,0)</f>
        <v>-330.73989315210383</v>
      </c>
      <c r="AU1637" s="19">
        <f>IF(AND(ISNUMBER(AK1637),ISNUMBER(AL1637)),Regression!$C$38+Regression!$D$38*A1637+Regression!$E$38*AK1637+Regression!$F$38*AL1637,"")</f>
        <v>8942.0615305658357</v>
      </c>
      <c r="AV1637" s="34">
        <f t="shared" si="354"/>
        <v>9277.9230080313901</v>
      </c>
      <c r="AW1637" s="13" t="str">
        <f>IF(AJ1637=1,"Train",IF(AH1637=Inputs!$B$6+1,"Validation",IF(AH1637&gt;Inputs!$B$6+1,"Forecast","Not used")))</f>
        <v>Train</v>
      </c>
      <c r="AX1637" s="34">
        <f t="shared" si="355"/>
        <v>9093</v>
      </c>
      <c r="AY1637" s="38" t="str">
        <f t="shared" si="356"/>
        <v/>
      </c>
      <c r="AZ1637" s="13">
        <f t="shared" si="357"/>
        <v>-178.22878189467338</v>
      </c>
      <c r="BB1637" s="19">
        <f>Regression!$C$45+Regression!$C$46*A1637</f>
        <v>8695.6208484139643</v>
      </c>
      <c r="BC1637" s="27">
        <f t="shared" si="358"/>
        <v>1.0456987670591129</v>
      </c>
      <c r="BD1637" s="30">
        <f>INDEX('Seasonal Index'!$H$2:$H$53,AI1637)</f>
        <v>1.0378992768174384</v>
      </c>
      <c r="BE1637" s="34">
        <f t="shared" si="359"/>
        <v>9025.1785900474933</v>
      </c>
      <c r="BF1637" s="38" t="str">
        <f t="shared" si="360"/>
        <v/>
      </c>
      <c r="BG1637" s="34">
        <f t="shared" si="361"/>
        <v>9093</v>
      </c>
      <c r="BH1637" s="13">
        <f t="shared" si="362"/>
        <v>0</v>
      </c>
      <c r="BI1637" s="13">
        <f t="shared" si="363"/>
        <v>0</v>
      </c>
    </row>
    <row r="1638" spans="1:61" x14ac:dyDescent="0.2">
      <c r="A1638" s="15">
        <v>1637</v>
      </c>
      <c r="B1638" s="35">
        <v>44729</v>
      </c>
      <c r="C1638" s="36">
        <v>8505</v>
      </c>
      <c r="D1638" s="37"/>
      <c r="E1638" s="15">
        <v>3723.3420000000001</v>
      </c>
      <c r="F1638" s="15">
        <v>211000</v>
      </c>
      <c r="G1638" s="15">
        <v>2317243.8571428601</v>
      </c>
      <c r="H1638" s="15">
        <v>116.456</v>
      </c>
      <c r="I1638" s="15">
        <v>125.084</v>
      </c>
      <c r="J1638" s="15">
        <v>5.0060000000000002</v>
      </c>
      <c r="K1638" s="15">
        <v>25250.347000000002</v>
      </c>
      <c r="L1638" s="15">
        <v>431634</v>
      </c>
      <c r="M1638" s="15">
        <v>690</v>
      </c>
      <c r="N1638" s="15">
        <v>13.291</v>
      </c>
      <c r="O1638" s="15">
        <v>258001</v>
      </c>
      <c r="P1638" s="15">
        <v>17490</v>
      </c>
      <c r="Q1638" s="15">
        <v>4598630</v>
      </c>
      <c r="R1638" s="15">
        <v>294000</v>
      </c>
      <c r="S1638" s="15">
        <v>15617</v>
      </c>
      <c r="T1638" s="15">
        <v>15.842000000000001</v>
      </c>
      <c r="U1638" s="15">
        <v>150.1</v>
      </c>
      <c r="V1638" s="15">
        <v>16</v>
      </c>
      <c r="W1638" s="15">
        <v>91.5</v>
      </c>
      <c r="X1638" s="15">
        <v>118.81305999999999</v>
      </c>
      <c r="Y1638" s="15">
        <v>5.71428571428571</v>
      </c>
      <c r="Z1638" s="15">
        <v>6.5760149955749503</v>
      </c>
      <c r="AA1638" s="15">
        <v>71.372970581054702</v>
      </c>
      <c r="AB1638" s="15">
        <v>332503</v>
      </c>
      <c r="AC1638" s="15">
        <v>31.58</v>
      </c>
      <c r="AD1638" s="15">
        <v>0</v>
      </c>
      <c r="AE1638" s="15">
        <v>1.5</v>
      </c>
      <c r="AF1638" s="15">
        <v>81.400000000000006</v>
      </c>
      <c r="AH1638" s="13">
        <f t="shared" si="350"/>
        <v>2022</v>
      </c>
      <c r="AI1638" s="13">
        <f t="shared" si="351"/>
        <v>24</v>
      </c>
      <c r="AJ1638" s="13">
        <f>IF(AND(ISNUMBER(C1638),ISNUMBER(AK1638),ISNUMBER(AL1638),AH1638&gt;=Inputs!$B$5,AH1638&lt;=Inputs!$B$6,AH1638&lt;&gt;Inputs!$B$7,AH1638&lt;&gt;Inputs!$B$8),1,0)</f>
        <v>1</v>
      </c>
      <c r="AK1638" s="13">
        <f>IF(INDEX($E1638:$AF1638,Inputs!$C$10)="","",INDEX($E1638:$AF1638,Inputs!$C$10))</f>
        <v>258001</v>
      </c>
      <c r="AL1638" s="13">
        <f>IF(INDEX($E1638:$AF1638,Inputs!$C$11)="","",INDEX($E1638:$AF1638,Inputs!$C$11))</f>
        <v>211000</v>
      </c>
      <c r="AM1638" s="19">
        <f>Regression!$C$5+Regression!$C$6*A1638</f>
        <v>8926.8811251083007</v>
      </c>
      <c r="AN1638" s="27">
        <f t="shared" si="352"/>
        <v>0.95274036707829668</v>
      </c>
      <c r="AO1638" s="30">
        <f>INDEX('Seasonal Index'!$E$2:$E$53,AI1638)</f>
        <v>1.0344513246808191</v>
      </c>
      <c r="AP1638" s="34">
        <f t="shared" si="353"/>
        <v>8221.74982725671</v>
      </c>
      <c r="AQ1638" s="16">
        <f>IF(AJ1638=1,A1638-Regression!$C$15,0)</f>
        <v>141.71942446043158</v>
      </c>
      <c r="AR1638" s="16">
        <f>IF(AJ1638=1,AK1638-Regression!$D$15,0)</f>
        <v>-9401.9784172661602</v>
      </c>
      <c r="AS1638" s="16">
        <f>IF(AJ1638=1,AL1638-Regression!$E$15,0)</f>
        <v>-24292.565947242198</v>
      </c>
      <c r="AT1638" s="16">
        <f>IF(AJ1638=1,AP1638-Regression!$F$15,0)</f>
        <v>-872.82281456655619</v>
      </c>
      <c r="AU1638" s="19">
        <f>IF(AND(ISNUMBER(AK1638),ISNUMBER(AL1638)),Regression!$C$38+Regression!$D$38*A1638+Regression!$E$38*AK1638+Regression!$F$38*AL1638,"")</f>
        <v>8920.5047609784815</v>
      </c>
      <c r="AV1638" s="34">
        <f t="shared" si="354"/>
        <v>9227.8279668157447</v>
      </c>
      <c r="AW1638" s="13" t="str">
        <f>IF(AJ1638=1,"Train",IF(AH1638=Inputs!$B$6+1,"Validation",IF(AH1638&gt;Inputs!$B$6+1,"Forecast","Not used")))</f>
        <v>Train</v>
      </c>
      <c r="AX1638" s="34">
        <f t="shared" si="355"/>
        <v>8505</v>
      </c>
      <c r="AY1638" s="38" t="str">
        <f t="shared" si="356"/>
        <v/>
      </c>
      <c r="AZ1638" s="13">
        <f t="shared" si="357"/>
        <v>-698.75493372177152</v>
      </c>
      <c r="BB1638" s="19">
        <f>Regression!$C$45+Regression!$C$46*A1638</f>
        <v>8697.1803480267426</v>
      </c>
      <c r="BC1638" s="27">
        <f t="shared" si="358"/>
        <v>0.9779031432790346</v>
      </c>
      <c r="BD1638" s="30">
        <f>INDEX('Seasonal Index'!$H$2:$H$53,AI1638)</f>
        <v>1.0351080615346946</v>
      </c>
      <c r="BE1638" s="34">
        <f t="shared" si="359"/>
        <v>9002.5214908636026</v>
      </c>
      <c r="BF1638" s="38" t="str">
        <f t="shared" si="360"/>
        <v/>
      </c>
      <c r="BG1638" s="34">
        <f t="shared" si="361"/>
        <v>8505</v>
      </c>
      <c r="BH1638" s="13">
        <f t="shared" si="362"/>
        <v>0</v>
      </c>
      <c r="BI1638" s="13">
        <f t="shared" si="363"/>
        <v>0</v>
      </c>
    </row>
    <row r="1639" spans="1:61" x14ac:dyDescent="0.2">
      <c r="A1639" s="15">
        <v>1638</v>
      </c>
      <c r="B1639" s="35">
        <v>44736</v>
      </c>
      <c r="C1639" s="36">
        <v>8922</v>
      </c>
      <c r="D1639" s="37"/>
      <c r="E1639" s="15">
        <v>3808.0374999999999</v>
      </c>
      <c r="F1639" s="15">
        <v>214000</v>
      </c>
      <c r="G1639" s="15">
        <v>2328504.42857143</v>
      </c>
      <c r="H1639" s="15">
        <v>107.88249999999999</v>
      </c>
      <c r="I1639" s="15">
        <v>116.83199999999999</v>
      </c>
      <c r="J1639" s="15">
        <v>4.9619999999999997</v>
      </c>
      <c r="K1639" s="15">
        <v>25250.347000000002</v>
      </c>
      <c r="L1639" s="15">
        <v>431634</v>
      </c>
      <c r="M1639" s="15">
        <v>690</v>
      </c>
      <c r="N1639" s="15">
        <v>13.291</v>
      </c>
      <c r="O1639" s="15">
        <v>258001</v>
      </c>
      <c r="P1639" s="15">
        <v>17490</v>
      </c>
      <c r="Q1639" s="15">
        <v>4598630</v>
      </c>
      <c r="R1639" s="15">
        <v>294000</v>
      </c>
      <c r="S1639" s="15">
        <v>15617</v>
      </c>
      <c r="T1639" s="15">
        <v>15.842000000000001</v>
      </c>
      <c r="U1639" s="15">
        <v>150.1</v>
      </c>
      <c r="V1639" s="15">
        <v>16</v>
      </c>
      <c r="W1639" s="15">
        <v>91.5</v>
      </c>
      <c r="X1639" s="15">
        <v>121.27356</v>
      </c>
      <c r="Y1639" s="15">
        <v>5.71428571428571</v>
      </c>
      <c r="Z1639" s="15">
        <v>6.5760149955749503</v>
      </c>
      <c r="AA1639" s="15">
        <v>71.372970581054702</v>
      </c>
      <c r="AB1639" s="15">
        <v>332503</v>
      </c>
      <c r="AC1639" s="15">
        <v>31.58</v>
      </c>
      <c r="AD1639" s="15">
        <v>0</v>
      </c>
      <c r="AE1639" s="15">
        <v>0.7</v>
      </c>
      <c r="AF1639" s="15">
        <v>78.400000000000006</v>
      </c>
      <c r="AH1639" s="13">
        <f t="shared" si="350"/>
        <v>2022</v>
      </c>
      <c r="AI1639" s="13">
        <f t="shared" si="351"/>
        <v>25</v>
      </c>
      <c r="AJ1639" s="13">
        <f>IF(AND(ISNUMBER(C1639),ISNUMBER(AK1639),ISNUMBER(AL1639),AH1639&gt;=Inputs!$B$5,AH1639&lt;=Inputs!$B$6,AH1639&lt;&gt;Inputs!$B$7,AH1639&lt;&gt;Inputs!$B$8),1,0)</f>
        <v>1</v>
      </c>
      <c r="AK1639" s="13">
        <f>IF(INDEX($E1639:$AF1639,Inputs!$C$10)="","",INDEX($E1639:$AF1639,Inputs!$C$10))</f>
        <v>258001</v>
      </c>
      <c r="AL1639" s="13">
        <f>IF(INDEX($E1639:$AF1639,Inputs!$C$11)="","",INDEX($E1639:$AF1639,Inputs!$C$11))</f>
        <v>214000</v>
      </c>
      <c r="AM1639" s="19">
        <f>Regression!$C$5+Regression!$C$6*A1639</f>
        <v>8925.7084501699828</v>
      </c>
      <c r="AN1639" s="27">
        <f t="shared" si="352"/>
        <v>0.99958452035592626</v>
      </c>
      <c r="AO1639" s="30">
        <f>INDEX('Seasonal Index'!$E$2:$E$53,AI1639)</f>
        <v>1.0360606930993077</v>
      </c>
      <c r="AP1639" s="34">
        <f t="shared" si="353"/>
        <v>8611.4646172999983</v>
      </c>
      <c r="AQ1639" s="16">
        <f>IF(AJ1639=1,A1639-Regression!$C$15,0)</f>
        <v>142.71942446043158</v>
      </c>
      <c r="AR1639" s="16">
        <f>IF(AJ1639=1,AK1639-Regression!$D$15,0)</f>
        <v>-9401.9784172661602</v>
      </c>
      <c r="AS1639" s="16">
        <f>IF(AJ1639=1,AL1639-Regression!$E$15,0)</f>
        <v>-21292.565947242198</v>
      </c>
      <c r="AT1639" s="16">
        <f>IF(AJ1639=1,AP1639-Regression!$F$15,0)</f>
        <v>-483.10802452326789</v>
      </c>
      <c r="AU1639" s="19">
        <f>IF(AND(ISNUMBER(AK1639),ISNUMBER(AL1639)),Regression!$C$38+Regression!$D$38*A1639+Regression!$E$38*AK1639+Regression!$F$38*AL1639,"")</f>
        <v>8910.9773236302754</v>
      </c>
      <c r="AV1639" s="34">
        <f t="shared" si="354"/>
        <v>9232.3133421125967</v>
      </c>
      <c r="AW1639" s="13" t="str">
        <f>IF(AJ1639=1,"Train",IF(AH1639=Inputs!$B$6+1,"Validation",IF(AH1639&gt;Inputs!$B$6+1,"Forecast","Not used")))</f>
        <v>Train</v>
      </c>
      <c r="AX1639" s="34">
        <f t="shared" si="355"/>
        <v>8922</v>
      </c>
      <c r="AY1639" s="38" t="str">
        <f t="shared" si="356"/>
        <v/>
      </c>
      <c r="AZ1639" s="13">
        <f t="shared" si="357"/>
        <v>-299.51270633027707</v>
      </c>
      <c r="BB1639" s="19">
        <f>Regression!$C$45+Regression!$C$46*A1639</f>
        <v>8698.7398476395192</v>
      </c>
      <c r="BC1639" s="27">
        <f t="shared" si="358"/>
        <v>1.0256658040441415</v>
      </c>
      <c r="BD1639" s="30">
        <f>INDEX('Seasonal Index'!$H$2:$H$53,AI1639)</f>
        <v>1.0325970785197598</v>
      </c>
      <c r="BE1639" s="34">
        <f t="shared" si="359"/>
        <v>8982.2933534759886</v>
      </c>
      <c r="BF1639" s="38" t="str">
        <f t="shared" si="360"/>
        <v/>
      </c>
      <c r="BG1639" s="34">
        <f t="shared" si="361"/>
        <v>8922</v>
      </c>
      <c r="BH1639" s="13">
        <f t="shared" si="362"/>
        <v>0</v>
      </c>
      <c r="BI1639" s="13">
        <f t="shared" si="363"/>
        <v>0</v>
      </c>
    </row>
    <row r="1640" spans="1:61" x14ac:dyDescent="0.2">
      <c r="A1640" s="15">
        <v>1639</v>
      </c>
      <c r="B1640" s="35">
        <v>44743</v>
      </c>
      <c r="C1640" s="36">
        <v>9413</v>
      </c>
      <c r="D1640" s="37"/>
      <c r="E1640" s="15">
        <v>3830.24</v>
      </c>
      <c r="F1640" s="15">
        <v>212000</v>
      </c>
      <c r="G1640" s="15">
        <v>2340722.57142857</v>
      </c>
      <c r="H1640" s="15">
        <v>110.962</v>
      </c>
      <c r="I1640" s="15">
        <v>120.33799999999999</v>
      </c>
      <c r="J1640" s="15">
        <v>4.8719999999999999</v>
      </c>
      <c r="K1640" s="15">
        <v>25250.347000000002</v>
      </c>
      <c r="L1640" s="15">
        <v>431634</v>
      </c>
      <c r="M1640" s="15">
        <v>690</v>
      </c>
      <c r="N1640" s="15">
        <v>13.291</v>
      </c>
      <c r="O1640" s="15">
        <v>258001</v>
      </c>
      <c r="P1640" s="15">
        <v>17490</v>
      </c>
      <c r="Q1640" s="15">
        <v>4598630</v>
      </c>
      <c r="R1640" s="15">
        <v>294000</v>
      </c>
      <c r="S1640" s="15">
        <v>15617</v>
      </c>
      <c r="T1640" s="15">
        <v>15.842000000000001</v>
      </c>
      <c r="U1640" s="15">
        <v>150.1</v>
      </c>
      <c r="V1640" s="15">
        <v>16</v>
      </c>
      <c r="W1640" s="15">
        <v>91.5</v>
      </c>
      <c r="X1640" s="15">
        <v>120.602475</v>
      </c>
      <c r="Y1640" s="15">
        <v>5.71428571428571</v>
      </c>
      <c r="Z1640" s="15">
        <v>6.5760149955749503</v>
      </c>
      <c r="AA1640" s="15">
        <v>71.372970581054702</v>
      </c>
      <c r="AB1640" s="15">
        <v>332503</v>
      </c>
      <c r="AC1640" s="15">
        <v>31.58</v>
      </c>
      <c r="AD1640" s="15">
        <v>0</v>
      </c>
      <c r="AE1640" s="15">
        <v>0</v>
      </c>
      <c r="AF1640" s="15">
        <v>79.099999999999994</v>
      </c>
      <c r="AH1640" s="13">
        <f t="shared" si="350"/>
        <v>2022</v>
      </c>
      <c r="AI1640" s="13">
        <f t="shared" si="351"/>
        <v>26</v>
      </c>
      <c r="AJ1640" s="13">
        <f>IF(AND(ISNUMBER(C1640),ISNUMBER(AK1640),ISNUMBER(AL1640),AH1640&gt;=Inputs!$B$5,AH1640&lt;=Inputs!$B$6,AH1640&lt;&gt;Inputs!$B$7,AH1640&lt;&gt;Inputs!$B$8),1,0)</f>
        <v>1</v>
      </c>
      <c r="AK1640" s="13">
        <f>IF(INDEX($E1640:$AF1640,Inputs!$C$10)="","",INDEX($E1640:$AF1640,Inputs!$C$10))</f>
        <v>258001</v>
      </c>
      <c r="AL1640" s="13">
        <f>IF(INDEX($E1640:$AF1640,Inputs!$C$11)="","",INDEX($E1640:$AF1640,Inputs!$C$11))</f>
        <v>212000</v>
      </c>
      <c r="AM1640" s="19">
        <f>Regression!$C$5+Regression!$C$6*A1640</f>
        <v>8924.5357752316631</v>
      </c>
      <c r="AN1640" s="27">
        <f t="shared" si="352"/>
        <v>1.054732731995313</v>
      </c>
      <c r="AO1640" s="30">
        <f>INDEX('Seasonal Index'!$E$2:$E$53,AI1640)</f>
        <v>1.057751041708793</v>
      </c>
      <c r="AP1640" s="34">
        <f t="shared" si="353"/>
        <v>8899.0694679849548</v>
      </c>
      <c r="AQ1640" s="16">
        <f>IF(AJ1640=1,A1640-Regression!$C$15,0)</f>
        <v>143.71942446043158</v>
      </c>
      <c r="AR1640" s="16">
        <f>IF(AJ1640=1,AK1640-Regression!$D$15,0)</f>
        <v>-9401.9784172661602</v>
      </c>
      <c r="AS1640" s="16">
        <f>IF(AJ1640=1,AL1640-Regression!$E$15,0)</f>
        <v>-23292.565947242198</v>
      </c>
      <c r="AT1640" s="16">
        <f>IF(AJ1640=1,AP1640-Regression!$F$15,0)</f>
        <v>-195.50317383831134</v>
      </c>
      <c r="AU1640" s="19">
        <f>IF(AND(ISNUMBER(AK1640),ISNUMBER(AL1640)),Regression!$C$38+Regression!$D$38*A1640+Regression!$E$38*AK1640+Regression!$F$38*AL1640,"")</f>
        <v>8914.7250931658564</v>
      </c>
      <c r="AV1640" s="34">
        <f t="shared" si="354"/>
        <v>9429.5597538437014</v>
      </c>
      <c r="AW1640" s="13" t="str">
        <f>IF(AJ1640=1,"Train",IF(AH1640=Inputs!$B$6+1,"Validation",IF(AH1640&gt;Inputs!$B$6+1,"Forecast","Not used")))</f>
        <v>Train</v>
      </c>
      <c r="AX1640" s="34">
        <f t="shared" si="355"/>
        <v>9413</v>
      </c>
      <c r="AY1640" s="38" t="str">
        <f t="shared" si="356"/>
        <v/>
      </c>
      <c r="AZ1640" s="13">
        <f t="shared" si="357"/>
        <v>-15.655625180901552</v>
      </c>
      <c r="BB1640" s="19">
        <f>Regression!$C$45+Regression!$C$46*A1640</f>
        <v>8700.2993472522958</v>
      </c>
      <c r="BC1640" s="27">
        <f t="shared" si="358"/>
        <v>1.0819167966873218</v>
      </c>
      <c r="BD1640" s="30">
        <f>INDEX('Seasonal Index'!$H$2:$H$53,AI1640)</f>
        <v>1.0794606245983969</v>
      </c>
      <c r="BE1640" s="34">
        <f t="shared" si="359"/>
        <v>9391.6305675779877</v>
      </c>
      <c r="BF1640" s="38" t="str">
        <f t="shared" si="360"/>
        <v/>
      </c>
      <c r="BG1640" s="34">
        <f t="shared" si="361"/>
        <v>9413</v>
      </c>
      <c r="BH1640" s="13">
        <f t="shared" si="362"/>
        <v>0</v>
      </c>
      <c r="BI1640" s="13">
        <f t="shared" si="363"/>
        <v>0</v>
      </c>
    </row>
    <row r="1641" spans="1:61" x14ac:dyDescent="0.2">
      <c r="A1641" s="15">
        <v>1640</v>
      </c>
      <c r="B1641" s="35">
        <v>44750</v>
      </c>
      <c r="C1641" s="36">
        <v>8062</v>
      </c>
      <c r="D1641" s="37"/>
      <c r="E1641" s="15">
        <v>3869.6174999999998</v>
      </c>
      <c r="F1641" s="15">
        <v>214000</v>
      </c>
      <c r="G1641" s="15">
        <v>2176975.7142857099</v>
      </c>
      <c r="H1641" s="15">
        <v>103.315</v>
      </c>
      <c r="I1641" s="15">
        <v>113.636</v>
      </c>
      <c r="J1641" s="15">
        <v>4.7709999999999999</v>
      </c>
      <c r="K1641" s="15">
        <v>25250.347000000002</v>
      </c>
      <c r="L1641" s="15">
        <v>431634</v>
      </c>
      <c r="M1641" s="15">
        <v>719</v>
      </c>
      <c r="N1641" s="15">
        <v>13.291</v>
      </c>
      <c r="O1641" s="15">
        <v>258001</v>
      </c>
      <c r="P1641" s="15">
        <v>17574.5</v>
      </c>
      <c r="Q1641" s="15">
        <v>4598630</v>
      </c>
      <c r="R1641" s="15">
        <v>630000</v>
      </c>
      <c r="S1641" s="15">
        <v>15617</v>
      </c>
      <c r="T1641" s="15">
        <v>15.842000000000001</v>
      </c>
      <c r="U1641" s="15">
        <v>150.1</v>
      </c>
      <c r="V1641" s="15">
        <v>16</v>
      </c>
      <c r="W1641" s="15">
        <v>89.9</v>
      </c>
      <c r="X1641" s="15">
        <v>120.84524</v>
      </c>
      <c r="Y1641" s="15">
        <v>5.71428571428571</v>
      </c>
      <c r="Z1641" s="15">
        <v>6.5760149955749503</v>
      </c>
      <c r="AA1641" s="15">
        <v>71.372970581054702</v>
      </c>
      <c r="AB1641" s="15">
        <v>332503</v>
      </c>
      <c r="AC1641" s="15">
        <v>31.66</v>
      </c>
      <c r="AD1641" s="15">
        <v>1</v>
      </c>
      <c r="AE1641" s="15">
        <v>0</v>
      </c>
      <c r="AF1641" s="15">
        <v>82.1</v>
      </c>
      <c r="AH1641" s="13">
        <f t="shared" si="350"/>
        <v>2022</v>
      </c>
      <c r="AI1641" s="13">
        <f t="shared" si="351"/>
        <v>27</v>
      </c>
      <c r="AJ1641" s="13">
        <f>IF(AND(ISNUMBER(C1641),ISNUMBER(AK1641),ISNUMBER(AL1641),AH1641&gt;=Inputs!$B$5,AH1641&lt;=Inputs!$B$6,AH1641&lt;&gt;Inputs!$B$7,AH1641&lt;&gt;Inputs!$B$8),1,0)</f>
        <v>1</v>
      </c>
      <c r="AK1641" s="13">
        <f>IF(INDEX($E1641:$AF1641,Inputs!$C$10)="","",INDEX($E1641:$AF1641,Inputs!$C$10))</f>
        <v>258001</v>
      </c>
      <c r="AL1641" s="13">
        <f>IF(INDEX($E1641:$AF1641,Inputs!$C$11)="","",INDEX($E1641:$AF1641,Inputs!$C$11))</f>
        <v>214000</v>
      </c>
      <c r="AM1641" s="19">
        <f>Regression!$C$5+Regression!$C$6*A1641</f>
        <v>8923.3631002933435</v>
      </c>
      <c r="AN1641" s="27">
        <f t="shared" si="352"/>
        <v>0.90347102425261305</v>
      </c>
      <c r="AO1641" s="30">
        <f>INDEX('Seasonal Index'!$E$2:$E$53,AI1641)</f>
        <v>1.0212618850338866</v>
      </c>
      <c r="AP1641" s="34">
        <f t="shared" si="353"/>
        <v>7894.1553759567696</v>
      </c>
      <c r="AQ1641" s="16">
        <f>IF(AJ1641=1,A1641-Regression!$C$15,0)</f>
        <v>144.71942446043158</v>
      </c>
      <c r="AR1641" s="16">
        <f>IF(AJ1641=1,AK1641-Regression!$D$15,0)</f>
        <v>-9401.9784172661602</v>
      </c>
      <c r="AS1641" s="16">
        <f>IF(AJ1641=1,AL1641-Regression!$E$15,0)</f>
        <v>-21292.565947242198</v>
      </c>
      <c r="AT1641" s="16">
        <f>IF(AJ1641=1,AP1641-Regression!$F$15,0)</f>
        <v>-1200.4172658664966</v>
      </c>
      <c r="AU1641" s="19">
        <f>IF(AND(ISNUMBER(AK1641),ISNUMBER(AL1641)),Regression!$C$38+Regression!$D$38*A1641+Regression!$E$38*AK1641+Regression!$F$38*AL1641,"")</f>
        <v>8907.8526971944066</v>
      </c>
      <c r="AV1641" s="34">
        <f t="shared" si="354"/>
        <v>9097.2504371409505</v>
      </c>
      <c r="AW1641" s="13" t="str">
        <f>IF(AJ1641=1,"Train",IF(AH1641=Inputs!$B$6+1,"Validation",IF(AH1641&gt;Inputs!$B$6+1,"Forecast","Not used")))</f>
        <v>Train</v>
      </c>
      <c r="AX1641" s="34">
        <f t="shared" si="355"/>
        <v>8062</v>
      </c>
      <c r="AY1641" s="38" t="str">
        <f t="shared" si="356"/>
        <v/>
      </c>
      <c r="AZ1641" s="13">
        <f t="shared" si="357"/>
        <v>-1013.697321237637</v>
      </c>
      <c r="BB1641" s="19">
        <f>Regression!$C$45+Regression!$C$46*A1641</f>
        <v>8701.8588468650723</v>
      </c>
      <c r="BC1641" s="27">
        <f t="shared" si="358"/>
        <v>0.92646871684254128</v>
      </c>
      <c r="BD1641" s="30">
        <f>INDEX('Seasonal Index'!$H$2:$H$53,AI1641)</f>
        <v>0.99454601152310251</v>
      </c>
      <c r="BE1641" s="34">
        <f t="shared" si="359"/>
        <v>8654.399008986682</v>
      </c>
      <c r="BF1641" s="38" t="str">
        <f t="shared" si="360"/>
        <v/>
      </c>
      <c r="BG1641" s="34">
        <f t="shared" si="361"/>
        <v>8062</v>
      </c>
      <c r="BH1641" s="13">
        <f t="shared" si="362"/>
        <v>0</v>
      </c>
      <c r="BI1641" s="13">
        <f t="shared" si="363"/>
        <v>0</v>
      </c>
    </row>
    <row r="1642" spans="1:61" x14ac:dyDescent="0.2">
      <c r="A1642" s="15">
        <v>1641</v>
      </c>
      <c r="B1642" s="35">
        <v>44757</v>
      </c>
      <c r="C1642" s="36">
        <v>8521</v>
      </c>
      <c r="D1642" s="37"/>
      <c r="E1642" s="15">
        <v>3825.71</v>
      </c>
      <c r="F1642" s="15">
        <v>212000</v>
      </c>
      <c r="G1642" s="15">
        <v>2288709.7142857099</v>
      </c>
      <c r="H1642" s="15">
        <v>99.92</v>
      </c>
      <c r="I1642" s="15">
        <v>109.8</v>
      </c>
      <c r="J1642" s="15">
        <v>4.6459999999999999</v>
      </c>
      <c r="K1642" s="15">
        <v>25250.347000000002</v>
      </c>
      <c r="L1642" s="15">
        <v>516997</v>
      </c>
      <c r="M1642" s="15">
        <v>719</v>
      </c>
      <c r="N1642" s="15">
        <v>13.291</v>
      </c>
      <c r="O1642" s="15">
        <v>258001</v>
      </c>
      <c r="P1642" s="15">
        <v>17574.5</v>
      </c>
      <c r="Q1642" s="15">
        <v>4598630</v>
      </c>
      <c r="R1642" s="15">
        <v>630000</v>
      </c>
      <c r="S1642" s="15">
        <v>15617</v>
      </c>
      <c r="T1642" s="15">
        <v>15.842000000000001</v>
      </c>
      <c r="U1642" s="15">
        <v>150.1</v>
      </c>
      <c r="V1642" s="15">
        <v>16</v>
      </c>
      <c r="W1642" s="15">
        <v>89.9</v>
      </c>
      <c r="X1642" s="15">
        <v>122.704875</v>
      </c>
      <c r="Y1642" s="15">
        <v>5.71428571428571</v>
      </c>
      <c r="Z1642" s="15">
        <v>6.5760149955749503</v>
      </c>
      <c r="AA1642" s="15">
        <v>71.372970581054702</v>
      </c>
      <c r="AB1642" s="15">
        <v>332503</v>
      </c>
      <c r="AC1642" s="15">
        <v>31.66</v>
      </c>
      <c r="AD1642" s="15">
        <v>0</v>
      </c>
      <c r="AE1642" s="15">
        <v>0</v>
      </c>
      <c r="AF1642" s="15">
        <v>80.099999999999994</v>
      </c>
      <c r="AH1642" s="13">
        <f t="shared" si="350"/>
        <v>2022</v>
      </c>
      <c r="AI1642" s="13">
        <f t="shared" si="351"/>
        <v>28</v>
      </c>
      <c r="AJ1642" s="13">
        <f>IF(AND(ISNUMBER(C1642),ISNUMBER(AK1642),ISNUMBER(AL1642),AH1642&gt;=Inputs!$B$5,AH1642&lt;=Inputs!$B$6,AH1642&lt;&gt;Inputs!$B$7,AH1642&lt;&gt;Inputs!$B$8),1,0)</f>
        <v>1</v>
      </c>
      <c r="AK1642" s="13">
        <f>IF(INDEX($E1642:$AF1642,Inputs!$C$10)="","",INDEX($E1642:$AF1642,Inputs!$C$10))</f>
        <v>258001</v>
      </c>
      <c r="AL1642" s="13">
        <f>IF(INDEX($E1642:$AF1642,Inputs!$C$11)="","",INDEX($E1642:$AF1642,Inputs!$C$11))</f>
        <v>212000</v>
      </c>
      <c r="AM1642" s="19">
        <f>Regression!$C$5+Regression!$C$6*A1642</f>
        <v>8922.1904253550256</v>
      </c>
      <c r="AN1642" s="27">
        <f t="shared" si="352"/>
        <v>0.95503453678651318</v>
      </c>
      <c r="AO1642" s="30">
        <f>INDEX('Seasonal Index'!$E$2:$E$53,AI1642)</f>
        <v>1.0135090248159799</v>
      </c>
      <c r="AP1642" s="34">
        <f t="shared" si="353"/>
        <v>8407.4239018711596</v>
      </c>
      <c r="AQ1642" s="16">
        <f>IF(AJ1642=1,A1642-Regression!$C$15,0)</f>
        <v>145.71942446043158</v>
      </c>
      <c r="AR1642" s="16">
        <f>IF(AJ1642=1,AK1642-Regression!$D$15,0)</f>
        <v>-9401.9784172661602</v>
      </c>
      <c r="AS1642" s="16">
        <f>IF(AJ1642=1,AL1642-Regression!$E$15,0)</f>
        <v>-23292.565947242198</v>
      </c>
      <c r="AT1642" s="16">
        <f>IF(AJ1642=1,AP1642-Regression!$F$15,0)</f>
        <v>-687.14873995210655</v>
      </c>
      <c r="AU1642" s="19">
        <f>IF(AND(ISNUMBER(AK1642),ISNUMBER(AL1642)),Regression!$C$38+Regression!$D$38*A1642+Regression!$E$38*AK1642+Regression!$F$38*AL1642,"")</f>
        <v>8911.6004667299858</v>
      </c>
      <c r="AV1642" s="34">
        <f t="shared" si="354"/>
        <v>9031.9874985851402</v>
      </c>
      <c r="AW1642" s="13" t="str">
        <f>IF(AJ1642=1,"Train",IF(AH1642=Inputs!$B$6+1,"Validation",IF(AH1642&gt;Inputs!$B$6+1,"Forecast","Not used")))</f>
        <v>Train</v>
      </c>
      <c r="AX1642" s="34">
        <f t="shared" si="355"/>
        <v>8521</v>
      </c>
      <c r="AY1642" s="38" t="str">
        <f t="shared" si="356"/>
        <v/>
      </c>
      <c r="AZ1642" s="13">
        <f t="shared" si="357"/>
        <v>-504.17656485882617</v>
      </c>
      <c r="BB1642" s="19">
        <f>Regression!$C$45+Regression!$C$46*A1642</f>
        <v>8703.4183464778489</v>
      </c>
      <c r="BC1642" s="27">
        <f t="shared" si="358"/>
        <v>0.97904060919332103</v>
      </c>
      <c r="BD1642" s="30">
        <f>INDEX('Seasonal Index'!$H$2:$H$53,AI1642)</f>
        <v>0.99258235973728948</v>
      </c>
      <c r="BE1642" s="34">
        <f t="shared" si="359"/>
        <v>8638.8595201278022</v>
      </c>
      <c r="BF1642" s="38" t="str">
        <f t="shared" si="360"/>
        <v/>
      </c>
      <c r="BG1642" s="34">
        <f t="shared" si="361"/>
        <v>8521</v>
      </c>
      <c r="BH1642" s="13">
        <f t="shared" si="362"/>
        <v>0</v>
      </c>
      <c r="BI1642" s="13">
        <f t="shared" si="363"/>
        <v>0</v>
      </c>
    </row>
    <row r="1643" spans="1:61" x14ac:dyDescent="0.2">
      <c r="A1643" s="15">
        <v>1642</v>
      </c>
      <c r="B1643" s="35">
        <v>44764</v>
      </c>
      <c r="C1643" s="36">
        <v>9245</v>
      </c>
      <c r="D1643" s="37"/>
      <c r="E1643" s="15">
        <v>3937.6039999999998</v>
      </c>
      <c r="F1643" s="15">
        <v>216000</v>
      </c>
      <c r="G1643" s="15">
        <v>2326585.7142857099</v>
      </c>
      <c r="H1643" s="15">
        <v>102.24</v>
      </c>
      <c r="I1643" s="15">
        <v>113.53400000000001</v>
      </c>
      <c r="J1643" s="15">
        <v>4.49</v>
      </c>
      <c r="K1643" s="15">
        <v>25250.347000000002</v>
      </c>
      <c r="L1643" s="15">
        <v>516997</v>
      </c>
      <c r="M1643" s="15">
        <v>719</v>
      </c>
      <c r="N1643" s="15">
        <v>13.821</v>
      </c>
      <c r="O1643" s="15">
        <v>282678</v>
      </c>
      <c r="P1643" s="15">
        <v>17574.5</v>
      </c>
      <c r="Q1643" s="15">
        <v>4598630</v>
      </c>
      <c r="R1643" s="15">
        <v>630000</v>
      </c>
      <c r="S1643" s="15">
        <v>15617</v>
      </c>
      <c r="T1643" s="15">
        <v>15.842000000000001</v>
      </c>
      <c r="U1643" s="15">
        <v>150.1</v>
      </c>
      <c r="V1643" s="15">
        <v>16</v>
      </c>
      <c r="W1643" s="15">
        <v>89.9</v>
      </c>
      <c r="X1643" s="15">
        <v>123.51438</v>
      </c>
      <c r="Y1643" s="15">
        <v>5.71428571428571</v>
      </c>
      <c r="Z1643" s="15">
        <v>6.7758545875549299</v>
      </c>
      <c r="AA1643" s="15">
        <v>71.372970581054702</v>
      </c>
      <c r="AB1643" s="15">
        <v>332503</v>
      </c>
      <c r="AC1643" s="15">
        <v>31.66</v>
      </c>
      <c r="AD1643" s="15">
        <v>0</v>
      </c>
      <c r="AE1643" s="15">
        <v>0</v>
      </c>
      <c r="AF1643" s="15">
        <v>97</v>
      </c>
      <c r="AH1643" s="13">
        <f t="shared" si="350"/>
        <v>2022</v>
      </c>
      <c r="AI1643" s="13">
        <f t="shared" si="351"/>
        <v>29</v>
      </c>
      <c r="AJ1643" s="13">
        <f>IF(AND(ISNUMBER(C1643),ISNUMBER(AK1643),ISNUMBER(AL1643),AH1643&gt;=Inputs!$B$5,AH1643&lt;=Inputs!$B$6,AH1643&lt;&gt;Inputs!$B$7,AH1643&lt;&gt;Inputs!$B$8),1,0)</f>
        <v>1</v>
      </c>
      <c r="AK1643" s="13">
        <f>IF(INDEX($E1643:$AF1643,Inputs!$C$10)="","",INDEX($E1643:$AF1643,Inputs!$C$10))</f>
        <v>282678</v>
      </c>
      <c r="AL1643" s="13">
        <f>IF(INDEX($E1643:$AF1643,Inputs!$C$11)="","",INDEX($E1643:$AF1643,Inputs!$C$11))</f>
        <v>216000</v>
      </c>
      <c r="AM1643" s="19">
        <f>Regression!$C$5+Regression!$C$6*A1643</f>
        <v>8921.0177504167059</v>
      </c>
      <c r="AN1643" s="27">
        <f t="shared" si="352"/>
        <v>1.0363167363463839</v>
      </c>
      <c r="AO1643" s="30">
        <f>INDEX('Seasonal Index'!$E$2:$E$53,AI1643)</f>
        <v>1.0519566788647539</v>
      </c>
      <c r="AP1643" s="34">
        <f t="shared" si="353"/>
        <v>8788.3847174932907</v>
      </c>
      <c r="AQ1643" s="16">
        <f>IF(AJ1643=1,A1643-Regression!$C$15,0)</f>
        <v>146.71942446043158</v>
      </c>
      <c r="AR1643" s="16">
        <f>IF(AJ1643=1,AK1643-Regression!$D$15,0)</f>
        <v>15275.02158273384</v>
      </c>
      <c r="AS1643" s="16">
        <f>IF(AJ1643=1,AL1643-Regression!$E$15,0)</f>
        <v>-19292.565947242198</v>
      </c>
      <c r="AT1643" s="16">
        <f>IF(AJ1643=1,AP1643-Regression!$F$15,0)</f>
        <v>-306.18792432997543</v>
      </c>
      <c r="AU1643" s="19">
        <f>IF(AND(ISNUMBER(AK1643),ISNUMBER(AL1643)),Regression!$C$38+Regression!$D$38*A1643+Regression!$E$38*AK1643+Regression!$F$38*AL1643,"")</f>
        <v>8944.4453972880219</v>
      </c>
      <c r="AV1643" s="34">
        <f t="shared" si="354"/>
        <v>9409.1690744182415</v>
      </c>
      <c r="AW1643" s="13" t="str">
        <f>IF(AJ1643=1,"Train",IF(AH1643=Inputs!$B$6+1,"Validation",IF(AH1643&gt;Inputs!$B$6+1,"Forecast","Not used")))</f>
        <v>Train</v>
      </c>
      <c r="AX1643" s="34">
        <f t="shared" si="355"/>
        <v>9245</v>
      </c>
      <c r="AY1643" s="38" t="str">
        <f t="shared" si="356"/>
        <v/>
      </c>
      <c r="AZ1643" s="13">
        <f t="shared" si="357"/>
        <v>-156.06067979473119</v>
      </c>
      <c r="BB1643" s="19">
        <f>Regression!$C$45+Regression!$C$46*A1643</f>
        <v>8704.9778460906255</v>
      </c>
      <c r="BC1643" s="27">
        <f t="shared" si="358"/>
        <v>1.0620360170304048</v>
      </c>
      <c r="BD1643" s="30">
        <f>INDEX('Seasonal Index'!$H$2:$H$53,AI1643)</f>
        <v>1.0486159669304305</v>
      </c>
      <c r="BE1643" s="34">
        <f t="shared" si="359"/>
        <v>9128.1787611862965</v>
      </c>
      <c r="BF1643" s="38" t="str">
        <f t="shared" si="360"/>
        <v/>
      </c>
      <c r="BG1643" s="34">
        <f t="shared" si="361"/>
        <v>9245</v>
      </c>
      <c r="BH1643" s="13">
        <f t="shared" si="362"/>
        <v>0</v>
      </c>
      <c r="BI1643" s="13">
        <f t="shared" si="363"/>
        <v>0</v>
      </c>
    </row>
    <row r="1644" spans="1:61" x14ac:dyDescent="0.2">
      <c r="A1644" s="15">
        <v>1643</v>
      </c>
      <c r="B1644" s="35">
        <v>44771</v>
      </c>
      <c r="C1644" s="36">
        <v>8541</v>
      </c>
      <c r="D1644" s="37"/>
      <c r="E1644" s="15">
        <v>4022.8440000000001</v>
      </c>
      <c r="F1644" s="15">
        <v>221000</v>
      </c>
      <c r="G1644" s="15">
        <v>2333378.2857142901</v>
      </c>
      <c r="H1644" s="15">
        <v>99.603999999999999</v>
      </c>
      <c r="I1644" s="15">
        <v>109.276</v>
      </c>
      <c r="J1644" s="15">
        <v>4.33</v>
      </c>
      <c r="K1644" s="15">
        <v>25250.347000000002</v>
      </c>
      <c r="L1644" s="15">
        <v>516997</v>
      </c>
      <c r="M1644" s="15">
        <v>719</v>
      </c>
      <c r="N1644" s="15">
        <v>13.821</v>
      </c>
      <c r="O1644" s="15">
        <v>282678</v>
      </c>
      <c r="P1644" s="15">
        <v>17574.5</v>
      </c>
      <c r="Q1644" s="15">
        <v>4598630</v>
      </c>
      <c r="R1644" s="15">
        <v>630000</v>
      </c>
      <c r="S1644" s="15">
        <v>15617</v>
      </c>
      <c r="T1644" s="15">
        <v>15.842000000000001</v>
      </c>
      <c r="U1644" s="15">
        <v>150.1</v>
      </c>
      <c r="V1644" s="15">
        <v>16</v>
      </c>
      <c r="W1644" s="15">
        <v>89.9</v>
      </c>
      <c r="X1644" s="15">
        <v>122.6417</v>
      </c>
      <c r="Y1644" s="15">
        <v>5.71428571428571</v>
      </c>
      <c r="Z1644" s="15">
        <v>6.7758545875549299</v>
      </c>
      <c r="AA1644" s="15">
        <v>71.372970581054702</v>
      </c>
      <c r="AB1644" s="15">
        <v>332503</v>
      </c>
      <c r="AC1644" s="15">
        <v>31.66</v>
      </c>
      <c r="AD1644" s="15">
        <v>0</v>
      </c>
      <c r="AE1644" s="15">
        <v>0</v>
      </c>
      <c r="AF1644" s="15">
        <v>90.6</v>
      </c>
      <c r="AH1644" s="13">
        <f t="shared" si="350"/>
        <v>2022</v>
      </c>
      <c r="AI1644" s="13">
        <f t="shared" si="351"/>
        <v>30</v>
      </c>
      <c r="AJ1644" s="13">
        <f>IF(AND(ISNUMBER(C1644),ISNUMBER(AK1644),ISNUMBER(AL1644),AH1644&gt;=Inputs!$B$5,AH1644&lt;=Inputs!$B$6,AH1644&lt;&gt;Inputs!$B$7,AH1644&lt;&gt;Inputs!$B$8),1,0)</f>
        <v>1</v>
      </c>
      <c r="AK1644" s="13">
        <f>IF(INDEX($E1644:$AF1644,Inputs!$C$10)="","",INDEX($E1644:$AF1644,Inputs!$C$10))</f>
        <v>282678</v>
      </c>
      <c r="AL1644" s="13">
        <f>IF(INDEX($E1644:$AF1644,Inputs!$C$11)="","",INDEX($E1644:$AF1644,Inputs!$C$11))</f>
        <v>221000</v>
      </c>
      <c r="AM1644" s="19">
        <f>Regression!$C$5+Regression!$C$6*A1644</f>
        <v>8919.845075478388</v>
      </c>
      <c r="AN1644" s="27">
        <f t="shared" si="352"/>
        <v>0.95752784131645141</v>
      </c>
      <c r="AO1644" s="30">
        <f>INDEX('Seasonal Index'!$E$2:$E$53,AI1644)</f>
        <v>1.0317130415362794</v>
      </c>
      <c r="AP1644" s="34">
        <f t="shared" si="353"/>
        <v>8278.4647049551349</v>
      </c>
      <c r="AQ1644" s="16">
        <f>IF(AJ1644=1,A1644-Regression!$C$15,0)</f>
        <v>147.71942446043158</v>
      </c>
      <c r="AR1644" s="16">
        <f>IF(AJ1644=1,AK1644-Regression!$D$15,0)</f>
        <v>15275.02158273384</v>
      </c>
      <c r="AS1644" s="16">
        <f>IF(AJ1644=1,AL1644-Regression!$E$15,0)</f>
        <v>-14292.565947242198</v>
      </c>
      <c r="AT1644" s="16">
        <f>IF(AJ1644=1,AP1644-Regression!$F$15,0)</f>
        <v>-816.10793686813122</v>
      </c>
      <c r="AU1644" s="19">
        <f>IF(AND(ISNUMBER(AK1644),ISNUMBER(AL1644)),Regression!$C$38+Regression!$D$38*A1644+Regression!$E$38*AK1644+Regression!$F$38*AL1644,"")</f>
        <v>8929.6078771863013</v>
      </c>
      <c r="AV1644" s="34">
        <f t="shared" si="354"/>
        <v>9212.7929026981983</v>
      </c>
      <c r="AW1644" s="13" t="str">
        <f>IF(AJ1644=1,"Train",IF(AH1644=Inputs!$B$6+1,"Validation",IF(AH1644&gt;Inputs!$B$6+1,"Forecast","Not used")))</f>
        <v>Train</v>
      </c>
      <c r="AX1644" s="34">
        <f t="shared" si="355"/>
        <v>8541</v>
      </c>
      <c r="AY1644" s="38" t="str">
        <f t="shared" si="356"/>
        <v/>
      </c>
      <c r="AZ1644" s="13">
        <f t="shared" si="357"/>
        <v>-651.14317223116632</v>
      </c>
      <c r="BB1644" s="19">
        <f>Regression!$C$45+Regression!$C$46*A1644</f>
        <v>8706.537345703402</v>
      </c>
      <c r="BC1644" s="27">
        <f t="shared" si="358"/>
        <v>0.98098700561077901</v>
      </c>
      <c r="BD1644" s="30">
        <f>INDEX('Seasonal Index'!$H$2:$H$53,AI1644)</f>
        <v>1.0099032328934463</v>
      </c>
      <c r="BE1644" s="34">
        <f t="shared" si="359"/>
        <v>8792.7602127333903</v>
      </c>
      <c r="BF1644" s="38" t="str">
        <f t="shared" si="360"/>
        <v/>
      </c>
      <c r="BG1644" s="34">
        <f t="shared" si="361"/>
        <v>8541</v>
      </c>
      <c r="BH1644" s="13">
        <f t="shared" si="362"/>
        <v>0</v>
      </c>
      <c r="BI1644" s="13">
        <f t="shared" si="363"/>
        <v>0</v>
      </c>
    </row>
    <row r="1645" spans="1:61" x14ac:dyDescent="0.2">
      <c r="A1645" s="15">
        <v>1644</v>
      </c>
      <c r="B1645" s="35">
        <v>44778</v>
      </c>
      <c r="C1645" s="36">
        <v>9123</v>
      </c>
      <c r="D1645" s="37"/>
      <c r="E1645" s="15">
        <v>4132.424</v>
      </c>
      <c r="F1645" s="15">
        <v>228000</v>
      </c>
      <c r="G1645" s="15">
        <v>2287055.7142857099</v>
      </c>
      <c r="H1645" s="15">
        <v>94.007999999999996</v>
      </c>
      <c r="I1645" s="15">
        <v>102.544</v>
      </c>
      <c r="J1645" s="15">
        <v>4.1920000000000002</v>
      </c>
      <c r="K1645" s="15">
        <v>25861.292000000001</v>
      </c>
      <c r="L1645" s="15">
        <v>516997</v>
      </c>
      <c r="M1645" s="15">
        <v>738</v>
      </c>
      <c r="N1645" s="15">
        <v>13.821</v>
      </c>
      <c r="O1645" s="15">
        <v>282678</v>
      </c>
      <c r="P1645" s="15">
        <v>17755.2</v>
      </c>
      <c r="Q1645" s="15">
        <v>4598630</v>
      </c>
      <c r="R1645" s="15">
        <v>630000</v>
      </c>
      <c r="S1645" s="15">
        <v>15617</v>
      </c>
      <c r="T1645" s="15">
        <v>15.842000000000001</v>
      </c>
      <c r="U1645" s="15">
        <v>152.1</v>
      </c>
      <c r="V1645" s="15">
        <v>16</v>
      </c>
      <c r="W1645" s="15">
        <v>93.3</v>
      </c>
      <c r="X1645" s="15">
        <v>122.38366000000001</v>
      </c>
      <c r="Y1645" s="15">
        <v>5.71428571428571</v>
      </c>
      <c r="Z1645" s="15">
        <v>6.7758545875549299</v>
      </c>
      <c r="AA1645" s="15">
        <v>71.372970581054702</v>
      </c>
      <c r="AB1645" s="15">
        <v>332503</v>
      </c>
      <c r="AC1645" s="15">
        <v>30.78</v>
      </c>
      <c r="AD1645" s="15">
        <v>0</v>
      </c>
      <c r="AE1645" s="15">
        <v>0</v>
      </c>
      <c r="AF1645" s="15">
        <v>94.1</v>
      </c>
      <c r="AH1645" s="13">
        <f t="shared" si="350"/>
        <v>2022</v>
      </c>
      <c r="AI1645" s="13">
        <f t="shared" si="351"/>
        <v>31</v>
      </c>
      <c r="AJ1645" s="13">
        <f>IF(AND(ISNUMBER(C1645),ISNUMBER(AK1645),ISNUMBER(AL1645),AH1645&gt;=Inputs!$B$5,AH1645&lt;=Inputs!$B$6,AH1645&lt;&gt;Inputs!$B$7,AH1645&lt;&gt;Inputs!$B$8),1,0)</f>
        <v>1</v>
      </c>
      <c r="AK1645" s="13">
        <f>IF(INDEX($E1645:$AF1645,Inputs!$C$10)="","",INDEX($E1645:$AF1645,Inputs!$C$10))</f>
        <v>282678</v>
      </c>
      <c r="AL1645" s="13">
        <f>IF(INDEX($E1645:$AF1645,Inputs!$C$11)="","",INDEX($E1645:$AF1645,Inputs!$C$11))</f>
        <v>228000</v>
      </c>
      <c r="AM1645" s="19">
        <f>Regression!$C$5+Regression!$C$6*A1645</f>
        <v>8918.6724005400683</v>
      </c>
      <c r="AN1645" s="27">
        <f t="shared" si="352"/>
        <v>1.0229100913548028</v>
      </c>
      <c r="AO1645" s="30">
        <f>INDEX('Seasonal Index'!$E$2:$E$53,AI1645)</f>
        <v>1.0399732200612197</v>
      </c>
      <c r="AP1645" s="34">
        <f t="shared" si="353"/>
        <v>8772.3412718867512</v>
      </c>
      <c r="AQ1645" s="16">
        <f>IF(AJ1645=1,A1645-Regression!$C$15,0)</f>
        <v>148.71942446043158</v>
      </c>
      <c r="AR1645" s="16">
        <f>IF(AJ1645=1,AK1645-Regression!$D$15,0)</f>
        <v>15275.02158273384</v>
      </c>
      <c r="AS1645" s="16">
        <f>IF(AJ1645=1,AL1645-Regression!$E$15,0)</f>
        <v>-7292.5659472421976</v>
      </c>
      <c r="AT1645" s="16">
        <f>IF(AJ1645=1,AP1645-Regression!$F$15,0)</f>
        <v>-322.23136993651497</v>
      </c>
      <c r="AU1645" s="19">
        <f>IF(AND(ISNUMBER(AK1645),ISNUMBER(AL1645)),Regression!$C$38+Regression!$D$38*A1645+Regression!$E$38*AK1645+Regression!$F$38*AL1645,"")</f>
        <v>8909.4602743310679</v>
      </c>
      <c r="AV1645" s="34">
        <f t="shared" si="354"/>
        <v>9265.600090503598</v>
      </c>
      <c r="AW1645" s="13" t="str">
        <f>IF(AJ1645=1,"Train",IF(AH1645=Inputs!$B$6+1,"Validation",IF(AH1645&gt;Inputs!$B$6+1,"Forecast","Not used")))</f>
        <v>Train</v>
      </c>
      <c r="AX1645" s="34">
        <f t="shared" si="355"/>
        <v>9123</v>
      </c>
      <c r="AY1645" s="38" t="str">
        <f t="shared" si="356"/>
        <v/>
      </c>
      <c r="AZ1645" s="13">
        <f t="shared" si="357"/>
        <v>-137.11900244431672</v>
      </c>
      <c r="BB1645" s="19">
        <f>Regression!$C$45+Regression!$C$46*A1645</f>
        <v>8708.0968453161804</v>
      </c>
      <c r="BC1645" s="27">
        <f t="shared" si="358"/>
        <v>1.0476456752897716</v>
      </c>
      <c r="BD1645" s="30">
        <f>INDEX('Seasonal Index'!$H$2:$H$53,AI1645)</f>
        <v>1.0389647971011076</v>
      </c>
      <c r="BE1645" s="34">
        <f t="shared" si="359"/>
        <v>9047.4060720307207</v>
      </c>
      <c r="BF1645" s="38" t="str">
        <f t="shared" si="360"/>
        <v/>
      </c>
      <c r="BG1645" s="34">
        <f t="shared" si="361"/>
        <v>9123</v>
      </c>
      <c r="BH1645" s="13">
        <f t="shared" si="362"/>
        <v>0</v>
      </c>
      <c r="BI1645" s="13">
        <f t="shared" si="363"/>
        <v>0</v>
      </c>
    </row>
    <row r="1646" spans="1:61" x14ac:dyDescent="0.2">
      <c r="A1646" s="15">
        <v>1645</v>
      </c>
      <c r="B1646" s="35">
        <v>44785</v>
      </c>
      <c r="C1646" s="36">
        <v>9348</v>
      </c>
      <c r="D1646" s="37"/>
      <c r="E1646" s="15">
        <v>4192.0379999999996</v>
      </c>
      <c r="F1646" s="15">
        <v>221000</v>
      </c>
      <c r="G1646" s="15">
        <v>2260166</v>
      </c>
      <c r="H1646" s="15">
        <v>94.652000000000001</v>
      </c>
      <c r="I1646" s="15">
        <v>104.64400000000001</v>
      </c>
      <c r="J1646" s="15">
        <v>4.0380000000000003</v>
      </c>
      <c r="K1646" s="15">
        <v>25861.292000000001</v>
      </c>
      <c r="L1646" s="15">
        <v>511186</v>
      </c>
      <c r="M1646" s="15">
        <v>738</v>
      </c>
      <c r="N1646" s="15">
        <v>13.821</v>
      </c>
      <c r="O1646" s="15">
        <v>282678</v>
      </c>
      <c r="P1646" s="15">
        <v>17755.2</v>
      </c>
      <c r="Q1646" s="15">
        <v>4598630</v>
      </c>
      <c r="R1646" s="15">
        <v>630000</v>
      </c>
      <c r="S1646" s="15">
        <v>15617</v>
      </c>
      <c r="T1646" s="15">
        <v>15.842000000000001</v>
      </c>
      <c r="U1646" s="15">
        <v>152.1</v>
      </c>
      <c r="V1646" s="15">
        <v>16</v>
      </c>
      <c r="W1646" s="15">
        <v>93.3</v>
      </c>
      <c r="X1646" s="15">
        <v>121.98052</v>
      </c>
      <c r="Y1646" s="15">
        <v>5.71428571428571</v>
      </c>
      <c r="Z1646" s="15">
        <v>6.7758545875549299</v>
      </c>
      <c r="AA1646" s="15">
        <v>71.372970581054702</v>
      </c>
      <c r="AB1646" s="15">
        <v>332503</v>
      </c>
      <c r="AC1646" s="15">
        <v>30.78</v>
      </c>
      <c r="AD1646" s="15">
        <v>0</v>
      </c>
      <c r="AE1646" s="15">
        <v>0</v>
      </c>
      <c r="AF1646" s="15">
        <v>93.5</v>
      </c>
      <c r="AH1646" s="13">
        <f t="shared" si="350"/>
        <v>2022</v>
      </c>
      <c r="AI1646" s="13">
        <f t="shared" si="351"/>
        <v>32</v>
      </c>
      <c r="AJ1646" s="13">
        <f>IF(AND(ISNUMBER(C1646),ISNUMBER(AK1646),ISNUMBER(AL1646),AH1646&gt;=Inputs!$B$5,AH1646&lt;=Inputs!$B$6,AH1646&lt;&gt;Inputs!$B$7,AH1646&lt;&gt;Inputs!$B$8),1,0)</f>
        <v>1</v>
      </c>
      <c r="AK1646" s="13">
        <f>IF(INDEX($E1646:$AF1646,Inputs!$C$10)="","",INDEX($E1646:$AF1646,Inputs!$C$10))</f>
        <v>282678</v>
      </c>
      <c r="AL1646" s="13">
        <f>IF(INDEX($E1646:$AF1646,Inputs!$C$11)="","",INDEX($E1646:$AF1646,Inputs!$C$11))</f>
        <v>221000</v>
      </c>
      <c r="AM1646" s="19">
        <f>Regression!$C$5+Regression!$C$6*A1646</f>
        <v>8917.4997256017487</v>
      </c>
      <c r="AN1646" s="27">
        <f t="shared" si="352"/>
        <v>1.0482758943252113</v>
      </c>
      <c r="AO1646" s="30">
        <f>INDEX('Seasonal Index'!$E$2:$E$53,AI1646)</f>
        <v>1.040616931741758</v>
      </c>
      <c r="AP1646" s="34">
        <f t="shared" si="353"/>
        <v>8983.1327118169775</v>
      </c>
      <c r="AQ1646" s="16">
        <f>IF(AJ1646=1,A1646-Regression!$C$15,0)</f>
        <v>149.71942446043158</v>
      </c>
      <c r="AR1646" s="16">
        <f>IF(AJ1646=1,AK1646-Regression!$D$15,0)</f>
        <v>15275.02158273384</v>
      </c>
      <c r="AS1646" s="16">
        <f>IF(AJ1646=1,AL1646-Regression!$E$15,0)</f>
        <v>-14292.565947242198</v>
      </c>
      <c r="AT1646" s="16">
        <f>IF(AJ1646=1,AP1646-Regression!$F$15,0)</f>
        <v>-111.43993000628871</v>
      </c>
      <c r="AU1646" s="19">
        <f>IF(AND(ISNUMBER(AK1646),ISNUMBER(AL1646)),Regression!$C$38+Regression!$D$38*A1646+Regression!$E$38*AK1646+Regression!$F$38*AL1646,"")</f>
        <v>8926.4832507504325</v>
      </c>
      <c r="AV1646" s="34">
        <f t="shared" si="354"/>
        <v>9289.0496116401082</v>
      </c>
      <c r="AW1646" s="13" t="str">
        <f>IF(AJ1646=1,"Train",IF(AH1646=Inputs!$B$6+1,"Validation",IF(AH1646&gt;Inputs!$B$6+1,"Forecast","Not used")))</f>
        <v>Train</v>
      </c>
      <c r="AX1646" s="34">
        <f t="shared" si="355"/>
        <v>9348</v>
      </c>
      <c r="AY1646" s="38" t="str">
        <f t="shared" si="356"/>
        <v/>
      </c>
      <c r="AZ1646" s="13">
        <f t="shared" si="357"/>
        <v>56.649461066544973</v>
      </c>
      <c r="BB1646" s="19">
        <f>Regression!$C$45+Regression!$C$46*A1646</f>
        <v>8709.656344928957</v>
      </c>
      <c r="BC1646" s="27">
        <f t="shared" si="358"/>
        <v>1.0732914858853997</v>
      </c>
      <c r="BD1646" s="30">
        <f>INDEX('Seasonal Index'!$H$2:$H$53,AI1646)</f>
        <v>1.0332208948643213</v>
      </c>
      <c r="BE1646" s="34">
        <f t="shared" si="359"/>
        <v>8998.9989226682119</v>
      </c>
      <c r="BF1646" s="38" t="str">
        <f t="shared" si="360"/>
        <v/>
      </c>
      <c r="BG1646" s="34">
        <f t="shared" si="361"/>
        <v>9348</v>
      </c>
      <c r="BH1646" s="13">
        <f t="shared" si="362"/>
        <v>0</v>
      </c>
      <c r="BI1646" s="13">
        <f t="shared" si="363"/>
        <v>0</v>
      </c>
    </row>
    <row r="1647" spans="1:61" x14ac:dyDescent="0.2">
      <c r="A1647" s="15">
        <v>1646</v>
      </c>
      <c r="B1647" s="35">
        <v>44792</v>
      </c>
      <c r="C1647" s="36">
        <v>8434</v>
      </c>
      <c r="D1647" s="37"/>
      <c r="E1647" s="15">
        <v>4277.72</v>
      </c>
      <c r="F1647" s="15">
        <v>220000</v>
      </c>
      <c r="G1647" s="15">
        <v>2208114.1428571399</v>
      </c>
      <c r="H1647" s="15">
        <v>91.813999999999993</v>
      </c>
      <c r="I1647" s="15">
        <v>96.725999999999999</v>
      </c>
      <c r="J1647" s="15">
        <v>3.9380000000000002</v>
      </c>
      <c r="K1647" s="15">
        <v>25861.292000000001</v>
      </c>
      <c r="L1647" s="15">
        <v>511186</v>
      </c>
      <c r="M1647" s="15">
        <v>738</v>
      </c>
      <c r="N1647" s="15">
        <v>13.87</v>
      </c>
      <c r="O1647" s="15">
        <v>277059</v>
      </c>
      <c r="P1647" s="15">
        <v>17755.2</v>
      </c>
      <c r="Q1647" s="15">
        <v>4598630</v>
      </c>
      <c r="R1647" s="15">
        <v>630000</v>
      </c>
      <c r="S1647" s="15">
        <v>15617</v>
      </c>
      <c r="T1647" s="15">
        <v>15.842000000000001</v>
      </c>
      <c r="U1647" s="15">
        <v>152.1</v>
      </c>
      <c r="V1647" s="15">
        <v>11</v>
      </c>
      <c r="W1647" s="15">
        <v>93.3</v>
      </c>
      <c r="X1647" s="15">
        <v>121.24566</v>
      </c>
      <c r="Y1647" s="15">
        <v>5.71428571428571</v>
      </c>
      <c r="Z1647" s="15">
        <v>6.2236256599426296</v>
      </c>
      <c r="AA1647" s="15">
        <v>71.372970581054702</v>
      </c>
      <c r="AB1647" s="15">
        <v>332503</v>
      </c>
      <c r="AC1647" s="15">
        <v>30.78</v>
      </c>
      <c r="AD1647" s="15">
        <v>0</v>
      </c>
      <c r="AE1647" s="15">
        <v>0</v>
      </c>
      <c r="AF1647" s="15">
        <v>74.099999999999994</v>
      </c>
      <c r="AH1647" s="13">
        <f t="shared" si="350"/>
        <v>2022</v>
      </c>
      <c r="AI1647" s="13">
        <f t="shared" si="351"/>
        <v>33</v>
      </c>
      <c r="AJ1647" s="13">
        <f>IF(AND(ISNUMBER(C1647),ISNUMBER(AK1647),ISNUMBER(AL1647),AH1647&gt;=Inputs!$B$5,AH1647&lt;=Inputs!$B$6,AH1647&lt;&gt;Inputs!$B$7,AH1647&lt;&gt;Inputs!$B$8),1,0)</f>
        <v>1</v>
      </c>
      <c r="AK1647" s="13">
        <f>IF(INDEX($E1647:$AF1647,Inputs!$C$10)="","",INDEX($E1647:$AF1647,Inputs!$C$10))</f>
        <v>277059</v>
      </c>
      <c r="AL1647" s="13">
        <f>IF(INDEX($E1647:$AF1647,Inputs!$C$11)="","",INDEX($E1647:$AF1647,Inputs!$C$11))</f>
        <v>220000</v>
      </c>
      <c r="AM1647" s="19">
        <f>Regression!$C$5+Regression!$C$6*A1647</f>
        <v>8916.3270506634308</v>
      </c>
      <c r="AN1647" s="27">
        <f t="shared" si="352"/>
        <v>0.94590518630341824</v>
      </c>
      <c r="AO1647" s="30">
        <f>INDEX('Seasonal Index'!$E$2:$E$53,AI1647)</f>
        <v>1.027478065834379</v>
      </c>
      <c r="AP1647" s="34">
        <f t="shared" si="353"/>
        <v>8208.4477328000612</v>
      </c>
      <c r="AQ1647" s="16">
        <f>IF(AJ1647=1,A1647-Regression!$C$15,0)</f>
        <v>150.71942446043158</v>
      </c>
      <c r="AR1647" s="16">
        <f>IF(AJ1647=1,AK1647-Regression!$D$15,0)</f>
        <v>9656.0215827338398</v>
      </c>
      <c r="AS1647" s="16">
        <f>IF(AJ1647=1,AL1647-Regression!$E$15,0)</f>
        <v>-15292.565947242198</v>
      </c>
      <c r="AT1647" s="16">
        <f>IF(AJ1647=1,AP1647-Regression!$F$15,0)</f>
        <v>-886.12490902320496</v>
      </c>
      <c r="AU1647" s="19">
        <f>IF(AND(ISNUMBER(AK1647),ISNUMBER(AL1647)),Regression!$C$38+Regression!$D$38*A1647+Regression!$E$38*AK1647+Regression!$F$38*AL1647,"")</f>
        <v>8917.3231518735047</v>
      </c>
      <c r="AV1647" s="34">
        <f t="shared" si="354"/>
        <v>9162.3539445071165</v>
      </c>
      <c r="AW1647" s="13" t="str">
        <f>IF(AJ1647=1,"Train",IF(AH1647=Inputs!$B$6+1,"Validation",IF(AH1647&gt;Inputs!$B$6+1,"Forecast","Not used")))</f>
        <v>Train</v>
      </c>
      <c r="AX1647" s="34">
        <f t="shared" si="355"/>
        <v>8434</v>
      </c>
      <c r="AY1647" s="38" t="str">
        <f t="shared" si="356"/>
        <v/>
      </c>
      <c r="AZ1647" s="13">
        <f t="shared" si="357"/>
        <v>-708.87541907344348</v>
      </c>
      <c r="BB1647" s="19">
        <f>Regression!$C$45+Regression!$C$46*A1647</f>
        <v>8711.2158445417335</v>
      </c>
      <c r="BC1647" s="27">
        <f t="shared" si="358"/>
        <v>0.96817713514521264</v>
      </c>
      <c r="BD1647" s="30">
        <f>INDEX('Seasonal Index'!$H$2:$H$53,AI1647)</f>
        <v>1.0058600109847937</v>
      </c>
      <c r="BE1647" s="34">
        <f t="shared" si="359"/>
        <v>8762.2636650816567</v>
      </c>
      <c r="BF1647" s="38" t="str">
        <f t="shared" si="360"/>
        <v/>
      </c>
      <c r="BG1647" s="34">
        <f t="shared" si="361"/>
        <v>8434</v>
      </c>
      <c r="BH1647" s="13">
        <f t="shared" si="362"/>
        <v>0</v>
      </c>
      <c r="BI1647" s="13">
        <f t="shared" si="363"/>
        <v>0</v>
      </c>
    </row>
    <row r="1648" spans="1:61" x14ac:dyDescent="0.2">
      <c r="A1648" s="15">
        <v>1647</v>
      </c>
      <c r="B1648" s="35">
        <v>44799</v>
      </c>
      <c r="C1648" s="36">
        <v>8591</v>
      </c>
      <c r="D1648" s="37"/>
      <c r="E1648" s="15">
        <v>4132.8540000000003</v>
      </c>
      <c r="F1648" s="15">
        <v>215000</v>
      </c>
      <c r="G1648" s="15">
        <v>2161397.2857142901</v>
      </c>
      <c r="H1648" s="15">
        <v>94.471999999999994</v>
      </c>
      <c r="I1648" s="15">
        <v>98.872</v>
      </c>
      <c r="J1648" s="15">
        <v>3.88</v>
      </c>
      <c r="K1648" s="15">
        <v>25861.292000000001</v>
      </c>
      <c r="L1648" s="15">
        <v>511186</v>
      </c>
      <c r="M1648" s="15">
        <v>738</v>
      </c>
      <c r="N1648" s="15">
        <v>13.87</v>
      </c>
      <c r="O1648" s="15">
        <v>277059</v>
      </c>
      <c r="P1648" s="15">
        <v>17755.2</v>
      </c>
      <c r="Q1648" s="15">
        <v>4598630</v>
      </c>
      <c r="R1648" s="15">
        <v>630000</v>
      </c>
      <c r="S1648" s="15">
        <v>15617</v>
      </c>
      <c r="T1648" s="15">
        <v>16.154</v>
      </c>
      <c r="U1648" s="15">
        <v>152.1</v>
      </c>
      <c r="V1648" s="15">
        <v>11</v>
      </c>
      <c r="W1648" s="15">
        <v>93.3</v>
      </c>
      <c r="X1648" s="15">
        <v>122.11922</v>
      </c>
      <c r="Y1648" s="15">
        <v>5.71428571428571</v>
      </c>
      <c r="Z1648" s="15">
        <v>6.2236256599426296</v>
      </c>
      <c r="AA1648" s="15">
        <v>71.372970581054702</v>
      </c>
      <c r="AB1648" s="15">
        <v>332503</v>
      </c>
      <c r="AC1648" s="15">
        <v>30.78</v>
      </c>
      <c r="AD1648" s="15">
        <v>0</v>
      </c>
      <c r="AE1648" s="15">
        <v>0</v>
      </c>
      <c r="AF1648" s="15">
        <v>70.900000000000006</v>
      </c>
      <c r="AH1648" s="13">
        <f t="shared" si="350"/>
        <v>2022</v>
      </c>
      <c r="AI1648" s="13">
        <f t="shared" si="351"/>
        <v>34</v>
      </c>
      <c r="AJ1648" s="13">
        <f>IF(AND(ISNUMBER(C1648),ISNUMBER(AK1648),ISNUMBER(AL1648),AH1648&gt;=Inputs!$B$5,AH1648&lt;=Inputs!$B$6,AH1648&lt;&gt;Inputs!$B$7,AH1648&lt;&gt;Inputs!$B$8),1,0)</f>
        <v>1</v>
      </c>
      <c r="AK1648" s="13">
        <f>IF(INDEX($E1648:$AF1648,Inputs!$C$10)="","",INDEX($E1648:$AF1648,Inputs!$C$10))</f>
        <v>277059</v>
      </c>
      <c r="AL1648" s="13">
        <f>IF(INDEX($E1648:$AF1648,Inputs!$C$11)="","",INDEX($E1648:$AF1648,Inputs!$C$11))</f>
        <v>215000</v>
      </c>
      <c r="AM1648" s="19">
        <f>Regression!$C$5+Regression!$C$6*A1648</f>
        <v>8915.1543757251111</v>
      </c>
      <c r="AN1648" s="27">
        <f t="shared" si="352"/>
        <v>0.96364007149357456</v>
      </c>
      <c r="AO1648" s="30">
        <f>INDEX('Seasonal Index'!$E$2:$E$53,AI1648)</f>
        <v>1.0381639846741464</v>
      </c>
      <c r="AP1648" s="34">
        <f t="shared" si="353"/>
        <v>8275.1859309553092</v>
      </c>
      <c r="AQ1648" s="16">
        <f>IF(AJ1648=1,A1648-Regression!$C$15,0)</f>
        <v>151.71942446043158</v>
      </c>
      <c r="AR1648" s="16">
        <f>IF(AJ1648=1,AK1648-Regression!$D$15,0)</f>
        <v>9656.0215827338398</v>
      </c>
      <c r="AS1648" s="16">
        <f>IF(AJ1648=1,AL1648-Regression!$E$15,0)</f>
        <v>-20292.565947242198</v>
      </c>
      <c r="AT1648" s="16">
        <f>IF(AJ1648=1,AP1648-Regression!$F$15,0)</f>
        <v>-819.38671086795694</v>
      </c>
      <c r="AU1648" s="19">
        <f>IF(AND(ISNUMBER(AK1648),ISNUMBER(AL1648)),Regression!$C$38+Regression!$D$38*A1648+Regression!$E$38*AK1648+Regression!$F$38*AL1648,"")</f>
        <v>8929.0360455393584</v>
      </c>
      <c r="AV1648" s="34">
        <f t="shared" si="354"/>
        <v>9269.8036403362239</v>
      </c>
      <c r="AW1648" s="13" t="str">
        <f>IF(AJ1648=1,"Train",IF(AH1648=Inputs!$B$6+1,"Validation",IF(AH1648&gt;Inputs!$B$6+1,"Forecast","Not used")))</f>
        <v>Train</v>
      </c>
      <c r="AX1648" s="34">
        <f t="shared" si="355"/>
        <v>8591</v>
      </c>
      <c r="AY1648" s="38" t="str">
        <f t="shared" si="356"/>
        <v/>
      </c>
      <c r="AZ1648" s="13">
        <f t="shared" si="357"/>
        <v>-653.85011458404915</v>
      </c>
      <c r="BB1648" s="19">
        <f>Regression!$C$45+Regression!$C$46*A1648</f>
        <v>8712.7753441545101</v>
      </c>
      <c r="BC1648" s="27">
        <f t="shared" si="358"/>
        <v>0.98602335773110339</v>
      </c>
      <c r="BD1648" s="30">
        <f>INDEX('Seasonal Index'!$H$2:$H$53,AI1648)</f>
        <v>1.0219588934931323</v>
      </c>
      <c r="BE1648" s="34">
        <f t="shared" si="359"/>
        <v>8904.0982499663878</v>
      </c>
      <c r="BF1648" s="38" t="str">
        <f t="shared" si="360"/>
        <v/>
      </c>
      <c r="BG1648" s="34">
        <f t="shared" si="361"/>
        <v>8591</v>
      </c>
      <c r="BH1648" s="13">
        <f t="shared" si="362"/>
        <v>0</v>
      </c>
      <c r="BI1648" s="13">
        <f t="shared" si="363"/>
        <v>0</v>
      </c>
    </row>
    <row r="1649" spans="1:61" x14ac:dyDescent="0.2">
      <c r="A1649" s="15">
        <v>1648</v>
      </c>
      <c r="B1649" s="35">
        <v>44806</v>
      </c>
      <c r="C1649" s="36">
        <v>8727</v>
      </c>
      <c r="D1649" s="37"/>
      <c r="E1649" s="15">
        <v>3972.576</v>
      </c>
      <c r="F1649" s="15">
        <v>210000</v>
      </c>
      <c r="G1649" s="15">
        <v>2127256.7142857099</v>
      </c>
      <c r="H1649" s="15">
        <v>90.79</v>
      </c>
      <c r="I1649" s="15">
        <v>95.305000000000007</v>
      </c>
      <c r="J1649" s="15">
        <v>3.827</v>
      </c>
      <c r="K1649" s="15">
        <v>25861.292000000001</v>
      </c>
      <c r="L1649" s="15">
        <v>511186</v>
      </c>
      <c r="M1649" s="15">
        <v>738</v>
      </c>
      <c r="N1649" s="15">
        <v>13.87</v>
      </c>
      <c r="O1649" s="15">
        <v>277059</v>
      </c>
      <c r="P1649" s="15">
        <v>17755.2</v>
      </c>
      <c r="Q1649" s="15">
        <v>4598630</v>
      </c>
      <c r="R1649" s="15">
        <v>630000</v>
      </c>
      <c r="S1649" s="15">
        <v>15617</v>
      </c>
      <c r="T1649" s="15">
        <v>16.154</v>
      </c>
      <c r="U1649" s="15">
        <v>152.1</v>
      </c>
      <c r="V1649" s="15">
        <v>11</v>
      </c>
      <c r="W1649" s="15">
        <v>93.3</v>
      </c>
      <c r="X1649" s="15">
        <v>123.17858</v>
      </c>
      <c r="Y1649" s="15">
        <v>5.71428571428571</v>
      </c>
      <c r="Z1649" s="15">
        <v>6.2236256599426296</v>
      </c>
      <c r="AA1649" s="15">
        <v>71.372970581054702</v>
      </c>
      <c r="AB1649" s="15">
        <v>332503</v>
      </c>
      <c r="AC1649" s="15">
        <v>30.78</v>
      </c>
      <c r="AD1649" s="15">
        <v>0</v>
      </c>
      <c r="AE1649" s="15">
        <v>0</v>
      </c>
      <c r="AF1649" s="15">
        <v>82.1</v>
      </c>
      <c r="AH1649" s="13">
        <f t="shared" si="350"/>
        <v>2022</v>
      </c>
      <c r="AI1649" s="13">
        <f t="shared" si="351"/>
        <v>35</v>
      </c>
      <c r="AJ1649" s="13">
        <f>IF(AND(ISNUMBER(C1649),ISNUMBER(AK1649),ISNUMBER(AL1649),AH1649&gt;=Inputs!$B$5,AH1649&lt;=Inputs!$B$6,AH1649&lt;&gt;Inputs!$B$7,AH1649&lt;&gt;Inputs!$B$8),1,0)</f>
        <v>1</v>
      </c>
      <c r="AK1649" s="13">
        <f>IF(INDEX($E1649:$AF1649,Inputs!$C$10)="","",INDEX($E1649:$AF1649,Inputs!$C$10))</f>
        <v>277059</v>
      </c>
      <c r="AL1649" s="13">
        <f>IF(INDEX($E1649:$AF1649,Inputs!$C$11)="","",INDEX($E1649:$AF1649,Inputs!$C$11))</f>
        <v>210000</v>
      </c>
      <c r="AM1649" s="19">
        <f>Regression!$C$5+Regression!$C$6*A1649</f>
        <v>8913.9817007867914</v>
      </c>
      <c r="AN1649" s="27">
        <f t="shared" si="352"/>
        <v>0.97902377331891011</v>
      </c>
      <c r="AO1649" s="30">
        <f>INDEX('Seasonal Index'!$E$2:$E$53,AI1649)</f>
        <v>1.0224659586681397</v>
      </c>
      <c r="AP1649" s="34">
        <f t="shared" si="353"/>
        <v>8535.2474828284321</v>
      </c>
      <c r="AQ1649" s="16">
        <f>IF(AJ1649=1,A1649-Regression!$C$15,0)</f>
        <v>152.71942446043158</v>
      </c>
      <c r="AR1649" s="16">
        <f>IF(AJ1649=1,AK1649-Regression!$D$15,0)</f>
        <v>9656.0215827338398</v>
      </c>
      <c r="AS1649" s="16">
        <f>IF(AJ1649=1,AL1649-Regression!$E$15,0)</f>
        <v>-25292.565947242198</v>
      </c>
      <c r="AT1649" s="16">
        <f>IF(AJ1649=1,AP1649-Regression!$F$15,0)</f>
        <v>-559.32515899483406</v>
      </c>
      <c r="AU1649" s="19">
        <f>IF(AND(ISNUMBER(AK1649),ISNUMBER(AL1649)),Regression!$C$38+Regression!$D$38*A1649+Regression!$E$38*AK1649+Regression!$F$38*AL1649,"")</f>
        <v>8940.7489392052084</v>
      </c>
      <c r="AV1649" s="34">
        <f t="shared" si="354"/>
        <v>9141.6114353356061</v>
      </c>
      <c r="AW1649" s="13" t="str">
        <f>IF(AJ1649=1,"Train",IF(AH1649=Inputs!$B$6+1,"Validation",IF(AH1649&gt;Inputs!$B$6+1,"Forecast","Not used")))</f>
        <v>Train</v>
      </c>
      <c r="AX1649" s="34">
        <f t="shared" si="355"/>
        <v>8727</v>
      </c>
      <c r="AY1649" s="38" t="str">
        <f t="shared" si="356"/>
        <v/>
      </c>
      <c r="AZ1649" s="13">
        <f t="shared" si="357"/>
        <v>-405.50145637677633</v>
      </c>
      <c r="BB1649" s="19">
        <f>Regression!$C$45+Regression!$C$46*A1649</f>
        <v>8714.3348437672867</v>
      </c>
      <c r="BC1649" s="27">
        <f t="shared" si="358"/>
        <v>1.0014533703902566</v>
      </c>
      <c r="BD1649" s="30">
        <f>INDEX('Seasonal Index'!$H$2:$H$53,AI1649)</f>
        <v>1.0227114090901652</v>
      </c>
      <c r="BE1649" s="34">
        <f t="shared" si="359"/>
        <v>8912.2496673527658</v>
      </c>
      <c r="BF1649" s="38" t="str">
        <f t="shared" si="360"/>
        <v/>
      </c>
      <c r="BG1649" s="34">
        <f t="shared" si="361"/>
        <v>8727</v>
      </c>
      <c r="BH1649" s="13">
        <f t="shared" si="362"/>
        <v>0</v>
      </c>
      <c r="BI1649" s="13">
        <f t="shared" si="363"/>
        <v>0</v>
      </c>
    </row>
    <row r="1650" spans="1:61" x14ac:dyDescent="0.2">
      <c r="A1650" s="15">
        <v>1649</v>
      </c>
      <c r="B1650" s="35">
        <v>44813</v>
      </c>
      <c r="C1650" s="36">
        <v>8494</v>
      </c>
      <c r="D1650" s="37"/>
      <c r="E1650" s="15">
        <v>3990.4</v>
      </c>
      <c r="F1650" s="15">
        <v>203000</v>
      </c>
      <c r="G1650" s="15">
        <v>2080368.2857142901</v>
      </c>
      <c r="H1650" s="15">
        <v>85.29</v>
      </c>
      <c r="I1650" s="15">
        <v>90.43</v>
      </c>
      <c r="J1650" s="15">
        <v>3.746</v>
      </c>
      <c r="K1650" s="15">
        <v>25861.292000000001</v>
      </c>
      <c r="L1650" s="15">
        <v>521581</v>
      </c>
      <c r="M1650" s="15">
        <v>757</v>
      </c>
      <c r="N1650" s="15">
        <v>13.87</v>
      </c>
      <c r="O1650" s="15">
        <v>277059</v>
      </c>
      <c r="P1650" s="15">
        <v>17770.099999999999</v>
      </c>
      <c r="Q1650" s="15">
        <v>4598630</v>
      </c>
      <c r="R1650" s="15">
        <v>630000</v>
      </c>
      <c r="S1650" s="15">
        <v>15617</v>
      </c>
      <c r="T1650" s="15">
        <v>16.154</v>
      </c>
      <c r="U1650" s="15">
        <v>152.1</v>
      </c>
      <c r="V1650" s="15">
        <v>11</v>
      </c>
      <c r="W1650" s="15">
        <v>95.4</v>
      </c>
      <c r="X1650" s="15">
        <v>123.77266</v>
      </c>
      <c r="Y1650" s="15">
        <v>5.71428571428571</v>
      </c>
      <c r="Z1650" s="15">
        <v>6.2236256599426296</v>
      </c>
      <c r="AA1650" s="15">
        <v>71.372970581054702</v>
      </c>
      <c r="AB1650" s="15">
        <v>332503</v>
      </c>
      <c r="AC1650" s="15">
        <v>29.57</v>
      </c>
      <c r="AD1650" s="15">
        <v>1</v>
      </c>
      <c r="AE1650" s="15">
        <v>0</v>
      </c>
      <c r="AF1650" s="15">
        <v>74.8</v>
      </c>
      <c r="AH1650" s="13">
        <f t="shared" si="350"/>
        <v>2022</v>
      </c>
      <c r="AI1650" s="13">
        <f t="shared" si="351"/>
        <v>36</v>
      </c>
      <c r="AJ1650" s="13">
        <f>IF(AND(ISNUMBER(C1650),ISNUMBER(AK1650),ISNUMBER(AL1650),AH1650&gt;=Inputs!$B$5,AH1650&lt;=Inputs!$B$6,AH1650&lt;&gt;Inputs!$B$7,AH1650&lt;&gt;Inputs!$B$8),1,0)</f>
        <v>1</v>
      </c>
      <c r="AK1650" s="13">
        <f>IF(INDEX($E1650:$AF1650,Inputs!$C$10)="","",INDEX($E1650:$AF1650,Inputs!$C$10))</f>
        <v>277059</v>
      </c>
      <c r="AL1650" s="13">
        <f>IF(INDEX($E1650:$AF1650,Inputs!$C$11)="","",INDEX($E1650:$AF1650,Inputs!$C$11))</f>
        <v>203000</v>
      </c>
      <c r="AM1650" s="19">
        <f>Regression!$C$5+Regression!$C$6*A1650</f>
        <v>8912.8090258484735</v>
      </c>
      <c r="AN1650" s="27">
        <f t="shared" si="352"/>
        <v>0.95301043423752663</v>
      </c>
      <c r="AO1650" s="30">
        <f>INDEX('Seasonal Index'!$E$2:$E$53,AI1650)</f>
        <v>1.0036108382806754</v>
      </c>
      <c r="AP1650" s="34">
        <f t="shared" si="353"/>
        <v>8463.4398872688544</v>
      </c>
      <c r="AQ1650" s="16">
        <f>IF(AJ1650=1,A1650-Regression!$C$15,0)</f>
        <v>153.71942446043158</v>
      </c>
      <c r="AR1650" s="16">
        <f>IF(AJ1650=1,AK1650-Regression!$D$15,0)</f>
        <v>9656.0215827338398</v>
      </c>
      <c r="AS1650" s="16">
        <f>IF(AJ1650=1,AL1650-Regression!$E$15,0)</f>
        <v>-32292.565947242198</v>
      </c>
      <c r="AT1650" s="16">
        <f>IF(AJ1650=1,AP1650-Regression!$F$15,0)</f>
        <v>-631.1327545544118</v>
      </c>
      <c r="AU1650" s="19">
        <f>IF(AND(ISNUMBER(AK1650),ISNUMBER(AL1650)),Regression!$C$38+Regression!$D$38*A1650+Regression!$E$38*AK1650+Regression!$F$38*AL1650,"")</f>
        <v>8957.7719156245748</v>
      </c>
      <c r="AV1650" s="34">
        <f t="shared" si="354"/>
        <v>8990.1169813670713</v>
      </c>
      <c r="AW1650" s="13" t="str">
        <f>IF(AJ1650=1,"Train",IF(AH1650=Inputs!$B$6+1,"Validation",IF(AH1650&gt;Inputs!$B$6+1,"Forecast","Not used")))</f>
        <v>Train</v>
      </c>
      <c r="AX1650" s="34">
        <f t="shared" si="355"/>
        <v>8494</v>
      </c>
      <c r="AY1650" s="38" t="str">
        <f t="shared" si="356"/>
        <v/>
      </c>
      <c r="AZ1650" s="13">
        <f t="shared" si="357"/>
        <v>-494.33202835572047</v>
      </c>
      <c r="BB1650" s="19">
        <f>Regression!$C$45+Regression!$C$46*A1650</f>
        <v>8715.8943433800632</v>
      </c>
      <c r="BC1650" s="27">
        <f t="shared" si="358"/>
        <v>0.9745414142670743</v>
      </c>
      <c r="BD1650" s="30">
        <f>INDEX('Seasonal Index'!$H$2:$H$53,AI1650)</f>
        <v>0.95792593843145868</v>
      </c>
      <c r="BE1650" s="34">
        <f t="shared" si="359"/>
        <v>8349.1812681517895</v>
      </c>
      <c r="BF1650" s="38" t="str">
        <f t="shared" si="360"/>
        <v/>
      </c>
      <c r="BG1650" s="34">
        <f t="shared" si="361"/>
        <v>8494</v>
      </c>
      <c r="BH1650" s="13">
        <f t="shared" si="362"/>
        <v>0</v>
      </c>
      <c r="BI1650" s="13">
        <f t="shared" si="363"/>
        <v>0</v>
      </c>
    </row>
    <row r="1651" spans="1:61" x14ac:dyDescent="0.2">
      <c r="A1651" s="15">
        <v>1650</v>
      </c>
      <c r="B1651" s="35">
        <v>44820</v>
      </c>
      <c r="C1651" s="36">
        <v>8322</v>
      </c>
      <c r="D1651" s="37"/>
      <c r="E1651" s="15">
        <v>3952.7579999999998</v>
      </c>
      <c r="F1651" s="15">
        <v>195000</v>
      </c>
      <c r="G1651" s="15">
        <v>2132350.57142857</v>
      </c>
      <c r="H1651" s="15">
        <v>87.238</v>
      </c>
      <c r="I1651" s="15">
        <v>91.406000000000006</v>
      </c>
      <c r="J1651" s="15">
        <v>3.69</v>
      </c>
      <c r="K1651" s="15">
        <v>25861.292000000001</v>
      </c>
      <c r="L1651" s="15">
        <v>521581</v>
      </c>
      <c r="M1651" s="15">
        <v>757</v>
      </c>
      <c r="N1651" s="15">
        <v>14.183999999999999</v>
      </c>
      <c r="O1651" s="15">
        <v>281976</v>
      </c>
      <c r="P1651" s="15">
        <v>17770.099999999999</v>
      </c>
      <c r="Q1651" s="15">
        <v>4698762</v>
      </c>
      <c r="R1651" s="15">
        <v>630000</v>
      </c>
      <c r="S1651" s="15">
        <v>15617</v>
      </c>
      <c r="T1651" s="15">
        <v>16.154</v>
      </c>
      <c r="U1651" s="15">
        <v>152.1</v>
      </c>
      <c r="V1651" s="15">
        <v>11</v>
      </c>
      <c r="W1651" s="15">
        <v>95.4</v>
      </c>
      <c r="X1651" s="15">
        <v>124.4933</v>
      </c>
      <c r="Y1651" s="15">
        <v>5.71428571428571</v>
      </c>
      <c r="Z1651" s="15">
        <v>5.7457141876220703</v>
      </c>
      <c r="AA1651" s="15">
        <v>75.964027404785199</v>
      </c>
      <c r="AB1651" s="15">
        <v>332503</v>
      </c>
      <c r="AC1651" s="15">
        <v>29.57</v>
      </c>
      <c r="AD1651" s="15">
        <v>0</v>
      </c>
      <c r="AE1651" s="15">
        <v>1.5</v>
      </c>
      <c r="AF1651" s="15">
        <v>49.3</v>
      </c>
      <c r="AH1651" s="13">
        <f t="shared" si="350"/>
        <v>2022</v>
      </c>
      <c r="AI1651" s="13">
        <f t="shared" si="351"/>
        <v>37</v>
      </c>
      <c r="AJ1651" s="13">
        <f>IF(AND(ISNUMBER(C1651),ISNUMBER(AK1651),ISNUMBER(AL1651),AH1651&gt;=Inputs!$B$5,AH1651&lt;=Inputs!$B$6,AH1651&lt;&gt;Inputs!$B$7,AH1651&lt;&gt;Inputs!$B$8),1,0)</f>
        <v>1</v>
      </c>
      <c r="AK1651" s="13">
        <f>IF(INDEX($E1651:$AF1651,Inputs!$C$10)="","",INDEX($E1651:$AF1651,Inputs!$C$10))</f>
        <v>281976</v>
      </c>
      <c r="AL1651" s="13">
        <f>IF(INDEX($E1651:$AF1651,Inputs!$C$11)="","",INDEX($E1651:$AF1651,Inputs!$C$11))</f>
        <v>195000</v>
      </c>
      <c r="AM1651" s="19">
        <f>Regression!$C$5+Regression!$C$6*A1651</f>
        <v>8911.6363509101539</v>
      </c>
      <c r="AN1651" s="27">
        <f t="shared" si="352"/>
        <v>0.93383523208395569</v>
      </c>
      <c r="AO1651" s="30">
        <f>INDEX('Seasonal Index'!$E$2:$E$53,AI1651)</f>
        <v>0.98810944012120361</v>
      </c>
      <c r="AP1651" s="34">
        <f t="shared" si="353"/>
        <v>8422.1440076305771</v>
      </c>
      <c r="AQ1651" s="16">
        <f>IF(AJ1651=1,A1651-Regression!$C$15,0)</f>
        <v>154.71942446043158</v>
      </c>
      <c r="AR1651" s="16">
        <f>IF(AJ1651=1,AK1651-Regression!$D$15,0)</f>
        <v>14573.02158273384</v>
      </c>
      <c r="AS1651" s="16">
        <f>IF(AJ1651=1,AL1651-Regression!$E$15,0)</f>
        <v>-40292.565947242198</v>
      </c>
      <c r="AT1651" s="16">
        <f>IF(AJ1651=1,AP1651-Regression!$F$15,0)</f>
        <v>-672.42863419268906</v>
      </c>
      <c r="AU1651" s="19">
        <f>IF(AND(ISNUMBER(AK1651),ISNUMBER(AL1651)),Regression!$C$38+Regression!$D$38*A1651+Regression!$E$38*AK1651+Regression!$F$38*AL1651,"")</f>
        <v>8986.421841328649</v>
      </c>
      <c r="AV1651" s="34">
        <f t="shared" si="354"/>
        <v>8879.5682543282073</v>
      </c>
      <c r="AW1651" s="13" t="str">
        <f>IF(AJ1651=1,"Train",IF(AH1651=Inputs!$B$6+1,"Validation",IF(AH1651&gt;Inputs!$B$6+1,"Forecast","Not used")))</f>
        <v>Train</v>
      </c>
      <c r="AX1651" s="34">
        <f t="shared" si="355"/>
        <v>8322</v>
      </c>
      <c r="AY1651" s="38" t="str">
        <f t="shared" si="356"/>
        <v/>
      </c>
      <c r="AZ1651" s="13">
        <f t="shared" si="357"/>
        <v>-564.27783369807184</v>
      </c>
      <c r="BB1651" s="19">
        <f>Regression!$C$45+Regression!$C$46*A1651</f>
        <v>8717.4538429928398</v>
      </c>
      <c r="BC1651" s="27">
        <f t="shared" si="358"/>
        <v>0.95463654294989941</v>
      </c>
      <c r="BD1651" s="30">
        <f>INDEX('Seasonal Index'!$H$2:$H$53,AI1651)</f>
        <v>0.96626808296825473</v>
      </c>
      <c r="BE1651" s="34">
        <f t="shared" si="359"/>
        <v>8423.3974132329367</v>
      </c>
      <c r="BF1651" s="38" t="str">
        <f t="shared" si="360"/>
        <v/>
      </c>
      <c r="BG1651" s="34">
        <f t="shared" si="361"/>
        <v>8322</v>
      </c>
      <c r="BH1651" s="13">
        <f t="shared" si="362"/>
        <v>0</v>
      </c>
      <c r="BI1651" s="13">
        <f t="shared" si="363"/>
        <v>0</v>
      </c>
    </row>
    <row r="1652" spans="1:61" x14ac:dyDescent="0.2">
      <c r="A1652" s="15">
        <v>1651</v>
      </c>
      <c r="B1652" s="35">
        <v>44827</v>
      </c>
      <c r="C1652" s="36">
        <v>8825</v>
      </c>
      <c r="D1652" s="37"/>
      <c r="E1652" s="15">
        <v>3799.3939999999998</v>
      </c>
      <c r="F1652" s="15">
        <v>202000</v>
      </c>
      <c r="G1652" s="15">
        <v>2152220.42857143</v>
      </c>
      <c r="H1652" s="15">
        <v>83.462000000000003</v>
      </c>
      <c r="I1652" s="15">
        <v>88.542500000000004</v>
      </c>
      <c r="J1652" s="15">
        <v>3.6539999999999999</v>
      </c>
      <c r="K1652" s="15">
        <v>25861.292000000001</v>
      </c>
      <c r="L1652" s="15">
        <v>521581</v>
      </c>
      <c r="M1652" s="15">
        <v>757</v>
      </c>
      <c r="N1652" s="15">
        <v>14.183999999999999</v>
      </c>
      <c r="O1652" s="15">
        <v>281976</v>
      </c>
      <c r="P1652" s="15">
        <v>17770.099999999999</v>
      </c>
      <c r="Q1652" s="15">
        <v>4698762</v>
      </c>
      <c r="R1652" s="15">
        <v>630000</v>
      </c>
      <c r="S1652" s="15">
        <v>15617</v>
      </c>
      <c r="T1652" s="15">
        <v>16.154</v>
      </c>
      <c r="U1652" s="15">
        <v>152.1</v>
      </c>
      <c r="V1652" s="15">
        <v>11</v>
      </c>
      <c r="W1652" s="15">
        <v>95.4</v>
      </c>
      <c r="X1652" s="15">
        <v>124.3944</v>
      </c>
      <c r="Y1652" s="15">
        <v>5.71428571428571</v>
      </c>
      <c r="Z1652" s="15">
        <v>5.7457141876220703</v>
      </c>
      <c r="AA1652" s="15">
        <v>75.964027404785199</v>
      </c>
      <c r="AB1652" s="15">
        <v>332503</v>
      </c>
      <c r="AC1652" s="15">
        <v>29.57</v>
      </c>
      <c r="AD1652" s="15">
        <v>0</v>
      </c>
      <c r="AE1652" s="15">
        <v>4.8</v>
      </c>
      <c r="AF1652" s="15">
        <v>59.9</v>
      </c>
      <c r="AH1652" s="13">
        <f t="shared" si="350"/>
        <v>2022</v>
      </c>
      <c r="AI1652" s="13">
        <f t="shared" si="351"/>
        <v>38</v>
      </c>
      <c r="AJ1652" s="13">
        <f>IF(AND(ISNUMBER(C1652),ISNUMBER(AK1652),ISNUMBER(AL1652),AH1652&gt;=Inputs!$B$5,AH1652&lt;=Inputs!$B$6,AH1652&lt;&gt;Inputs!$B$7,AH1652&lt;&gt;Inputs!$B$8),1,0)</f>
        <v>1</v>
      </c>
      <c r="AK1652" s="13">
        <f>IF(INDEX($E1652:$AF1652,Inputs!$C$10)="","",INDEX($E1652:$AF1652,Inputs!$C$10))</f>
        <v>281976</v>
      </c>
      <c r="AL1652" s="13">
        <f>IF(INDEX($E1652:$AF1652,Inputs!$C$11)="","",INDEX($E1652:$AF1652,Inputs!$C$11))</f>
        <v>202000</v>
      </c>
      <c r="AM1652" s="19">
        <f>Regression!$C$5+Regression!$C$6*A1652</f>
        <v>8910.4636759718342</v>
      </c>
      <c r="AN1652" s="27">
        <f t="shared" si="352"/>
        <v>0.99040861631002464</v>
      </c>
      <c r="AO1652" s="30">
        <f>INDEX('Seasonal Index'!$E$2:$E$53,AI1652)</f>
        <v>1.0099608185275364</v>
      </c>
      <c r="AP1652" s="34">
        <f t="shared" si="353"/>
        <v>8737.9627388578629</v>
      </c>
      <c r="AQ1652" s="16">
        <f>IF(AJ1652=1,A1652-Regression!$C$15,0)</f>
        <v>155.71942446043158</v>
      </c>
      <c r="AR1652" s="16">
        <f>IF(AJ1652=1,AK1652-Regression!$D$15,0)</f>
        <v>14573.02158273384</v>
      </c>
      <c r="AS1652" s="16">
        <f>IF(AJ1652=1,AL1652-Regression!$E$15,0)</f>
        <v>-33292.565947242198</v>
      </c>
      <c r="AT1652" s="16">
        <f>IF(AJ1652=1,AP1652-Regression!$F$15,0)</f>
        <v>-356.60990296540331</v>
      </c>
      <c r="AU1652" s="19">
        <f>IF(AND(ISNUMBER(AK1652),ISNUMBER(AL1652)),Regression!$C$38+Regression!$D$38*A1652+Regression!$E$38*AK1652+Regression!$F$38*AL1652,"")</f>
        <v>8966.2742384734138</v>
      </c>
      <c r="AV1652" s="34">
        <f t="shared" si="354"/>
        <v>9055.585669030972</v>
      </c>
      <c r="AW1652" s="13" t="str">
        <f>IF(AJ1652=1,"Train",IF(AH1652=Inputs!$B$6+1,"Validation",IF(AH1652&gt;Inputs!$B$6+1,"Forecast","Not used")))</f>
        <v>Train</v>
      </c>
      <c r="AX1652" s="34">
        <f t="shared" si="355"/>
        <v>8825</v>
      </c>
      <c r="AY1652" s="38" t="str">
        <f t="shared" si="356"/>
        <v/>
      </c>
      <c r="AZ1652" s="13">
        <f t="shared" si="357"/>
        <v>-228.31149961555093</v>
      </c>
      <c r="BB1652" s="19">
        <f>Regression!$C$45+Regression!$C$46*A1652</f>
        <v>8719.0133426056163</v>
      </c>
      <c r="BC1652" s="27">
        <f t="shared" si="358"/>
        <v>1.0121558086023883</v>
      </c>
      <c r="BD1652" s="30">
        <f>INDEX('Seasonal Index'!$H$2:$H$53,AI1652)</f>
        <v>1.0093448557066802</v>
      </c>
      <c r="BE1652" s="34">
        <f t="shared" si="359"/>
        <v>8800.4912641968858</v>
      </c>
      <c r="BF1652" s="38" t="str">
        <f t="shared" si="360"/>
        <v/>
      </c>
      <c r="BG1652" s="34">
        <f t="shared" si="361"/>
        <v>8825</v>
      </c>
      <c r="BH1652" s="13">
        <f t="shared" si="362"/>
        <v>0</v>
      </c>
      <c r="BI1652" s="13">
        <f t="shared" si="363"/>
        <v>0</v>
      </c>
    </row>
    <row r="1653" spans="1:61" x14ac:dyDescent="0.2">
      <c r="A1653" s="15">
        <v>1652</v>
      </c>
      <c r="B1653" s="35">
        <v>44834</v>
      </c>
      <c r="C1653" s="36">
        <v>9465</v>
      </c>
      <c r="D1653" s="37"/>
      <c r="E1653" s="15">
        <v>3649.4920000000002</v>
      </c>
      <c r="F1653" s="15">
        <v>190000</v>
      </c>
      <c r="G1653" s="15">
        <v>2031074.1428571399</v>
      </c>
      <c r="H1653" s="15">
        <v>80.075999999999993</v>
      </c>
      <c r="I1653" s="15">
        <v>87.275999999999996</v>
      </c>
      <c r="J1653" s="15">
        <v>3.7109999999999999</v>
      </c>
      <c r="K1653" s="15">
        <v>25861.292000000001</v>
      </c>
      <c r="L1653" s="15">
        <v>521581</v>
      </c>
      <c r="M1653" s="15">
        <v>757</v>
      </c>
      <c r="N1653" s="15">
        <v>14.183999999999999</v>
      </c>
      <c r="O1653" s="15">
        <v>281976</v>
      </c>
      <c r="P1653" s="15">
        <v>17770.099999999999</v>
      </c>
      <c r="Q1653" s="15">
        <v>4698762</v>
      </c>
      <c r="R1653" s="15">
        <v>630000</v>
      </c>
      <c r="S1653" s="15">
        <v>15617</v>
      </c>
      <c r="T1653" s="15">
        <v>16.154</v>
      </c>
      <c r="U1653" s="15">
        <v>152.1</v>
      </c>
      <c r="V1653" s="15">
        <v>11</v>
      </c>
      <c r="W1653" s="15">
        <v>95.4</v>
      </c>
      <c r="X1653" s="15">
        <v>125.86542</v>
      </c>
      <c r="Y1653" s="15">
        <v>5.71428571428571</v>
      </c>
      <c r="Z1653" s="15">
        <v>5.7457141876220703</v>
      </c>
      <c r="AA1653" s="15">
        <v>75.964027404785199</v>
      </c>
      <c r="AB1653" s="15">
        <v>332503</v>
      </c>
      <c r="AC1653" s="15">
        <v>29.57</v>
      </c>
      <c r="AD1653" s="15">
        <v>0</v>
      </c>
      <c r="AE1653" s="15">
        <v>21.3</v>
      </c>
      <c r="AF1653" s="15">
        <v>33.4</v>
      </c>
      <c r="AH1653" s="13">
        <f t="shared" si="350"/>
        <v>2022</v>
      </c>
      <c r="AI1653" s="13">
        <f t="shared" si="351"/>
        <v>39</v>
      </c>
      <c r="AJ1653" s="13">
        <f>IF(AND(ISNUMBER(C1653),ISNUMBER(AK1653),ISNUMBER(AL1653),AH1653&gt;=Inputs!$B$5,AH1653&lt;=Inputs!$B$6,AH1653&lt;&gt;Inputs!$B$7,AH1653&lt;&gt;Inputs!$B$8),1,0)</f>
        <v>1</v>
      </c>
      <c r="AK1653" s="13">
        <f>IF(INDEX($E1653:$AF1653,Inputs!$C$10)="","",INDEX($E1653:$AF1653,Inputs!$C$10))</f>
        <v>281976</v>
      </c>
      <c r="AL1653" s="13">
        <f>IF(INDEX($E1653:$AF1653,Inputs!$C$11)="","",INDEX($E1653:$AF1653,Inputs!$C$11))</f>
        <v>190000</v>
      </c>
      <c r="AM1653" s="19">
        <f>Regression!$C$5+Regression!$C$6*A1653</f>
        <v>8909.2910010335163</v>
      </c>
      <c r="AN1653" s="27">
        <f t="shared" si="352"/>
        <v>1.0623740990054111</v>
      </c>
      <c r="AO1653" s="30">
        <f>INDEX('Seasonal Index'!$E$2:$E$53,AI1653)</f>
        <v>0.98271219728161308</v>
      </c>
      <c r="AP1653" s="34">
        <f t="shared" si="353"/>
        <v>9631.5076033269597</v>
      </c>
      <c r="AQ1653" s="16">
        <f>IF(AJ1653=1,A1653-Regression!$C$15,0)</f>
        <v>156.71942446043158</v>
      </c>
      <c r="AR1653" s="16">
        <f>IF(AJ1653=1,AK1653-Regression!$D$15,0)</f>
        <v>14573.02158273384</v>
      </c>
      <c r="AS1653" s="16">
        <f>IF(AJ1653=1,AL1653-Regression!$E$15,0)</f>
        <v>-45292.565947242198</v>
      </c>
      <c r="AT1653" s="16">
        <f>IF(AJ1653=1,AP1653-Regression!$F$15,0)</f>
        <v>536.93496150369356</v>
      </c>
      <c r="AU1653" s="19">
        <f>IF(AND(ISNUMBER(AK1653),ISNUMBER(AL1653)),Regression!$C$38+Regression!$D$38*A1653+Regression!$E$38*AK1653+Regression!$F$38*AL1653,"")</f>
        <v>8996.5724217765655</v>
      </c>
      <c r="AV1653" s="34">
        <f t="shared" si="354"/>
        <v>8841.0414526072109</v>
      </c>
      <c r="AW1653" s="13" t="str">
        <f>IF(AJ1653=1,"Train",IF(AH1653=Inputs!$B$6+1,"Validation",IF(AH1653&gt;Inputs!$B$6+1,"Forecast","Not used")))</f>
        <v>Train</v>
      </c>
      <c r="AX1653" s="34">
        <f t="shared" si="355"/>
        <v>9465</v>
      </c>
      <c r="AY1653" s="38" t="str">
        <f t="shared" si="356"/>
        <v/>
      </c>
      <c r="AZ1653" s="13">
        <f t="shared" si="357"/>
        <v>634.93518155039419</v>
      </c>
      <c r="BB1653" s="19">
        <f>Regression!$C$45+Regression!$C$46*A1653</f>
        <v>8720.5728422183929</v>
      </c>
      <c r="BC1653" s="27">
        <f t="shared" si="358"/>
        <v>1.0853644790600976</v>
      </c>
      <c r="BD1653" s="30">
        <f>INDEX('Seasonal Index'!$H$2:$H$53,AI1653)</f>
        <v>0.98504922299012809</v>
      </c>
      <c r="BE1653" s="34">
        <f t="shared" si="359"/>
        <v>8590.193502256041</v>
      </c>
      <c r="BF1653" s="38" t="str">
        <f t="shared" si="360"/>
        <v/>
      </c>
      <c r="BG1653" s="34">
        <f t="shared" si="361"/>
        <v>9465</v>
      </c>
      <c r="BH1653" s="13">
        <f t="shared" si="362"/>
        <v>0</v>
      </c>
      <c r="BI1653" s="13">
        <f t="shared" si="363"/>
        <v>0</v>
      </c>
    </row>
    <row r="1654" spans="1:61" x14ac:dyDescent="0.2">
      <c r="A1654" s="15">
        <v>1653</v>
      </c>
      <c r="B1654" s="35">
        <v>44841</v>
      </c>
      <c r="C1654" s="36">
        <v>8276</v>
      </c>
      <c r="D1654" s="37"/>
      <c r="E1654" s="15">
        <v>3727.364</v>
      </c>
      <c r="F1654" s="15">
        <v>203000</v>
      </c>
      <c r="G1654" s="15">
        <v>2128143</v>
      </c>
      <c r="H1654" s="15">
        <v>88.221999999999994</v>
      </c>
      <c r="I1654" s="15">
        <v>94.66</v>
      </c>
      <c r="J1654" s="15">
        <v>3.782</v>
      </c>
      <c r="K1654" s="15">
        <v>25861.292000000001</v>
      </c>
      <c r="L1654" s="15">
        <v>521581</v>
      </c>
      <c r="M1654" s="15">
        <v>764</v>
      </c>
      <c r="N1654" s="15">
        <v>14.183999999999999</v>
      </c>
      <c r="O1654" s="15">
        <v>281976</v>
      </c>
      <c r="P1654" s="15">
        <v>17916.5</v>
      </c>
      <c r="Q1654" s="15">
        <v>4698762</v>
      </c>
      <c r="R1654" s="15">
        <v>630000</v>
      </c>
      <c r="S1654" s="15">
        <v>15617</v>
      </c>
      <c r="T1654" s="15">
        <v>16.154</v>
      </c>
      <c r="U1654" s="15">
        <v>152.1</v>
      </c>
      <c r="V1654" s="15">
        <v>11</v>
      </c>
      <c r="W1654" s="15">
        <v>94.1</v>
      </c>
      <c r="X1654" s="15">
        <v>128.00788</v>
      </c>
      <c r="Y1654" s="15">
        <v>5.71428571428571</v>
      </c>
      <c r="Z1654" s="15">
        <v>5.7457141876220703</v>
      </c>
      <c r="AA1654" s="15">
        <v>75.964027404785199</v>
      </c>
      <c r="AB1654" s="15">
        <v>332503</v>
      </c>
      <c r="AC1654" s="15">
        <v>29.14</v>
      </c>
      <c r="AD1654" s="15">
        <v>0</v>
      </c>
      <c r="AE1654" s="15">
        <v>25.2</v>
      </c>
      <c r="AF1654" s="15">
        <v>17.899999999999999</v>
      </c>
      <c r="AH1654" s="13">
        <f t="shared" si="350"/>
        <v>2022</v>
      </c>
      <c r="AI1654" s="13">
        <f t="shared" si="351"/>
        <v>40</v>
      </c>
      <c r="AJ1654" s="13">
        <f>IF(AND(ISNUMBER(C1654),ISNUMBER(AK1654),ISNUMBER(AL1654),AH1654&gt;=Inputs!$B$5,AH1654&lt;=Inputs!$B$6,AH1654&lt;&gt;Inputs!$B$7,AH1654&lt;&gt;Inputs!$B$8),1,0)</f>
        <v>1</v>
      </c>
      <c r="AK1654" s="13">
        <f>IF(INDEX($E1654:$AF1654,Inputs!$C$10)="","",INDEX($E1654:$AF1654,Inputs!$C$10))</f>
        <v>281976</v>
      </c>
      <c r="AL1654" s="13">
        <f>IF(INDEX($E1654:$AF1654,Inputs!$C$11)="","",INDEX($E1654:$AF1654,Inputs!$C$11))</f>
        <v>203000</v>
      </c>
      <c r="AM1654" s="19">
        <f>Regression!$C$5+Regression!$C$6*A1654</f>
        <v>8908.1183260951966</v>
      </c>
      <c r="AN1654" s="27">
        <f t="shared" si="352"/>
        <v>0.92904019648644687</v>
      </c>
      <c r="AO1654" s="30">
        <f>INDEX('Seasonal Index'!$E$2:$E$53,AI1654)</f>
        <v>1.0036663428040973</v>
      </c>
      <c r="AP1654" s="34">
        <f t="shared" si="353"/>
        <v>8245.768187142814</v>
      </c>
      <c r="AQ1654" s="16">
        <f>IF(AJ1654=1,A1654-Regression!$C$15,0)</f>
        <v>157.71942446043158</v>
      </c>
      <c r="AR1654" s="16">
        <f>IF(AJ1654=1,AK1654-Regression!$D$15,0)</f>
        <v>14573.02158273384</v>
      </c>
      <c r="AS1654" s="16">
        <f>IF(AJ1654=1,AL1654-Regression!$E$15,0)</f>
        <v>-32292.565947242198</v>
      </c>
      <c r="AT1654" s="16">
        <f>IF(AJ1654=1,AP1654-Regression!$F$15,0)</f>
        <v>-848.80445468045218</v>
      </c>
      <c r="AU1654" s="19">
        <f>IF(AND(ISNUMBER(AK1654),ISNUMBER(AL1654)),Regression!$C$38+Regression!$D$38*A1654+Regression!$E$38*AK1654+Regression!$F$38*AL1654,"")</f>
        <v>8960.4945706607887</v>
      </c>
      <c r="AV1654" s="34">
        <f t="shared" si="354"/>
        <v>8993.3468154510829</v>
      </c>
      <c r="AW1654" s="13" t="str">
        <f>IF(AJ1654=1,"Train",IF(AH1654=Inputs!$B$6+1,"Validation",IF(AH1654&gt;Inputs!$B$6+1,"Forecast","Not used")))</f>
        <v>Train</v>
      </c>
      <c r="AX1654" s="34">
        <f t="shared" si="355"/>
        <v>8276</v>
      </c>
      <c r="AY1654" s="38" t="str">
        <f t="shared" si="356"/>
        <v/>
      </c>
      <c r="AZ1654" s="13">
        <f t="shared" si="357"/>
        <v>-714.72638351797468</v>
      </c>
      <c r="BB1654" s="19">
        <f>Regression!$C$45+Regression!$C$46*A1654</f>
        <v>8722.1323418311695</v>
      </c>
      <c r="BC1654" s="27">
        <f t="shared" si="358"/>
        <v>0.94885054200662289</v>
      </c>
      <c r="BD1654" s="30">
        <f>INDEX('Seasonal Index'!$H$2:$H$53,AI1654)</f>
        <v>1.0034134329008386</v>
      </c>
      <c r="BE1654" s="34">
        <f t="shared" si="359"/>
        <v>8751.9047553322453</v>
      </c>
      <c r="BF1654" s="38" t="str">
        <f t="shared" si="360"/>
        <v/>
      </c>
      <c r="BG1654" s="34">
        <f t="shared" si="361"/>
        <v>8276</v>
      </c>
      <c r="BH1654" s="13">
        <f t="shared" si="362"/>
        <v>0</v>
      </c>
      <c r="BI1654" s="13">
        <f t="shared" si="363"/>
        <v>0</v>
      </c>
    </row>
    <row r="1655" spans="1:61" x14ac:dyDescent="0.2">
      <c r="A1655" s="15">
        <v>1654</v>
      </c>
      <c r="B1655" s="35">
        <v>44848</v>
      </c>
      <c r="C1655" s="36">
        <v>8678</v>
      </c>
      <c r="D1655" s="37"/>
      <c r="E1655" s="15">
        <v>3606.248</v>
      </c>
      <c r="F1655" s="15">
        <v>207000</v>
      </c>
      <c r="G1655" s="15">
        <v>2252396.42857143</v>
      </c>
      <c r="H1655" s="15">
        <v>88.974000000000004</v>
      </c>
      <c r="I1655" s="15">
        <v>94.623999999999995</v>
      </c>
      <c r="J1655" s="15">
        <v>3.9119999999999999</v>
      </c>
      <c r="K1655" s="15">
        <v>25861.292000000001</v>
      </c>
      <c r="L1655" s="15">
        <v>526993</v>
      </c>
      <c r="M1655" s="15">
        <v>764</v>
      </c>
      <c r="N1655" s="15">
        <v>14.183999999999999</v>
      </c>
      <c r="O1655" s="15">
        <v>281976</v>
      </c>
      <c r="P1655" s="15">
        <v>17916.5</v>
      </c>
      <c r="Q1655" s="15">
        <v>4698762</v>
      </c>
      <c r="R1655" s="15">
        <v>630000</v>
      </c>
      <c r="S1655" s="15">
        <v>15617</v>
      </c>
      <c r="T1655" s="15">
        <v>16.154</v>
      </c>
      <c r="U1655" s="15">
        <v>152.1</v>
      </c>
      <c r="V1655" s="15">
        <v>11</v>
      </c>
      <c r="W1655" s="15">
        <v>94.1</v>
      </c>
      <c r="X1655" s="15">
        <v>126.93704</v>
      </c>
      <c r="Y1655" s="15">
        <v>5.71428571428571</v>
      </c>
      <c r="Z1655" s="15">
        <v>5.7457141876220703</v>
      </c>
      <c r="AA1655" s="15">
        <v>75.964027404785199</v>
      </c>
      <c r="AB1655" s="15">
        <v>332503</v>
      </c>
      <c r="AC1655" s="15">
        <v>29.14</v>
      </c>
      <c r="AD1655" s="15">
        <v>0</v>
      </c>
      <c r="AE1655" s="15">
        <v>35.200000000000003</v>
      </c>
      <c r="AF1655" s="15">
        <v>20.8</v>
      </c>
      <c r="AH1655" s="13">
        <f t="shared" si="350"/>
        <v>2022</v>
      </c>
      <c r="AI1655" s="13">
        <f t="shared" si="351"/>
        <v>41</v>
      </c>
      <c r="AJ1655" s="13">
        <f>IF(AND(ISNUMBER(C1655),ISNUMBER(AK1655),ISNUMBER(AL1655),AH1655&gt;=Inputs!$B$5,AH1655&lt;=Inputs!$B$6,AH1655&lt;&gt;Inputs!$B$7,AH1655&lt;&gt;Inputs!$B$8),1,0)</f>
        <v>1</v>
      </c>
      <c r="AK1655" s="13">
        <f>IF(INDEX($E1655:$AF1655,Inputs!$C$10)="","",INDEX($E1655:$AF1655,Inputs!$C$10))</f>
        <v>281976</v>
      </c>
      <c r="AL1655" s="13">
        <f>IF(INDEX($E1655:$AF1655,Inputs!$C$11)="","",INDEX($E1655:$AF1655,Inputs!$C$11))</f>
        <v>207000</v>
      </c>
      <c r="AM1655" s="19">
        <f>Regression!$C$5+Regression!$C$6*A1655</f>
        <v>8906.9456511568787</v>
      </c>
      <c r="AN1655" s="27">
        <f t="shared" si="352"/>
        <v>0.97429582933099612</v>
      </c>
      <c r="AO1655" s="30">
        <f>INDEX('Seasonal Index'!$E$2:$E$53,AI1655)</f>
        <v>0.99583578255044536</v>
      </c>
      <c r="AP1655" s="34">
        <f t="shared" si="353"/>
        <v>8714.2881909451826</v>
      </c>
      <c r="AQ1655" s="16">
        <f>IF(AJ1655=1,A1655-Regression!$C$15,0)</f>
        <v>158.71942446043158</v>
      </c>
      <c r="AR1655" s="16">
        <f>IF(AJ1655=1,AK1655-Regression!$D$15,0)</f>
        <v>14573.02158273384</v>
      </c>
      <c r="AS1655" s="16">
        <f>IF(AJ1655=1,AL1655-Regression!$E$15,0)</f>
        <v>-28292.565947242198</v>
      </c>
      <c r="AT1655" s="16">
        <f>IF(AJ1655=1,AP1655-Regression!$F$15,0)</f>
        <v>-380.28445087808359</v>
      </c>
      <c r="AU1655" s="19">
        <f>IF(AND(ISNUMBER(AK1655),ISNUMBER(AL1655)),Regression!$C$38+Regression!$D$38*A1655+Regression!$E$38*AK1655+Regression!$F$38*AL1655,"")</f>
        <v>8948.3120919358244</v>
      </c>
      <c r="AV1655" s="34">
        <f t="shared" si="354"/>
        <v>8911.0493745785243</v>
      </c>
      <c r="AW1655" s="13" t="str">
        <f>IF(AJ1655=1,"Train",IF(AH1655=Inputs!$B$6+1,"Validation",IF(AH1655&gt;Inputs!$B$6+1,"Forecast","Not used")))</f>
        <v>Train</v>
      </c>
      <c r="AX1655" s="34">
        <f t="shared" si="355"/>
        <v>8678</v>
      </c>
      <c r="AY1655" s="38" t="str">
        <f t="shared" si="356"/>
        <v/>
      </c>
      <c r="AZ1655" s="13">
        <f t="shared" si="357"/>
        <v>-234.02390099064178</v>
      </c>
      <c r="BB1655" s="19">
        <f>Regression!$C$45+Regression!$C$46*A1655</f>
        <v>8723.6918414439479</v>
      </c>
      <c r="BC1655" s="27">
        <f t="shared" si="358"/>
        <v>0.99476232743264981</v>
      </c>
      <c r="BD1655" s="30">
        <f>INDEX('Seasonal Index'!$H$2:$H$53,AI1655)</f>
        <v>0.99351278009710298</v>
      </c>
      <c r="BE1655" s="34">
        <f t="shared" si="359"/>
        <v>8667.0993341033918</v>
      </c>
      <c r="BF1655" s="38" t="str">
        <f t="shared" si="360"/>
        <v/>
      </c>
      <c r="BG1655" s="34">
        <f t="shared" si="361"/>
        <v>8678</v>
      </c>
      <c r="BH1655" s="13">
        <f t="shared" si="362"/>
        <v>0</v>
      </c>
      <c r="BI1655" s="13">
        <f t="shared" si="363"/>
        <v>0</v>
      </c>
    </row>
    <row r="1656" spans="1:61" x14ac:dyDescent="0.2">
      <c r="A1656" s="15">
        <v>1655</v>
      </c>
      <c r="B1656" s="35">
        <v>44855</v>
      </c>
      <c r="C1656" s="36">
        <v>8930</v>
      </c>
      <c r="D1656" s="37"/>
      <c r="E1656" s="15">
        <v>3702.3240000000001</v>
      </c>
      <c r="F1656" s="15">
        <v>199000</v>
      </c>
      <c r="G1656" s="15">
        <v>2246505.8571428601</v>
      </c>
      <c r="H1656" s="15">
        <v>85.355999999999995</v>
      </c>
      <c r="I1656" s="15">
        <v>91.036000000000001</v>
      </c>
      <c r="J1656" s="15">
        <v>3.871</v>
      </c>
      <c r="K1656" s="15">
        <v>25861.292000000001</v>
      </c>
      <c r="L1656" s="15">
        <v>526993</v>
      </c>
      <c r="M1656" s="15">
        <v>764</v>
      </c>
      <c r="N1656" s="15">
        <v>14.12</v>
      </c>
      <c r="O1656" s="15">
        <v>284347</v>
      </c>
      <c r="P1656" s="15">
        <v>17916.5</v>
      </c>
      <c r="Q1656" s="15">
        <v>4698762</v>
      </c>
      <c r="R1656" s="15">
        <v>630000</v>
      </c>
      <c r="S1656" s="15">
        <v>15617</v>
      </c>
      <c r="T1656" s="15">
        <v>16.154</v>
      </c>
      <c r="U1656" s="15">
        <v>152.1</v>
      </c>
      <c r="V1656" s="15">
        <v>11</v>
      </c>
      <c r="W1656" s="15">
        <v>94.1</v>
      </c>
      <c r="X1656" s="15">
        <v>127.96832499999999</v>
      </c>
      <c r="Y1656" s="15">
        <v>5.71428571428571</v>
      </c>
      <c r="Z1656" s="15">
        <v>5.4407939910888699</v>
      </c>
      <c r="AA1656" s="15">
        <v>75.964027404785199</v>
      </c>
      <c r="AB1656" s="15">
        <v>332503</v>
      </c>
      <c r="AC1656" s="15">
        <v>29.14</v>
      </c>
      <c r="AD1656" s="15">
        <v>0</v>
      </c>
      <c r="AE1656" s="15">
        <v>66.099999999999994</v>
      </c>
      <c r="AF1656" s="15">
        <v>15.3</v>
      </c>
      <c r="AH1656" s="13">
        <f t="shared" si="350"/>
        <v>2022</v>
      </c>
      <c r="AI1656" s="13">
        <f t="shared" si="351"/>
        <v>42</v>
      </c>
      <c r="AJ1656" s="13">
        <f>IF(AND(ISNUMBER(C1656),ISNUMBER(AK1656),ISNUMBER(AL1656),AH1656&gt;=Inputs!$B$5,AH1656&lt;=Inputs!$B$6,AH1656&lt;&gt;Inputs!$B$7,AH1656&lt;&gt;Inputs!$B$8),1,0)</f>
        <v>1</v>
      </c>
      <c r="AK1656" s="13">
        <f>IF(INDEX($E1656:$AF1656,Inputs!$C$10)="","",INDEX($E1656:$AF1656,Inputs!$C$10))</f>
        <v>284347</v>
      </c>
      <c r="AL1656" s="13">
        <f>IF(INDEX($E1656:$AF1656,Inputs!$C$11)="","",INDEX($E1656:$AF1656,Inputs!$C$11))</f>
        <v>199000</v>
      </c>
      <c r="AM1656" s="19">
        <f>Regression!$C$5+Regression!$C$6*A1656</f>
        <v>8905.7729762185591</v>
      </c>
      <c r="AN1656" s="27">
        <f t="shared" si="352"/>
        <v>1.0027203729363117</v>
      </c>
      <c r="AO1656" s="30">
        <f>INDEX('Seasonal Index'!$E$2:$E$53,AI1656)</f>
        <v>1.0030736455714442</v>
      </c>
      <c r="AP1656" s="34">
        <f t="shared" si="353"/>
        <v>8902.6364508985189</v>
      </c>
      <c r="AQ1656" s="16">
        <f>IF(AJ1656=1,A1656-Regression!$C$15,0)</f>
        <v>159.71942446043158</v>
      </c>
      <c r="AR1656" s="16">
        <f>IF(AJ1656=1,AK1656-Regression!$D$15,0)</f>
        <v>16944.02158273384</v>
      </c>
      <c r="AS1656" s="16">
        <f>IF(AJ1656=1,AL1656-Regression!$E$15,0)</f>
        <v>-36292.565947242198</v>
      </c>
      <c r="AT1656" s="16">
        <f>IF(AJ1656=1,AP1656-Regression!$F$15,0)</f>
        <v>-191.93619092474728</v>
      </c>
      <c r="AU1656" s="19">
        <f>IF(AND(ISNUMBER(AK1656),ISNUMBER(AL1656)),Regression!$C$38+Regression!$D$38*A1656+Regression!$E$38*AK1656+Regression!$F$38*AL1656,"")</f>
        <v>8972.3164049627285</v>
      </c>
      <c r="AV1656" s="34">
        <f t="shared" si="354"/>
        <v>8999.8941255464379</v>
      </c>
      <c r="AW1656" s="13" t="str">
        <f>IF(AJ1656=1,"Train",IF(AH1656=Inputs!$B$6+1,"Validation",IF(AH1656&gt;Inputs!$B$6+1,"Forecast","Not used")))</f>
        <v>Train</v>
      </c>
      <c r="AX1656" s="34">
        <f t="shared" si="355"/>
        <v>8930</v>
      </c>
      <c r="AY1656" s="38" t="str">
        <f t="shared" si="356"/>
        <v/>
      </c>
      <c r="AZ1656" s="13">
        <f t="shared" si="357"/>
        <v>-69.679954064209596</v>
      </c>
      <c r="BB1656" s="19">
        <f>Regression!$C$45+Regression!$C$46*A1656</f>
        <v>8725.2513410567244</v>
      </c>
      <c r="BC1656" s="27">
        <f t="shared" si="358"/>
        <v>1.0234662190165031</v>
      </c>
      <c r="BD1656" s="30">
        <f>INDEX('Seasonal Index'!$H$2:$H$53,AI1656)</f>
        <v>1.0081501126133556</v>
      </c>
      <c r="BE1656" s="34">
        <f t="shared" si="359"/>
        <v>8796.3631220661682</v>
      </c>
      <c r="BF1656" s="38" t="str">
        <f t="shared" si="360"/>
        <v/>
      </c>
      <c r="BG1656" s="34">
        <f t="shared" si="361"/>
        <v>8930</v>
      </c>
      <c r="BH1656" s="13">
        <f t="shared" si="362"/>
        <v>0</v>
      </c>
      <c r="BI1656" s="13">
        <f t="shared" si="363"/>
        <v>0</v>
      </c>
    </row>
    <row r="1657" spans="1:61" x14ac:dyDescent="0.2">
      <c r="A1657" s="15">
        <v>1656</v>
      </c>
      <c r="B1657" s="35">
        <v>44862</v>
      </c>
      <c r="C1657" s="36">
        <v>8660</v>
      </c>
      <c r="D1657" s="37"/>
      <c r="E1657" s="15">
        <v>3839.0819999999999</v>
      </c>
      <c r="F1657" s="15">
        <v>202000</v>
      </c>
      <c r="G1657" s="15">
        <v>2200897.2857142901</v>
      </c>
      <c r="H1657" s="15">
        <v>87.87</v>
      </c>
      <c r="I1657" s="15">
        <v>93.013999999999996</v>
      </c>
      <c r="J1657" s="15">
        <v>3.7690000000000001</v>
      </c>
      <c r="K1657" s="15">
        <v>25861.292000000001</v>
      </c>
      <c r="L1657" s="15">
        <v>526993</v>
      </c>
      <c r="M1657" s="15">
        <v>764</v>
      </c>
      <c r="N1657" s="15">
        <v>14.12</v>
      </c>
      <c r="O1657" s="15">
        <v>284347</v>
      </c>
      <c r="P1657" s="15">
        <v>17916.5</v>
      </c>
      <c r="Q1657" s="15">
        <v>4698762</v>
      </c>
      <c r="R1657" s="15">
        <v>630000</v>
      </c>
      <c r="S1657" s="15">
        <v>15617</v>
      </c>
      <c r="T1657" s="15">
        <v>16.154</v>
      </c>
      <c r="U1657" s="15">
        <v>152.1</v>
      </c>
      <c r="V1657" s="15">
        <v>11</v>
      </c>
      <c r="W1657" s="15">
        <v>94.1</v>
      </c>
      <c r="X1657" s="15">
        <v>127.92712</v>
      </c>
      <c r="Y1657" s="15">
        <v>5.71428571428571</v>
      </c>
      <c r="Z1657" s="15">
        <v>5.4407939910888699</v>
      </c>
      <c r="AA1657" s="15">
        <v>75.964027404785199</v>
      </c>
      <c r="AB1657" s="15">
        <v>332503</v>
      </c>
      <c r="AC1657" s="15">
        <v>29.14</v>
      </c>
      <c r="AD1657" s="15">
        <v>0</v>
      </c>
      <c r="AE1657" s="15">
        <v>35.4</v>
      </c>
      <c r="AF1657" s="15">
        <v>8.6</v>
      </c>
      <c r="AH1657" s="13">
        <f t="shared" si="350"/>
        <v>2022</v>
      </c>
      <c r="AI1657" s="13">
        <f t="shared" si="351"/>
        <v>43</v>
      </c>
      <c r="AJ1657" s="13">
        <f>IF(AND(ISNUMBER(C1657),ISNUMBER(AK1657),ISNUMBER(AL1657),AH1657&gt;=Inputs!$B$5,AH1657&lt;=Inputs!$B$6,AH1657&lt;&gt;Inputs!$B$7,AH1657&lt;&gt;Inputs!$B$8),1,0)</f>
        <v>1</v>
      </c>
      <c r="AK1657" s="13">
        <f>IF(INDEX($E1657:$AF1657,Inputs!$C$10)="","",INDEX($E1657:$AF1657,Inputs!$C$10))</f>
        <v>284347</v>
      </c>
      <c r="AL1657" s="13">
        <f>IF(INDEX($E1657:$AF1657,Inputs!$C$11)="","",INDEX($E1657:$AF1657,Inputs!$C$11))</f>
        <v>202000</v>
      </c>
      <c r="AM1657" s="19">
        <f>Regression!$C$5+Regression!$C$6*A1657</f>
        <v>8904.6003012802394</v>
      </c>
      <c r="AN1657" s="27">
        <f t="shared" si="352"/>
        <v>0.97253101846187606</v>
      </c>
      <c r="AO1657" s="30">
        <f>INDEX('Seasonal Index'!$E$2:$E$53,AI1657)</f>
        <v>1.0122408775529341</v>
      </c>
      <c r="AP1657" s="34">
        <f t="shared" si="353"/>
        <v>8555.2759150917955</v>
      </c>
      <c r="AQ1657" s="16">
        <f>IF(AJ1657=1,A1657-Regression!$C$15,0)</f>
        <v>160.71942446043158</v>
      </c>
      <c r="AR1657" s="16">
        <f>IF(AJ1657=1,AK1657-Regression!$D$15,0)</f>
        <v>16944.02158273384</v>
      </c>
      <c r="AS1657" s="16">
        <f>IF(AJ1657=1,AL1657-Regression!$E$15,0)</f>
        <v>-33292.565947242198</v>
      </c>
      <c r="AT1657" s="16">
        <f>IF(AJ1657=1,AP1657-Regression!$F$15,0)</f>
        <v>-539.2967267314707</v>
      </c>
      <c r="AU1657" s="19">
        <f>IF(AND(ISNUMBER(AK1657),ISNUMBER(AL1657)),Regression!$C$38+Regression!$D$38*A1657+Regression!$E$38*AK1657+Regression!$F$38*AL1657,"")</f>
        <v>8962.7889676145242</v>
      </c>
      <c r="AV1657" s="34">
        <f t="shared" si="354"/>
        <v>9072.5013698998828</v>
      </c>
      <c r="AW1657" s="13" t="str">
        <f>IF(AJ1657=1,"Train",IF(AH1657=Inputs!$B$6+1,"Validation",IF(AH1657&gt;Inputs!$B$6+1,"Forecast","Not used")))</f>
        <v>Train</v>
      </c>
      <c r="AX1657" s="34">
        <f t="shared" si="355"/>
        <v>8660</v>
      </c>
      <c r="AY1657" s="38" t="str">
        <f t="shared" si="356"/>
        <v/>
      </c>
      <c r="AZ1657" s="13">
        <f t="shared" si="357"/>
        <v>-407.51305252272869</v>
      </c>
      <c r="BB1657" s="19">
        <f>Regression!$C$45+Regression!$C$46*A1657</f>
        <v>8726.810840669501</v>
      </c>
      <c r="BC1657" s="27">
        <f t="shared" si="358"/>
        <v>0.99234418599310725</v>
      </c>
      <c r="BD1657" s="30">
        <f>INDEX('Seasonal Index'!$H$2:$H$53,AI1657)</f>
        <v>1.0033758118290406</v>
      </c>
      <c r="BE1657" s="34">
        <f t="shared" si="359"/>
        <v>8756.270911935233</v>
      </c>
      <c r="BF1657" s="38" t="str">
        <f t="shared" si="360"/>
        <v/>
      </c>
      <c r="BG1657" s="34">
        <f t="shared" si="361"/>
        <v>8660</v>
      </c>
      <c r="BH1657" s="13">
        <f t="shared" si="362"/>
        <v>0</v>
      </c>
      <c r="BI1657" s="13">
        <f t="shared" si="363"/>
        <v>0</v>
      </c>
    </row>
    <row r="1658" spans="1:61" x14ac:dyDescent="0.2">
      <c r="A1658" s="15">
        <v>1657</v>
      </c>
      <c r="B1658" s="35">
        <v>44869</v>
      </c>
      <c r="C1658" s="36">
        <v>9011</v>
      </c>
      <c r="D1658" s="37"/>
      <c r="E1658" s="15">
        <v>3795.6419999999998</v>
      </c>
      <c r="F1658" s="15">
        <v>202000</v>
      </c>
      <c r="G1658" s="15">
        <v>2057030.8571428601</v>
      </c>
      <c r="H1658" s="15">
        <v>89.135999999999996</v>
      </c>
      <c r="I1658" s="15">
        <v>95.861999999999995</v>
      </c>
      <c r="J1658" s="15">
        <v>3.742</v>
      </c>
      <c r="K1658" s="15">
        <v>25861.292000000001</v>
      </c>
      <c r="L1658" s="15">
        <v>526993</v>
      </c>
      <c r="M1658" s="15">
        <v>764</v>
      </c>
      <c r="N1658" s="15">
        <v>14.12</v>
      </c>
      <c r="O1658" s="15">
        <v>284347</v>
      </c>
      <c r="P1658" s="15">
        <v>17916.5</v>
      </c>
      <c r="Q1658" s="15">
        <v>4698762</v>
      </c>
      <c r="R1658" s="15">
        <v>630000</v>
      </c>
      <c r="S1658" s="15">
        <v>15617</v>
      </c>
      <c r="T1658" s="15">
        <v>16.154</v>
      </c>
      <c r="U1658" s="15">
        <v>152.1</v>
      </c>
      <c r="V1658" s="15">
        <v>11</v>
      </c>
      <c r="W1658" s="15">
        <v>94.1</v>
      </c>
      <c r="X1658" s="15">
        <v>127.15922</v>
      </c>
      <c r="Y1658" s="15">
        <v>5.71428571428571</v>
      </c>
      <c r="Z1658" s="15">
        <v>5.4407939910888699</v>
      </c>
      <c r="AA1658" s="15">
        <v>75.964027404785199</v>
      </c>
      <c r="AB1658" s="15">
        <v>332503</v>
      </c>
      <c r="AC1658" s="15">
        <v>29.14</v>
      </c>
      <c r="AD1658" s="15">
        <v>0</v>
      </c>
      <c r="AE1658" s="15">
        <v>41</v>
      </c>
      <c r="AF1658" s="15">
        <v>4.9000000000000004</v>
      </c>
      <c r="AH1658" s="13">
        <f t="shared" si="350"/>
        <v>2022</v>
      </c>
      <c r="AI1658" s="13">
        <f t="shared" si="351"/>
        <v>44</v>
      </c>
      <c r="AJ1658" s="13">
        <f>IF(AND(ISNUMBER(C1658),ISNUMBER(AK1658),ISNUMBER(AL1658),AH1658&gt;=Inputs!$B$5,AH1658&lt;=Inputs!$B$6,AH1658&lt;&gt;Inputs!$B$7,AH1658&lt;&gt;Inputs!$B$8),1,0)</f>
        <v>1</v>
      </c>
      <c r="AK1658" s="13">
        <f>IF(INDEX($E1658:$AF1658,Inputs!$C$10)="","",INDEX($E1658:$AF1658,Inputs!$C$10))</f>
        <v>284347</v>
      </c>
      <c r="AL1658" s="13">
        <f>IF(INDEX($E1658:$AF1658,Inputs!$C$11)="","",INDEX($E1658:$AF1658,Inputs!$C$11))</f>
        <v>202000</v>
      </c>
      <c r="AM1658" s="19">
        <f>Regression!$C$5+Regression!$C$6*A1658</f>
        <v>8903.4276263419215</v>
      </c>
      <c r="AN1658" s="27">
        <f t="shared" si="352"/>
        <v>1.0120821304078231</v>
      </c>
      <c r="AO1658" s="30">
        <f>INDEX('Seasonal Index'!$E$2:$E$53,AI1658)</f>
        <v>1.012031592209933</v>
      </c>
      <c r="AP1658" s="34">
        <f t="shared" si="353"/>
        <v>8903.8722401175637</v>
      </c>
      <c r="AQ1658" s="16">
        <f>IF(AJ1658=1,A1658-Regression!$C$15,0)</f>
        <v>161.71942446043158</v>
      </c>
      <c r="AR1658" s="16">
        <f>IF(AJ1658=1,AK1658-Regression!$D$15,0)</f>
        <v>16944.02158273384</v>
      </c>
      <c r="AS1658" s="16">
        <f>IF(AJ1658=1,AL1658-Regression!$E$15,0)</f>
        <v>-33292.565947242198</v>
      </c>
      <c r="AT1658" s="16">
        <f>IF(AJ1658=1,AP1658-Regression!$F$15,0)</f>
        <v>-190.70040170570246</v>
      </c>
      <c r="AU1658" s="19">
        <f>IF(AND(ISNUMBER(AK1658),ISNUMBER(AL1658)),Regression!$C$38+Regression!$D$38*A1658+Regression!$E$38*AK1658+Regression!$F$38*AL1658,"")</f>
        <v>8961.2266543965889</v>
      </c>
      <c r="AV1658" s="34">
        <f t="shared" si="354"/>
        <v>9069.0444792030703</v>
      </c>
      <c r="AW1658" s="13" t="str">
        <f>IF(AJ1658=1,"Train",IF(AH1658=Inputs!$B$6+1,"Validation",IF(AH1658&gt;Inputs!$B$6+1,"Forecast","Not used")))</f>
        <v>Train</v>
      </c>
      <c r="AX1658" s="34">
        <f t="shared" si="355"/>
        <v>9011</v>
      </c>
      <c r="AY1658" s="38" t="str">
        <f t="shared" si="356"/>
        <v/>
      </c>
      <c r="AZ1658" s="13">
        <f t="shared" si="357"/>
        <v>-57.35441427902515</v>
      </c>
      <c r="BB1658" s="19">
        <f>Regression!$C$45+Regression!$C$46*A1658</f>
        <v>8728.3703402822775</v>
      </c>
      <c r="BC1658" s="27">
        <f t="shared" si="358"/>
        <v>1.0323805760639371</v>
      </c>
      <c r="BD1658" s="30">
        <f>INDEX('Seasonal Index'!$H$2:$H$53,AI1658)</f>
        <v>1.0342738783797232</v>
      </c>
      <c r="BE1658" s="34">
        <f t="shared" si="359"/>
        <v>9027.5254437782951</v>
      </c>
      <c r="BF1658" s="38" t="str">
        <f t="shared" si="360"/>
        <v/>
      </c>
      <c r="BG1658" s="34">
        <f t="shared" si="361"/>
        <v>9011</v>
      </c>
      <c r="BH1658" s="13">
        <f t="shared" si="362"/>
        <v>0</v>
      </c>
      <c r="BI1658" s="13">
        <f t="shared" si="363"/>
        <v>0</v>
      </c>
    </row>
    <row r="1659" spans="1:61" x14ac:dyDescent="0.2">
      <c r="A1659" s="15">
        <v>1658</v>
      </c>
      <c r="B1659" s="35">
        <v>44876</v>
      </c>
      <c r="C1659" s="36">
        <v>8742</v>
      </c>
      <c r="D1659" s="37"/>
      <c r="E1659" s="15">
        <v>3866.556</v>
      </c>
      <c r="F1659" s="15">
        <v>204000</v>
      </c>
      <c r="G1659" s="15">
        <v>2120606.8571428601</v>
      </c>
      <c r="H1659" s="15">
        <v>88.41</v>
      </c>
      <c r="I1659" s="15">
        <v>96.078000000000003</v>
      </c>
      <c r="J1659" s="15">
        <v>3.7959999999999998</v>
      </c>
      <c r="K1659" s="15">
        <v>26336.304</v>
      </c>
      <c r="L1659" s="15">
        <v>507625</v>
      </c>
      <c r="M1659" s="15">
        <v>762</v>
      </c>
      <c r="N1659" s="15">
        <v>14.12</v>
      </c>
      <c r="O1659" s="15">
        <v>284347</v>
      </c>
      <c r="P1659" s="15">
        <v>17992.8</v>
      </c>
      <c r="Q1659" s="15">
        <v>4698762</v>
      </c>
      <c r="R1659" s="15">
        <v>630000</v>
      </c>
      <c r="S1659" s="15">
        <v>15617</v>
      </c>
      <c r="T1659" s="15">
        <v>16.154</v>
      </c>
      <c r="U1659" s="15">
        <v>153.9</v>
      </c>
      <c r="V1659" s="15">
        <v>11</v>
      </c>
      <c r="W1659" s="15">
        <v>94.1</v>
      </c>
      <c r="X1659" s="15">
        <v>127.53064000000001</v>
      </c>
      <c r="Y1659" s="15">
        <v>5.71428571428571</v>
      </c>
      <c r="Z1659" s="15">
        <v>5.4407939910888699</v>
      </c>
      <c r="AA1659" s="15">
        <v>75.964027404785199</v>
      </c>
      <c r="AB1659" s="15">
        <v>332503</v>
      </c>
      <c r="AC1659" s="15">
        <v>29.47</v>
      </c>
      <c r="AD1659" s="15">
        <v>0</v>
      </c>
      <c r="AE1659" s="15">
        <v>43.1</v>
      </c>
      <c r="AF1659" s="15">
        <v>13.1</v>
      </c>
      <c r="AH1659" s="13">
        <f t="shared" si="350"/>
        <v>2022</v>
      </c>
      <c r="AI1659" s="13">
        <f t="shared" si="351"/>
        <v>45</v>
      </c>
      <c r="AJ1659" s="13">
        <f>IF(AND(ISNUMBER(C1659),ISNUMBER(AK1659),ISNUMBER(AL1659),AH1659&gt;=Inputs!$B$5,AH1659&lt;=Inputs!$B$6,AH1659&lt;&gt;Inputs!$B$7,AH1659&lt;&gt;Inputs!$B$8),1,0)</f>
        <v>1</v>
      </c>
      <c r="AK1659" s="13">
        <f>IF(INDEX($E1659:$AF1659,Inputs!$C$10)="","",INDEX($E1659:$AF1659,Inputs!$C$10))</f>
        <v>284347</v>
      </c>
      <c r="AL1659" s="13">
        <f>IF(INDEX($E1659:$AF1659,Inputs!$C$11)="","",INDEX($E1659:$AF1659,Inputs!$C$11))</f>
        <v>204000</v>
      </c>
      <c r="AM1659" s="19">
        <f>Regression!$C$5+Regression!$C$6*A1659</f>
        <v>8902.2549514036018</v>
      </c>
      <c r="AN1659" s="27">
        <f t="shared" si="352"/>
        <v>0.98199838666962302</v>
      </c>
      <c r="AO1659" s="30">
        <f>INDEX('Seasonal Index'!$E$2:$E$53,AI1659)</f>
        <v>1.0110407808389756</v>
      </c>
      <c r="AP1659" s="34">
        <f t="shared" si="353"/>
        <v>8646.5354965659917</v>
      </c>
      <c r="AQ1659" s="16">
        <f>IF(AJ1659=1,A1659-Regression!$C$15,0)</f>
        <v>162.71942446043158</v>
      </c>
      <c r="AR1659" s="16">
        <f>IF(AJ1659=1,AK1659-Regression!$D$15,0)</f>
        <v>16944.02158273384</v>
      </c>
      <c r="AS1659" s="16">
        <f>IF(AJ1659=1,AL1659-Regression!$E$15,0)</f>
        <v>-31292.565947242198</v>
      </c>
      <c r="AT1659" s="16">
        <f>IF(AJ1659=1,AP1659-Regression!$F$15,0)</f>
        <v>-448.03714525727446</v>
      </c>
      <c r="AU1659" s="19">
        <f>IF(AND(ISNUMBER(AK1659),ISNUMBER(AL1659)),Regression!$C$38+Regression!$D$38*A1659+Regression!$E$38*AK1659+Regression!$F$38*AL1659,"")</f>
        <v>8954.3542584251409</v>
      </c>
      <c r="AV1659" s="34">
        <f t="shared" si="354"/>
        <v>9053.2173213469614</v>
      </c>
      <c r="AW1659" s="13" t="str">
        <f>IF(AJ1659=1,"Train",IF(AH1659=Inputs!$B$6+1,"Validation",IF(AH1659&gt;Inputs!$B$6+1,"Forecast","Not used")))</f>
        <v>Train</v>
      </c>
      <c r="AX1659" s="34">
        <f t="shared" si="355"/>
        <v>8742</v>
      </c>
      <c r="AY1659" s="38" t="str">
        <f t="shared" si="356"/>
        <v/>
      </c>
      <c r="AZ1659" s="13">
        <f t="shared" si="357"/>
        <v>-307.81876185914916</v>
      </c>
      <c r="BB1659" s="19">
        <f>Regression!$C$45+Regression!$C$46*A1659</f>
        <v>8729.9298398950541</v>
      </c>
      <c r="BC1659" s="27">
        <f t="shared" si="358"/>
        <v>1.0013826182256111</v>
      </c>
      <c r="BD1659" s="30">
        <f>INDEX('Seasonal Index'!$H$2:$H$53,AI1659)</f>
        <v>1.024082102448103</v>
      </c>
      <c r="BE1659" s="34">
        <f t="shared" si="359"/>
        <v>8940.1649046641578</v>
      </c>
      <c r="BF1659" s="38" t="str">
        <f t="shared" si="360"/>
        <v/>
      </c>
      <c r="BG1659" s="34">
        <f t="shared" si="361"/>
        <v>8742</v>
      </c>
      <c r="BH1659" s="13">
        <f t="shared" si="362"/>
        <v>0</v>
      </c>
      <c r="BI1659" s="13">
        <f t="shared" si="363"/>
        <v>0</v>
      </c>
    </row>
    <row r="1660" spans="1:61" x14ac:dyDescent="0.2">
      <c r="A1660" s="15">
        <v>1659</v>
      </c>
      <c r="B1660" s="35">
        <v>44883</v>
      </c>
      <c r="C1660" s="36">
        <v>8327</v>
      </c>
      <c r="D1660" s="37"/>
      <c r="E1660" s="15">
        <v>3963.9340000000002</v>
      </c>
      <c r="F1660" s="15">
        <v>210000</v>
      </c>
      <c r="G1660" s="15">
        <v>2185466.42857143</v>
      </c>
      <c r="H1660" s="15">
        <v>84.02</v>
      </c>
      <c r="I1660" s="15">
        <v>92.085999999999999</v>
      </c>
      <c r="J1660" s="15">
        <v>3.762</v>
      </c>
      <c r="K1660" s="15">
        <v>26336.304</v>
      </c>
      <c r="L1660" s="15">
        <v>507625</v>
      </c>
      <c r="M1660" s="15">
        <v>762</v>
      </c>
      <c r="N1660" s="15">
        <v>15.099</v>
      </c>
      <c r="O1660" s="15">
        <v>275638</v>
      </c>
      <c r="P1660" s="15">
        <v>17992.8</v>
      </c>
      <c r="Q1660" s="15">
        <v>4698762</v>
      </c>
      <c r="R1660" s="15">
        <v>630000</v>
      </c>
      <c r="S1660" s="15">
        <v>15617</v>
      </c>
      <c r="T1660" s="15">
        <v>16.154</v>
      </c>
      <c r="U1660" s="15">
        <v>153.9</v>
      </c>
      <c r="V1660" s="15">
        <v>11</v>
      </c>
      <c r="W1660" s="15">
        <v>94.1</v>
      </c>
      <c r="X1660" s="15">
        <v>125.657425</v>
      </c>
      <c r="Y1660" s="15">
        <v>5.71428571428571</v>
      </c>
      <c r="Z1660" s="15">
        <v>5.9442911148071298</v>
      </c>
      <c r="AA1660" s="15">
        <v>75.964027404785199</v>
      </c>
      <c r="AB1660" s="15">
        <v>332503</v>
      </c>
      <c r="AC1660" s="15">
        <v>29.47</v>
      </c>
      <c r="AD1660" s="15">
        <v>0</v>
      </c>
      <c r="AE1660" s="15">
        <v>140.1</v>
      </c>
      <c r="AF1660" s="15">
        <v>0.2</v>
      </c>
      <c r="AH1660" s="13">
        <f t="shared" si="350"/>
        <v>2022</v>
      </c>
      <c r="AI1660" s="13">
        <f t="shared" si="351"/>
        <v>46</v>
      </c>
      <c r="AJ1660" s="13">
        <f>IF(AND(ISNUMBER(C1660),ISNUMBER(AK1660),ISNUMBER(AL1660),AH1660&gt;=Inputs!$B$5,AH1660&lt;=Inputs!$B$6,AH1660&lt;&gt;Inputs!$B$7,AH1660&lt;&gt;Inputs!$B$8),1,0)</f>
        <v>1</v>
      </c>
      <c r="AK1660" s="13">
        <f>IF(INDEX($E1660:$AF1660,Inputs!$C$10)="","",INDEX($E1660:$AF1660,Inputs!$C$10))</f>
        <v>275638</v>
      </c>
      <c r="AL1660" s="13">
        <f>IF(INDEX($E1660:$AF1660,Inputs!$C$11)="","",INDEX($E1660:$AF1660,Inputs!$C$11))</f>
        <v>210000</v>
      </c>
      <c r="AM1660" s="19">
        <f>Regression!$C$5+Regression!$C$6*A1660</f>
        <v>8901.0822764652839</v>
      </c>
      <c r="AN1660" s="27">
        <f t="shared" si="352"/>
        <v>0.93550421638240844</v>
      </c>
      <c r="AO1660" s="30">
        <f>INDEX('Seasonal Index'!$E$2:$E$53,AI1660)</f>
        <v>0.98635610609281399</v>
      </c>
      <c r="AP1660" s="34">
        <f t="shared" si="353"/>
        <v>8442.1842664767228</v>
      </c>
      <c r="AQ1660" s="16">
        <f>IF(AJ1660=1,A1660-Regression!$C$15,0)</f>
        <v>163.71942446043158</v>
      </c>
      <c r="AR1660" s="16">
        <f>IF(AJ1660=1,AK1660-Regression!$D$15,0)</f>
        <v>8235.0215827338398</v>
      </c>
      <c r="AS1660" s="16">
        <f>IF(AJ1660=1,AL1660-Regression!$E$15,0)</f>
        <v>-25292.565947242198</v>
      </c>
      <c r="AT1660" s="16">
        <f>IF(AJ1660=1,AP1660-Regression!$F$15,0)</f>
        <v>-652.3883753465434</v>
      </c>
      <c r="AU1660" s="19">
        <f>IF(AND(ISNUMBER(AK1660),ISNUMBER(AL1660)),Regression!$C$38+Regression!$D$38*A1660+Regression!$E$38*AK1660+Regression!$F$38*AL1660,"")</f>
        <v>8920.9706361432563</v>
      </c>
      <c r="AV1660" s="34">
        <f t="shared" si="354"/>
        <v>8799.2538592345954</v>
      </c>
      <c r="AW1660" s="13" t="str">
        <f>IF(AJ1660=1,"Train",IF(AH1660=Inputs!$B$6+1,"Validation",IF(AH1660&gt;Inputs!$B$6+1,"Forecast","Not used")))</f>
        <v>Train</v>
      </c>
      <c r="AX1660" s="34">
        <f t="shared" si="355"/>
        <v>8327</v>
      </c>
      <c r="AY1660" s="38" t="str">
        <f t="shared" si="356"/>
        <v/>
      </c>
      <c r="AZ1660" s="13">
        <f t="shared" si="357"/>
        <v>-478.78636966653357</v>
      </c>
      <c r="BB1660" s="19">
        <f>Regression!$C$45+Regression!$C$46*A1660</f>
        <v>8731.4893395078307</v>
      </c>
      <c r="BC1660" s="27">
        <f t="shared" si="358"/>
        <v>0.95367464543790759</v>
      </c>
      <c r="BD1660" s="30">
        <f>INDEX('Seasonal Index'!$H$2:$H$53,AI1660)</f>
        <v>0.95418753549545088</v>
      </c>
      <c r="BE1660" s="34">
        <f t="shared" si="359"/>
        <v>8331.4782940697787</v>
      </c>
      <c r="BF1660" s="38" t="str">
        <f t="shared" si="360"/>
        <v/>
      </c>
      <c r="BG1660" s="34">
        <f t="shared" si="361"/>
        <v>8327</v>
      </c>
      <c r="BH1660" s="13">
        <f t="shared" si="362"/>
        <v>0</v>
      </c>
      <c r="BI1660" s="13">
        <f t="shared" si="363"/>
        <v>0</v>
      </c>
    </row>
    <row r="1661" spans="1:61" x14ac:dyDescent="0.2">
      <c r="A1661" s="15">
        <v>1660</v>
      </c>
      <c r="B1661" s="35">
        <v>44890</v>
      </c>
      <c r="C1661" s="36">
        <v>8317</v>
      </c>
      <c r="D1661" s="37"/>
      <c r="E1661" s="15">
        <v>4001.7249999999999</v>
      </c>
      <c r="F1661" s="15">
        <v>220000</v>
      </c>
      <c r="G1661" s="15">
        <v>2149714.57142857</v>
      </c>
      <c r="H1661" s="15">
        <v>78.737499999999997</v>
      </c>
      <c r="I1661" s="15">
        <v>86.396000000000001</v>
      </c>
      <c r="J1661" s="15">
        <v>3.6480000000000001</v>
      </c>
      <c r="K1661" s="15">
        <v>26336.304</v>
      </c>
      <c r="L1661" s="15">
        <v>507625</v>
      </c>
      <c r="M1661" s="15">
        <v>762</v>
      </c>
      <c r="N1661" s="15">
        <v>15.099</v>
      </c>
      <c r="O1661" s="15">
        <v>275638</v>
      </c>
      <c r="P1661" s="15">
        <v>17992.8</v>
      </c>
      <c r="Q1661" s="15">
        <v>4698762</v>
      </c>
      <c r="R1661" s="15">
        <v>630000</v>
      </c>
      <c r="S1661" s="15">
        <v>15617</v>
      </c>
      <c r="T1661" s="15">
        <v>16.504999999999999</v>
      </c>
      <c r="U1661" s="15">
        <v>153.9</v>
      </c>
      <c r="V1661" s="15">
        <v>11</v>
      </c>
      <c r="W1661" s="15">
        <v>94.1</v>
      </c>
      <c r="X1661" s="15">
        <v>123.51555999999999</v>
      </c>
      <c r="Y1661" s="15">
        <v>5.71428571428571</v>
      </c>
      <c r="Z1661" s="15">
        <v>5.9442911148071298</v>
      </c>
      <c r="AA1661" s="15">
        <v>75.964027404785199</v>
      </c>
      <c r="AB1661" s="15">
        <v>332503</v>
      </c>
      <c r="AC1661" s="15">
        <v>29.47</v>
      </c>
      <c r="AD1661" s="15">
        <v>1</v>
      </c>
      <c r="AE1661" s="15">
        <v>133.80000000000001</v>
      </c>
      <c r="AF1661" s="15">
        <v>0.5</v>
      </c>
      <c r="AH1661" s="13">
        <f t="shared" si="350"/>
        <v>2022</v>
      </c>
      <c r="AI1661" s="13">
        <f t="shared" si="351"/>
        <v>47</v>
      </c>
      <c r="AJ1661" s="13">
        <f>IF(AND(ISNUMBER(C1661),ISNUMBER(AK1661),ISNUMBER(AL1661),AH1661&gt;=Inputs!$B$5,AH1661&lt;=Inputs!$B$6,AH1661&lt;&gt;Inputs!$B$7,AH1661&lt;&gt;Inputs!$B$8),1,0)</f>
        <v>1</v>
      </c>
      <c r="AK1661" s="13">
        <f>IF(INDEX($E1661:$AF1661,Inputs!$C$10)="","",INDEX($E1661:$AF1661,Inputs!$C$10))</f>
        <v>275638</v>
      </c>
      <c r="AL1661" s="13">
        <f>IF(INDEX($E1661:$AF1661,Inputs!$C$11)="","",INDEX($E1661:$AF1661,Inputs!$C$11))</f>
        <v>220000</v>
      </c>
      <c r="AM1661" s="19">
        <f>Regression!$C$5+Regression!$C$6*A1661</f>
        <v>8899.9096015269643</v>
      </c>
      <c r="AN1661" s="27">
        <f t="shared" si="352"/>
        <v>0.93450387390148837</v>
      </c>
      <c r="AO1661" s="30">
        <f>INDEX('Seasonal Index'!$E$2:$E$53,AI1661)</f>
        <v>0.96578940872914776</v>
      </c>
      <c r="AP1661" s="34">
        <f t="shared" si="353"/>
        <v>8611.6082086094539</v>
      </c>
      <c r="AQ1661" s="16">
        <f>IF(AJ1661=1,A1661-Regression!$C$15,0)</f>
        <v>164.71942446043158</v>
      </c>
      <c r="AR1661" s="16">
        <f>IF(AJ1661=1,AK1661-Regression!$D$15,0)</f>
        <v>8235.0215827338398</v>
      </c>
      <c r="AS1661" s="16">
        <f>IF(AJ1661=1,AL1661-Regression!$E$15,0)</f>
        <v>-15292.565947242198</v>
      </c>
      <c r="AT1661" s="16">
        <f>IF(AJ1661=1,AP1661-Regression!$F$15,0)</f>
        <v>-482.9644332138123</v>
      </c>
      <c r="AU1661" s="19">
        <f>IF(AND(ISNUMBER(AK1661),ISNUMBER(AL1661)),Regression!$C$38+Regression!$D$38*A1661+Regression!$E$38*AK1661+Regression!$F$38*AL1661,"")</f>
        <v>8892.8579091577485</v>
      </c>
      <c r="AV1661" s="34">
        <f t="shared" si="354"/>
        <v>8588.6279819977863</v>
      </c>
      <c r="AW1661" s="13" t="str">
        <f>IF(AJ1661=1,"Train",IF(AH1661=Inputs!$B$6+1,"Validation",IF(AH1661&gt;Inputs!$B$6+1,"Forecast","Not used")))</f>
        <v>Train</v>
      </c>
      <c r="AX1661" s="34">
        <f t="shared" si="355"/>
        <v>8317</v>
      </c>
      <c r="AY1661" s="38" t="str">
        <f t="shared" si="356"/>
        <v/>
      </c>
      <c r="AZ1661" s="13">
        <f t="shared" si="357"/>
        <v>-281.24970054829464</v>
      </c>
      <c r="BB1661" s="19">
        <f>Regression!$C$45+Regression!$C$46*A1661</f>
        <v>8733.048839120609</v>
      </c>
      <c r="BC1661" s="27">
        <f t="shared" si="358"/>
        <v>0.9523592680191052</v>
      </c>
      <c r="BD1661" s="30">
        <f>INDEX('Seasonal Index'!$H$2:$H$53,AI1661)</f>
        <v>0.94653504180541337</v>
      </c>
      <c r="BE1661" s="34">
        <f t="shared" si="359"/>
        <v>8266.1367480257431</v>
      </c>
      <c r="BF1661" s="38" t="str">
        <f t="shared" si="360"/>
        <v/>
      </c>
      <c r="BG1661" s="34">
        <f t="shared" si="361"/>
        <v>8317</v>
      </c>
      <c r="BH1661" s="13">
        <f t="shared" si="362"/>
        <v>0</v>
      </c>
      <c r="BI1661" s="13">
        <f t="shared" si="363"/>
        <v>0</v>
      </c>
    </row>
    <row r="1662" spans="1:61" x14ac:dyDescent="0.2">
      <c r="A1662" s="15">
        <v>1661</v>
      </c>
      <c r="B1662" s="35">
        <v>44897</v>
      </c>
      <c r="C1662" s="36">
        <v>8358</v>
      </c>
      <c r="D1662" s="37"/>
      <c r="E1662" s="15">
        <v>4029.99</v>
      </c>
      <c r="F1662" s="15">
        <v>209000</v>
      </c>
      <c r="G1662" s="15">
        <v>2208641.8571428601</v>
      </c>
      <c r="H1662" s="15">
        <v>79.292000000000002</v>
      </c>
      <c r="I1662" s="15">
        <v>85.03</v>
      </c>
      <c r="J1662" s="15">
        <v>3.5339999999999998</v>
      </c>
      <c r="K1662" s="15">
        <v>26336.304</v>
      </c>
      <c r="L1662" s="15">
        <v>507625</v>
      </c>
      <c r="M1662" s="15">
        <v>762</v>
      </c>
      <c r="N1662" s="15">
        <v>15.099</v>
      </c>
      <c r="O1662" s="15">
        <v>275638</v>
      </c>
      <c r="P1662" s="15">
        <v>17992.8</v>
      </c>
      <c r="Q1662" s="15">
        <v>4698762</v>
      </c>
      <c r="R1662" s="15">
        <v>630000</v>
      </c>
      <c r="S1662" s="15">
        <v>15617</v>
      </c>
      <c r="T1662" s="15">
        <v>16.504999999999999</v>
      </c>
      <c r="U1662" s="15">
        <v>153.9</v>
      </c>
      <c r="V1662" s="15">
        <v>11</v>
      </c>
      <c r="W1662" s="15">
        <v>94.1</v>
      </c>
      <c r="X1662" s="15">
        <v>124.00834999999999</v>
      </c>
      <c r="Y1662" s="15">
        <v>5.71428571428571</v>
      </c>
      <c r="Z1662" s="15">
        <v>5.9442911148071298</v>
      </c>
      <c r="AA1662" s="15">
        <v>75.964027404785199</v>
      </c>
      <c r="AB1662" s="15">
        <v>332503</v>
      </c>
      <c r="AC1662" s="15">
        <v>29.47</v>
      </c>
      <c r="AD1662" s="15">
        <v>0</v>
      </c>
      <c r="AE1662" s="15">
        <v>109.6</v>
      </c>
      <c r="AF1662" s="15">
        <v>1.8</v>
      </c>
      <c r="AH1662" s="13">
        <f t="shared" si="350"/>
        <v>2022</v>
      </c>
      <c r="AI1662" s="13">
        <f t="shared" si="351"/>
        <v>48</v>
      </c>
      <c r="AJ1662" s="13">
        <f>IF(AND(ISNUMBER(C1662),ISNUMBER(AK1662),ISNUMBER(AL1662),AH1662&gt;=Inputs!$B$5,AH1662&lt;=Inputs!$B$6,AH1662&lt;&gt;Inputs!$B$7,AH1662&lt;&gt;Inputs!$B$8),1,0)</f>
        <v>1</v>
      </c>
      <c r="AK1662" s="13">
        <f>IF(INDEX($E1662:$AF1662,Inputs!$C$10)="","",INDEX($E1662:$AF1662,Inputs!$C$10))</f>
        <v>275638</v>
      </c>
      <c r="AL1662" s="13">
        <f>IF(INDEX($E1662:$AF1662,Inputs!$C$11)="","",INDEX($E1662:$AF1662,Inputs!$C$11))</f>
        <v>209000</v>
      </c>
      <c r="AM1662" s="19">
        <f>Regression!$C$5+Regression!$C$6*A1662</f>
        <v>8898.7369265886446</v>
      </c>
      <c r="AN1662" s="27">
        <f t="shared" si="352"/>
        <v>0.93923441820456899</v>
      </c>
      <c r="AO1662" s="30">
        <f>INDEX('Seasonal Index'!$E$2:$E$53,AI1662)</f>
        <v>0.97475376861810648</v>
      </c>
      <c r="AP1662" s="34">
        <f t="shared" si="353"/>
        <v>8574.4731326856108</v>
      </c>
      <c r="AQ1662" s="16">
        <f>IF(AJ1662=1,A1662-Regression!$C$15,0)</f>
        <v>165.71942446043158</v>
      </c>
      <c r="AR1662" s="16">
        <f>IF(AJ1662=1,AK1662-Regression!$D$15,0)</f>
        <v>8235.0215827338398</v>
      </c>
      <c r="AS1662" s="16">
        <f>IF(AJ1662=1,AL1662-Regression!$E$15,0)</f>
        <v>-26292.565947242198</v>
      </c>
      <c r="AT1662" s="16">
        <f>IF(AJ1662=1,AP1662-Regression!$F$15,0)</f>
        <v>-520.09950913765533</v>
      </c>
      <c r="AU1662" s="19">
        <f>IF(AND(ISNUMBER(AK1662),ISNUMBER(AL1662)),Regression!$C$38+Regression!$D$38*A1662+Regression!$E$38*AK1662+Regression!$F$38*AL1662,"")</f>
        <v>8920.5010510841457</v>
      </c>
      <c r="AV1662" s="34">
        <f t="shared" si="354"/>
        <v>8695.2920175060517</v>
      </c>
      <c r="AW1662" s="13" t="str">
        <f>IF(AJ1662=1,"Train",IF(AH1662=Inputs!$B$6+1,"Validation",IF(AH1662&gt;Inputs!$B$6+1,"Forecast","Not used")))</f>
        <v>Train</v>
      </c>
      <c r="AX1662" s="34">
        <f t="shared" si="355"/>
        <v>8358</v>
      </c>
      <c r="AY1662" s="38" t="str">
        <f t="shared" si="356"/>
        <v/>
      </c>
      <c r="AZ1662" s="13">
        <f t="shared" si="357"/>
        <v>-346.02791839853489</v>
      </c>
      <c r="BB1662" s="19">
        <f>Regression!$C$45+Regression!$C$46*A1662</f>
        <v>8734.6083387333856</v>
      </c>
      <c r="BC1662" s="27">
        <f t="shared" si="358"/>
        <v>0.95688320252857517</v>
      </c>
      <c r="BD1662" s="30">
        <f>INDEX('Seasonal Index'!$H$2:$H$53,AI1662)</f>
        <v>0.96645545966881496</v>
      </c>
      <c r="BE1662" s="34">
        <f t="shared" si="359"/>
        <v>8441.6099170376383</v>
      </c>
      <c r="BF1662" s="38" t="str">
        <f t="shared" si="360"/>
        <v/>
      </c>
      <c r="BG1662" s="34">
        <f t="shared" si="361"/>
        <v>8358</v>
      </c>
      <c r="BH1662" s="13">
        <f t="shared" si="362"/>
        <v>0</v>
      </c>
      <c r="BI1662" s="13">
        <f t="shared" si="363"/>
        <v>0</v>
      </c>
    </row>
    <row r="1663" spans="1:61" x14ac:dyDescent="0.2">
      <c r="A1663" s="15">
        <v>1662</v>
      </c>
      <c r="B1663" s="35">
        <v>44904</v>
      </c>
      <c r="C1663" s="36">
        <v>8255</v>
      </c>
      <c r="D1663" s="37"/>
      <c r="E1663" s="15">
        <v>3954.3820000000001</v>
      </c>
      <c r="F1663" s="15">
        <v>209000</v>
      </c>
      <c r="G1663" s="15">
        <v>2047925.1428571399</v>
      </c>
      <c r="H1663" s="15">
        <v>73.063999999999993</v>
      </c>
      <c r="I1663" s="15">
        <v>78.555999999999997</v>
      </c>
      <c r="J1663" s="15">
        <v>3.39</v>
      </c>
      <c r="K1663" s="15">
        <v>26336.304</v>
      </c>
      <c r="L1663" s="15">
        <v>507625</v>
      </c>
      <c r="M1663" s="15">
        <v>768</v>
      </c>
      <c r="N1663" s="15">
        <v>15.099</v>
      </c>
      <c r="O1663" s="15">
        <v>275638</v>
      </c>
      <c r="P1663" s="15">
        <v>18109.599999999999</v>
      </c>
      <c r="Q1663" s="15">
        <v>4698762</v>
      </c>
      <c r="R1663" s="15">
        <v>630000</v>
      </c>
      <c r="S1663" s="15">
        <v>15617</v>
      </c>
      <c r="T1663" s="15">
        <v>16.504999999999999</v>
      </c>
      <c r="U1663" s="15">
        <v>153.9</v>
      </c>
      <c r="V1663" s="15">
        <v>11</v>
      </c>
      <c r="W1663" s="15">
        <v>92.5</v>
      </c>
      <c r="X1663" s="15">
        <v>122.95938</v>
      </c>
      <c r="Y1663" s="15">
        <v>5.71428571428571</v>
      </c>
      <c r="Z1663" s="15">
        <v>5.9442911148071298</v>
      </c>
      <c r="AA1663" s="15">
        <v>75.964027404785199</v>
      </c>
      <c r="AB1663" s="15">
        <v>332503</v>
      </c>
      <c r="AC1663" s="15">
        <v>28.92</v>
      </c>
      <c r="AD1663" s="15">
        <v>0</v>
      </c>
      <c r="AE1663" s="15">
        <v>99.2</v>
      </c>
      <c r="AF1663" s="15">
        <v>8.5</v>
      </c>
      <c r="AH1663" s="13">
        <f t="shared" si="350"/>
        <v>2022</v>
      </c>
      <c r="AI1663" s="13">
        <f t="shared" si="351"/>
        <v>49</v>
      </c>
      <c r="AJ1663" s="13">
        <f>IF(AND(ISNUMBER(C1663),ISNUMBER(AK1663),ISNUMBER(AL1663),AH1663&gt;=Inputs!$B$5,AH1663&lt;=Inputs!$B$6,AH1663&lt;&gt;Inputs!$B$7,AH1663&lt;&gt;Inputs!$B$8),1,0)</f>
        <v>1</v>
      </c>
      <c r="AK1663" s="13">
        <f>IF(INDEX($E1663:$AF1663,Inputs!$C$10)="","",INDEX($E1663:$AF1663,Inputs!$C$10))</f>
        <v>275638</v>
      </c>
      <c r="AL1663" s="13">
        <f>IF(INDEX($E1663:$AF1663,Inputs!$C$11)="","",INDEX($E1663:$AF1663,Inputs!$C$11))</f>
        <v>209000</v>
      </c>
      <c r="AM1663" s="19">
        <f>Regression!$C$5+Regression!$C$6*A1663</f>
        <v>8897.5642516503267</v>
      </c>
      <c r="AN1663" s="27">
        <f t="shared" si="352"/>
        <v>0.92778200488620877</v>
      </c>
      <c r="AO1663" s="30">
        <f>INDEX('Seasonal Index'!$E$2:$E$53,AI1663)</f>
        <v>0.98029372066923559</v>
      </c>
      <c r="AP1663" s="34">
        <f t="shared" si="353"/>
        <v>8420.945504337622</v>
      </c>
      <c r="AQ1663" s="16">
        <f>IF(AJ1663=1,A1663-Regression!$C$15,0)</f>
        <v>166.71942446043158</v>
      </c>
      <c r="AR1663" s="16">
        <f>IF(AJ1663=1,AK1663-Regression!$D$15,0)</f>
        <v>8235.0215827338398</v>
      </c>
      <c r="AS1663" s="16">
        <f>IF(AJ1663=1,AL1663-Regression!$E$15,0)</f>
        <v>-26292.565947242198</v>
      </c>
      <c r="AT1663" s="16">
        <f>IF(AJ1663=1,AP1663-Regression!$F$15,0)</f>
        <v>-673.6271374856442</v>
      </c>
      <c r="AU1663" s="19">
        <f>IF(AND(ISNUMBER(AK1663),ISNUMBER(AL1663)),Regression!$C$38+Regression!$D$38*A1663+Regression!$E$38*AK1663+Regression!$F$38*AL1663,"")</f>
        <v>8918.9387378662104</v>
      </c>
      <c r="AV1663" s="34">
        <f t="shared" si="354"/>
        <v>8743.1796397638427</v>
      </c>
      <c r="AW1663" s="13" t="str">
        <f>IF(AJ1663=1,"Train",IF(AH1663=Inputs!$B$6+1,"Validation",IF(AH1663&gt;Inputs!$B$6+1,"Forecast","Not used")))</f>
        <v>Train</v>
      </c>
      <c r="AX1663" s="34">
        <f t="shared" si="355"/>
        <v>8255</v>
      </c>
      <c r="AY1663" s="38" t="str">
        <f t="shared" si="356"/>
        <v/>
      </c>
      <c r="AZ1663" s="13">
        <f t="shared" si="357"/>
        <v>-497.99323352858846</v>
      </c>
      <c r="BB1663" s="19">
        <f>Regression!$C$45+Regression!$C$46*A1663</f>
        <v>8736.1678383461622</v>
      </c>
      <c r="BC1663" s="27">
        <f t="shared" si="358"/>
        <v>0.9449223220925147</v>
      </c>
      <c r="BD1663" s="30">
        <f>INDEX('Seasonal Index'!$H$2:$H$53,AI1663)</f>
        <v>0.97990885322830168</v>
      </c>
      <c r="BE1663" s="34">
        <f t="shared" si="359"/>
        <v>8560.6482080837595</v>
      </c>
      <c r="BF1663" s="38" t="str">
        <f t="shared" si="360"/>
        <v/>
      </c>
      <c r="BG1663" s="34">
        <f t="shared" si="361"/>
        <v>8255</v>
      </c>
      <c r="BH1663" s="13">
        <f t="shared" si="362"/>
        <v>0</v>
      </c>
      <c r="BI1663" s="13">
        <f t="shared" si="363"/>
        <v>0</v>
      </c>
    </row>
    <row r="1664" spans="1:61" x14ac:dyDescent="0.2">
      <c r="A1664" s="15">
        <v>1663</v>
      </c>
      <c r="B1664" s="35">
        <v>44911</v>
      </c>
      <c r="C1664" s="36">
        <v>8714</v>
      </c>
      <c r="D1664" s="37"/>
      <c r="E1664" s="15">
        <v>3950.7280000000001</v>
      </c>
      <c r="F1664" s="15">
        <v>209000</v>
      </c>
      <c r="G1664" s="15">
        <v>2129013.2857142901</v>
      </c>
      <c r="H1664" s="15">
        <v>75.123999999999995</v>
      </c>
      <c r="I1664" s="15">
        <v>80.802000000000007</v>
      </c>
      <c r="J1664" s="15">
        <v>3.2389999999999999</v>
      </c>
      <c r="K1664" s="15">
        <v>26336.304</v>
      </c>
      <c r="L1664" s="15">
        <v>543990</v>
      </c>
      <c r="M1664" s="15">
        <v>768</v>
      </c>
      <c r="N1664" s="15">
        <v>14.583</v>
      </c>
      <c r="O1664" s="15">
        <v>280673</v>
      </c>
      <c r="P1664" s="15">
        <v>18109.599999999999</v>
      </c>
      <c r="Q1664" s="15">
        <v>4778704</v>
      </c>
      <c r="R1664" s="15">
        <v>630000</v>
      </c>
      <c r="S1664" s="15">
        <v>15617</v>
      </c>
      <c r="T1664" s="15">
        <v>16.504999999999999</v>
      </c>
      <c r="U1664" s="15">
        <v>153.9</v>
      </c>
      <c r="V1664" s="15">
        <v>11</v>
      </c>
      <c r="W1664" s="15">
        <v>92.5</v>
      </c>
      <c r="X1664" s="15">
        <v>122.65072000000001</v>
      </c>
      <c r="Y1664" s="15">
        <v>5.71428571428571</v>
      </c>
      <c r="Z1664" s="15">
        <v>5.2285485267639196</v>
      </c>
      <c r="AA1664" s="15">
        <v>75.964027404785199</v>
      </c>
      <c r="AB1664" s="15">
        <v>332503</v>
      </c>
      <c r="AC1664" s="15">
        <v>28.92</v>
      </c>
      <c r="AD1664" s="15">
        <v>0</v>
      </c>
      <c r="AE1664" s="15">
        <v>133.80000000000001</v>
      </c>
      <c r="AF1664" s="15">
        <v>3.3</v>
      </c>
      <c r="AH1664" s="13">
        <f t="shared" si="350"/>
        <v>2022</v>
      </c>
      <c r="AI1664" s="13">
        <f t="shared" si="351"/>
        <v>50</v>
      </c>
      <c r="AJ1664" s="13">
        <f>IF(AND(ISNUMBER(C1664),ISNUMBER(AK1664),ISNUMBER(AL1664),AH1664&gt;=Inputs!$B$5,AH1664&lt;=Inputs!$B$6,AH1664&lt;&gt;Inputs!$B$7,AH1664&lt;&gt;Inputs!$B$8),1,0)</f>
        <v>1</v>
      </c>
      <c r="AK1664" s="13">
        <f>IF(INDEX($E1664:$AF1664,Inputs!$C$10)="","",INDEX($E1664:$AF1664,Inputs!$C$10))</f>
        <v>280673</v>
      </c>
      <c r="AL1664" s="13">
        <f>IF(INDEX($E1664:$AF1664,Inputs!$C$11)="","",INDEX($E1664:$AF1664,Inputs!$C$11))</f>
        <v>209000</v>
      </c>
      <c r="AM1664" s="19">
        <f>Regression!$C$5+Regression!$C$6*A1664</f>
        <v>8896.391576712007</v>
      </c>
      <c r="AN1664" s="27">
        <f t="shared" si="352"/>
        <v>0.97949825216895225</v>
      </c>
      <c r="AO1664" s="30">
        <f>INDEX('Seasonal Index'!$E$2:$E$53,AI1664)</f>
        <v>1.00060911532618</v>
      </c>
      <c r="AP1664" s="34">
        <f t="shared" si="353"/>
        <v>8708.6954001607282</v>
      </c>
      <c r="AQ1664" s="16">
        <f>IF(AJ1664=1,A1664-Regression!$C$15,0)</f>
        <v>167.71942446043158</v>
      </c>
      <c r="AR1664" s="16">
        <f>IF(AJ1664=1,AK1664-Regression!$D$15,0)</f>
        <v>13270.02158273384</v>
      </c>
      <c r="AS1664" s="16">
        <f>IF(AJ1664=1,AL1664-Regression!$E$15,0)</f>
        <v>-26292.565947242198</v>
      </c>
      <c r="AT1664" s="16">
        <f>IF(AJ1664=1,AP1664-Regression!$F$15,0)</f>
        <v>-385.87724166253793</v>
      </c>
      <c r="AU1664" s="19">
        <f>IF(AND(ISNUMBER(AK1664),ISNUMBER(AL1664)),Regression!$C$38+Regression!$D$38*A1664+Regression!$E$38*AK1664+Regression!$F$38*AL1664,"")</f>
        <v>8926.5636437486501</v>
      </c>
      <c r="AV1664" s="34">
        <f t="shared" si="354"/>
        <v>8932.0009504741793</v>
      </c>
      <c r="AW1664" s="13" t="str">
        <f>IF(AJ1664=1,"Train",IF(AH1664=Inputs!$B$6+1,"Validation",IF(AH1664&gt;Inputs!$B$6+1,"Forecast","Not used")))</f>
        <v>Train</v>
      </c>
      <c r="AX1664" s="34">
        <f t="shared" si="355"/>
        <v>8714</v>
      </c>
      <c r="AY1664" s="38" t="str">
        <f t="shared" si="356"/>
        <v/>
      </c>
      <c r="AZ1664" s="13">
        <f t="shared" si="357"/>
        <v>-217.86824358792182</v>
      </c>
      <c r="BB1664" s="19">
        <f>Regression!$C$45+Regression!$C$46*A1664</f>
        <v>8737.7273379589387</v>
      </c>
      <c r="BC1664" s="27">
        <f t="shared" si="358"/>
        <v>0.99728449549394138</v>
      </c>
      <c r="BD1664" s="30">
        <f>INDEX('Seasonal Index'!$H$2:$H$53,AI1664)</f>
        <v>0.99765913713107945</v>
      </c>
      <c r="BE1664" s="34">
        <f t="shared" si="359"/>
        <v>8717.2735164747592</v>
      </c>
      <c r="BF1664" s="38" t="str">
        <f t="shared" si="360"/>
        <v/>
      </c>
      <c r="BG1664" s="34">
        <f t="shared" si="361"/>
        <v>8714</v>
      </c>
      <c r="BH1664" s="13">
        <f t="shared" si="362"/>
        <v>0</v>
      </c>
      <c r="BI1664" s="13">
        <f t="shared" si="363"/>
        <v>0</v>
      </c>
    </row>
    <row r="1665" spans="1:61" x14ac:dyDescent="0.2">
      <c r="A1665" s="15">
        <v>1664</v>
      </c>
      <c r="B1665" s="35">
        <v>44918</v>
      </c>
      <c r="C1665" s="36">
        <v>9327</v>
      </c>
      <c r="D1665" s="37"/>
      <c r="E1665" s="15">
        <v>3836.9859999999999</v>
      </c>
      <c r="F1665" s="15">
        <v>213000</v>
      </c>
      <c r="G1665" s="15">
        <v>2280531.8571428601</v>
      </c>
      <c r="H1665" s="15">
        <v>77.278000000000006</v>
      </c>
      <c r="I1665" s="15">
        <v>80.677999999999997</v>
      </c>
      <c r="J1665" s="15">
        <v>3.12</v>
      </c>
      <c r="K1665" s="15">
        <v>26336.304</v>
      </c>
      <c r="L1665" s="15">
        <v>543990</v>
      </c>
      <c r="M1665" s="15">
        <v>768</v>
      </c>
      <c r="N1665" s="15">
        <v>14.583</v>
      </c>
      <c r="O1665" s="15">
        <v>280673</v>
      </c>
      <c r="P1665" s="15">
        <v>18109.599999999999</v>
      </c>
      <c r="Q1665" s="15">
        <v>4778704</v>
      </c>
      <c r="R1665" s="15">
        <v>630000</v>
      </c>
      <c r="S1665" s="15">
        <v>15617</v>
      </c>
      <c r="T1665" s="15">
        <v>16.504999999999999</v>
      </c>
      <c r="U1665" s="15">
        <v>153.9</v>
      </c>
      <c r="V1665" s="15">
        <v>11</v>
      </c>
      <c r="W1665" s="15">
        <v>92.5</v>
      </c>
      <c r="X1665" s="15">
        <v>122.32914</v>
      </c>
      <c r="Y1665" s="15">
        <v>5.71428571428571</v>
      </c>
      <c r="Z1665" s="15">
        <v>5.2285485267639196</v>
      </c>
      <c r="AA1665" s="15">
        <v>75.964027404785199</v>
      </c>
      <c r="AB1665" s="15">
        <v>332503</v>
      </c>
      <c r="AC1665" s="15">
        <v>28.92</v>
      </c>
      <c r="AD1665" s="15">
        <v>0</v>
      </c>
      <c r="AE1665" s="15">
        <v>195.1</v>
      </c>
      <c r="AF1665" s="15">
        <v>0</v>
      </c>
      <c r="AH1665" s="13">
        <f t="shared" si="350"/>
        <v>2022</v>
      </c>
      <c r="AI1665" s="13">
        <f t="shared" si="351"/>
        <v>51</v>
      </c>
      <c r="AJ1665" s="13">
        <f>IF(AND(ISNUMBER(C1665),ISNUMBER(AK1665),ISNUMBER(AL1665),AH1665&gt;=Inputs!$B$5,AH1665&lt;=Inputs!$B$6,AH1665&lt;&gt;Inputs!$B$7,AH1665&lt;&gt;Inputs!$B$8),1,0)</f>
        <v>1</v>
      </c>
      <c r="AK1665" s="13">
        <f>IF(INDEX($E1665:$AF1665,Inputs!$C$10)="","",INDEX($E1665:$AF1665,Inputs!$C$10))</f>
        <v>280673</v>
      </c>
      <c r="AL1665" s="13">
        <f>IF(INDEX($E1665:$AF1665,Inputs!$C$11)="","",INDEX($E1665:$AF1665,Inputs!$C$11))</f>
        <v>213000</v>
      </c>
      <c r="AM1665" s="19">
        <f>Regression!$C$5+Regression!$C$6*A1665</f>
        <v>8895.2189017736891</v>
      </c>
      <c r="AN1665" s="27">
        <f t="shared" si="352"/>
        <v>1.0485408063583701</v>
      </c>
      <c r="AO1665" s="30">
        <f>INDEX('Seasonal Index'!$E$2:$E$53,AI1665)</f>
        <v>1.0219733137822757</v>
      </c>
      <c r="AP1665" s="34">
        <f t="shared" si="353"/>
        <v>9126.4613999373487</v>
      </c>
      <c r="AQ1665" s="16">
        <f>IF(AJ1665=1,A1665-Regression!$C$15,0)</f>
        <v>168.71942446043158</v>
      </c>
      <c r="AR1665" s="16">
        <f>IF(AJ1665=1,AK1665-Regression!$D$15,0)</f>
        <v>13270.02158273384</v>
      </c>
      <c r="AS1665" s="16">
        <f>IF(AJ1665=1,AL1665-Regression!$E$15,0)</f>
        <v>-22292.565947242198</v>
      </c>
      <c r="AT1665" s="16">
        <f>IF(AJ1665=1,AP1665-Regression!$F$15,0)</f>
        <v>31.88875811408252</v>
      </c>
      <c r="AU1665" s="19">
        <f>IF(AND(ISNUMBER(AK1665),ISNUMBER(AL1665)),Regression!$C$38+Regression!$D$38*A1665+Regression!$E$38*AK1665+Regression!$F$38*AL1665,"")</f>
        <v>8914.3811650236858</v>
      </c>
      <c r="AV1665" s="34">
        <f t="shared" si="354"/>
        <v>9110.2596595375599</v>
      </c>
      <c r="AW1665" s="13" t="str">
        <f>IF(AJ1665=1,"Train",IF(AH1665=Inputs!$B$6+1,"Validation",IF(AH1665&gt;Inputs!$B$6+1,"Forecast","Not used")))</f>
        <v>Train</v>
      </c>
      <c r="AX1665" s="34">
        <f t="shared" si="355"/>
        <v>9327</v>
      </c>
      <c r="AY1665" s="38" t="str">
        <f t="shared" si="356"/>
        <v/>
      </c>
      <c r="AZ1665" s="13">
        <f t="shared" si="357"/>
        <v>212.08023491366293</v>
      </c>
      <c r="BB1665" s="19">
        <f>Regression!$C$45+Regression!$C$46*A1665</f>
        <v>8739.2868375717153</v>
      </c>
      <c r="BC1665" s="27">
        <f t="shared" si="358"/>
        <v>1.0672495563255349</v>
      </c>
      <c r="BD1665" s="30">
        <f>INDEX('Seasonal Index'!$H$2:$H$53,AI1665)</f>
        <v>1.0395425337611444</v>
      </c>
      <c r="BE1665" s="34">
        <f t="shared" si="359"/>
        <v>9084.8603823947196</v>
      </c>
      <c r="BF1665" s="38" t="str">
        <f t="shared" si="360"/>
        <v/>
      </c>
      <c r="BG1665" s="34">
        <f t="shared" si="361"/>
        <v>9327</v>
      </c>
      <c r="BH1665" s="13">
        <f t="shared" si="362"/>
        <v>0</v>
      </c>
      <c r="BI1665" s="13">
        <f t="shared" si="363"/>
        <v>0</v>
      </c>
    </row>
    <row r="1666" spans="1:61" x14ac:dyDescent="0.2">
      <c r="A1666" s="15">
        <v>1665</v>
      </c>
      <c r="B1666" s="35">
        <v>44925</v>
      </c>
      <c r="C1666" s="36">
        <v>7514</v>
      </c>
      <c r="D1666" s="37"/>
      <c r="E1666" s="15">
        <v>3825.3125</v>
      </c>
      <c r="F1666" s="15">
        <v>205000</v>
      </c>
      <c r="G1666" s="15">
        <v>2106773.57142857</v>
      </c>
      <c r="H1666" s="15">
        <v>79.232500000000002</v>
      </c>
      <c r="I1666" s="15">
        <v>81.826666666666696</v>
      </c>
      <c r="J1666" s="15">
        <v>3.0910000000000002</v>
      </c>
      <c r="K1666" s="15">
        <v>26336.304</v>
      </c>
      <c r="L1666" s="15">
        <v>543990</v>
      </c>
      <c r="M1666" s="15">
        <v>768</v>
      </c>
      <c r="N1666" s="15">
        <v>14.583</v>
      </c>
      <c r="O1666" s="15">
        <v>280673</v>
      </c>
      <c r="P1666" s="15">
        <v>18109.599999999999</v>
      </c>
      <c r="Q1666" s="15">
        <v>4778704</v>
      </c>
      <c r="R1666" s="15">
        <v>630000</v>
      </c>
      <c r="S1666" s="15">
        <v>15617</v>
      </c>
      <c r="T1666" s="15">
        <v>16.504999999999999</v>
      </c>
      <c r="U1666" s="15">
        <v>153.9</v>
      </c>
      <c r="V1666" s="15">
        <v>11</v>
      </c>
      <c r="W1666" s="15">
        <v>92.5</v>
      </c>
      <c r="X1666" s="15">
        <v>122.23244</v>
      </c>
      <c r="Y1666" s="15">
        <v>5.71428571428571</v>
      </c>
      <c r="Z1666" s="15">
        <v>5.2285485267639196</v>
      </c>
      <c r="AA1666" s="15">
        <v>75.964027404785199</v>
      </c>
      <c r="AB1666" s="15">
        <v>332503</v>
      </c>
      <c r="AC1666" s="15">
        <v>28.92</v>
      </c>
      <c r="AD1666" s="15">
        <v>1</v>
      </c>
      <c r="AE1666" s="15">
        <v>187.5</v>
      </c>
      <c r="AF1666" s="15">
        <v>1.1000000000000001</v>
      </c>
      <c r="AH1666" s="13">
        <f t="shared" ref="AH1666:AH1729" si="364">YEAR(B1666)</f>
        <v>2022</v>
      </c>
      <c r="AI1666" s="13">
        <f t="shared" ref="AI1666:AI1729" si="365">MIN(52,INT((B1666-DATE(AH1666,1,1))/7)+1)</f>
        <v>52</v>
      </c>
      <c r="AJ1666" s="13">
        <f>IF(AND(ISNUMBER(C1666),ISNUMBER(AK1666),ISNUMBER(AL1666),AH1666&gt;=Inputs!$B$5,AH1666&lt;=Inputs!$B$6,AH1666&lt;&gt;Inputs!$B$7,AH1666&lt;&gt;Inputs!$B$8),1,0)</f>
        <v>1</v>
      </c>
      <c r="AK1666" s="13">
        <f>IF(INDEX($E1666:$AF1666,Inputs!$C$10)="","",INDEX($E1666:$AF1666,Inputs!$C$10))</f>
        <v>280673</v>
      </c>
      <c r="AL1666" s="13">
        <f>IF(INDEX($E1666:$AF1666,Inputs!$C$11)="","",INDEX($E1666:$AF1666,Inputs!$C$11))</f>
        <v>205000</v>
      </c>
      <c r="AM1666" s="19">
        <f>Regression!$C$5+Regression!$C$6*A1666</f>
        <v>8894.0462268353695</v>
      </c>
      <c r="AN1666" s="27">
        <f t="shared" ref="AN1666:AN1729" si="366">IF(AJ1666=1,C1666/AM1666,"")</f>
        <v>0.84483482639527385</v>
      </c>
      <c r="AO1666" s="30">
        <f>INDEX('Seasonal Index'!$E$2:$E$53,AI1666)</f>
        <v>0.94105970168970154</v>
      </c>
      <c r="AP1666" s="34">
        <f t="shared" ref="AP1666:AP1729" si="367">IF(AJ1666=1,C1666/AO1666,"")</f>
        <v>7984.6156269452222</v>
      </c>
      <c r="AQ1666" s="16">
        <f>IF(AJ1666=1,A1666-Regression!$C$15,0)</f>
        <v>169.71942446043158</v>
      </c>
      <c r="AR1666" s="16">
        <f>IF(AJ1666=1,AK1666-Regression!$D$15,0)</f>
        <v>13270.02158273384</v>
      </c>
      <c r="AS1666" s="16">
        <f>IF(AJ1666=1,AL1666-Regression!$E$15,0)</f>
        <v>-30292.565947242198</v>
      </c>
      <c r="AT1666" s="16">
        <f>IF(AJ1666=1,AP1666-Regression!$F$15,0)</f>
        <v>-1109.957014878044</v>
      </c>
      <c r="AU1666" s="19">
        <f>IF(AND(ISNUMBER(AK1666),ISNUMBER(AL1666)),Regression!$C$38+Regression!$D$38*A1666+Regression!$E$38*AK1666+Regression!$F$38*AL1666,"")</f>
        <v>8934.0591828198067</v>
      </c>
      <c r="AV1666" s="34">
        <f t="shared" ref="AV1666:AV1729" si="368">IF(ISNUMBER(AU1666),AU1666*AO1666,"")</f>
        <v>8407.4830694625452</v>
      </c>
      <c r="AW1666" s="13" t="str">
        <f>IF(AJ1666=1,"Train",IF(AH1666=Inputs!$B$6+1,"Validation",IF(AH1666&gt;Inputs!$B$6+1,"Forecast","Not used")))</f>
        <v>Train</v>
      </c>
      <c r="AX1666" s="34">
        <f t="shared" ref="AX1666:AX1729" si="369">IF(ISNUMBER(C1666),C1666,IF(ISNUMBER(D1666),D1666,""))</f>
        <v>7514</v>
      </c>
      <c r="AY1666" s="38" t="str">
        <f t="shared" ref="AY1666:AY1729" si="370">IF(AND(AW1666="Validation",ISNUMBER(AX1666),ISNUMBER(AV1666)),ABS(AX1666-AV1666)/AX1666,"")</f>
        <v/>
      </c>
      <c r="AZ1666" s="13">
        <f t="shared" ref="AZ1666:AZ1729" si="371">IF(AJ1666=1,AP1666-AU1666,0)</f>
        <v>-949.44355587458449</v>
      </c>
      <c r="BB1666" s="19">
        <f>Regression!$C$45+Regression!$C$46*A1666</f>
        <v>8740.8463371844919</v>
      </c>
      <c r="BC1666" s="27">
        <f t="shared" ref="BC1666:BC1729" si="372">IF(AND(AH1666&gt;=2022,AH1666&lt;=2024),C1666/BB1666,"")</f>
        <v>0.85964215707976044</v>
      </c>
      <c r="BD1666" s="30">
        <f>INDEX('Seasonal Index'!$H$2:$H$53,AI1666)</f>
        <v>0.89289929772275245</v>
      </c>
      <c r="BE1666" s="34">
        <f t="shared" ref="BE1666:BE1729" si="373">IF(AH1666&gt;=2022,BB1666*BD1666,"")</f>
        <v>7804.6955559745256</v>
      </c>
      <c r="BF1666" s="38" t="str">
        <f t="shared" ref="BF1666:BF1729" si="374">IF(AND(AW1666="Validation",ISNUMBER(AX1666),ISNUMBER(BE1666)),ABS(AX1666-BE1666)/AX1666,"")</f>
        <v/>
      </c>
      <c r="BG1666" s="34">
        <f t="shared" ref="BG1666:BG1729" si="375">IF(ISNUMBER(C1666),C1666,0)</f>
        <v>7514</v>
      </c>
      <c r="BH1666" s="13">
        <f t="shared" ref="BH1666:BH1729" si="376">IF(ISNUMBER(AY1666),AV1666-AX1666,0)</f>
        <v>0</v>
      </c>
      <c r="BI1666" s="13">
        <f t="shared" ref="BI1666:BI1729" si="377">IF(ISNUMBER(AY1666),BE1666-AX1666,0)</f>
        <v>0</v>
      </c>
    </row>
    <row r="1667" spans="1:61" x14ac:dyDescent="0.2">
      <c r="A1667" s="15">
        <v>1666</v>
      </c>
      <c r="B1667" s="35">
        <v>44932</v>
      </c>
      <c r="C1667" s="36">
        <v>7558</v>
      </c>
      <c r="D1667" s="37"/>
      <c r="E1667" s="15">
        <v>3845.0725000000002</v>
      </c>
      <c r="F1667" s="15">
        <v>205000</v>
      </c>
      <c r="G1667" s="15">
        <v>2089224.7142857099</v>
      </c>
      <c r="H1667" s="15">
        <v>74.267499999999998</v>
      </c>
      <c r="I1667" s="15">
        <v>77.202500000000001</v>
      </c>
      <c r="J1667" s="15">
        <v>3.2229999999999999</v>
      </c>
      <c r="K1667" s="15">
        <v>26336.304</v>
      </c>
      <c r="L1667" s="15">
        <v>543990</v>
      </c>
      <c r="M1667" s="15">
        <v>779</v>
      </c>
      <c r="N1667" s="15">
        <v>14.583</v>
      </c>
      <c r="O1667" s="15">
        <v>280673</v>
      </c>
      <c r="P1667" s="15">
        <v>18108</v>
      </c>
      <c r="Q1667" s="15">
        <v>4778704</v>
      </c>
      <c r="R1667" s="15">
        <v>630000</v>
      </c>
      <c r="S1667" s="15">
        <v>15617</v>
      </c>
      <c r="T1667" s="15">
        <v>16.504999999999999</v>
      </c>
      <c r="U1667" s="15">
        <v>153.9</v>
      </c>
      <c r="V1667" s="15">
        <v>11</v>
      </c>
      <c r="W1667" s="15">
        <v>90.3</v>
      </c>
      <c r="X1667" s="15">
        <v>121.711175</v>
      </c>
      <c r="Y1667" s="15">
        <v>5.71428571428571</v>
      </c>
      <c r="Z1667" s="15">
        <v>5.2285485267639196</v>
      </c>
      <c r="AA1667" s="15">
        <v>75.964027404785199</v>
      </c>
      <c r="AB1667" s="15">
        <v>332503</v>
      </c>
      <c r="AC1667" s="15">
        <v>29.3</v>
      </c>
      <c r="AD1667" s="15">
        <v>1</v>
      </c>
      <c r="AE1667" s="15">
        <v>99.3</v>
      </c>
      <c r="AF1667" s="15">
        <v>2.8</v>
      </c>
      <c r="AH1667" s="13">
        <f t="shared" si="364"/>
        <v>2023</v>
      </c>
      <c r="AI1667" s="13">
        <f t="shared" si="365"/>
        <v>1</v>
      </c>
      <c r="AJ1667" s="13">
        <f>IF(AND(ISNUMBER(C1667),ISNUMBER(AK1667),ISNUMBER(AL1667),AH1667&gt;=Inputs!$B$5,AH1667&lt;=Inputs!$B$6,AH1667&lt;&gt;Inputs!$B$7,AH1667&lt;&gt;Inputs!$B$8),1,0)</f>
        <v>1</v>
      </c>
      <c r="AK1667" s="13">
        <f>IF(INDEX($E1667:$AF1667,Inputs!$C$10)="","",INDEX($E1667:$AF1667,Inputs!$C$10))</f>
        <v>280673</v>
      </c>
      <c r="AL1667" s="13">
        <f>IF(INDEX($E1667:$AF1667,Inputs!$C$11)="","",INDEX($E1667:$AF1667,Inputs!$C$11))</f>
        <v>205000</v>
      </c>
      <c r="AM1667" s="19">
        <f>Regression!$C$5+Regression!$C$6*A1667</f>
        <v>8892.8735518970498</v>
      </c>
      <c r="AN1667" s="27">
        <f t="shared" si="366"/>
        <v>0.8498940141106256</v>
      </c>
      <c r="AO1667" s="30">
        <f>INDEX('Seasonal Index'!$E$2:$E$53,AI1667)</f>
        <v>0.91465818912124619</v>
      </c>
      <c r="AP1667" s="34">
        <f t="shared" si="367"/>
        <v>8263.1961205762727</v>
      </c>
      <c r="AQ1667" s="16">
        <f>IF(AJ1667=1,A1667-Regression!$C$15,0)</f>
        <v>170.71942446043158</v>
      </c>
      <c r="AR1667" s="16">
        <f>IF(AJ1667=1,AK1667-Regression!$D$15,0)</f>
        <v>13270.02158273384</v>
      </c>
      <c r="AS1667" s="16">
        <f>IF(AJ1667=1,AL1667-Regression!$E$15,0)</f>
        <v>-30292.565947242198</v>
      </c>
      <c r="AT1667" s="16">
        <f>IF(AJ1667=1,AP1667-Regression!$F$15,0)</f>
        <v>-831.37652124699343</v>
      </c>
      <c r="AU1667" s="19">
        <f>IF(AND(ISNUMBER(AK1667),ISNUMBER(AL1667)),Regression!$C$38+Regression!$D$38*A1667+Regression!$E$38*AK1667+Regression!$F$38*AL1667,"")</f>
        <v>8932.4968696018732</v>
      </c>
      <c r="AV1667" s="34">
        <f t="shared" si="368"/>
        <v>8170.1814110812493</v>
      </c>
      <c r="AW1667" s="13" t="str">
        <f>IF(AJ1667=1,"Train",IF(AH1667=Inputs!$B$6+1,"Validation",IF(AH1667&gt;Inputs!$B$6+1,"Forecast","Not used")))</f>
        <v>Train</v>
      </c>
      <c r="AX1667" s="34">
        <f t="shared" si="369"/>
        <v>7558</v>
      </c>
      <c r="AY1667" s="38" t="str">
        <f t="shared" si="370"/>
        <v/>
      </c>
      <c r="AZ1667" s="13">
        <f t="shared" si="371"/>
        <v>-669.30074902560045</v>
      </c>
      <c r="BB1667" s="19">
        <f>Regression!$C$45+Regression!$C$46*A1667</f>
        <v>8742.4058367972684</v>
      </c>
      <c r="BC1667" s="27">
        <f t="shared" si="372"/>
        <v>0.86452175077344973</v>
      </c>
      <c r="BD1667" s="30">
        <f>INDEX('Seasonal Index'!$H$2:$H$53,AI1667)</f>
        <v>0.90693988880451892</v>
      </c>
      <c r="BE1667" s="34">
        <f t="shared" si="373"/>
        <v>7928.8365775088914</v>
      </c>
      <c r="BF1667" s="38" t="str">
        <f t="shared" si="374"/>
        <v/>
      </c>
      <c r="BG1667" s="34">
        <f t="shared" si="375"/>
        <v>7558</v>
      </c>
      <c r="BH1667" s="13">
        <f t="shared" si="376"/>
        <v>0</v>
      </c>
      <c r="BI1667" s="13">
        <f t="shared" si="377"/>
        <v>0</v>
      </c>
    </row>
    <row r="1668" spans="1:61" x14ac:dyDescent="0.2">
      <c r="A1668" s="15">
        <v>1667</v>
      </c>
      <c r="B1668" s="35">
        <v>44939</v>
      </c>
      <c r="C1668" s="36">
        <v>8054</v>
      </c>
      <c r="D1668" s="37"/>
      <c r="E1668" s="15">
        <v>3952.6419999999998</v>
      </c>
      <c r="F1668" s="15">
        <v>210000</v>
      </c>
      <c r="G1668" s="15">
        <v>2008804.2857142901</v>
      </c>
      <c r="H1668" s="15">
        <v>77.096000000000004</v>
      </c>
      <c r="I1668" s="15">
        <v>80.605999999999995</v>
      </c>
      <c r="J1668" s="15">
        <v>3.2589999999999999</v>
      </c>
      <c r="K1668" s="15">
        <v>26336.304</v>
      </c>
      <c r="L1668" s="15">
        <v>572428</v>
      </c>
      <c r="M1668" s="15">
        <v>779</v>
      </c>
      <c r="N1668" s="15">
        <v>14.583</v>
      </c>
      <c r="O1668" s="15">
        <v>280673</v>
      </c>
      <c r="P1668" s="15">
        <v>18108</v>
      </c>
      <c r="Q1668" s="15">
        <v>4778704</v>
      </c>
      <c r="R1668" s="15">
        <v>630000</v>
      </c>
      <c r="S1668" s="15">
        <v>15617</v>
      </c>
      <c r="T1668" s="15">
        <v>16.504999999999999</v>
      </c>
      <c r="U1668" s="15">
        <v>153.9</v>
      </c>
      <c r="V1668" s="15">
        <v>11</v>
      </c>
      <c r="W1668" s="15">
        <v>90.3</v>
      </c>
      <c r="X1668" s="15">
        <v>121.69455000000001</v>
      </c>
      <c r="Y1668" s="15">
        <v>5.71428571428571</v>
      </c>
      <c r="Z1668" s="15">
        <v>5.2285485267639196</v>
      </c>
      <c r="AA1668" s="15">
        <v>75.964027404785199</v>
      </c>
      <c r="AB1668" s="15">
        <v>332503</v>
      </c>
      <c r="AC1668" s="15">
        <v>29.3</v>
      </c>
      <c r="AD1668" s="15">
        <v>0</v>
      </c>
      <c r="AE1668" s="15">
        <v>127.5</v>
      </c>
      <c r="AF1668" s="15">
        <v>1.3</v>
      </c>
      <c r="AH1668" s="13">
        <f t="shared" si="364"/>
        <v>2023</v>
      </c>
      <c r="AI1668" s="13">
        <f t="shared" si="365"/>
        <v>2</v>
      </c>
      <c r="AJ1668" s="13">
        <f>IF(AND(ISNUMBER(C1668),ISNUMBER(AK1668),ISNUMBER(AL1668),AH1668&gt;=Inputs!$B$5,AH1668&lt;=Inputs!$B$6,AH1668&lt;&gt;Inputs!$B$7,AH1668&lt;&gt;Inputs!$B$8),1,0)</f>
        <v>1</v>
      </c>
      <c r="AK1668" s="13">
        <f>IF(INDEX($E1668:$AF1668,Inputs!$C$10)="","",INDEX($E1668:$AF1668,Inputs!$C$10))</f>
        <v>280673</v>
      </c>
      <c r="AL1668" s="13">
        <f>IF(INDEX($E1668:$AF1668,Inputs!$C$11)="","",INDEX($E1668:$AF1668,Inputs!$C$11))</f>
        <v>210000</v>
      </c>
      <c r="AM1668" s="19">
        <f>Regression!$C$5+Regression!$C$6*A1668</f>
        <v>8891.7008769587319</v>
      </c>
      <c r="AN1668" s="27">
        <f t="shared" si="366"/>
        <v>0.90578845503794603</v>
      </c>
      <c r="AO1668" s="30">
        <f>INDEX('Seasonal Index'!$E$2:$E$53,AI1668)</f>
        <v>0.92112372079680493</v>
      </c>
      <c r="AP1668" s="34">
        <f t="shared" si="367"/>
        <v>8743.6679982934347</v>
      </c>
      <c r="AQ1668" s="16">
        <f>IF(AJ1668=1,A1668-Regression!$C$15,0)</f>
        <v>171.71942446043158</v>
      </c>
      <c r="AR1668" s="16">
        <f>IF(AJ1668=1,AK1668-Regression!$D$15,0)</f>
        <v>13270.02158273384</v>
      </c>
      <c r="AS1668" s="16">
        <f>IF(AJ1668=1,AL1668-Regression!$E$15,0)</f>
        <v>-25292.565947242198</v>
      </c>
      <c r="AT1668" s="16">
        <f>IF(AJ1668=1,AP1668-Regression!$F$15,0)</f>
        <v>-350.90464352983145</v>
      </c>
      <c r="AU1668" s="19">
        <f>IF(AND(ISNUMBER(AK1668),ISNUMBER(AL1668)),Regression!$C$38+Regression!$D$38*A1668+Regression!$E$38*AK1668+Regression!$F$38*AL1668,"")</f>
        <v>8917.6593495001543</v>
      </c>
      <c r="AV1668" s="34">
        <f t="shared" si="368"/>
        <v>8214.267560809998</v>
      </c>
      <c r="AW1668" s="13" t="str">
        <f>IF(AJ1668=1,"Train",IF(AH1668=Inputs!$B$6+1,"Validation",IF(AH1668&gt;Inputs!$B$6+1,"Forecast","Not used")))</f>
        <v>Train</v>
      </c>
      <c r="AX1668" s="34">
        <f t="shared" si="369"/>
        <v>8054</v>
      </c>
      <c r="AY1668" s="38" t="str">
        <f t="shared" si="370"/>
        <v/>
      </c>
      <c r="AZ1668" s="13">
        <f t="shared" si="371"/>
        <v>-173.99135120671963</v>
      </c>
      <c r="BB1668" s="19">
        <f>Regression!$C$45+Regression!$C$46*A1668</f>
        <v>8743.965336410045</v>
      </c>
      <c r="BC1668" s="27">
        <f t="shared" si="372"/>
        <v>0.92109239802941401</v>
      </c>
      <c r="BD1668" s="30">
        <f>INDEX('Seasonal Index'!$H$2:$H$53,AI1668)</f>
        <v>0.93580735968008499</v>
      </c>
      <c r="BE1668" s="34">
        <f t="shared" si="373"/>
        <v>8182.6671146000699</v>
      </c>
      <c r="BF1668" s="38" t="str">
        <f t="shared" si="374"/>
        <v/>
      </c>
      <c r="BG1668" s="34">
        <f t="shared" si="375"/>
        <v>8054</v>
      </c>
      <c r="BH1668" s="13">
        <f t="shared" si="376"/>
        <v>0</v>
      </c>
      <c r="BI1668" s="13">
        <f t="shared" si="377"/>
        <v>0</v>
      </c>
    </row>
    <row r="1669" spans="1:61" x14ac:dyDescent="0.2">
      <c r="A1669" s="15">
        <v>1668</v>
      </c>
      <c r="B1669" s="35">
        <v>44946</v>
      </c>
      <c r="C1669" s="36">
        <v>8142</v>
      </c>
      <c r="D1669" s="37"/>
      <c r="E1669" s="15">
        <v>3947.8225000000002</v>
      </c>
      <c r="F1669" s="15">
        <v>204000</v>
      </c>
      <c r="G1669" s="15">
        <v>1950098.57142857</v>
      </c>
      <c r="H1669" s="15">
        <v>80.34</v>
      </c>
      <c r="I1669" s="15">
        <v>84.57</v>
      </c>
      <c r="J1669" s="15">
        <v>3.31</v>
      </c>
      <c r="K1669" s="15">
        <v>26336.304</v>
      </c>
      <c r="L1669" s="15">
        <v>572428</v>
      </c>
      <c r="M1669" s="15">
        <v>779</v>
      </c>
      <c r="N1669" s="15">
        <v>13.874000000000001</v>
      </c>
      <c r="O1669" s="15">
        <v>258728</v>
      </c>
      <c r="P1669" s="15">
        <v>18108</v>
      </c>
      <c r="Q1669" s="15">
        <v>4778704</v>
      </c>
      <c r="R1669" s="15">
        <v>630000</v>
      </c>
      <c r="S1669" s="15">
        <v>15617</v>
      </c>
      <c r="T1669" s="15">
        <v>16.504999999999999</v>
      </c>
      <c r="U1669" s="15">
        <v>153.9</v>
      </c>
      <c r="V1669" s="15">
        <v>11</v>
      </c>
      <c r="W1669" s="15">
        <v>90.3</v>
      </c>
      <c r="X1669" s="15">
        <v>119.82992</v>
      </c>
      <c r="Y1669" s="15">
        <v>5.71428571428571</v>
      </c>
      <c r="Z1669" s="15">
        <v>4.99346923828125</v>
      </c>
      <c r="AA1669" s="15">
        <v>80.212982177734403</v>
      </c>
      <c r="AB1669" s="15">
        <v>332503</v>
      </c>
      <c r="AC1669" s="15">
        <v>29.3</v>
      </c>
      <c r="AD1669" s="15">
        <v>0</v>
      </c>
      <c r="AE1669" s="15">
        <v>135.4</v>
      </c>
      <c r="AF1669" s="15">
        <v>2</v>
      </c>
      <c r="AH1669" s="13">
        <f t="shared" si="364"/>
        <v>2023</v>
      </c>
      <c r="AI1669" s="13">
        <f t="shared" si="365"/>
        <v>3</v>
      </c>
      <c r="AJ1669" s="13">
        <f>IF(AND(ISNUMBER(C1669),ISNUMBER(AK1669),ISNUMBER(AL1669),AH1669&gt;=Inputs!$B$5,AH1669&lt;=Inputs!$B$6,AH1669&lt;&gt;Inputs!$B$7,AH1669&lt;&gt;Inputs!$B$8),1,0)</f>
        <v>1</v>
      </c>
      <c r="AK1669" s="13">
        <f>IF(INDEX($E1669:$AF1669,Inputs!$C$10)="","",INDEX($E1669:$AF1669,Inputs!$C$10))</f>
        <v>258728</v>
      </c>
      <c r="AL1669" s="13">
        <f>IF(INDEX($E1669:$AF1669,Inputs!$C$11)="","",INDEX($E1669:$AF1669,Inputs!$C$11))</f>
        <v>204000</v>
      </c>
      <c r="AM1669" s="19">
        <f>Regression!$C$5+Regression!$C$6*A1669</f>
        <v>8890.5282020204122</v>
      </c>
      <c r="AN1669" s="27">
        <f t="shared" si="366"/>
        <v>0.91580610454052602</v>
      </c>
      <c r="AO1669" s="30">
        <f>INDEX('Seasonal Index'!$E$2:$E$53,AI1669)</f>
        <v>0.93247570989249473</v>
      </c>
      <c r="AP1669" s="34">
        <f t="shared" si="367"/>
        <v>8731.5947360587998</v>
      </c>
      <c r="AQ1669" s="16">
        <f>IF(AJ1669=1,A1669-Regression!$C$15,0)</f>
        <v>172.71942446043158</v>
      </c>
      <c r="AR1669" s="16">
        <f>IF(AJ1669=1,AK1669-Regression!$D$15,0)</f>
        <v>-8674.9784172661602</v>
      </c>
      <c r="AS1669" s="16">
        <f>IF(AJ1669=1,AL1669-Regression!$E$15,0)</f>
        <v>-31292.565947242198</v>
      </c>
      <c r="AT1669" s="16">
        <f>IF(AJ1669=1,AP1669-Regression!$F$15,0)</f>
        <v>-362.97790576446641</v>
      </c>
      <c r="AU1669" s="19">
        <f>IF(AND(ISNUMBER(AK1669),ISNUMBER(AL1669)),Regression!$C$38+Regression!$D$38*A1669+Regression!$E$38*AK1669+Regression!$F$38*AL1669,"")</f>
        <v>8891.9848767656658</v>
      </c>
      <c r="AV1669" s="34">
        <f t="shared" si="368"/>
        <v>8291.5599103153909</v>
      </c>
      <c r="AW1669" s="13" t="str">
        <f>IF(AJ1669=1,"Train",IF(AH1669=Inputs!$B$6+1,"Validation",IF(AH1669&gt;Inputs!$B$6+1,"Forecast","Not used")))</f>
        <v>Train</v>
      </c>
      <c r="AX1669" s="34">
        <f t="shared" si="369"/>
        <v>8142</v>
      </c>
      <c r="AY1669" s="38" t="str">
        <f t="shared" si="370"/>
        <v/>
      </c>
      <c r="AZ1669" s="13">
        <f t="shared" si="371"/>
        <v>-160.39014070686608</v>
      </c>
      <c r="BB1669" s="19">
        <f>Regression!$C$45+Regression!$C$46*A1669</f>
        <v>8745.5248360228215</v>
      </c>
      <c r="BC1669" s="27">
        <f t="shared" si="372"/>
        <v>0.93099043827113703</v>
      </c>
      <c r="BD1669" s="30">
        <f>INDEX('Seasonal Index'!$H$2:$H$53,AI1669)</f>
        <v>0.93511463592432087</v>
      </c>
      <c r="BE1669" s="34">
        <f t="shared" si="373"/>
        <v>8178.0682730045864</v>
      </c>
      <c r="BF1669" s="38" t="str">
        <f t="shared" si="374"/>
        <v/>
      </c>
      <c r="BG1669" s="34">
        <f t="shared" si="375"/>
        <v>8142</v>
      </c>
      <c r="BH1669" s="13">
        <f t="shared" si="376"/>
        <v>0</v>
      </c>
      <c r="BI1669" s="13">
        <f t="shared" si="377"/>
        <v>0</v>
      </c>
    </row>
    <row r="1670" spans="1:61" x14ac:dyDescent="0.2">
      <c r="A1670" s="15">
        <v>1669</v>
      </c>
      <c r="B1670" s="35">
        <v>44953</v>
      </c>
      <c r="C1670" s="36">
        <v>8491</v>
      </c>
      <c r="D1670" s="37"/>
      <c r="E1670" s="15">
        <v>4036.7939999999999</v>
      </c>
      <c r="F1670" s="15">
        <v>204000</v>
      </c>
      <c r="G1670" s="15">
        <v>1891369.7142857099</v>
      </c>
      <c r="H1670" s="15">
        <v>80.325999999999993</v>
      </c>
      <c r="I1670" s="15">
        <v>85.903999999999996</v>
      </c>
      <c r="J1670" s="15">
        <v>3.415</v>
      </c>
      <c r="K1670" s="15">
        <v>26336.304</v>
      </c>
      <c r="L1670" s="15">
        <v>572428</v>
      </c>
      <c r="M1670" s="15">
        <v>779</v>
      </c>
      <c r="N1670" s="15">
        <v>13.874000000000001</v>
      </c>
      <c r="O1670" s="15">
        <v>258728</v>
      </c>
      <c r="P1670" s="15">
        <v>18108</v>
      </c>
      <c r="Q1670" s="15">
        <v>4778704</v>
      </c>
      <c r="R1670" s="15">
        <v>630000</v>
      </c>
      <c r="S1670" s="15">
        <v>15617</v>
      </c>
      <c r="T1670" s="15">
        <v>16.504999999999999</v>
      </c>
      <c r="U1670" s="15">
        <v>153.9</v>
      </c>
      <c r="V1670" s="15">
        <v>11</v>
      </c>
      <c r="W1670" s="15">
        <v>90.3</v>
      </c>
      <c r="X1670" s="15">
        <v>119.311725</v>
      </c>
      <c r="Y1670" s="15">
        <v>5.71428571428571</v>
      </c>
      <c r="Z1670" s="15">
        <v>4.99346923828125</v>
      </c>
      <c r="AA1670" s="15">
        <v>80.212982177734403</v>
      </c>
      <c r="AB1670" s="15">
        <v>332503</v>
      </c>
      <c r="AC1670" s="15">
        <v>29.3</v>
      </c>
      <c r="AD1670" s="15">
        <v>0</v>
      </c>
      <c r="AE1670" s="15">
        <v>167.9</v>
      </c>
      <c r="AF1670" s="15">
        <v>0</v>
      </c>
      <c r="AH1670" s="13">
        <f t="shared" si="364"/>
        <v>2023</v>
      </c>
      <c r="AI1670" s="13">
        <f t="shared" si="365"/>
        <v>4</v>
      </c>
      <c r="AJ1670" s="13">
        <f>IF(AND(ISNUMBER(C1670),ISNUMBER(AK1670),ISNUMBER(AL1670),AH1670&gt;=Inputs!$B$5,AH1670&lt;=Inputs!$B$6,AH1670&lt;&gt;Inputs!$B$7,AH1670&lt;&gt;Inputs!$B$8),1,0)</f>
        <v>1</v>
      </c>
      <c r="AK1670" s="13">
        <f>IF(INDEX($E1670:$AF1670,Inputs!$C$10)="","",INDEX($E1670:$AF1670,Inputs!$C$10))</f>
        <v>258728</v>
      </c>
      <c r="AL1670" s="13">
        <f>IF(INDEX($E1670:$AF1670,Inputs!$C$11)="","",INDEX($E1670:$AF1670,Inputs!$C$11))</f>
        <v>204000</v>
      </c>
      <c r="AM1670" s="19">
        <f>Regression!$C$5+Regression!$C$6*A1670</f>
        <v>8889.3555270820925</v>
      </c>
      <c r="AN1670" s="27">
        <f t="shared" si="366"/>
        <v>0.9551873557235423</v>
      </c>
      <c r="AO1670" s="30">
        <f>INDEX('Seasonal Index'!$E$2:$E$53,AI1670)</f>
        <v>0.95567024426301994</v>
      </c>
      <c r="AP1670" s="34">
        <f t="shared" si="367"/>
        <v>8884.8638439590286</v>
      </c>
      <c r="AQ1670" s="16">
        <f>IF(AJ1670=1,A1670-Regression!$C$15,0)</f>
        <v>173.71942446043158</v>
      </c>
      <c r="AR1670" s="16">
        <f>IF(AJ1670=1,AK1670-Regression!$D$15,0)</f>
        <v>-8674.9784172661602</v>
      </c>
      <c r="AS1670" s="16">
        <f>IF(AJ1670=1,AL1670-Regression!$E$15,0)</f>
        <v>-31292.565947242198</v>
      </c>
      <c r="AT1670" s="16">
        <f>IF(AJ1670=1,AP1670-Regression!$F$15,0)</f>
        <v>-209.70879786423757</v>
      </c>
      <c r="AU1670" s="19">
        <f>IF(AND(ISNUMBER(AK1670),ISNUMBER(AL1670)),Regression!$C$38+Regression!$D$38*A1670+Regression!$E$38*AK1670+Regression!$F$38*AL1670,"")</f>
        <v>8890.4225635477305</v>
      </c>
      <c r="AV1670" s="34">
        <f t="shared" si="368"/>
        <v>8496.312302907123</v>
      </c>
      <c r="AW1670" s="13" t="str">
        <f>IF(AJ1670=1,"Train",IF(AH1670=Inputs!$B$6+1,"Validation",IF(AH1670&gt;Inputs!$B$6+1,"Forecast","Not used")))</f>
        <v>Train</v>
      </c>
      <c r="AX1670" s="34">
        <f t="shared" si="369"/>
        <v>8491</v>
      </c>
      <c r="AY1670" s="38" t="str">
        <f t="shared" si="370"/>
        <v/>
      </c>
      <c r="AZ1670" s="13">
        <f t="shared" si="371"/>
        <v>-5.5587195887019334</v>
      </c>
      <c r="BB1670" s="19">
        <f>Regression!$C$45+Regression!$C$46*A1670</f>
        <v>8747.0843356355981</v>
      </c>
      <c r="BC1670" s="27">
        <f t="shared" si="372"/>
        <v>0.9707234632925269</v>
      </c>
      <c r="BD1670" s="30">
        <f>INDEX('Seasonal Index'!$H$2:$H$53,AI1670)</f>
        <v>0.94748400224267371</v>
      </c>
      <c r="BE1670" s="34">
        <f t="shared" si="373"/>
        <v>8287.7224742822145</v>
      </c>
      <c r="BF1670" s="38" t="str">
        <f t="shared" si="374"/>
        <v/>
      </c>
      <c r="BG1670" s="34">
        <f t="shared" si="375"/>
        <v>8491</v>
      </c>
      <c r="BH1670" s="13">
        <f t="shared" si="376"/>
        <v>0</v>
      </c>
      <c r="BI1670" s="13">
        <f t="shared" si="377"/>
        <v>0</v>
      </c>
    </row>
    <row r="1671" spans="1:61" x14ac:dyDescent="0.2">
      <c r="A1671" s="15">
        <v>1670</v>
      </c>
      <c r="B1671" s="35">
        <v>44960</v>
      </c>
      <c r="C1671" s="36">
        <v>8428</v>
      </c>
      <c r="D1671" s="37"/>
      <c r="E1671" s="15">
        <v>4105.9639999999999</v>
      </c>
      <c r="F1671" s="15">
        <v>200000</v>
      </c>
      <c r="G1671" s="15">
        <v>1859885.57142857</v>
      </c>
      <c r="H1671" s="15">
        <v>76.506</v>
      </c>
      <c r="I1671" s="15">
        <v>81.87</v>
      </c>
      <c r="J1671" s="15">
        <v>3.4889999999999999</v>
      </c>
      <c r="K1671" s="15">
        <v>26336.304</v>
      </c>
      <c r="L1671" s="15">
        <v>572428</v>
      </c>
      <c r="M1671" s="15">
        <v>779</v>
      </c>
      <c r="N1671" s="15">
        <v>13.874000000000001</v>
      </c>
      <c r="O1671" s="15">
        <v>258728</v>
      </c>
      <c r="P1671" s="15">
        <v>18108</v>
      </c>
      <c r="Q1671" s="15">
        <v>4778704</v>
      </c>
      <c r="R1671" s="15">
        <v>630000</v>
      </c>
      <c r="S1671" s="15">
        <v>15617</v>
      </c>
      <c r="T1671" s="15">
        <v>16.504999999999999</v>
      </c>
      <c r="U1671" s="15">
        <v>153.9</v>
      </c>
      <c r="V1671" s="15">
        <v>11</v>
      </c>
      <c r="W1671" s="15">
        <v>90.3</v>
      </c>
      <c r="X1671" s="15">
        <v>119.03022</v>
      </c>
      <c r="Y1671" s="15">
        <v>5.71428571428571</v>
      </c>
      <c r="Z1671" s="15">
        <v>4.99346923828125</v>
      </c>
      <c r="AA1671" s="15">
        <v>80.212982177734403</v>
      </c>
      <c r="AB1671" s="15">
        <v>332503</v>
      </c>
      <c r="AC1671" s="15">
        <v>29.3</v>
      </c>
      <c r="AD1671" s="15">
        <v>0</v>
      </c>
      <c r="AE1671" s="15">
        <v>180.6</v>
      </c>
      <c r="AF1671" s="15">
        <v>0.4</v>
      </c>
      <c r="AH1671" s="13">
        <f t="shared" si="364"/>
        <v>2023</v>
      </c>
      <c r="AI1671" s="13">
        <f t="shared" si="365"/>
        <v>5</v>
      </c>
      <c r="AJ1671" s="13">
        <f>IF(AND(ISNUMBER(C1671),ISNUMBER(AK1671),ISNUMBER(AL1671),AH1671&gt;=Inputs!$B$5,AH1671&lt;=Inputs!$B$6,AH1671&lt;&gt;Inputs!$B$7,AH1671&lt;&gt;Inputs!$B$8),1,0)</f>
        <v>1</v>
      </c>
      <c r="AK1671" s="13">
        <f>IF(INDEX($E1671:$AF1671,Inputs!$C$10)="","",INDEX($E1671:$AF1671,Inputs!$C$10))</f>
        <v>258728</v>
      </c>
      <c r="AL1671" s="13">
        <f>IF(INDEX($E1671:$AF1671,Inputs!$C$11)="","",INDEX($E1671:$AF1671,Inputs!$C$11))</f>
        <v>200000</v>
      </c>
      <c r="AM1671" s="19">
        <f>Regression!$C$5+Regression!$C$6*A1671</f>
        <v>8888.1828521437747</v>
      </c>
      <c r="AN1671" s="27">
        <f t="shared" si="366"/>
        <v>0.94822531671557797</v>
      </c>
      <c r="AO1671" s="30">
        <f>INDEX('Seasonal Index'!$E$2:$E$53,AI1671)</f>
        <v>0.96378521109549831</v>
      </c>
      <c r="AP1671" s="34">
        <f t="shared" si="367"/>
        <v>8744.686993505753</v>
      </c>
      <c r="AQ1671" s="16">
        <f>IF(AJ1671=1,A1671-Regression!$C$15,0)</f>
        <v>174.71942446043158</v>
      </c>
      <c r="AR1671" s="16">
        <f>IF(AJ1671=1,AK1671-Regression!$D$15,0)</f>
        <v>-8674.9784172661602</v>
      </c>
      <c r="AS1671" s="16">
        <f>IF(AJ1671=1,AL1671-Regression!$E$15,0)</f>
        <v>-35292.565947242198</v>
      </c>
      <c r="AT1671" s="16">
        <f>IF(AJ1671=1,AP1671-Regression!$F$15,0)</f>
        <v>-349.88564831751319</v>
      </c>
      <c r="AU1671" s="19">
        <f>IF(AND(ISNUMBER(AK1671),ISNUMBER(AL1671)),Regression!$C$38+Regression!$D$38*A1671+Regression!$E$38*AK1671+Regression!$F$38*AL1671,"")</f>
        <v>8899.4804158368261</v>
      </c>
      <c r="AV1671" s="34">
        <f t="shared" si="368"/>
        <v>8577.1876112175487</v>
      </c>
      <c r="AW1671" s="13" t="str">
        <f>IF(AJ1671=1,"Train",IF(AH1671=Inputs!$B$6+1,"Validation",IF(AH1671&gt;Inputs!$B$6+1,"Forecast","Not used")))</f>
        <v>Train</v>
      </c>
      <c r="AX1671" s="34">
        <f t="shared" si="369"/>
        <v>8428</v>
      </c>
      <c r="AY1671" s="38" t="str">
        <f t="shared" si="370"/>
        <v/>
      </c>
      <c r="AZ1671" s="13">
        <f t="shared" si="371"/>
        <v>-154.79342233107309</v>
      </c>
      <c r="BB1671" s="19">
        <f>Regression!$C$45+Regression!$C$46*A1671</f>
        <v>8748.6438352483765</v>
      </c>
      <c r="BC1671" s="27">
        <f t="shared" si="372"/>
        <v>0.96334930975741639</v>
      </c>
      <c r="BD1671" s="30">
        <f>INDEX('Seasonal Index'!$H$2:$H$53,AI1671)</f>
        <v>1.0045556242669631</v>
      </c>
      <c r="BE1671" s="34">
        <f t="shared" si="373"/>
        <v>8788.4993694072509</v>
      </c>
      <c r="BF1671" s="38" t="str">
        <f t="shared" si="374"/>
        <v/>
      </c>
      <c r="BG1671" s="34">
        <f t="shared" si="375"/>
        <v>8428</v>
      </c>
      <c r="BH1671" s="13">
        <f t="shared" si="376"/>
        <v>0</v>
      </c>
      <c r="BI1671" s="13">
        <f t="shared" si="377"/>
        <v>0</v>
      </c>
    </row>
    <row r="1672" spans="1:61" x14ac:dyDescent="0.2">
      <c r="A1672" s="15">
        <v>1671</v>
      </c>
      <c r="B1672" s="35">
        <v>44967</v>
      </c>
      <c r="C1672" s="36">
        <v>8274</v>
      </c>
      <c r="D1672" s="37"/>
      <c r="E1672" s="15">
        <v>4112.9799999999996</v>
      </c>
      <c r="F1672" s="15">
        <v>215000</v>
      </c>
      <c r="G1672" s="15">
        <v>1964128.57142857</v>
      </c>
      <c r="H1672" s="15">
        <v>77.506</v>
      </c>
      <c r="I1672" s="15">
        <v>83.298000000000002</v>
      </c>
      <c r="J1672" s="15">
        <v>3.444</v>
      </c>
      <c r="K1672" s="15">
        <v>26770.513999999999</v>
      </c>
      <c r="L1672" s="15">
        <v>590484</v>
      </c>
      <c r="M1672" s="15">
        <v>780</v>
      </c>
      <c r="N1672" s="15">
        <v>13.874000000000001</v>
      </c>
      <c r="O1672" s="15">
        <v>258728</v>
      </c>
      <c r="P1672" s="15">
        <v>18116.5</v>
      </c>
      <c r="Q1672" s="15">
        <v>4778704</v>
      </c>
      <c r="R1672" s="15">
        <v>630000</v>
      </c>
      <c r="S1672" s="15">
        <v>15617</v>
      </c>
      <c r="T1672" s="15">
        <v>16.504999999999999</v>
      </c>
      <c r="U1672" s="15">
        <v>155.69999999999999</v>
      </c>
      <c r="V1672" s="15">
        <v>11</v>
      </c>
      <c r="W1672" s="15">
        <v>94.1</v>
      </c>
      <c r="X1672" s="15">
        <v>118.8706</v>
      </c>
      <c r="Y1672" s="15">
        <v>5.71428571428571</v>
      </c>
      <c r="Z1672" s="15">
        <v>4.99346923828125</v>
      </c>
      <c r="AA1672" s="15">
        <v>80.212982177734403</v>
      </c>
      <c r="AB1672" s="15">
        <v>332503</v>
      </c>
      <c r="AC1672" s="15">
        <v>27.29</v>
      </c>
      <c r="AD1672" s="15">
        <v>0</v>
      </c>
      <c r="AE1672" s="15">
        <v>132.1</v>
      </c>
      <c r="AF1672" s="15">
        <v>0.3</v>
      </c>
      <c r="AH1672" s="13">
        <f t="shared" si="364"/>
        <v>2023</v>
      </c>
      <c r="AI1672" s="13">
        <f t="shared" si="365"/>
        <v>6</v>
      </c>
      <c r="AJ1672" s="13">
        <f>IF(AND(ISNUMBER(C1672),ISNUMBER(AK1672),ISNUMBER(AL1672),AH1672&gt;=Inputs!$B$5,AH1672&lt;=Inputs!$B$6,AH1672&lt;&gt;Inputs!$B$7,AH1672&lt;&gt;Inputs!$B$8),1,0)</f>
        <v>1</v>
      </c>
      <c r="AK1672" s="13">
        <f>IF(INDEX($E1672:$AF1672,Inputs!$C$10)="","",INDEX($E1672:$AF1672,Inputs!$C$10))</f>
        <v>258728</v>
      </c>
      <c r="AL1672" s="13">
        <f>IF(INDEX($E1672:$AF1672,Inputs!$C$11)="","",INDEX($E1672:$AF1672,Inputs!$C$11))</f>
        <v>215000</v>
      </c>
      <c r="AM1672" s="19">
        <f>Regression!$C$5+Regression!$C$6*A1672</f>
        <v>8887.010177205455</v>
      </c>
      <c r="AN1672" s="27">
        <f t="shared" si="366"/>
        <v>0.93102177616744697</v>
      </c>
      <c r="AO1672" s="30">
        <f>INDEX('Seasonal Index'!$E$2:$E$53,AI1672)</f>
        <v>0.93990301851114999</v>
      </c>
      <c r="AP1672" s="34">
        <f t="shared" si="367"/>
        <v>8803.0358846026484</v>
      </c>
      <c r="AQ1672" s="16">
        <f>IF(AJ1672=1,A1672-Regression!$C$15,0)</f>
        <v>175.71942446043158</v>
      </c>
      <c r="AR1672" s="16">
        <f>IF(AJ1672=1,AK1672-Regression!$D$15,0)</f>
        <v>-8674.9784172661602</v>
      </c>
      <c r="AS1672" s="16">
        <f>IF(AJ1672=1,AL1672-Regression!$E$15,0)</f>
        <v>-20292.565947242198</v>
      </c>
      <c r="AT1672" s="16">
        <f>IF(AJ1672=1,AP1672-Regression!$F$15,0)</f>
        <v>-291.5367572206178</v>
      </c>
      <c r="AU1672" s="19">
        <f>IF(AND(ISNUMBER(AK1672),ISNUMBER(AL1672)),Regression!$C$38+Regression!$D$38*A1672+Regression!$E$38*AK1672+Regression!$F$38*AL1672,"")</f>
        <v>8858.0924819675329</v>
      </c>
      <c r="AV1672" s="34">
        <f t="shared" si="368"/>
        <v>8325.7478620522088</v>
      </c>
      <c r="AW1672" s="13" t="str">
        <f>IF(AJ1672=1,"Train",IF(AH1672=Inputs!$B$6+1,"Validation",IF(AH1672&gt;Inputs!$B$6+1,"Forecast","Not used")))</f>
        <v>Train</v>
      </c>
      <c r="AX1672" s="34">
        <f t="shared" si="369"/>
        <v>8274</v>
      </c>
      <c r="AY1672" s="38" t="str">
        <f t="shared" si="370"/>
        <v/>
      </c>
      <c r="AZ1672" s="13">
        <f t="shared" si="371"/>
        <v>-55.05659736488451</v>
      </c>
      <c r="BB1672" s="19">
        <f>Regression!$C$45+Regression!$C$46*A1672</f>
        <v>8750.2033348611531</v>
      </c>
      <c r="BC1672" s="27">
        <f t="shared" si="372"/>
        <v>0.94557802640266198</v>
      </c>
      <c r="BD1672" s="30">
        <f>INDEX('Seasonal Index'!$H$2:$H$53,AI1672)</f>
        <v>0.95301266001084362</v>
      </c>
      <c r="BE1672" s="34">
        <f t="shared" si="373"/>
        <v>8339.0545557917812</v>
      </c>
      <c r="BF1672" s="38" t="str">
        <f t="shared" si="374"/>
        <v/>
      </c>
      <c r="BG1672" s="34">
        <f t="shared" si="375"/>
        <v>8274</v>
      </c>
      <c r="BH1672" s="13">
        <f t="shared" si="376"/>
        <v>0</v>
      </c>
      <c r="BI1672" s="13">
        <f t="shared" si="377"/>
        <v>0</v>
      </c>
    </row>
    <row r="1673" spans="1:61" x14ac:dyDescent="0.2">
      <c r="A1673" s="15">
        <v>1672</v>
      </c>
      <c r="B1673" s="35">
        <v>44974</v>
      </c>
      <c r="C1673" s="36">
        <v>8910</v>
      </c>
      <c r="D1673" s="37"/>
      <c r="E1673" s="15">
        <v>4118.1040000000003</v>
      </c>
      <c r="F1673" s="15">
        <v>220000</v>
      </c>
      <c r="G1673" s="15">
        <v>2076921.2857142901</v>
      </c>
      <c r="H1673" s="15">
        <v>78.510000000000005</v>
      </c>
      <c r="I1673" s="15">
        <v>84.171999999999997</v>
      </c>
      <c r="J1673" s="15">
        <v>3.39</v>
      </c>
      <c r="K1673" s="15">
        <v>26770.513999999999</v>
      </c>
      <c r="L1673" s="15">
        <v>590484</v>
      </c>
      <c r="M1673" s="15">
        <v>780</v>
      </c>
      <c r="N1673" s="15">
        <v>15.657</v>
      </c>
      <c r="O1673" s="15">
        <v>258030</v>
      </c>
      <c r="P1673" s="15">
        <v>18116.5</v>
      </c>
      <c r="Q1673" s="15">
        <v>4778704</v>
      </c>
      <c r="R1673" s="15">
        <v>630000</v>
      </c>
      <c r="S1673" s="15">
        <v>15617</v>
      </c>
      <c r="T1673" s="15">
        <v>16.504999999999999</v>
      </c>
      <c r="U1673" s="15">
        <v>155.69999999999999</v>
      </c>
      <c r="V1673" s="15">
        <v>11</v>
      </c>
      <c r="W1673" s="15">
        <v>94.1</v>
      </c>
      <c r="X1673" s="15">
        <v>120.23042</v>
      </c>
      <c r="Y1673" s="15">
        <v>5.71428571428571</v>
      </c>
      <c r="Z1673" s="15">
        <v>4.9549803733825701</v>
      </c>
      <c r="AA1673" s="15">
        <v>80.212982177734403</v>
      </c>
      <c r="AB1673" s="15">
        <v>332503</v>
      </c>
      <c r="AC1673" s="15">
        <v>27.29</v>
      </c>
      <c r="AD1673" s="15">
        <v>0</v>
      </c>
      <c r="AE1673" s="15">
        <v>123.7</v>
      </c>
      <c r="AF1673" s="15">
        <v>1.4</v>
      </c>
      <c r="AH1673" s="13">
        <f t="shared" si="364"/>
        <v>2023</v>
      </c>
      <c r="AI1673" s="13">
        <f t="shared" si="365"/>
        <v>7</v>
      </c>
      <c r="AJ1673" s="13">
        <f>IF(AND(ISNUMBER(C1673),ISNUMBER(AK1673),ISNUMBER(AL1673),AH1673&gt;=Inputs!$B$5,AH1673&lt;=Inputs!$B$6,AH1673&lt;&gt;Inputs!$B$7,AH1673&lt;&gt;Inputs!$B$8),1,0)</f>
        <v>1</v>
      </c>
      <c r="AK1673" s="13">
        <f>IF(INDEX($E1673:$AF1673,Inputs!$C$10)="","",INDEX($E1673:$AF1673,Inputs!$C$10))</f>
        <v>258030</v>
      </c>
      <c r="AL1673" s="13">
        <f>IF(INDEX($E1673:$AF1673,Inputs!$C$11)="","",INDEX($E1673:$AF1673,Inputs!$C$11))</f>
        <v>220000</v>
      </c>
      <c r="AM1673" s="19">
        <f>Regression!$C$5+Regression!$C$6*A1673</f>
        <v>8885.8375022671353</v>
      </c>
      <c r="AN1673" s="27">
        <f t="shared" si="366"/>
        <v>1.0027192144495891</v>
      </c>
      <c r="AO1673" s="30">
        <f>INDEX('Seasonal Index'!$E$2:$E$53,AI1673)</f>
        <v>0.9631620939890071</v>
      </c>
      <c r="AP1673" s="34">
        <f t="shared" si="367"/>
        <v>9250.7793398498234</v>
      </c>
      <c r="AQ1673" s="16">
        <f>IF(AJ1673=1,A1673-Regression!$C$15,0)</f>
        <v>176.71942446043158</v>
      </c>
      <c r="AR1673" s="16">
        <f>IF(AJ1673=1,AK1673-Regression!$D$15,0)</f>
        <v>-9372.9784172661602</v>
      </c>
      <c r="AS1673" s="16">
        <f>IF(AJ1673=1,AL1673-Regression!$E$15,0)</f>
        <v>-15292.565947242198</v>
      </c>
      <c r="AT1673" s="16">
        <f>IF(AJ1673=1,AP1673-Regression!$F$15,0)</f>
        <v>156.20669802655721</v>
      </c>
      <c r="AU1673" s="19">
        <f>IF(AND(ISNUMBER(AK1673),ISNUMBER(AL1673)),Regression!$C$38+Regression!$D$38*A1673+Regression!$E$38*AK1673+Regression!$F$38*AL1673,"")</f>
        <v>8841.9813414225027</v>
      </c>
      <c r="AV1673" s="34">
        <f t="shared" si="368"/>
        <v>8516.2612638162282</v>
      </c>
      <c r="AW1673" s="13" t="str">
        <f>IF(AJ1673=1,"Train",IF(AH1673=Inputs!$B$6+1,"Validation",IF(AH1673&gt;Inputs!$B$6+1,"Forecast","Not used")))</f>
        <v>Train</v>
      </c>
      <c r="AX1673" s="34">
        <f t="shared" si="369"/>
        <v>8910</v>
      </c>
      <c r="AY1673" s="38" t="str">
        <f t="shared" si="370"/>
        <v/>
      </c>
      <c r="AZ1673" s="13">
        <f t="shared" si="371"/>
        <v>408.79799842732064</v>
      </c>
      <c r="BB1673" s="19">
        <f>Regression!$C$45+Regression!$C$46*A1673</f>
        <v>8751.7628344739296</v>
      </c>
      <c r="BC1673" s="27">
        <f t="shared" si="372"/>
        <v>1.0180806048471469</v>
      </c>
      <c r="BD1673" s="30">
        <f>INDEX('Seasonal Index'!$H$2:$H$53,AI1673)</f>
        <v>0.98161870818373353</v>
      </c>
      <c r="BE1673" s="34">
        <f t="shared" si="373"/>
        <v>8590.8941279067094</v>
      </c>
      <c r="BF1673" s="38" t="str">
        <f t="shared" si="374"/>
        <v/>
      </c>
      <c r="BG1673" s="34">
        <f t="shared" si="375"/>
        <v>8910</v>
      </c>
      <c r="BH1673" s="13">
        <f t="shared" si="376"/>
        <v>0</v>
      </c>
      <c r="BI1673" s="13">
        <f t="shared" si="377"/>
        <v>0</v>
      </c>
    </row>
    <row r="1674" spans="1:61" x14ac:dyDescent="0.2">
      <c r="A1674" s="15">
        <v>1673</v>
      </c>
      <c r="B1674" s="35">
        <v>44981</v>
      </c>
      <c r="C1674" s="36">
        <v>9112</v>
      </c>
      <c r="D1674" s="37"/>
      <c r="E1674" s="15">
        <v>3992.6875</v>
      </c>
      <c r="F1674" s="15">
        <v>217000</v>
      </c>
      <c r="G1674" s="15">
        <v>2247758.42857143</v>
      </c>
      <c r="H1674" s="15">
        <v>75.42</v>
      </c>
      <c r="I1674" s="15">
        <v>81.774000000000001</v>
      </c>
      <c r="J1674" s="15">
        <v>3.379</v>
      </c>
      <c r="K1674" s="15">
        <v>26770.513999999999</v>
      </c>
      <c r="L1674" s="15">
        <v>590484</v>
      </c>
      <c r="M1674" s="15">
        <v>780</v>
      </c>
      <c r="N1674" s="15">
        <v>15.657</v>
      </c>
      <c r="O1674" s="15">
        <v>258030</v>
      </c>
      <c r="P1674" s="15">
        <v>18116.5</v>
      </c>
      <c r="Q1674" s="15">
        <v>4778704</v>
      </c>
      <c r="R1674" s="15">
        <v>630000</v>
      </c>
      <c r="S1674" s="15">
        <v>15617</v>
      </c>
      <c r="T1674" s="15">
        <v>16.899000000000001</v>
      </c>
      <c r="U1674" s="15">
        <v>155.69999999999999</v>
      </c>
      <c r="V1674" s="15">
        <v>11</v>
      </c>
      <c r="W1674" s="15">
        <v>94.1</v>
      </c>
      <c r="X1674" s="15">
        <v>120.27582</v>
      </c>
      <c r="Y1674" s="15">
        <v>5.71428571428571</v>
      </c>
      <c r="Z1674" s="15">
        <v>4.9549803733825701</v>
      </c>
      <c r="AA1674" s="15">
        <v>80.212982177734403</v>
      </c>
      <c r="AB1674" s="15">
        <v>332503</v>
      </c>
      <c r="AC1674" s="15">
        <v>27.29</v>
      </c>
      <c r="AD1674" s="15">
        <v>0</v>
      </c>
      <c r="AE1674" s="15">
        <v>119</v>
      </c>
      <c r="AF1674" s="15">
        <v>7.8</v>
      </c>
      <c r="AH1674" s="13">
        <f t="shared" si="364"/>
        <v>2023</v>
      </c>
      <c r="AI1674" s="13">
        <f t="shared" si="365"/>
        <v>8</v>
      </c>
      <c r="AJ1674" s="13">
        <f>IF(AND(ISNUMBER(C1674),ISNUMBER(AK1674),ISNUMBER(AL1674),AH1674&gt;=Inputs!$B$5,AH1674&lt;=Inputs!$B$6,AH1674&lt;&gt;Inputs!$B$7,AH1674&lt;&gt;Inputs!$B$8),1,0)</f>
        <v>1</v>
      </c>
      <c r="AK1674" s="13">
        <f>IF(INDEX($E1674:$AF1674,Inputs!$C$10)="","",INDEX($E1674:$AF1674,Inputs!$C$10))</f>
        <v>258030</v>
      </c>
      <c r="AL1674" s="13">
        <f>IF(INDEX($E1674:$AF1674,Inputs!$C$11)="","",INDEX($E1674:$AF1674,Inputs!$C$11))</f>
        <v>217000</v>
      </c>
      <c r="AM1674" s="19">
        <f>Regression!$C$5+Regression!$C$6*A1674</f>
        <v>8884.6648273288174</v>
      </c>
      <c r="AN1674" s="27">
        <f t="shared" si="366"/>
        <v>1.0255873662191408</v>
      </c>
      <c r="AO1674" s="30">
        <f>INDEX('Seasonal Index'!$E$2:$E$53,AI1674)</f>
        <v>0.97838705647303814</v>
      </c>
      <c r="AP1674" s="34">
        <f t="shared" si="367"/>
        <v>9313.2875580423261</v>
      </c>
      <c r="AQ1674" s="16">
        <f>IF(AJ1674=1,A1674-Regression!$C$15,0)</f>
        <v>177.71942446043158</v>
      </c>
      <c r="AR1674" s="16">
        <f>IF(AJ1674=1,AK1674-Regression!$D$15,0)</f>
        <v>-9372.9784172661602</v>
      </c>
      <c r="AS1674" s="16">
        <f>IF(AJ1674=1,AL1674-Regression!$E$15,0)</f>
        <v>-18292.565947242198</v>
      </c>
      <c r="AT1674" s="16">
        <f>IF(AJ1674=1,AP1674-Regression!$F$15,0)</f>
        <v>218.71491621905989</v>
      </c>
      <c r="AU1674" s="19">
        <f>IF(AND(ISNUMBER(AK1674),ISNUMBER(AL1674)),Regression!$C$38+Regression!$D$38*A1674+Regression!$E$38*AK1674+Regression!$F$38*AL1674,"")</f>
        <v>8848.3841523348401</v>
      </c>
      <c r="AV1674" s="34">
        <f t="shared" si="368"/>
        <v>8657.1445253455622</v>
      </c>
      <c r="AW1674" s="13" t="str">
        <f>IF(AJ1674=1,"Train",IF(AH1674=Inputs!$B$6+1,"Validation",IF(AH1674&gt;Inputs!$B$6+1,"Forecast","Not used")))</f>
        <v>Train</v>
      </c>
      <c r="AX1674" s="34">
        <f t="shared" si="369"/>
        <v>9112</v>
      </c>
      <c r="AY1674" s="38" t="str">
        <f t="shared" si="370"/>
        <v/>
      </c>
      <c r="AZ1674" s="13">
        <f t="shared" si="371"/>
        <v>464.90340570748594</v>
      </c>
      <c r="BB1674" s="19">
        <f>Regression!$C$45+Regression!$C$46*A1674</f>
        <v>8753.3223340867062</v>
      </c>
      <c r="BC1674" s="27">
        <f t="shared" si="372"/>
        <v>1.0409761747852642</v>
      </c>
      <c r="BD1674" s="30">
        <f>INDEX('Seasonal Index'!$H$2:$H$53,AI1674)</f>
        <v>1.0025158987054763</v>
      </c>
      <c r="BE1674" s="34">
        <f t="shared" si="373"/>
        <v>8775.344806415651</v>
      </c>
      <c r="BF1674" s="38" t="str">
        <f t="shared" si="374"/>
        <v/>
      </c>
      <c r="BG1674" s="34">
        <f t="shared" si="375"/>
        <v>9112</v>
      </c>
      <c r="BH1674" s="13">
        <f t="shared" si="376"/>
        <v>0</v>
      </c>
      <c r="BI1674" s="13">
        <f t="shared" si="377"/>
        <v>0</v>
      </c>
    </row>
    <row r="1675" spans="1:61" x14ac:dyDescent="0.2">
      <c r="A1675" s="15">
        <v>1674</v>
      </c>
      <c r="B1675" s="35">
        <v>44988</v>
      </c>
      <c r="C1675" s="36">
        <v>8562</v>
      </c>
      <c r="D1675" s="37"/>
      <c r="E1675" s="15">
        <v>3986.154</v>
      </c>
      <c r="F1675" s="15">
        <v>207000</v>
      </c>
      <c r="G1675" s="15">
        <v>2192078.7142857099</v>
      </c>
      <c r="H1675" s="15">
        <v>77.537999999999997</v>
      </c>
      <c r="I1675" s="15">
        <v>83.603999999999999</v>
      </c>
      <c r="J1675" s="15">
        <v>3.3420000000000001</v>
      </c>
      <c r="K1675" s="15">
        <v>26770.513999999999</v>
      </c>
      <c r="L1675" s="15">
        <v>590484</v>
      </c>
      <c r="M1675" s="15">
        <v>780</v>
      </c>
      <c r="N1675" s="15">
        <v>15.657</v>
      </c>
      <c r="O1675" s="15">
        <v>258030</v>
      </c>
      <c r="P1675" s="15">
        <v>18116.5</v>
      </c>
      <c r="Q1675" s="15">
        <v>4778704</v>
      </c>
      <c r="R1675" s="15">
        <v>630000</v>
      </c>
      <c r="S1675" s="15">
        <v>10582</v>
      </c>
      <c r="T1675" s="15">
        <v>16.899000000000001</v>
      </c>
      <c r="U1675" s="15">
        <v>155.69999999999999</v>
      </c>
      <c r="V1675" s="15">
        <v>11</v>
      </c>
      <c r="W1675" s="15">
        <v>94.1</v>
      </c>
      <c r="X1675" s="15">
        <v>121.03055000000001</v>
      </c>
      <c r="Y1675" s="15">
        <v>5.71428571428571</v>
      </c>
      <c r="Z1675" s="15">
        <v>4.9549803733825701</v>
      </c>
      <c r="AA1675" s="15">
        <v>80.212982177734403</v>
      </c>
      <c r="AB1675" s="15">
        <v>334350</v>
      </c>
      <c r="AC1675" s="15">
        <v>27.29</v>
      </c>
      <c r="AD1675" s="15">
        <v>0</v>
      </c>
      <c r="AE1675" s="15">
        <v>112</v>
      </c>
      <c r="AF1675" s="15">
        <v>8.9</v>
      </c>
      <c r="AH1675" s="13">
        <f t="shared" si="364"/>
        <v>2023</v>
      </c>
      <c r="AI1675" s="13">
        <f t="shared" si="365"/>
        <v>9</v>
      </c>
      <c r="AJ1675" s="13">
        <f>IF(AND(ISNUMBER(C1675),ISNUMBER(AK1675),ISNUMBER(AL1675),AH1675&gt;=Inputs!$B$5,AH1675&lt;=Inputs!$B$6,AH1675&lt;&gt;Inputs!$B$7,AH1675&lt;&gt;Inputs!$B$8),1,0)</f>
        <v>1</v>
      </c>
      <c r="AK1675" s="13">
        <f>IF(INDEX($E1675:$AF1675,Inputs!$C$10)="","",INDEX($E1675:$AF1675,Inputs!$C$10))</f>
        <v>258030</v>
      </c>
      <c r="AL1675" s="13">
        <f>IF(INDEX($E1675:$AF1675,Inputs!$C$11)="","",INDEX($E1675:$AF1675,Inputs!$C$11))</f>
        <v>207000</v>
      </c>
      <c r="AM1675" s="19">
        <f>Regression!$C$5+Regression!$C$6*A1675</f>
        <v>8883.4921523904977</v>
      </c>
      <c r="AN1675" s="27">
        <f t="shared" si="366"/>
        <v>0.9638101608156443</v>
      </c>
      <c r="AO1675" s="30">
        <f>INDEX('Seasonal Index'!$E$2:$E$53,AI1675)</f>
        <v>0.98629367627517528</v>
      </c>
      <c r="AP1675" s="34">
        <f t="shared" si="367"/>
        <v>8680.9843821924769</v>
      </c>
      <c r="AQ1675" s="16">
        <f>IF(AJ1675=1,A1675-Regression!$C$15,0)</f>
        <v>178.71942446043158</v>
      </c>
      <c r="AR1675" s="16">
        <f>IF(AJ1675=1,AK1675-Regression!$D$15,0)</f>
        <v>-9372.9784172661602</v>
      </c>
      <c r="AS1675" s="16">
        <f>IF(AJ1675=1,AL1675-Regression!$E$15,0)</f>
        <v>-28292.565947242198</v>
      </c>
      <c r="AT1675" s="16">
        <f>IF(AJ1675=1,AP1675-Regression!$F$15,0)</f>
        <v>-413.58825963078925</v>
      </c>
      <c r="AU1675" s="19">
        <f>IF(AND(ISNUMBER(AK1675),ISNUMBER(AL1675)),Regression!$C$38+Regression!$D$38*A1675+Regression!$E$38*AK1675+Regression!$F$38*AL1675,"")</f>
        <v>8873.3722528844755</v>
      </c>
      <c r="AV1675" s="34">
        <f t="shared" si="368"/>
        <v>8751.7509402555643</v>
      </c>
      <c r="AW1675" s="13" t="str">
        <f>IF(AJ1675=1,"Train",IF(AH1675=Inputs!$B$6+1,"Validation",IF(AH1675&gt;Inputs!$B$6+1,"Forecast","Not used")))</f>
        <v>Train</v>
      </c>
      <c r="AX1675" s="34">
        <f t="shared" si="369"/>
        <v>8562</v>
      </c>
      <c r="AY1675" s="38" t="str">
        <f t="shared" si="370"/>
        <v/>
      </c>
      <c r="AZ1675" s="13">
        <f t="shared" si="371"/>
        <v>-192.38787069199861</v>
      </c>
      <c r="BB1675" s="19">
        <f>Regression!$C$45+Regression!$C$46*A1675</f>
        <v>8754.8818336994827</v>
      </c>
      <c r="BC1675" s="27">
        <f t="shared" si="372"/>
        <v>0.97796865367650787</v>
      </c>
      <c r="BD1675" s="30">
        <f>INDEX('Seasonal Index'!$H$2:$H$53,AI1675)</f>
        <v>1.0104103597905623</v>
      </c>
      <c r="BE1675" s="34">
        <f t="shared" si="373"/>
        <v>8846.023303512151</v>
      </c>
      <c r="BF1675" s="38" t="str">
        <f t="shared" si="374"/>
        <v/>
      </c>
      <c r="BG1675" s="34">
        <f t="shared" si="375"/>
        <v>8562</v>
      </c>
      <c r="BH1675" s="13">
        <f t="shared" si="376"/>
        <v>0</v>
      </c>
      <c r="BI1675" s="13">
        <f t="shared" si="377"/>
        <v>0</v>
      </c>
    </row>
    <row r="1676" spans="1:61" x14ac:dyDescent="0.2">
      <c r="A1676" s="15">
        <v>1675</v>
      </c>
      <c r="B1676" s="35">
        <v>44995</v>
      </c>
      <c r="C1676" s="36">
        <v>8594</v>
      </c>
      <c r="D1676" s="37"/>
      <c r="E1676" s="15">
        <v>3961.3420000000001</v>
      </c>
      <c r="F1676" s="15">
        <v>230000</v>
      </c>
      <c r="G1676" s="15">
        <v>2249492</v>
      </c>
      <c r="H1676" s="15">
        <v>77.31</v>
      </c>
      <c r="I1676" s="15">
        <v>82.858000000000004</v>
      </c>
      <c r="J1676" s="15">
        <v>3.3889999999999998</v>
      </c>
      <c r="K1676" s="15">
        <v>26770.513999999999</v>
      </c>
      <c r="L1676" s="15">
        <v>590484</v>
      </c>
      <c r="M1676" s="15">
        <v>772</v>
      </c>
      <c r="N1676" s="15">
        <v>15.657</v>
      </c>
      <c r="O1676" s="15">
        <v>258030</v>
      </c>
      <c r="P1676" s="15">
        <v>18449.099999999999</v>
      </c>
      <c r="Q1676" s="15">
        <v>4778704</v>
      </c>
      <c r="R1676" s="15">
        <v>630000</v>
      </c>
      <c r="S1676" s="15">
        <v>10582</v>
      </c>
      <c r="T1676" s="15">
        <v>16.899000000000001</v>
      </c>
      <c r="U1676" s="15">
        <v>155.69999999999999</v>
      </c>
      <c r="V1676" s="15">
        <v>11</v>
      </c>
      <c r="W1676" s="15">
        <v>88</v>
      </c>
      <c r="X1676" s="15">
        <v>121.05346</v>
      </c>
      <c r="Y1676" s="15">
        <v>5.71428571428571</v>
      </c>
      <c r="Z1676" s="15">
        <v>4.9549803733825701</v>
      </c>
      <c r="AA1676" s="15">
        <v>80.212982177734403</v>
      </c>
      <c r="AB1676" s="15">
        <v>334350</v>
      </c>
      <c r="AC1676" s="15">
        <v>27.86</v>
      </c>
      <c r="AD1676" s="15">
        <v>0</v>
      </c>
      <c r="AE1676" s="15">
        <v>109.8</v>
      </c>
      <c r="AF1676" s="15">
        <v>7.6</v>
      </c>
      <c r="AH1676" s="13">
        <f t="shared" si="364"/>
        <v>2023</v>
      </c>
      <c r="AI1676" s="13">
        <f t="shared" si="365"/>
        <v>10</v>
      </c>
      <c r="AJ1676" s="13">
        <f>IF(AND(ISNUMBER(C1676),ISNUMBER(AK1676),ISNUMBER(AL1676),AH1676&gt;=Inputs!$B$5,AH1676&lt;=Inputs!$B$6,AH1676&lt;&gt;Inputs!$B$7,AH1676&lt;&gt;Inputs!$B$8),1,0)</f>
        <v>1</v>
      </c>
      <c r="AK1676" s="13">
        <f>IF(INDEX($E1676:$AF1676,Inputs!$C$10)="","",INDEX($E1676:$AF1676,Inputs!$C$10))</f>
        <v>258030</v>
      </c>
      <c r="AL1676" s="13">
        <f>IF(INDEX($E1676:$AF1676,Inputs!$C$11)="","",INDEX($E1676:$AF1676,Inputs!$C$11))</f>
        <v>230000</v>
      </c>
      <c r="AM1676" s="19">
        <f>Regression!$C$5+Regression!$C$6*A1676</f>
        <v>8882.3194774521799</v>
      </c>
      <c r="AN1676" s="27">
        <f t="shared" si="366"/>
        <v>0.96754006898940303</v>
      </c>
      <c r="AO1676" s="30">
        <f>INDEX('Seasonal Index'!$E$2:$E$53,AI1676)</f>
        <v>0.99527490721887679</v>
      </c>
      <c r="AP1676" s="34">
        <f t="shared" si="367"/>
        <v>8634.8002322438169</v>
      </c>
      <c r="AQ1676" s="16">
        <f>IF(AJ1676=1,A1676-Regression!$C$15,0)</f>
        <v>179.71942446043158</v>
      </c>
      <c r="AR1676" s="16">
        <f>IF(AJ1676=1,AK1676-Regression!$D$15,0)</f>
        <v>-9372.9784172661602</v>
      </c>
      <c r="AS1676" s="16">
        <f>IF(AJ1676=1,AL1676-Regression!$E$15,0)</f>
        <v>-5292.5659472421976</v>
      </c>
      <c r="AT1676" s="16">
        <f>IF(AJ1676=1,AP1676-Regression!$F$15,0)</f>
        <v>-459.77240957944923</v>
      </c>
      <c r="AU1676" s="19">
        <f>IF(AND(ISNUMBER(AK1676),ISNUMBER(AL1676)),Regression!$C$38+Regression!$D$38*A1676+Regression!$E$38*AK1676+Regression!$F$38*AL1676,"")</f>
        <v>8810.7439880011279</v>
      </c>
      <c r="AV1676" s="34">
        <f t="shared" si="368"/>
        <v>8769.1124051870993</v>
      </c>
      <c r="AW1676" s="13" t="str">
        <f>IF(AJ1676=1,"Train",IF(AH1676=Inputs!$B$6+1,"Validation",IF(AH1676&gt;Inputs!$B$6+1,"Forecast","Not used")))</f>
        <v>Train</v>
      </c>
      <c r="AX1676" s="34">
        <f t="shared" si="369"/>
        <v>8594</v>
      </c>
      <c r="AY1676" s="38" t="str">
        <f t="shared" si="370"/>
        <v/>
      </c>
      <c r="AZ1676" s="13">
        <f t="shared" si="371"/>
        <v>-175.94375575731101</v>
      </c>
      <c r="BB1676" s="19">
        <f>Regression!$C$45+Regression!$C$46*A1676</f>
        <v>8756.4413333122593</v>
      </c>
      <c r="BC1676" s="27">
        <f t="shared" si="372"/>
        <v>0.98144893260527177</v>
      </c>
      <c r="BD1676" s="30">
        <f>INDEX('Seasonal Index'!$H$2:$H$53,AI1676)</f>
        <v>1.0119261816291902</v>
      </c>
      <c r="BE1676" s="34">
        <f t="shared" si="373"/>
        <v>8860.8722430786893</v>
      </c>
      <c r="BF1676" s="38" t="str">
        <f t="shared" si="374"/>
        <v/>
      </c>
      <c r="BG1676" s="34">
        <f t="shared" si="375"/>
        <v>8594</v>
      </c>
      <c r="BH1676" s="13">
        <f t="shared" si="376"/>
        <v>0</v>
      </c>
      <c r="BI1676" s="13">
        <f t="shared" si="377"/>
        <v>0</v>
      </c>
    </row>
    <row r="1677" spans="1:61" x14ac:dyDescent="0.2">
      <c r="A1677" s="15">
        <v>1676</v>
      </c>
      <c r="B1677" s="35">
        <v>45002</v>
      </c>
      <c r="C1677" s="36">
        <v>8960</v>
      </c>
      <c r="D1677" s="37"/>
      <c r="E1677" s="15">
        <v>3908.78</v>
      </c>
      <c r="F1677" s="15">
        <v>222000</v>
      </c>
      <c r="G1677" s="15">
        <v>2360553.1428571399</v>
      </c>
      <c r="H1677" s="15">
        <v>69.599999999999994</v>
      </c>
      <c r="I1677" s="15">
        <v>74.977999999999994</v>
      </c>
      <c r="J1677" s="15">
        <v>3.456</v>
      </c>
      <c r="K1677" s="15">
        <v>26770.513999999999</v>
      </c>
      <c r="L1677" s="15">
        <v>556153</v>
      </c>
      <c r="M1677" s="15">
        <v>772</v>
      </c>
      <c r="N1677" s="15">
        <v>15.47</v>
      </c>
      <c r="O1677" s="15">
        <v>258030</v>
      </c>
      <c r="P1677" s="15">
        <v>18449.099999999999</v>
      </c>
      <c r="Q1677" s="15">
        <v>4858439</v>
      </c>
      <c r="R1677" s="15">
        <v>630000</v>
      </c>
      <c r="S1677" s="15">
        <v>10582</v>
      </c>
      <c r="T1677" s="15">
        <v>16.899000000000001</v>
      </c>
      <c r="U1677" s="15">
        <v>155.69999999999999</v>
      </c>
      <c r="V1677" s="15">
        <v>11</v>
      </c>
      <c r="W1677" s="15">
        <v>88</v>
      </c>
      <c r="X1677" s="15">
        <v>121.21726</v>
      </c>
      <c r="Y1677" s="15">
        <v>5.71428571428571</v>
      </c>
      <c r="Z1677" s="15">
        <v>4.2254548072814897</v>
      </c>
      <c r="AA1677" s="15">
        <v>80.212982177734403</v>
      </c>
      <c r="AB1677" s="15">
        <v>334350</v>
      </c>
      <c r="AC1677" s="15">
        <v>27.86</v>
      </c>
      <c r="AD1677" s="15">
        <v>0</v>
      </c>
      <c r="AE1677" s="15">
        <v>123.8</v>
      </c>
      <c r="AF1677" s="15">
        <v>4.3</v>
      </c>
      <c r="AH1677" s="13">
        <f t="shared" si="364"/>
        <v>2023</v>
      </c>
      <c r="AI1677" s="13">
        <f t="shared" si="365"/>
        <v>11</v>
      </c>
      <c r="AJ1677" s="13">
        <f>IF(AND(ISNUMBER(C1677),ISNUMBER(AK1677),ISNUMBER(AL1677),AH1677&gt;=Inputs!$B$5,AH1677&lt;=Inputs!$B$6,AH1677&lt;&gt;Inputs!$B$7,AH1677&lt;&gt;Inputs!$B$8),1,0)</f>
        <v>1</v>
      </c>
      <c r="AK1677" s="13">
        <f>IF(INDEX($E1677:$AF1677,Inputs!$C$10)="","",INDEX($E1677:$AF1677,Inputs!$C$10))</f>
        <v>258030</v>
      </c>
      <c r="AL1677" s="13">
        <f>IF(INDEX($E1677:$AF1677,Inputs!$C$11)="","",INDEX($E1677:$AF1677,Inputs!$C$11))</f>
        <v>222000</v>
      </c>
      <c r="AM1677" s="19">
        <f>Regression!$C$5+Regression!$C$6*A1677</f>
        <v>8881.1468025138602</v>
      </c>
      <c r="AN1677" s="27">
        <f t="shared" si="366"/>
        <v>1.0088787179448289</v>
      </c>
      <c r="AO1677" s="30">
        <f>INDEX('Seasonal Index'!$E$2:$E$53,AI1677)</f>
        <v>1.0021277529608945</v>
      </c>
      <c r="AP1677" s="34">
        <f t="shared" si="367"/>
        <v>8940.9758122422154</v>
      </c>
      <c r="AQ1677" s="16">
        <f>IF(AJ1677=1,A1677-Regression!$C$15,0)</f>
        <v>180.71942446043158</v>
      </c>
      <c r="AR1677" s="16">
        <f>IF(AJ1677=1,AK1677-Regression!$D$15,0)</f>
        <v>-9372.9784172661602</v>
      </c>
      <c r="AS1677" s="16">
        <f>IF(AJ1677=1,AL1677-Regression!$E$15,0)</f>
        <v>-13292.565947242198</v>
      </c>
      <c r="AT1677" s="16">
        <f>IF(AJ1677=1,AP1677-Regression!$F$15,0)</f>
        <v>-153.59682958105077</v>
      </c>
      <c r="AU1677" s="19">
        <f>IF(AND(ISNUMBER(AK1677),ISNUMBER(AL1677)),Regression!$C$38+Regression!$D$38*A1677+Regression!$E$38*AK1677+Regression!$F$38*AL1677,"")</f>
        <v>8830.4220057972489</v>
      </c>
      <c r="AV1677" s="34">
        <f t="shared" si="368"/>
        <v>8849.2109623660326</v>
      </c>
      <c r="AW1677" s="13" t="str">
        <f>IF(AJ1677=1,"Train",IF(AH1677=Inputs!$B$6+1,"Validation",IF(AH1677&gt;Inputs!$B$6+1,"Forecast","Not used")))</f>
        <v>Train</v>
      </c>
      <c r="AX1677" s="34">
        <f t="shared" si="369"/>
        <v>8960</v>
      </c>
      <c r="AY1677" s="38" t="str">
        <f t="shared" si="370"/>
        <v/>
      </c>
      <c r="AZ1677" s="13">
        <f t="shared" si="371"/>
        <v>110.55380644496654</v>
      </c>
      <c r="BB1677" s="19">
        <f>Regression!$C$45+Regression!$C$46*A1677</f>
        <v>8758.0008329250377</v>
      </c>
      <c r="BC1677" s="27">
        <f t="shared" si="372"/>
        <v>1.0230645293290634</v>
      </c>
      <c r="BD1677" s="30">
        <f>INDEX('Seasonal Index'!$H$2:$H$53,AI1677)</f>
        <v>1.0050201958166503</v>
      </c>
      <c r="BE1677" s="34">
        <f t="shared" si="373"/>
        <v>8801.9677120687065</v>
      </c>
      <c r="BF1677" s="38" t="str">
        <f t="shared" si="374"/>
        <v/>
      </c>
      <c r="BG1677" s="34">
        <f t="shared" si="375"/>
        <v>8960</v>
      </c>
      <c r="BH1677" s="13">
        <f t="shared" si="376"/>
        <v>0</v>
      </c>
      <c r="BI1677" s="13">
        <f t="shared" si="377"/>
        <v>0</v>
      </c>
    </row>
    <row r="1678" spans="1:61" x14ac:dyDescent="0.2">
      <c r="A1678" s="15">
        <v>1677</v>
      </c>
      <c r="B1678" s="35">
        <v>45009</v>
      </c>
      <c r="C1678" s="36">
        <v>9145</v>
      </c>
      <c r="D1678" s="37"/>
      <c r="E1678" s="15">
        <v>3962.2240000000002</v>
      </c>
      <c r="F1678" s="15">
        <v>230000</v>
      </c>
      <c r="G1678" s="15">
        <v>2357525.1428571399</v>
      </c>
      <c r="H1678" s="15">
        <v>69.331999999999994</v>
      </c>
      <c r="I1678" s="15">
        <v>74.244</v>
      </c>
      <c r="J1678" s="15">
        <v>3.4220000000000002</v>
      </c>
      <c r="K1678" s="15">
        <v>26770.513999999999</v>
      </c>
      <c r="L1678" s="15">
        <v>556153</v>
      </c>
      <c r="M1678" s="15">
        <v>772</v>
      </c>
      <c r="N1678" s="15">
        <v>15.47</v>
      </c>
      <c r="O1678" s="15">
        <v>248718</v>
      </c>
      <c r="P1678" s="15">
        <v>18449.099999999999</v>
      </c>
      <c r="Q1678" s="15">
        <v>4858439</v>
      </c>
      <c r="R1678" s="15">
        <v>630000</v>
      </c>
      <c r="S1678" s="15">
        <v>10582</v>
      </c>
      <c r="T1678" s="15">
        <v>16.899000000000001</v>
      </c>
      <c r="U1678" s="15">
        <v>155.69999999999999</v>
      </c>
      <c r="V1678" s="15">
        <v>11</v>
      </c>
      <c r="W1678" s="15">
        <v>88</v>
      </c>
      <c r="X1678" s="15">
        <v>121.45962</v>
      </c>
      <c r="Y1678" s="15">
        <v>5.71428571428571</v>
      </c>
      <c r="Z1678" s="15">
        <v>4.2254548072814897</v>
      </c>
      <c r="AA1678" s="15">
        <v>80.212982177734403</v>
      </c>
      <c r="AB1678" s="15">
        <v>334350</v>
      </c>
      <c r="AC1678" s="15">
        <v>27.86</v>
      </c>
      <c r="AD1678" s="15">
        <v>0</v>
      </c>
      <c r="AE1678" s="15">
        <v>121.1</v>
      </c>
      <c r="AF1678" s="15">
        <v>5.3</v>
      </c>
      <c r="AH1678" s="13">
        <f t="shared" si="364"/>
        <v>2023</v>
      </c>
      <c r="AI1678" s="13">
        <f t="shared" si="365"/>
        <v>12</v>
      </c>
      <c r="AJ1678" s="13">
        <f>IF(AND(ISNUMBER(C1678),ISNUMBER(AK1678),ISNUMBER(AL1678),AH1678&gt;=Inputs!$B$5,AH1678&lt;=Inputs!$B$6,AH1678&lt;&gt;Inputs!$B$7,AH1678&lt;&gt;Inputs!$B$8),1,0)</f>
        <v>1</v>
      </c>
      <c r="AK1678" s="13">
        <f>IF(INDEX($E1678:$AF1678,Inputs!$C$10)="","",INDEX($E1678:$AF1678,Inputs!$C$10))</f>
        <v>248718</v>
      </c>
      <c r="AL1678" s="13">
        <f>IF(INDEX($E1678:$AF1678,Inputs!$C$11)="","",INDEX($E1678:$AF1678,Inputs!$C$11))</f>
        <v>230000</v>
      </c>
      <c r="AM1678" s="19">
        <f>Regression!$C$5+Regression!$C$6*A1678</f>
        <v>8879.9741275755405</v>
      </c>
      <c r="AN1678" s="27">
        <f t="shared" si="366"/>
        <v>1.0298453428598917</v>
      </c>
      <c r="AO1678" s="30">
        <f>INDEX('Seasonal Index'!$E$2:$E$53,AI1678)</f>
        <v>0.99255102448152055</v>
      </c>
      <c r="AP1678" s="34">
        <f t="shared" si="367"/>
        <v>9213.6321200988932</v>
      </c>
      <c r="AQ1678" s="16">
        <f>IF(AJ1678=1,A1678-Regression!$C$15,0)</f>
        <v>181.71942446043158</v>
      </c>
      <c r="AR1678" s="16">
        <f>IF(AJ1678=1,AK1678-Regression!$D$15,0)</f>
        <v>-18684.97841726616</v>
      </c>
      <c r="AS1678" s="16">
        <f>IF(AJ1678=1,AL1678-Regression!$E$15,0)</f>
        <v>-5292.5659472421976</v>
      </c>
      <c r="AT1678" s="16">
        <f>IF(AJ1678=1,AP1678-Regression!$F$15,0)</f>
        <v>119.05947827562704</v>
      </c>
      <c r="AU1678" s="19">
        <f>IF(AND(ISNUMBER(AK1678),ISNUMBER(AL1678)),Regression!$C$38+Regression!$D$38*A1678+Regression!$E$38*AK1678+Regression!$F$38*AL1678,"")</f>
        <v>8790.6280240751566</v>
      </c>
      <c r="AV1678" s="34">
        <f t="shared" si="368"/>
        <v>8725.1468511317617</v>
      </c>
      <c r="AW1678" s="13" t="str">
        <f>IF(AJ1678=1,"Train",IF(AH1678=Inputs!$B$6+1,"Validation",IF(AH1678&gt;Inputs!$B$6+1,"Forecast","Not used")))</f>
        <v>Train</v>
      </c>
      <c r="AX1678" s="34">
        <f t="shared" si="369"/>
        <v>9145</v>
      </c>
      <c r="AY1678" s="38" t="str">
        <f t="shared" si="370"/>
        <v/>
      </c>
      <c r="AZ1678" s="13">
        <f t="shared" si="371"/>
        <v>423.00409602373657</v>
      </c>
      <c r="BB1678" s="19">
        <f>Regression!$C$45+Regression!$C$46*A1678</f>
        <v>8759.5603325378142</v>
      </c>
      <c r="BC1678" s="27">
        <f t="shared" si="372"/>
        <v>1.0440021705233824</v>
      </c>
      <c r="BD1678" s="30">
        <f>INDEX('Seasonal Index'!$H$2:$H$53,AI1678)</f>
        <v>1.0030364776411875</v>
      </c>
      <c r="BE1678" s="34">
        <f t="shared" si="373"/>
        <v>8786.1585416341986</v>
      </c>
      <c r="BF1678" s="38" t="str">
        <f t="shared" si="374"/>
        <v/>
      </c>
      <c r="BG1678" s="34">
        <f t="shared" si="375"/>
        <v>9145</v>
      </c>
      <c r="BH1678" s="13">
        <f t="shared" si="376"/>
        <v>0</v>
      </c>
      <c r="BI1678" s="13">
        <f t="shared" si="377"/>
        <v>0</v>
      </c>
    </row>
    <row r="1679" spans="1:61" x14ac:dyDescent="0.2">
      <c r="A1679" s="15">
        <v>1678</v>
      </c>
      <c r="B1679" s="35">
        <v>45016</v>
      </c>
      <c r="C1679" s="36">
        <v>9295</v>
      </c>
      <c r="D1679" s="37"/>
      <c r="E1679" s="15">
        <v>4027.35</v>
      </c>
      <c r="F1679" s="15">
        <v>234000</v>
      </c>
      <c r="G1679" s="15">
        <v>2341143.7142857099</v>
      </c>
      <c r="H1679" s="15">
        <v>73.787999999999997</v>
      </c>
      <c r="I1679" s="15">
        <v>78.004000000000005</v>
      </c>
      <c r="J1679" s="15">
        <v>3.4209999999999998</v>
      </c>
      <c r="K1679" s="15">
        <v>26770.513999999999</v>
      </c>
      <c r="L1679" s="15">
        <v>556153</v>
      </c>
      <c r="M1679" s="15">
        <v>772</v>
      </c>
      <c r="N1679" s="15">
        <v>15.47</v>
      </c>
      <c r="O1679" s="15">
        <v>248718</v>
      </c>
      <c r="P1679" s="15">
        <v>18449.099999999999</v>
      </c>
      <c r="Q1679" s="15">
        <v>4858439</v>
      </c>
      <c r="R1679" s="15">
        <v>630000</v>
      </c>
      <c r="S1679" s="15">
        <v>10582</v>
      </c>
      <c r="T1679" s="15">
        <v>16.899000000000001</v>
      </c>
      <c r="U1679" s="15">
        <v>155.69999999999999</v>
      </c>
      <c r="V1679" s="15">
        <v>11</v>
      </c>
      <c r="W1679" s="15">
        <v>88</v>
      </c>
      <c r="X1679" s="15">
        <v>120.55002</v>
      </c>
      <c r="Y1679" s="15">
        <v>5.71428571428571</v>
      </c>
      <c r="Z1679" s="15">
        <v>4.2254548072814897</v>
      </c>
      <c r="AA1679" s="15">
        <v>80.212982177734403</v>
      </c>
      <c r="AB1679" s="15">
        <v>334350</v>
      </c>
      <c r="AC1679" s="15">
        <v>27.86</v>
      </c>
      <c r="AD1679" s="15">
        <v>0</v>
      </c>
      <c r="AE1679" s="15">
        <v>95.9</v>
      </c>
      <c r="AF1679" s="15">
        <v>7.4</v>
      </c>
      <c r="AH1679" s="13">
        <f t="shared" si="364"/>
        <v>2023</v>
      </c>
      <c r="AI1679" s="13">
        <f t="shared" si="365"/>
        <v>13</v>
      </c>
      <c r="AJ1679" s="13">
        <f>IF(AND(ISNUMBER(C1679),ISNUMBER(AK1679),ISNUMBER(AL1679),AH1679&gt;=Inputs!$B$5,AH1679&lt;=Inputs!$B$6,AH1679&lt;&gt;Inputs!$B$7,AH1679&lt;&gt;Inputs!$B$8),1,0)</f>
        <v>1</v>
      </c>
      <c r="AK1679" s="13">
        <f>IF(INDEX($E1679:$AF1679,Inputs!$C$10)="","",INDEX($E1679:$AF1679,Inputs!$C$10))</f>
        <v>248718</v>
      </c>
      <c r="AL1679" s="13">
        <f>IF(INDEX($E1679:$AF1679,Inputs!$C$11)="","",INDEX($E1679:$AF1679,Inputs!$C$11))</f>
        <v>234000</v>
      </c>
      <c r="AM1679" s="19">
        <f>Regression!$C$5+Regression!$C$6*A1679</f>
        <v>8878.8014526372226</v>
      </c>
      <c r="AN1679" s="27">
        <f t="shared" si="366"/>
        <v>1.0468755326473886</v>
      </c>
      <c r="AO1679" s="30">
        <f>INDEX('Seasonal Index'!$E$2:$E$53,AI1679)</f>
        <v>1.0067199075539344</v>
      </c>
      <c r="AP1679" s="34">
        <f t="shared" si="367"/>
        <v>9232.9553933073748</v>
      </c>
      <c r="AQ1679" s="16">
        <f>IF(AJ1679=1,A1679-Regression!$C$15,0)</f>
        <v>182.71942446043158</v>
      </c>
      <c r="AR1679" s="16">
        <f>IF(AJ1679=1,AK1679-Regression!$D$15,0)</f>
        <v>-18684.97841726616</v>
      </c>
      <c r="AS1679" s="16">
        <f>IF(AJ1679=1,AL1679-Regression!$E$15,0)</f>
        <v>-1292.5659472421976</v>
      </c>
      <c r="AT1679" s="16">
        <f>IF(AJ1679=1,AP1679-Regression!$F$15,0)</f>
        <v>138.38275148410867</v>
      </c>
      <c r="AU1679" s="19">
        <f>IF(AND(ISNUMBER(AK1679),ISNUMBER(AL1679)),Regression!$C$38+Regression!$D$38*A1679+Regression!$E$38*AK1679+Regression!$F$38*AL1679,"")</f>
        <v>8778.4455453501923</v>
      </c>
      <c r="AV1679" s="34">
        <f t="shared" si="368"/>
        <v>8837.4358878821931</v>
      </c>
      <c r="AW1679" s="13" t="str">
        <f>IF(AJ1679=1,"Train",IF(AH1679=Inputs!$B$6+1,"Validation",IF(AH1679&gt;Inputs!$B$6+1,"Forecast","Not used")))</f>
        <v>Train</v>
      </c>
      <c r="AX1679" s="34">
        <f t="shared" si="369"/>
        <v>9295</v>
      </c>
      <c r="AY1679" s="38" t="str">
        <f t="shared" si="370"/>
        <v/>
      </c>
      <c r="AZ1679" s="13">
        <f t="shared" si="371"/>
        <v>454.5098479571825</v>
      </c>
      <c r="BB1679" s="19">
        <f>Regression!$C$45+Regression!$C$46*A1679</f>
        <v>8761.1198321505908</v>
      </c>
      <c r="BC1679" s="27">
        <f t="shared" si="372"/>
        <v>1.060937434720415</v>
      </c>
      <c r="BD1679" s="30">
        <f>INDEX('Seasonal Index'!$H$2:$H$53,AI1679)</f>
        <v>1.0306249409207193</v>
      </c>
      <c r="BE1679" s="34">
        <f t="shared" si="373"/>
        <v>9029.4286094095442</v>
      </c>
      <c r="BF1679" s="38" t="str">
        <f t="shared" si="374"/>
        <v/>
      </c>
      <c r="BG1679" s="34">
        <f t="shared" si="375"/>
        <v>9295</v>
      </c>
      <c r="BH1679" s="13">
        <f t="shared" si="376"/>
        <v>0</v>
      </c>
      <c r="BI1679" s="13">
        <f t="shared" si="377"/>
        <v>0</v>
      </c>
    </row>
    <row r="1680" spans="1:61" x14ac:dyDescent="0.2">
      <c r="A1680" s="15">
        <v>1679</v>
      </c>
      <c r="B1680" s="35">
        <v>45023</v>
      </c>
      <c r="C1680" s="36">
        <v>8936</v>
      </c>
      <c r="D1680" s="37"/>
      <c r="E1680" s="15">
        <v>4105.1274999999996</v>
      </c>
      <c r="F1680" s="15">
        <v>217000</v>
      </c>
      <c r="G1680" s="15">
        <v>2357607.42857143</v>
      </c>
      <c r="H1680" s="15">
        <v>80.622500000000002</v>
      </c>
      <c r="I1680" s="15">
        <v>85.99</v>
      </c>
      <c r="J1680" s="15">
        <v>3.4969999999999999</v>
      </c>
      <c r="K1680" s="15">
        <v>26770.513999999999</v>
      </c>
      <c r="L1680" s="15">
        <v>556153</v>
      </c>
      <c r="M1680" s="15">
        <v>758</v>
      </c>
      <c r="N1680" s="15">
        <v>15.47</v>
      </c>
      <c r="O1680" s="15">
        <v>248718</v>
      </c>
      <c r="P1680" s="15">
        <v>18491.599999999999</v>
      </c>
      <c r="Q1680" s="15">
        <v>4858439</v>
      </c>
      <c r="R1680" s="15">
        <v>630000</v>
      </c>
      <c r="S1680" s="15">
        <v>10582</v>
      </c>
      <c r="T1680" s="15">
        <v>16.899000000000001</v>
      </c>
      <c r="U1680" s="15">
        <v>155.69999999999999</v>
      </c>
      <c r="V1680" s="15">
        <v>11</v>
      </c>
      <c r="W1680" s="15">
        <v>86.5</v>
      </c>
      <c r="X1680" s="15">
        <v>119.69234</v>
      </c>
      <c r="Y1680" s="15">
        <v>5.71428571428571</v>
      </c>
      <c r="Z1680" s="15">
        <v>4.2254548072814897</v>
      </c>
      <c r="AA1680" s="15">
        <v>80.212982177734403</v>
      </c>
      <c r="AB1680" s="15">
        <v>334350</v>
      </c>
      <c r="AC1680" s="15">
        <v>28.77</v>
      </c>
      <c r="AD1680" s="15">
        <v>0</v>
      </c>
      <c r="AE1680" s="15">
        <v>66.599999999999994</v>
      </c>
      <c r="AF1680" s="15">
        <v>12.1</v>
      </c>
      <c r="AH1680" s="13">
        <f t="shared" si="364"/>
        <v>2023</v>
      </c>
      <c r="AI1680" s="13">
        <f t="shared" si="365"/>
        <v>14</v>
      </c>
      <c r="AJ1680" s="13">
        <f>IF(AND(ISNUMBER(C1680),ISNUMBER(AK1680),ISNUMBER(AL1680),AH1680&gt;=Inputs!$B$5,AH1680&lt;=Inputs!$B$6,AH1680&lt;&gt;Inputs!$B$7,AH1680&lt;&gt;Inputs!$B$8),1,0)</f>
        <v>1</v>
      </c>
      <c r="AK1680" s="13">
        <f>IF(INDEX($E1680:$AF1680,Inputs!$C$10)="","",INDEX($E1680:$AF1680,Inputs!$C$10))</f>
        <v>248718</v>
      </c>
      <c r="AL1680" s="13">
        <f>IF(INDEX($E1680:$AF1680,Inputs!$C$11)="","",INDEX($E1680:$AF1680,Inputs!$C$11))</f>
        <v>217000</v>
      </c>
      <c r="AM1680" s="19">
        <f>Regression!$C$5+Regression!$C$6*A1680</f>
        <v>8877.6287776989029</v>
      </c>
      <c r="AN1680" s="27">
        <f t="shared" si="366"/>
        <v>1.00657509158839</v>
      </c>
      <c r="AO1680" s="30">
        <f>INDEX('Seasonal Index'!$E$2:$E$53,AI1680)</f>
        <v>0.99471306505019241</v>
      </c>
      <c r="AP1680" s="34">
        <f t="shared" si="367"/>
        <v>8983.4951545037729</v>
      </c>
      <c r="AQ1680" s="16">
        <f>IF(AJ1680=1,A1680-Regression!$C$15,0)</f>
        <v>183.71942446043158</v>
      </c>
      <c r="AR1680" s="16">
        <f>IF(AJ1680=1,AK1680-Regression!$D$15,0)</f>
        <v>-18684.97841726616</v>
      </c>
      <c r="AS1680" s="16">
        <f>IF(AJ1680=1,AL1680-Regression!$E$15,0)</f>
        <v>-18292.565947242198</v>
      </c>
      <c r="AT1680" s="16">
        <f>IF(AJ1680=1,AP1680-Regression!$F$15,0)</f>
        <v>-111.07748731949323</v>
      </c>
      <c r="AU1680" s="19">
        <f>IF(AND(ISNUMBER(AK1680),ISNUMBER(AL1680)),Regression!$C$38+Regression!$D$38*A1680+Regression!$E$38*AK1680+Regression!$F$38*AL1680,"")</f>
        <v>8822.0189355371294</v>
      </c>
      <c r="AV1680" s="34">
        <f t="shared" si="368"/>
        <v>8775.3774952989734</v>
      </c>
      <c r="AW1680" s="13" t="str">
        <f>IF(AJ1680=1,"Train",IF(AH1680=Inputs!$B$6+1,"Validation",IF(AH1680&gt;Inputs!$B$6+1,"Forecast","Not used")))</f>
        <v>Train</v>
      </c>
      <c r="AX1680" s="34">
        <f t="shared" si="369"/>
        <v>8936</v>
      </c>
      <c r="AY1680" s="38" t="str">
        <f t="shared" si="370"/>
        <v/>
      </c>
      <c r="AZ1680" s="13">
        <f t="shared" si="371"/>
        <v>161.4762189666435</v>
      </c>
      <c r="BB1680" s="19">
        <f>Regression!$C$45+Regression!$C$46*A1680</f>
        <v>8762.6793317633674</v>
      </c>
      <c r="BC1680" s="27">
        <f t="shared" si="372"/>
        <v>1.0197794146829466</v>
      </c>
      <c r="BD1680" s="30">
        <f>INDEX('Seasonal Index'!$H$2:$H$53,AI1680)</f>
        <v>0.9999465749058718</v>
      </c>
      <c r="BE1680" s="34">
        <f t="shared" si="373"/>
        <v>8762.2111847952528</v>
      </c>
      <c r="BF1680" s="38" t="str">
        <f t="shared" si="374"/>
        <v/>
      </c>
      <c r="BG1680" s="34">
        <f t="shared" si="375"/>
        <v>8936</v>
      </c>
      <c r="BH1680" s="13">
        <f t="shared" si="376"/>
        <v>0</v>
      </c>
      <c r="BI1680" s="13">
        <f t="shared" si="377"/>
        <v>0</v>
      </c>
    </row>
    <row r="1681" spans="1:61" x14ac:dyDescent="0.2">
      <c r="A1681" s="15">
        <v>1680</v>
      </c>
      <c r="B1681" s="35">
        <v>45030</v>
      </c>
      <c r="C1681" s="36">
        <v>8519</v>
      </c>
      <c r="D1681" s="37"/>
      <c r="E1681" s="15">
        <v>4118.7719999999999</v>
      </c>
      <c r="F1681" s="15">
        <v>220000</v>
      </c>
      <c r="G1681" s="15">
        <v>2325789.1428571399</v>
      </c>
      <c r="H1681" s="15">
        <v>81.866</v>
      </c>
      <c r="I1681" s="15">
        <v>87.362499999999997</v>
      </c>
      <c r="J1681" s="15">
        <v>3.5960000000000001</v>
      </c>
      <c r="K1681" s="15">
        <v>26770.513999999999</v>
      </c>
      <c r="L1681" s="15">
        <v>529212</v>
      </c>
      <c r="M1681" s="15">
        <v>758</v>
      </c>
      <c r="N1681" s="15">
        <v>15.47</v>
      </c>
      <c r="O1681" s="15">
        <v>248718</v>
      </c>
      <c r="P1681" s="15">
        <v>18491.599999999999</v>
      </c>
      <c r="Q1681" s="15">
        <v>4858439</v>
      </c>
      <c r="R1681" s="15">
        <v>630000</v>
      </c>
      <c r="S1681" s="15">
        <v>10582</v>
      </c>
      <c r="T1681" s="15">
        <v>16.899000000000001</v>
      </c>
      <c r="U1681" s="15">
        <v>155.69999999999999</v>
      </c>
      <c r="V1681" s="15">
        <v>11</v>
      </c>
      <c r="W1681" s="15">
        <v>86.5</v>
      </c>
      <c r="X1681" s="15">
        <v>119.28391999999999</v>
      </c>
      <c r="Y1681" s="15">
        <v>5.71428571428571</v>
      </c>
      <c r="Z1681" s="15">
        <v>4.2254548072814897</v>
      </c>
      <c r="AA1681" s="15">
        <v>80.212982177734403</v>
      </c>
      <c r="AB1681" s="15">
        <v>334350</v>
      </c>
      <c r="AC1681" s="15">
        <v>28.77</v>
      </c>
      <c r="AD1681" s="15">
        <v>0</v>
      </c>
      <c r="AE1681" s="15">
        <v>49</v>
      </c>
      <c r="AF1681" s="15">
        <v>5.5</v>
      </c>
      <c r="AH1681" s="13">
        <f t="shared" si="364"/>
        <v>2023</v>
      </c>
      <c r="AI1681" s="13">
        <f t="shared" si="365"/>
        <v>15</v>
      </c>
      <c r="AJ1681" s="13">
        <f>IF(AND(ISNUMBER(C1681),ISNUMBER(AK1681),ISNUMBER(AL1681),AH1681&gt;=Inputs!$B$5,AH1681&lt;=Inputs!$B$6,AH1681&lt;&gt;Inputs!$B$7,AH1681&lt;&gt;Inputs!$B$8),1,0)</f>
        <v>1</v>
      </c>
      <c r="AK1681" s="13">
        <f>IF(INDEX($E1681:$AF1681,Inputs!$C$10)="","",INDEX($E1681:$AF1681,Inputs!$C$10))</f>
        <v>248718</v>
      </c>
      <c r="AL1681" s="13">
        <f>IF(INDEX($E1681:$AF1681,Inputs!$C$11)="","",INDEX($E1681:$AF1681,Inputs!$C$11))</f>
        <v>220000</v>
      </c>
      <c r="AM1681" s="19">
        <f>Regression!$C$5+Regression!$C$6*A1681</f>
        <v>8876.4561027605851</v>
      </c>
      <c r="AN1681" s="27">
        <f t="shared" si="366"/>
        <v>0.95972986306444796</v>
      </c>
      <c r="AO1681" s="30">
        <f>INDEX('Seasonal Index'!$E$2:$E$53,AI1681)</f>
        <v>1.0030309157157118</v>
      </c>
      <c r="AP1681" s="34">
        <f t="shared" si="367"/>
        <v>8493.2576519052509</v>
      </c>
      <c r="AQ1681" s="16">
        <f>IF(AJ1681=1,A1681-Regression!$C$15,0)</f>
        <v>184.71942446043158</v>
      </c>
      <c r="AR1681" s="16">
        <f>IF(AJ1681=1,AK1681-Regression!$D$15,0)</f>
        <v>-18684.97841726616</v>
      </c>
      <c r="AS1681" s="16">
        <f>IF(AJ1681=1,AL1681-Regression!$E$15,0)</f>
        <v>-15292.565947242198</v>
      </c>
      <c r="AT1681" s="16">
        <f>IF(AJ1681=1,AP1681-Regression!$F$15,0)</f>
        <v>-601.31498991801527</v>
      </c>
      <c r="AU1681" s="19">
        <f>IF(AND(ISNUMBER(AK1681),ISNUMBER(AL1681)),Regression!$C$38+Regression!$D$38*A1681+Regression!$E$38*AK1681+Regression!$F$38*AL1681,"")</f>
        <v>8812.4914981889233</v>
      </c>
      <c r="AV1681" s="34">
        <f t="shared" si="368"/>
        <v>8839.2014171653609</v>
      </c>
      <c r="AW1681" s="13" t="str">
        <f>IF(AJ1681=1,"Train",IF(AH1681=Inputs!$B$6+1,"Validation",IF(AH1681&gt;Inputs!$B$6+1,"Forecast","Not used")))</f>
        <v>Train</v>
      </c>
      <c r="AX1681" s="34">
        <f t="shared" si="369"/>
        <v>8519</v>
      </c>
      <c r="AY1681" s="38" t="str">
        <f t="shared" si="370"/>
        <v/>
      </c>
      <c r="AZ1681" s="13">
        <f t="shared" si="371"/>
        <v>-319.23384628367239</v>
      </c>
      <c r="BB1681" s="19">
        <f>Regression!$C$45+Regression!$C$46*A1681</f>
        <v>8764.2388313761439</v>
      </c>
      <c r="BC1681" s="27">
        <f t="shared" si="372"/>
        <v>0.97201823956483424</v>
      </c>
      <c r="BD1681" s="30">
        <f>INDEX('Seasonal Index'!$H$2:$H$53,AI1681)</f>
        <v>0.99086023336954587</v>
      </c>
      <c r="BE1681" s="34">
        <f t="shared" si="373"/>
        <v>8684.1357337638019</v>
      </c>
      <c r="BF1681" s="38" t="str">
        <f t="shared" si="374"/>
        <v/>
      </c>
      <c r="BG1681" s="34">
        <f t="shared" si="375"/>
        <v>8519</v>
      </c>
      <c r="BH1681" s="13">
        <f t="shared" si="376"/>
        <v>0</v>
      </c>
      <c r="BI1681" s="13">
        <f t="shared" si="377"/>
        <v>0</v>
      </c>
    </row>
    <row r="1682" spans="1:61" x14ac:dyDescent="0.2">
      <c r="A1682" s="15">
        <v>1681</v>
      </c>
      <c r="B1682" s="35">
        <v>45037</v>
      </c>
      <c r="C1682" s="36">
        <v>9511</v>
      </c>
      <c r="D1682" s="37"/>
      <c r="E1682" s="15">
        <v>4144.8040000000001</v>
      </c>
      <c r="F1682" s="15">
        <v>223000</v>
      </c>
      <c r="G1682" s="15">
        <v>2373369.57142857</v>
      </c>
      <c r="H1682" s="15">
        <v>79.218000000000004</v>
      </c>
      <c r="I1682" s="15">
        <v>84.62</v>
      </c>
      <c r="J1682" s="15">
        <v>3.6629999999999998</v>
      </c>
      <c r="K1682" s="15">
        <v>26770.513999999999</v>
      </c>
      <c r="L1682" s="15">
        <v>529212</v>
      </c>
      <c r="M1682" s="15">
        <v>758</v>
      </c>
      <c r="N1682" s="15">
        <v>15.621</v>
      </c>
      <c r="O1682" s="15">
        <v>236170</v>
      </c>
      <c r="P1682" s="15">
        <v>18491.599999999999</v>
      </c>
      <c r="Q1682" s="15">
        <v>4858439</v>
      </c>
      <c r="R1682" s="15">
        <v>630000</v>
      </c>
      <c r="S1682" s="15">
        <v>10582</v>
      </c>
      <c r="T1682" s="15">
        <v>16.899000000000001</v>
      </c>
      <c r="U1682" s="15">
        <v>155.69999999999999</v>
      </c>
      <c r="V1682" s="15">
        <v>11</v>
      </c>
      <c r="W1682" s="15">
        <v>86.5</v>
      </c>
      <c r="X1682" s="15">
        <v>119.11416</v>
      </c>
      <c r="Y1682" s="15">
        <v>5.71428571428571</v>
      </c>
      <c r="Z1682" s="15">
        <v>4.7479972839355504</v>
      </c>
      <c r="AA1682" s="15">
        <v>80.212982177734403</v>
      </c>
      <c r="AB1682" s="15">
        <v>334350</v>
      </c>
      <c r="AC1682" s="15">
        <v>28.77</v>
      </c>
      <c r="AD1682" s="15">
        <v>0</v>
      </c>
      <c r="AE1682" s="15">
        <v>45.4</v>
      </c>
      <c r="AF1682" s="15">
        <v>9.3000000000000007</v>
      </c>
      <c r="AH1682" s="13">
        <f t="shared" si="364"/>
        <v>2023</v>
      </c>
      <c r="AI1682" s="13">
        <f t="shared" si="365"/>
        <v>16</v>
      </c>
      <c r="AJ1682" s="13">
        <f>IF(AND(ISNUMBER(C1682),ISNUMBER(AK1682),ISNUMBER(AL1682),AH1682&gt;=Inputs!$B$5,AH1682&lt;=Inputs!$B$6,AH1682&lt;&gt;Inputs!$B$7,AH1682&lt;&gt;Inputs!$B$8),1,0)</f>
        <v>1</v>
      </c>
      <c r="AK1682" s="13">
        <f>IF(INDEX($E1682:$AF1682,Inputs!$C$10)="","",INDEX($E1682:$AF1682,Inputs!$C$10))</f>
        <v>236170</v>
      </c>
      <c r="AL1682" s="13">
        <f>IF(INDEX($E1682:$AF1682,Inputs!$C$11)="","",INDEX($E1682:$AF1682,Inputs!$C$11))</f>
        <v>223000</v>
      </c>
      <c r="AM1682" s="19">
        <f>Regression!$C$5+Regression!$C$6*A1682</f>
        <v>8875.2834278222654</v>
      </c>
      <c r="AN1682" s="27">
        <f t="shared" si="366"/>
        <v>1.0716277488316472</v>
      </c>
      <c r="AO1682" s="30">
        <f>INDEX('Seasonal Index'!$E$2:$E$53,AI1682)</f>
        <v>1.002097408025427</v>
      </c>
      <c r="AP1682" s="34">
        <f t="shared" si="367"/>
        <v>9491.093304732578</v>
      </c>
      <c r="AQ1682" s="16">
        <f>IF(AJ1682=1,A1682-Regression!$C$15,0)</f>
        <v>185.71942446043158</v>
      </c>
      <c r="AR1682" s="16">
        <f>IF(AJ1682=1,AK1682-Regression!$D$15,0)</f>
        <v>-31232.97841726616</v>
      </c>
      <c r="AS1682" s="16">
        <f>IF(AJ1682=1,AL1682-Regression!$E$15,0)</f>
        <v>-12292.565947242198</v>
      </c>
      <c r="AT1682" s="16">
        <f>IF(AJ1682=1,AP1682-Regression!$F$15,0)</f>
        <v>396.5206629093118</v>
      </c>
      <c r="AU1682" s="19">
        <f>IF(AND(ISNUMBER(AK1682),ISNUMBER(AL1682)),Regression!$C$38+Regression!$D$38*A1682+Regression!$E$38*AK1682+Regression!$F$38*AL1682,"")</f>
        <v>8780.0680875991147</v>
      </c>
      <c r="AV1682" s="34">
        <f t="shared" si="368"/>
        <v>8798.4834728698406</v>
      </c>
      <c r="AW1682" s="13" t="str">
        <f>IF(AJ1682=1,"Train",IF(AH1682=Inputs!$B$6+1,"Validation",IF(AH1682&gt;Inputs!$B$6+1,"Forecast","Not used")))</f>
        <v>Train</v>
      </c>
      <c r="AX1682" s="34">
        <f t="shared" si="369"/>
        <v>9511</v>
      </c>
      <c r="AY1682" s="38" t="str">
        <f t="shared" si="370"/>
        <v/>
      </c>
      <c r="AZ1682" s="13">
        <f t="shared" si="371"/>
        <v>711.02521713346323</v>
      </c>
      <c r="BB1682" s="19">
        <f>Regression!$C$45+Regression!$C$46*A1682</f>
        <v>8765.7983309889205</v>
      </c>
      <c r="BC1682" s="27">
        <f t="shared" si="372"/>
        <v>1.0850124131166281</v>
      </c>
      <c r="BD1682" s="30">
        <f>INDEX('Seasonal Index'!$H$2:$H$53,AI1682)</f>
        <v>1.0144500074765384</v>
      </c>
      <c r="BE1682" s="34">
        <f t="shared" si="373"/>
        <v>8892.4641824095379</v>
      </c>
      <c r="BF1682" s="38" t="str">
        <f t="shared" si="374"/>
        <v/>
      </c>
      <c r="BG1682" s="34">
        <f t="shared" si="375"/>
        <v>9511</v>
      </c>
      <c r="BH1682" s="13">
        <f t="shared" si="376"/>
        <v>0</v>
      </c>
      <c r="BI1682" s="13">
        <f t="shared" si="377"/>
        <v>0</v>
      </c>
    </row>
    <row r="1683" spans="1:61" x14ac:dyDescent="0.2">
      <c r="A1683" s="15">
        <v>1682</v>
      </c>
      <c r="B1683" s="35">
        <v>45044</v>
      </c>
      <c r="C1683" s="36">
        <v>8618</v>
      </c>
      <c r="D1683" s="37"/>
      <c r="E1683" s="15">
        <v>4113.8980000000001</v>
      </c>
      <c r="F1683" s="15">
        <v>209000</v>
      </c>
      <c r="G1683" s="15">
        <v>2325900.7142857099</v>
      </c>
      <c r="H1683" s="15">
        <v>76.313999999999993</v>
      </c>
      <c r="I1683" s="15">
        <v>81.396000000000001</v>
      </c>
      <c r="J1683" s="15">
        <v>3.6560000000000001</v>
      </c>
      <c r="K1683" s="15">
        <v>26770.513999999999</v>
      </c>
      <c r="L1683" s="15">
        <v>529212</v>
      </c>
      <c r="M1683" s="15">
        <v>758</v>
      </c>
      <c r="N1683" s="15">
        <v>15.621</v>
      </c>
      <c r="O1683" s="15">
        <v>236170</v>
      </c>
      <c r="P1683" s="15">
        <v>18491.599999999999</v>
      </c>
      <c r="Q1683" s="15">
        <v>4858439</v>
      </c>
      <c r="R1683" s="15">
        <v>630000</v>
      </c>
      <c r="S1683" s="15">
        <v>10582</v>
      </c>
      <c r="T1683" s="15">
        <v>16.899000000000001</v>
      </c>
      <c r="U1683" s="15">
        <v>155.69999999999999</v>
      </c>
      <c r="V1683" s="15">
        <v>11</v>
      </c>
      <c r="W1683" s="15">
        <v>86.5</v>
      </c>
      <c r="X1683" s="15">
        <v>119.22364</v>
      </c>
      <c r="Y1683" s="15">
        <v>5.71428571428571</v>
      </c>
      <c r="Z1683" s="15">
        <v>4.7479972839355504</v>
      </c>
      <c r="AA1683" s="15">
        <v>80.212982177734403</v>
      </c>
      <c r="AB1683" s="15">
        <v>334350</v>
      </c>
      <c r="AC1683" s="15">
        <v>28.77</v>
      </c>
      <c r="AD1683" s="15">
        <v>0</v>
      </c>
      <c r="AE1683" s="15">
        <v>64.400000000000006</v>
      </c>
      <c r="AF1683" s="15">
        <v>4.9000000000000004</v>
      </c>
      <c r="AH1683" s="13">
        <f t="shared" si="364"/>
        <v>2023</v>
      </c>
      <c r="AI1683" s="13">
        <f t="shared" si="365"/>
        <v>17</v>
      </c>
      <c r="AJ1683" s="13">
        <f>IF(AND(ISNUMBER(C1683),ISNUMBER(AK1683),ISNUMBER(AL1683),AH1683&gt;=Inputs!$B$5,AH1683&lt;=Inputs!$B$6,AH1683&lt;&gt;Inputs!$B$7,AH1683&lt;&gt;Inputs!$B$8),1,0)</f>
        <v>1</v>
      </c>
      <c r="AK1683" s="13">
        <f>IF(INDEX($E1683:$AF1683,Inputs!$C$10)="","",INDEX($E1683:$AF1683,Inputs!$C$10))</f>
        <v>236170</v>
      </c>
      <c r="AL1683" s="13">
        <f>IF(INDEX($E1683:$AF1683,Inputs!$C$11)="","",INDEX($E1683:$AF1683,Inputs!$C$11))</f>
        <v>209000</v>
      </c>
      <c r="AM1683" s="19">
        <f>Regression!$C$5+Regression!$C$6*A1683</f>
        <v>8874.1107528839457</v>
      </c>
      <c r="AN1683" s="27">
        <f t="shared" si="366"/>
        <v>0.97113955865372614</v>
      </c>
      <c r="AO1683" s="30">
        <f>INDEX('Seasonal Index'!$E$2:$E$53,AI1683)</f>
        <v>0.98572000908513657</v>
      </c>
      <c r="AP1683" s="34">
        <f t="shared" si="367"/>
        <v>8742.8477869679355</v>
      </c>
      <c r="AQ1683" s="16">
        <f>IF(AJ1683=1,A1683-Regression!$C$15,0)</f>
        <v>186.71942446043158</v>
      </c>
      <c r="AR1683" s="16">
        <f>IF(AJ1683=1,AK1683-Regression!$D$15,0)</f>
        <v>-31232.97841726616</v>
      </c>
      <c r="AS1683" s="16">
        <f>IF(AJ1683=1,AL1683-Regression!$E$15,0)</f>
        <v>-26292.565947242198</v>
      </c>
      <c r="AT1683" s="16">
        <f>IF(AJ1683=1,AP1683-Regression!$F$15,0)</f>
        <v>-351.7248548553307</v>
      </c>
      <c r="AU1683" s="19">
        <f>IF(AND(ISNUMBER(AK1683),ISNUMBER(AL1683)),Regression!$C$38+Regression!$D$38*A1683+Regression!$E$38*AK1683+Regression!$F$38*AL1683,"")</f>
        <v>8815.676353655781</v>
      </c>
      <c r="AV1683" s="34">
        <f t="shared" si="368"/>
        <v>8689.7885754172003</v>
      </c>
      <c r="AW1683" s="13" t="str">
        <f>IF(AJ1683=1,"Train",IF(AH1683=Inputs!$B$6+1,"Validation",IF(AH1683&gt;Inputs!$B$6+1,"Forecast","Not used")))</f>
        <v>Train</v>
      </c>
      <c r="AX1683" s="34">
        <f t="shared" si="369"/>
        <v>8618</v>
      </c>
      <c r="AY1683" s="38" t="str">
        <f t="shared" si="370"/>
        <v/>
      </c>
      <c r="AZ1683" s="13">
        <f t="shared" si="371"/>
        <v>-72.828566687845523</v>
      </c>
      <c r="BB1683" s="19">
        <f>Regression!$C$45+Regression!$C$46*A1683</f>
        <v>8767.3578306016971</v>
      </c>
      <c r="BC1683" s="27">
        <f t="shared" si="372"/>
        <v>0.98296432819470692</v>
      </c>
      <c r="BD1683" s="30">
        <f>INDEX('Seasonal Index'!$H$2:$H$53,AI1683)</f>
        <v>0.9921535913252727</v>
      </c>
      <c r="BE1683" s="34">
        <f t="shared" si="373"/>
        <v>8698.5655580652256</v>
      </c>
      <c r="BF1683" s="38" t="str">
        <f t="shared" si="374"/>
        <v/>
      </c>
      <c r="BG1683" s="34">
        <f t="shared" si="375"/>
        <v>8618</v>
      </c>
      <c r="BH1683" s="13">
        <f t="shared" si="376"/>
        <v>0</v>
      </c>
      <c r="BI1683" s="13">
        <f t="shared" si="377"/>
        <v>0</v>
      </c>
    </row>
    <row r="1684" spans="1:61" x14ac:dyDescent="0.2">
      <c r="A1684" s="15">
        <v>1683</v>
      </c>
      <c r="B1684" s="35">
        <v>45051</v>
      </c>
      <c r="C1684" s="36">
        <v>9303</v>
      </c>
      <c r="D1684" s="37"/>
      <c r="E1684" s="15">
        <v>4115.134</v>
      </c>
      <c r="F1684" s="15">
        <v>213000</v>
      </c>
      <c r="G1684" s="15">
        <v>2307779.1428571399</v>
      </c>
      <c r="H1684" s="15">
        <v>71.164000000000001</v>
      </c>
      <c r="I1684" s="15">
        <v>74.617500000000007</v>
      </c>
      <c r="J1684" s="15">
        <v>3.6</v>
      </c>
      <c r="K1684" s="15">
        <v>26770.513999999999</v>
      </c>
      <c r="L1684" s="15">
        <v>529212</v>
      </c>
      <c r="M1684" s="15">
        <v>758</v>
      </c>
      <c r="N1684" s="15">
        <v>15.621</v>
      </c>
      <c r="O1684" s="15">
        <v>236170</v>
      </c>
      <c r="P1684" s="15">
        <v>18491.599999999999</v>
      </c>
      <c r="Q1684" s="15">
        <v>4858439</v>
      </c>
      <c r="R1684" s="15">
        <v>630000</v>
      </c>
      <c r="S1684" s="15">
        <v>10582</v>
      </c>
      <c r="T1684" s="15">
        <v>16.899000000000001</v>
      </c>
      <c r="U1684" s="15">
        <v>155.69999999999999</v>
      </c>
      <c r="V1684" s="15">
        <v>11</v>
      </c>
      <c r="W1684" s="15">
        <v>86.7</v>
      </c>
      <c r="X1684" s="15">
        <v>119.35886000000001</v>
      </c>
      <c r="Y1684" s="15">
        <v>5.71428571428571</v>
      </c>
      <c r="Z1684" s="15">
        <v>4.7479972839355504</v>
      </c>
      <c r="AA1684" s="15">
        <v>80.212982177734403</v>
      </c>
      <c r="AB1684" s="15">
        <v>334350</v>
      </c>
      <c r="AC1684" s="15">
        <v>28.77</v>
      </c>
      <c r="AD1684" s="15">
        <v>0</v>
      </c>
      <c r="AE1684" s="15">
        <v>62.4</v>
      </c>
      <c r="AF1684" s="15">
        <v>8.1999999999999993</v>
      </c>
      <c r="AH1684" s="13">
        <f t="shared" si="364"/>
        <v>2023</v>
      </c>
      <c r="AI1684" s="13">
        <f t="shared" si="365"/>
        <v>18</v>
      </c>
      <c r="AJ1684" s="13">
        <f>IF(AND(ISNUMBER(C1684),ISNUMBER(AK1684),ISNUMBER(AL1684),AH1684&gt;=Inputs!$B$5,AH1684&lt;=Inputs!$B$6,AH1684&lt;&gt;Inputs!$B$7,AH1684&lt;&gt;Inputs!$B$8),1,0)</f>
        <v>1</v>
      </c>
      <c r="AK1684" s="13">
        <f>IF(INDEX($E1684:$AF1684,Inputs!$C$10)="","",INDEX($E1684:$AF1684,Inputs!$C$10))</f>
        <v>236170</v>
      </c>
      <c r="AL1684" s="13">
        <f>IF(INDEX($E1684:$AF1684,Inputs!$C$11)="","",INDEX($E1684:$AF1684,Inputs!$C$11))</f>
        <v>213000</v>
      </c>
      <c r="AM1684" s="19">
        <f>Regression!$C$5+Regression!$C$6*A1684</f>
        <v>8872.9380779456278</v>
      </c>
      <c r="AN1684" s="27">
        <f t="shared" si="366"/>
        <v>1.048468942110993</v>
      </c>
      <c r="AO1684" s="30">
        <f>INDEX('Seasonal Index'!$E$2:$E$53,AI1684)</f>
        <v>1.0181401500092944</v>
      </c>
      <c r="AP1684" s="34">
        <f t="shared" si="367"/>
        <v>9137.2489336709441</v>
      </c>
      <c r="AQ1684" s="16">
        <f>IF(AJ1684=1,A1684-Regression!$C$15,0)</f>
        <v>187.71942446043158</v>
      </c>
      <c r="AR1684" s="16">
        <f>IF(AJ1684=1,AK1684-Regression!$D$15,0)</f>
        <v>-31232.97841726616</v>
      </c>
      <c r="AS1684" s="16">
        <f>IF(AJ1684=1,AL1684-Regression!$E$15,0)</f>
        <v>-22292.565947242198</v>
      </c>
      <c r="AT1684" s="16">
        <f>IF(AJ1684=1,AP1684-Regression!$F$15,0)</f>
        <v>42.67629184767793</v>
      </c>
      <c r="AU1684" s="19">
        <f>IF(AND(ISNUMBER(AK1684),ISNUMBER(AL1684)),Regression!$C$38+Regression!$D$38*A1684+Regression!$E$38*AK1684+Regression!$F$38*AL1684,"")</f>
        <v>8803.4938749308167</v>
      </c>
      <c r="AV1684" s="34">
        <f t="shared" si="368"/>
        <v>8963.1905744279666</v>
      </c>
      <c r="AW1684" s="13" t="str">
        <f>IF(AJ1684=1,"Train",IF(AH1684=Inputs!$B$6+1,"Validation",IF(AH1684&gt;Inputs!$B$6+1,"Forecast","Not used")))</f>
        <v>Train</v>
      </c>
      <c r="AX1684" s="34">
        <f t="shared" si="369"/>
        <v>9303</v>
      </c>
      <c r="AY1684" s="38" t="str">
        <f t="shared" si="370"/>
        <v/>
      </c>
      <c r="AZ1684" s="13">
        <f t="shared" si="371"/>
        <v>333.75505874012742</v>
      </c>
      <c r="BB1684" s="19">
        <f>Regression!$C$45+Regression!$C$46*A1684</f>
        <v>8768.9173302144736</v>
      </c>
      <c r="BC1684" s="27">
        <f t="shared" si="372"/>
        <v>1.0609063410764832</v>
      </c>
      <c r="BD1684" s="30">
        <f>INDEX('Seasonal Index'!$H$2:$H$53,AI1684)</f>
        <v>1.0188493846734186</v>
      </c>
      <c r="BE1684" s="34">
        <f t="shared" si="373"/>
        <v>8934.2060261410934</v>
      </c>
      <c r="BF1684" s="38" t="str">
        <f t="shared" si="374"/>
        <v/>
      </c>
      <c r="BG1684" s="34">
        <f t="shared" si="375"/>
        <v>9303</v>
      </c>
      <c r="BH1684" s="13">
        <f t="shared" si="376"/>
        <v>0</v>
      </c>
      <c r="BI1684" s="13">
        <f t="shared" si="377"/>
        <v>0</v>
      </c>
    </row>
    <row r="1685" spans="1:61" x14ac:dyDescent="0.2">
      <c r="A1685" s="15">
        <v>1684</v>
      </c>
      <c r="B1685" s="35">
        <v>45058</v>
      </c>
      <c r="C1685" s="36">
        <v>8908</v>
      </c>
      <c r="D1685" s="37"/>
      <c r="E1685" s="15">
        <v>4129.9260000000004</v>
      </c>
      <c r="F1685" s="15">
        <v>223000</v>
      </c>
      <c r="G1685" s="15">
        <v>2380891.1428571399</v>
      </c>
      <c r="H1685" s="15">
        <v>72.034000000000006</v>
      </c>
      <c r="I1685" s="15">
        <v>76.08</v>
      </c>
      <c r="J1685" s="15">
        <v>3.5329999999999999</v>
      </c>
      <c r="K1685" s="15">
        <v>27216.445</v>
      </c>
      <c r="L1685" s="15">
        <v>541900</v>
      </c>
      <c r="M1685" s="15">
        <v>752</v>
      </c>
      <c r="N1685" s="15">
        <v>15.621</v>
      </c>
      <c r="O1685" s="15">
        <v>236170</v>
      </c>
      <c r="P1685" s="15">
        <v>18520.400000000001</v>
      </c>
      <c r="Q1685" s="15">
        <v>4858439</v>
      </c>
      <c r="R1685" s="15">
        <v>630000</v>
      </c>
      <c r="S1685" s="15">
        <v>10582</v>
      </c>
      <c r="T1685" s="15">
        <v>16.899000000000001</v>
      </c>
      <c r="U1685" s="15">
        <v>157.30000000000001</v>
      </c>
      <c r="V1685" s="15">
        <v>11</v>
      </c>
      <c r="W1685" s="15">
        <v>86.7</v>
      </c>
      <c r="X1685" s="15">
        <v>119.15572</v>
      </c>
      <c r="Y1685" s="15">
        <v>5.71428571428571</v>
      </c>
      <c r="Z1685" s="15">
        <v>4.7479972839355504</v>
      </c>
      <c r="AA1685" s="15">
        <v>80.212982177734403</v>
      </c>
      <c r="AB1685" s="15">
        <v>334350</v>
      </c>
      <c r="AC1685" s="15">
        <v>28.4</v>
      </c>
      <c r="AD1685" s="15">
        <v>0</v>
      </c>
      <c r="AE1685" s="15">
        <v>23.2</v>
      </c>
      <c r="AF1685" s="15">
        <v>21.4</v>
      </c>
      <c r="AH1685" s="13">
        <f t="shared" si="364"/>
        <v>2023</v>
      </c>
      <c r="AI1685" s="13">
        <f t="shared" si="365"/>
        <v>19</v>
      </c>
      <c r="AJ1685" s="13">
        <f>IF(AND(ISNUMBER(C1685),ISNUMBER(AK1685),ISNUMBER(AL1685),AH1685&gt;=Inputs!$B$5,AH1685&lt;=Inputs!$B$6,AH1685&lt;&gt;Inputs!$B$7,AH1685&lt;&gt;Inputs!$B$8),1,0)</f>
        <v>1</v>
      </c>
      <c r="AK1685" s="13">
        <f>IF(INDEX($E1685:$AF1685,Inputs!$C$10)="","",INDEX($E1685:$AF1685,Inputs!$C$10))</f>
        <v>236170</v>
      </c>
      <c r="AL1685" s="13">
        <f>IF(INDEX($E1685:$AF1685,Inputs!$C$11)="","",INDEX($E1685:$AF1685,Inputs!$C$11))</f>
        <v>223000</v>
      </c>
      <c r="AM1685" s="19">
        <f>Regression!$C$5+Regression!$C$6*A1685</f>
        <v>8871.7654030073081</v>
      </c>
      <c r="AN1685" s="27">
        <f t="shared" si="366"/>
        <v>1.0040842600482209</v>
      </c>
      <c r="AO1685" s="30">
        <f>INDEX('Seasonal Index'!$E$2:$E$53,AI1685)</f>
        <v>1.0133712391889671</v>
      </c>
      <c r="AP1685" s="34">
        <f t="shared" si="367"/>
        <v>8790.4606480931434</v>
      </c>
      <c r="AQ1685" s="16">
        <f>IF(AJ1685=1,A1685-Regression!$C$15,0)</f>
        <v>188.71942446043158</v>
      </c>
      <c r="AR1685" s="16">
        <f>IF(AJ1685=1,AK1685-Regression!$D$15,0)</f>
        <v>-31232.97841726616</v>
      </c>
      <c r="AS1685" s="16">
        <f>IF(AJ1685=1,AL1685-Regression!$E$15,0)</f>
        <v>-12292.565947242198</v>
      </c>
      <c r="AT1685" s="16">
        <f>IF(AJ1685=1,AP1685-Regression!$F$15,0)</f>
        <v>-304.11199373012278</v>
      </c>
      <c r="AU1685" s="19">
        <f>IF(AND(ISNUMBER(AK1685),ISNUMBER(AL1685)),Regression!$C$38+Regression!$D$38*A1685+Regression!$E$38*AK1685+Regression!$F$38*AL1685,"")</f>
        <v>8775.3811479453107</v>
      </c>
      <c r="AV1685" s="34">
        <f t="shared" si="368"/>
        <v>8892.7188682488395</v>
      </c>
      <c r="AW1685" s="13" t="str">
        <f>IF(AJ1685=1,"Train",IF(AH1685=Inputs!$B$6+1,"Validation",IF(AH1685&gt;Inputs!$B$6+1,"Forecast","Not used")))</f>
        <v>Train</v>
      </c>
      <c r="AX1685" s="34">
        <f t="shared" si="369"/>
        <v>8908</v>
      </c>
      <c r="AY1685" s="38" t="str">
        <f t="shared" si="370"/>
        <v/>
      </c>
      <c r="AZ1685" s="13">
        <f t="shared" si="371"/>
        <v>15.079500147832732</v>
      </c>
      <c r="BB1685" s="19">
        <f>Regression!$C$45+Regression!$C$46*A1685</f>
        <v>8770.4768298272502</v>
      </c>
      <c r="BC1685" s="27">
        <f t="shared" si="372"/>
        <v>1.0156802386963786</v>
      </c>
      <c r="BD1685" s="30">
        <f>INDEX('Seasonal Index'!$H$2:$H$53,AI1685)</f>
        <v>1.0190603733092338</v>
      </c>
      <c r="BE1685" s="34">
        <f t="shared" si="373"/>
        <v>8937.6453923037425</v>
      </c>
      <c r="BF1685" s="38" t="str">
        <f t="shared" si="374"/>
        <v/>
      </c>
      <c r="BG1685" s="34">
        <f t="shared" si="375"/>
        <v>8908</v>
      </c>
      <c r="BH1685" s="13">
        <f t="shared" si="376"/>
        <v>0</v>
      </c>
      <c r="BI1685" s="13">
        <f t="shared" si="377"/>
        <v>0</v>
      </c>
    </row>
    <row r="1686" spans="1:61" x14ac:dyDescent="0.2">
      <c r="A1686" s="15">
        <v>1685</v>
      </c>
      <c r="B1686" s="35">
        <v>45065</v>
      </c>
      <c r="C1686" s="36">
        <v>9437</v>
      </c>
      <c r="D1686" s="37"/>
      <c r="E1686" s="15">
        <v>4158.9960000000001</v>
      </c>
      <c r="F1686" s="15">
        <v>225000</v>
      </c>
      <c r="G1686" s="15">
        <v>2429242.1428571399</v>
      </c>
      <c r="H1686" s="15">
        <v>71.617999999999995</v>
      </c>
      <c r="I1686" s="15">
        <v>75.751999999999995</v>
      </c>
      <c r="J1686" s="15">
        <v>3.536</v>
      </c>
      <c r="K1686" s="15">
        <v>27216.445</v>
      </c>
      <c r="L1686" s="15">
        <v>541900</v>
      </c>
      <c r="M1686" s="15">
        <v>752</v>
      </c>
      <c r="N1686" s="15">
        <v>16.41</v>
      </c>
      <c r="O1686" s="15">
        <v>272758</v>
      </c>
      <c r="P1686" s="15">
        <v>18520.400000000001</v>
      </c>
      <c r="Q1686" s="15">
        <v>4858439</v>
      </c>
      <c r="R1686" s="15">
        <v>630000</v>
      </c>
      <c r="S1686" s="15">
        <v>10582</v>
      </c>
      <c r="T1686" s="15">
        <v>16.899000000000001</v>
      </c>
      <c r="U1686" s="15">
        <v>157.30000000000001</v>
      </c>
      <c r="V1686" s="15">
        <v>11</v>
      </c>
      <c r="W1686" s="15">
        <v>86.7</v>
      </c>
      <c r="X1686" s="15">
        <v>118.87672000000001</v>
      </c>
      <c r="Y1686" s="15">
        <v>5.71428571428571</v>
      </c>
      <c r="Z1686" s="15">
        <v>4.4470372200012198</v>
      </c>
      <c r="AA1686" s="15">
        <v>78.779312133789105</v>
      </c>
      <c r="AB1686" s="15">
        <v>334350</v>
      </c>
      <c r="AC1686" s="15">
        <v>28.4</v>
      </c>
      <c r="AD1686" s="15">
        <v>0</v>
      </c>
      <c r="AE1686" s="15">
        <v>22</v>
      </c>
      <c r="AF1686" s="15">
        <v>23.5</v>
      </c>
      <c r="AH1686" s="13">
        <f t="shared" si="364"/>
        <v>2023</v>
      </c>
      <c r="AI1686" s="13">
        <f t="shared" si="365"/>
        <v>20</v>
      </c>
      <c r="AJ1686" s="13">
        <f>IF(AND(ISNUMBER(C1686),ISNUMBER(AK1686),ISNUMBER(AL1686),AH1686&gt;=Inputs!$B$5,AH1686&lt;=Inputs!$B$6,AH1686&lt;&gt;Inputs!$B$7,AH1686&lt;&gt;Inputs!$B$8),1,0)</f>
        <v>1</v>
      </c>
      <c r="AK1686" s="13">
        <f>IF(INDEX($E1686:$AF1686,Inputs!$C$10)="","",INDEX($E1686:$AF1686,Inputs!$C$10))</f>
        <v>272758</v>
      </c>
      <c r="AL1686" s="13">
        <f>IF(INDEX($E1686:$AF1686,Inputs!$C$11)="","",INDEX($E1686:$AF1686,Inputs!$C$11))</f>
        <v>225000</v>
      </c>
      <c r="AM1686" s="19">
        <f>Regression!$C$5+Regression!$C$6*A1686</f>
        <v>8870.5927280689884</v>
      </c>
      <c r="AN1686" s="27">
        <f t="shared" si="366"/>
        <v>1.0638522463260818</v>
      </c>
      <c r="AO1686" s="30">
        <f>INDEX('Seasonal Index'!$E$2:$E$53,AI1686)</f>
        <v>1.0355119111831677</v>
      </c>
      <c r="AP1686" s="34">
        <f t="shared" si="367"/>
        <v>9113.3669232422053</v>
      </c>
      <c r="AQ1686" s="16">
        <f>IF(AJ1686=1,A1686-Regression!$C$15,0)</f>
        <v>189.71942446043158</v>
      </c>
      <c r="AR1686" s="16">
        <f>IF(AJ1686=1,AK1686-Regression!$D$15,0)</f>
        <v>5355.0215827338398</v>
      </c>
      <c r="AS1686" s="16">
        <f>IF(AJ1686=1,AL1686-Regression!$E$15,0)</f>
        <v>-10292.565947242198</v>
      </c>
      <c r="AT1686" s="16">
        <f>IF(AJ1686=1,AP1686-Regression!$F$15,0)</f>
        <v>18.794281418939136</v>
      </c>
      <c r="AU1686" s="19">
        <f>IF(AND(ISNUMBER(AK1686),ISNUMBER(AL1686)),Regression!$C$38+Regression!$D$38*A1686+Regression!$E$38*AK1686+Regression!$F$38*AL1686,"")</f>
        <v>8835.2698189936109</v>
      </c>
      <c r="AV1686" s="34">
        <f t="shared" si="368"/>
        <v>9149.0271360850329</v>
      </c>
      <c r="AW1686" s="13" t="str">
        <f>IF(AJ1686=1,"Train",IF(AH1686=Inputs!$B$6+1,"Validation",IF(AH1686&gt;Inputs!$B$6+1,"Forecast","Not used")))</f>
        <v>Train</v>
      </c>
      <c r="AX1686" s="34">
        <f t="shared" si="369"/>
        <v>9437</v>
      </c>
      <c r="AY1686" s="38" t="str">
        <f t="shared" si="370"/>
        <v/>
      </c>
      <c r="AZ1686" s="13">
        <f t="shared" si="371"/>
        <v>278.09710424859441</v>
      </c>
      <c r="BB1686" s="19">
        <f>Regression!$C$45+Regression!$C$46*A1686</f>
        <v>8772.0363294400267</v>
      </c>
      <c r="BC1686" s="27">
        <f t="shared" si="372"/>
        <v>1.0758049380539241</v>
      </c>
      <c r="BD1686" s="30">
        <f>INDEX('Seasonal Index'!$H$2:$H$53,AI1686)</f>
        <v>1.0467644841480233</v>
      </c>
      <c r="BE1686" s="34">
        <f t="shared" si="373"/>
        <v>9182.2560833140087</v>
      </c>
      <c r="BF1686" s="38" t="str">
        <f t="shared" si="374"/>
        <v/>
      </c>
      <c r="BG1686" s="34">
        <f t="shared" si="375"/>
        <v>9437</v>
      </c>
      <c r="BH1686" s="13">
        <f t="shared" si="376"/>
        <v>0</v>
      </c>
      <c r="BI1686" s="13">
        <f t="shared" si="377"/>
        <v>0</v>
      </c>
    </row>
    <row r="1687" spans="1:61" x14ac:dyDescent="0.2">
      <c r="A1687" s="15">
        <v>1686</v>
      </c>
      <c r="B1687" s="35">
        <v>45072</v>
      </c>
      <c r="C1687" s="36">
        <v>9098</v>
      </c>
      <c r="D1687" s="37"/>
      <c r="E1687" s="15">
        <v>4162.0360000000001</v>
      </c>
      <c r="F1687" s="15">
        <v>227000</v>
      </c>
      <c r="G1687" s="15">
        <v>2514981.7142857099</v>
      </c>
      <c r="H1687" s="15">
        <v>72.616</v>
      </c>
      <c r="I1687" s="15">
        <v>76.481999999999999</v>
      </c>
      <c r="J1687" s="15">
        <v>3.5339999999999998</v>
      </c>
      <c r="K1687" s="15">
        <v>27216.445</v>
      </c>
      <c r="L1687" s="15">
        <v>541900</v>
      </c>
      <c r="M1687" s="15">
        <v>752</v>
      </c>
      <c r="N1687" s="15">
        <v>16.41</v>
      </c>
      <c r="O1687" s="15">
        <v>272758</v>
      </c>
      <c r="P1687" s="15">
        <v>18520.400000000001</v>
      </c>
      <c r="Q1687" s="15">
        <v>4858439</v>
      </c>
      <c r="R1687" s="15">
        <v>630000</v>
      </c>
      <c r="S1687" s="15">
        <v>10582</v>
      </c>
      <c r="T1687" s="15">
        <v>17.047000000000001</v>
      </c>
      <c r="U1687" s="15">
        <v>157.30000000000001</v>
      </c>
      <c r="V1687" s="15">
        <v>11</v>
      </c>
      <c r="W1687" s="15">
        <v>86.7</v>
      </c>
      <c r="X1687" s="15">
        <v>119.56116</v>
      </c>
      <c r="Y1687" s="15">
        <v>5.71428571428571</v>
      </c>
      <c r="Z1687" s="15">
        <v>4.4470372200012198</v>
      </c>
      <c r="AA1687" s="15">
        <v>78.779312133789105</v>
      </c>
      <c r="AB1687" s="15">
        <v>334350</v>
      </c>
      <c r="AC1687" s="15">
        <v>28.4</v>
      </c>
      <c r="AD1687" s="15">
        <v>0</v>
      </c>
      <c r="AE1687" s="15">
        <v>18.5</v>
      </c>
      <c r="AF1687" s="15">
        <v>19.2</v>
      </c>
      <c r="AH1687" s="13">
        <f t="shared" si="364"/>
        <v>2023</v>
      </c>
      <c r="AI1687" s="13">
        <f t="shared" si="365"/>
        <v>21</v>
      </c>
      <c r="AJ1687" s="13">
        <f>IF(AND(ISNUMBER(C1687),ISNUMBER(AK1687),ISNUMBER(AL1687),AH1687&gt;=Inputs!$B$5,AH1687&lt;=Inputs!$B$6,AH1687&lt;&gt;Inputs!$B$7,AH1687&lt;&gt;Inputs!$B$8),1,0)</f>
        <v>1</v>
      </c>
      <c r="AK1687" s="13">
        <f>IF(INDEX($E1687:$AF1687,Inputs!$C$10)="","",INDEX($E1687:$AF1687,Inputs!$C$10))</f>
        <v>272758</v>
      </c>
      <c r="AL1687" s="13">
        <f>IF(INDEX($E1687:$AF1687,Inputs!$C$11)="","",INDEX($E1687:$AF1687,Inputs!$C$11))</f>
        <v>227000</v>
      </c>
      <c r="AM1687" s="19">
        <f>Regression!$C$5+Regression!$C$6*A1687</f>
        <v>8869.4200531306706</v>
      </c>
      <c r="AN1687" s="27">
        <f t="shared" si="366"/>
        <v>1.0257716903134662</v>
      </c>
      <c r="AO1687" s="30">
        <f>INDEX('Seasonal Index'!$E$2:$E$53,AI1687)</f>
        <v>1.0352245807811005</v>
      </c>
      <c r="AP1687" s="34">
        <f t="shared" si="367"/>
        <v>8788.4311954178611</v>
      </c>
      <c r="AQ1687" s="16">
        <f>IF(AJ1687=1,A1687-Regression!$C$15,0)</f>
        <v>190.71942446043158</v>
      </c>
      <c r="AR1687" s="16">
        <f>IF(AJ1687=1,AK1687-Regression!$D$15,0)</f>
        <v>5355.0215827338398</v>
      </c>
      <c r="AS1687" s="16">
        <f>IF(AJ1687=1,AL1687-Regression!$E$15,0)</f>
        <v>-8292.5659472421976</v>
      </c>
      <c r="AT1687" s="16">
        <f>IF(AJ1687=1,AP1687-Regression!$F$15,0)</f>
        <v>-306.14144640540508</v>
      </c>
      <c r="AU1687" s="19">
        <f>IF(AND(ISNUMBER(AK1687),ISNUMBER(AL1687)),Regression!$C$38+Regression!$D$38*A1687+Regression!$E$38*AK1687+Regression!$F$38*AL1687,"")</f>
        <v>8828.3974230221629</v>
      </c>
      <c r="AV1687" s="34">
        <f t="shared" si="368"/>
        <v>9139.3740212170669</v>
      </c>
      <c r="AW1687" s="13" t="str">
        <f>IF(AJ1687=1,"Train",IF(AH1687=Inputs!$B$6+1,"Validation",IF(AH1687&gt;Inputs!$B$6+1,"Forecast","Not used")))</f>
        <v>Train</v>
      </c>
      <c r="AX1687" s="34">
        <f t="shared" si="369"/>
        <v>9098</v>
      </c>
      <c r="AY1687" s="38" t="str">
        <f t="shared" si="370"/>
        <v/>
      </c>
      <c r="AZ1687" s="13">
        <f t="shared" si="371"/>
        <v>-39.966227604301821</v>
      </c>
      <c r="BB1687" s="19">
        <f>Regression!$C$45+Regression!$C$46*A1687</f>
        <v>8773.5958290528051</v>
      </c>
      <c r="BC1687" s="27">
        <f t="shared" si="372"/>
        <v>1.0369750530190787</v>
      </c>
      <c r="BD1687" s="30">
        <f>INDEX('Seasonal Index'!$H$2:$H$53,AI1687)</f>
        <v>1.0342763462036404</v>
      </c>
      <c r="BE1687" s="34">
        <f t="shared" si="373"/>
        <v>9074.3226371402343</v>
      </c>
      <c r="BF1687" s="38" t="str">
        <f t="shared" si="374"/>
        <v/>
      </c>
      <c r="BG1687" s="34">
        <f t="shared" si="375"/>
        <v>9098</v>
      </c>
      <c r="BH1687" s="13">
        <f t="shared" si="376"/>
        <v>0</v>
      </c>
      <c r="BI1687" s="13">
        <f t="shared" si="377"/>
        <v>0</v>
      </c>
    </row>
    <row r="1688" spans="1:61" x14ac:dyDescent="0.2">
      <c r="A1688" s="15">
        <v>1687</v>
      </c>
      <c r="B1688" s="35">
        <v>45079</v>
      </c>
      <c r="C1688" s="36">
        <v>9218</v>
      </c>
      <c r="D1688" s="37"/>
      <c r="E1688" s="15">
        <v>4222.1850000000004</v>
      </c>
      <c r="F1688" s="15">
        <v>229000</v>
      </c>
      <c r="G1688" s="15">
        <v>2383196.1428571399</v>
      </c>
      <c r="H1688" s="15">
        <v>69.852500000000006</v>
      </c>
      <c r="I1688" s="15">
        <v>73.885000000000005</v>
      </c>
      <c r="J1688" s="15">
        <v>3.5710000000000002</v>
      </c>
      <c r="K1688" s="15">
        <v>27216.445</v>
      </c>
      <c r="L1688" s="15">
        <v>541900</v>
      </c>
      <c r="M1688" s="15">
        <v>752</v>
      </c>
      <c r="N1688" s="15">
        <v>16.41</v>
      </c>
      <c r="O1688" s="15">
        <v>272758</v>
      </c>
      <c r="P1688" s="15">
        <v>18520.400000000001</v>
      </c>
      <c r="Q1688" s="15">
        <v>4858439</v>
      </c>
      <c r="R1688" s="15">
        <v>630000</v>
      </c>
      <c r="S1688" s="15">
        <v>10582</v>
      </c>
      <c r="T1688" s="15">
        <v>17.047000000000001</v>
      </c>
      <c r="U1688" s="15">
        <v>157.30000000000001</v>
      </c>
      <c r="V1688" s="15">
        <v>11</v>
      </c>
      <c r="W1688" s="15">
        <v>86.7</v>
      </c>
      <c r="X1688" s="15">
        <v>120.47096000000001</v>
      </c>
      <c r="Y1688" s="15">
        <v>2.5</v>
      </c>
      <c r="Z1688" s="15">
        <v>4.4470372200012198</v>
      </c>
      <c r="AA1688" s="15">
        <v>78.779312133789105</v>
      </c>
      <c r="AB1688" s="15">
        <v>334350</v>
      </c>
      <c r="AC1688" s="15">
        <v>28.4</v>
      </c>
      <c r="AD1688" s="15">
        <v>1</v>
      </c>
      <c r="AE1688" s="15">
        <v>7.9</v>
      </c>
      <c r="AF1688" s="15">
        <v>29.8</v>
      </c>
      <c r="AH1688" s="13">
        <f t="shared" si="364"/>
        <v>2023</v>
      </c>
      <c r="AI1688" s="13">
        <f t="shared" si="365"/>
        <v>22</v>
      </c>
      <c r="AJ1688" s="13">
        <f>IF(AND(ISNUMBER(C1688),ISNUMBER(AK1688),ISNUMBER(AL1688),AH1688&gt;=Inputs!$B$5,AH1688&lt;=Inputs!$B$6,AH1688&lt;&gt;Inputs!$B$7,AH1688&lt;&gt;Inputs!$B$8),1,0)</f>
        <v>1</v>
      </c>
      <c r="AK1688" s="13">
        <f>IF(INDEX($E1688:$AF1688,Inputs!$C$10)="","",INDEX($E1688:$AF1688,Inputs!$C$10))</f>
        <v>272758</v>
      </c>
      <c r="AL1688" s="13">
        <f>IF(INDEX($E1688:$AF1688,Inputs!$C$11)="","",INDEX($E1688:$AF1688,Inputs!$C$11))</f>
        <v>229000</v>
      </c>
      <c r="AM1688" s="19">
        <f>Regression!$C$5+Regression!$C$6*A1688</f>
        <v>8868.2473781923509</v>
      </c>
      <c r="AN1688" s="27">
        <f t="shared" si="366"/>
        <v>1.0394387534416005</v>
      </c>
      <c r="AO1688" s="30">
        <f>INDEX('Seasonal Index'!$E$2:$E$53,AI1688)</f>
        <v>1.0139791701706116</v>
      </c>
      <c r="AP1688" s="34">
        <f t="shared" si="367"/>
        <v>9090.916530808996</v>
      </c>
      <c r="AQ1688" s="16">
        <f>IF(AJ1688=1,A1688-Regression!$C$15,0)</f>
        <v>191.71942446043158</v>
      </c>
      <c r="AR1688" s="16">
        <f>IF(AJ1688=1,AK1688-Regression!$D$15,0)</f>
        <v>5355.0215827338398</v>
      </c>
      <c r="AS1688" s="16">
        <f>IF(AJ1688=1,AL1688-Regression!$E$15,0)</f>
        <v>-6292.5659472421976</v>
      </c>
      <c r="AT1688" s="16">
        <f>IF(AJ1688=1,AP1688-Regression!$F$15,0)</f>
        <v>-3.6561110142702091</v>
      </c>
      <c r="AU1688" s="19">
        <f>IF(AND(ISNUMBER(AK1688),ISNUMBER(AL1688)),Regression!$C$38+Regression!$D$38*A1688+Regression!$E$38*AK1688+Regression!$F$38*AL1688,"")</f>
        <v>8821.5250270507131</v>
      </c>
      <c r="AV1688" s="34">
        <f t="shared" si="368"/>
        <v>8944.8426265681646</v>
      </c>
      <c r="AW1688" s="13" t="str">
        <f>IF(AJ1688=1,"Train",IF(AH1688=Inputs!$B$6+1,"Validation",IF(AH1688&gt;Inputs!$B$6+1,"Forecast","Not used")))</f>
        <v>Train</v>
      </c>
      <c r="AX1688" s="34">
        <f t="shared" si="369"/>
        <v>9218</v>
      </c>
      <c r="AY1688" s="38" t="str">
        <f t="shared" si="370"/>
        <v/>
      </c>
      <c r="AZ1688" s="13">
        <f t="shared" si="371"/>
        <v>269.39150375828285</v>
      </c>
      <c r="BB1688" s="19">
        <f>Regression!$C$45+Regression!$C$46*A1688</f>
        <v>8775.1553286655817</v>
      </c>
      <c r="BC1688" s="27">
        <f t="shared" si="372"/>
        <v>1.0504657359041598</v>
      </c>
      <c r="BD1688" s="30">
        <f>INDEX('Seasonal Index'!$H$2:$H$53,AI1688)</f>
        <v>1.0395594903117378</v>
      </c>
      <c r="BE1688" s="34">
        <f t="shared" si="373"/>
        <v>9122.296000873921</v>
      </c>
      <c r="BF1688" s="38" t="str">
        <f t="shared" si="374"/>
        <v/>
      </c>
      <c r="BG1688" s="34">
        <f t="shared" si="375"/>
        <v>9218</v>
      </c>
      <c r="BH1688" s="13">
        <f t="shared" si="376"/>
        <v>0</v>
      </c>
      <c r="BI1688" s="13">
        <f t="shared" si="377"/>
        <v>0</v>
      </c>
    </row>
    <row r="1689" spans="1:61" x14ac:dyDescent="0.2">
      <c r="A1689" s="15">
        <v>1688</v>
      </c>
      <c r="B1689" s="35">
        <v>45086</v>
      </c>
      <c r="C1689" s="36">
        <v>9193</v>
      </c>
      <c r="D1689" s="37"/>
      <c r="E1689" s="15">
        <v>4283.59</v>
      </c>
      <c r="F1689" s="15">
        <v>252000</v>
      </c>
      <c r="G1689" s="15">
        <v>2477903.57142857</v>
      </c>
      <c r="H1689" s="15">
        <v>71.561999999999998</v>
      </c>
      <c r="I1689" s="15">
        <v>76.06</v>
      </c>
      <c r="J1689" s="15">
        <v>3.5409999999999999</v>
      </c>
      <c r="K1689" s="15">
        <v>27216.445</v>
      </c>
      <c r="L1689" s="15">
        <v>527213</v>
      </c>
      <c r="M1689" s="15">
        <v>752</v>
      </c>
      <c r="N1689" s="15">
        <v>16.41</v>
      </c>
      <c r="O1689" s="15">
        <v>272758</v>
      </c>
      <c r="P1689" s="15">
        <v>18641.8</v>
      </c>
      <c r="Q1689" s="15">
        <v>4858439</v>
      </c>
      <c r="R1689" s="15">
        <v>630000</v>
      </c>
      <c r="S1689" s="15">
        <v>10582</v>
      </c>
      <c r="T1689" s="15">
        <v>17.047000000000001</v>
      </c>
      <c r="U1689" s="15">
        <v>157.30000000000001</v>
      </c>
      <c r="V1689" s="15">
        <v>11</v>
      </c>
      <c r="W1689" s="15">
        <v>87.7</v>
      </c>
      <c r="X1689" s="15">
        <v>120.3937</v>
      </c>
      <c r="Y1689" s="15">
        <v>2.5</v>
      </c>
      <c r="Z1689" s="15">
        <v>4.4470372200012198</v>
      </c>
      <c r="AA1689" s="15">
        <v>78.779312133789105</v>
      </c>
      <c r="AB1689" s="15">
        <v>334350</v>
      </c>
      <c r="AC1689" s="15">
        <v>28.3</v>
      </c>
      <c r="AD1689" s="15">
        <v>0</v>
      </c>
      <c r="AE1689" s="15">
        <v>6.4</v>
      </c>
      <c r="AF1689" s="15">
        <v>30.5</v>
      </c>
      <c r="AH1689" s="13">
        <f t="shared" si="364"/>
        <v>2023</v>
      </c>
      <c r="AI1689" s="13">
        <f t="shared" si="365"/>
        <v>23</v>
      </c>
      <c r="AJ1689" s="13">
        <f>IF(AND(ISNUMBER(C1689),ISNUMBER(AK1689),ISNUMBER(AL1689),AH1689&gt;=Inputs!$B$5,AH1689&lt;=Inputs!$B$6,AH1689&lt;&gt;Inputs!$B$7,AH1689&lt;&gt;Inputs!$B$8),1,0)</f>
        <v>1</v>
      </c>
      <c r="AK1689" s="13">
        <f>IF(INDEX($E1689:$AF1689,Inputs!$C$10)="","",INDEX($E1689:$AF1689,Inputs!$C$10))</f>
        <v>272758</v>
      </c>
      <c r="AL1689" s="13">
        <f>IF(INDEX($E1689:$AF1689,Inputs!$C$11)="","",INDEX($E1689:$AF1689,Inputs!$C$11))</f>
        <v>252000</v>
      </c>
      <c r="AM1689" s="19">
        <f>Regression!$C$5+Regression!$C$6*A1689</f>
        <v>8867.0747032540312</v>
      </c>
      <c r="AN1689" s="27">
        <f t="shared" si="366"/>
        <v>1.0367568005969727</v>
      </c>
      <c r="AO1689" s="30">
        <f>INDEX('Seasonal Index'!$E$2:$E$53,AI1689)</f>
        <v>1.0375597367919589</v>
      </c>
      <c r="AP1689" s="34">
        <f t="shared" si="367"/>
        <v>8860.2127415081923</v>
      </c>
      <c r="AQ1689" s="16">
        <f>IF(AJ1689=1,A1689-Regression!$C$15,0)</f>
        <v>192.71942446043158</v>
      </c>
      <c r="AR1689" s="16">
        <f>IF(AJ1689=1,AK1689-Regression!$D$15,0)</f>
        <v>5355.0215827338398</v>
      </c>
      <c r="AS1689" s="16">
        <f>IF(AJ1689=1,AL1689-Regression!$E$15,0)</f>
        <v>16707.434052757802</v>
      </c>
      <c r="AT1689" s="16">
        <f>IF(AJ1689=1,AP1689-Regression!$F$15,0)</f>
        <v>-234.3599003150739</v>
      </c>
      <c r="AU1689" s="19">
        <f>IF(AND(ISNUMBER(AK1689),ISNUMBER(AL1689)),Regression!$C$38+Regression!$D$38*A1689+Regression!$E$38*AK1689+Regression!$F$38*AL1689,"")</f>
        <v>8758.8967621673619</v>
      </c>
      <c r="AV1689" s="34">
        <f t="shared" si="368"/>
        <v>9087.8786191423096</v>
      </c>
      <c r="AW1689" s="13" t="str">
        <f>IF(AJ1689=1,"Train",IF(AH1689=Inputs!$B$6+1,"Validation",IF(AH1689&gt;Inputs!$B$6+1,"Forecast","Not used")))</f>
        <v>Train</v>
      </c>
      <c r="AX1689" s="34">
        <f t="shared" si="369"/>
        <v>9193</v>
      </c>
      <c r="AY1689" s="38" t="str">
        <f t="shared" si="370"/>
        <v/>
      </c>
      <c r="AZ1689" s="13">
        <f t="shared" si="371"/>
        <v>101.31597934083038</v>
      </c>
      <c r="BB1689" s="19">
        <f>Regression!$C$45+Regression!$C$46*A1689</f>
        <v>8776.7148282783583</v>
      </c>
      <c r="BC1689" s="27">
        <f t="shared" si="372"/>
        <v>1.0474306366182005</v>
      </c>
      <c r="BD1689" s="30">
        <f>INDEX('Seasonal Index'!$H$2:$H$53,AI1689)</f>
        <v>1.0378992768174384</v>
      </c>
      <c r="BE1689" s="34">
        <f t="shared" si="373"/>
        <v>9109.3459731029961</v>
      </c>
      <c r="BF1689" s="38" t="str">
        <f t="shared" si="374"/>
        <v/>
      </c>
      <c r="BG1689" s="34">
        <f t="shared" si="375"/>
        <v>9193</v>
      </c>
      <c r="BH1689" s="13">
        <f t="shared" si="376"/>
        <v>0</v>
      </c>
      <c r="BI1689" s="13">
        <f t="shared" si="377"/>
        <v>0</v>
      </c>
    </row>
    <row r="1690" spans="1:61" x14ac:dyDescent="0.2">
      <c r="A1690" s="15">
        <v>1689</v>
      </c>
      <c r="B1690" s="35">
        <v>45093</v>
      </c>
      <c r="C1690" s="36">
        <v>9375</v>
      </c>
      <c r="D1690" s="37"/>
      <c r="E1690" s="15">
        <v>4383.192</v>
      </c>
      <c r="F1690" s="15">
        <v>256000</v>
      </c>
      <c r="G1690" s="15">
        <v>2575786</v>
      </c>
      <c r="H1690" s="15">
        <v>69.421999999999997</v>
      </c>
      <c r="I1690" s="15">
        <v>74.388000000000005</v>
      </c>
      <c r="J1690" s="15">
        <v>3.5950000000000002</v>
      </c>
      <c r="K1690" s="15">
        <v>27216.445</v>
      </c>
      <c r="L1690" s="15">
        <v>527213</v>
      </c>
      <c r="M1690" s="15">
        <v>752</v>
      </c>
      <c r="N1690" s="15">
        <v>15.930999999999999</v>
      </c>
      <c r="O1690" s="15">
        <v>267308</v>
      </c>
      <c r="P1690" s="15">
        <v>18641.8</v>
      </c>
      <c r="Q1690" s="15">
        <v>4909164</v>
      </c>
      <c r="R1690" s="15">
        <v>630000</v>
      </c>
      <c r="S1690" s="15">
        <v>10582</v>
      </c>
      <c r="T1690" s="15">
        <v>17.047000000000001</v>
      </c>
      <c r="U1690" s="15">
        <v>157.30000000000001</v>
      </c>
      <c r="V1690" s="15">
        <v>11</v>
      </c>
      <c r="W1690" s="15">
        <v>87.7</v>
      </c>
      <c r="X1690" s="15">
        <v>119.76779999999999</v>
      </c>
      <c r="Y1690" s="15">
        <v>2.5</v>
      </c>
      <c r="Z1690" s="15">
        <v>4.0670676231384304</v>
      </c>
      <c r="AA1690" s="15">
        <v>78.779312133789105</v>
      </c>
      <c r="AB1690" s="15">
        <v>334350</v>
      </c>
      <c r="AC1690" s="15">
        <v>28.3</v>
      </c>
      <c r="AD1690" s="15">
        <v>0</v>
      </c>
      <c r="AE1690" s="15">
        <v>8.6</v>
      </c>
      <c r="AF1690" s="15">
        <v>43</v>
      </c>
      <c r="AH1690" s="13">
        <f t="shared" si="364"/>
        <v>2023</v>
      </c>
      <c r="AI1690" s="13">
        <f t="shared" si="365"/>
        <v>24</v>
      </c>
      <c r="AJ1690" s="13">
        <f>IF(AND(ISNUMBER(C1690),ISNUMBER(AK1690),ISNUMBER(AL1690),AH1690&gt;=Inputs!$B$5,AH1690&lt;=Inputs!$B$6,AH1690&lt;&gt;Inputs!$B$7,AH1690&lt;&gt;Inputs!$B$8),1,0)</f>
        <v>1</v>
      </c>
      <c r="AK1690" s="13">
        <f>IF(INDEX($E1690:$AF1690,Inputs!$C$10)="","",INDEX($E1690:$AF1690,Inputs!$C$10))</f>
        <v>267308</v>
      </c>
      <c r="AL1690" s="13">
        <f>IF(INDEX($E1690:$AF1690,Inputs!$C$11)="","",INDEX($E1690:$AF1690,Inputs!$C$11))</f>
        <v>256000</v>
      </c>
      <c r="AM1690" s="19">
        <f>Regression!$C$5+Regression!$C$6*A1690</f>
        <v>8865.9020283157133</v>
      </c>
      <c r="AN1690" s="27">
        <f t="shared" si="366"/>
        <v>1.0574220164015282</v>
      </c>
      <c r="AO1690" s="30">
        <f>INDEX('Seasonal Index'!$E$2:$E$53,AI1690)</f>
        <v>1.0344513246808191</v>
      </c>
      <c r="AP1690" s="34">
        <f t="shared" si="367"/>
        <v>9062.7753827785618</v>
      </c>
      <c r="AQ1690" s="16">
        <f>IF(AJ1690=1,A1690-Regression!$C$15,0)</f>
        <v>193.71942446043158</v>
      </c>
      <c r="AR1690" s="16">
        <f>IF(AJ1690=1,AK1690-Regression!$D$15,0)</f>
        <v>-94.97841726616025</v>
      </c>
      <c r="AS1690" s="16">
        <f>IF(AJ1690=1,AL1690-Regression!$E$15,0)</f>
        <v>20707.434052757802</v>
      </c>
      <c r="AT1690" s="16">
        <f>IF(AJ1690=1,AP1690-Regression!$F$15,0)</f>
        <v>-31.797259044704333</v>
      </c>
      <c r="AU1690" s="19">
        <f>IF(AND(ISNUMBER(AK1690),ISNUMBER(AL1690)),Regression!$C$38+Regression!$D$38*A1690+Regression!$E$38*AK1690+Regression!$F$38*AL1690,"")</f>
        <v>8736.7698258263063</v>
      </c>
      <c r="AV1690" s="34">
        <f t="shared" si="368"/>
        <v>9037.7631197574319</v>
      </c>
      <c r="AW1690" s="13" t="str">
        <f>IF(AJ1690=1,"Train",IF(AH1690=Inputs!$B$6+1,"Validation",IF(AH1690&gt;Inputs!$B$6+1,"Forecast","Not used")))</f>
        <v>Train</v>
      </c>
      <c r="AX1690" s="34">
        <f t="shared" si="369"/>
        <v>9375</v>
      </c>
      <c r="AY1690" s="38" t="str">
        <f t="shared" si="370"/>
        <v/>
      </c>
      <c r="AZ1690" s="13">
        <f t="shared" si="371"/>
        <v>326.00555695225557</v>
      </c>
      <c r="BB1690" s="19">
        <f>Regression!$C$45+Regression!$C$46*A1690</f>
        <v>8778.2743278911348</v>
      </c>
      <c r="BC1690" s="27">
        <f t="shared" si="372"/>
        <v>1.0679775602606647</v>
      </c>
      <c r="BD1690" s="30">
        <f>INDEX('Seasonal Index'!$H$2:$H$53,AI1690)</f>
        <v>1.0351080615346946</v>
      </c>
      <c r="BE1690" s="34">
        <f t="shared" si="373"/>
        <v>9086.4625231631671</v>
      </c>
      <c r="BF1690" s="38" t="str">
        <f t="shared" si="374"/>
        <v/>
      </c>
      <c r="BG1690" s="34">
        <f t="shared" si="375"/>
        <v>9375</v>
      </c>
      <c r="BH1690" s="13">
        <f t="shared" si="376"/>
        <v>0</v>
      </c>
      <c r="BI1690" s="13">
        <f t="shared" si="377"/>
        <v>0</v>
      </c>
    </row>
    <row r="1691" spans="1:61" x14ac:dyDescent="0.2">
      <c r="A1691" s="15">
        <v>1690</v>
      </c>
      <c r="B1691" s="35">
        <v>45100</v>
      </c>
      <c r="C1691" s="36">
        <v>9306</v>
      </c>
      <c r="D1691" s="37"/>
      <c r="E1691" s="15">
        <v>4371.1549999999997</v>
      </c>
      <c r="F1691" s="15">
        <v>259000</v>
      </c>
      <c r="G1691" s="15">
        <v>2611432.57142857</v>
      </c>
      <c r="H1691" s="15">
        <v>70.405000000000001</v>
      </c>
      <c r="I1691" s="15">
        <v>75.257999999999996</v>
      </c>
      <c r="J1691" s="15">
        <v>3.577</v>
      </c>
      <c r="K1691" s="15">
        <v>27216.445</v>
      </c>
      <c r="L1691" s="15">
        <v>527213</v>
      </c>
      <c r="M1691" s="15">
        <v>752</v>
      </c>
      <c r="N1691" s="15">
        <v>15.930999999999999</v>
      </c>
      <c r="O1691" s="15">
        <v>267308</v>
      </c>
      <c r="P1691" s="15">
        <v>18641.8</v>
      </c>
      <c r="Q1691" s="15">
        <v>4909164</v>
      </c>
      <c r="R1691" s="15">
        <v>630000</v>
      </c>
      <c r="S1691" s="15">
        <v>10582</v>
      </c>
      <c r="T1691" s="15">
        <v>17.047000000000001</v>
      </c>
      <c r="U1691" s="15">
        <v>157.30000000000001</v>
      </c>
      <c r="V1691" s="15">
        <v>11</v>
      </c>
      <c r="W1691" s="15">
        <v>87.7</v>
      </c>
      <c r="X1691" s="15">
        <v>118.9148</v>
      </c>
      <c r="Y1691" s="15">
        <v>2.5</v>
      </c>
      <c r="Z1691" s="15">
        <v>4.0670676231384304</v>
      </c>
      <c r="AA1691" s="15">
        <v>78.779312133789105</v>
      </c>
      <c r="AB1691" s="15">
        <v>334350</v>
      </c>
      <c r="AC1691" s="15">
        <v>28.3</v>
      </c>
      <c r="AD1691" s="15">
        <v>0</v>
      </c>
      <c r="AE1691" s="15">
        <v>0.8</v>
      </c>
      <c r="AF1691" s="15">
        <v>50</v>
      </c>
      <c r="AH1691" s="13">
        <f t="shared" si="364"/>
        <v>2023</v>
      </c>
      <c r="AI1691" s="13">
        <f t="shared" si="365"/>
        <v>25</v>
      </c>
      <c r="AJ1691" s="13">
        <f>IF(AND(ISNUMBER(C1691),ISNUMBER(AK1691),ISNUMBER(AL1691),AH1691&gt;=Inputs!$B$5,AH1691&lt;=Inputs!$B$6,AH1691&lt;&gt;Inputs!$B$7,AH1691&lt;&gt;Inputs!$B$8),1,0)</f>
        <v>1</v>
      </c>
      <c r="AK1691" s="13">
        <f>IF(INDEX($E1691:$AF1691,Inputs!$C$10)="","",INDEX($E1691:$AF1691,Inputs!$C$10))</f>
        <v>267308</v>
      </c>
      <c r="AL1691" s="13">
        <f>IF(INDEX($E1691:$AF1691,Inputs!$C$11)="","",INDEX($E1691:$AF1691,Inputs!$C$11))</f>
        <v>259000</v>
      </c>
      <c r="AM1691" s="19">
        <f>Regression!$C$5+Regression!$C$6*A1691</f>
        <v>8864.7293533773936</v>
      </c>
      <c r="AN1691" s="27">
        <f t="shared" si="366"/>
        <v>1.0497782424067448</v>
      </c>
      <c r="AO1691" s="30">
        <f>INDEX('Seasonal Index'!$E$2:$E$53,AI1691)</f>
        <v>1.0360606930993077</v>
      </c>
      <c r="AP1691" s="34">
        <f t="shared" si="367"/>
        <v>8982.0992746686588</v>
      </c>
      <c r="AQ1691" s="16">
        <f>IF(AJ1691=1,A1691-Regression!$C$15,0)</f>
        <v>194.71942446043158</v>
      </c>
      <c r="AR1691" s="16">
        <f>IF(AJ1691=1,AK1691-Regression!$D$15,0)</f>
        <v>-94.97841726616025</v>
      </c>
      <c r="AS1691" s="16">
        <f>IF(AJ1691=1,AL1691-Regression!$E$15,0)</f>
        <v>23707.434052757802</v>
      </c>
      <c r="AT1691" s="16">
        <f>IF(AJ1691=1,AP1691-Regression!$F$15,0)</f>
        <v>-112.47336715460733</v>
      </c>
      <c r="AU1691" s="19">
        <f>IF(AND(ISNUMBER(AK1691),ISNUMBER(AL1691)),Regression!$C$38+Regression!$D$38*A1691+Regression!$E$38*AK1691+Regression!$F$38*AL1691,"")</f>
        <v>8727.2423884780983</v>
      </c>
      <c r="AV1691" s="34">
        <f t="shared" si="368"/>
        <v>9041.9527978522765</v>
      </c>
      <c r="AW1691" s="13" t="str">
        <f>IF(AJ1691=1,"Train",IF(AH1691=Inputs!$B$6+1,"Validation",IF(AH1691&gt;Inputs!$B$6+1,"Forecast","Not used")))</f>
        <v>Train</v>
      </c>
      <c r="AX1691" s="34">
        <f t="shared" si="369"/>
        <v>9306</v>
      </c>
      <c r="AY1691" s="38" t="str">
        <f t="shared" si="370"/>
        <v/>
      </c>
      <c r="AZ1691" s="13">
        <f t="shared" si="371"/>
        <v>254.85688619056054</v>
      </c>
      <c r="BB1691" s="19">
        <f>Regression!$C$45+Regression!$C$46*A1691</f>
        <v>8779.8338275039114</v>
      </c>
      <c r="BC1691" s="27">
        <f t="shared" si="372"/>
        <v>1.0599289443096074</v>
      </c>
      <c r="BD1691" s="30">
        <f>INDEX('Seasonal Index'!$H$2:$H$53,AI1691)</f>
        <v>1.0325970785197598</v>
      </c>
      <c r="BE1691" s="34">
        <f t="shared" si="373"/>
        <v>9066.0307601695004</v>
      </c>
      <c r="BF1691" s="38" t="str">
        <f t="shared" si="374"/>
        <v/>
      </c>
      <c r="BG1691" s="34">
        <f t="shared" si="375"/>
        <v>9306</v>
      </c>
      <c r="BH1691" s="13">
        <f t="shared" si="376"/>
        <v>0</v>
      </c>
      <c r="BI1691" s="13">
        <f t="shared" si="377"/>
        <v>0</v>
      </c>
    </row>
    <row r="1692" spans="1:61" x14ac:dyDescent="0.2">
      <c r="A1692" s="15">
        <v>1691</v>
      </c>
      <c r="B1692" s="35">
        <v>45107</v>
      </c>
      <c r="C1692" s="36">
        <v>9599</v>
      </c>
      <c r="D1692" s="37"/>
      <c r="E1692" s="15">
        <v>4386.1819999999998</v>
      </c>
      <c r="F1692" s="15">
        <v>236000</v>
      </c>
      <c r="G1692" s="15">
        <v>2641103.57142857</v>
      </c>
      <c r="H1692" s="15">
        <v>69.364000000000004</v>
      </c>
      <c r="I1692" s="15">
        <v>73.55</v>
      </c>
      <c r="J1692" s="15">
        <v>3.5710000000000002</v>
      </c>
      <c r="K1692" s="15">
        <v>27216.445</v>
      </c>
      <c r="L1692" s="15">
        <v>527213</v>
      </c>
      <c r="M1692" s="15">
        <v>752</v>
      </c>
      <c r="N1692" s="15">
        <v>15.930999999999999</v>
      </c>
      <c r="O1692" s="15">
        <v>267308</v>
      </c>
      <c r="P1692" s="15">
        <v>18641.8</v>
      </c>
      <c r="Q1692" s="15">
        <v>4909164</v>
      </c>
      <c r="R1692" s="15">
        <v>630000</v>
      </c>
      <c r="S1692" s="15">
        <v>10582</v>
      </c>
      <c r="T1692" s="15">
        <v>17.047000000000001</v>
      </c>
      <c r="U1692" s="15">
        <v>157.30000000000001</v>
      </c>
      <c r="V1692" s="15">
        <v>11</v>
      </c>
      <c r="W1692" s="15">
        <v>87.7</v>
      </c>
      <c r="X1692" s="15">
        <v>118.89305</v>
      </c>
      <c r="Y1692" s="15">
        <v>2.5</v>
      </c>
      <c r="Z1692" s="15">
        <v>4.0670676231384304</v>
      </c>
      <c r="AA1692" s="15">
        <v>78.779312133789105</v>
      </c>
      <c r="AB1692" s="15">
        <v>334350</v>
      </c>
      <c r="AC1692" s="15">
        <v>28.3</v>
      </c>
      <c r="AD1692" s="15">
        <v>0</v>
      </c>
      <c r="AE1692" s="15">
        <v>0</v>
      </c>
      <c r="AF1692" s="15">
        <v>71.099999999999994</v>
      </c>
      <c r="AH1692" s="13">
        <f t="shared" si="364"/>
        <v>2023</v>
      </c>
      <c r="AI1692" s="13">
        <f t="shared" si="365"/>
        <v>26</v>
      </c>
      <c r="AJ1692" s="13">
        <f>IF(AND(ISNUMBER(C1692),ISNUMBER(AK1692),ISNUMBER(AL1692),AH1692&gt;=Inputs!$B$5,AH1692&lt;=Inputs!$B$6,AH1692&lt;&gt;Inputs!$B$7,AH1692&lt;&gt;Inputs!$B$8),1,0)</f>
        <v>1</v>
      </c>
      <c r="AK1692" s="13">
        <f>IF(INDEX($E1692:$AF1692,Inputs!$C$10)="","",INDEX($E1692:$AF1692,Inputs!$C$10))</f>
        <v>267308</v>
      </c>
      <c r="AL1692" s="13">
        <f>IF(INDEX($E1692:$AF1692,Inputs!$C$11)="","",INDEX($E1692:$AF1692,Inputs!$C$11))</f>
        <v>236000</v>
      </c>
      <c r="AM1692" s="19">
        <f>Regression!$C$5+Regression!$C$6*A1692</f>
        <v>8863.5566784390758</v>
      </c>
      <c r="AN1692" s="27">
        <f t="shared" si="366"/>
        <v>1.082973838634091</v>
      </c>
      <c r="AO1692" s="30">
        <f>INDEX('Seasonal Index'!$E$2:$E$53,AI1692)</f>
        <v>1.057751041708793</v>
      </c>
      <c r="AP1692" s="34">
        <f t="shared" si="367"/>
        <v>9074.9142487185363</v>
      </c>
      <c r="AQ1692" s="16">
        <f>IF(AJ1692=1,A1692-Regression!$C$15,0)</f>
        <v>195.71942446043158</v>
      </c>
      <c r="AR1692" s="16">
        <f>IF(AJ1692=1,AK1692-Regression!$D$15,0)</f>
        <v>-94.97841726616025</v>
      </c>
      <c r="AS1692" s="16">
        <f>IF(AJ1692=1,AL1692-Regression!$E$15,0)</f>
        <v>707.43405275780242</v>
      </c>
      <c r="AT1692" s="16">
        <f>IF(AJ1692=1,AP1692-Regression!$F$15,0)</f>
        <v>-19.658393104729839</v>
      </c>
      <c r="AU1692" s="19">
        <f>IF(AND(ISNUMBER(AK1692),ISNUMBER(AL1692)),Regression!$C$38+Regression!$D$38*A1692+Regression!$E$38*AK1692+Regression!$F$38*AL1692,"")</f>
        <v>8786.7460269255807</v>
      </c>
      <c r="AV1692" s="34">
        <f t="shared" si="368"/>
        <v>9294.1897632111304</v>
      </c>
      <c r="AW1692" s="13" t="str">
        <f>IF(AJ1692=1,"Train",IF(AH1692=Inputs!$B$6+1,"Validation",IF(AH1692&gt;Inputs!$B$6+1,"Forecast","Not used")))</f>
        <v>Train</v>
      </c>
      <c r="AX1692" s="34">
        <f t="shared" si="369"/>
        <v>9599</v>
      </c>
      <c r="AY1692" s="38" t="str">
        <f t="shared" si="370"/>
        <v/>
      </c>
      <c r="AZ1692" s="13">
        <f t="shared" si="371"/>
        <v>288.16822179295559</v>
      </c>
      <c r="BB1692" s="19">
        <f>Regression!$C$45+Regression!$C$46*A1692</f>
        <v>8781.3933271166879</v>
      </c>
      <c r="BC1692" s="27">
        <f t="shared" si="372"/>
        <v>1.0931067135278596</v>
      </c>
      <c r="BD1692" s="30">
        <f>INDEX('Seasonal Index'!$H$2:$H$53,AI1692)</f>
        <v>1.0794606245983969</v>
      </c>
      <c r="BE1692" s="34">
        <f t="shared" si="373"/>
        <v>9479.1683257335735</v>
      </c>
      <c r="BF1692" s="38" t="str">
        <f t="shared" si="374"/>
        <v/>
      </c>
      <c r="BG1692" s="34">
        <f t="shared" si="375"/>
        <v>9599</v>
      </c>
      <c r="BH1692" s="13">
        <f t="shared" si="376"/>
        <v>0</v>
      </c>
      <c r="BI1692" s="13">
        <f t="shared" si="377"/>
        <v>0</v>
      </c>
    </row>
    <row r="1693" spans="1:61" x14ac:dyDescent="0.2">
      <c r="A1693" s="15">
        <v>1692</v>
      </c>
      <c r="B1693" s="35">
        <v>45114</v>
      </c>
      <c r="C1693" s="36">
        <v>8756</v>
      </c>
      <c r="D1693" s="37"/>
      <c r="E1693" s="15">
        <v>4428.2375000000002</v>
      </c>
      <c r="F1693" s="15">
        <v>248000</v>
      </c>
      <c r="G1693" s="15">
        <v>2428901.57142857</v>
      </c>
      <c r="H1693" s="15">
        <v>71.790000000000006</v>
      </c>
      <c r="I1693" s="15">
        <v>76.596000000000004</v>
      </c>
      <c r="J1693" s="15">
        <v>3.5270000000000001</v>
      </c>
      <c r="K1693" s="15">
        <v>27216.445</v>
      </c>
      <c r="L1693" s="15">
        <v>527213</v>
      </c>
      <c r="M1693" s="15">
        <v>728</v>
      </c>
      <c r="N1693" s="15">
        <v>15.930999999999999</v>
      </c>
      <c r="O1693" s="15">
        <v>267308</v>
      </c>
      <c r="P1693" s="15">
        <v>18664.599999999999</v>
      </c>
      <c r="Q1693" s="15">
        <v>4909164</v>
      </c>
      <c r="R1693" s="15">
        <v>990000</v>
      </c>
      <c r="S1693" s="15">
        <v>10582</v>
      </c>
      <c r="T1693" s="15">
        <v>17.047000000000001</v>
      </c>
      <c r="U1693" s="15">
        <v>157.30000000000001</v>
      </c>
      <c r="V1693" s="15">
        <v>11</v>
      </c>
      <c r="W1693" s="15">
        <v>90.1</v>
      </c>
      <c r="X1693" s="15">
        <v>119.23936</v>
      </c>
      <c r="Y1693" s="15">
        <v>2.5</v>
      </c>
      <c r="Z1693" s="15">
        <v>4.0670676231384304</v>
      </c>
      <c r="AA1693" s="15">
        <v>78.779312133789105</v>
      </c>
      <c r="AB1693" s="15">
        <v>334350</v>
      </c>
      <c r="AC1693" s="15">
        <v>28.29</v>
      </c>
      <c r="AD1693" s="15">
        <v>1</v>
      </c>
      <c r="AE1693" s="15">
        <v>0</v>
      </c>
      <c r="AF1693" s="15">
        <v>74.3</v>
      </c>
      <c r="AH1693" s="13">
        <f t="shared" si="364"/>
        <v>2023</v>
      </c>
      <c r="AI1693" s="13">
        <f t="shared" si="365"/>
        <v>27</v>
      </c>
      <c r="AJ1693" s="13">
        <f>IF(AND(ISNUMBER(C1693),ISNUMBER(AK1693),ISNUMBER(AL1693),AH1693&gt;=Inputs!$B$5,AH1693&lt;=Inputs!$B$6,AH1693&lt;&gt;Inputs!$B$7,AH1693&lt;&gt;Inputs!$B$8),1,0)</f>
        <v>1</v>
      </c>
      <c r="AK1693" s="13">
        <f>IF(INDEX($E1693:$AF1693,Inputs!$C$10)="","",INDEX($E1693:$AF1693,Inputs!$C$10))</f>
        <v>267308</v>
      </c>
      <c r="AL1693" s="13">
        <f>IF(INDEX($E1693:$AF1693,Inputs!$C$11)="","",INDEX($E1693:$AF1693,Inputs!$C$11))</f>
        <v>248000</v>
      </c>
      <c r="AM1693" s="19">
        <f>Regression!$C$5+Regression!$C$6*A1693</f>
        <v>8862.3840035007561</v>
      </c>
      <c r="AN1693" s="27">
        <f t="shared" si="366"/>
        <v>0.98799600610188709</v>
      </c>
      <c r="AO1693" s="30">
        <f>INDEX('Seasonal Index'!$E$2:$E$53,AI1693)</f>
        <v>1.0212618850338866</v>
      </c>
      <c r="AP1693" s="34">
        <f t="shared" si="367"/>
        <v>8573.7068310440918</v>
      </c>
      <c r="AQ1693" s="16">
        <f>IF(AJ1693=1,A1693-Regression!$C$15,0)</f>
        <v>196.71942446043158</v>
      </c>
      <c r="AR1693" s="16">
        <f>IF(AJ1693=1,AK1693-Regression!$D$15,0)</f>
        <v>-94.97841726616025</v>
      </c>
      <c r="AS1693" s="16">
        <f>IF(AJ1693=1,AL1693-Regression!$E$15,0)</f>
        <v>12707.434052757802</v>
      </c>
      <c r="AT1693" s="16">
        <f>IF(AJ1693=1,AP1693-Regression!$F$15,0)</f>
        <v>-520.86581077917435</v>
      </c>
      <c r="AU1693" s="19">
        <f>IF(AND(ISNUMBER(AK1693),ISNUMBER(AL1693)),Regression!$C$38+Regression!$D$38*A1693+Regression!$E$38*AK1693+Regression!$F$38*AL1693,"")</f>
        <v>8753.3232171865584</v>
      </c>
      <c r="AV1693" s="34">
        <f t="shared" si="368"/>
        <v>8939.4353690948301</v>
      </c>
      <c r="AW1693" s="13" t="str">
        <f>IF(AJ1693=1,"Train",IF(AH1693=Inputs!$B$6+1,"Validation",IF(AH1693&gt;Inputs!$B$6+1,"Forecast","Not used")))</f>
        <v>Train</v>
      </c>
      <c r="AX1693" s="34">
        <f t="shared" si="369"/>
        <v>8756</v>
      </c>
      <c r="AY1693" s="38" t="str">
        <f t="shared" si="370"/>
        <v/>
      </c>
      <c r="AZ1693" s="13">
        <f t="shared" si="371"/>
        <v>-179.61638614246658</v>
      </c>
      <c r="BB1693" s="19">
        <f>Regression!$C$45+Regression!$C$46*A1693</f>
        <v>8782.9528267294645</v>
      </c>
      <c r="BC1693" s="27">
        <f t="shared" si="372"/>
        <v>0.99693123403242723</v>
      </c>
      <c r="BD1693" s="30">
        <f>INDEX('Seasonal Index'!$H$2:$H$53,AI1693)</f>
        <v>0.99454601152310251</v>
      </c>
      <c r="BE1693" s="34">
        <f t="shared" si="373"/>
        <v>8735.0507032193473</v>
      </c>
      <c r="BF1693" s="38" t="str">
        <f t="shared" si="374"/>
        <v/>
      </c>
      <c r="BG1693" s="34">
        <f t="shared" si="375"/>
        <v>8756</v>
      </c>
      <c r="BH1693" s="13">
        <f t="shared" si="376"/>
        <v>0</v>
      </c>
      <c r="BI1693" s="13">
        <f t="shared" si="377"/>
        <v>0</v>
      </c>
    </row>
    <row r="1694" spans="1:61" x14ac:dyDescent="0.2">
      <c r="A1694" s="15">
        <v>1693</v>
      </c>
      <c r="B1694" s="35">
        <v>45121</v>
      </c>
      <c r="C1694" s="36">
        <v>8855</v>
      </c>
      <c r="D1694" s="37"/>
      <c r="E1694" s="15">
        <v>4467.2820000000002</v>
      </c>
      <c r="F1694" s="15">
        <v>230000</v>
      </c>
      <c r="G1694" s="15">
        <v>2581278.57142857</v>
      </c>
      <c r="H1694" s="15">
        <v>75.197999999999993</v>
      </c>
      <c r="I1694" s="15">
        <v>79.786000000000001</v>
      </c>
      <c r="J1694" s="15">
        <v>3.5459999999999998</v>
      </c>
      <c r="K1694" s="15">
        <v>27216.445</v>
      </c>
      <c r="L1694" s="15">
        <v>611155</v>
      </c>
      <c r="M1694" s="15">
        <v>728</v>
      </c>
      <c r="N1694" s="15">
        <v>15.930999999999999</v>
      </c>
      <c r="O1694" s="15">
        <v>267308</v>
      </c>
      <c r="P1694" s="15">
        <v>18664.599999999999</v>
      </c>
      <c r="Q1694" s="15">
        <v>4909164</v>
      </c>
      <c r="R1694" s="15">
        <v>990000</v>
      </c>
      <c r="S1694" s="15">
        <v>10582</v>
      </c>
      <c r="T1694" s="15">
        <v>17.047000000000001</v>
      </c>
      <c r="U1694" s="15">
        <v>157.30000000000001</v>
      </c>
      <c r="V1694" s="15">
        <v>11</v>
      </c>
      <c r="W1694" s="15">
        <v>90.1</v>
      </c>
      <c r="X1694" s="15">
        <v>119.3639</v>
      </c>
      <c r="Y1694" s="15">
        <v>2.5</v>
      </c>
      <c r="Z1694" s="15">
        <v>4.0670676231384304</v>
      </c>
      <c r="AA1694" s="15">
        <v>78.779312133789105</v>
      </c>
      <c r="AB1694" s="15">
        <v>334350</v>
      </c>
      <c r="AC1694" s="15">
        <v>28.29</v>
      </c>
      <c r="AD1694" s="15">
        <v>0</v>
      </c>
      <c r="AE1694" s="15">
        <v>0</v>
      </c>
      <c r="AF1694" s="15">
        <v>81.2</v>
      </c>
      <c r="AH1694" s="13">
        <f t="shared" si="364"/>
        <v>2023</v>
      </c>
      <c r="AI1694" s="13">
        <f t="shared" si="365"/>
        <v>28</v>
      </c>
      <c r="AJ1694" s="13">
        <f>IF(AND(ISNUMBER(C1694),ISNUMBER(AK1694),ISNUMBER(AL1694),AH1694&gt;=Inputs!$B$5,AH1694&lt;=Inputs!$B$6,AH1694&lt;&gt;Inputs!$B$7,AH1694&lt;&gt;Inputs!$B$8),1,0)</f>
        <v>1</v>
      </c>
      <c r="AK1694" s="13">
        <f>IF(INDEX($E1694:$AF1694,Inputs!$C$10)="","",INDEX($E1694:$AF1694,Inputs!$C$10))</f>
        <v>267308</v>
      </c>
      <c r="AL1694" s="13">
        <f>IF(INDEX($E1694:$AF1694,Inputs!$C$11)="","",INDEX($E1694:$AF1694,Inputs!$C$11))</f>
        <v>230000</v>
      </c>
      <c r="AM1694" s="19">
        <f>Regression!$C$5+Regression!$C$6*A1694</f>
        <v>8861.2113285624364</v>
      </c>
      <c r="AN1694" s="27">
        <f t="shared" si="366"/>
        <v>0.99929904294885563</v>
      </c>
      <c r="AO1694" s="30">
        <f>INDEX('Seasonal Index'!$E$2:$E$53,AI1694)</f>
        <v>1.0135090248159799</v>
      </c>
      <c r="AP1694" s="34">
        <f t="shared" si="367"/>
        <v>8736.9720280564634</v>
      </c>
      <c r="AQ1694" s="16">
        <f>IF(AJ1694=1,A1694-Regression!$C$15,0)</f>
        <v>197.71942446043158</v>
      </c>
      <c r="AR1694" s="16">
        <f>IF(AJ1694=1,AK1694-Regression!$D$15,0)</f>
        <v>-94.97841726616025</v>
      </c>
      <c r="AS1694" s="16">
        <f>IF(AJ1694=1,AL1694-Regression!$E$15,0)</f>
        <v>-5292.5659472421976</v>
      </c>
      <c r="AT1694" s="16">
        <f>IF(AJ1694=1,AP1694-Regression!$F$15,0)</f>
        <v>-357.60061376680278</v>
      </c>
      <c r="AU1694" s="19">
        <f>IF(AND(ISNUMBER(AK1694),ISNUMBER(AL1694)),Regression!$C$38+Regression!$D$38*A1694+Regression!$E$38*AK1694+Regression!$F$38*AL1694,"")</f>
        <v>8799.5516487502537</v>
      </c>
      <c r="AV1694" s="34">
        <f t="shared" si="368"/>
        <v>8918.4250103427185</v>
      </c>
      <c r="AW1694" s="13" t="str">
        <f>IF(AJ1694=1,"Train",IF(AH1694=Inputs!$B$6+1,"Validation",IF(AH1694&gt;Inputs!$B$6+1,"Forecast","Not used")))</f>
        <v>Train</v>
      </c>
      <c r="AX1694" s="34">
        <f t="shared" si="369"/>
        <v>8855</v>
      </c>
      <c r="AY1694" s="38" t="str">
        <f t="shared" si="370"/>
        <v/>
      </c>
      <c r="AZ1694" s="13">
        <f t="shared" si="371"/>
        <v>-62.579620693790275</v>
      </c>
      <c r="BB1694" s="19">
        <f>Regression!$C$45+Regression!$C$46*A1694</f>
        <v>8784.5123263422429</v>
      </c>
      <c r="BC1694" s="27">
        <f t="shared" si="372"/>
        <v>1.0080240850076998</v>
      </c>
      <c r="BD1694" s="30">
        <f>INDEX('Seasonal Index'!$H$2:$H$53,AI1694)</f>
        <v>0.99258235973728948</v>
      </c>
      <c r="BE1694" s="34">
        <f t="shared" si="373"/>
        <v>8719.3519740220891</v>
      </c>
      <c r="BF1694" s="38" t="str">
        <f t="shared" si="374"/>
        <v/>
      </c>
      <c r="BG1694" s="34">
        <f t="shared" si="375"/>
        <v>8855</v>
      </c>
      <c r="BH1694" s="13">
        <f t="shared" si="376"/>
        <v>0</v>
      </c>
      <c r="BI1694" s="13">
        <f t="shared" si="377"/>
        <v>0</v>
      </c>
    </row>
    <row r="1695" spans="1:61" x14ac:dyDescent="0.2">
      <c r="A1695" s="15">
        <v>1694</v>
      </c>
      <c r="B1695" s="35">
        <v>45128</v>
      </c>
      <c r="C1695" s="36">
        <v>8939</v>
      </c>
      <c r="D1695" s="37"/>
      <c r="E1695" s="15">
        <v>4542.9399999999996</v>
      </c>
      <c r="F1695" s="15">
        <v>229000</v>
      </c>
      <c r="G1695" s="15">
        <v>2634636.2857142901</v>
      </c>
      <c r="H1695" s="15">
        <v>75.608000000000004</v>
      </c>
      <c r="I1695" s="15">
        <v>79.48</v>
      </c>
      <c r="J1695" s="15">
        <v>3.5590000000000002</v>
      </c>
      <c r="K1695" s="15">
        <v>27216.445</v>
      </c>
      <c r="L1695" s="15">
        <v>611155</v>
      </c>
      <c r="M1695" s="15">
        <v>728</v>
      </c>
      <c r="N1695" s="15">
        <v>16.606000000000002</v>
      </c>
      <c r="O1695" s="15">
        <v>288661</v>
      </c>
      <c r="P1695" s="15">
        <v>18664.599999999999</v>
      </c>
      <c r="Q1695" s="15">
        <v>4909164</v>
      </c>
      <c r="R1695" s="15">
        <v>990000</v>
      </c>
      <c r="S1695" s="15">
        <v>10582</v>
      </c>
      <c r="T1695" s="15">
        <v>17.047000000000001</v>
      </c>
      <c r="U1695" s="15">
        <v>157.30000000000001</v>
      </c>
      <c r="V1695" s="15">
        <v>11</v>
      </c>
      <c r="W1695" s="15">
        <v>90.1</v>
      </c>
      <c r="X1695" s="15">
        <v>117.91142000000001</v>
      </c>
      <c r="Y1695" s="15">
        <v>2.5</v>
      </c>
      <c r="Z1695" s="15">
        <v>3.8254413604736301</v>
      </c>
      <c r="AA1695" s="15">
        <v>78.779312133789105</v>
      </c>
      <c r="AB1695" s="15">
        <v>334350</v>
      </c>
      <c r="AC1695" s="15">
        <v>28.29</v>
      </c>
      <c r="AD1695" s="15">
        <v>0</v>
      </c>
      <c r="AE1695" s="15">
        <v>0</v>
      </c>
      <c r="AF1695" s="15">
        <v>91.1</v>
      </c>
      <c r="AH1695" s="13">
        <f t="shared" si="364"/>
        <v>2023</v>
      </c>
      <c r="AI1695" s="13">
        <f t="shared" si="365"/>
        <v>29</v>
      </c>
      <c r="AJ1695" s="13">
        <f>IF(AND(ISNUMBER(C1695),ISNUMBER(AK1695),ISNUMBER(AL1695),AH1695&gt;=Inputs!$B$5,AH1695&lt;=Inputs!$B$6,AH1695&lt;&gt;Inputs!$B$7,AH1695&lt;&gt;Inputs!$B$8),1,0)</f>
        <v>1</v>
      </c>
      <c r="AK1695" s="13">
        <f>IF(INDEX($E1695:$AF1695,Inputs!$C$10)="","",INDEX($E1695:$AF1695,Inputs!$C$10))</f>
        <v>288661</v>
      </c>
      <c r="AL1695" s="13">
        <f>IF(INDEX($E1695:$AF1695,Inputs!$C$11)="","",INDEX($E1695:$AF1695,Inputs!$C$11))</f>
        <v>229000</v>
      </c>
      <c r="AM1695" s="19">
        <f>Regression!$C$5+Regression!$C$6*A1695</f>
        <v>8860.0386536241185</v>
      </c>
      <c r="AN1695" s="27">
        <f t="shared" si="366"/>
        <v>1.008912076962958</v>
      </c>
      <c r="AO1695" s="30">
        <f>INDEX('Seasonal Index'!$E$2:$E$53,AI1695)</f>
        <v>1.0519566788647539</v>
      </c>
      <c r="AP1695" s="34">
        <f t="shared" si="367"/>
        <v>8497.4982141343989</v>
      </c>
      <c r="AQ1695" s="16">
        <f>IF(AJ1695=1,A1695-Regression!$C$15,0)</f>
        <v>198.71942446043158</v>
      </c>
      <c r="AR1695" s="16">
        <f>IF(AJ1695=1,AK1695-Regression!$D$15,0)</f>
        <v>21258.02158273384</v>
      </c>
      <c r="AS1695" s="16">
        <f>IF(AJ1695=1,AL1695-Regression!$E$15,0)</f>
        <v>-6292.5659472421976</v>
      </c>
      <c r="AT1695" s="16">
        <f>IF(AJ1695=1,AP1695-Regression!$F$15,0)</f>
        <v>-597.07442768886722</v>
      </c>
      <c r="AU1695" s="19">
        <f>IF(AND(ISNUMBER(AK1695),ISNUMBER(AL1695)),Regression!$C$38+Regression!$D$38*A1695+Regression!$E$38*AK1695+Regression!$F$38*AL1695,"")</f>
        <v>8839.6065793818198</v>
      </c>
      <c r="AV1695" s="34">
        <f t="shared" si="368"/>
        <v>9298.8831797175262</v>
      </c>
      <c r="AW1695" s="13" t="str">
        <f>IF(AJ1695=1,"Train",IF(AH1695=Inputs!$B$6+1,"Validation",IF(AH1695&gt;Inputs!$B$6+1,"Forecast","Not used")))</f>
        <v>Train</v>
      </c>
      <c r="AX1695" s="34">
        <f t="shared" si="369"/>
        <v>8939</v>
      </c>
      <c r="AY1695" s="38" t="str">
        <f t="shared" si="370"/>
        <v/>
      </c>
      <c r="AZ1695" s="13">
        <f t="shared" si="371"/>
        <v>-342.10836524742081</v>
      </c>
      <c r="BB1695" s="19">
        <f>Regression!$C$45+Regression!$C$46*A1695</f>
        <v>8786.0718259550194</v>
      </c>
      <c r="BC1695" s="27">
        <f t="shared" si="372"/>
        <v>1.0174057504962815</v>
      </c>
      <c r="BD1695" s="30">
        <f>INDEX('Seasonal Index'!$H$2:$H$53,AI1695)</f>
        <v>1.0486159669304305</v>
      </c>
      <c r="BE1695" s="34">
        <f t="shared" si="373"/>
        <v>9213.2152032940357</v>
      </c>
      <c r="BF1695" s="38" t="str">
        <f t="shared" si="374"/>
        <v/>
      </c>
      <c r="BG1695" s="34">
        <f t="shared" si="375"/>
        <v>8939</v>
      </c>
      <c r="BH1695" s="13">
        <f t="shared" si="376"/>
        <v>0</v>
      </c>
      <c r="BI1695" s="13">
        <f t="shared" si="377"/>
        <v>0</v>
      </c>
    </row>
    <row r="1696" spans="1:61" x14ac:dyDescent="0.2">
      <c r="A1696" s="15">
        <v>1695</v>
      </c>
      <c r="B1696" s="35">
        <v>45135</v>
      </c>
      <c r="C1696" s="36">
        <v>8838</v>
      </c>
      <c r="D1696" s="37"/>
      <c r="E1696" s="15">
        <v>4561.6980000000003</v>
      </c>
      <c r="F1696" s="15">
        <v>231000</v>
      </c>
      <c r="G1696" s="15">
        <v>2623218.7142857099</v>
      </c>
      <c r="H1696" s="15">
        <v>79.680000000000007</v>
      </c>
      <c r="I1696" s="15">
        <v>83.548000000000002</v>
      </c>
      <c r="J1696" s="15">
        <v>3.5960000000000001</v>
      </c>
      <c r="K1696" s="15">
        <v>27216.445</v>
      </c>
      <c r="L1696" s="15">
        <v>611155</v>
      </c>
      <c r="M1696" s="15">
        <v>728</v>
      </c>
      <c r="N1696" s="15">
        <v>16.606000000000002</v>
      </c>
      <c r="O1696" s="15">
        <v>288661</v>
      </c>
      <c r="P1696" s="15">
        <v>18664.599999999999</v>
      </c>
      <c r="Q1696" s="15">
        <v>4909164</v>
      </c>
      <c r="R1696" s="15">
        <v>990000</v>
      </c>
      <c r="S1696" s="15">
        <v>10582</v>
      </c>
      <c r="T1696" s="15">
        <v>17.047000000000001</v>
      </c>
      <c r="U1696" s="15">
        <v>157.30000000000001</v>
      </c>
      <c r="V1696" s="15">
        <v>11</v>
      </c>
      <c r="W1696" s="15">
        <v>90.1</v>
      </c>
      <c r="X1696" s="15">
        <v>117.40716</v>
      </c>
      <c r="Y1696" s="15">
        <v>2.5</v>
      </c>
      <c r="Z1696" s="15">
        <v>3.8254413604736301</v>
      </c>
      <c r="AA1696" s="15">
        <v>78.779312133789105</v>
      </c>
      <c r="AB1696" s="15">
        <v>334350</v>
      </c>
      <c r="AC1696" s="15">
        <v>28.29</v>
      </c>
      <c r="AD1696" s="15">
        <v>0</v>
      </c>
      <c r="AE1696" s="15">
        <v>0</v>
      </c>
      <c r="AF1696" s="15">
        <v>97</v>
      </c>
      <c r="AH1696" s="13">
        <f t="shared" si="364"/>
        <v>2023</v>
      </c>
      <c r="AI1696" s="13">
        <f t="shared" si="365"/>
        <v>30</v>
      </c>
      <c r="AJ1696" s="13">
        <f>IF(AND(ISNUMBER(C1696),ISNUMBER(AK1696),ISNUMBER(AL1696),AH1696&gt;=Inputs!$B$5,AH1696&lt;=Inputs!$B$6,AH1696&lt;&gt;Inputs!$B$7,AH1696&lt;&gt;Inputs!$B$8),1,0)</f>
        <v>1</v>
      </c>
      <c r="AK1696" s="13">
        <f>IF(INDEX($E1696:$AF1696,Inputs!$C$10)="","",INDEX($E1696:$AF1696,Inputs!$C$10))</f>
        <v>288661</v>
      </c>
      <c r="AL1696" s="13">
        <f>IF(INDEX($E1696:$AF1696,Inputs!$C$11)="","",INDEX($E1696:$AF1696,Inputs!$C$11))</f>
        <v>231000</v>
      </c>
      <c r="AM1696" s="19">
        <f>Regression!$C$5+Regression!$C$6*A1696</f>
        <v>8858.8659786857988</v>
      </c>
      <c r="AN1696" s="27">
        <f t="shared" si="366"/>
        <v>0.99764462192610182</v>
      </c>
      <c r="AO1696" s="30">
        <f>INDEX('Seasonal Index'!$E$2:$E$53,AI1696)</f>
        <v>1.0317130415362794</v>
      </c>
      <c r="AP1696" s="34">
        <f t="shared" si="367"/>
        <v>8566.3354481200658</v>
      </c>
      <c r="AQ1696" s="16">
        <f>IF(AJ1696=1,A1696-Regression!$C$15,0)</f>
        <v>199.71942446043158</v>
      </c>
      <c r="AR1696" s="16">
        <f>IF(AJ1696=1,AK1696-Regression!$D$15,0)</f>
        <v>21258.02158273384</v>
      </c>
      <c r="AS1696" s="16">
        <f>IF(AJ1696=1,AL1696-Regression!$E$15,0)</f>
        <v>-4292.5659472421976</v>
      </c>
      <c r="AT1696" s="16">
        <f>IF(AJ1696=1,AP1696-Regression!$F$15,0)</f>
        <v>-528.23719370320032</v>
      </c>
      <c r="AU1696" s="19">
        <f>IF(AND(ISNUMBER(AK1696),ISNUMBER(AL1696)),Regression!$C$38+Regression!$D$38*A1696+Regression!$E$38*AK1696+Regression!$F$38*AL1696,"")</f>
        <v>8832.7341834103718</v>
      </c>
      <c r="AV1696" s="34">
        <f t="shared" si="368"/>
        <v>9112.8470494477806</v>
      </c>
      <c r="AW1696" s="13" t="str">
        <f>IF(AJ1696=1,"Train",IF(AH1696=Inputs!$B$6+1,"Validation",IF(AH1696&gt;Inputs!$B$6+1,"Forecast","Not used")))</f>
        <v>Train</v>
      </c>
      <c r="AX1696" s="34">
        <f t="shared" si="369"/>
        <v>8838</v>
      </c>
      <c r="AY1696" s="38" t="str">
        <f t="shared" si="370"/>
        <v/>
      </c>
      <c r="AZ1696" s="13">
        <f t="shared" si="371"/>
        <v>-266.39873529030592</v>
      </c>
      <c r="BB1696" s="19">
        <f>Regression!$C$45+Regression!$C$46*A1696</f>
        <v>8787.631325567796</v>
      </c>
      <c r="BC1696" s="27">
        <f t="shared" si="372"/>
        <v>1.0057317691839955</v>
      </c>
      <c r="BD1696" s="30">
        <f>INDEX('Seasonal Index'!$H$2:$H$53,AI1696)</f>
        <v>1.0099032328934463</v>
      </c>
      <c r="BE1696" s="34">
        <f t="shared" si="373"/>
        <v>8874.6572851666388</v>
      </c>
      <c r="BF1696" s="38" t="str">
        <f t="shared" si="374"/>
        <v/>
      </c>
      <c r="BG1696" s="34">
        <f t="shared" si="375"/>
        <v>8838</v>
      </c>
      <c r="BH1696" s="13">
        <f t="shared" si="376"/>
        <v>0</v>
      </c>
      <c r="BI1696" s="13">
        <f t="shared" si="377"/>
        <v>0</v>
      </c>
    </row>
    <row r="1697" spans="1:61" x14ac:dyDescent="0.2">
      <c r="A1697" s="15">
        <v>1696</v>
      </c>
      <c r="B1697" s="35">
        <v>45142</v>
      </c>
      <c r="C1697" s="36">
        <v>9302</v>
      </c>
      <c r="D1697" s="37"/>
      <c r="E1697" s="15">
        <v>4531.8</v>
      </c>
      <c r="F1697" s="15">
        <v>238000</v>
      </c>
      <c r="G1697" s="15">
        <v>2590827.42857143</v>
      </c>
      <c r="H1697" s="15">
        <v>81.397999999999996</v>
      </c>
      <c r="I1697" s="15">
        <v>85.628</v>
      </c>
      <c r="J1697" s="15">
        <v>3.7570000000000001</v>
      </c>
      <c r="K1697" s="15">
        <v>27216.445</v>
      </c>
      <c r="L1697" s="15">
        <v>611155</v>
      </c>
      <c r="M1697" s="15">
        <v>728</v>
      </c>
      <c r="N1697" s="15">
        <v>16.606000000000002</v>
      </c>
      <c r="O1697" s="15">
        <v>288661</v>
      </c>
      <c r="P1697" s="15">
        <v>18664.599999999999</v>
      </c>
      <c r="Q1697" s="15">
        <v>4909164</v>
      </c>
      <c r="R1697" s="15">
        <v>990000</v>
      </c>
      <c r="S1697" s="15">
        <v>10582</v>
      </c>
      <c r="T1697" s="15">
        <v>17.047000000000001</v>
      </c>
      <c r="U1697" s="15">
        <v>157.30000000000001</v>
      </c>
      <c r="V1697" s="15">
        <v>11</v>
      </c>
      <c r="W1697" s="15">
        <v>90.1</v>
      </c>
      <c r="X1697" s="15">
        <v>117.82214</v>
      </c>
      <c r="Y1697" s="15">
        <v>2.5</v>
      </c>
      <c r="Z1697" s="15">
        <v>3.8254413604736301</v>
      </c>
      <c r="AA1697" s="15">
        <v>78.779312133789105</v>
      </c>
      <c r="AB1697" s="15">
        <v>334350</v>
      </c>
      <c r="AC1697" s="15">
        <v>28.29</v>
      </c>
      <c r="AD1697" s="15">
        <v>0</v>
      </c>
      <c r="AE1697" s="15">
        <v>0</v>
      </c>
      <c r="AF1697" s="15">
        <v>89.6</v>
      </c>
      <c r="AH1697" s="13">
        <f t="shared" si="364"/>
        <v>2023</v>
      </c>
      <c r="AI1697" s="13">
        <f t="shared" si="365"/>
        <v>31</v>
      </c>
      <c r="AJ1697" s="13">
        <f>IF(AND(ISNUMBER(C1697),ISNUMBER(AK1697),ISNUMBER(AL1697),AH1697&gt;=Inputs!$B$5,AH1697&lt;=Inputs!$B$6,AH1697&lt;&gt;Inputs!$B$7,AH1697&lt;&gt;Inputs!$B$8),1,0)</f>
        <v>1</v>
      </c>
      <c r="AK1697" s="13">
        <f>IF(INDEX($E1697:$AF1697,Inputs!$C$10)="","",INDEX($E1697:$AF1697,Inputs!$C$10))</f>
        <v>288661</v>
      </c>
      <c r="AL1697" s="13">
        <f>IF(INDEX($E1697:$AF1697,Inputs!$C$11)="","",INDEX($E1697:$AF1697,Inputs!$C$11))</f>
        <v>238000</v>
      </c>
      <c r="AM1697" s="19">
        <f>Regression!$C$5+Regression!$C$6*A1697</f>
        <v>8857.693303747481</v>
      </c>
      <c r="AN1697" s="27">
        <f t="shared" si="366"/>
        <v>1.0501605419172217</v>
      </c>
      <c r="AO1697" s="30">
        <f>INDEX('Seasonal Index'!$E$2:$E$53,AI1697)</f>
        <v>1.0399732200612197</v>
      </c>
      <c r="AP1697" s="34">
        <f t="shared" si="367"/>
        <v>8944.4610885772836</v>
      </c>
      <c r="AQ1697" s="16">
        <f>IF(AJ1697=1,A1697-Regression!$C$15,0)</f>
        <v>200.71942446043158</v>
      </c>
      <c r="AR1697" s="16">
        <f>IF(AJ1697=1,AK1697-Regression!$D$15,0)</f>
        <v>21258.02158273384</v>
      </c>
      <c r="AS1697" s="16">
        <f>IF(AJ1697=1,AL1697-Regression!$E$15,0)</f>
        <v>2707.4340527578024</v>
      </c>
      <c r="AT1697" s="16">
        <f>IF(AJ1697=1,AP1697-Regression!$F$15,0)</f>
        <v>-150.11155324598258</v>
      </c>
      <c r="AU1697" s="19">
        <f>IF(AND(ISNUMBER(AK1697),ISNUMBER(AL1697)),Regression!$C$38+Regression!$D$38*A1697+Regression!$E$38*AK1697+Regression!$F$38*AL1697,"")</f>
        <v>8812.5865805551366</v>
      </c>
      <c r="AV1697" s="34">
        <f t="shared" si="368"/>
        <v>9164.8540432482187</v>
      </c>
      <c r="AW1697" s="13" t="str">
        <f>IF(AJ1697=1,"Train",IF(AH1697=Inputs!$B$6+1,"Validation",IF(AH1697&gt;Inputs!$B$6+1,"Forecast","Not used")))</f>
        <v>Train</v>
      </c>
      <c r="AX1697" s="34">
        <f t="shared" si="369"/>
        <v>9302</v>
      </c>
      <c r="AY1697" s="38" t="str">
        <f t="shared" si="370"/>
        <v/>
      </c>
      <c r="AZ1697" s="13">
        <f t="shared" si="371"/>
        <v>131.87450802214698</v>
      </c>
      <c r="BB1697" s="19">
        <f>Regression!$C$45+Regression!$C$46*A1697</f>
        <v>8789.1908251805726</v>
      </c>
      <c r="BC1697" s="27">
        <f t="shared" si="372"/>
        <v>1.0583454364593219</v>
      </c>
      <c r="BD1697" s="30">
        <f>INDEX('Seasonal Index'!$H$2:$H$53,AI1697)</f>
        <v>1.0389647971011076</v>
      </c>
      <c r="BE1697" s="34">
        <f t="shared" si="373"/>
        <v>9131.6598623666505</v>
      </c>
      <c r="BF1697" s="38" t="str">
        <f t="shared" si="374"/>
        <v/>
      </c>
      <c r="BG1697" s="34">
        <f t="shared" si="375"/>
        <v>9302</v>
      </c>
      <c r="BH1697" s="13">
        <f t="shared" si="376"/>
        <v>0</v>
      </c>
      <c r="BI1697" s="13">
        <f t="shared" si="377"/>
        <v>0</v>
      </c>
    </row>
    <row r="1698" spans="1:61" x14ac:dyDescent="0.2">
      <c r="A1698" s="15">
        <v>1697</v>
      </c>
      <c r="B1698" s="35">
        <v>45149</v>
      </c>
      <c r="C1698" s="36">
        <v>8851</v>
      </c>
      <c r="D1698" s="37"/>
      <c r="E1698" s="15">
        <v>4483.6819999999998</v>
      </c>
      <c r="F1698" s="15">
        <v>258000</v>
      </c>
      <c r="G1698" s="15">
        <v>2549701.8571428601</v>
      </c>
      <c r="H1698" s="15">
        <v>83.042000000000002</v>
      </c>
      <c r="I1698" s="15">
        <v>87.83</v>
      </c>
      <c r="J1698" s="15">
        <v>3.8279999999999998</v>
      </c>
      <c r="K1698" s="15">
        <v>27530.055</v>
      </c>
      <c r="L1698" s="15">
        <v>575920</v>
      </c>
      <c r="M1698" s="15">
        <v>687</v>
      </c>
      <c r="N1698" s="15">
        <v>16.606000000000002</v>
      </c>
      <c r="O1698" s="15">
        <v>288661</v>
      </c>
      <c r="P1698" s="15">
        <v>18773</v>
      </c>
      <c r="Q1698" s="15">
        <v>4909164</v>
      </c>
      <c r="R1698" s="15">
        <v>990000</v>
      </c>
      <c r="S1698" s="15">
        <v>10582</v>
      </c>
      <c r="T1698" s="15">
        <v>17.047000000000001</v>
      </c>
      <c r="U1698" s="15">
        <v>159</v>
      </c>
      <c r="V1698" s="15">
        <v>11</v>
      </c>
      <c r="W1698" s="15">
        <v>91.7</v>
      </c>
      <c r="X1698" s="15">
        <v>118.7484</v>
      </c>
      <c r="Y1698" s="15">
        <v>2.5</v>
      </c>
      <c r="Z1698" s="15">
        <v>3.8254413604736301</v>
      </c>
      <c r="AA1698" s="15">
        <v>78.779312133789105</v>
      </c>
      <c r="AB1698" s="15">
        <v>334350</v>
      </c>
      <c r="AC1698" s="15">
        <v>30.83</v>
      </c>
      <c r="AD1698" s="15">
        <v>0</v>
      </c>
      <c r="AE1698" s="15">
        <v>0</v>
      </c>
      <c r="AF1698" s="15">
        <v>86.6</v>
      </c>
      <c r="AH1698" s="13">
        <f t="shared" si="364"/>
        <v>2023</v>
      </c>
      <c r="AI1698" s="13">
        <f t="shared" si="365"/>
        <v>32</v>
      </c>
      <c r="AJ1698" s="13">
        <f>IF(AND(ISNUMBER(C1698),ISNUMBER(AK1698),ISNUMBER(AL1698),AH1698&gt;=Inputs!$B$5,AH1698&lt;=Inputs!$B$6,AH1698&lt;&gt;Inputs!$B$7,AH1698&lt;&gt;Inputs!$B$8),1,0)</f>
        <v>1</v>
      </c>
      <c r="AK1698" s="13">
        <f>IF(INDEX($E1698:$AF1698,Inputs!$C$10)="","",INDEX($E1698:$AF1698,Inputs!$C$10))</f>
        <v>288661</v>
      </c>
      <c r="AL1698" s="13">
        <f>IF(INDEX($E1698:$AF1698,Inputs!$C$11)="","",INDEX($E1698:$AF1698,Inputs!$C$11))</f>
        <v>258000</v>
      </c>
      <c r="AM1698" s="19">
        <f>Regression!$C$5+Regression!$C$6*A1698</f>
        <v>8856.5206288091613</v>
      </c>
      <c r="AN1698" s="27">
        <f t="shared" si="366"/>
        <v>0.99937665940830045</v>
      </c>
      <c r="AO1698" s="30">
        <f>INDEX('Seasonal Index'!$E$2:$E$53,AI1698)</f>
        <v>1.040616931741758</v>
      </c>
      <c r="AP1698" s="34">
        <f t="shared" si="367"/>
        <v>8505.5314112421966</v>
      </c>
      <c r="AQ1698" s="16">
        <f>IF(AJ1698=1,A1698-Regression!$C$15,0)</f>
        <v>201.71942446043158</v>
      </c>
      <c r="AR1698" s="16">
        <f>IF(AJ1698=1,AK1698-Regression!$D$15,0)</f>
        <v>21258.02158273384</v>
      </c>
      <c r="AS1698" s="16">
        <f>IF(AJ1698=1,AL1698-Regression!$E$15,0)</f>
        <v>22707.434052757802</v>
      </c>
      <c r="AT1698" s="16">
        <f>IF(AJ1698=1,AP1698-Regression!$F$15,0)</f>
        <v>-589.04123058106961</v>
      </c>
      <c r="AU1698" s="19">
        <f>IF(AND(ISNUMBER(AK1698),ISNUMBER(AL1698)),Regression!$C$38+Regression!$D$38*A1698+Regression!$E$38*AK1698+Regression!$F$38*AL1698,"")</f>
        <v>8757.9234398020581</v>
      </c>
      <c r="AV1698" s="34">
        <f t="shared" si="368"/>
        <v>9113.6434183560395</v>
      </c>
      <c r="AW1698" s="13" t="str">
        <f>IF(AJ1698=1,"Train",IF(AH1698=Inputs!$B$6+1,"Validation",IF(AH1698&gt;Inputs!$B$6+1,"Forecast","Not used")))</f>
        <v>Train</v>
      </c>
      <c r="AX1698" s="34">
        <f t="shared" si="369"/>
        <v>8851</v>
      </c>
      <c r="AY1698" s="38" t="str">
        <f t="shared" si="370"/>
        <v/>
      </c>
      <c r="AZ1698" s="13">
        <f t="shared" si="371"/>
        <v>-252.3920285598615</v>
      </c>
      <c r="BB1698" s="19">
        <f>Regression!$C$45+Regression!$C$46*A1698</f>
        <v>8790.7503247933491</v>
      </c>
      <c r="BC1698" s="27">
        <f t="shared" si="372"/>
        <v>1.0068537579820374</v>
      </c>
      <c r="BD1698" s="30">
        <f>INDEX('Seasonal Index'!$H$2:$H$53,AI1698)</f>
        <v>1.0332208948643213</v>
      </c>
      <c r="BE1698" s="34">
        <f t="shared" si="373"/>
        <v>9082.7869171118073</v>
      </c>
      <c r="BF1698" s="38" t="str">
        <f t="shared" si="374"/>
        <v/>
      </c>
      <c r="BG1698" s="34">
        <f t="shared" si="375"/>
        <v>8851</v>
      </c>
      <c r="BH1698" s="13">
        <f t="shared" si="376"/>
        <v>0</v>
      </c>
      <c r="BI1698" s="13">
        <f t="shared" si="377"/>
        <v>0</v>
      </c>
    </row>
    <row r="1699" spans="1:61" x14ac:dyDescent="0.2">
      <c r="A1699" s="15">
        <v>1698</v>
      </c>
      <c r="B1699" s="35">
        <v>45156</v>
      </c>
      <c r="C1699" s="36">
        <v>8910</v>
      </c>
      <c r="D1699" s="37"/>
      <c r="E1699" s="15">
        <v>4414.3959999999997</v>
      </c>
      <c r="F1699" s="15">
        <v>248000</v>
      </c>
      <c r="G1699" s="15">
        <v>2474505.57142857</v>
      </c>
      <c r="H1699" s="15">
        <v>80.927999999999997</v>
      </c>
      <c r="I1699" s="15">
        <v>85.866</v>
      </c>
      <c r="J1699" s="15">
        <v>3.85</v>
      </c>
      <c r="K1699" s="15">
        <v>27530.055</v>
      </c>
      <c r="L1699" s="15">
        <v>575920</v>
      </c>
      <c r="M1699" s="15">
        <v>687</v>
      </c>
      <c r="N1699" s="15">
        <v>16.321000000000002</v>
      </c>
      <c r="O1699" s="15">
        <v>284123</v>
      </c>
      <c r="P1699" s="15">
        <v>18773</v>
      </c>
      <c r="Q1699" s="15">
        <v>4909164</v>
      </c>
      <c r="R1699" s="15">
        <v>990000</v>
      </c>
      <c r="S1699" s="15">
        <v>10582</v>
      </c>
      <c r="T1699" s="15">
        <v>17.047000000000001</v>
      </c>
      <c r="U1699" s="15">
        <v>159</v>
      </c>
      <c r="V1699" s="15">
        <v>11</v>
      </c>
      <c r="W1699" s="15">
        <v>91.7</v>
      </c>
      <c r="X1699" s="15">
        <v>119.3965</v>
      </c>
      <c r="Y1699" s="15">
        <v>2.5</v>
      </c>
      <c r="Z1699" s="15">
        <v>3.5469179153442401</v>
      </c>
      <c r="AA1699" s="15">
        <v>78.779312133789105</v>
      </c>
      <c r="AB1699" s="15">
        <v>334350</v>
      </c>
      <c r="AC1699" s="15">
        <v>30.83</v>
      </c>
      <c r="AD1699" s="15">
        <v>0</v>
      </c>
      <c r="AE1699" s="15">
        <v>0</v>
      </c>
      <c r="AF1699" s="15">
        <v>83.6</v>
      </c>
      <c r="AH1699" s="13">
        <f t="shared" si="364"/>
        <v>2023</v>
      </c>
      <c r="AI1699" s="13">
        <f t="shared" si="365"/>
        <v>33</v>
      </c>
      <c r="AJ1699" s="13">
        <f>IF(AND(ISNUMBER(C1699),ISNUMBER(AK1699),ISNUMBER(AL1699),AH1699&gt;=Inputs!$B$5,AH1699&lt;=Inputs!$B$6,AH1699&lt;&gt;Inputs!$B$7,AH1699&lt;&gt;Inputs!$B$8),1,0)</f>
        <v>1</v>
      </c>
      <c r="AK1699" s="13">
        <f>IF(INDEX($E1699:$AF1699,Inputs!$C$10)="","",INDEX($E1699:$AF1699,Inputs!$C$10))</f>
        <v>284123</v>
      </c>
      <c r="AL1699" s="13">
        <f>IF(INDEX($E1699:$AF1699,Inputs!$C$11)="","",INDEX($E1699:$AF1699,Inputs!$C$11))</f>
        <v>248000</v>
      </c>
      <c r="AM1699" s="19">
        <f>Regression!$C$5+Regression!$C$6*A1699</f>
        <v>8855.3479538708416</v>
      </c>
      <c r="AN1699" s="27">
        <f t="shared" si="366"/>
        <v>1.0061716429906369</v>
      </c>
      <c r="AO1699" s="30">
        <f>INDEX('Seasonal Index'!$E$2:$E$53,AI1699)</f>
        <v>1.027478065834379</v>
      </c>
      <c r="AP1699" s="34">
        <f t="shared" si="367"/>
        <v>8671.717962917779</v>
      </c>
      <c r="AQ1699" s="16">
        <f>IF(AJ1699=1,A1699-Regression!$C$15,0)</f>
        <v>202.71942446043158</v>
      </c>
      <c r="AR1699" s="16">
        <f>IF(AJ1699=1,AK1699-Regression!$D$15,0)</f>
        <v>16720.02158273384</v>
      </c>
      <c r="AS1699" s="16">
        <f>IF(AJ1699=1,AL1699-Regression!$E$15,0)</f>
        <v>12707.434052757802</v>
      </c>
      <c r="AT1699" s="16">
        <f>IF(AJ1699=1,AP1699-Regression!$F$15,0)</f>
        <v>-422.85467890548716</v>
      </c>
      <c r="AU1699" s="19">
        <f>IF(AND(ISNUMBER(AK1699),ISNUMBER(AL1699)),Regression!$C$38+Regression!$D$38*A1699+Regression!$E$38*AK1699+Regression!$F$38*AL1699,"")</f>
        <v>8774.6311827990648</v>
      </c>
      <c r="AV1699" s="34">
        <f t="shared" si="368"/>
        <v>9015.741076112412</v>
      </c>
      <c r="AW1699" s="13" t="str">
        <f>IF(AJ1699=1,"Train",IF(AH1699=Inputs!$B$6+1,"Validation",IF(AH1699&gt;Inputs!$B$6+1,"Forecast","Not used")))</f>
        <v>Train</v>
      </c>
      <c r="AX1699" s="34">
        <f t="shared" si="369"/>
        <v>8910</v>
      </c>
      <c r="AY1699" s="38" t="str">
        <f t="shared" si="370"/>
        <v/>
      </c>
      <c r="AZ1699" s="13">
        <f t="shared" si="371"/>
        <v>-102.91321988128584</v>
      </c>
      <c r="BB1699" s="19">
        <f>Regression!$C$45+Regression!$C$46*A1699</f>
        <v>8792.3098244061257</v>
      </c>
      <c r="BC1699" s="27">
        <f t="shared" si="372"/>
        <v>1.0133855810298205</v>
      </c>
      <c r="BD1699" s="30">
        <f>INDEX('Seasonal Index'!$H$2:$H$53,AI1699)</f>
        <v>1.0058600109847937</v>
      </c>
      <c r="BE1699" s="34">
        <f t="shared" si="373"/>
        <v>8843.8328565588545</v>
      </c>
      <c r="BF1699" s="38" t="str">
        <f t="shared" si="374"/>
        <v/>
      </c>
      <c r="BG1699" s="34">
        <f t="shared" si="375"/>
        <v>8910</v>
      </c>
      <c r="BH1699" s="13">
        <f t="shared" si="376"/>
        <v>0</v>
      </c>
      <c r="BI1699" s="13">
        <f t="shared" si="377"/>
        <v>0</v>
      </c>
    </row>
    <row r="1700" spans="1:61" x14ac:dyDescent="0.2">
      <c r="A1700" s="15">
        <v>1699</v>
      </c>
      <c r="B1700" s="35">
        <v>45163</v>
      </c>
      <c r="C1700" s="36">
        <v>9068</v>
      </c>
      <c r="D1700" s="37"/>
      <c r="E1700" s="15">
        <v>4401.07</v>
      </c>
      <c r="F1700" s="15">
        <v>240000</v>
      </c>
      <c r="G1700" s="15">
        <v>2365382.8571428601</v>
      </c>
      <c r="H1700" s="15">
        <v>79.971999999999994</v>
      </c>
      <c r="I1700" s="15">
        <v>84.713999999999999</v>
      </c>
      <c r="J1700" s="15">
        <v>3.8679999999999999</v>
      </c>
      <c r="K1700" s="15">
        <v>27530.055</v>
      </c>
      <c r="L1700" s="15">
        <v>575920</v>
      </c>
      <c r="M1700" s="15">
        <v>687</v>
      </c>
      <c r="N1700" s="15">
        <v>16.321000000000002</v>
      </c>
      <c r="O1700" s="15">
        <v>284123</v>
      </c>
      <c r="P1700" s="15">
        <v>18773</v>
      </c>
      <c r="Q1700" s="15">
        <v>4909164</v>
      </c>
      <c r="R1700" s="15">
        <v>990000</v>
      </c>
      <c r="S1700" s="15">
        <v>10582</v>
      </c>
      <c r="T1700" s="15">
        <v>17.062999999999999</v>
      </c>
      <c r="U1700" s="15">
        <v>159</v>
      </c>
      <c r="V1700" s="15">
        <v>12</v>
      </c>
      <c r="W1700" s="15">
        <v>91.7</v>
      </c>
      <c r="X1700" s="15">
        <v>120.31932</v>
      </c>
      <c r="Y1700" s="15">
        <v>2.5</v>
      </c>
      <c r="Z1700" s="15">
        <v>3.5469179153442401</v>
      </c>
      <c r="AA1700" s="15">
        <v>78.779312133789105</v>
      </c>
      <c r="AB1700" s="15">
        <v>334350</v>
      </c>
      <c r="AC1700" s="15">
        <v>30.83</v>
      </c>
      <c r="AD1700" s="15">
        <v>0</v>
      </c>
      <c r="AE1700" s="15">
        <v>0</v>
      </c>
      <c r="AF1700" s="15">
        <v>92.7</v>
      </c>
      <c r="AH1700" s="13">
        <f t="shared" si="364"/>
        <v>2023</v>
      </c>
      <c r="AI1700" s="13">
        <f t="shared" si="365"/>
        <v>34</v>
      </c>
      <c r="AJ1700" s="13">
        <f>IF(AND(ISNUMBER(C1700),ISNUMBER(AK1700),ISNUMBER(AL1700),AH1700&gt;=Inputs!$B$5,AH1700&lt;=Inputs!$B$6,AH1700&lt;&gt;Inputs!$B$7,AH1700&lt;&gt;Inputs!$B$8),1,0)</f>
        <v>1</v>
      </c>
      <c r="AK1700" s="13">
        <f>IF(INDEX($E1700:$AF1700,Inputs!$C$10)="","",INDEX($E1700:$AF1700,Inputs!$C$10))</f>
        <v>284123</v>
      </c>
      <c r="AL1700" s="13">
        <f>IF(INDEX($E1700:$AF1700,Inputs!$C$11)="","",INDEX($E1700:$AF1700,Inputs!$C$11))</f>
        <v>240000</v>
      </c>
      <c r="AM1700" s="19">
        <f>Regression!$C$5+Regression!$C$6*A1700</f>
        <v>8854.1752789325237</v>
      </c>
      <c r="AN1700" s="27">
        <f t="shared" si="366"/>
        <v>1.0241495920660446</v>
      </c>
      <c r="AO1700" s="30">
        <f>INDEX('Seasonal Index'!$E$2:$E$53,AI1700)</f>
        <v>1.0381639846741464</v>
      </c>
      <c r="AP1700" s="34">
        <f t="shared" si="367"/>
        <v>8734.650916296443</v>
      </c>
      <c r="AQ1700" s="16">
        <f>IF(AJ1700=1,A1700-Regression!$C$15,0)</f>
        <v>203.71942446043158</v>
      </c>
      <c r="AR1700" s="16">
        <f>IF(AJ1700=1,AK1700-Regression!$D$15,0)</f>
        <v>16720.02158273384</v>
      </c>
      <c r="AS1700" s="16">
        <f>IF(AJ1700=1,AL1700-Regression!$E$15,0)</f>
        <v>4707.4340527578024</v>
      </c>
      <c r="AT1700" s="16">
        <f>IF(AJ1700=1,AP1700-Regression!$F$15,0)</f>
        <v>-359.92172552682314</v>
      </c>
      <c r="AU1700" s="19">
        <f>IF(AND(ISNUMBER(AK1700),ISNUMBER(AL1700)),Regression!$C$38+Regression!$D$38*A1700+Regression!$E$38*AK1700+Regression!$F$38*AL1700,"")</f>
        <v>8794.3092005951876</v>
      </c>
      <c r="AV1700" s="34">
        <f t="shared" si="368"/>
        <v>9129.9350821464068</v>
      </c>
      <c r="AW1700" s="13" t="str">
        <f>IF(AJ1700=1,"Train",IF(AH1700=Inputs!$B$6+1,"Validation",IF(AH1700&gt;Inputs!$B$6+1,"Forecast","Not used")))</f>
        <v>Train</v>
      </c>
      <c r="AX1700" s="34">
        <f t="shared" si="369"/>
        <v>9068</v>
      </c>
      <c r="AY1700" s="38" t="str">
        <f t="shared" si="370"/>
        <v/>
      </c>
      <c r="AZ1700" s="13">
        <f t="shared" si="371"/>
        <v>-59.658284298744547</v>
      </c>
      <c r="BB1700" s="19">
        <f>Regression!$C$45+Regression!$C$46*A1700</f>
        <v>8793.8693240189023</v>
      </c>
      <c r="BC1700" s="27">
        <f t="shared" si="372"/>
        <v>1.0311729303541455</v>
      </c>
      <c r="BD1700" s="30">
        <f>INDEX('Seasonal Index'!$H$2:$H$53,AI1700)</f>
        <v>1.0219588934931323</v>
      </c>
      <c r="BE1700" s="34">
        <f t="shared" si="373"/>
        <v>8986.9729638975568</v>
      </c>
      <c r="BF1700" s="38" t="str">
        <f t="shared" si="374"/>
        <v/>
      </c>
      <c r="BG1700" s="34">
        <f t="shared" si="375"/>
        <v>9068</v>
      </c>
      <c r="BH1700" s="13">
        <f t="shared" si="376"/>
        <v>0</v>
      </c>
      <c r="BI1700" s="13">
        <f t="shared" si="377"/>
        <v>0</v>
      </c>
    </row>
    <row r="1701" spans="1:61" x14ac:dyDescent="0.2">
      <c r="A1701" s="15">
        <v>1700</v>
      </c>
      <c r="B1701" s="35">
        <v>45170</v>
      </c>
      <c r="C1701" s="36">
        <v>9321</v>
      </c>
      <c r="D1701" s="37"/>
      <c r="E1701" s="15">
        <v>4493.848</v>
      </c>
      <c r="F1701" s="15">
        <v>234000</v>
      </c>
      <c r="G1701" s="15">
        <v>2316695</v>
      </c>
      <c r="H1701" s="15">
        <v>82.5</v>
      </c>
      <c r="I1701" s="15">
        <v>87.564999999999998</v>
      </c>
      <c r="J1701" s="15">
        <v>3.8130000000000002</v>
      </c>
      <c r="K1701" s="15">
        <v>27530.055</v>
      </c>
      <c r="L1701" s="15">
        <v>575920</v>
      </c>
      <c r="M1701" s="15">
        <v>687</v>
      </c>
      <c r="N1701" s="15">
        <v>16.321000000000002</v>
      </c>
      <c r="O1701" s="15">
        <v>284123</v>
      </c>
      <c r="P1701" s="15">
        <v>18773</v>
      </c>
      <c r="Q1701" s="15">
        <v>4909164</v>
      </c>
      <c r="R1701" s="15">
        <v>990000</v>
      </c>
      <c r="S1701" s="15">
        <v>10582</v>
      </c>
      <c r="T1701" s="15">
        <v>17.062999999999999</v>
      </c>
      <c r="U1701" s="15">
        <v>159</v>
      </c>
      <c r="V1701" s="15">
        <v>12</v>
      </c>
      <c r="W1701" s="15">
        <v>91.7</v>
      </c>
      <c r="X1701" s="15">
        <v>120.31958</v>
      </c>
      <c r="Y1701" s="15">
        <v>2.5</v>
      </c>
      <c r="Z1701" s="15">
        <v>3.5469179153442401</v>
      </c>
      <c r="AA1701" s="15">
        <v>78.779312133789105</v>
      </c>
      <c r="AB1701" s="15">
        <v>334350</v>
      </c>
      <c r="AC1701" s="15">
        <v>30.83</v>
      </c>
      <c r="AD1701" s="15">
        <v>0</v>
      </c>
      <c r="AE1701" s="15">
        <v>0.4</v>
      </c>
      <c r="AF1701" s="15">
        <v>77.2</v>
      </c>
      <c r="AH1701" s="13">
        <f t="shared" si="364"/>
        <v>2023</v>
      </c>
      <c r="AI1701" s="13">
        <f t="shared" si="365"/>
        <v>35</v>
      </c>
      <c r="AJ1701" s="13">
        <f>IF(AND(ISNUMBER(C1701),ISNUMBER(AK1701),ISNUMBER(AL1701),AH1701&gt;=Inputs!$B$5,AH1701&lt;=Inputs!$B$6,AH1701&lt;&gt;Inputs!$B$7,AH1701&lt;&gt;Inputs!$B$8),1,0)</f>
        <v>1</v>
      </c>
      <c r="AK1701" s="13">
        <f>IF(INDEX($E1701:$AF1701,Inputs!$C$10)="","",INDEX($E1701:$AF1701,Inputs!$C$10))</f>
        <v>284123</v>
      </c>
      <c r="AL1701" s="13">
        <f>IF(INDEX($E1701:$AF1701,Inputs!$C$11)="","",INDEX($E1701:$AF1701,Inputs!$C$11))</f>
        <v>234000</v>
      </c>
      <c r="AM1701" s="19">
        <f>Regression!$C$5+Regression!$C$6*A1701</f>
        <v>8853.002603994204</v>
      </c>
      <c r="AN1701" s="27">
        <f t="shared" si="366"/>
        <v>1.0528631264374246</v>
      </c>
      <c r="AO1701" s="30">
        <f>INDEX('Seasonal Index'!$E$2:$E$53,AI1701)</f>
        <v>1.0224659586681397</v>
      </c>
      <c r="AP1701" s="34">
        <f t="shared" si="367"/>
        <v>9116.195919267082</v>
      </c>
      <c r="AQ1701" s="16">
        <f>IF(AJ1701=1,A1701-Regression!$C$15,0)</f>
        <v>204.71942446043158</v>
      </c>
      <c r="AR1701" s="16">
        <f>IF(AJ1701=1,AK1701-Regression!$D$15,0)</f>
        <v>16720.02158273384</v>
      </c>
      <c r="AS1701" s="16">
        <f>IF(AJ1701=1,AL1701-Regression!$E$15,0)</f>
        <v>-1292.5659472421976</v>
      </c>
      <c r="AT1701" s="16">
        <f>IF(AJ1701=1,AP1701-Regression!$F$15,0)</f>
        <v>21.623277443815823</v>
      </c>
      <c r="AU1701" s="19">
        <f>IF(AND(ISNUMBER(AK1701),ISNUMBER(AL1701)),Regression!$C$38+Regression!$D$38*A1701+Regression!$E$38*AK1701+Regression!$F$38*AL1701,"")</f>
        <v>8808.6771356377976</v>
      </c>
      <c r="AV1701" s="34">
        <f t="shared" si="368"/>
        <v>9006.5725120880234</v>
      </c>
      <c r="AW1701" s="13" t="str">
        <f>IF(AJ1701=1,"Train",IF(AH1701=Inputs!$B$6+1,"Validation",IF(AH1701&gt;Inputs!$B$6+1,"Forecast","Not used")))</f>
        <v>Train</v>
      </c>
      <c r="AX1701" s="34">
        <f t="shared" si="369"/>
        <v>9321</v>
      </c>
      <c r="AY1701" s="38" t="str">
        <f t="shared" si="370"/>
        <v/>
      </c>
      <c r="AZ1701" s="13">
        <f t="shared" si="371"/>
        <v>307.51878362928437</v>
      </c>
      <c r="BB1701" s="19">
        <f>Regression!$C$45+Regression!$C$46*A1701</f>
        <v>8795.4288236316788</v>
      </c>
      <c r="BC1701" s="27">
        <f t="shared" si="372"/>
        <v>1.0597550371797915</v>
      </c>
      <c r="BD1701" s="30">
        <f>INDEX('Seasonal Index'!$H$2:$H$53,AI1701)</f>
        <v>1.0227114090901652</v>
      </c>
      <c r="BE1701" s="34">
        <f t="shared" si="373"/>
        <v>8995.1854057686087</v>
      </c>
      <c r="BF1701" s="38" t="str">
        <f t="shared" si="374"/>
        <v/>
      </c>
      <c r="BG1701" s="34">
        <f t="shared" si="375"/>
        <v>9321</v>
      </c>
      <c r="BH1701" s="13">
        <f t="shared" si="376"/>
        <v>0</v>
      </c>
      <c r="BI1701" s="13">
        <f t="shared" si="377"/>
        <v>0</v>
      </c>
    </row>
    <row r="1702" spans="1:61" x14ac:dyDescent="0.2">
      <c r="A1702" s="15">
        <v>1701</v>
      </c>
      <c r="B1702" s="35">
        <v>45177</v>
      </c>
      <c r="C1702" s="36">
        <v>8307</v>
      </c>
      <c r="D1702" s="37"/>
      <c r="E1702" s="15">
        <v>4467.7349999999997</v>
      </c>
      <c r="F1702" s="15">
        <v>225000</v>
      </c>
      <c r="G1702" s="15">
        <v>2245196.42857143</v>
      </c>
      <c r="H1702" s="15">
        <v>87.167500000000004</v>
      </c>
      <c r="I1702" s="15">
        <v>91.293999999999997</v>
      </c>
      <c r="J1702" s="15">
        <v>3.8069999999999999</v>
      </c>
      <c r="K1702" s="15">
        <v>27530.055</v>
      </c>
      <c r="L1702" s="15">
        <v>575920</v>
      </c>
      <c r="M1702" s="15">
        <v>672</v>
      </c>
      <c r="N1702" s="15">
        <v>16.321000000000002</v>
      </c>
      <c r="O1702" s="15">
        <v>284123</v>
      </c>
      <c r="P1702" s="15">
        <v>18884.2</v>
      </c>
      <c r="Q1702" s="15">
        <v>4909164</v>
      </c>
      <c r="R1702" s="15">
        <v>990000</v>
      </c>
      <c r="S1702" s="15">
        <v>10582</v>
      </c>
      <c r="T1702" s="15">
        <v>17.062999999999999</v>
      </c>
      <c r="U1702" s="15">
        <v>159</v>
      </c>
      <c r="V1702" s="15">
        <v>12</v>
      </c>
      <c r="W1702" s="15">
        <v>93.1</v>
      </c>
      <c r="X1702" s="15">
        <v>120.27202</v>
      </c>
      <c r="Y1702" s="15">
        <v>2.5</v>
      </c>
      <c r="Z1702" s="15">
        <v>3.5469179153442401</v>
      </c>
      <c r="AA1702" s="15">
        <v>78.779312133789105</v>
      </c>
      <c r="AB1702" s="15">
        <v>334350</v>
      </c>
      <c r="AC1702" s="15">
        <v>30.67</v>
      </c>
      <c r="AD1702" s="15">
        <v>1</v>
      </c>
      <c r="AE1702" s="15">
        <v>0.2</v>
      </c>
      <c r="AF1702" s="15">
        <v>91.2</v>
      </c>
      <c r="AH1702" s="13">
        <f t="shared" si="364"/>
        <v>2023</v>
      </c>
      <c r="AI1702" s="13">
        <f t="shared" si="365"/>
        <v>36</v>
      </c>
      <c r="AJ1702" s="13">
        <f>IF(AND(ISNUMBER(C1702),ISNUMBER(AK1702),ISNUMBER(AL1702),AH1702&gt;=Inputs!$B$5,AH1702&lt;=Inputs!$B$6,AH1702&lt;&gt;Inputs!$B$7,AH1702&lt;&gt;Inputs!$B$8),1,0)</f>
        <v>1</v>
      </c>
      <c r="AK1702" s="13">
        <f>IF(INDEX($E1702:$AF1702,Inputs!$C$10)="","",INDEX($E1702:$AF1702,Inputs!$C$10))</f>
        <v>284123</v>
      </c>
      <c r="AL1702" s="13">
        <f>IF(INDEX($E1702:$AF1702,Inputs!$C$11)="","",INDEX($E1702:$AF1702,Inputs!$C$11))</f>
        <v>225000</v>
      </c>
      <c r="AM1702" s="19">
        <f>Regression!$C$5+Regression!$C$6*A1702</f>
        <v>8851.8299290558843</v>
      </c>
      <c r="AN1702" s="27">
        <f t="shared" si="366"/>
        <v>0.93845002294186708</v>
      </c>
      <c r="AO1702" s="30">
        <f>INDEX('Seasonal Index'!$E$2:$E$53,AI1702)</f>
        <v>1.0036108382806754</v>
      </c>
      <c r="AP1702" s="34">
        <f t="shared" si="367"/>
        <v>8277.1126846647476</v>
      </c>
      <c r="AQ1702" s="16">
        <f>IF(AJ1702=1,A1702-Regression!$C$15,0)</f>
        <v>205.71942446043158</v>
      </c>
      <c r="AR1702" s="16">
        <f>IF(AJ1702=1,AK1702-Regression!$D$15,0)</f>
        <v>16720.02158273384</v>
      </c>
      <c r="AS1702" s="16">
        <f>IF(AJ1702=1,AL1702-Regression!$E$15,0)</f>
        <v>-10292.565947242198</v>
      </c>
      <c r="AT1702" s="16">
        <f>IF(AJ1702=1,AP1702-Regression!$F$15,0)</f>
        <v>-817.45995715851859</v>
      </c>
      <c r="AU1702" s="19">
        <f>IF(AND(ISNUMBER(AK1702),ISNUMBER(AL1702)),Regression!$C$38+Regression!$D$38*A1702+Regression!$E$38*AK1702+Regression!$F$38*AL1702,"")</f>
        <v>8831.0101948106767</v>
      </c>
      <c r="AV1702" s="34">
        <f t="shared" si="368"/>
        <v>8862.897544479134</v>
      </c>
      <c r="AW1702" s="13" t="str">
        <f>IF(AJ1702=1,"Train",IF(AH1702=Inputs!$B$6+1,"Validation",IF(AH1702&gt;Inputs!$B$6+1,"Forecast","Not used")))</f>
        <v>Train</v>
      </c>
      <c r="AX1702" s="34">
        <f t="shared" si="369"/>
        <v>8307</v>
      </c>
      <c r="AY1702" s="38" t="str">
        <f t="shared" si="370"/>
        <v/>
      </c>
      <c r="AZ1702" s="13">
        <f t="shared" si="371"/>
        <v>-553.89751014592912</v>
      </c>
      <c r="BB1702" s="19">
        <f>Regression!$C$45+Regression!$C$46*A1702</f>
        <v>8796.9883232444554</v>
      </c>
      <c r="BC1702" s="27">
        <f t="shared" si="372"/>
        <v>0.94430044633005261</v>
      </c>
      <c r="BD1702" s="30">
        <f>INDEX('Seasonal Index'!$H$2:$H$53,AI1702)</f>
        <v>0.95792593843145868</v>
      </c>
      <c r="BE1702" s="34">
        <f t="shared" si="373"/>
        <v>8426.8632949145285</v>
      </c>
      <c r="BF1702" s="38" t="str">
        <f t="shared" si="374"/>
        <v/>
      </c>
      <c r="BG1702" s="34">
        <f t="shared" si="375"/>
        <v>8307</v>
      </c>
      <c r="BH1702" s="13">
        <f t="shared" si="376"/>
        <v>0</v>
      </c>
      <c r="BI1702" s="13">
        <f t="shared" si="377"/>
        <v>0</v>
      </c>
    </row>
    <row r="1703" spans="1:61" x14ac:dyDescent="0.2">
      <c r="A1703" s="15">
        <v>1702</v>
      </c>
      <c r="B1703" s="35">
        <v>45184</v>
      </c>
      <c r="C1703" s="36">
        <v>8410</v>
      </c>
      <c r="D1703" s="37"/>
      <c r="E1703" s="15">
        <v>4474.4440000000004</v>
      </c>
      <c r="F1703" s="15">
        <v>225000</v>
      </c>
      <c r="G1703" s="15">
        <v>2322358</v>
      </c>
      <c r="H1703" s="15">
        <v>89.144000000000005</v>
      </c>
      <c r="I1703" s="15">
        <v>93.867999999999995</v>
      </c>
      <c r="J1703" s="15">
        <v>3.8220000000000001</v>
      </c>
      <c r="K1703" s="15">
        <v>27530.055</v>
      </c>
      <c r="L1703" s="15">
        <v>627026</v>
      </c>
      <c r="M1703" s="15">
        <v>672</v>
      </c>
      <c r="N1703" s="15">
        <v>16.321000000000002</v>
      </c>
      <c r="O1703" s="15">
        <v>287583</v>
      </c>
      <c r="P1703" s="15">
        <v>18884.2</v>
      </c>
      <c r="Q1703" s="15">
        <v>4948991</v>
      </c>
      <c r="R1703" s="15">
        <v>990000</v>
      </c>
      <c r="S1703" s="15">
        <v>10582</v>
      </c>
      <c r="T1703" s="15">
        <v>17.062999999999999</v>
      </c>
      <c r="U1703" s="15">
        <v>159</v>
      </c>
      <c r="V1703" s="15">
        <v>12</v>
      </c>
      <c r="W1703" s="15">
        <v>93.1</v>
      </c>
      <c r="X1703" s="15">
        <v>121.80047500000001</v>
      </c>
      <c r="Y1703" s="15">
        <v>2.5</v>
      </c>
      <c r="Z1703" s="15">
        <v>3.5469179153442401</v>
      </c>
      <c r="AA1703" s="15">
        <v>79.7110595703125</v>
      </c>
      <c r="AB1703" s="15">
        <v>334350</v>
      </c>
      <c r="AC1703" s="15">
        <v>30.67</v>
      </c>
      <c r="AD1703" s="15">
        <v>0</v>
      </c>
      <c r="AE1703" s="15">
        <v>3.5</v>
      </c>
      <c r="AF1703" s="15">
        <v>58.7</v>
      </c>
      <c r="AH1703" s="13">
        <f t="shared" si="364"/>
        <v>2023</v>
      </c>
      <c r="AI1703" s="13">
        <f t="shared" si="365"/>
        <v>37</v>
      </c>
      <c r="AJ1703" s="13">
        <f>IF(AND(ISNUMBER(C1703),ISNUMBER(AK1703),ISNUMBER(AL1703),AH1703&gt;=Inputs!$B$5,AH1703&lt;=Inputs!$B$6,AH1703&lt;&gt;Inputs!$B$7,AH1703&lt;&gt;Inputs!$B$8),1,0)</f>
        <v>1</v>
      </c>
      <c r="AK1703" s="13">
        <f>IF(INDEX($E1703:$AF1703,Inputs!$C$10)="","",INDEX($E1703:$AF1703,Inputs!$C$10))</f>
        <v>287583</v>
      </c>
      <c r="AL1703" s="13">
        <f>IF(INDEX($E1703:$AF1703,Inputs!$C$11)="","",INDEX($E1703:$AF1703,Inputs!$C$11))</f>
        <v>225000</v>
      </c>
      <c r="AM1703" s="19">
        <f>Regression!$C$5+Regression!$C$6*A1703</f>
        <v>8850.6572541175665</v>
      </c>
      <c r="AN1703" s="27">
        <f t="shared" si="366"/>
        <v>0.95021191743555988</v>
      </c>
      <c r="AO1703" s="30">
        <f>INDEX('Seasonal Index'!$E$2:$E$53,AI1703)</f>
        <v>0.98810944012120361</v>
      </c>
      <c r="AP1703" s="34">
        <f t="shared" si="367"/>
        <v>8511.2029685379912</v>
      </c>
      <c r="AQ1703" s="16">
        <f>IF(AJ1703=1,A1703-Regression!$C$15,0)</f>
        <v>206.71942446043158</v>
      </c>
      <c r="AR1703" s="16">
        <f>IF(AJ1703=1,AK1703-Regression!$D$15,0)</f>
        <v>20180.02158273384</v>
      </c>
      <c r="AS1703" s="16">
        <f>IF(AJ1703=1,AL1703-Regression!$E$15,0)</f>
        <v>-10292.565947242198</v>
      </c>
      <c r="AT1703" s="16">
        <f>IF(AJ1703=1,AP1703-Regression!$F$15,0)</f>
        <v>-583.36967328527498</v>
      </c>
      <c r="AU1703" s="19">
        <f>IF(AND(ISNUMBER(AK1703),ISNUMBER(AL1703)),Regression!$C$38+Regression!$D$38*A1703+Regression!$E$38*AK1703+Regression!$F$38*AL1703,"")</f>
        <v>8835.761243675619</v>
      </c>
      <c r="AV1703" s="34">
        <f t="shared" si="368"/>
        <v>8730.6990955329456</v>
      </c>
      <c r="AW1703" s="13" t="str">
        <f>IF(AJ1703=1,"Train",IF(AH1703=Inputs!$B$6+1,"Validation",IF(AH1703&gt;Inputs!$B$6+1,"Forecast","Not used")))</f>
        <v>Train</v>
      </c>
      <c r="AX1703" s="34">
        <f t="shared" si="369"/>
        <v>8410</v>
      </c>
      <c r="AY1703" s="38" t="str">
        <f t="shared" si="370"/>
        <v/>
      </c>
      <c r="AZ1703" s="13">
        <f t="shared" si="371"/>
        <v>-324.55827513762779</v>
      </c>
      <c r="BB1703" s="19">
        <f>Regression!$C$45+Regression!$C$46*A1703</f>
        <v>8798.5478228572319</v>
      </c>
      <c r="BC1703" s="27">
        <f t="shared" si="372"/>
        <v>0.95583955094864104</v>
      </c>
      <c r="BD1703" s="30">
        <f>INDEX('Seasonal Index'!$H$2:$H$53,AI1703)</f>
        <v>0.96626808296825473</v>
      </c>
      <c r="BE1703" s="34">
        <f t="shared" si="373"/>
        <v>8501.7559376967693</v>
      </c>
      <c r="BF1703" s="38" t="str">
        <f t="shared" si="374"/>
        <v/>
      </c>
      <c r="BG1703" s="34">
        <f t="shared" si="375"/>
        <v>8410</v>
      </c>
      <c r="BH1703" s="13">
        <f t="shared" si="376"/>
        <v>0</v>
      </c>
      <c r="BI1703" s="13">
        <f t="shared" si="377"/>
        <v>0</v>
      </c>
    </row>
    <row r="1704" spans="1:61" x14ac:dyDescent="0.2">
      <c r="A1704" s="15">
        <v>1703</v>
      </c>
      <c r="B1704" s="35">
        <v>45191</v>
      </c>
      <c r="C1704" s="36">
        <v>8619</v>
      </c>
      <c r="D1704" s="37"/>
      <c r="E1704" s="15">
        <v>4389.9480000000003</v>
      </c>
      <c r="F1704" s="15">
        <v>211000</v>
      </c>
      <c r="G1704" s="15">
        <v>2379818.7142857099</v>
      </c>
      <c r="H1704" s="15">
        <v>90.278000000000006</v>
      </c>
      <c r="I1704" s="15">
        <v>94.861999999999995</v>
      </c>
      <c r="J1704" s="15">
        <v>3.8780000000000001</v>
      </c>
      <c r="K1704" s="15">
        <v>27530.055</v>
      </c>
      <c r="L1704" s="15">
        <v>627026</v>
      </c>
      <c r="M1704" s="15">
        <v>672</v>
      </c>
      <c r="N1704" s="15">
        <v>16.071000000000002</v>
      </c>
      <c r="O1704" s="15">
        <v>287583</v>
      </c>
      <c r="P1704" s="15">
        <v>18884.2</v>
      </c>
      <c r="Q1704" s="15">
        <v>4948991</v>
      </c>
      <c r="R1704" s="15">
        <v>990000</v>
      </c>
      <c r="S1704" s="15">
        <v>10582</v>
      </c>
      <c r="T1704" s="15">
        <v>17.062999999999999</v>
      </c>
      <c r="U1704" s="15">
        <v>159</v>
      </c>
      <c r="V1704" s="15">
        <v>12</v>
      </c>
      <c r="W1704" s="15">
        <v>93.1</v>
      </c>
      <c r="X1704" s="15">
        <v>121.22466</v>
      </c>
      <c r="Y1704" s="15">
        <v>2.5</v>
      </c>
      <c r="Z1704" s="15">
        <v>3.6321160793304399</v>
      </c>
      <c r="AA1704" s="15">
        <v>79.7110595703125</v>
      </c>
      <c r="AB1704" s="15">
        <v>334350</v>
      </c>
      <c r="AC1704" s="15">
        <v>30.67</v>
      </c>
      <c r="AD1704" s="15">
        <v>0</v>
      </c>
      <c r="AE1704" s="15">
        <v>4.8</v>
      </c>
      <c r="AF1704" s="15">
        <v>34.6</v>
      </c>
      <c r="AH1704" s="13">
        <f t="shared" si="364"/>
        <v>2023</v>
      </c>
      <c r="AI1704" s="13">
        <f t="shared" si="365"/>
        <v>38</v>
      </c>
      <c r="AJ1704" s="13">
        <f>IF(AND(ISNUMBER(C1704),ISNUMBER(AK1704),ISNUMBER(AL1704),AH1704&gt;=Inputs!$B$5,AH1704&lt;=Inputs!$B$6,AH1704&lt;&gt;Inputs!$B$7,AH1704&lt;&gt;Inputs!$B$8),1,0)</f>
        <v>1</v>
      </c>
      <c r="AK1704" s="13">
        <f>IF(INDEX($E1704:$AF1704,Inputs!$C$10)="","",INDEX($E1704:$AF1704,Inputs!$C$10))</f>
        <v>287583</v>
      </c>
      <c r="AL1704" s="13">
        <f>IF(INDEX($E1704:$AF1704,Inputs!$C$11)="","",INDEX($E1704:$AF1704,Inputs!$C$11))</f>
        <v>211000</v>
      </c>
      <c r="AM1704" s="19">
        <f>Regression!$C$5+Regression!$C$6*A1704</f>
        <v>8849.4845791792468</v>
      </c>
      <c r="AN1704" s="27">
        <f t="shared" si="366"/>
        <v>0.97395502787568866</v>
      </c>
      <c r="AO1704" s="30">
        <f>INDEX('Seasonal Index'!$E$2:$E$53,AI1704)</f>
        <v>1.0099608185275364</v>
      </c>
      <c r="AP1704" s="34">
        <f t="shared" si="367"/>
        <v>8533.9944301661089</v>
      </c>
      <c r="AQ1704" s="16">
        <f>IF(AJ1704=1,A1704-Regression!$C$15,0)</f>
        <v>207.71942446043158</v>
      </c>
      <c r="AR1704" s="16">
        <f>IF(AJ1704=1,AK1704-Regression!$D$15,0)</f>
        <v>20180.02158273384</v>
      </c>
      <c r="AS1704" s="16">
        <f>IF(AJ1704=1,AL1704-Regression!$E$15,0)</f>
        <v>-24292.565947242198</v>
      </c>
      <c r="AT1704" s="16">
        <f>IF(AJ1704=1,AP1704-Regression!$F$15,0)</f>
        <v>-560.57821165715723</v>
      </c>
      <c r="AU1704" s="19">
        <f>IF(AND(ISNUMBER(AK1704),ISNUMBER(AL1704)),Regression!$C$38+Regression!$D$38*A1704+Regression!$E$38*AK1704+Regression!$F$38*AL1704,"")</f>
        <v>8871.369509732287</v>
      </c>
      <c r="AV1704" s="34">
        <f t="shared" si="368"/>
        <v>8959.7356115094499</v>
      </c>
      <c r="AW1704" s="13" t="str">
        <f>IF(AJ1704=1,"Train",IF(AH1704=Inputs!$B$6+1,"Validation",IF(AH1704&gt;Inputs!$B$6+1,"Forecast","Not used")))</f>
        <v>Train</v>
      </c>
      <c r="AX1704" s="34">
        <f t="shared" si="369"/>
        <v>8619</v>
      </c>
      <c r="AY1704" s="38" t="str">
        <f t="shared" si="370"/>
        <v/>
      </c>
      <c r="AZ1704" s="13">
        <f t="shared" si="371"/>
        <v>-337.3750795661781</v>
      </c>
      <c r="BB1704" s="19">
        <f>Regression!$C$45+Regression!$C$46*A1704</f>
        <v>8800.1073224700103</v>
      </c>
      <c r="BC1704" s="27">
        <f t="shared" si="372"/>
        <v>0.97941987343636427</v>
      </c>
      <c r="BD1704" s="30">
        <f>INDEX('Seasonal Index'!$H$2:$H$53,AI1704)</f>
        <v>1.0093448557066802</v>
      </c>
      <c r="BE1704" s="34">
        <f t="shared" si="373"/>
        <v>8882.343055601792</v>
      </c>
      <c r="BF1704" s="38" t="str">
        <f t="shared" si="374"/>
        <v/>
      </c>
      <c r="BG1704" s="34">
        <f t="shared" si="375"/>
        <v>8619</v>
      </c>
      <c r="BH1704" s="13">
        <f t="shared" si="376"/>
        <v>0</v>
      </c>
      <c r="BI1704" s="13">
        <f t="shared" si="377"/>
        <v>0</v>
      </c>
    </row>
    <row r="1705" spans="1:61" x14ac:dyDescent="0.2">
      <c r="A1705" s="15">
        <v>1704</v>
      </c>
      <c r="B1705" s="35">
        <v>45198</v>
      </c>
      <c r="C1705" s="36">
        <v>8014</v>
      </c>
      <c r="D1705" s="37"/>
      <c r="E1705" s="15">
        <v>4294.6459999999997</v>
      </c>
      <c r="F1705" s="15">
        <v>216000</v>
      </c>
      <c r="G1705" s="15">
        <v>2385491.1428571399</v>
      </c>
      <c r="H1705" s="15">
        <v>91.44</v>
      </c>
      <c r="I1705" s="15">
        <v>95.614000000000004</v>
      </c>
      <c r="J1705" s="15">
        <v>3.8370000000000002</v>
      </c>
      <c r="K1705" s="15">
        <v>27530.055</v>
      </c>
      <c r="L1705" s="15">
        <v>627026</v>
      </c>
      <c r="M1705" s="15">
        <v>672</v>
      </c>
      <c r="N1705" s="15">
        <v>16.071000000000002</v>
      </c>
      <c r="O1705" s="15">
        <v>287583</v>
      </c>
      <c r="P1705" s="15">
        <v>18884.2</v>
      </c>
      <c r="Q1705" s="15">
        <v>4948991</v>
      </c>
      <c r="R1705" s="15">
        <v>990000</v>
      </c>
      <c r="S1705" s="15">
        <v>10582</v>
      </c>
      <c r="T1705" s="15">
        <v>17.062999999999999</v>
      </c>
      <c r="U1705" s="15">
        <v>159</v>
      </c>
      <c r="V1705" s="15">
        <v>12</v>
      </c>
      <c r="W1705" s="15">
        <v>93.1</v>
      </c>
      <c r="X1705" s="15">
        <v>121.2813</v>
      </c>
      <c r="Y1705" s="15">
        <v>2.5</v>
      </c>
      <c r="Z1705" s="15">
        <v>3.6321160793304399</v>
      </c>
      <c r="AA1705" s="15">
        <v>79.7110595703125</v>
      </c>
      <c r="AB1705" s="15">
        <v>334350</v>
      </c>
      <c r="AC1705" s="15">
        <v>30.67</v>
      </c>
      <c r="AD1705" s="15">
        <v>0</v>
      </c>
      <c r="AE1705" s="15">
        <v>9.1</v>
      </c>
      <c r="AF1705" s="15">
        <v>34.6</v>
      </c>
      <c r="AH1705" s="13">
        <f t="shared" si="364"/>
        <v>2023</v>
      </c>
      <c r="AI1705" s="13">
        <f t="shared" si="365"/>
        <v>39</v>
      </c>
      <c r="AJ1705" s="13">
        <f>IF(AND(ISNUMBER(C1705),ISNUMBER(AK1705),ISNUMBER(AL1705),AH1705&gt;=Inputs!$B$5,AH1705&lt;=Inputs!$B$6,AH1705&lt;&gt;Inputs!$B$7,AH1705&lt;&gt;Inputs!$B$8),1,0)</f>
        <v>1</v>
      </c>
      <c r="AK1705" s="13">
        <f>IF(INDEX($E1705:$AF1705,Inputs!$C$10)="","",INDEX($E1705:$AF1705,Inputs!$C$10))</f>
        <v>287583</v>
      </c>
      <c r="AL1705" s="13">
        <f>IF(INDEX($E1705:$AF1705,Inputs!$C$11)="","",INDEX($E1705:$AF1705,Inputs!$C$11))</f>
        <v>216000</v>
      </c>
      <c r="AM1705" s="19">
        <f>Regression!$C$5+Regression!$C$6*A1705</f>
        <v>8848.3119042409271</v>
      </c>
      <c r="AN1705" s="27">
        <f t="shared" si="366"/>
        <v>0.90570948297595066</v>
      </c>
      <c r="AO1705" s="30">
        <f>INDEX('Seasonal Index'!$E$2:$E$53,AI1705)</f>
        <v>0.98271219728161308</v>
      </c>
      <c r="AP1705" s="34">
        <f t="shared" si="367"/>
        <v>8154.9817150620456</v>
      </c>
      <c r="AQ1705" s="16">
        <f>IF(AJ1705=1,A1705-Regression!$C$15,0)</f>
        <v>208.71942446043158</v>
      </c>
      <c r="AR1705" s="16">
        <f>IF(AJ1705=1,AK1705-Regression!$D$15,0)</f>
        <v>20180.02158273384</v>
      </c>
      <c r="AS1705" s="16">
        <f>IF(AJ1705=1,AL1705-Regression!$E$15,0)</f>
        <v>-19292.565947242198</v>
      </c>
      <c r="AT1705" s="16">
        <f>IF(AJ1705=1,AP1705-Regression!$F$15,0)</f>
        <v>-939.59092676122054</v>
      </c>
      <c r="AU1705" s="19">
        <f>IF(AND(ISNUMBER(AK1705),ISNUMBER(AL1705)),Regression!$C$38+Regression!$D$38*A1705+Regression!$E$38*AK1705+Regression!$F$38*AL1705,"")</f>
        <v>8856.5319896305646</v>
      </c>
      <c r="AV1705" s="34">
        <f t="shared" si="368"/>
        <v>8703.4220118247486</v>
      </c>
      <c r="AW1705" s="13" t="str">
        <f>IF(AJ1705=1,"Train",IF(AH1705=Inputs!$B$6+1,"Validation",IF(AH1705&gt;Inputs!$B$6+1,"Forecast","Not used")))</f>
        <v>Train</v>
      </c>
      <c r="AX1705" s="34">
        <f t="shared" si="369"/>
        <v>8014</v>
      </c>
      <c r="AY1705" s="38" t="str">
        <f t="shared" si="370"/>
        <v/>
      </c>
      <c r="AZ1705" s="13">
        <f t="shared" si="371"/>
        <v>-701.55027456851894</v>
      </c>
      <c r="BB1705" s="19">
        <f>Regression!$C$45+Regression!$C$46*A1705</f>
        <v>8801.6668220827869</v>
      </c>
      <c r="BC1705" s="27">
        <f t="shared" si="372"/>
        <v>0.91050935714737757</v>
      </c>
      <c r="BD1705" s="30">
        <f>INDEX('Seasonal Index'!$H$2:$H$53,AI1705)</f>
        <v>0.98504922299012809</v>
      </c>
      <c r="BE1705" s="34">
        <f t="shared" si="373"/>
        <v>8670.0750641106388</v>
      </c>
      <c r="BF1705" s="38" t="str">
        <f t="shared" si="374"/>
        <v/>
      </c>
      <c r="BG1705" s="34">
        <f t="shared" si="375"/>
        <v>8014</v>
      </c>
      <c r="BH1705" s="13">
        <f t="shared" si="376"/>
        <v>0</v>
      </c>
      <c r="BI1705" s="13">
        <f t="shared" si="377"/>
        <v>0</v>
      </c>
    </row>
    <row r="1706" spans="1:61" x14ac:dyDescent="0.2">
      <c r="A1706" s="15">
        <v>1705</v>
      </c>
      <c r="B1706" s="35">
        <v>45205</v>
      </c>
      <c r="C1706" s="36">
        <v>8581</v>
      </c>
      <c r="D1706" s="37"/>
      <c r="E1706" s="15">
        <v>4269.6559999999999</v>
      </c>
      <c r="F1706" s="15">
        <v>216000</v>
      </c>
      <c r="G1706" s="15">
        <v>2424576.1428571399</v>
      </c>
      <c r="H1706" s="15">
        <v>85.504000000000005</v>
      </c>
      <c r="I1706" s="15">
        <v>90.328000000000003</v>
      </c>
      <c r="J1706" s="15">
        <v>3.798</v>
      </c>
      <c r="K1706" s="15">
        <v>27530.055</v>
      </c>
      <c r="L1706" s="15">
        <v>627026</v>
      </c>
      <c r="M1706" s="15">
        <v>647</v>
      </c>
      <c r="N1706" s="15">
        <v>16.071000000000002</v>
      </c>
      <c r="O1706" s="15">
        <v>287583</v>
      </c>
      <c r="P1706" s="15">
        <v>18953.3</v>
      </c>
      <c r="Q1706" s="15">
        <v>4948991</v>
      </c>
      <c r="R1706" s="15">
        <v>990000</v>
      </c>
      <c r="S1706" s="15">
        <v>10582</v>
      </c>
      <c r="T1706" s="15">
        <v>17.062999999999999</v>
      </c>
      <c r="U1706" s="15">
        <v>159</v>
      </c>
      <c r="V1706" s="15">
        <v>12</v>
      </c>
      <c r="W1706" s="15">
        <v>93.8</v>
      </c>
      <c r="X1706" s="15">
        <v>122.48398</v>
      </c>
      <c r="Y1706" s="15">
        <v>2.5</v>
      </c>
      <c r="Z1706" s="15">
        <v>3.6321160793304399</v>
      </c>
      <c r="AA1706" s="15">
        <v>79.7110595703125</v>
      </c>
      <c r="AB1706" s="15">
        <v>334350</v>
      </c>
      <c r="AC1706" s="15">
        <v>29.36</v>
      </c>
      <c r="AD1706" s="15">
        <v>0</v>
      </c>
      <c r="AE1706" s="15">
        <v>4.5</v>
      </c>
      <c r="AF1706" s="15">
        <v>43.1</v>
      </c>
      <c r="AH1706" s="13">
        <f t="shared" si="364"/>
        <v>2023</v>
      </c>
      <c r="AI1706" s="13">
        <f t="shared" si="365"/>
        <v>40</v>
      </c>
      <c r="AJ1706" s="13">
        <f>IF(AND(ISNUMBER(C1706),ISNUMBER(AK1706),ISNUMBER(AL1706),AH1706&gt;=Inputs!$B$5,AH1706&lt;=Inputs!$B$6,AH1706&lt;&gt;Inputs!$B$7,AH1706&lt;&gt;Inputs!$B$8),1,0)</f>
        <v>1</v>
      </c>
      <c r="AK1706" s="13">
        <f>IF(INDEX($E1706:$AF1706,Inputs!$C$10)="","",INDEX($E1706:$AF1706,Inputs!$C$10))</f>
        <v>287583</v>
      </c>
      <c r="AL1706" s="13">
        <f>IF(INDEX($E1706:$AF1706,Inputs!$C$11)="","",INDEX($E1706:$AF1706,Inputs!$C$11))</f>
        <v>216000</v>
      </c>
      <c r="AM1706" s="19">
        <f>Regression!$C$5+Regression!$C$6*A1706</f>
        <v>8847.1392293026092</v>
      </c>
      <c r="AN1706" s="27">
        <f t="shared" si="366"/>
        <v>0.96991804668099613</v>
      </c>
      <c r="AO1706" s="30">
        <f>INDEX('Seasonal Index'!$E$2:$E$53,AI1706)</f>
        <v>1.0036663428040973</v>
      </c>
      <c r="AP1706" s="34">
        <f t="shared" si="367"/>
        <v>8549.6540374423021</v>
      </c>
      <c r="AQ1706" s="16">
        <f>IF(AJ1706=1,A1706-Regression!$C$15,0)</f>
        <v>209.71942446043158</v>
      </c>
      <c r="AR1706" s="16">
        <f>IF(AJ1706=1,AK1706-Regression!$D$15,0)</f>
        <v>20180.02158273384</v>
      </c>
      <c r="AS1706" s="16">
        <f>IF(AJ1706=1,AL1706-Regression!$E$15,0)</f>
        <v>-19292.565947242198</v>
      </c>
      <c r="AT1706" s="16">
        <f>IF(AJ1706=1,AP1706-Regression!$F$15,0)</f>
        <v>-544.9186043809641</v>
      </c>
      <c r="AU1706" s="19">
        <f>IF(AND(ISNUMBER(AK1706),ISNUMBER(AL1706)),Regression!$C$38+Regression!$D$38*A1706+Regression!$E$38*AK1706+Regression!$F$38*AL1706,"")</f>
        <v>8854.9696764126311</v>
      </c>
      <c r="AV1706" s="34">
        <f t="shared" si="368"/>
        <v>8887.4350307662462</v>
      </c>
      <c r="AW1706" s="13" t="str">
        <f>IF(AJ1706=1,"Train",IF(AH1706=Inputs!$B$6+1,"Validation",IF(AH1706&gt;Inputs!$B$6+1,"Forecast","Not used")))</f>
        <v>Train</v>
      </c>
      <c r="AX1706" s="34">
        <f t="shared" si="369"/>
        <v>8581</v>
      </c>
      <c r="AY1706" s="38" t="str">
        <f t="shared" si="370"/>
        <v/>
      </c>
      <c r="AZ1706" s="13">
        <f t="shared" si="371"/>
        <v>-305.31563897032902</v>
      </c>
      <c r="BB1706" s="19">
        <f>Regression!$C$45+Regression!$C$46*A1706</f>
        <v>8803.2263216955635</v>
      </c>
      <c r="BC1706" s="27">
        <f t="shared" si="372"/>
        <v>0.97475626394519854</v>
      </c>
      <c r="BD1706" s="30">
        <f>INDEX('Seasonal Index'!$H$2:$H$53,AI1706)</f>
        <v>1.0034134329008386</v>
      </c>
      <c r="BE1706" s="34">
        <f t="shared" si="373"/>
        <v>8833.2755440555684</v>
      </c>
      <c r="BF1706" s="38" t="str">
        <f t="shared" si="374"/>
        <v/>
      </c>
      <c r="BG1706" s="34">
        <f t="shared" si="375"/>
        <v>8581</v>
      </c>
      <c r="BH1706" s="13">
        <f t="shared" si="376"/>
        <v>0</v>
      </c>
      <c r="BI1706" s="13">
        <f t="shared" si="377"/>
        <v>0</v>
      </c>
    </row>
    <row r="1707" spans="1:61" x14ac:dyDescent="0.2">
      <c r="A1707" s="15">
        <v>1706</v>
      </c>
      <c r="B1707" s="35">
        <v>45212</v>
      </c>
      <c r="C1707" s="36">
        <v>8943</v>
      </c>
      <c r="D1707" s="37"/>
      <c r="E1707" s="15">
        <v>4349.6480000000001</v>
      </c>
      <c r="F1707" s="15">
        <v>210000</v>
      </c>
      <c r="G1707" s="15">
        <v>2523041.7142857099</v>
      </c>
      <c r="H1707" s="15">
        <v>85.032499999999999</v>
      </c>
      <c r="I1707" s="15">
        <v>90.475999999999999</v>
      </c>
      <c r="J1707" s="15">
        <v>3.6840000000000002</v>
      </c>
      <c r="K1707" s="15">
        <v>27530.055</v>
      </c>
      <c r="L1707" s="15">
        <v>591068</v>
      </c>
      <c r="M1707" s="15">
        <v>647</v>
      </c>
      <c r="N1707" s="15">
        <v>16.071000000000002</v>
      </c>
      <c r="O1707" s="15">
        <v>287583</v>
      </c>
      <c r="P1707" s="15">
        <v>18953.3</v>
      </c>
      <c r="Q1707" s="15">
        <v>4948991</v>
      </c>
      <c r="R1707" s="15">
        <v>990000</v>
      </c>
      <c r="S1707" s="15">
        <v>10582</v>
      </c>
      <c r="T1707" s="15">
        <v>17.062999999999999</v>
      </c>
      <c r="U1707" s="15">
        <v>159</v>
      </c>
      <c r="V1707" s="15">
        <v>12</v>
      </c>
      <c r="W1707" s="15">
        <v>93.8</v>
      </c>
      <c r="X1707" s="15">
        <v>123.53789999999999</v>
      </c>
      <c r="Y1707" s="15">
        <v>2.5</v>
      </c>
      <c r="Z1707" s="15">
        <v>3.6321160793304399</v>
      </c>
      <c r="AA1707" s="15">
        <v>79.7110595703125</v>
      </c>
      <c r="AB1707" s="15">
        <v>334350</v>
      </c>
      <c r="AC1707" s="15">
        <v>29.36</v>
      </c>
      <c r="AD1707" s="15">
        <v>0</v>
      </c>
      <c r="AE1707" s="15">
        <v>37.700000000000003</v>
      </c>
      <c r="AF1707" s="15">
        <v>13.8</v>
      </c>
      <c r="AH1707" s="13">
        <f t="shared" si="364"/>
        <v>2023</v>
      </c>
      <c r="AI1707" s="13">
        <f t="shared" si="365"/>
        <v>41</v>
      </c>
      <c r="AJ1707" s="13">
        <f>IF(AND(ISNUMBER(C1707),ISNUMBER(AK1707),ISNUMBER(AL1707),AH1707&gt;=Inputs!$B$5,AH1707&lt;=Inputs!$B$6,AH1707&lt;&gt;Inputs!$B$7,AH1707&lt;&gt;Inputs!$B$8),1,0)</f>
        <v>1</v>
      </c>
      <c r="AK1707" s="13">
        <f>IF(INDEX($E1707:$AF1707,Inputs!$C$10)="","",INDEX($E1707:$AF1707,Inputs!$C$10))</f>
        <v>287583</v>
      </c>
      <c r="AL1707" s="13">
        <f>IF(INDEX($E1707:$AF1707,Inputs!$C$11)="","",INDEX($E1707:$AF1707,Inputs!$C$11))</f>
        <v>210000</v>
      </c>
      <c r="AM1707" s="19">
        <f>Regression!$C$5+Regression!$C$6*A1707</f>
        <v>8845.9665543642895</v>
      </c>
      <c r="AN1707" s="27">
        <f t="shared" si="366"/>
        <v>1.0109692304441098</v>
      </c>
      <c r="AO1707" s="30">
        <f>INDEX('Seasonal Index'!$E$2:$E$53,AI1707)</f>
        <v>0.99583578255044536</v>
      </c>
      <c r="AP1707" s="34">
        <f t="shared" si="367"/>
        <v>8980.3963230724548</v>
      </c>
      <c r="AQ1707" s="16">
        <f>IF(AJ1707=1,A1707-Regression!$C$15,0)</f>
        <v>210.71942446043158</v>
      </c>
      <c r="AR1707" s="16">
        <f>IF(AJ1707=1,AK1707-Regression!$D$15,0)</f>
        <v>20180.02158273384</v>
      </c>
      <c r="AS1707" s="16">
        <f>IF(AJ1707=1,AL1707-Regression!$E$15,0)</f>
        <v>-25292.565947242198</v>
      </c>
      <c r="AT1707" s="16">
        <f>IF(AJ1707=1,AP1707-Regression!$F$15,0)</f>
        <v>-114.17631875081133</v>
      </c>
      <c r="AU1707" s="19">
        <f>IF(AND(ISNUMBER(AK1707),ISNUMBER(AL1707)),Regression!$C$38+Regression!$D$38*A1707+Regression!$E$38*AK1707+Regression!$F$38*AL1707,"")</f>
        <v>8869.3376114552393</v>
      </c>
      <c r="AV1707" s="34">
        <f t="shared" si="368"/>
        <v>8832.4037610076266</v>
      </c>
      <c r="AW1707" s="13" t="str">
        <f>IF(AJ1707=1,"Train",IF(AH1707=Inputs!$B$6+1,"Validation",IF(AH1707&gt;Inputs!$B$6+1,"Forecast","Not used")))</f>
        <v>Train</v>
      </c>
      <c r="AX1707" s="34">
        <f t="shared" si="369"/>
        <v>8943</v>
      </c>
      <c r="AY1707" s="38" t="str">
        <f t="shared" si="370"/>
        <v/>
      </c>
      <c r="AZ1707" s="13">
        <f t="shared" si="371"/>
        <v>111.05871161721552</v>
      </c>
      <c r="BB1707" s="19">
        <f>Regression!$C$45+Regression!$C$46*A1707</f>
        <v>8804.78582130834</v>
      </c>
      <c r="BC1707" s="27">
        <f t="shared" si="372"/>
        <v>1.0156976196237699</v>
      </c>
      <c r="BD1707" s="30">
        <f>INDEX('Seasonal Index'!$H$2:$H$53,AI1707)</f>
        <v>0.99351278009710298</v>
      </c>
      <c r="BE1707" s="34">
        <f t="shared" si="373"/>
        <v>8747.6672394876023</v>
      </c>
      <c r="BF1707" s="38" t="str">
        <f t="shared" si="374"/>
        <v/>
      </c>
      <c r="BG1707" s="34">
        <f t="shared" si="375"/>
        <v>8943</v>
      </c>
      <c r="BH1707" s="13">
        <f t="shared" si="376"/>
        <v>0</v>
      </c>
      <c r="BI1707" s="13">
        <f t="shared" si="377"/>
        <v>0</v>
      </c>
    </row>
    <row r="1708" spans="1:61" x14ac:dyDescent="0.2">
      <c r="A1708" s="15">
        <v>1707</v>
      </c>
      <c r="B1708" s="35">
        <v>45219</v>
      </c>
      <c r="C1708" s="36">
        <v>8864</v>
      </c>
      <c r="D1708" s="37"/>
      <c r="E1708" s="15">
        <v>4312.7179999999998</v>
      </c>
      <c r="F1708" s="15">
        <v>200000</v>
      </c>
      <c r="G1708" s="15">
        <v>2509465.57142857</v>
      </c>
      <c r="H1708" s="15">
        <v>88.025999999999996</v>
      </c>
      <c r="I1708" s="15">
        <v>92.468000000000004</v>
      </c>
      <c r="J1708" s="15">
        <v>3.5760000000000001</v>
      </c>
      <c r="K1708" s="15">
        <v>27530.055</v>
      </c>
      <c r="L1708" s="15">
        <v>591068</v>
      </c>
      <c r="M1708" s="15">
        <v>647</v>
      </c>
      <c r="N1708" s="15">
        <v>16.209</v>
      </c>
      <c r="O1708" s="15">
        <v>288849</v>
      </c>
      <c r="P1708" s="15">
        <v>18953.3</v>
      </c>
      <c r="Q1708" s="15">
        <v>4948991</v>
      </c>
      <c r="R1708" s="15">
        <v>990000</v>
      </c>
      <c r="S1708" s="15">
        <v>10582</v>
      </c>
      <c r="T1708" s="15">
        <v>17.062999999999999</v>
      </c>
      <c r="U1708" s="15">
        <v>159</v>
      </c>
      <c r="V1708" s="15">
        <v>12</v>
      </c>
      <c r="W1708" s="15">
        <v>93.8</v>
      </c>
      <c r="X1708" s="15">
        <v>123.12585</v>
      </c>
      <c r="Y1708" s="15">
        <v>2.5</v>
      </c>
      <c r="Z1708" s="15">
        <v>3.6734571456909202</v>
      </c>
      <c r="AA1708" s="15">
        <v>79.7110595703125</v>
      </c>
      <c r="AB1708" s="15">
        <v>334350</v>
      </c>
      <c r="AC1708" s="15">
        <v>29.36</v>
      </c>
      <c r="AD1708" s="15">
        <v>0</v>
      </c>
      <c r="AE1708" s="15">
        <v>46.9</v>
      </c>
      <c r="AF1708" s="15">
        <v>13.7</v>
      </c>
      <c r="AH1708" s="13">
        <f t="shared" si="364"/>
        <v>2023</v>
      </c>
      <c r="AI1708" s="13">
        <f t="shared" si="365"/>
        <v>42</v>
      </c>
      <c r="AJ1708" s="13">
        <f>IF(AND(ISNUMBER(C1708),ISNUMBER(AK1708),ISNUMBER(AL1708),AH1708&gt;=Inputs!$B$5,AH1708&lt;=Inputs!$B$6,AH1708&lt;&gt;Inputs!$B$7,AH1708&lt;&gt;Inputs!$B$8),1,0)</f>
        <v>1</v>
      </c>
      <c r="AK1708" s="13">
        <f>IF(INDEX($E1708:$AF1708,Inputs!$C$10)="","",INDEX($E1708:$AF1708,Inputs!$C$10))</f>
        <v>288849</v>
      </c>
      <c r="AL1708" s="13">
        <f>IF(INDEX($E1708:$AF1708,Inputs!$C$11)="","",INDEX($E1708:$AF1708,Inputs!$C$11))</f>
        <v>200000</v>
      </c>
      <c r="AM1708" s="19">
        <f>Regression!$C$5+Regression!$C$6*A1708</f>
        <v>8844.7938794259717</v>
      </c>
      <c r="AN1708" s="27">
        <f t="shared" si="366"/>
        <v>1.0021714605038681</v>
      </c>
      <c r="AO1708" s="30">
        <f>INDEX('Seasonal Index'!$E$2:$E$53,AI1708)</f>
        <v>1.0030736455714442</v>
      </c>
      <c r="AP1708" s="34">
        <f t="shared" si="367"/>
        <v>8836.8386898952376</v>
      </c>
      <c r="AQ1708" s="16">
        <f>IF(AJ1708=1,A1708-Regression!$C$15,0)</f>
        <v>211.71942446043158</v>
      </c>
      <c r="AR1708" s="16">
        <f>IF(AJ1708=1,AK1708-Regression!$D$15,0)</f>
        <v>21446.02158273384</v>
      </c>
      <c r="AS1708" s="16">
        <f>IF(AJ1708=1,AL1708-Regression!$E$15,0)</f>
        <v>-35292.565947242198</v>
      </c>
      <c r="AT1708" s="16">
        <f>IF(AJ1708=1,AP1708-Regression!$F$15,0)</f>
        <v>-257.73395192802855</v>
      </c>
      <c r="AU1708" s="19">
        <f>IF(AND(ISNUMBER(AK1708),ISNUMBER(AL1708)),Regression!$C$38+Regression!$D$38*A1708+Regression!$E$38*AK1708+Regression!$F$38*AL1708,"")</f>
        <v>8896.6357456456062</v>
      </c>
      <c r="AV1708" s="34">
        <f t="shared" si="368"/>
        <v>8923.9808507059624</v>
      </c>
      <c r="AW1708" s="13" t="str">
        <f>IF(AJ1708=1,"Train",IF(AH1708=Inputs!$B$6+1,"Validation",IF(AH1708&gt;Inputs!$B$6+1,"Forecast","Not used")))</f>
        <v>Train</v>
      </c>
      <c r="AX1708" s="34">
        <f t="shared" si="369"/>
        <v>8864</v>
      </c>
      <c r="AY1708" s="38" t="str">
        <f t="shared" si="370"/>
        <v/>
      </c>
      <c r="AZ1708" s="13">
        <f t="shared" si="371"/>
        <v>-59.7970557503686</v>
      </c>
      <c r="BB1708" s="19">
        <f>Regression!$C$45+Regression!$C$46*A1708</f>
        <v>8806.3453209211166</v>
      </c>
      <c r="BC1708" s="27">
        <f t="shared" si="372"/>
        <v>1.006546947340563</v>
      </c>
      <c r="BD1708" s="30">
        <f>INDEX('Seasonal Index'!$H$2:$H$53,AI1708)</f>
        <v>1.0081501126133556</v>
      </c>
      <c r="BE1708" s="34">
        <f t="shared" si="373"/>
        <v>8878.1180269987217</v>
      </c>
      <c r="BF1708" s="38" t="str">
        <f t="shared" si="374"/>
        <v/>
      </c>
      <c r="BG1708" s="34">
        <f t="shared" si="375"/>
        <v>8864</v>
      </c>
      <c r="BH1708" s="13">
        <f t="shared" si="376"/>
        <v>0</v>
      </c>
      <c r="BI1708" s="13">
        <f t="shared" si="377"/>
        <v>0</v>
      </c>
    </row>
    <row r="1709" spans="1:61" x14ac:dyDescent="0.2">
      <c r="A1709" s="15">
        <v>1708</v>
      </c>
      <c r="B1709" s="35">
        <v>45226</v>
      </c>
      <c r="C1709" s="36">
        <v>8697</v>
      </c>
      <c r="D1709" s="37"/>
      <c r="E1709" s="15">
        <v>4181.2179999999998</v>
      </c>
      <c r="F1709" s="15">
        <v>214000</v>
      </c>
      <c r="G1709" s="15">
        <v>2453646.7142857099</v>
      </c>
      <c r="H1709" s="15">
        <v>85.195999999999998</v>
      </c>
      <c r="I1709" s="15">
        <v>89.84</v>
      </c>
      <c r="J1709" s="15">
        <v>3.5329999999999999</v>
      </c>
      <c r="K1709" s="15">
        <v>27530.055</v>
      </c>
      <c r="L1709" s="15">
        <v>591068</v>
      </c>
      <c r="M1709" s="15">
        <v>647</v>
      </c>
      <c r="N1709" s="15">
        <v>16.209</v>
      </c>
      <c r="O1709" s="15">
        <v>288849</v>
      </c>
      <c r="P1709" s="15">
        <v>18953.3</v>
      </c>
      <c r="Q1709" s="15">
        <v>4948991</v>
      </c>
      <c r="R1709" s="15">
        <v>990000</v>
      </c>
      <c r="S1709" s="15">
        <v>10582</v>
      </c>
      <c r="T1709" s="15">
        <v>17.062999999999999</v>
      </c>
      <c r="U1709" s="15">
        <v>159</v>
      </c>
      <c r="V1709" s="15">
        <v>12</v>
      </c>
      <c r="W1709" s="15">
        <v>93.8</v>
      </c>
      <c r="X1709" s="15">
        <v>123.53270000000001</v>
      </c>
      <c r="Y1709" s="15">
        <v>2.5</v>
      </c>
      <c r="Z1709" s="15">
        <v>3.6734571456909202</v>
      </c>
      <c r="AA1709" s="15">
        <v>79.7110595703125</v>
      </c>
      <c r="AB1709" s="15">
        <v>334350</v>
      </c>
      <c r="AC1709" s="15">
        <v>29.36</v>
      </c>
      <c r="AD1709" s="15">
        <v>0</v>
      </c>
      <c r="AE1709" s="15">
        <v>27.2</v>
      </c>
      <c r="AF1709" s="15">
        <v>19.3</v>
      </c>
      <c r="AH1709" s="13">
        <f t="shared" si="364"/>
        <v>2023</v>
      </c>
      <c r="AI1709" s="13">
        <f t="shared" si="365"/>
        <v>43</v>
      </c>
      <c r="AJ1709" s="13">
        <f>IF(AND(ISNUMBER(C1709),ISNUMBER(AK1709),ISNUMBER(AL1709),AH1709&gt;=Inputs!$B$5,AH1709&lt;=Inputs!$B$6,AH1709&lt;&gt;Inputs!$B$7,AH1709&lt;&gt;Inputs!$B$8),1,0)</f>
        <v>1</v>
      </c>
      <c r="AK1709" s="13">
        <f>IF(INDEX($E1709:$AF1709,Inputs!$C$10)="","",INDEX($E1709:$AF1709,Inputs!$C$10))</f>
        <v>288849</v>
      </c>
      <c r="AL1709" s="13">
        <f>IF(INDEX($E1709:$AF1709,Inputs!$C$11)="","",INDEX($E1709:$AF1709,Inputs!$C$11))</f>
        <v>214000</v>
      </c>
      <c r="AM1709" s="19">
        <f>Regression!$C$5+Regression!$C$6*A1709</f>
        <v>8843.621204487652</v>
      </c>
      <c r="AN1709" s="27">
        <f t="shared" si="366"/>
        <v>0.98342068242212255</v>
      </c>
      <c r="AO1709" s="30">
        <f>INDEX('Seasonal Index'!$E$2:$E$53,AI1709)</f>
        <v>1.0122408775529341</v>
      </c>
      <c r="AP1709" s="34">
        <f t="shared" si="367"/>
        <v>8591.8284796250973</v>
      </c>
      <c r="AQ1709" s="16">
        <f>IF(AJ1709=1,A1709-Regression!$C$15,0)</f>
        <v>212.71942446043158</v>
      </c>
      <c r="AR1709" s="16">
        <f>IF(AJ1709=1,AK1709-Regression!$D$15,0)</f>
        <v>21446.02158273384</v>
      </c>
      <c r="AS1709" s="16">
        <f>IF(AJ1709=1,AL1709-Regression!$E$15,0)</f>
        <v>-21292.565947242198</v>
      </c>
      <c r="AT1709" s="16">
        <f>IF(AJ1709=1,AP1709-Regression!$F$15,0)</f>
        <v>-502.74416219816885</v>
      </c>
      <c r="AU1709" s="19">
        <f>IF(AND(ISNUMBER(AK1709),ISNUMBER(AL1709)),Regression!$C$38+Regression!$D$38*A1709+Regression!$E$38*AK1709+Regression!$F$38*AL1709,"")</f>
        <v>8857.9028531530712</v>
      </c>
      <c r="AV1709" s="34">
        <f t="shared" si="368"/>
        <v>8966.3313573543037</v>
      </c>
      <c r="AW1709" s="13" t="str">
        <f>IF(AJ1709=1,"Train",IF(AH1709=Inputs!$B$6+1,"Validation",IF(AH1709&gt;Inputs!$B$6+1,"Forecast","Not used")))</f>
        <v>Train</v>
      </c>
      <c r="AX1709" s="34">
        <f t="shared" si="369"/>
        <v>8697</v>
      </c>
      <c r="AY1709" s="38" t="str">
        <f t="shared" si="370"/>
        <v/>
      </c>
      <c r="AZ1709" s="13">
        <f t="shared" si="371"/>
        <v>-266.07437352797388</v>
      </c>
      <c r="BB1709" s="19">
        <f>Regression!$C$45+Regression!$C$46*A1709</f>
        <v>8807.9048205338931</v>
      </c>
      <c r="BC1709" s="27">
        <f t="shared" si="372"/>
        <v>0.98740849012408261</v>
      </c>
      <c r="BD1709" s="30">
        <f>INDEX('Seasonal Index'!$H$2:$H$53,AI1709)</f>
        <v>1.0033758118290406</v>
      </c>
      <c r="BE1709" s="34">
        <f t="shared" si="373"/>
        <v>8837.6386498161155</v>
      </c>
      <c r="BF1709" s="38" t="str">
        <f t="shared" si="374"/>
        <v/>
      </c>
      <c r="BG1709" s="34">
        <f t="shared" si="375"/>
        <v>8697</v>
      </c>
      <c r="BH1709" s="13">
        <f t="shared" si="376"/>
        <v>0</v>
      </c>
      <c r="BI1709" s="13">
        <f t="shared" si="377"/>
        <v>0</v>
      </c>
    </row>
    <row r="1710" spans="1:61" x14ac:dyDescent="0.2">
      <c r="A1710" s="15">
        <v>1709</v>
      </c>
      <c r="B1710" s="35">
        <v>45233</v>
      </c>
      <c r="C1710" s="36">
        <v>9492</v>
      </c>
      <c r="D1710" s="37"/>
      <c r="E1710" s="15">
        <v>4254.92</v>
      </c>
      <c r="F1710" s="15">
        <v>217000</v>
      </c>
      <c r="G1710" s="15">
        <v>2224296.1428571399</v>
      </c>
      <c r="H1710" s="15">
        <v>81.99</v>
      </c>
      <c r="I1710" s="15">
        <v>88.207999999999998</v>
      </c>
      <c r="J1710" s="15">
        <v>3.4729999999999999</v>
      </c>
      <c r="K1710" s="15">
        <v>27530.055</v>
      </c>
      <c r="L1710" s="15">
        <v>591068</v>
      </c>
      <c r="M1710" s="15">
        <v>647</v>
      </c>
      <c r="N1710" s="15">
        <v>16.209</v>
      </c>
      <c r="O1710" s="15">
        <v>288849</v>
      </c>
      <c r="P1710" s="15">
        <v>18953.3</v>
      </c>
      <c r="Q1710" s="15">
        <v>4948991</v>
      </c>
      <c r="R1710" s="15">
        <v>990000</v>
      </c>
      <c r="S1710" s="15">
        <v>10582</v>
      </c>
      <c r="T1710" s="15">
        <v>17.062999999999999</v>
      </c>
      <c r="U1710" s="15">
        <v>159</v>
      </c>
      <c r="V1710" s="15">
        <v>12</v>
      </c>
      <c r="W1710" s="15">
        <v>93.8</v>
      </c>
      <c r="X1710" s="15">
        <v>123.66794</v>
      </c>
      <c r="Y1710" s="15">
        <v>2.5</v>
      </c>
      <c r="Z1710" s="15">
        <v>3.6734571456909202</v>
      </c>
      <c r="AA1710" s="15">
        <v>79.7110595703125</v>
      </c>
      <c r="AB1710" s="15">
        <v>334350</v>
      </c>
      <c r="AC1710" s="15">
        <v>29.36</v>
      </c>
      <c r="AD1710" s="15">
        <v>0</v>
      </c>
      <c r="AE1710" s="15">
        <v>86.5</v>
      </c>
      <c r="AF1710" s="15">
        <v>8.6</v>
      </c>
      <c r="AH1710" s="13">
        <f t="shared" si="364"/>
        <v>2023</v>
      </c>
      <c r="AI1710" s="13">
        <f t="shared" si="365"/>
        <v>44</v>
      </c>
      <c r="AJ1710" s="13">
        <f>IF(AND(ISNUMBER(C1710),ISNUMBER(AK1710),ISNUMBER(AL1710),AH1710&gt;=Inputs!$B$5,AH1710&lt;=Inputs!$B$6,AH1710&lt;&gt;Inputs!$B$7,AH1710&lt;&gt;Inputs!$B$8),1,0)</f>
        <v>1</v>
      </c>
      <c r="AK1710" s="13">
        <f>IF(INDEX($E1710:$AF1710,Inputs!$C$10)="","",INDEX($E1710:$AF1710,Inputs!$C$10))</f>
        <v>288849</v>
      </c>
      <c r="AL1710" s="13">
        <f>IF(INDEX($E1710:$AF1710,Inputs!$C$11)="","",INDEX($E1710:$AF1710,Inputs!$C$11))</f>
        <v>217000</v>
      </c>
      <c r="AM1710" s="19">
        <f>Regression!$C$5+Regression!$C$6*A1710</f>
        <v>8842.4485295493323</v>
      </c>
      <c r="AN1710" s="27">
        <f t="shared" si="366"/>
        <v>1.0734583264216946</v>
      </c>
      <c r="AO1710" s="30">
        <f>INDEX('Seasonal Index'!$E$2:$E$53,AI1710)</f>
        <v>1.012031592209933</v>
      </c>
      <c r="AP1710" s="34">
        <f t="shared" si="367"/>
        <v>9379.1538456548551</v>
      </c>
      <c r="AQ1710" s="16">
        <f>IF(AJ1710=1,A1710-Regression!$C$15,0)</f>
        <v>213.71942446043158</v>
      </c>
      <c r="AR1710" s="16">
        <f>IF(AJ1710=1,AK1710-Regression!$D$15,0)</f>
        <v>21446.02158273384</v>
      </c>
      <c r="AS1710" s="16">
        <f>IF(AJ1710=1,AL1710-Regression!$E$15,0)</f>
        <v>-18292.565947242198</v>
      </c>
      <c r="AT1710" s="16">
        <f>IF(AJ1710=1,AP1710-Regression!$F$15,0)</f>
        <v>284.58120383158894</v>
      </c>
      <c r="AU1710" s="19">
        <f>IF(AND(ISNUMBER(AK1710),ISNUMBER(AL1710)),Regression!$C$38+Regression!$D$38*A1710+Regression!$E$38*AK1710+Regression!$F$38*AL1710,"")</f>
        <v>8848.3754158048669</v>
      </c>
      <c r="AV1710" s="34">
        <f t="shared" si="368"/>
        <v>8954.8354605282275</v>
      </c>
      <c r="AW1710" s="13" t="str">
        <f>IF(AJ1710=1,"Train",IF(AH1710=Inputs!$B$6+1,"Validation",IF(AH1710&gt;Inputs!$B$6+1,"Forecast","Not used")))</f>
        <v>Train</v>
      </c>
      <c r="AX1710" s="34">
        <f t="shared" si="369"/>
        <v>9492</v>
      </c>
      <c r="AY1710" s="38" t="str">
        <f t="shared" si="370"/>
        <v/>
      </c>
      <c r="AZ1710" s="13">
        <f t="shared" si="371"/>
        <v>530.77842984998824</v>
      </c>
      <c r="BB1710" s="19">
        <f>Regression!$C$45+Regression!$C$46*A1710</f>
        <v>8809.4643201466715</v>
      </c>
      <c r="BC1710" s="27">
        <f t="shared" si="372"/>
        <v>1.0774775463125963</v>
      </c>
      <c r="BD1710" s="30">
        <f>INDEX('Seasonal Index'!$H$2:$H$53,AI1710)</f>
        <v>1.0342738783797232</v>
      </c>
      <c r="BE1710" s="34">
        <f t="shared" si="373"/>
        <v>9111.3988288458895</v>
      </c>
      <c r="BF1710" s="38" t="str">
        <f t="shared" si="374"/>
        <v/>
      </c>
      <c r="BG1710" s="34">
        <f t="shared" si="375"/>
        <v>9492</v>
      </c>
      <c r="BH1710" s="13">
        <f t="shared" si="376"/>
        <v>0</v>
      </c>
      <c r="BI1710" s="13">
        <f t="shared" si="377"/>
        <v>0</v>
      </c>
    </row>
    <row r="1711" spans="1:61" x14ac:dyDescent="0.2">
      <c r="A1711" s="15">
        <v>1710</v>
      </c>
      <c r="B1711" s="35">
        <v>45240</v>
      </c>
      <c r="C1711" s="36">
        <v>8949</v>
      </c>
      <c r="D1711" s="37"/>
      <c r="E1711" s="15">
        <v>4377.9459999999999</v>
      </c>
      <c r="F1711" s="15">
        <v>216000</v>
      </c>
      <c r="G1711" s="15">
        <v>2383703.42857143</v>
      </c>
      <c r="H1711" s="15">
        <v>77.922499999999999</v>
      </c>
      <c r="I1711" s="15">
        <v>83.52</v>
      </c>
      <c r="J1711" s="15">
        <v>3.3959999999999999</v>
      </c>
      <c r="K1711" s="15">
        <v>28074.846000000001</v>
      </c>
      <c r="L1711" s="15">
        <v>562975</v>
      </c>
      <c r="M1711" s="15">
        <v>631</v>
      </c>
      <c r="N1711" s="15">
        <v>16.209</v>
      </c>
      <c r="O1711" s="15">
        <v>288849</v>
      </c>
      <c r="P1711" s="15">
        <v>19048.099999999999</v>
      </c>
      <c r="Q1711" s="15">
        <v>4948991</v>
      </c>
      <c r="R1711" s="15">
        <v>990000</v>
      </c>
      <c r="S1711" s="15">
        <v>10582</v>
      </c>
      <c r="T1711" s="15">
        <v>17.062999999999999</v>
      </c>
      <c r="U1711" s="15">
        <v>160.69999999999999</v>
      </c>
      <c r="V1711" s="15">
        <v>12</v>
      </c>
      <c r="W1711" s="15">
        <v>94.1</v>
      </c>
      <c r="X1711" s="15">
        <v>123.13488</v>
      </c>
      <c r="Y1711" s="15">
        <v>2.5</v>
      </c>
      <c r="Z1711" s="15">
        <v>3.6734571456909202</v>
      </c>
      <c r="AA1711" s="15">
        <v>79.7110595703125</v>
      </c>
      <c r="AB1711" s="15">
        <v>334350</v>
      </c>
      <c r="AC1711" s="15">
        <v>28.05</v>
      </c>
      <c r="AD1711" s="15">
        <v>0</v>
      </c>
      <c r="AE1711" s="15">
        <v>58.4</v>
      </c>
      <c r="AF1711" s="15">
        <v>8.5</v>
      </c>
      <c r="AH1711" s="13">
        <f t="shared" si="364"/>
        <v>2023</v>
      </c>
      <c r="AI1711" s="13">
        <f t="shared" si="365"/>
        <v>45</v>
      </c>
      <c r="AJ1711" s="13">
        <f>IF(AND(ISNUMBER(C1711),ISNUMBER(AK1711),ISNUMBER(AL1711),AH1711&gt;=Inputs!$B$5,AH1711&lt;=Inputs!$B$6,AH1711&lt;&gt;Inputs!$B$7,AH1711&lt;&gt;Inputs!$B$8),1,0)</f>
        <v>1</v>
      </c>
      <c r="AK1711" s="13">
        <f>IF(INDEX($E1711:$AF1711,Inputs!$C$10)="","",INDEX($E1711:$AF1711,Inputs!$C$10))</f>
        <v>288849</v>
      </c>
      <c r="AL1711" s="13">
        <f>IF(INDEX($E1711:$AF1711,Inputs!$C$11)="","",INDEX($E1711:$AF1711,Inputs!$C$11))</f>
        <v>216000</v>
      </c>
      <c r="AM1711" s="19">
        <f>Regression!$C$5+Regression!$C$6*A1711</f>
        <v>8841.2758546110144</v>
      </c>
      <c r="AN1711" s="27">
        <f t="shared" si="366"/>
        <v>1.0121842307785029</v>
      </c>
      <c r="AO1711" s="30">
        <f>INDEX('Seasonal Index'!$E$2:$E$53,AI1711)</f>
        <v>1.0110407808389756</v>
      </c>
      <c r="AP1711" s="34">
        <f t="shared" si="367"/>
        <v>8851.2750124421254</v>
      </c>
      <c r="AQ1711" s="16">
        <f>IF(AJ1711=1,A1711-Regression!$C$15,0)</f>
        <v>214.71942446043158</v>
      </c>
      <c r="AR1711" s="16">
        <f>IF(AJ1711=1,AK1711-Regression!$D$15,0)</f>
        <v>21446.02158273384</v>
      </c>
      <c r="AS1711" s="16">
        <f>IF(AJ1711=1,AL1711-Regression!$E$15,0)</f>
        <v>-19292.565947242198</v>
      </c>
      <c r="AT1711" s="16">
        <f>IF(AJ1711=1,AP1711-Regression!$F$15,0)</f>
        <v>-243.29762938114072</v>
      </c>
      <c r="AU1711" s="19">
        <f>IF(AND(ISNUMBER(AK1711),ISNUMBER(AL1711)),Regression!$C$38+Regression!$D$38*A1711+Regression!$E$38*AK1711+Regression!$F$38*AL1711,"")</f>
        <v>8849.4681439636879</v>
      </c>
      <c r="AV1711" s="34">
        <f t="shared" si="368"/>
        <v>8947.1731822826878</v>
      </c>
      <c r="AW1711" s="13" t="str">
        <f>IF(AJ1711=1,"Train",IF(AH1711=Inputs!$B$6+1,"Validation",IF(AH1711&gt;Inputs!$B$6+1,"Forecast","Not used")))</f>
        <v>Train</v>
      </c>
      <c r="AX1711" s="34">
        <f t="shared" si="369"/>
        <v>8949</v>
      </c>
      <c r="AY1711" s="38" t="str">
        <f t="shared" si="370"/>
        <v/>
      </c>
      <c r="AZ1711" s="13">
        <f t="shared" si="371"/>
        <v>1.8068684784375364</v>
      </c>
      <c r="BB1711" s="19">
        <f>Regression!$C$45+Regression!$C$46*A1711</f>
        <v>8811.0238197594481</v>
      </c>
      <c r="BC1711" s="27">
        <f t="shared" si="372"/>
        <v>1.0156594946357005</v>
      </c>
      <c r="BD1711" s="30">
        <f>INDEX('Seasonal Index'!$H$2:$H$53,AI1711)</f>
        <v>1.024082102448103</v>
      </c>
      <c r="BE1711" s="34">
        <f t="shared" si="373"/>
        <v>9023.2117980595722</v>
      </c>
      <c r="BF1711" s="38" t="str">
        <f t="shared" si="374"/>
        <v/>
      </c>
      <c r="BG1711" s="34">
        <f t="shared" si="375"/>
        <v>8949</v>
      </c>
      <c r="BH1711" s="13">
        <f t="shared" si="376"/>
        <v>0</v>
      </c>
      <c r="BI1711" s="13">
        <f t="shared" si="377"/>
        <v>0</v>
      </c>
    </row>
    <row r="1712" spans="1:61" x14ac:dyDescent="0.2">
      <c r="A1712" s="15">
        <v>1711</v>
      </c>
      <c r="B1712" s="35">
        <v>45247</v>
      </c>
      <c r="C1712" s="36">
        <v>8480</v>
      </c>
      <c r="D1712" s="37"/>
      <c r="E1712" s="15">
        <v>4486.4780000000001</v>
      </c>
      <c r="F1712" s="15">
        <v>230000</v>
      </c>
      <c r="G1712" s="15">
        <v>2392212.1428571399</v>
      </c>
      <c r="H1712" s="15">
        <v>76.975999999999999</v>
      </c>
      <c r="I1712" s="15">
        <v>81.927999999999997</v>
      </c>
      <c r="J1712" s="15">
        <v>3.3490000000000002</v>
      </c>
      <c r="K1712" s="15">
        <v>28074.846000000001</v>
      </c>
      <c r="L1712" s="15">
        <v>562975</v>
      </c>
      <c r="M1712" s="15">
        <v>631</v>
      </c>
      <c r="N1712" s="15">
        <v>15.738</v>
      </c>
      <c r="O1712" s="15">
        <v>273125</v>
      </c>
      <c r="P1712" s="15">
        <v>19048.099999999999</v>
      </c>
      <c r="Q1712" s="15">
        <v>4948991</v>
      </c>
      <c r="R1712" s="15">
        <v>990000</v>
      </c>
      <c r="S1712" s="15">
        <v>10582</v>
      </c>
      <c r="T1712" s="15">
        <v>17.062999999999999</v>
      </c>
      <c r="U1712" s="15">
        <v>160.69999999999999</v>
      </c>
      <c r="V1712" s="15">
        <v>12</v>
      </c>
      <c r="W1712" s="15">
        <v>94.1</v>
      </c>
      <c r="X1712" s="15">
        <v>121.9867</v>
      </c>
      <c r="Y1712" s="15">
        <v>2.5</v>
      </c>
      <c r="Z1712" s="15">
        <v>3.5724170207977299</v>
      </c>
      <c r="AA1712" s="15">
        <v>79.7110595703125</v>
      </c>
      <c r="AB1712" s="15">
        <v>334350</v>
      </c>
      <c r="AC1712" s="15">
        <v>28.05</v>
      </c>
      <c r="AD1712" s="15">
        <v>0</v>
      </c>
      <c r="AE1712" s="15">
        <v>78.3</v>
      </c>
      <c r="AF1712" s="15">
        <v>0.4</v>
      </c>
      <c r="AH1712" s="13">
        <f t="shared" si="364"/>
        <v>2023</v>
      </c>
      <c r="AI1712" s="13">
        <f t="shared" si="365"/>
        <v>46</v>
      </c>
      <c r="AJ1712" s="13">
        <f>IF(AND(ISNUMBER(C1712),ISNUMBER(AK1712),ISNUMBER(AL1712),AH1712&gt;=Inputs!$B$5,AH1712&lt;=Inputs!$B$6,AH1712&lt;&gt;Inputs!$B$7,AH1712&lt;&gt;Inputs!$B$8),1,0)</f>
        <v>1</v>
      </c>
      <c r="AK1712" s="13">
        <f>IF(INDEX($E1712:$AF1712,Inputs!$C$10)="","",INDEX($E1712:$AF1712,Inputs!$C$10))</f>
        <v>273125</v>
      </c>
      <c r="AL1712" s="13">
        <f>IF(INDEX($E1712:$AF1712,Inputs!$C$11)="","",INDEX($E1712:$AF1712,Inputs!$C$11))</f>
        <v>230000</v>
      </c>
      <c r="AM1712" s="19">
        <f>Regression!$C$5+Regression!$C$6*A1712</f>
        <v>8840.1031796726948</v>
      </c>
      <c r="AN1712" s="27">
        <f t="shared" si="366"/>
        <v>0.9592648216481533</v>
      </c>
      <c r="AO1712" s="30">
        <f>INDEX('Seasonal Index'!$E$2:$E$53,AI1712)</f>
        <v>0.98635610609281399</v>
      </c>
      <c r="AP1712" s="34">
        <f t="shared" si="367"/>
        <v>8597.3006580668443</v>
      </c>
      <c r="AQ1712" s="16">
        <f>IF(AJ1712=1,A1712-Regression!$C$15,0)</f>
        <v>215.71942446043158</v>
      </c>
      <c r="AR1712" s="16">
        <f>IF(AJ1712=1,AK1712-Regression!$D$15,0)</f>
        <v>5722.0215827338398</v>
      </c>
      <c r="AS1712" s="16">
        <f>IF(AJ1712=1,AL1712-Regression!$E$15,0)</f>
        <v>-5292.5659472421976</v>
      </c>
      <c r="AT1712" s="16">
        <f>IF(AJ1712=1,AP1712-Regression!$F$15,0)</f>
        <v>-497.27198375642183</v>
      </c>
      <c r="AU1712" s="19">
        <f>IF(AND(ISNUMBER(AK1712),ISNUMBER(AL1712)),Regression!$C$38+Regression!$D$38*A1712+Regression!$E$38*AK1712+Regression!$F$38*AL1712,"")</f>
        <v>8782.0441227453812</v>
      </c>
      <c r="AV1712" s="34">
        <f t="shared" si="368"/>
        <v>8662.2228444464163</v>
      </c>
      <c r="AW1712" s="13" t="str">
        <f>IF(AJ1712=1,"Train",IF(AH1712=Inputs!$B$6+1,"Validation",IF(AH1712&gt;Inputs!$B$6+1,"Forecast","Not used")))</f>
        <v>Train</v>
      </c>
      <c r="AX1712" s="34">
        <f t="shared" si="369"/>
        <v>8480</v>
      </c>
      <c r="AY1712" s="38" t="str">
        <f t="shared" si="370"/>
        <v/>
      </c>
      <c r="AZ1712" s="13">
        <f t="shared" si="371"/>
        <v>-184.74346467853684</v>
      </c>
      <c r="BB1712" s="19">
        <f>Regression!$C$45+Regression!$C$46*A1712</f>
        <v>8812.5833193722247</v>
      </c>
      <c r="BC1712" s="27">
        <f t="shared" si="372"/>
        <v>0.96226040568137106</v>
      </c>
      <c r="BD1712" s="30">
        <f>INDEX('Seasonal Index'!$H$2:$H$53,AI1712)</f>
        <v>0.95418753549545088</v>
      </c>
      <c r="BE1712" s="34">
        <f t="shared" si="373"/>
        <v>8408.8571588601026</v>
      </c>
      <c r="BF1712" s="38" t="str">
        <f t="shared" si="374"/>
        <v/>
      </c>
      <c r="BG1712" s="34">
        <f t="shared" si="375"/>
        <v>8480</v>
      </c>
      <c r="BH1712" s="13">
        <f t="shared" si="376"/>
        <v>0</v>
      </c>
      <c r="BI1712" s="13">
        <f t="shared" si="377"/>
        <v>0</v>
      </c>
    </row>
    <row r="1713" spans="1:61" x14ac:dyDescent="0.2">
      <c r="A1713" s="15">
        <v>1712</v>
      </c>
      <c r="B1713" s="35">
        <v>45254</v>
      </c>
      <c r="C1713" s="36">
        <v>8206</v>
      </c>
      <c r="D1713" s="37"/>
      <c r="E1713" s="15">
        <v>4550.3824999999997</v>
      </c>
      <c r="F1713" s="15">
        <v>213000</v>
      </c>
      <c r="G1713" s="15">
        <v>2379493</v>
      </c>
      <c r="H1713" s="15">
        <v>77.02</v>
      </c>
      <c r="I1713" s="15">
        <v>81.62</v>
      </c>
      <c r="J1713" s="15">
        <v>3.2890000000000001</v>
      </c>
      <c r="K1713" s="15">
        <v>28074.846000000001</v>
      </c>
      <c r="L1713" s="15">
        <v>562975</v>
      </c>
      <c r="M1713" s="15">
        <v>631</v>
      </c>
      <c r="N1713" s="15">
        <v>15.738</v>
      </c>
      <c r="O1713" s="15">
        <v>273125</v>
      </c>
      <c r="P1713" s="15">
        <v>19048.099999999999</v>
      </c>
      <c r="Q1713" s="15">
        <v>4948991</v>
      </c>
      <c r="R1713" s="15">
        <v>990000</v>
      </c>
      <c r="S1713" s="15">
        <v>10582</v>
      </c>
      <c r="T1713" s="15">
        <v>17.291</v>
      </c>
      <c r="U1713" s="15">
        <v>160.69999999999999</v>
      </c>
      <c r="V1713" s="15">
        <v>12</v>
      </c>
      <c r="W1713" s="15">
        <v>94.1</v>
      </c>
      <c r="X1713" s="15">
        <v>121.37488</v>
      </c>
      <c r="Y1713" s="15">
        <v>2.5</v>
      </c>
      <c r="Z1713" s="15">
        <v>3.5724170207977299</v>
      </c>
      <c r="AA1713" s="15">
        <v>79.7110595703125</v>
      </c>
      <c r="AB1713" s="15">
        <v>334350</v>
      </c>
      <c r="AC1713" s="15">
        <v>28.05</v>
      </c>
      <c r="AD1713" s="15">
        <v>1</v>
      </c>
      <c r="AE1713" s="15">
        <v>99.4</v>
      </c>
      <c r="AF1713" s="15">
        <v>1.4</v>
      </c>
      <c r="AH1713" s="13">
        <f t="shared" si="364"/>
        <v>2023</v>
      </c>
      <c r="AI1713" s="13">
        <f t="shared" si="365"/>
        <v>47</v>
      </c>
      <c r="AJ1713" s="13">
        <f>IF(AND(ISNUMBER(C1713),ISNUMBER(AK1713),ISNUMBER(AL1713),AH1713&gt;=Inputs!$B$5,AH1713&lt;=Inputs!$B$6,AH1713&lt;&gt;Inputs!$B$7,AH1713&lt;&gt;Inputs!$B$8),1,0)</f>
        <v>1</v>
      </c>
      <c r="AK1713" s="13">
        <f>IF(INDEX($E1713:$AF1713,Inputs!$C$10)="","",INDEX($E1713:$AF1713,Inputs!$C$10))</f>
        <v>273125</v>
      </c>
      <c r="AL1713" s="13">
        <f>IF(INDEX($E1713:$AF1713,Inputs!$C$11)="","",INDEX($E1713:$AF1713,Inputs!$C$11))</f>
        <v>213000</v>
      </c>
      <c r="AM1713" s="19">
        <f>Regression!$C$5+Regression!$C$6*A1713</f>
        <v>8838.9305047343769</v>
      </c>
      <c r="AN1713" s="27">
        <f t="shared" si="366"/>
        <v>0.92839286332262017</v>
      </c>
      <c r="AO1713" s="30">
        <f>INDEX('Seasonal Index'!$E$2:$E$53,AI1713)</f>
        <v>0.96578940872914776</v>
      </c>
      <c r="AP1713" s="34">
        <f t="shared" si="367"/>
        <v>8496.6763207706117</v>
      </c>
      <c r="AQ1713" s="16">
        <f>IF(AJ1713=1,A1713-Regression!$C$15,0)</f>
        <v>216.71942446043158</v>
      </c>
      <c r="AR1713" s="16">
        <f>IF(AJ1713=1,AK1713-Regression!$D$15,0)</f>
        <v>5722.0215827338398</v>
      </c>
      <c r="AS1713" s="16">
        <f>IF(AJ1713=1,AL1713-Regression!$E$15,0)</f>
        <v>-22292.565947242198</v>
      </c>
      <c r="AT1713" s="16">
        <f>IF(AJ1713=1,AP1713-Regression!$F$15,0)</f>
        <v>-597.89632105265446</v>
      </c>
      <c r="AU1713" s="19">
        <f>IF(AND(ISNUMBER(AK1713),ISNUMBER(AL1713)),Regression!$C$38+Regression!$D$38*A1713+Regression!$E$38*AK1713+Regression!$F$38*AL1713,"")</f>
        <v>8825.6175129323201</v>
      </c>
      <c r="AV1713" s="34">
        <f t="shared" si="368"/>
        <v>8523.6879194845169</v>
      </c>
      <c r="AW1713" s="13" t="str">
        <f>IF(AJ1713=1,"Train",IF(AH1713=Inputs!$B$6+1,"Validation",IF(AH1713&gt;Inputs!$B$6+1,"Forecast","Not used")))</f>
        <v>Train</v>
      </c>
      <c r="AX1713" s="34">
        <f t="shared" si="369"/>
        <v>8206</v>
      </c>
      <c r="AY1713" s="38" t="str">
        <f t="shared" si="370"/>
        <v/>
      </c>
      <c r="AZ1713" s="13">
        <f t="shared" si="371"/>
        <v>-328.94119216170839</v>
      </c>
      <c r="BB1713" s="19">
        <f>Regression!$C$45+Regression!$C$46*A1713</f>
        <v>8814.1428189850012</v>
      </c>
      <c r="BC1713" s="27">
        <f t="shared" si="372"/>
        <v>0.93100374801335106</v>
      </c>
      <c r="BD1713" s="30">
        <f>INDEX('Seasonal Index'!$H$2:$H$53,AI1713)</f>
        <v>0.94653504180541337</v>
      </c>
      <c r="BE1713" s="34">
        <f t="shared" si="373"/>
        <v>8342.8950416468524</v>
      </c>
      <c r="BF1713" s="38" t="str">
        <f t="shared" si="374"/>
        <v/>
      </c>
      <c r="BG1713" s="34">
        <f t="shared" si="375"/>
        <v>8206</v>
      </c>
      <c r="BH1713" s="13">
        <f t="shared" si="376"/>
        <v>0</v>
      </c>
      <c r="BI1713" s="13">
        <f t="shared" si="377"/>
        <v>0</v>
      </c>
    </row>
    <row r="1714" spans="1:61" x14ac:dyDescent="0.2">
      <c r="A1714" s="15">
        <v>1713</v>
      </c>
      <c r="B1714" s="35">
        <v>45261</v>
      </c>
      <c r="C1714" s="36">
        <v>8466</v>
      </c>
      <c r="D1714" s="37"/>
      <c r="E1714" s="15">
        <v>4563.6660000000002</v>
      </c>
      <c r="F1714" s="15">
        <v>213000</v>
      </c>
      <c r="G1714" s="15">
        <v>2407562.1428571399</v>
      </c>
      <c r="H1714" s="15">
        <v>75.494</v>
      </c>
      <c r="I1714" s="15">
        <v>80.914000000000001</v>
      </c>
      <c r="J1714" s="15">
        <v>3.238</v>
      </c>
      <c r="K1714" s="15">
        <v>28074.846000000001</v>
      </c>
      <c r="L1714" s="15">
        <v>562975</v>
      </c>
      <c r="M1714" s="15">
        <v>631</v>
      </c>
      <c r="N1714" s="15">
        <v>15.738</v>
      </c>
      <c r="O1714" s="15">
        <v>273125</v>
      </c>
      <c r="P1714" s="15">
        <v>19048.099999999999</v>
      </c>
      <c r="Q1714" s="15">
        <v>4948991</v>
      </c>
      <c r="R1714" s="15">
        <v>990000</v>
      </c>
      <c r="S1714" s="15">
        <v>10582</v>
      </c>
      <c r="T1714" s="15">
        <v>17.291</v>
      </c>
      <c r="U1714" s="15">
        <v>160.69999999999999</v>
      </c>
      <c r="V1714" s="15">
        <v>12</v>
      </c>
      <c r="W1714" s="15">
        <v>94.1</v>
      </c>
      <c r="X1714" s="15">
        <v>120.34202500000001</v>
      </c>
      <c r="Y1714" s="15">
        <v>2.5</v>
      </c>
      <c r="Z1714" s="15">
        <v>3.5724170207977299</v>
      </c>
      <c r="AA1714" s="15">
        <v>79.7110595703125</v>
      </c>
      <c r="AB1714" s="15">
        <v>334350</v>
      </c>
      <c r="AC1714" s="15">
        <v>28.05</v>
      </c>
      <c r="AD1714" s="15">
        <v>0</v>
      </c>
      <c r="AE1714" s="15">
        <v>142.6</v>
      </c>
      <c r="AF1714" s="15">
        <v>0.7</v>
      </c>
      <c r="AH1714" s="13">
        <f t="shared" si="364"/>
        <v>2023</v>
      </c>
      <c r="AI1714" s="13">
        <f t="shared" si="365"/>
        <v>48</v>
      </c>
      <c r="AJ1714" s="13">
        <f>IF(AND(ISNUMBER(C1714),ISNUMBER(AK1714),ISNUMBER(AL1714),AH1714&gt;=Inputs!$B$5,AH1714&lt;=Inputs!$B$6,AH1714&lt;&gt;Inputs!$B$7,AH1714&lt;&gt;Inputs!$B$8),1,0)</f>
        <v>1</v>
      </c>
      <c r="AK1714" s="13">
        <f>IF(INDEX($E1714:$AF1714,Inputs!$C$10)="","",INDEX($E1714:$AF1714,Inputs!$C$10))</f>
        <v>273125</v>
      </c>
      <c r="AL1714" s="13">
        <f>IF(INDEX($E1714:$AF1714,Inputs!$C$11)="","",INDEX($E1714:$AF1714,Inputs!$C$11))</f>
        <v>213000</v>
      </c>
      <c r="AM1714" s="19">
        <f>Regression!$C$5+Regression!$C$6*A1714</f>
        <v>8837.7578297960572</v>
      </c>
      <c r="AN1714" s="27">
        <f t="shared" si="366"/>
        <v>0.95793527759465258</v>
      </c>
      <c r="AO1714" s="30">
        <f>INDEX('Seasonal Index'!$E$2:$E$53,AI1714)</f>
        <v>0.97475376861810648</v>
      </c>
      <c r="AP1714" s="34">
        <f t="shared" si="367"/>
        <v>8685.2703447375425</v>
      </c>
      <c r="AQ1714" s="16">
        <f>IF(AJ1714=1,A1714-Regression!$C$15,0)</f>
        <v>217.71942446043158</v>
      </c>
      <c r="AR1714" s="16">
        <f>IF(AJ1714=1,AK1714-Regression!$D$15,0)</f>
        <v>5722.0215827338398</v>
      </c>
      <c r="AS1714" s="16">
        <f>IF(AJ1714=1,AL1714-Regression!$E$15,0)</f>
        <v>-22292.565947242198</v>
      </c>
      <c r="AT1714" s="16">
        <f>IF(AJ1714=1,AP1714-Regression!$F$15,0)</f>
        <v>-409.30229708572369</v>
      </c>
      <c r="AU1714" s="19">
        <f>IF(AND(ISNUMBER(AK1714),ISNUMBER(AL1714)),Regression!$C$38+Regression!$D$38*A1714+Regression!$E$38*AK1714+Regression!$F$38*AL1714,"")</f>
        <v>8824.0551997143848</v>
      </c>
      <c r="AV1714" s="34">
        <f t="shared" si="368"/>
        <v>8601.2810604157949</v>
      </c>
      <c r="AW1714" s="13" t="str">
        <f>IF(AJ1714=1,"Train",IF(AH1714=Inputs!$B$6+1,"Validation",IF(AH1714&gt;Inputs!$B$6+1,"Forecast","Not used")))</f>
        <v>Train</v>
      </c>
      <c r="AX1714" s="34">
        <f t="shared" si="369"/>
        <v>8466</v>
      </c>
      <c r="AY1714" s="38" t="str">
        <f t="shared" si="370"/>
        <v/>
      </c>
      <c r="AZ1714" s="13">
        <f t="shared" si="371"/>
        <v>-138.78485497684233</v>
      </c>
      <c r="BB1714" s="19">
        <f>Regression!$C$45+Regression!$C$46*A1714</f>
        <v>8815.7023185977778</v>
      </c>
      <c r="BC1714" s="27">
        <f t="shared" si="372"/>
        <v>0.96033188213943665</v>
      </c>
      <c r="BD1714" s="30">
        <f>INDEX('Seasonal Index'!$H$2:$H$53,AI1714)</f>
        <v>0.96645545966881496</v>
      </c>
      <c r="BE1714" s="34">
        <f t="shared" si="373"/>
        <v>8519.9836366238524</v>
      </c>
      <c r="BF1714" s="38" t="str">
        <f t="shared" si="374"/>
        <v/>
      </c>
      <c r="BG1714" s="34">
        <f t="shared" si="375"/>
        <v>8466</v>
      </c>
      <c r="BH1714" s="13">
        <f t="shared" si="376"/>
        <v>0</v>
      </c>
      <c r="BI1714" s="13">
        <f t="shared" si="377"/>
        <v>0</v>
      </c>
    </row>
    <row r="1715" spans="1:61" x14ac:dyDescent="0.2">
      <c r="A1715" s="15">
        <v>1714</v>
      </c>
      <c r="B1715" s="35">
        <v>45268</v>
      </c>
      <c r="C1715" s="36">
        <v>8859</v>
      </c>
      <c r="D1715" s="37"/>
      <c r="E1715" s="15">
        <v>4575.2520000000004</v>
      </c>
      <c r="F1715" s="15">
        <v>215000</v>
      </c>
      <c r="G1715" s="15">
        <v>2157600</v>
      </c>
      <c r="H1715" s="15">
        <v>70.706000000000003</v>
      </c>
      <c r="I1715" s="15">
        <v>75.981999999999999</v>
      </c>
      <c r="J1715" s="15">
        <v>3.2309999999999999</v>
      </c>
      <c r="K1715" s="15">
        <v>28074.846000000001</v>
      </c>
      <c r="L1715" s="15">
        <v>562975</v>
      </c>
      <c r="M1715" s="15">
        <v>623</v>
      </c>
      <c r="N1715" s="15">
        <v>15.738</v>
      </c>
      <c r="O1715" s="15">
        <v>273125</v>
      </c>
      <c r="P1715" s="15">
        <v>19109.400000000001</v>
      </c>
      <c r="Q1715" s="15">
        <v>4948991</v>
      </c>
      <c r="R1715" s="15">
        <v>990000</v>
      </c>
      <c r="S1715" s="15">
        <v>10582</v>
      </c>
      <c r="T1715" s="15">
        <v>17.291</v>
      </c>
      <c r="U1715" s="15">
        <v>160.69999999999999</v>
      </c>
      <c r="V1715" s="15">
        <v>12</v>
      </c>
      <c r="W1715" s="15">
        <v>91.5</v>
      </c>
      <c r="X1715" s="15">
        <v>119.95302</v>
      </c>
      <c r="Y1715" s="15">
        <v>2.5</v>
      </c>
      <c r="Z1715" s="15">
        <v>3.5724170207977299</v>
      </c>
      <c r="AA1715" s="15">
        <v>79.7110595703125</v>
      </c>
      <c r="AB1715" s="15">
        <v>334350</v>
      </c>
      <c r="AC1715" s="15">
        <v>28.53</v>
      </c>
      <c r="AD1715" s="15">
        <v>0</v>
      </c>
      <c r="AE1715" s="15">
        <v>109.1</v>
      </c>
      <c r="AF1715" s="15">
        <v>0.8</v>
      </c>
      <c r="AH1715" s="13">
        <f t="shared" si="364"/>
        <v>2023</v>
      </c>
      <c r="AI1715" s="13">
        <f t="shared" si="365"/>
        <v>49</v>
      </c>
      <c r="AJ1715" s="13">
        <f>IF(AND(ISNUMBER(C1715),ISNUMBER(AK1715),ISNUMBER(AL1715),AH1715&gt;=Inputs!$B$5,AH1715&lt;=Inputs!$B$6,AH1715&lt;&gt;Inputs!$B$7,AH1715&lt;&gt;Inputs!$B$8),1,0)</f>
        <v>1</v>
      </c>
      <c r="AK1715" s="13">
        <f>IF(INDEX($E1715:$AF1715,Inputs!$C$10)="","",INDEX($E1715:$AF1715,Inputs!$C$10))</f>
        <v>273125</v>
      </c>
      <c r="AL1715" s="13">
        <f>IF(INDEX($E1715:$AF1715,Inputs!$C$11)="","",INDEX($E1715:$AF1715,Inputs!$C$11))</f>
        <v>215000</v>
      </c>
      <c r="AM1715" s="19">
        <f>Regression!$C$5+Regression!$C$6*A1715</f>
        <v>8836.5851548577375</v>
      </c>
      <c r="AN1715" s="27">
        <f t="shared" si="366"/>
        <v>1.0025365958398467</v>
      </c>
      <c r="AO1715" s="30">
        <f>INDEX('Seasonal Index'!$E$2:$E$53,AI1715)</f>
        <v>0.98029372066923559</v>
      </c>
      <c r="AP1715" s="34">
        <f t="shared" si="367"/>
        <v>9037.0873680105378</v>
      </c>
      <c r="AQ1715" s="16">
        <f>IF(AJ1715=1,A1715-Regression!$C$15,0)</f>
        <v>218.71942446043158</v>
      </c>
      <c r="AR1715" s="16">
        <f>IF(AJ1715=1,AK1715-Regression!$D$15,0)</f>
        <v>5722.0215827338398</v>
      </c>
      <c r="AS1715" s="16">
        <f>IF(AJ1715=1,AL1715-Regression!$E$15,0)</f>
        <v>-20292.565947242198</v>
      </c>
      <c r="AT1715" s="16">
        <f>IF(AJ1715=1,AP1715-Regression!$F$15,0)</f>
        <v>-57.485273812728337</v>
      </c>
      <c r="AU1715" s="19">
        <f>IF(AND(ISNUMBER(AK1715),ISNUMBER(AL1715)),Regression!$C$38+Regression!$D$38*A1715+Regression!$E$38*AK1715+Regression!$F$38*AL1715,"")</f>
        <v>8817.1828037429368</v>
      </c>
      <c r="AV1715" s="34">
        <f t="shared" si="368"/>
        <v>8643.4289365019667</v>
      </c>
      <c r="AW1715" s="13" t="str">
        <f>IF(AJ1715=1,"Train",IF(AH1715=Inputs!$B$6+1,"Validation",IF(AH1715&gt;Inputs!$B$6+1,"Forecast","Not used")))</f>
        <v>Train</v>
      </c>
      <c r="AX1715" s="34">
        <f t="shared" si="369"/>
        <v>8859</v>
      </c>
      <c r="AY1715" s="38" t="str">
        <f t="shared" si="370"/>
        <v/>
      </c>
      <c r="AZ1715" s="13">
        <f t="shared" si="371"/>
        <v>219.90456426760102</v>
      </c>
      <c r="BB1715" s="19">
        <f>Regression!$C$45+Regression!$C$46*A1715</f>
        <v>8817.2618182105543</v>
      </c>
      <c r="BC1715" s="27">
        <f t="shared" si="372"/>
        <v>1.004733689738377</v>
      </c>
      <c r="BD1715" s="30">
        <f>INDEX('Seasonal Index'!$H$2:$H$53,AI1715)</f>
        <v>0.97990885322830168</v>
      </c>
      <c r="BE1715" s="34">
        <f t="shared" si="373"/>
        <v>8640.1129168963944</v>
      </c>
      <c r="BF1715" s="38" t="str">
        <f t="shared" si="374"/>
        <v/>
      </c>
      <c r="BG1715" s="34">
        <f t="shared" si="375"/>
        <v>8859</v>
      </c>
      <c r="BH1715" s="13">
        <f t="shared" si="376"/>
        <v>0</v>
      </c>
      <c r="BI1715" s="13">
        <f t="shared" si="377"/>
        <v>0</v>
      </c>
    </row>
    <row r="1716" spans="1:61" x14ac:dyDescent="0.2">
      <c r="A1716" s="15">
        <v>1715</v>
      </c>
      <c r="B1716" s="35">
        <v>45275</v>
      </c>
      <c r="C1716" s="36">
        <v>8754</v>
      </c>
      <c r="D1716" s="37"/>
      <c r="E1716" s="15">
        <v>4682.3940000000002</v>
      </c>
      <c r="F1716" s="15">
        <v>203000</v>
      </c>
      <c r="G1716" s="15">
        <v>2273987</v>
      </c>
      <c r="H1716" s="15">
        <v>70.114000000000004</v>
      </c>
      <c r="I1716" s="15">
        <v>75.578000000000003</v>
      </c>
      <c r="J1716" s="15">
        <v>3.1360000000000001</v>
      </c>
      <c r="K1716" s="15">
        <v>28074.846000000001</v>
      </c>
      <c r="L1716" s="15">
        <v>612854</v>
      </c>
      <c r="M1716" s="15">
        <v>623</v>
      </c>
      <c r="N1716" s="15">
        <v>15.738</v>
      </c>
      <c r="O1716" s="15">
        <v>273125</v>
      </c>
      <c r="P1716" s="15">
        <v>19109.400000000001</v>
      </c>
      <c r="Q1716" s="15">
        <v>4955830</v>
      </c>
      <c r="R1716" s="15">
        <v>990000</v>
      </c>
      <c r="S1716" s="15">
        <v>10582</v>
      </c>
      <c r="T1716" s="15">
        <v>17.291</v>
      </c>
      <c r="U1716" s="15">
        <v>160.69999999999999</v>
      </c>
      <c r="V1716" s="15">
        <v>12</v>
      </c>
      <c r="W1716" s="15">
        <v>91.5</v>
      </c>
      <c r="X1716" s="15">
        <v>120.63188</v>
      </c>
      <c r="Y1716" s="15">
        <v>2.5</v>
      </c>
      <c r="Z1716" s="15">
        <v>3.5724170207977299</v>
      </c>
      <c r="AA1716" s="15">
        <v>79.7110595703125</v>
      </c>
      <c r="AB1716" s="15">
        <v>334350</v>
      </c>
      <c r="AC1716" s="15">
        <v>28.53</v>
      </c>
      <c r="AD1716" s="15">
        <v>0</v>
      </c>
      <c r="AE1716" s="15">
        <v>126.8</v>
      </c>
      <c r="AF1716" s="15">
        <v>1.3</v>
      </c>
      <c r="AH1716" s="13">
        <f t="shared" si="364"/>
        <v>2023</v>
      </c>
      <c r="AI1716" s="13">
        <f t="shared" si="365"/>
        <v>50</v>
      </c>
      <c r="AJ1716" s="13">
        <f>IF(AND(ISNUMBER(C1716),ISNUMBER(AK1716),ISNUMBER(AL1716),AH1716&gt;=Inputs!$B$5,AH1716&lt;=Inputs!$B$6,AH1716&lt;&gt;Inputs!$B$7,AH1716&lt;&gt;Inputs!$B$8),1,0)</f>
        <v>1</v>
      </c>
      <c r="AK1716" s="13">
        <f>IF(INDEX($E1716:$AF1716,Inputs!$C$10)="","",INDEX($E1716:$AF1716,Inputs!$C$10))</f>
        <v>273125</v>
      </c>
      <c r="AL1716" s="13">
        <f>IF(INDEX($E1716:$AF1716,Inputs!$C$11)="","",INDEX($E1716:$AF1716,Inputs!$C$11))</f>
        <v>203000</v>
      </c>
      <c r="AM1716" s="19">
        <f>Regression!$C$5+Regression!$C$6*A1716</f>
        <v>8835.4124799194196</v>
      </c>
      <c r="AN1716" s="27">
        <f t="shared" si="366"/>
        <v>0.99078566166498183</v>
      </c>
      <c r="AO1716" s="30">
        <f>INDEX('Seasonal Index'!$E$2:$E$53,AI1716)</f>
        <v>1.00060911532618</v>
      </c>
      <c r="AP1716" s="34">
        <f t="shared" si="367"/>
        <v>8748.6710503795057</v>
      </c>
      <c r="AQ1716" s="16">
        <f>IF(AJ1716=1,A1716-Regression!$C$15,0)</f>
        <v>219.71942446043158</v>
      </c>
      <c r="AR1716" s="16">
        <f>IF(AJ1716=1,AK1716-Regression!$D$15,0)</f>
        <v>5722.0215827338398</v>
      </c>
      <c r="AS1716" s="16">
        <f>IF(AJ1716=1,AL1716-Regression!$E$15,0)</f>
        <v>-32292.565947242198</v>
      </c>
      <c r="AT1716" s="16">
        <f>IF(AJ1716=1,AP1716-Regression!$F$15,0)</f>
        <v>-345.90159144376048</v>
      </c>
      <c r="AU1716" s="19">
        <f>IF(AND(ISNUMBER(AK1716),ISNUMBER(AL1716)),Regression!$C$38+Regression!$D$38*A1716+Regression!$E$38*AK1716+Regression!$F$38*AL1716,"")</f>
        <v>8847.4809870460867</v>
      </c>
      <c r="AV1716" s="34">
        <f t="shared" si="368"/>
        <v>8852.8701233133834</v>
      </c>
      <c r="AW1716" s="13" t="str">
        <f>IF(AJ1716=1,"Train",IF(AH1716=Inputs!$B$6+1,"Validation",IF(AH1716&gt;Inputs!$B$6+1,"Forecast","Not used")))</f>
        <v>Train</v>
      </c>
      <c r="AX1716" s="34">
        <f t="shared" si="369"/>
        <v>8754</v>
      </c>
      <c r="AY1716" s="38" t="str">
        <f t="shared" si="370"/>
        <v/>
      </c>
      <c r="AZ1716" s="13">
        <f t="shared" si="371"/>
        <v>-98.809936666581052</v>
      </c>
      <c r="BB1716" s="19">
        <f>Regression!$C$45+Regression!$C$46*A1716</f>
        <v>8818.8213178233309</v>
      </c>
      <c r="BC1716" s="27">
        <f t="shared" si="372"/>
        <v>0.99264966195739524</v>
      </c>
      <c r="BD1716" s="30">
        <f>INDEX('Seasonal Index'!$H$2:$H$53,AI1716)</f>
        <v>0.99765913713107945</v>
      </c>
      <c r="BE1716" s="34">
        <f t="shared" si="373"/>
        <v>8798.1776664527933</v>
      </c>
      <c r="BF1716" s="38" t="str">
        <f t="shared" si="374"/>
        <v/>
      </c>
      <c r="BG1716" s="34">
        <f t="shared" si="375"/>
        <v>8754</v>
      </c>
      <c r="BH1716" s="13">
        <f t="shared" si="376"/>
        <v>0</v>
      </c>
      <c r="BI1716" s="13">
        <f t="shared" si="377"/>
        <v>0</v>
      </c>
    </row>
    <row r="1717" spans="1:61" x14ac:dyDescent="0.2">
      <c r="A1717" s="15">
        <v>1716</v>
      </c>
      <c r="B1717" s="35">
        <v>45282</v>
      </c>
      <c r="C1717" s="36">
        <v>9168</v>
      </c>
      <c r="D1717" s="37"/>
      <c r="E1717" s="15">
        <v>4741.732</v>
      </c>
      <c r="F1717" s="15">
        <v>209000</v>
      </c>
      <c r="G1717" s="15">
        <v>2478060</v>
      </c>
      <c r="H1717" s="15">
        <v>73.227999999999994</v>
      </c>
      <c r="I1717" s="15">
        <v>80.153999999999996</v>
      </c>
      <c r="J1717" s="15">
        <v>3.0529999999999999</v>
      </c>
      <c r="K1717" s="15">
        <v>28074.846000000001</v>
      </c>
      <c r="L1717" s="15">
        <v>612854</v>
      </c>
      <c r="M1717" s="15">
        <v>623</v>
      </c>
      <c r="N1717" s="15">
        <v>15.782</v>
      </c>
      <c r="O1717" s="15">
        <v>280549</v>
      </c>
      <c r="P1717" s="15">
        <v>19109.400000000001</v>
      </c>
      <c r="Q1717" s="15">
        <v>4955830</v>
      </c>
      <c r="R1717" s="15">
        <v>990000</v>
      </c>
      <c r="S1717" s="15">
        <v>10582</v>
      </c>
      <c r="T1717" s="15">
        <v>17.291</v>
      </c>
      <c r="U1717" s="15">
        <v>160.69999999999999</v>
      </c>
      <c r="V1717" s="15">
        <v>12</v>
      </c>
      <c r="W1717" s="15">
        <v>91.5</v>
      </c>
      <c r="X1717" s="15">
        <v>120.41464000000001</v>
      </c>
      <c r="Y1717" s="15">
        <v>2.5</v>
      </c>
      <c r="Z1717" s="15">
        <v>3.35837650299072</v>
      </c>
      <c r="AA1717" s="15">
        <v>79.7110595703125</v>
      </c>
      <c r="AB1717" s="15">
        <v>334350</v>
      </c>
      <c r="AC1717" s="15">
        <v>28.53</v>
      </c>
      <c r="AD1717" s="15">
        <v>0</v>
      </c>
      <c r="AE1717" s="15">
        <v>129</v>
      </c>
      <c r="AF1717" s="15">
        <v>0</v>
      </c>
      <c r="AH1717" s="13">
        <f t="shared" si="364"/>
        <v>2023</v>
      </c>
      <c r="AI1717" s="13">
        <f t="shared" si="365"/>
        <v>51</v>
      </c>
      <c r="AJ1717" s="13">
        <f>IF(AND(ISNUMBER(C1717),ISNUMBER(AK1717),ISNUMBER(AL1717),AH1717&gt;=Inputs!$B$5,AH1717&lt;=Inputs!$B$6,AH1717&lt;&gt;Inputs!$B$7,AH1717&lt;&gt;Inputs!$B$8),1,0)</f>
        <v>1</v>
      </c>
      <c r="AK1717" s="13">
        <f>IF(INDEX($E1717:$AF1717,Inputs!$C$10)="","",INDEX($E1717:$AF1717,Inputs!$C$10))</f>
        <v>280549</v>
      </c>
      <c r="AL1717" s="13">
        <f>IF(INDEX($E1717:$AF1717,Inputs!$C$11)="","",INDEX($E1717:$AF1717,Inputs!$C$11))</f>
        <v>209000</v>
      </c>
      <c r="AM1717" s="19">
        <f>Regression!$C$5+Regression!$C$6*A1717</f>
        <v>8834.2398049811</v>
      </c>
      <c r="AN1717" s="27">
        <f t="shared" si="366"/>
        <v>1.037780296028495</v>
      </c>
      <c r="AO1717" s="30">
        <f>INDEX('Seasonal Index'!$E$2:$E$53,AI1717)</f>
        <v>1.0219733137822757</v>
      </c>
      <c r="AP1717" s="34">
        <f t="shared" si="367"/>
        <v>8970.8800380214016</v>
      </c>
      <c r="AQ1717" s="16">
        <f>IF(AJ1717=1,A1717-Regression!$C$15,0)</f>
        <v>220.71942446043158</v>
      </c>
      <c r="AR1717" s="16">
        <f>IF(AJ1717=1,AK1717-Regression!$D$15,0)</f>
        <v>13146.02158273384</v>
      </c>
      <c r="AS1717" s="16">
        <f>IF(AJ1717=1,AL1717-Regression!$E$15,0)</f>
        <v>-26292.565947242198</v>
      </c>
      <c r="AT1717" s="16">
        <f>IF(AJ1717=1,AP1717-Regression!$F$15,0)</f>
        <v>-123.69260380186461</v>
      </c>
      <c r="AU1717" s="19">
        <f>IF(AND(ISNUMBER(AK1717),ISNUMBER(AL1717)),Regression!$C$38+Regression!$D$38*A1717+Regression!$E$38*AK1717+Regression!$F$38*AL1717,"")</f>
        <v>8843.5347839789647</v>
      </c>
      <c r="AV1717" s="34">
        <f t="shared" si="368"/>
        <v>9037.8565487318047</v>
      </c>
      <c r="AW1717" s="13" t="str">
        <f>IF(AJ1717=1,"Train",IF(AH1717=Inputs!$B$6+1,"Validation",IF(AH1717&gt;Inputs!$B$6+1,"Forecast","Not used")))</f>
        <v>Train</v>
      </c>
      <c r="AX1717" s="34">
        <f t="shared" si="369"/>
        <v>9168</v>
      </c>
      <c r="AY1717" s="38" t="str">
        <f t="shared" si="370"/>
        <v/>
      </c>
      <c r="AZ1717" s="13">
        <f t="shared" si="371"/>
        <v>127.34525404243686</v>
      </c>
      <c r="BB1717" s="19">
        <f>Regression!$C$45+Regression!$C$46*A1717</f>
        <v>8820.3808174361075</v>
      </c>
      <c r="BC1717" s="27">
        <f t="shared" si="372"/>
        <v>1.0394109041048114</v>
      </c>
      <c r="BD1717" s="30">
        <f>INDEX('Seasonal Index'!$H$2:$H$53,AI1717)</f>
        <v>1.0395425337611444</v>
      </c>
      <c r="BE1717" s="34">
        <f t="shared" si="373"/>
        <v>9169.161023695724</v>
      </c>
      <c r="BF1717" s="38" t="str">
        <f t="shared" si="374"/>
        <v/>
      </c>
      <c r="BG1717" s="34">
        <f t="shared" si="375"/>
        <v>9168</v>
      </c>
      <c r="BH1717" s="13">
        <f t="shared" si="376"/>
        <v>0</v>
      </c>
      <c r="BI1717" s="13">
        <f t="shared" si="377"/>
        <v>0</v>
      </c>
    </row>
    <row r="1718" spans="1:61" x14ac:dyDescent="0.2">
      <c r="A1718" s="15">
        <v>1717</v>
      </c>
      <c r="B1718" s="35">
        <v>45289</v>
      </c>
      <c r="C1718" s="36">
        <v>7954</v>
      </c>
      <c r="D1718" s="37"/>
      <c r="E1718" s="15">
        <v>4777.3774999999996</v>
      </c>
      <c r="F1718" s="15">
        <v>212000</v>
      </c>
      <c r="G1718" s="15">
        <v>2457938.8571428601</v>
      </c>
      <c r="H1718" s="15">
        <v>73.515000000000001</v>
      </c>
      <c r="I1718" s="15">
        <v>79.233333333333306</v>
      </c>
      <c r="J1718" s="15">
        <v>3.1160000000000001</v>
      </c>
      <c r="K1718" s="15">
        <v>28074.846000000001</v>
      </c>
      <c r="L1718" s="15">
        <v>612854</v>
      </c>
      <c r="M1718" s="15">
        <v>623</v>
      </c>
      <c r="N1718" s="15">
        <v>15.782</v>
      </c>
      <c r="O1718" s="15">
        <v>280549</v>
      </c>
      <c r="P1718" s="15">
        <v>19109.400000000001</v>
      </c>
      <c r="Q1718" s="15">
        <v>4955830</v>
      </c>
      <c r="R1718" s="15">
        <v>990000</v>
      </c>
      <c r="S1718" s="15">
        <v>10582</v>
      </c>
      <c r="T1718" s="15">
        <v>17.291</v>
      </c>
      <c r="U1718" s="15">
        <v>160.69999999999999</v>
      </c>
      <c r="V1718" s="15">
        <v>12</v>
      </c>
      <c r="W1718" s="15">
        <v>91.5</v>
      </c>
      <c r="X1718" s="15">
        <v>119.45923999999999</v>
      </c>
      <c r="Y1718" s="15">
        <v>2.5</v>
      </c>
      <c r="Z1718" s="15">
        <v>3.35837650299072</v>
      </c>
      <c r="AA1718" s="15">
        <v>79.7110595703125</v>
      </c>
      <c r="AB1718" s="15">
        <v>334350</v>
      </c>
      <c r="AC1718" s="15">
        <v>28.53</v>
      </c>
      <c r="AD1718" s="15">
        <v>1</v>
      </c>
      <c r="AE1718" s="15">
        <v>113.1</v>
      </c>
      <c r="AF1718" s="15">
        <v>0.1</v>
      </c>
      <c r="AH1718" s="13">
        <f t="shared" si="364"/>
        <v>2023</v>
      </c>
      <c r="AI1718" s="13">
        <f t="shared" si="365"/>
        <v>52</v>
      </c>
      <c r="AJ1718" s="13">
        <f>IF(AND(ISNUMBER(C1718),ISNUMBER(AK1718),ISNUMBER(AL1718),AH1718&gt;=Inputs!$B$5,AH1718&lt;=Inputs!$B$6,AH1718&lt;&gt;Inputs!$B$7,AH1718&lt;&gt;Inputs!$B$8),1,0)</f>
        <v>1</v>
      </c>
      <c r="AK1718" s="13">
        <f>IF(INDEX($E1718:$AF1718,Inputs!$C$10)="","",INDEX($E1718:$AF1718,Inputs!$C$10))</f>
        <v>280549</v>
      </c>
      <c r="AL1718" s="13">
        <f>IF(INDEX($E1718:$AF1718,Inputs!$C$11)="","",INDEX($E1718:$AF1718,Inputs!$C$11))</f>
        <v>212000</v>
      </c>
      <c r="AM1718" s="19">
        <f>Regression!$C$5+Regression!$C$6*A1718</f>
        <v>8833.0671300427803</v>
      </c>
      <c r="AN1718" s="27">
        <f t="shared" si="366"/>
        <v>0.90047996725249357</v>
      </c>
      <c r="AO1718" s="30">
        <f>INDEX('Seasonal Index'!$E$2:$E$53,AI1718)</f>
        <v>0.94105970168970154</v>
      </c>
      <c r="AP1718" s="34">
        <f t="shared" si="367"/>
        <v>8452.1736354434779</v>
      </c>
      <c r="AQ1718" s="16">
        <f>IF(AJ1718=1,A1718-Regression!$C$15,0)</f>
        <v>221.71942446043158</v>
      </c>
      <c r="AR1718" s="16">
        <f>IF(AJ1718=1,AK1718-Regression!$D$15,0)</f>
        <v>13146.02158273384</v>
      </c>
      <c r="AS1718" s="16">
        <f>IF(AJ1718=1,AL1718-Regression!$E$15,0)</f>
        <v>-23292.565947242198</v>
      </c>
      <c r="AT1718" s="16">
        <f>IF(AJ1718=1,AP1718-Regression!$F$15,0)</f>
        <v>-642.39900637978826</v>
      </c>
      <c r="AU1718" s="19">
        <f>IF(AND(ISNUMBER(AK1718),ISNUMBER(AL1718)),Regression!$C$38+Regression!$D$38*A1718+Regression!$E$38*AK1718+Regression!$F$38*AL1718,"")</f>
        <v>8834.0073466307585</v>
      </c>
      <c r="AV1718" s="34">
        <f t="shared" si="368"/>
        <v>8313.328318344973</v>
      </c>
      <c r="AW1718" s="13" t="str">
        <f>IF(AJ1718=1,"Train",IF(AH1718=Inputs!$B$6+1,"Validation",IF(AH1718&gt;Inputs!$B$6+1,"Forecast","Not used")))</f>
        <v>Train</v>
      </c>
      <c r="AX1718" s="34">
        <f t="shared" si="369"/>
        <v>7954</v>
      </c>
      <c r="AY1718" s="38" t="str">
        <f t="shared" si="370"/>
        <v/>
      </c>
      <c r="AZ1718" s="13">
        <f t="shared" si="371"/>
        <v>-381.83371118728064</v>
      </c>
      <c r="BB1718" s="19">
        <f>Regression!$C$45+Regression!$C$46*A1718</f>
        <v>8821.940317048884</v>
      </c>
      <c r="BC1718" s="27">
        <f t="shared" si="372"/>
        <v>0.90161571197987567</v>
      </c>
      <c r="BD1718" s="30">
        <f>INDEX('Seasonal Index'!$H$2:$H$53,AI1718)</f>
        <v>0.89289929772275245</v>
      </c>
      <c r="BE1718" s="34">
        <f t="shared" si="373"/>
        <v>7877.1043136449844</v>
      </c>
      <c r="BF1718" s="38" t="str">
        <f t="shared" si="374"/>
        <v/>
      </c>
      <c r="BG1718" s="34">
        <f t="shared" si="375"/>
        <v>7954</v>
      </c>
      <c r="BH1718" s="13">
        <f t="shared" si="376"/>
        <v>0</v>
      </c>
      <c r="BI1718" s="13">
        <f t="shared" si="377"/>
        <v>0</v>
      </c>
    </row>
    <row r="1719" spans="1:61" x14ac:dyDescent="0.2">
      <c r="A1719" s="15">
        <v>1718</v>
      </c>
      <c r="B1719" s="35">
        <v>45296</v>
      </c>
      <c r="C1719" s="36">
        <v>8325</v>
      </c>
      <c r="D1719" s="37"/>
      <c r="E1719" s="15">
        <v>4708.3900000000003</v>
      </c>
      <c r="F1719" s="15">
        <v>200000</v>
      </c>
      <c r="G1719" s="15">
        <v>2359891.7142857099</v>
      </c>
      <c r="H1719" s="15">
        <v>72.492500000000007</v>
      </c>
      <c r="I1719" s="15">
        <v>76.88</v>
      </c>
      <c r="J1719" s="15">
        <v>3.089</v>
      </c>
      <c r="K1719" s="15">
        <v>28074.846000000001</v>
      </c>
      <c r="L1719" s="15">
        <v>612854</v>
      </c>
      <c r="M1719" s="15">
        <v>619</v>
      </c>
      <c r="N1719" s="15">
        <v>15.782</v>
      </c>
      <c r="O1719" s="15">
        <v>280549</v>
      </c>
      <c r="P1719" s="15">
        <v>19178.900000000001</v>
      </c>
      <c r="Q1719" s="15">
        <v>4955830</v>
      </c>
      <c r="R1719" s="15">
        <v>990000</v>
      </c>
      <c r="S1719" s="15">
        <v>10582</v>
      </c>
      <c r="T1719" s="15">
        <v>17.291</v>
      </c>
      <c r="U1719" s="15">
        <v>160.69999999999999</v>
      </c>
      <c r="V1719" s="15">
        <v>12</v>
      </c>
      <c r="W1719" s="15">
        <v>86.7</v>
      </c>
      <c r="X1719" s="15">
        <v>118.5479</v>
      </c>
      <c r="Y1719" s="15">
        <v>2.5</v>
      </c>
      <c r="Z1719" s="15">
        <v>3.35837650299072</v>
      </c>
      <c r="AA1719" s="15">
        <v>79.7110595703125</v>
      </c>
      <c r="AB1719" s="15">
        <v>334350</v>
      </c>
      <c r="AC1719" s="15">
        <v>29.49</v>
      </c>
      <c r="AD1719" s="15">
        <v>1</v>
      </c>
      <c r="AE1719" s="15">
        <v>164.6</v>
      </c>
      <c r="AF1719" s="15">
        <v>0</v>
      </c>
      <c r="AH1719" s="13">
        <f t="shared" si="364"/>
        <v>2024</v>
      </c>
      <c r="AI1719" s="13">
        <f t="shared" si="365"/>
        <v>1</v>
      </c>
      <c r="AJ1719" s="13">
        <f>IF(AND(ISNUMBER(C1719),ISNUMBER(AK1719),ISNUMBER(AL1719),AH1719&gt;=Inputs!$B$5,AH1719&lt;=Inputs!$B$6,AH1719&lt;&gt;Inputs!$B$7,AH1719&lt;&gt;Inputs!$B$8),1,0)</f>
        <v>1</v>
      </c>
      <c r="AK1719" s="13">
        <f>IF(INDEX($E1719:$AF1719,Inputs!$C$10)="","",INDEX($E1719:$AF1719,Inputs!$C$10))</f>
        <v>280549</v>
      </c>
      <c r="AL1719" s="13">
        <f>IF(INDEX($E1719:$AF1719,Inputs!$C$11)="","",INDEX($E1719:$AF1719,Inputs!$C$11))</f>
        <v>200000</v>
      </c>
      <c r="AM1719" s="19">
        <f>Regression!$C$5+Regression!$C$6*A1719</f>
        <v>8831.8944551044624</v>
      </c>
      <c r="AN1719" s="27">
        <f t="shared" si="366"/>
        <v>0.94260637310815021</v>
      </c>
      <c r="AO1719" s="30">
        <f>INDEX('Seasonal Index'!$E$2:$E$53,AI1719)</f>
        <v>0.91465818912124619</v>
      </c>
      <c r="AP1719" s="34">
        <f t="shared" si="367"/>
        <v>9101.7607440854026</v>
      </c>
      <c r="AQ1719" s="16">
        <f>IF(AJ1719=1,A1719-Regression!$C$15,0)</f>
        <v>222.71942446043158</v>
      </c>
      <c r="AR1719" s="16">
        <f>IF(AJ1719=1,AK1719-Regression!$D$15,0)</f>
        <v>13146.02158273384</v>
      </c>
      <c r="AS1719" s="16">
        <f>IF(AJ1719=1,AL1719-Regression!$E$15,0)</f>
        <v>-35292.565947242198</v>
      </c>
      <c r="AT1719" s="16">
        <f>IF(AJ1719=1,AP1719-Regression!$F$15,0)</f>
        <v>7.1881022621364536</v>
      </c>
      <c r="AU1719" s="19">
        <f>IF(AND(ISNUMBER(AK1719),ISNUMBER(AL1719)),Regression!$C$38+Regression!$D$38*A1719+Regression!$E$38*AK1719+Regression!$F$38*AL1719,"")</f>
        <v>8864.3055299339103</v>
      </c>
      <c r="AV1719" s="34">
        <f t="shared" si="368"/>
        <v>8107.8096438267994</v>
      </c>
      <c r="AW1719" s="13" t="str">
        <f>IF(AJ1719=1,"Train",IF(AH1719=Inputs!$B$6+1,"Validation",IF(AH1719&gt;Inputs!$B$6+1,"Forecast","Not used")))</f>
        <v>Train</v>
      </c>
      <c r="AX1719" s="34">
        <f t="shared" si="369"/>
        <v>8325</v>
      </c>
      <c r="AY1719" s="38" t="str">
        <f t="shared" si="370"/>
        <v/>
      </c>
      <c r="AZ1719" s="13">
        <f t="shared" si="371"/>
        <v>237.45521415149233</v>
      </c>
      <c r="BB1719" s="19">
        <f>Regression!$C$45+Regression!$C$46*A1719</f>
        <v>8823.4998166616606</v>
      </c>
      <c r="BC1719" s="27">
        <f t="shared" si="372"/>
        <v>0.94350316461498307</v>
      </c>
      <c r="BD1719" s="30">
        <f>INDEX('Seasonal Index'!$H$2:$H$53,AI1719)</f>
        <v>0.90693988880451892</v>
      </c>
      <c r="BE1719" s="34">
        <f t="shared" si="373"/>
        <v>8002.3839425898195</v>
      </c>
      <c r="BF1719" s="38" t="str">
        <f t="shared" si="374"/>
        <v/>
      </c>
      <c r="BG1719" s="34">
        <f t="shared" si="375"/>
        <v>8325</v>
      </c>
      <c r="BH1719" s="13">
        <f t="shared" si="376"/>
        <v>0</v>
      </c>
      <c r="BI1719" s="13">
        <f t="shared" si="377"/>
        <v>0</v>
      </c>
    </row>
    <row r="1720" spans="1:61" x14ac:dyDescent="0.2">
      <c r="A1720" s="15">
        <v>1719</v>
      </c>
      <c r="B1720" s="35">
        <v>45303</v>
      </c>
      <c r="C1720" s="36">
        <v>8269</v>
      </c>
      <c r="D1720" s="37"/>
      <c r="E1720" s="15">
        <v>4773.5119999999997</v>
      </c>
      <c r="F1720" s="15">
        <v>201000</v>
      </c>
      <c r="G1720" s="15">
        <v>2158452.2857142901</v>
      </c>
      <c r="H1720" s="15">
        <v>72.03</v>
      </c>
      <c r="I1720" s="15">
        <v>78.400000000000006</v>
      </c>
      <c r="J1720" s="15">
        <v>3.073</v>
      </c>
      <c r="K1720" s="15">
        <v>28074.846000000001</v>
      </c>
      <c r="L1720" s="15">
        <v>631532</v>
      </c>
      <c r="M1720" s="15">
        <v>619</v>
      </c>
      <c r="N1720" s="15">
        <v>15.782</v>
      </c>
      <c r="O1720" s="15">
        <v>280549</v>
      </c>
      <c r="P1720" s="15">
        <v>19178.900000000001</v>
      </c>
      <c r="Q1720" s="15">
        <v>4955830</v>
      </c>
      <c r="R1720" s="15">
        <v>990000</v>
      </c>
      <c r="S1720" s="15">
        <v>10582</v>
      </c>
      <c r="T1720" s="15">
        <v>17.291</v>
      </c>
      <c r="U1720" s="15">
        <v>160.69999999999999</v>
      </c>
      <c r="V1720" s="15">
        <v>12</v>
      </c>
      <c r="W1720" s="15">
        <v>86.7</v>
      </c>
      <c r="X1720" s="15">
        <v>119.4933</v>
      </c>
      <c r="Y1720" s="15">
        <v>2.5</v>
      </c>
      <c r="Z1720" s="15">
        <v>3.35837650299072</v>
      </c>
      <c r="AA1720" s="15">
        <v>79.7110595703125</v>
      </c>
      <c r="AB1720" s="15">
        <v>334350</v>
      </c>
      <c r="AC1720" s="15">
        <v>29.49</v>
      </c>
      <c r="AD1720" s="15">
        <v>0</v>
      </c>
      <c r="AE1720" s="15">
        <v>154</v>
      </c>
      <c r="AF1720" s="15">
        <v>0</v>
      </c>
      <c r="AH1720" s="13">
        <f t="shared" si="364"/>
        <v>2024</v>
      </c>
      <c r="AI1720" s="13">
        <f t="shared" si="365"/>
        <v>2</v>
      </c>
      <c r="AJ1720" s="13">
        <f>IF(AND(ISNUMBER(C1720),ISNUMBER(AK1720),ISNUMBER(AL1720),AH1720&gt;=Inputs!$B$5,AH1720&lt;=Inputs!$B$6,AH1720&lt;&gt;Inputs!$B$7,AH1720&lt;&gt;Inputs!$B$8),1,0)</f>
        <v>1</v>
      </c>
      <c r="AK1720" s="13">
        <f>IF(INDEX($E1720:$AF1720,Inputs!$C$10)="","",INDEX($E1720:$AF1720,Inputs!$C$10))</f>
        <v>280549</v>
      </c>
      <c r="AL1720" s="13">
        <f>IF(INDEX($E1720:$AF1720,Inputs!$C$11)="","",INDEX($E1720:$AF1720,Inputs!$C$11))</f>
        <v>201000</v>
      </c>
      <c r="AM1720" s="19">
        <f>Regression!$C$5+Regression!$C$6*A1720</f>
        <v>8830.7217801661427</v>
      </c>
      <c r="AN1720" s="27">
        <f t="shared" si="366"/>
        <v>0.93639004895072409</v>
      </c>
      <c r="AO1720" s="30">
        <f>INDEX('Seasonal Index'!$E$2:$E$53,AI1720)</f>
        <v>0.92112372079680493</v>
      </c>
      <c r="AP1720" s="34">
        <f t="shared" si="367"/>
        <v>8977.0785544932223</v>
      </c>
      <c r="AQ1720" s="16">
        <f>IF(AJ1720=1,A1720-Regression!$C$15,0)</f>
        <v>223.71942446043158</v>
      </c>
      <c r="AR1720" s="16">
        <f>IF(AJ1720=1,AK1720-Regression!$D$15,0)</f>
        <v>13146.02158273384</v>
      </c>
      <c r="AS1720" s="16">
        <f>IF(AJ1720=1,AL1720-Regression!$E$15,0)</f>
        <v>-34292.565947242198</v>
      </c>
      <c r="AT1720" s="16">
        <f>IF(AJ1720=1,AP1720-Regression!$F$15,0)</f>
        <v>-117.49408733004384</v>
      </c>
      <c r="AU1720" s="19">
        <f>IF(AND(ISNUMBER(AK1720),ISNUMBER(AL1720)),Regression!$C$38+Regression!$D$38*A1720+Regression!$E$38*AK1720+Regression!$F$38*AL1720,"")</f>
        <v>8860.0881753392187</v>
      </c>
      <c r="AV1720" s="34">
        <f t="shared" si="368"/>
        <v>8161.2373866562357</v>
      </c>
      <c r="AW1720" s="13" t="str">
        <f>IF(AJ1720=1,"Train",IF(AH1720=Inputs!$B$6+1,"Validation",IF(AH1720&gt;Inputs!$B$6+1,"Forecast","Not used")))</f>
        <v>Train</v>
      </c>
      <c r="AX1720" s="34">
        <f t="shared" si="369"/>
        <v>8269</v>
      </c>
      <c r="AY1720" s="38" t="str">
        <f t="shared" si="370"/>
        <v/>
      </c>
      <c r="AZ1720" s="13">
        <f t="shared" si="371"/>
        <v>116.99037915400368</v>
      </c>
      <c r="BB1720" s="19">
        <f>Regression!$C$45+Regression!$C$46*A1720</f>
        <v>8825.059316274439</v>
      </c>
      <c r="BC1720" s="27">
        <f t="shared" si="372"/>
        <v>0.93699086925693509</v>
      </c>
      <c r="BD1720" s="30">
        <f>INDEX('Seasonal Index'!$H$2:$H$53,AI1720)</f>
        <v>0.93580735968008499</v>
      </c>
      <c r="BE1720" s="34">
        <f t="shared" si="373"/>
        <v>8258.5554577829189</v>
      </c>
      <c r="BF1720" s="38" t="str">
        <f t="shared" si="374"/>
        <v/>
      </c>
      <c r="BG1720" s="34">
        <f t="shared" si="375"/>
        <v>8269</v>
      </c>
      <c r="BH1720" s="13">
        <f t="shared" si="376"/>
        <v>0</v>
      </c>
      <c r="BI1720" s="13">
        <f t="shared" si="377"/>
        <v>0</v>
      </c>
    </row>
    <row r="1721" spans="1:61" x14ac:dyDescent="0.2">
      <c r="A1721" s="15">
        <v>1720</v>
      </c>
      <c r="B1721" s="35">
        <v>45310</v>
      </c>
      <c r="C1721" s="36">
        <v>7880</v>
      </c>
      <c r="D1721" s="37"/>
      <c r="E1721" s="15">
        <v>4781.4849999999997</v>
      </c>
      <c r="F1721" s="15">
        <v>195000</v>
      </c>
      <c r="G1721" s="15">
        <v>2023724.2857142901</v>
      </c>
      <c r="H1721" s="15">
        <v>73.357500000000002</v>
      </c>
      <c r="I1721" s="15">
        <v>80.108000000000004</v>
      </c>
      <c r="J1721" s="15">
        <v>3.0579999999999998</v>
      </c>
      <c r="K1721" s="15">
        <v>28074.846000000001</v>
      </c>
      <c r="L1721" s="15">
        <v>631532</v>
      </c>
      <c r="M1721" s="15">
        <v>619</v>
      </c>
      <c r="N1721" s="15">
        <v>16.321000000000002</v>
      </c>
      <c r="O1721" s="15">
        <v>260292</v>
      </c>
      <c r="P1721" s="15">
        <v>19178.900000000001</v>
      </c>
      <c r="Q1721" s="15">
        <v>4955830</v>
      </c>
      <c r="R1721" s="15">
        <v>990000</v>
      </c>
      <c r="S1721" s="15">
        <v>10582</v>
      </c>
      <c r="T1721" s="15">
        <v>17.291</v>
      </c>
      <c r="U1721" s="15">
        <v>160.69999999999999</v>
      </c>
      <c r="V1721" s="15">
        <v>12</v>
      </c>
      <c r="W1721" s="15">
        <v>86.7</v>
      </c>
      <c r="X1721" s="15">
        <v>119.62084</v>
      </c>
      <c r="Y1721" s="15">
        <v>2.5</v>
      </c>
      <c r="Z1721" s="15">
        <v>3.0102660655975302</v>
      </c>
      <c r="AA1721" s="15">
        <v>78.954002380371094</v>
      </c>
      <c r="AB1721" s="15">
        <v>334350</v>
      </c>
      <c r="AC1721" s="15">
        <v>29.49</v>
      </c>
      <c r="AD1721" s="15">
        <v>0</v>
      </c>
      <c r="AE1721" s="15">
        <v>227.9</v>
      </c>
      <c r="AF1721" s="15">
        <v>0</v>
      </c>
      <c r="AH1721" s="13">
        <f t="shared" si="364"/>
        <v>2024</v>
      </c>
      <c r="AI1721" s="13">
        <f t="shared" si="365"/>
        <v>3</v>
      </c>
      <c r="AJ1721" s="13">
        <f>IF(AND(ISNUMBER(C1721),ISNUMBER(AK1721),ISNUMBER(AL1721),AH1721&gt;=Inputs!$B$5,AH1721&lt;=Inputs!$B$6,AH1721&lt;&gt;Inputs!$B$7,AH1721&lt;&gt;Inputs!$B$8),1,0)</f>
        <v>1</v>
      </c>
      <c r="AK1721" s="13">
        <f>IF(INDEX($E1721:$AF1721,Inputs!$C$10)="","",INDEX($E1721:$AF1721,Inputs!$C$10))</f>
        <v>260292</v>
      </c>
      <c r="AL1721" s="13">
        <f>IF(INDEX($E1721:$AF1721,Inputs!$C$11)="","",INDEX($E1721:$AF1721,Inputs!$C$11))</f>
        <v>195000</v>
      </c>
      <c r="AM1721" s="19">
        <f>Regression!$C$5+Regression!$C$6*A1721</f>
        <v>8829.549105227823</v>
      </c>
      <c r="AN1721" s="27">
        <f t="shared" si="366"/>
        <v>0.89245780346069858</v>
      </c>
      <c r="AO1721" s="30">
        <f>INDEX('Seasonal Index'!$E$2:$E$53,AI1721)</f>
        <v>0.93247570989249473</v>
      </c>
      <c r="AP1721" s="34">
        <f t="shared" si="367"/>
        <v>8450.6222697302073</v>
      </c>
      <c r="AQ1721" s="16">
        <f>IF(AJ1721=1,A1721-Regression!$C$15,0)</f>
        <v>224.71942446043158</v>
      </c>
      <c r="AR1721" s="16">
        <f>IF(AJ1721=1,AK1721-Regression!$D$15,0)</f>
        <v>-7110.9784172661602</v>
      </c>
      <c r="AS1721" s="16">
        <f>IF(AJ1721=1,AL1721-Regression!$E$15,0)</f>
        <v>-40292.565947242198</v>
      </c>
      <c r="AT1721" s="16">
        <f>IF(AJ1721=1,AP1721-Regression!$F$15,0)</f>
        <v>-643.95037209305883</v>
      </c>
      <c r="AU1721" s="19">
        <f>IF(AND(ISNUMBER(AK1721),ISNUMBER(AL1721)),Regression!$C$38+Regression!$D$38*A1721+Regression!$E$38*AK1721+Regression!$F$38*AL1721,"")</f>
        <v>8837.4937474590351</v>
      </c>
      <c r="AV1721" s="34">
        <f t="shared" si="368"/>
        <v>8240.7482558323481</v>
      </c>
      <c r="AW1721" s="13" t="str">
        <f>IF(AJ1721=1,"Train",IF(AH1721=Inputs!$B$6+1,"Validation",IF(AH1721&gt;Inputs!$B$6+1,"Forecast","Not used")))</f>
        <v>Train</v>
      </c>
      <c r="AX1721" s="34">
        <f t="shared" si="369"/>
        <v>7880</v>
      </c>
      <c r="AY1721" s="38" t="str">
        <f t="shared" si="370"/>
        <v/>
      </c>
      <c r="AZ1721" s="13">
        <f t="shared" si="371"/>
        <v>-386.87147772882781</v>
      </c>
      <c r="BB1721" s="19">
        <f>Regression!$C$45+Regression!$C$46*A1721</f>
        <v>8826.6188158872155</v>
      </c>
      <c r="BC1721" s="27">
        <f t="shared" si="372"/>
        <v>0.89275408447645022</v>
      </c>
      <c r="BD1721" s="30">
        <f>INDEX('Seasonal Index'!$H$2:$H$53,AI1721)</f>
        <v>0.93511463592432087</v>
      </c>
      <c r="BE1721" s="34">
        <f t="shared" si="373"/>
        <v>8253.9004404611333</v>
      </c>
      <c r="BF1721" s="38" t="str">
        <f t="shared" si="374"/>
        <v/>
      </c>
      <c r="BG1721" s="34">
        <f t="shared" si="375"/>
        <v>7880</v>
      </c>
      <c r="BH1721" s="13">
        <f t="shared" si="376"/>
        <v>0</v>
      </c>
      <c r="BI1721" s="13">
        <f t="shared" si="377"/>
        <v>0</v>
      </c>
    </row>
    <row r="1722" spans="1:61" x14ac:dyDescent="0.2">
      <c r="A1722" s="15">
        <v>1721</v>
      </c>
      <c r="B1722" s="35">
        <v>45317</v>
      </c>
      <c r="C1722" s="36">
        <v>8144</v>
      </c>
      <c r="D1722" s="37"/>
      <c r="E1722" s="15">
        <v>4873.7420000000002</v>
      </c>
      <c r="F1722" s="15">
        <v>224000</v>
      </c>
      <c r="G1722" s="15">
        <v>1998209.1428571399</v>
      </c>
      <c r="H1722" s="15">
        <v>76.364000000000004</v>
      </c>
      <c r="I1722" s="15">
        <v>82.311999999999998</v>
      </c>
      <c r="J1722" s="15">
        <v>3.0619999999999998</v>
      </c>
      <c r="K1722" s="15">
        <v>28074.846000000001</v>
      </c>
      <c r="L1722" s="15">
        <v>631532</v>
      </c>
      <c r="M1722" s="15">
        <v>619</v>
      </c>
      <c r="N1722" s="15">
        <v>16.321000000000002</v>
      </c>
      <c r="O1722" s="15">
        <v>260292</v>
      </c>
      <c r="P1722" s="15">
        <v>19178.900000000001</v>
      </c>
      <c r="Q1722" s="15">
        <v>4955830</v>
      </c>
      <c r="R1722" s="15">
        <v>990000</v>
      </c>
      <c r="S1722" s="15">
        <v>10582</v>
      </c>
      <c r="T1722" s="15">
        <v>17.291</v>
      </c>
      <c r="U1722" s="15">
        <v>160.69999999999999</v>
      </c>
      <c r="V1722" s="15">
        <v>12</v>
      </c>
      <c r="W1722" s="15">
        <v>86.7</v>
      </c>
      <c r="X1722" s="15">
        <v>120.78745000000001</v>
      </c>
      <c r="Y1722" s="15">
        <v>2.5</v>
      </c>
      <c r="Z1722" s="15">
        <v>3.0102660655975302</v>
      </c>
      <c r="AA1722" s="15">
        <v>78.954002380371094</v>
      </c>
      <c r="AB1722" s="15">
        <v>334350</v>
      </c>
      <c r="AC1722" s="15">
        <v>29.49</v>
      </c>
      <c r="AD1722" s="15">
        <v>0</v>
      </c>
      <c r="AE1722" s="15">
        <v>159</v>
      </c>
      <c r="AF1722" s="15">
        <v>0</v>
      </c>
      <c r="AH1722" s="13">
        <f t="shared" si="364"/>
        <v>2024</v>
      </c>
      <c r="AI1722" s="13">
        <f t="shared" si="365"/>
        <v>4</v>
      </c>
      <c r="AJ1722" s="13">
        <f>IF(AND(ISNUMBER(C1722),ISNUMBER(AK1722),ISNUMBER(AL1722),AH1722&gt;=Inputs!$B$5,AH1722&lt;=Inputs!$B$6,AH1722&lt;&gt;Inputs!$B$7,AH1722&lt;&gt;Inputs!$B$8),1,0)</f>
        <v>1</v>
      </c>
      <c r="AK1722" s="13">
        <f>IF(INDEX($E1722:$AF1722,Inputs!$C$10)="","",INDEX($E1722:$AF1722,Inputs!$C$10))</f>
        <v>260292</v>
      </c>
      <c r="AL1722" s="13">
        <f>IF(INDEX($E1722:$AF1722,Inputs!$C$11)="","",INDEX($E1722:$AF1722,Inputs!$C$11))</f>
        <v>224000</v>
      </c>
      <c r="AM1722" s="19">
        <f>Regression!$C$5+Regression!$C$6*A1722</f>
        <v>8828.3764302895052</v>
      </c>
      <c r="AN1722" s="27">
        <f t="shared" si="366"/>
        <v>0.92247992190937167</v>
      </c>
      <c r="AO1722" s="30">
        <f>INDEX('Seasonal Index'!$E$2:$E$53,AI1722)</f>
        <v>0.95567024426301994</v>
      </c>
      <c r="AP1722" s="34">
        <f t="shared" si="367"/>
        <v>8521.7678889650615</v>
      </c>
      <c r="AQ1722" s="16">
        <f>IF(AJ1722=1,A1722-Regression!$C$15,0)</f>
        <v>225.71942446043158</v>
      </c>
      <c r="AR1722" s="16">
        <f>IF(AJ1722=1,AK1722-Regression!$D$15,0)</f>
        <v>-7110.9784172661602</v>
      </c>
      <c r="AS1722" s="16">
        <f>IF(AJ1722=1,AL1722-Regression!$E$15,0)</f>
        <v>-11292.565947242198</v>
      </c>
      <c r="AT1722" s="16">
        <f>IF(AJ1722=1,AP1722-Regression!$F$15,0)</f>
        <v>-572.80475285820467</v>
      </c>
      <c r="AU1722" s="19">
        <f>IF(AND(ISNUMBER(AK1722),ISNUMBER(AL1722)),Regression!$C$38+Regression!$D$38*A1722+Regression!$E$38*AK1722+Regression!$F$38*AL1722,"")</f>
        <v>8758.9352343151404</v>
      </c>
      <c r="AV1722" s="34">
        <f t="shared" si="368"/>
        <v>8370.6537748619212</v>
      </c>
      <c r="AW1722" s="13" t="str">
        <f>IF(AJ1722=1,"Train",IF(AH1722=Inputs!$B$6+1,"Validation",IF(AH1722&gt;Inputs!$B$6+1,"Forecast","Not used")))</f>
        <v>Train</v>
      </c>
      <c r="AX1722" s="34">
        <f t="shared" si="369"/>
        <v>8144</v>
      </c>
      <c r="AY1722" s="38" t="str">
        <f t="shared" si="370"/>
        <v/>
      </c>
      <c r="AZ1722" s="13">
        <f t="shared" si="371"/>
        <v>-237.1673453500789</v>
      </c>
      <c r="BB1722" s="19">
        <f>Regression!$C$45+Regression!$C$46*A1722</f>
        <v>8828.1783154999921</v>
      </c>
      <c r="BC1722" s="27">
        <f t="shared" si="372"/>
        <v>0.92250062345266037</v>
      </c>
      <c r="BD1722" s="30">
        <f>INDEX('Seasonal Index'!$H$2:$H$53,AI1722)</f>
        <v>0.94748400224267371</v>
      </c>
      <c r="BE1722" s="34">
        <f t="shared" si="373"/>
        <v>8364.5577228819184</v>
      </c>
      <c r="BF1722" s="38" t="str">
        <f t="shared" si="374"/>
        <v/>
      </c>
      <c r="BG1722" s="34">
        <f t="shared" si="375"/>
        <v>8144</v>
      </c>
      <c r="BH1722" s="13">
        <f t="shared" si="376"/>
        <v>0</v>
      </c>
      <c r="BI1722" s="13">
        <f t="shared" si="377"/>
        <v>0</v>
      </c>
    </row>
    <row r="1723" spans="1:61" x14ac:dyDescent="0.2">
      <c r="A1723" s="15">
        <v>1722</v>
      </c>
      <c r="B1723" s="35">
        <v>45324</v>
      </c>
      <c r="C1723" s="36">
        <v>8807</v>
      </c>
      <c r="D1723" s="37"/>
      <c r="E1723" s="15">
        <v>4912.67</v>
      </c>
      <c r="F1723" s="15">
        <v>226000</v>
      </c>
      <c r="G1723" s="15">
        <v>1994009.8571428601</v>
      </c>
      <c r="H1723" s="15">
        <v>75.781999999999996</v>
      </c>
      <c r="I1723" s="15">
        <v>82.57</v>
      </c>
      <c r="J1723" s="15">
        <v>3.0950000000000002</v>
      </c>
      <c r="K1723" s="15">
        <v>28074.846000000001</v>
      </c>
      <c r="L1723" s="15">
        <v>631532</v>
      </c>
      <c r="M1723" s="15">
        <v>619</v>
      </c>
      <c r="N1723" s="15">
        <v>16.321000000000002</v>
      </c>
      <c r="O1723" s="15">
        <v>260292</v>
      </c>
      <c r="P1723" s="15">
        <v>19178.900000000001</v>
      </c>
      <c r="Q1723" s="15">
        <v>4955830</v>
      </c>
      <c r="R1723" s="15">
        <v>990000</v>
      </c>
      <c r="S1723" s="15">
        <v>10582</v>
      </c>
      <c r="T1723" s="15">
        <v>17.291</v>
      </c>
      <c r="U1723" s="15">
        <v>160.69999999999999</v>
      </c>
      <c r="V1723" s="15">
        <v>12</v>
      </c>
      <c r="W1723" s="15">
        <v>86.7</v>
      </c>
      <c r="X1723" s="15">
        <v>120.73157999999999</v>
      </c>
      <c r="Y1723" s="15">
        <v>2.5</v>
      </c>
      <c r="Z1723" s="15">
        <v>3.0102660655975302</v>
      </c>
      <c r="AA1723" s="15">
        <v>78.954002380371094</v>
      </c>
      <c r="AB1723" s="15">
        <v>334350</v>
      </c>
      <c r="AC1723" s="15">
        <v>29.49</v>
      </c>
      <c r="AD1723" s="15">
        <v>0</v>
      </c>
      <c r="AE1723" s="15">
        <v>132.30000000000001</v>
      </c>
      <c r="AF1723" s="15">
        <v>0</v>
      </c>
      <c r="AH1723" s="13">
        <f t="shared" si="364"/>
        <v>2024</v>
      </c>
      <c r="AI1723" s="13">
        <f t="shared" si="365"/>
        <v>5</v>
      </c>
      <c r="AJ1723" s="13">
        <f>IF(AND(ISNUMBER(C1723),ISNUMBER(AK1723),ISNUMBER(AL1723),AH1723&gt;=Inputs!$B$5,AH1723&lt;=Inputs!$B$6,AH1723&lt;&gt;Inputs!$B$7,AH1723&lt;&gt;Inputs!$B$8),1,0)</f>
        <v>1</v>
      </c>
      <c r="AK1723" s="13">
        <f>IF(INDEX($E1723:$AF1723,Inputs!$C$10)="","",INDEX($E1723:$AF1723,Inputs!$C$10))</f>
        <v>260292</v>
      </c>
      <c r="AL1723" s="13">
        <f>IF(INDEX($E1723:$AF1723,Inputs!$C$11)="","",INDEX($E1723:$AF1723,Inputs!$C$11))</f>
        <v>226000</v>
      </c>
      <c r="AM1723" s="19">
        <f>Regression!$C$5+Regression!$C$6*A1723</f>
        <v>8827.2037553511855</v>
      </c>
      <c r="AN1723" s="27">
        <f t="shared" si="366"/>
        <v>0.99771119417755172</v>
      </c>
      <c r="AO1723" s="30">
        <f>INDEX('Seasonal Index'!$E$2:$E$53,AI1723)</f>
        <v>0.96378521109549831</v>
      </c>
      <c r="AP1723" s="34">
        <f t="shared" si="367"/>
        <v>9137.9281385625491</v>
      </c>
      <c r="AQ1723" s="16">
        <f>IF(AJ1723=1,A1723-Regression!$C$15,0)</f>
        <v>226.71942446043158</v>
      </c>
      <c r="AR1723" s="16">
        <f>IF(AJ1723=1,AK1723-Regression!$D$15,0)</f>
        <v>-7110.9784172661602</v>
      </c>
      <c r="AS1723" s="16">
        <f>IF(AJ1723=1,AL1723-Regression!$E$15,0)</f>
        <v>-9292.5659472421976</v>
      </c>
      <c r="AT1723" s="16">
        <f>IF(AJ1723=1,AP1723-Regression!$F$15,0)</f>
        <v>43.355496739282898</v>
      </c>
      <c r="AU1723" s="19">
        <f>IF(AND(ISNUMBER(AK1723),ISNUMBER(AL1723)),Regression!$C$38+Regression!$D$38*A1723+Regression!$E$38*AK1723+Regression!$F$38*AL1723,"")</f>
        <v>8752.0628383436942</v>
      </c>
      <c r="AV1723" s="34">
        <f t="shared" si="368"/>
        <v>8435.1087301741427</v>
      </c>
      <c r="AW1723" s="13" t="str">
        <f>IF(AJ1723=1,"Train",IF(AH1723=Inputs!$B$6+1,"Validation",IF(AH1723&gt;Inputs!$B$6+1,"Forecast","Not used")))</f>
        <v>Train</v>
      </c>
      <c r="AX1723" s="34">
        <f t="shared" si="369"/>
        <v>8807</v>
      </c>
      <c r="AY1723" s="38" t="str">
        <f t="shared" si="370"/>
        <v/>
      </c>
      <c r="AZ1723" s="13">
        <f t="shared" si="371"/>
        <v>385.86530021885483</v>
      </c>
      <c r="BB1723" s="19">
        <f>Regression!$C$45+Regression!$C$46*A1723</f>
        <v>8829.7378151127687</v>
      </c>
      <c r="BC1723" s="27">
        <f t="shared" si="372"/>
        <v>0.99742485953842808</v>
      </c>
      <c r="BD1723" s="30">
        <f>INDEX('Seasonal Index'!$H$2:$H$53,AI1723)</f>
        <v>1.0045556242669631</v>
      </c>
      <c r="BE1723" s="34">
        <f t="shared" si="373"/>
        <v>8869.9627829742185</v>
      </c>
      <c r="BF1723" s="38" t="str">
        <f t="shared" si="374"/>
        <v/>
      </c>
      <c r="BG1723" s="34">
        <f t="shared" si="375"/>
        <v>8807</v>
      </c>
      <c r="BH1723" s="13">
        <f t="shared" si="376"/>
        <v>0</v>
      </c>
      <c r="BI1723" s="13">
        <f t="shared" si="377"/>
        <v>0</v>
      </c>
    </row>
    <row r="1724" spans="1:61" x14ac:dyDescent="0.2">
      <c r="A1724" s="15">
        <v>1723</v>
      </c>
      <c r="B1724" s="35">
        <v>45331</v>
      </c>
      <c r="C1724" s="36">
        <v>8168</v>
      </c>
      <c r="D1724" s="37"/>
      <c r="E1724" s="15">
        <v>4983.3239999999996</v>
      </c>
      <c r="F1724" s="15">
        <v>213000</v>
      </c>
      <c r="G1724" s="15">
        <v>2063586.7142857099</v>
      </c>
      <c r="H1724" s="15">
        <v>75.046000000000006</v>
      </c>
      <c r="I1724" s="15">
        <v>81.506</v>
      </c>
      <c r="J1724" s="15">
        <v>3.1360000000000001</v>
      </c>
      <c r="K1724" s="15">
        <v>28424.722000000002</v>
      </c>
      <c r="L1724" s="15">
        <v>659414</v>
      </c>
      <c r="M1724" s="15">
        <v>623</v>
      </c>
      <c r="N1724" s="15">
        <v>16.321000000000002</v>
      </c>
      <c r="O1724" s="15">
        <v>260292</v>
      </c>
      <c r="P1724" s="15">
        <v>19283.5</v>
      </c>
      <c r="Q1724" s="15">
        <v>4955830</v>
      </c>
      <c r="R1724" s="15">
        <v>990000</v>
      </c>
      <c r="S1724" s="15">
        <v>10582</v>
      </c>
      <c r="T1724" s="15">
        <v>17.291</v>
      </c>
      <c r="U1724" s="15">
        <v>162.19999999999999</v>
      </c>
      <c r="V1724" s="15">
        <v>12</v>
      </c>
      <c r="W1724" s="15">
        <v>89.9</v>
      </c>
      <c r="X1724" s="15">
        <v>120.62497999999999</v>
      </c>
      <c r="Y1724" s="15">
        <v>2.5</v>
      </c>
      <c r="Z1724" s="15">
        <v>3.0102660655975302</v>
      </c>
      <c r="AA1724" s="15">
        <v>78.954002380371094</v>
      </c>
      <c r="AB1724" s="15">
        <v>334350</v>
      </c>
      <c r="AC1724" s="15">
        <v>28.88</v>
      </c>
      <c r="AD1724" s="15">
        <v>0</v>
      </c>
      <c r="AE1724" s="15">
        <v>135.4</v>
      </c>
      <c r="AF1724" s="15">
        <v>0.9</v>
      </c>
      <c r="AH1724" s="13">
        <f t="shared" si="364"/>
        <v>2024</v>
      </c>
      <c r="AI1724" s="13">
        <f t="shared" si="365"/>
        <v>6</v>
      </c>
      <c r="AJ1724" s="13">
        <f>IF(AND(ISNUMBER(C1724),ISNUMBER(AK1724),ISNUMBER(AL1724),AH1724&gt;=Inputs!$B$5,AH1724&lt;=Inputs!$B$6,AH1724&lt;&gt;Inputs!$B$7,AH1724&lt;&gt;Inputs!$B$8),1,0)</f>
        <v>1</v>
      </c>
      <c r="AK1724" s="13">
        <f>IF(INDEX($E1724:$AF1724,Inputs!$C$10)="","",INDEX($E1724:$AF1724,Inputs!$C$10))</f>
        <v>260292</v>
      </c>
      <c r="AL1724" s="13">
        <f>IF(INDEX($E1724:$AF1724,Inputs!$C$11)="","",INDEX($E1724:$AF1724,Inputs!$C$11))</f>
        <v>213000</v>
      </c>
      <c r="AM1724" s="19">
        <f>Regression!$C$5+Regression!$C$6*A1724</f>
        <v>8826.0310804128676</v>
      </c>
      <c r="AN1724" s="27">
        <f t="shared" si="366"/>
        <v>0.92544428243934007</v>
      </c>
      <c r="AO1724" s="30">
        <f>INDEX('Seasonal Index'!$E$2:$E$53,AI1724)</f>
        <v>0.93990301851114999</v>
      </c>
      <c r="AP1724" s="34">
        <f t="shared" si="367"/>
        <v>8690.2582916889569</v>
      </c>
      <c r="AQ1724" s="16">
        <f>IF(AJ1724=1,A1724-Regression!$C$15,0)</f>
        <v>227.71942446043158</v>
      </c>
      <c r="AR1724" s="16">
        <f>IF(AJ1724=1,AK1724-Regression!$D$15,0)</f>
        <v>-7110.9784172661602</v>
      </c>
      <c r="AS1724" s="16">
        <f>IF(AJ1724=1,AL1724-Regression!$E$15,0)</f>
        <v>-22292.565947242198</v>
      </c>
      <c r="AT1724" s="16">
        <f>IF(AJ1724=1,AP1724-Regression!$F$15,0)</f>
        <v>-404.31435013430928</v>
      </c>
      <c r="AU1724" s="19">
        <f>IF(AND(ISNUMBER(AK1724),ISNUMBER(AL1724)),Regression!$C$38+Regression!$D$38*A1724+Regression!$E$38*AK1724+Regression!$F$38*AL1724,"")</f>
        <v>8785.0160630236041</v>
      </c>
      <c r="AV1724" s="34">
        <f t="shared" si="368"/>
        <v>8257.0631153048253</v>
      </c>
      <c r="AW1724" s="13" t="str">
        <f>IF(AJ1724=1,"Train",IF(AH1724=Inputs!$B$6+1,"Validation",IF(AH1724&gt;Inputs!$B$6+1,"Forecast","Not used")))</f>
        <v>Train</v>
      </c>
      <c r="AX1724" s="34">
        <f t="shared" si="369"/>
        <v>8168</v>
      </c>
      <c r="AY1724" s="38" t="str">
        <f t="shared" si="370"/>
        <v/>
      </c>
      <c r="AZ1724" s="13">
        <f t="shared" si="371"/>
        <v>-94.757771334647259</v>
      </c>
      <c r="BB1724" s="19">
        <f>Regression!$C$45+Regression!$C$46*A1724</f>
        <v>8831.2973147255452</v>
      </c>
      <c r="BC1724" s="27">
        <f t="shared" si="372"/>
        <v>0.92489242621018486</v>
      </c>
      <c r="BD1724" s="30">
        <f>INDEX('Seasonal Index'!$H$2:$H$53,AI1724)</f>
        <v>0.95301266001084362</v>
      </c>
      <c r="BE1724" s="34">
        <f t="shared" si="373"/>
        <v>8416.3381452532121</v>
      </c>
      <c r="BF1724" s="38" t="str">
        <f t="shared" si="374"/>
        <v/>
      </c>
      <c r="BG1724" s="34">
        <f t="shared" si="375"/>
        <v>8168</v>
      </c>
      <c r="BH1724" s="13">
        <f t="shared" si="376"/>
        <v>0</v>
      </c>
      <c r="BI1724" s="13">
        <f t="shared" si="377"/>
        <v>0</v>
      </c>
    </row>
    <row r="1725" spans="1:61" x14ac:dyDescent="0.2">
      <c r="A1725" s="15">
        <v>1724</v>
      </c>
      <c r="B1725" s="35">
        <v>45338</v>
      </c>
      <c r="C1725" s="36">
        <v>8200</v>
      </c>
      <c r="D1725" s="37"/>
      <c r="E1725" s="15">
        <v>5002.1859999999997</v>
      </c>
      <c r="F1725" s="15">
        <v>213000</v>
      </c>
      <c r="G1725" s="15">
        <v>2181515</v>
      </c>
      <c r="H1725" s="15">
        <v>78.165999999999997</v>
      </c>
      <c r="I1725" s="15">
        <v>84.444000000000003</v>
      </c>
      <c r="J1725" s="15">
        <v>3.1920000000000002</v>
      </c>
      <c r="K1725" s="15">
        <v>28424.722000000002</v>
      </c>
      <c r="L1725" s="15">
        <v>659414</v>
      </c>
      <c r="M1725" s="15">
        <v>623</v>
      </c>
      <c r="N1725" s="15">
        <v>15.558</v>
      </c>
      <c r="O1725" s="15">
        <v>258680</v>
      </c>
      <c r="P1725" s="15">
        <v>19283.5</v>
      </c>
      <c r="Q1725" s="15">
        <v>4955830</v>
      </c>
      <c r="R1725" s="15">
        <v>990000</v>
      </c>
      <c r="S1725" s="15">
        <v>10582</v>
      </c>
      <c r="T1725" s="15">
        <v>17.291</v>
      </c>
      <c r="U1725" s="15">
        <v>162.19999999999999</v>
      </c>
      <c r="V1725" s="15">
        <v>12</v>
      </c>
      <c r="W1725" s="15">
        <v>89.9</v>
      </c>
      <c r="X1725" s="15">
        <v>121.0663</v>
      </c>
      <c r="Y1725" s="15">
        <v>2.5</v>
      </c>
      <c r="Z1725" s="15">
        <v>3</v>
      </c>
      <c r="AA1725" s="15">
        <v>78.954002380371094</v>
      </c>
      <c r="AB1725" s="15">
        <v>334350</v>
      </c>
      <c r="AC1725" s="15">
        <v>28.88</v>
      </c>
      <c r="AD1725" s="15">
        <v>0</v>
      </c>
      <c r="AE1725" s="15">
        <v>132.69999999999999</v>
      </c>
      <c r="AF1725" s="15">
        <v>1</v>
      </c>
      <c r="AH1725" s="13">
        <f t="shared" si="364"/>
        <v>2024</v>
      </c>
      <c r="AI1725" s="13">
        <f t="shared" si="365"/>
        <v>7</v>
      </c>
      <c r="AJ1725" s="13">
        <f>IF(AND(ISNUMBER(C1725),ISNUMBER(AK1725),ISNUMBER(AL1725),AH1725&gt;=Inputs!$B$5,AH1725&lt;=Inputs!$B$6,AH1725&lt;&gt;Inputs!$B$7,AH1725&lt;&gt;Inputs!$B$8),1,0)</f>
        <v>1</v>
      </c>
      <c r="AK1725" s="13">
        <f>IF(INDEX($E1725:$AF1725,Inputs!$C$10)="","",INDEX($E1725:$AF1725,Inputs!$C$10))</f>
        <v>258680</v>
      </c>
      <c r="AL1725" s="13">
        <f>IF(INDEX($E1725:$AF1725,Inputs!$C$11)="","",INDEX($E1725:$AF1725,Inputs!$C$11))</f>
        <v>213000</v>
      </c>
      <c r="AM1725" s="19">
        <f>Regression!$C$5+Regression!$C$6*A1725</f>
        <v>8824.8584054745479</v>
      </c>
      <c r="AN1725" s="27">
        <f t="shared" si="366"/>
        <v>0.92919337888901266</v>
      </c>
      <c r="AO1725" s="30">
        <f>INDEX('Seasonal Index'!$E$2:$E$53,AI1725)</f>
        <v>0.9631620939890071</v>
      </c>
      <c r="AP1725" s="34">
        <f t="shared" si="367"/>
        <v>8513.6240838124068</v>
      </c>
      <c r="AQ1725" s="16">
        <f>IF(AJ1725=1,A1725-Regression!$C$15,0)</f>
        <v>228.71942446043158</v>
      </c>
      <c r="AR1725" s="16">
        <f>IF(AJ1725=1,AK1725-Regression!$D$15,0)</f>
        <v>-8722.9784172661602</v>
      </c>
      <c r="AS1725" s="16">
        <f>IF(AJ1725=1,AL1725-Regression!$E$15,0)</f>
        <v>-22292.565947242198</v>
      </c>
      <c r="AT1725" s="16">
        <f>IF(AJ1725=1,AP1725-Regression!$F$15,0)</f>
        <v>-580.94855801085941</v>
      </c>
      <c r="AU1725" s="19">
        <f>IF(AND(ISNUMBER(AK1725),ISNUMBER(AL1725)),Regression!$C$38+Regression!$D$38*A1725+Regression!$E$38*AK1725+Regression!$F$38*AL1725,"")</f>
        <v>8780.5123799566518</v>
      </c>
      <c r="AV1725" s="34">
        <f t="shared" si="368"/>
        <v>8457.0566901754482</v>
      </c>
      <c r="AW1725" s="13" t="str">
        <f>IF(AJ1725=1,"Train",IF(AH1725=Inputs!$B$6+1,"Validation",IF(AH1725&gt;Inputs!$B$6+1,"Forecast","Not used")))</f>
        <v>Train</v>
      </c>
      <c r="AX1725" s="34">
        <f t="shared" si="369"/>
        <v>8200</v>
      </c>
      <c r="AY1725" s="38" t="str">
        <f t="shared" si="370"/>
        <v/>
      </c>
      <c r="AZ1725" s="13">
        <f t="shared" si="371"/>
        <v>-266.88829614424503</v>
      </c>
      <c r="BB1725" s="19">
        <f>Regression!$C$45+Regression!$C$46*A1725</f>
        <v>8832.8568143383218</v>
      </c>
      <c r="BC1725" s="27">
        <f t="shared" si="372"/>
        <v>0.92835196724676783</v>
      </c>
      <c r="BD1725" s="30">
        <f>INDEX('Seasonal Index'!$H$2:$H$53,AI1725)</f>
        <v>0.98161870818373353</v>
      </c>
      <c r="BE1725" s="34">
        <f t="shared" si="373"/>
        <v>8670.497495662672</v>
      </c>
      <c r="BF1725" s="38" t="str">
        <f t="shared" si="374"/>
        <v/>
      </c>
      <c r="BG1725" s="34">
        <f t="shared" si="375"/>
        <v>8200</v>
      </c>
      <c r="BH1725" s="13">
        <f t="shared" si="376"/>
        <v>0</v>
      </c>
      <c r="BI1725" s="13">
        <f t="shared" si="377"/>
        <v>0</v>
      </c>
    </row>
    <row r="1726" spans="1:61" x14ac:dyDescent="0.2">
      <c r="A1726" s="15">
        <v>1725</v>
      </c>
      <c r="B1726" s="35">
        <v>45345</v>
      </c>
      <c r="C1726" s="36">
        <v>8467</v>
      </c>
      <c r="D1726" s="37"/>
      <c r="E1726" s="15">
        <v>5033.2849999999999</v>
      </c>
      <c r="F1726" s="15">
        <v>202000</v>
      </c>
      <c r="G1726" s="15">
        <v>2382634.7142857099</v>
      </c>
      <c r="H1726" s="15">
        <v>78.712500000000006</v>
      </c>
      <c r="I1726" s="15">
        <v>85.018000000000001</v>
      </c>
      <c r="J1726" s="15">
        <v>3.2690000000000001</v>
      </c>
      <c r="K1726" s="15">
        <v>28424.722000000002</v>
      </c>
      <c r="L1726" s="15">
        <v>659414</v>
      </c>
      <c r="M1726" s="15">
        <v>623</v>
      </c>
      <c r="N1726" s="15">
        <v>15.558</v>
      </c>
      <c r="O1726" s="15">
        <v>258680</v>
      </c>
      <c r="P1726" s="15">
        <v>19283.5</v>
      </c>
      <c r="Q1726" s="15">
        <v>4955830</v>
      </c>
      <c r="R1726" s="15">
        <v>990000</v>
      </c>
      <c r="S1726" s="15">
        <v>10582</v>
      </c>
      <c r="T1726" s="15">
        <v>17.503</v>
      </c>
      <c r="U1726" s="15">
        <v>162.19999999999999</v>
      </c>
      <c r="V1726" s="15">
        <v>12</v>
      </c>
      <c r="W1726" s="15">
        <v>89.9</v>
      </c>
      <c r="X1726" s="15">
        <v>121.24415999999999</v>
      </c>
      <c r="Y1726" s="15">
        <v>2.5</v>
      </c>
      <c r="Z1726" s="15">
        <v>3</v>
      </c>
      <c r="AA1726" s="15">
        <v>78.954002380371094</v>
      </c>
      <c r="AB1726" s="15">
        <v>334350</v>
      </c>
      <c r="AC1726" s="15">
        <v>28.88</v>
      </c>
      <c r="AD1726" s="15">
        <v>0</v>
      </c>
      <c r="AE1726" s="15">
        <v>141.80000000000001</v>
      </c>
      <c r="AF1726" s="15">
        <v>0.6</v>
      </c>
      <c r="AH1726" s="13">
        <f t="shared" si="364"/>
        <v>2024</v>
      </c>
      <c r="AI1726" s="13">
        <f t="shared" si="365"/>
        <v>8</v>
      </c>
      <c r="AJ1726" s="13">
        <f>IF(AND(ISNUMBER(C1726),ISNUMBER(AK1726),ISNUMBER(AL1726),AH1726&gt;=Inputs!$B$5,AH1726&lt;=Inputs!$B$6,AH1726&lt;&gt;Inputs!$B$7,AH1726&lt;&gt;Inputs!$B$8),1,0)</f>
        <v>1</v>
      </c>
      <c r="AK1726" s="13">
        <f>IF(INDEX($E1726:$AF1726,Inputs!$C$10)="","",INDEX($E1726:$AF1726,Inputs!$C$10))</f>
        <v>258680</v>
      </c>
      <c r="AL1726" s="13">
        <f>IF(INDEX($E1726:$AF1726,Inputs!$C$11)="","",INDEX($E1726:$AF1726,Inputs!$C$11))</f>
        <v>202000</v>
      </c>
      <c r="AM1726" s="19">
        <f>Regression!$C$5+Regression!$C$6*A1726</f>
        <v>8823.6857305362282</v>
      </c>
      <c r="AN1726" s="27">
        <f t="shared" si="366"/>
        <v>0.95957633335672399</v>
      </c>
      <c r="AO1726" s="30">
        <f>INDEX('Seasonal Index'!$E$2:$E$53,AI1726)</f>
        <v>0.97838705647303814</v>
      </c>
      <c r="AP1726" s="34">
        <f t="shared" si="367"/>
        <v>8654.0392618463975</v>
      </c>
      <c r="AQ1726" s="16">
        <f>IF(AJ1726=1,A1726-Regression!$C$15,0)</f>
        <v>229.71942446043158</v>
      </c>
      <c r="AR1726" s="16">
        <f>IF(AJ1726=1,AK1726-Regression!$D$15,0)</f>
        <v>-8722.9784172661602</v>
      </c>
      <c r="AS1726" s="16">
        <f>IF(AJ1726=1,AL1726-Regression!$E$15,0)</f>
        <v>-33292.565947242198</v>
      </c>
      <c r="AT1726" s="16">
        <f>IF(AJ1726=1,AP1726-Regression!$F$15,0)</f>
        <v>-440.53337997686867</v>
      </c>
      <c r="AU1726" s="19">
        <f>IF(AND(ISNUMBER(AK1726),ISNUMBER(AL1726)),Regression!$C$38+Regression!$D$38*A1726+Regression!$E$38*AK1726+Regression!$F$38*AL1726,"")</f>
        <v>8808.1555218830454</v>
      </c>
      <c r="AV1726" s="34">
        <f t="shared" si="368"/>
        <v>8617.7853540118904</v>
      </c>
      <c r="AW1726" s="13" t="str">
        <f>IF(AJ1726=1,"Train",IF(AH1726=Inputs!$B$6+1,"Validation",IF(AH1726&gt;Inputs!$B$6+1,"Forecast","Not used")))</f>
        <v>Train</v>
      </c>
      <c r="AX1726" s="34">
        <f t="shared" si="369"/>
        <v>8467</v>
      </c>
      <c r="AY1726" s="38" t="str">
        <f t="shared" si="370"/>
        <v/>
      </c>
      <c r="AZ1726" s="13">
        <f t="shared" si="371"/>
        <v>-154.11626003664787</v>
      </c>
      <c r="BB1726" s="19">
        <f>Regression!$C$45+Regression!$C$46*A1726</f>
        <v>8834.4163139511002</v>
      </c>
      <c r="BC1726" s="27">
        <f t="shared" si="372"/>
        <v>0.95841079920912431</v>
      </c>
      <c r="BD1726" s="30">
        <f>INDEX('Seasonal Index'!$H$2:$H$53,AI1726)</f>
        <v>1.0025158987054763</v>
      </c>
      <c r="BE1726" s="34">
        <f t="shared" si="373"/>
        <v>8856.642810519008</v>
      </c>
      <c r="BF1726" s="38" t="str">
        <f t="shared" si="374"/>
        <v/>
      </c>
      <c r="BG1726" s="34">
        <f t="shared" si="375"/>
        <v>8467</v>
      </c>
      <c r="BH1726" s="13">
        <f t="shared" si="376"/>
        <v>0</v>
      </c>
      <c r="BI1726" s="13">
        <f t="shared" si="377"/>
        <v>0</v>
      </c>
    </row>
    <row r="1727" spans="1:61" x14ac:dyDescent="0.2">
      <c r="A1727" s="15">
        <v>1726</v>
      </c>
      <c r="B1727" s="35">
        <v>45352</v>
      </c>
      <c r="C1727" s="36">
        <v>9013</v>
      </c>
      <c r="D1727" s="37"/>
      <c r="E1727" s="15">
        <v>5090.1639999999998</v>
      </c>
      <c r="F1727" s="15">
        <v>212000</v>
      </c>
      <c r="G1727" s="15">
        <v>2329098</v>
      </c>
      <c r="H1727" s="15">
        <v>79.578000000000003</v>
      </c>
      <c r="I1727" s="15">
        <v>84.256</v>
      </c>
      <c r="J1727" s="15">
        <v>3.2490000000000001</v>
      </c>
      <c r="K1727" s="15">
        <v>28424.722000000002</v>
      </c>
      <c r="L1727" s="15">
        <v>659414</v>
      </c>
      <c r="M1727" s="15">
        <v>623</v>
      </c>
      <c r="N1727" s="15">
        <v>15.558</v>
      </c>
      <c r="O1727" s="15">
        <v>258680</v>
      </c>
      <c r="P1727" s="15">
        <v>19283.5</v>
      </c>
      <c r="Q1727" s="15">
        <v>4955830</v>
      </c>
      <c r="R1727" s="15">
        <v>990000</v>
      </c>
      <c r="S1727" s="15">
        <v>10582</v>
      </c>
      <c r="T1727" s="15">
        <v>17.503</v>
      </c>
      <c r="U1727" s="15">
        <v>162.19999999999999</v>
      </c>
      <c r="V1727" s="15">
        <v>12</v>
      </c>
      <c r="W1727" s="15">
        <v>89.9</v>
      </c>
      <c r="X1727" s="15">
        <v>121.04917500000001</v>
      </c>
      <c r="Y1727" s="15">
        <v>2.5</v>
      </c>
      <c r="Z1727" s="15">
        <v>3</v>
      </c>
      <c r="AA1727" s="15">
        <v>78.954002380371094</v>
      </c>
      <c r="AB1727" s="15">
        <v>337087</v>
      </c>
      <c r="AC1727" s="15">
        <v>28.88</v>
      </c>
      <c r="AD1727" s="15">
        <v>0</v>
      </c>
      <c r="AE1727" s="15">
        <v>111.2</v>
      </c>
      <c r="AF1727" s="15">
        <v>2.6</v>
      </c>
      <c r="AH1727" s="13">
        <f t="shared" si="364"/>
        <v>2024</v>
      </c>
      <c r="AI1727" s="13">
        <f t="shared" si="365"/>
        <v>9</v>
      </c>
      <c r="AJ1727" s="13">
        <f>IF(AND(ISNUMBER(C1727),ISNUMBER(AK1727),ISNUMBER(AL1727),AH1727&gt;=Inputs!$B$5,AH1727&lt;=Inputs!$B$6,AH1727&lt;&gt;Inputs!$B$7,AH1727&lt;&gt;Inputs!$B$8),1,0)</f>
        <v>1</v>
      </c>
      <c r="AK1727" s="13">
        <f>IF(INDEX($E1727:$AF1727,Inputs!$C$10)="","",INDEX($E1727:$AF1727,Inputs!$C$10))</f>
        <v>258680</v>
      </c>
      <c r="AL1727" s="13">
        <f>IF(INDEX($E1727:$AF1727,Inputs!$C$11)="","",INDEX($E1727:$AF1727,Inputs!$C$11))</f>
        <v>212000</v>
      </c>
      <c r="AM1727" s="19">
        <f>Regression!$C$5+Regression!$C$6*A1727</f>
        <v>8822.5130555979104</v>
      </c>
      <c r="AN1727" s="27">
        <f t="shared" si="366"/>
        <v>1.0215910073696322</v>
      </c>
      <c r="AO1727" s="30">
        <f>INDEX('Seasonal Index'!$E$2:$E$53,AI1727)</f>
        <v>0.98629367627517528</v>
      </c>
      <c r="AP1727" s="34">
        <f t="shared" si="367"/>
        <v>9138.2518379701942</v>
      </c>
      <c r="AQ1727" s="16">
        <f>IF(AJ1727=1,A1727-Regression!$C$15,0)</f>
        <v>230.71942446043158</v>
      </c>
      <c r="AR1727" s="16">
        <f>IF(AJ1727=1,AK1727-Regression!$D$15,0)</f>
        <v>-8722.9784172661602</v>
      </c>
      <c r="AS1727" s="16">
        <f>IF(AJ1727=1,AL1727-Regression!$E$15,0)</f>
        <v>-23292.565947242198</v>
      </c>
      <c r="AT1727" s="16">
        <f>IF(AJ1727=1,AP1727-Regression!$F$15,0)</f>
        <v>43.679196146928007</v>
      </c>
      <c r="AU1727" s="19">
        <f>IF(AND(ISNUMBER(AK1727),ISNUMBER(AL1727)),Regression!$C$38+Regression!$D$38*A1727+Regression!$E$38*AK1727+Regression!$F$38*AL1727,"")</f>
        <v>8780.0427948975394</v>
      </c>
      <c r="AV1727" s="34">
        <f t="shared" si="368"/>
        <v>8659.7006860328584</v>
      </c>
      <c r="AW1727" s="13" t="str">
        <f>IF(AJ1727=1,"Train",IF(AH1727=Inputs!$B$6+1,"Validation",IF(AH1727&gt;Inputs!$B$6+1,"Forecast","Not used")))</f>
        <v>Train</v>
      </c>
      <c r="AX1727" s="34">
        <f t="shared" si="369"/>
        <v>9013</v>
      </c>
      <c r="AY1727" s="38" t="str">
        <f t="shared" si="370"/>
        <v/>
      </c>
      <c r="AZ1727" s="13">
        <f t="shared" si="371"/>
        <v>358.20904307265482</v>
      </c>
      <c r="BB1727" s="19">
        <f>Regression!$C$45+Regression!$C$46*A1727</f>
        <v>8835.9758135638767</v>
      </c>
      <c r="BC1727" s="27">
        <f t="shared" si="372"/>
        <v>1.020034480647217</v>
      </c>
      <c r="BD1727" s="30">
        <f>INDEX('Seasonal Index'!$H$2:$H$53,AI1727)</f>
        <v>1.0104103597905623</v>
      </c>
      <c r="BE1727" s="34">
        <f t="shared" si="373"/>
        <v>8927.9615008837827</v>
      </c>
      <c r="BF1727" s="38" t="str">
        <f t="shared" si="374"/>
        <v/>
      </c>
      <c r="BG1727" s="34">
        <f t="shared" si="375"/>
        <v>9013</v>
      </c>
      <c r="BH1727" s="13">
        <f t="shared" si="376"/>
        <v>0</v>
      </c>
      <c r="BI1727" s="13">
        <f t="shared" si="377"/>
        <v>0</v>
      </c>
    </row>
    <row r="1728" spans="1:61" x14ac:dyDescent="0.2">
      <c r="A1728" s="15">
        <v>1727</v>
      </c>
      <c r="B1728" s="35">
        <v>45359</v>
      </c>
      <c r="C1728" s="36">
        <v>9044</v>
      </c>
      <c r="D1728" s="37"/>
      <c r="E1728" s="15">
        <v>5119.0820000000003</v>
      </c>
      <c r="F1728" s="15">
        <v>213000</v>
      </c>
      <c r="G1728" s="15">
        <v>2371221.7142857099</v>
      </c>
      <c r="H1728" s="15">
        <v>79.525999999999996</v>
      </c>
      <c r="I1728" s="15">
        <v>85.632000000000005</v>
      </c>
      <c r="J1728" s="15">
        <v>3.35</v>
      </c>
      <c r="K1728" s="15">
        <v>28424.722000000002</v>
      </c>
      <c r="L1728" s="15">
        <v>659414</v>
      </c>
      <c r="M1728" s="15">
        <v>620</v>
      </c>
      <c r="N1728" s="15">
        <v>15.558</v>
      </c>
      <c r="O1728" s="15">
        <v>258680</v>
      </c>
      <c r="P1728" s="15">
        <v>19303.3</v>
      </c>
      <c r="Q1728" s="15">
        <v>4955830</v>
      </c>
      <c r="R1728" s="15">
        <v>990000</v>
      </c>
      <c r="S1728" s="15">
        <v>11655</v>
      </c>
      <c r="T1728" s="15">
        <v>17.503</v>
      </c>
      <c r="U1728" s="15">
        <v>162.19999999999999</v>
      </c>
      <c r="V1728" s="15">
        <v>12</v>
      </c>
      <c r="W1728" s="15">
        <v>93.1</v>
      </c>
      <c r="X1728" s="15">
        <v>121.06908</v>
      </c>
      <c r="Y1728" s="15">
        <v>2.5</v>
      </c>
      <c r="Z1728" s="15">
        <v>3</v>
      </c>
      <c r="AA1728" s="15">
        <v>78.954002380371094</v>
      </c>
      <c r="AB1728" s="15">
        <v>337087</v>
      </c>
      <c r="AC1728" s="15">
        <v>27.79</v>
      </c>
      <c r="AD1728" s="15">
        <v>0</v>
      </c>
      <c r="AE1728" s="15">
        <v>82.7</v>
      </c>
      <c r="AF1728" s="15">
        <v>5.0999999999999996</v>
      </c>
      <c r="AH1728" s="13">
        <f t="shared" si="364"/>
        <v>2024</v>
      </c>
      <c r="AI1728" s="13">
        <f t="shared" si="365"/>
        <v>10</v>
      </c>
      <c r="AJ1728" s="13">
        <f>IF(AND(ISNUMBER(C1728),ISNUMBER(AK1728),ISNUMBER(AL1728),AH1728&gt;=Inputs!$B$5,AH1728&lt;=Inputs!$B$6,AH1728&lt;&gt;Inputs!$B$7,AH1728&lt;&gt;Inputs!$B$8),1,0)</f>
        <v>1</v>
      </c>
      <c r="AK1728" s="13">
        <f>IF(INDEX($E1728:$AF1728,Inputs!$C$10)="","",INDEX($E1728:$AF1728,Inputs!$C$10))</f>
        <v>258680</v>
      </c>
      <c r="AL1728" s="13">
        <f>IF(INDEX($E1728:$AF1728,Inputs!$C$11)="","",INDEX($E1728:$AF1728,Inputs!$C$11))</f>
        <v>213000</v>
      </c>
      <c r="AM1728" s="19">
        <f>Regression!$C$5+Regression!$C$6*A1728</f>
        <v>8821.3403806595907</v>
      </c>
      <c r="AN1728" s="27">
        <f t="shared" si="366"/>
        <v>1.0252410189078047</v>
      </c>
      <c r="AO1728" s="30">
        <f>INDEX('Seasonal Index'!$E$2:$E$53,AI1728)</f>
        <v>0.99527490721887679</v>
      </c>
      <c r="AP1728" s="34">
        <f t="shared" si="367"/>
        <v>9086.9366186191619</v>
      </c>
      <c r="AQ1728" s="16">
        <f>IF(AJ1728=1,A1728-Regression!$C$15,0)</f>
        <v>231.71942446043158</v>
      </c>
      <c r="AR1728" s="16">
        <f>IF(AJ1728=1,AK1728-Regression!$D$15,0)</f>
        <v>-8722.9784172661602</v>
      </c>
      <c r="AS1728" s="16">
        <f>IF(AJ1728=1,AL1728-Regression!$E$15,0)</f>
        <v>-22292.565947242198</v>
      </c>
      <c r="AT1728" s="16">
        <f>IF(AJ1728=1,AP1728-Regression!$F$15,0)</f>
        <v>-7.6360232041042764</v>
      </c>
      <c r="AU1728" s="19">
        <f>IF(AND(ISNUMBER(AK1728),ISNUMBER(AL1728)),Regression!$C$38+Regression!$D$38*A1728+Regression!$E$38*AK1728+Regression!$F$38*AL1728,"")</f>
        <v>8775.8254403028477</v>
      </c>
      <c r="AV1728" s="34">
        <f t="shared" si="368"/>
        <v>8734.3588508664761</v>
      </c>
      <c r="AW1728" s="13" t="str">
        <f>IF(AJ1728=1,"Train",IF(AH1728=Inputs!$B$6+1,"Validation",IF(AH1728&gt;Inputs!$B$6+1,"Forecast","Not used")))</f>
        <v>Train</v>
      </c>
      <c r="AX1728" s="34">
        <f t="shared" si="369"/>
        <v>9044</v>
      </c>
      <c r="AY1728" s="38" t="str">
        <f t="shared" si="370"/>
        <v/>
      </c>
      <c r="AZ1728" s="13">
        <f t="shared" si="371"/>
        <v>311.11117831631418</v>
      </c>
      <c r="BB1728" s="19">
        <f>Regression!$C$45+Regression!$C$46*A1728</f>
        <v>8837.5353131766533</v>
      </c>
      <c r="BC1728" s="27">
        <f t="shared" si="372"/>
        <v>1.0233622474487327</v>
      </c>
      <c r="BD1728" s="30">
        <f>INDEX('Seasonal Index'!$H$2:$H$53,AI1728)</f>
        <v>1.0119261816291902</v>
      </c>
      <c r="BE1728" s="34">
        <f t="shared" si="373"/>
        <v>8942.9333644759809</v>
      </c>
      <c r="BF1728" s="38" t="str">
        <f t="shared" si="374"/>
        <v/>
      </c>
      <c r="BG1728" s="34">
        <f t="shared" si="375"/>
        <v>9044</v>
      </c>
      <c r="BH1728" s="13">
        <f t="shared" si="376"/>
        <v>0</v>
      </c>
      <c r="BI1728" s="13">
        <f t="shared" si="377"/>
        <v>0</v>
      </c>
    </row>
    <row r="1729" spans="1:61" x14ac:dyDescent="0.2">
      <c r="A1729" s="15">
        <v>1728</v>
      </c>
      <c r="B1729" s="35">
        <v>45366</v>
      </c>
      <c r="C1729" s="36">
        <v>8809</v>
      </c>
      <c r="D1729" s="37"/>
      <c r="E1729" s="15">
        <v>5145.2179999999998</v>
      </c>
      <c r="F1729" s="15">
        <v>213000</v>
      </c>
      <c r="G1729" s="15">
        <v>2500637.42857143</v>
      </c>
      <c r="H1729" s="15">
        <v>80.430000000000007</v>
      </c>
      <c r="I1729" s="15">
        <v>84.52</v>
      </c>
      <c r="J1729" s="15">
        <v>3.3759999999999999</v>
      </c>
      <c r="K1729" s="15">
        <v>28424.722000000002</v>
      </c>
      <c r="L1729" s="15">
        <v>614770</v>
      </c>
      <c r="M1729" s="15">
        <v>620</v>
      </c>
      <c r="N1729" s="15">
        <v>15.558</v>
      </c>
      <c r="O1729" s="15">
        <v>258680</v>
      </c>
      <c r="P1729" s="15">
        <v>19303.3</v>
      </c>
      <c r="Q1729" s="15">
        <v>4955830</v>
      </c>
      <c r="R1729" s="15">
        <v>990000</v>
      </c>
      <c r="S1729" s="15">
        <v>11655</v>
      </c>
      <c r="T1729" s="15">
        <v>17.503</v>
      </c>
      <c r="U1729" s="15">
        <v>162.19999999999999</v>
      </c>
      <c r="V1729" s="15">
        <v>12</v>
      </c>
      <c r="W1729" s="15">
        <v>93.1</v>
      </c>
      <c r="X1729" s="15">
        <v>120.47748</v>
      </c>
      <c r="Y1729" s="15">
        <v>2.5</v>
      </c>
      <c r="Z1729" s="15">
        <v>3</v>
      </c>
      <c r="AA1729" s="15">
        <v>78.954002380371094</v>
      </c>
      <c r="AB1729" s="15">
        <v>337087</v>
      </c>
      <c r="AC1729" s="15">
        <v>27.79</v>
      </c>
      <c r="AD1729" s="15">
        <v>0</v>
      </c>
      <c r="AE1729" s="15">
        <v>84.7</v>
      </c>
      <c r="AF1729" s="15">
        <v>4.5999999999999996</v>
      </c>
      <c r="AH1729" s="13">
        <f t="shared" si="364"/>
        <v>2024</v>
      </c>
      <c r="AI1729" s="13">
        <f t="shared" si="365"/>
        <v>11</v>
      </c>
      <c r="AJ1729" s="13">
        <f>IF(AND(ISNUMBER(C1729),ISNUMBER(AK1729),ISNUMBER(AL1729),AH1729&gt;=Inputs!$B$5,AH1729&lt;=Inputs!$B$6,AH1729&lt;&gt;Inputs!$B$7,AH1729&lt;&gt;Inputs!$B$8),1,0)</f>
        <v>1</v>
      </c>
      <c r="AK1729" s="13">
        <f>IF(INDEX($E1729:$AF1729,Inputs!$C$10)="","",INDEX($E1729:$AF1729,Inputs!$C$10))</f>
        <v>258680</v>
      </c>
      <c r="AL1729" s="13">
        <f>IF(INDEX($E1729:$AF1729,Inputs!$C$11)="","",INDEX($E1729:$AF1729,Inputs!$C$11))</f>
        <v>213000</v>
      </c>
      <c r="AM1729" s="19">
        <f>Regression!$C$5+Regression!$C$6*A1729</f>
        <v>8820.1677057212728</v>
      </c>
      <c r="AN1729" s="27">
        <f t="shared" si="366"/>
        <v>0.99873384428801404</v>
      </c>
      <c r="AO1729" s="30">
        <f>INDEX('Seasonal Index'!$E$2:$E$53,AI1729)</f>
        <v>1.0021277529608945</v>
      </c>
      <c r="AP1729" s="34">
        <f t="shared" si="367"/>
        <v>8790.2964207635796</v>
      </c>
      <c r="AQ1729" s="16">
        <f>IF(AJ1729=1,A1729-Regression!$C$15,0)</f>
        <v>232.71942446043158</v>
      </c>
      <c r="AR1729" s="16">
        <f>IF(AJ1729=1,AK1729-Regression!$D$15,0)</f>
        <v>-8722.9784172661602</v>
      </c>
      <c r="AS1729" s="16">
        <f>IF(AJ1729=1,AL1729-Regression!$E$15,0)</f>
        <v>-22292.565947242198</v>
      </c>
      <c r="AT1729" s="16">
        <f>IF(AJ1729=1,AP1729-Regression!$F$15,0)</f>
        <v>-304.27622105968658</v>
      </c>
      <c r="AU1729" s="19">
        <f>IF(AND(ISNUMBER(AK1729),ISNUMBER(AL1729)),Regression!$C$38+Regression!$D$38*A1729+Regression!$E$38*AK1729+Regression!$F$38*AL1729,"")</f>
        <v>8774.2631270849142</v>
      </c>
      <c r="AV1729" s="34">
        <f t="shared" si="368"/>
        <v>8792.9325914332367</v>
      </c>
      <c r="AW1729" s="13" t="str">
        <f>IF(AJ1729=1,"Train",IF(AH1729=Inputs!$B$6+1,"Validation",IF(AH1729&gt;Inputs!$B$6+1,"Forecast","Not used")))</f>
        <v>Train</v>
      </c>
      <c r="AX1729" s="34">
        <f t="shared" si="369"/>
        <v>8809</v>
      </c>
      <c r="AY1729" s="38" t="str">
        <f t="shared" si="370"/>
        <v/>
      </c>
      <c r="AZ1729" s="13">
        <f t="shared" si="371"/>
        <v>16.033293678665359</v>
      </c>
      <c r="BB1729" s="19">
        <f>Regression!$C$45+Regression!$C$46*A1729</f>
        <v>8839.0948127894299</v>
      </c>
      <c r="BC1729" s="27">
        <f t="shared" si="372"/>
        <v>0.99659526077875249</v>
      </c>
      <c r="BD1729" s="30">
        <f>INDEX('Seasonal Index'!$H$2:$H$53,AI1729)</f>
        <v>1.0050201958166503</v>
      </c>
      <c r="BE1729" s="34">
        <f t="shared" si="373"/>
        <v>8883.4687995915701</v>
      </c>
      <c r="BF1729" s="38" t="str">
        <f t="shared" si="374"/>
        <v/>
      </c>
      <c r="BG1729" s="34">
        <f t="shared" si="375"/>
        <v>8809</v>
      </c>
      <c r="BH1729" s="13">
        <f t="shared" si="376"/>
        <v>0</v>
      </c>
      <c r="BI1729" s="13">
        <f t="shared" si="377"/>
        <v>0</v>
      </c>
    </row>
    <row r="1730" spans="1:61" x14ac:dyDescent="0.2">
      <c r="A1730" s="15">
        <v>1729</v>
      </c>
      <c r="B1730" s="35">
        <v>45373</v>
      </c>
      <c r="C1730" s="36">
        <v>8715</v>
      </c>
      <c r="D1730" s="37"/>
      <c r="E1730" s="15">
        <v>5205.652</v>
      </c>
      <c r="F1730" s="15">
        <v>213000</v>
      </c>
      <c r="G1730" s="15">
        <v>2538439.8571428601</v>
      </c>
      <c r="H1730" s="15">
        <v>82.79</v>
      </c>
      <c r="I1730" s="15">
        <v>85.878</v>
      </c>
      <c r="J1730" s="15">
        <v>3.4529999999999998</v>
      </c>
      <c r="K1730" s="15">
        <v>28424.722000000002</v>
      </c>
      <c r="L1730" s="15">
        <v>614770</v>
      </c>
      <c r="M1730" s="15">
        <v>620</v>
      </c>
      <c r="N1730" s="15">
        <v>16.254999999999999</v>
      </c>
      <c r="O1730" s="15">
        <v>247678</v>
      </c>
      <c r="P1730" s="15">
        <v>19303.3</v>
      </c>
      <c r="Q1730" s="15">
        <v>4988226</v>
      </c>
      <c r="R1730" s="15">
        <v>990000</v>
      </c>
      <c r="S1730" s="15">
        <v>11655</v>
      </c>
      <c r="T1730" s="15">
        <v>17.503</v>
      </c>
      <c r="U1730" s="15">
        <v>162.19999999999999</v>
      </c>
      <c r="V1730" s="15">
        <v>12</v>
      </c>
      <c r="W1730" s="15">
        <v>93.1</v>
      </c>
      <c r="X1730" s="15">
        <v>120.16234</v>
      </c>
      <c r="Y1730" s="15">
        <v>2.5</v>
      </c>
      <c r="Z1730" s="15">
        <v>3.0403854846954399</v>
      </c>
      <c r="AA1730" s="15">
        <v>78.954002380371094</v>
      </c>
      <c r="AB1730" s="15">
        <v>337087</v>
      </c>
      <c r="AC1730" s="15">
        <v>27.79</v>
      </c>
      <c r="AD1730" s="15">
        <v>0</v>
      </c>
      <c r="AE1730" s="15">
        <v>105.6</v>
      </c>
      <c r="AF1730" s="15">
        <v>2.1</v>
      </c>
      <c r="AH1730" s="13">
        <f t="shared" ref="AH1730:AH1793" si="378">YEAR(B1730)</f>
        <v>2024</v>
      </c>
      <c r="AI1730" s="13">
        <f t="shared" ref="AI1730:AI1793" si="379">MIN(52,INT((B1730-DATE(AH1730,1,1))/7)+1)</f>
        <v>12</v>
      </c>
      <c r="AJ1730" s="13">
        <f>IF(AND(ISNUMBER(C1730),ISNUMBER(AK1730),ISNUMBER(AL1730),AH1730&gt;=Inputs!$B$5,AH1730&lt;=Inputs!$B$6,AH1730&lt;&gt;Inputs!$B$7,AH1730&lt;&gt;Inputs!$B$8),1,0)</f>
        <v>1</v>
      </c>
      <c r="AK1730" s="13">
        <f>IF(INDEX($E1730:$AF1730,Inputs!$C$10)="","",INDEX($E1730:$AF1730,Inputs!$C$10))</f>
        <v>247678</v>
      </c>
      <c r="AL1730" s="13">
        <f>IF(INDEX($E1730:$AF1730,Inputs!$C$11)="","",INDEX($E1730:$AF1730,Inputs!$C$11))</f>
        <v>213000</v>
      </c>
      <c r="AM1730" s="19">
        <f>Regression!$C$5+Regression!$C$6*A1730</f>
        <v>8818.9950307829531</v>
      </c>
      <c r="AN1730" s="27">
        <f t="shared" ref="AN1730:AN1793" si="380">IF(AJ1730=1,C1730/AM1730,"")</f>
        <v>0.98820783655961308</v>
      </c>
      <c r="AO1730" s="30">
        <f>INDEX('Seasonal Index'!$E$2:$E$53,AI1730)</f>
        <v>0.99255102448152055</v>
      </c>
      <c r="AP1730" s="34">
        <f t="shared" ref="AP1730:AP1793" si="381">IF(AJ1730=1,C1730/AO1730,"")</f>
        <v>8780.4050220515965</v>
      </c>
      <c r="AQ1730" s="16">
        <f>IF(AJ1730=1,A1730-Regression!$C$15,0)</f>
        <v>233.71942446043158</v>
      </c>
      <c r="AR1730" s="16">
        <f>IF(AJ1730=1,AK1730-Regression!$D$15,0)</f>
        <v>-19724.97841726616</v>
      </c>
      <c r="AS1730" s="16">
        <f>IF(AJ1730=1,AL1730-Regression!$E$15,0)</f>
        <v>-22292.565947242198</v>
      </c>
      <c r="AT1730" s="16">
        <f>IF(AJ1730=1,AP1730-Regression!$F$15,0)</f>
        <v>-314.16761977166971</v>
      </c>
      <c r="AU1730" s="19">
        <f>IF(AND(ISNUMBER(AK1730),ISNUMBER(AL1730)),Regression!$C$38+Regression!$D$38*A1730+Regression!$E$38*AK1730+Regression!$F$38*AL1730,"")</f>
        <v>8752.6257821803265</v>
      </c>
      <c r="AV1730" s="34">
        <f t="shared" ref="AV1730:AV1793" si="382">IF(ISNUMBER(AU1730),AU1730*AO1730,"")</f>
        <v>8687.4276870064532</v>
      </c>
      <c r="AW1730" s="13" t="str">
        <f>IF(AJ1730=1,"Train",IF(AH1730=Inputs!$B$6+1,"Validation",IF(AH1730&gt;Inputs!$B$6+1,"Forecast","Not used")))</f>
        <v>Train</v>
      </c>
      <c r="AX1730" s="34">
        <f t="shared" ref="AX1730:AX1793" si="383">IF(ISNUMBER(C1730),C1730,IF(ISNUMBER(D1730),D1730,""))</f>
        <v>8715</v>
      </c>
      <c r="AY1730" s="38" t="str">
        <f t="shared" ref="AY1730:AY1793" si="384">IF(AND(AW1730="Validation",ISNUMBER(AX1730),ISNUMBER(AV1730)),ABS(AX1730-AV1730)/AX1730,"")</f>
        <v/>
      </c>
      <c r="AZ1730" s="13">
        <f t="shared" ref="AZ1730:AZ1793" si="385">IF(AJ1730=1,AP1730-AU1730,0)</f>
        <v>27.779239871269965</v>
      </c>
      <c r="BB1730" s="19">
        <f>Regression!$C$45+Regression!$C$46*A1730</f>
        <v>8840.6543124022064</v>
      </c>
      <c r="BC1730" s="27">
        <f t="shared" ref="BC1730:BC1793" si="386">IF(AND(AH1730&gt;=2022,AH1730&lt;=2024),C1730/BB1730,"")</f>
        <v>0.98578676329127235</v>
      </c>
      <c r="BD1730" s="30">
        <f>INDEX('Seasonal Index'!$H$2:$H$53,AI1730)</f>
        <v>1.0030364776411875</v>
      </c>
      <c r="BE1730" s="34">
        <f t="shared" ref="BE1730:BE1793" si="387">IF(AH1730&gt;=2022,BB1730*BD1730,"")</f>
        <v>8867.4987615552836</v>
      </c>
      <c r="BF1730" s="38" t="str">
        <f t="shared" ref="BF1730:BF1793" si="388">IF(AND(AW1730="Validation",ISNUMBER(AX1730),ISNUMBER(BE1730)),ABS(AX1730-BE1730)/AX1730,"")</f>
        <v/>
      </c>
      <c r="BG1730" s="34">
        <f t="shared" ref="BG1730:BG1793" si="389">IF(ISNUMBER(C1730),C1730,0)</f>
        <v>8715</v>
      </c>
      <c r="BH1730" s="13">
        <f t="shared" ref="BH1730:BH1793" si="390">IF(ISNUMBER(AY1730),AV1730-AX1730,0)</f>
        <v>0</v>
      </c>
      <c r="BI1730" s="13">
        <f t="shared" ref="BI1730:BI1793" si="391">IF(ISNUMBER(AY1730),BE1730-AX1730,0)</f>
        <v>0</v>
      </c>
    </row>
    <row r="1731" spans="1:61" x14ac:dyDescent="0.2">
      <c r="A1731" s="15">
        <v>1730</v>
      </c>
      <c r="B1731" s="35">
        <v>45380</v>
      </c>
      <c r="C1731" s="36">
        <v>9236</v>
      </c>
      <c r="D1731" s="37"/>
      <c r="E1731" s="15">
        <v>5231.1525000000001</v>
      </c>
      <c r="F1731" s="15">
        <v>214000</v>
      </c>
      <c r="G1731" s="15">
        <v>2567283.2857142901</v>
      </c>
      <c r="H1731" s="15">
        <v>82.732500000000002</v>
      </c>
      <c r="I1731" s="15">
        <v>85.8</v>
      </c>
      <c r="J1731" s="15">
        <v>3.5230000000000001</v>
      </c>
      <c r="K1731" s="15">
        <v>28424.722000000002</v>
      </c>
      <c r="L1731" s="15">
        <v>614770</v>
      </c>
      <c r="M1731" s="15">
        <v>620</v>
      </c>
      <c r="N1731" s="15">
        <v>16.254999999999999</v>
      </c>
      <c r="O1731" s="15">
        <v>247678</v>
      </c>
      <c r="P1731" s="15">
        <v>19303.3</v>
      </c>
      <c r="Q1731" s="15">
        <v>4988226</v>
      </c>
      <c r="R1731" s="15">
        <v>990000</v>
      </c>
      <c r="S1731" s="15">
        <v>11655</v>
      </c>
      <c r="T1731" s="15">
        <v>17.503</v>
      </c>
      <c r="U1731" s="15">
        <v>162.19999999999999</v>
      </c>
      <c r="V1731" s="15">
        <v>12</v>
      </c>
      <c r="W1731" s="15">
        <v>93.1</v>
      </c>
      <c r="X1731" s="15">
        <v>120.88602</v>
      </c>
      <c r="Y1731" s="15">
        <v>2.5</v>
      </c>
      <c r="Z1731" s="15">
        <v>3.0403854846954399</v>
      </c>
      <c r="AA1731" s="15">
        <v>78.954002380371094</v>
      </c>
      <c r="AB1731" s="15">
        <v>337087</v>
      </c>
      <c r="AC1731" s="15">
        <v>27.79</v>
      </c>
      <c r="AD1731" s="15">
        <v>0</v>
      </c>
      <c r="AE1731" s="15">
        <v>101.6</v>
      </c>
      <c r="AF1731" s="15">
        <v>1.2</v>
      </c>
      <c r="AH1731" s="13">
        <f t="shared" si="378"/>
        <v>2024</v>
      </c>
      <c r="AI1731" s="13">
        <f t="shared" si="379"/>
        <v>13</v>
      </c>
      <c r="AJ1731" s="13">
        <f>IF(AND(ISNUMBER(C1731),ISNUMBER(AK1731),ISNUMBER(AL1731),AH1731&gt;=Inputs!$B$5,AH1731&lt;=Inputs!$B$6,AH1731&lt;&gt;Inputs!$B$7,AH1731&lt;&gt;Inputs!$B$8),1,0)</f>
        <v>1</v>
      </c>
      <c r="AK1731" s="13">
        <f>IF(INDEX($E1731:$AF1731,Inputs!$C$10)="","",INDEX($E1731:$AF1731,Inputs!$C$10))</f>
        <v>247678</v>
      </c>
      <c r="AL1731" s="13">
        <f>IF(INDEX($E1731:$AF1731,Inputs!$C$11)="","",INDEX($E1731:$AF1731,Inputs!$C$11))</f>
        <v>214000</v>
      </c>
      <c r="AM1731" s="19">
        <f>Regression!$C$5+Regression!$C$6*A1731</f>
        <v>8817.8223558446334</v>
      </c>
      <c r="AN1731" s="27">
        <f t="shared" si="380"/>
        <v>1.0474241402559203</v>
      </c>
      <c r="AO1731" s="30">
        <f>INDEX('Seasonal Index'!$E$2:$E$53,AI1731)</f>
        <v>1.0067199075539344</v>
      </c>
      <c r="AP1731" s="34">
        <f t="shared" si="381"/>
        <v>9174.3492213649188</v>
      </c>
      <c r="AQ1731" s="16">
        <f>IF(AJ1731=1,A1731-Regression!$C$15,0)</f>
        <v>234.71942446043158</v>
      </c>
      <c r="AR1731" s="16">
        <f>IF(AJ1731=1,AK1731-Regression!$D$15,0)</f>
        <v>-19724.97841726616</v>
      </c>
      <c r="AS1731" s="16">
        <f>IF(AJ1731=1,AL1731-Regression!$E$15,0)</f>
        <v>-21292.565947242198</v>
      </c>
      <c r="AT1731" s="16">
        <f>IF(AJ1731=1,AP1731-Regression!$F$15,0)</f>
        <v>79.776579541652609</v>
      </c>
      <c r="AU1731" s="19">
        <f>IF(AND(ISNUMBER(AK1731),ISNUMBER(AL1731)),Regression!$C$38+Regression!$D$38*A1731+Regression!$E$38*AK1731+Regression!$F$38*AL1731,"")</f>
        <v>8748.408427585633</v>
      </c>
      <c r="AV1731" s="34">
        <f t="shared" si="382"/>
        <v>8807.1969234630687</v>
      </c>
      <c r="AW1731" s="13" t="str">
        <f>IF(AJ1731=1,"Train",IF(AH1731=Inputs!$B$6+1,"Validation",IF(AH1731&gt;Inputs!$B$6+1,"Forecast","Not used")))</f>
        <v>Train</v>
      </c>
      <c r="AX1731" s="34">
        <f t="shared" si="383"/>
        <v>9236</v>
      </c>
      <c r="AY1731" s="38" t="str">
        <f t="shared" si="384"/>
        <v/>
      </c>
      <c r="AZ1731" s="13">
        <f t="shared" si="385"/>
        <v>425.94079377928574</v>
      </c>
      <c r="BB1731" s="19">
        <f>Regression!$C$45+Regression!$C$46*A1731</f>
        <v>8842.213812014983</v>
      </c>
      <c r="BC1731" s="27">
        <f t="shared" si="386"/>
        <v>1.0445347959636457</v>
      </c>
      <c r="BD1731" s="30">
        <f>INDEX('Seasonal Index'!$H$2:$H$53,AI1731)</f>
        <v>1.0306249409207193</v>
      </c>
      <c r="BE1731" s="34">
        <f t="shared" si="387"/>
        <v>9113.0060876163097</v>
      </c>
      <c r="BF1731" s="38" t="str">
        <f t="shared" si="388"/>
        <v/>
      </c>
      <c r="BG1731" s="34">
        <f t="shared" si="389"/>
        <v>9236</v>
      </c>
      <c r="BH1731" s="13">
        <f t="shared" si="390"/>
        <v>0</v>
      </c>
      <c r="BI1731" s="13">
        <f t="shared" si="391"/>
        <v>0</v>
      </c>
    </row>
    <row r="1732" spans="1:61" x14ac:dyDescent="0.2">
      <c r="A1732" s="15">
        <v>1731</v>
      </c>
      <c r="B1732" s="35">
        <v>45387</v>
      </c>
      <c r="C1732" s="36">
        <v>8612</v>
      </c>
      <c r="D1732" s="37"/>
      <c r="E1732" s="15">
        <v>5202.5240000000003</v>
      </c>
      <c r="F1732" s="15">
        <v>223000</v>
      </c>
      <c r="G1732" s="15">
        <v>2492208.7142857099</v>
      </c>
      <c r="H1732" s="15">
        <v>86.353999999999999</v>
      </c>
      <c r="I1732" s="15">
        <v>90.34</v>
      </c>
      <c r="J1732" s="15">
        <v>3.5169999999999999</v>
      </c>
      <c r="K1732" s="15">
        <v>28424.722000000002</v>
      </c>
      <c r="L1732" s="15">
        <v>614770</v>
      </c>
      <c r="M1732" s="15">
        <v>622</v>
      </c>
      <c r="N1732" s="15">
        <v>16.254999999999999</v>
      </c>
      <c r="O1732" s="15">
        <v>247678</v>
      </c>
      <c r="P1732" s="15">
        <v>19446.5</v>
      </c>
      <c r="Q1732" s="15">
        <v>4988226</v>
      </c>
      <c r="R1732" s="15">
        <v>990000</v>
      </c>
      <c r="S1732" s="15">
        <v>11655</v>
      </c>
      <c r="T1732" s="15">
        <v>17.503</v>
      </c>
      <c r="U1732" s="15">
        <v>162.19999999999999</v>
      </c>
      <c r="V1732" s="15">
        <v>12</v>
      </c>
      <c r="W1732" s="15">
        <v>93.1</v>
      </c>
      <c r="X1732" s="15">
        <v>121.03904</v>
      </c>
      <c r="Y1732" s="15">
        <v>2.5</v>
      </c>
      <c r="Z1732" s="15">
        <v>3.0403854846954399</v>
      </c>
      <c r="AA1732" s="15">
        <v>78.954002380371094</v>
      </c>
      <c r="AB1732" s="15">
        <v>337087</v>
      </c>
      <c r="AC1732" s="15">
        <v>27.48</v>
      </c>
      <c r="AD1732" s="15">
        <v>0</v>
      </c>
      <c r="AE1732" s="15">
        <v>88.1</v>
      </c>
      <c r="AF1732" s="15">
        <v>8.1</v>
      </c>
      <c r="AH1732" s="13">
        <f t="shared" si="378"/>
        <v>2024</v>
      </c>
      <c r="AI1732" s="13">
        <f t="shared" si="379"/>
        <v>14</v>
      </c>
      <c r="AJ1732" s="13">
        <f>IF(AND(ISNUMBER(C1732),ISNUMBER(AK1732),ISNUMBER(AL1732),AH1732&gt;=Inputs!$B$5,AH1732&lt;=Inputs!$B$6,AH1732&lt;&gt;Inputs!$B$7,AH1732&lt;&gt;Inputs!$B$8),1,0)</f>
        <v>1</v>
      </c>
      <c r="AK1732" s="13">
        <f>IF(INDEX($E1732:$AF1732,Inputs!$C$10)="","",INDEX($E1732:$AF1732,Inputs!$C$10))</f>
        <v>247678</v>
      </c>
      <c r="AL1732" s="13">
        <f>IF(INDEX($E1732:$AF1732,Inputs!$C$11)="","",INDEX($E1732:$AF1732,Inputs!$C$11))</f>
        <v>223000</v>
      </c>
      <c r="AM1732" s="19">
        <f>Regression!$C$5+Regression!$C$6*A1732</f>
        <v>8816.6496809063156</v>
      </c>
      <c r="AN1732" s="27">
        <f t="shared" si="380"/>
        <v>0.97678827124667178</v>
      </c>
      <c r="AO1732" s="30">
        <f>INDEX('Seasonal Index'!$E$2:$E$53,AI1732)</f>
        <v>0.99471306505019241</v>
      </c>
      <c r="AP1732" s="34">
        <f t="shared" si="381"/>
        <v>8657.7730831005483</v>
      </c>
      <c r="AQ1732" s="16">
        <f>IF(AJ1732=1,A1732-Regression!$C$15,0)</f>
        <v>235.71942446043158</v>
      </c>
      <c r="AR1732" s="16">
        <f>IF(AJ1732=1,AK1732-Regression!$D$15,0)</f>
        <v>-19724.97841726616</v>
      </c>
      <c r="AS1732" s="16">
        <f>IF(AJ1732=1,AL1732-Regression!$E$15,0)</f>
        <v>-12292.565947242198</v>
      </c>
      <c r="AT1732" s="16">
        <f>IF(AJ1732=1,AP1732-Regression!$F$15,0)</f>
        <v>-436.79955872271785</v>
      </c>
      <c r="AU1732" s="19">
        <f>IF(AND(ISNUMBER(AK1732),ISNUMBER(AL1732)),Regression!$C$38+Regression!$D$38*A1732+Regression!$E$38*AK1732+Regression!$F$38*AL1732,"")</f>
        <v>8722.9507419768852</v>
      </c>
      <c r="AV1732" s="34">
        <f t="shared" si="382"/>
        <v>8676.8330688336773</v>
      </c>
      <c r="AW1732" s="13" t="str">
        <f>IF(AJ1732=1,"Train",IF(AH1732=Inputs!$B$6+1,"Validation",IF(AH1732&gt;Inputs!$B$6+1,"Forecast","Not used")))</f>
        <v>Train</v>
      </c>
      <c r="AX1732" s="34">
        <f t="shared" si="383"/>
        <v>8612</v>
      </c>
      <c r="AY1732" s="38" t="str">
        <f t="shared" si="384"/>
        <v/>
      </c>
      <c r="AZ1732" s="13">
        <f t="shared" si="385"/>
        <v>-65.177658876336864</v>
      </c>
      <c r="BB1732" s="19">
        <f>Regression!$C$45+Regression!$C$46*A1732</f>
        <v>8843.7733116277595</v>
      </c>
      <c r="BC1732" s="27">
        <f t="shared" si="386"/>
        <v>0.97379248614129166</v>
      </c>
      <c r="BD1732" s="30">
        <f>INDEX('Seasonal Index'!$H$2:$H$53,AI1732)</f>
        <v>0.9999465749058718</v>
      </c>
      <c r="BE1732" s="34">
        <f t="shared" si="387"/>
        <v>8843.3008322061378</v>
      </c>
      <c r="BF1732" s="38" t="str">
        <f t="shared" si="388"/>
        <v/>
      </c>
      <c r="BG1732" s="34">
        <f t="shared" si="389"/>
        <v>8612</v>
      </c>
      <c r="BH1732" s="13">
        <f t="shared" si="390"/>
        <v>0</v>
      </c>
      <c r="BI1732" s="13">
        <f t="shared" si="391"/>
        <v>0</v>
      </c>
    </row>
    <row r="1733" spans="1:61" x14ac:dyDescent="0.2">
      <c r="A1733" s="15">
        <v>1732</v>
      </c>
      <c r="B1733" s="35">
        <v>45394</v>
      </c>
      <c r="C1733" s="36">
        <v>8662</v>
      </c>
      <c r="D1733" s="37"/>
      <c r="E1733" s="15">
        <v>5179.0820000000003</v>
      </c>
      <c r="F1733" s="15">
        <v>213000</v>
      </c>
      <c r="G1733" s="15">
        <v>2481987.7142857099</v>
      </c>
      <c r="H1733" s="15">
        <v>86.501999999999995</v>
      </c>
      <c r="I1733" s="15">
        <v>92.007999999999996</v>
      </c>
      <c r="J1733" s="15">
        <v>3.5910000000000002</v>
      </c>
      <c r="K1733" s="15">
        <v>28424.722000000002</v>
      </c>
      <c r="L1733" s="15">
        <v>587067</v>
      </c>
      <c r="M1733" s="15">
        <v>622</v>
      </c>
      <c r="N1733" s="15">
        <v>16.254999999999999</v>
      </c>
      <c r="O1733" s="15">
        <v>247678</v>
      </c>
      <c r="P1733" s="15">
        <v>19446.5</v>
      </c>
      <c r="Q1733" s="15">
        <v>4988226</v>
      </c>
      <c r="R1733" s="15">
        <v>990000</v>
      </c>
      <c r="S1733" s="15">
        <v>11655</v>
      </c>
      <c r="T1733" s="15">
        <v>17.503</v>
      </c>
      <c r="U1733" s="15">
        <v>162.19999999999999</v>
      </c>
      <c r="V1733" s="15">
        <v>12</v>
      </c>
      <c r="W1733" s="15">
        <v>86.1</v>
      </c>
      <c r="X1733" s="15">
        <v>121.11286</v>
      </c>
      <c r="Y1733" s="15">
        <v>2.5</v>
      </c>
      <c r="Z1733" s="15">
        <v>3.0403854846954399</v>
      </c>
      <c r="AA1733" s="15">
        <v>78.954002380371094</v>
      </c>
      <c r="AB1733" s="15">
        <v>337087</v>
      </c>
      <c r="AC1733" s="15">
        <v>27.48</v>
      </c>
      <c r="AD1733" s="15">
        <v>0</v>
      </c>
      <c r="AE1733" s="15">
        <v>60.2</v>
      </c>
      <c r="AF1733" s="15">
        <v>7.6</v>
      </c>
      <c r="AH1733" s="13">
        <f t="shared" si="378"/>
        <v>2024</v>
      </c>
      <c r="AI1733" s="13">
        <f t="shared" si="379"/>
        <v>15</v>
      </c>
      <c r="AJ1733" s="13">
        <f>IF(AND(ISNUMBER(C1733),ISNUMBER(AK1733),ISNUMBER(AL1733),AH1733&gt;=Inputs!$B$5,AH1733&lt;=Inputs!$B$6,AH1733&lt;&gt;Inputs!$B$7,AH1733&lt;&gt;Inputs!$B$8),1,0)</f>
        <v>1</v>
      </c>
      <c r="AK1733" s="13">
        <f>IF(INDEX($E1733:$AF1733,Inputs!$C$10)="","",INDEX($E1733:$AF1733,Inputs!$C$10))</f>
        <v>247678</v>
      </c>
      <c r="AL1733" s="13">
        <f>IF(INDEX($E1733:$AF1733,Inputs!$C$11)="","",INDEX($E1733:$AF1733,Inputs!$C$11))</f>
        <v>213000</v>
      </c>
      <c r="AM1733" s="19">
        <f>Regression!$C$5+Regression!$C$6*A1733</f>
        <v>8815.4770059679959</v>
      </c>
      <c r="AN1733" s="27">
        <f t="shared" si="380"/>
        <v>0.98259005089978757</v>
      </c>
      <c r="AO1733" s="30">
        <f>INDEX('Seasonal Index'!$E$2:$E$53,AI1733)</f>
        <v>1.0030309157157118</v>
      </c>
      <c r="AP1733" s="34">
        <f t="shared" si="381"/>
        <v>8635.825540650696</v>
      </c>
      <c r="AQ1733" s="16">
        <f>IF(AJ1733=1,A1733-Regression!$C$15,0)</f>
        <v>236.71942446043158</v>
      </c>
      <c r="AR1733" s="16">
        <f>IF(AJ1733=1,AK1733-Regression!$D$15,0)</f>
        <v>-19724.97841726616</v>
      </c>
      <c r="AS1733" s="16">
        <f>IF(AJ1733=1,AL1733-Regression!$E$15,0)</f>
        <v>-22292.565947242198</v>
      </c>
      <c r="AT1733" s="16">
        <f>IF(AJ1733=1,AP1733-Regression!$F$15,0)</f>
        <v>-458.74710117257018</v>
      </c>
      <c r="AU1733" s="19">
        <f>IF(AND(ISNUMBER(AK1733),ISNUMBER(AL1733)),Regression!$C$38+Regression!$D$38*A1733+Regression!$E$38*AK1733+Regression!$F$38*AL1733,"")</f>
        <v>8747.9388425265224</v>
      </c>
      <c r="AV1733" s="34">
        <f t="shared" si="382"/>
        <v>8774.4531078444215</v>
      </c>
      <c r="AW1733" s="13" t="str">
        <f>IF(AJ1733=1,"Train",IF(AH1733=Inputs!$B$6+1,"Validation",IF(AH1733&gt;Inputs!$B$6+1,"Forecast","Not used")))</f>
        <v>Train</v>
      </c>
      <c r="AX1733" s="34">
        <f t="shared" si="383"/>
        <v>8662</v>
      </c>
      <c r="AY1733" s="38" t="str">
        <f t="shared" si="384"/>
        <v/>
      </c>
      <c r="AZ1733" s="13">
        <f t="shared" si="385"/>
        <v>-112.11330187582644</v>
      </c>
      <c r="BB1733" s="19">
        <f>Regression!$C$45+Regression!$C$46*A1733</f>
        <v>8845.3328112405361</v>
      </c>
      <c r="BC1733" s="27">
        <f t="shared" si="386"/>
        <v>0.97927349765657667</v>
      </c>
      <c r="BD1733" s="30">
        <f>INDEX('Seasonal Index'!$H$2:$H$53,AI1733)</f>
        <v>0.99086023336954587</v>
      </c>
      <c r="BE1733" s="34">
        <f t="shared" si="387"/>
        <v>8764.4885335770996</v>
      </c>
      <c r="BF1733" s="38" t="str">
        <f t="shared" si="388"/>
        <v/>
      </c>
      <c r="BG1733" s="34">
        <f t="shared" si="389"/>
        <v>8662</v>
      </c>
      <c r="BH1733" s="13">
        <f t="shared" si="390"/>
        <v>0</v>
      </c>
      <c r="BI1733" s="13">
        <f t="shared" si="391"/>
        <v>0</v>
      </c>
    </row>
    <row r="1734" spans="1:61" x14ac:dyDescent="0.2">
      <c r="A1734" s="15">
        <v>1733</v>
      </c>
      <c r="B1734" s="35">
        <v>45401</v>
      </c>
      <c r="C1734" s="36">
        <v>8423</v>
      </c>
      <c r="D1734" s="37"/>
      <c r="E1734" s="15">
        <v>5022.7579999999998</v>
      </c>
      <c r="F1734" s="15">
        <v>212000</v>
      </c>
      <c r="G1734" s="15">
        <v>2474398</v>
      </c>
      <c r="H1734" s="15">
        <v>84.646000000000001</v>
      </c>
      <c r="I1734" s="15">
        <v>89.593999999999994</v>
      </c>
      <c r="J1734" s="15">
        <v>3.6280000000000001</v>
      </c>
      <c r="K1734" s="15">
        <v>28424.722000000002</v>
      </c>
      <c r="L1734" s="15">
        <v>587067</v>
      </c>
      <c r="M1734" s="15">
        <v>622</v>
      </c>
      <c r="N1734" s="15">
        <v>16.21</v>
      </c>
      <c r="O1734" s="15">
        <v>242287</v>
      </c>
      <c r="P1734" s="15">
        <v>19446.5</v>
      </c>
      <c r="Q1734" s="15">
        <v>4988226</v>
      </c>
      <c r="R1734" s="15">
        <v>990000</v>
      </c>
      <c r="S1734" s="15">
        <v>11655</v>
      </c>
      <c r="T1734" s="15">
        <v>17.503</v>
      </c>
      <c r="U1734" s="15">
        <v>162.19999999999999</v>
      </c>
      <c r="V1734" s="15">
        <v>12</v>
      </c>
      <c r="W1734" s="15">
        <v>86.1</v>
      </c>
      <c r="X1734" s="15">
        <v>121.38200000000001</v>
      </c>
      <c r="Y1734" s="15">
        <v>2.5</v>
      </c>
      <c r="Z1734" s="15">
        <v>3</v>
      </c>
      <c r="AA1734" s="15">
        <v>78.954002380371094</v>
      </c>
      <c r="AB1734" s="15">
        <v>337087</v>
      </c>
      <c r="AC1734" s="15">
        <v>27.48</v>
      </c>
      <c r="AD1734" s="15">
        <v>0</v>
      </c>
      <c r="AE1734" s="15">
        <v>41.5</v>
      </c>
      <c r="AF1734" s="15">
        <v>16.100000000000001</v>
      </c>
      <c r="AH1734" s="13">
        <f t="shared" si="378"/>
        <v>2024</v>
      </c>
      <c r="AI1734" s="13">
        <f t="shared" si="379"/>
        <v>16</v>
      </c>
      <c r="AJ1734" s="13">
        <f>IF(AND(ISNUMBER(C1734),ISNUMBER(AK1734),ISNUMBER(AL1734),AH1734&gt;=Inputs!$B$5,AH1734&lt;=Inputs!$B$6,AH1734&lt;&gt;Inputs!$B$7,AH1734&lt;&gt;Inputs!$B$8),1,0)</f>
        <v>1</v>
      </c>
      <c r="AK1734" s="13">
        <f>IF(INDEX($E1734:$AF1734,Inputs!$C$10)="","",INDEX($E1734:$AF1734,Inputs!$C$10))</f>
        <v>242287</v>
      </c>
      <c r="AL1734" s="13">
        <f>IF(INDEX($E1734:$AF1734,Inputs!$C$11)="","",INDEX($E1734:$AF1734,Inputs!$C$11))</f>
        <v>212000</v>
      </c>
      <c r="AM1734" s="19">
        <f>Regression!$C$5+Regression!$C$6*A1734</f>
        <v>8814.3043310296762</v>
      </c>
      <c r="AN1734" s="27">
        <f t="shared" si="380"/>
        <v>0.9556057612338007</v>
      </c>
      <c r="AO1734" s="30">
        <f>INDEX('Seasonal Index'!$E$2:$E$53,AI1734)</f>
        <v>1.002097408025427</v>
      </c>
      <c r="AP1734" s="34">
        <f t="shared" si="381"/>
        <v>8405.370508438913</v>
      </c>
      <c r="AQ1734" s="16">
        <f>IF(AJ1734=1,A1734-Regression!$C$15,0)</f>
        <v>237.71942446043158</v>
      </c>
      <c r="AR1734" s="16">
        <f>IF(AJ1734=1,AK1734-Regression!$D$15,0)</f>
        <v>-25115.97841726616</v>
      </c>
      <c r="AS1734" s="16">
        <f>IF(AJ1734=1,AL1734-Regression!$E$15,0)</f>
        <v>-23292.565947242198</v>
      </c>
      <c r="AT1734" s="16">
        <f>IF(AJ1734=1,AP1734-Regression!$F$15,0)</f>
        <v>-689.20213338435315</v>
      </c>
      <c r="AU1734" s="19">
        <f>IF(AND(ISNUMBER(AK1734),ISNUMBER(AL1734)),Regression!$C$38+Regression!$D$38*A1734+Regression!$E$38*AK1734+Regression!$F$38*AL1734,"")</f>
        <v>8739.1947686654621</v>
      </c>
      <c r="AV1734" s="34">
        <f t="shared" si="382"/>
        <v>8757.5244259090305</v>
      </c>
      <c r="AW1734" s="13" t="str">
        <f>IF(AJ1734=1,"Train",IF(AH1734=Inputs!$B$6+1,"Validation",IF(AH1734&gt;Inputs!$B$6+1,"Forecast","Not used")))</f>
        <v>Train</v>
      </c>
      <c r="AX1734" s="34">
        <f t="shared" si="383"/>
        <v>8423</v>
      </c>
      <c r="AY1734" s="38" t="str">
        <f t="shared" si="384"/>
        <v/>
      </c>
      <c r="AZ1734" s="13">
        <f t="shared" si="385"/>
        <v>-333.82426022654909</v>
      </c>
      <c r="BB1734" s="19">
        <f>Regression!$C$45+Regression!$C$46*A1734</f>
        <v>8846.8923108533127</v>
      </c>
      <c r="BC1734" s="27">
        <f t="shared" si="386"/>
        <v>0.95208573858943846</v>
      </c>
      <c r="BD1734" s="30">
        <f>INDEX('Seasonal Index'!$H$2:$H$53,AI1734)</f>
        <v>1.0144500074765384</v>
      </c>
      <c r="BE1734" s="34">
        <f t="shared" si="387"/>
        <v>8974.7299708892733</v>
      </c>
      <c r="BF1734" s="38" t="str">
        <f t="shared" si="388"/>
        <v/>
      </c>
      <c r="BG1734" s="34">
        <f t="shared" si="389"/>
        <v>8423</v>
      </c>
      <c r="BH1734" s="13">
        <f t="shared" si="390"/>
        <v>0</v>
      </c>
      <c r="BI1734" s="13">
        <f t="shared" si="391"/>
        <v>0</v>
      </c>
    </row>
    <row r="1735" spans="1:61" x14ac:dyDescent="0.2">
      <c r="A1735" s="15">
        <v>1734</v>
      </c>
      <c r="B1735" s="35">
        <v>45408</v>
      </c>
      <c r="C1735" s="36">
        <v>8618</v>
      </c>
      <c r="D1735" s="37"/>
      <c r="E1735" s="15">
        <v>5060.232</v>
      </c>
      <c r="F1735" s="15">
        <v>209000</v>
      </c>
      <c r="G1735" s="15">
        <v>2481831.7142857099</v>
      </c>
      <c r="H1735" s="15">
        <v>84.475999999999999</v>
      </c>
      <c r="I1735" s="15">
        <v>88.531999999999996</v>
      </c>
      <c r="J1735" s="15">
        <v>3.6680000000000001</v>
      </c>
      <c r="K1735" s="15">
        <v>28424.722000000002</v>
      </c>
      <c r="L1735" s="15">
        <v>587067</v>
      </c>
      <c r="M1735" s="15">
        <v>622</v>
      </c>
      <c r="N1735" s="15">
        <v>16.21</v>
      </c>
      <c r="O1735" s="15">
        <v>242287</v>
      </c>
      <c r="P1735" s="15">
        <v>19446.5</v>
      </c>
      <c r="Q1735" s="15">
        <v>4988226</v>
      </c>
      <c r="R1735" s="15">
        <v>990000</v>
      </c>
      <c r="S1735" s="15">
        <v>11655</v>
      </c>
      <c r="T1735" s="15">
        <v>17.503</v>
      </c>
      <c r="U1735" s="15">
        <v>162.19999999999999</v>
      </c>
      <c r="V1735" s="15">
        <v>12</v>
      </c>
      <c r="W1735" s="15">
        <v>86.1</v>
      </c>
      <c r="X1735" s="15">
        <v>122.93566</v>
      </c>
      <c r="Y1735" s="15">
        <v>2.5</v>
      </c>
      <c r="Z1735" s="15">
        <v>3</v>
      </c>
      <c r="AA1735" s="15">
        <v>78.954002380371094</v>
      </c>
      <c r="AB1735" s="15">
        <v>337087</v>
      </c>
      <c r="AC1735" s="15">
        <v>27.48</v>
      </c>
      <c r="AD1735" s="15">
        <v>0</v>
      </c>
      <c r="AE1735" s="15">
        <v>66.099999999999994</v>
      </c>
      <c r="AF1735" s="15">
        <v>8.6</v>
      </c>
      <c r="AH1735" s="13">
        <f t="shared" si="378"/>
        <v>2024</v>
      </c>
      <c r="AI1735" s="13">
        <f t="shared" si="379"/>
        <v>17</v>
      </c>
      <c r="AJ1735" s="13">
        <f>IF(AND(ISNUMBER(C1735),ISNUMBER(AK1735),ISNUMBER(AL1735),AH1735&gt;=Inputs!$B$5,AH1735&lt;=Inputs!$B$6,AH1735&lt;&gt;Inputs!$B$7,AH1735&lt;&gt;Inputs!$B$8),1,0)</f>
        <v>1</v>
      </c>
      <c r="AK1735" s="13">
        <f>IF(INDEX($E1735:$AF1735,Inputs!$C$10)="","",INDEX($E1735:$AF1735,Inputs!$C$10))</f>
        <v>242287</v>
      </c>
      <c r="AL1735" s="13">
        <f>IF(INDEX($E1735:$AF1735,Inputs!$C$11)="","",INDEX($E1735:$AF1735,Inputs!$C$11))</f>
        <v>209000</v>
      </c>
      <c r="AM1735" s="19">
        <f>Regression!$C$5+Regression!$C$6*A1735</f>
        <v>8813.1316560913583</v>
      </c>
      <c r="AN1735" s="27">
        <f t="shared" si="380"/>
        <v>0.97785898773491153</v>
      </c>
      <c r="AO1735" s="30">
        <f>INDEX('Seasonal Index'!$E$2:$E$53,AI1735)</f>
        <v>0.98572000908513657</v>
      </c>
      <c r="AP1735" s="34">
        <f t="shared" si="381"/>
        <v>8742.8477869679355</v>
      </c>
      <c r="AQ1735" s="16">
        <f>IF(AJ1735=1,A1735-Regression!$C$15,0)</f>
        <v>238.71942446043158</v>
      </c>
      <c r="AR1735" s="16">
        <f>IF(AJ1735=1,AK1735-Regression!$D$15,0)</f>
        <v>-25115.97841726616</v>
      </c>
      <c r="AS1735" s="16">
        <f>IF(AJ1735=1,AL1735-Regression!$E$15,0)</f>
        <v>-26292.565947242198</v>
      </c>
      <c r="AT1735" s="16">
        <f>IF(AJ1735=1,AP1735-Regression!$F$15,0)</f>
        <v>-351.7248548553307</v>
      </c>
      <c r="AU1735" s="19">
        <f>IF(AND(ISNUMBER(AK1735),ISNUMBER(AL1735)),Regression!$C$38+Regression!$D$38*A1735+Regression!$E$38*AK1735+Regression!$F$38*AL1735,"")</f>
        <v>8745.5975795777995</v>
      </c>
      <c r="AV1735" s="34">
        <f t="shared" si="382"/>
        <v>8620.7105255963761</v>
      </c>
      <c r="AW1735" s="13" t="str">
        <f>IF(AJ1735=1,"Train",IF(AH1735=Inputs!$B$6+1,"Validation",IF(AH1735&gt;Inputs!$B$6+1,"Forecast","Not used")))</f>
        <v>Train</v>
      </c>
      <c r="AX1735" s="34">
        <f t="shared" si="383"/>
        <v>8618</v>
      </c>
      <c r="AY1735" s="38" t="str">
        <f t="shared" si="384"/>
        <v/>
      </c>
      <c r="AZ1735" s="13">
        <f t="shared" si="385"/>
        <v>-2.7497926098640164</v>
      </c>
      <c r="BB1735" s="19">
        <f>Regression!$C$45+Regression!$C$46*A1735</f>
        <v>8848.4518104660892</v>
      </c>
      <c r="BC1735" s="27">
        <f t="shared" si="386"/>
        <v>0.97395569130031234</v>
      </c>
      <c r="BD1735" s="30">
        <f>INDEX('Seasonal Index'!$H$2:$H$53,AI1735)</f>
        <v>0.9921535913252727</v>
      </c>
      <c r="BE1735" s="34">
        <f t="shared" si="387"/>
        <v>8779.0232414225411</v>
      </c>
      <c r="BF1735" s="38" t="str">
        <f t="shared" si="388"/>
        <v/>
      </c>
      <c r="BG1735" s="34">
        <f t="shared" si="389"/>
        <v>8618</v>
      </c>
      <c r="BH1735" s="13">
        <f t="shared" si="390"/>
        <v>0</v>
      </c>
      <c r="BI1735" s="13">
        <f t="shared" si="391"/>
        <v>0</v>
      </c>
    </row>
    <row r="1736" spans="1:61" x14ac:dyDescent="0.2">
      <c r="A1736" s="15">
        <v>1735</v>
      </c>
      <c r="B1736" s="35">
        <v>45415</v>
      </c>
      <c r="C1736" s="36">
        <v>8797</v>
      </c>
      <c r="D1736" s="37"/>
      <c r="E1736" s="15">
        <v>5072.4480000000003</v>
      </c>
      <c r="F1736" s="15">
        <v>207000</v>
      </c>
      <c r="G1736" s="15">
        <v>2446624.8571428601</v>
      </c>
      <c r="H1736" s="15">
        <v>81.738</v>
      </c>
      <c r="I1736" s="15">
        <v>85.725999999999999</v>
      </c>
      <c r="J1736" s="15">
        <v>3.653</v>
      </c>
      <c r="K1736" s="15">
        <v>28424.722000000002</v>
      </c>
      <c r="L1736" s="15">
        <v>587067</v>
      </c>
      <c r="M1736" s="15">
        <v>622</v>
      </c>
      <c r="N1736" s="15">
        <v>16.21</v>
      </c>
      <c r="O1736" s="15">
        <v>242287</v>
      </c>
      <c r="P1736" s="15">
        <v>19446.5</v>
      </c>
      <c r="Q1736" s="15">
        <v>4988226</v>
      </c>
      <c r="R1736" s="15">
        <v>990000</v>
      </c>
      <c r="S1736" s="15">
        <v>11655</v>
      </c>
      <c r="T1736" s="15">
        <v>17.503</v>
      </c>
      <c r="U1736" s="15">
        <v>162.19999999999999</v>
      </c>
      <c r="V1736" s="15">
        <v>12</v>
      </c>
      <c r="W1736" s="15">
        <v>86.1</v>
      </c>
      <c r="X1736" s="15">
        <v>122.89182</v>
      </c>
      <c r="Y1736" s="15">
        <v>2.5</v>
      </c>
      <c r="Z1736" s="15">
        <v>3</v>
      </c>
      <c r="AA1736" s="15">
        <v>78.954002380371094</v>
      </c>
      <c r="AB1736" s="15">
        <v>337087</v>
      </c>
      <c r="AC1736" s="15">
        <v>27.48</v>
      </c>
      <c r="AD1736" s="15">
        <v>0</v>
      </c>
      <c r="AE1736" s="15">
        <v>15</v>
      </c>
      <c r="AF1736" s="15">
        <v>20.9</v>
      </c>
      <c r="AH1736" s="13">
        <f t="shared" si="378"/>
        <v>2024</v>
      </c>
      <c r="AI1736" s="13">
        <f t="shared" si="379"/>
        <v>18</v>
      </c>
      <c r="AJ1736" s="13">
        <f>IF(AND(ISNUMBER(C1736),ISNUMBER(AK1736),ISNUMBER(AL1736),AH1736&gt;=Inputs!$B$5,AH1736&lt;=Inputs!$B$6,AH1736&lt;&gt;Inputs!$B$7,AH1736&lt;&gt;Inputs!$B$8),1,0)</f>
        <v>1</v>
      </c>
      <c r="AK1736" s="13">
        <f>IF(INDEX($E1736:$AF1736,Inputs!$C$10)="","",INDEX($E1736:$AF1736,Inputs!$C$10))</f>
        <v>242287</v>
      </c>
      <c r="AL1736" s="13">
        <f>IF(INDEX($E1736:$AF1736,Inputs!$C$11)="","",INDEX($E1736:$AF1736,Inputs!$C$11))</f>
        <v>207000</v>
      </c>
      <c r="AM1736" s="19">
        <f>Regression!$C$5+Regression!$C$6*A1736</f>
        <v>8811.9589811530386</v>
      </c>
      <c r="AN1736" s="27">
        <f t="shared" si="380"/>
        <v>0.99830242274333858</v>
      </c>
      <c r="AO1736" s="30">
        <f>INDEX('Seasonal Index'!$E$2:$E$53,AI1736)</f>
        <v>1.0181401500092944</v>
      </c>
      <c r="AP1736" s="34">
        <f t="shared" si="381"/>
        <v>8640.2643093091792</v>
      </c>
      <c r="AQ1736" s="16">
        <f>IF(AJ1736=1,A1736-Regression!$C$15,0)</f>
        <v>239.71942446043158</v>
      </c>
      <c r="AR1736" s="16">
        <f>IF(AJ1736=1,AK1736-Regression!$D$15,0)</f>
        <v>-25115.97841726616</v>
      </c>
      <c r="AS1736" s="16">
        <f>IF(AJ1736=1,AL1736-Regression!$E$15,0)</f>
        <v>-28292.565947242198</v>
      </c>
      <c r="AT1736" s="16">
        <f>IF(AJ1736=1,AP1736-Regression!$F$15,0)</f>
        <v>-454.30833251408694</v>
      </c>
      <c r="AU1736" s="19">
        <f>IF(AND(ISNUMBER(AK1736),ISNUMBER(AL1736)),Regression!$C$38+Regression!$D$38*A1736+Regression!$E$38*AK1736+Regression!$F$38*AL1736,"")</f>
        <v>8749.3453491133769</v>
      </c>
      <c r="AV1736" s="34">
        <f t="shared" si="382"/>
        <v>8908.0597862294162</v>
      </c>
      <c r="AW1736" s="13" t="str">
        <f>IF(AJ1736=1,"Train",IF(AH1736=Inputs!$B$6+1,"Validation",IF(AH1736&gt;Inputs!$B$6+1,"Forecast","Not used")))</f>
        <v>Train</v>
      </c>
      <c r="AX1736" s="34">
        <f t="shared" si="383"/>
        <v>8797</v>
      </c>
      <c r="AY1736" s="38" t="str">
        <f t="shared" si="384"/>
        <v/>
      </c>
      <c r="AZ1736" s="13">
        <f t="shared" si="385"/>
        <v>-109.08103980419764</v>
      </c>
      <c r="BB1736" s="19">
        <f>Regression!$C$45+Regression!$C$46*A1736</f>
        <v>8850.0113100788676</v>
      </c>
      <c r="BC1736" s="27">
        <f t="shared" si="386"/>
        <v>0.9940100291150481</v>
      </c>
      <c r="BD1736" s="30">
        <f>INDEX('Seasonal Index'!$H$2:$H$53,AI1736)</f>
        <v>1.0188493846734186</v>
      </c>
      <c r="BE1736" s="34">
        <f t="shared" si="387"/>
        <v>9016.8285776266493</v>
      </c>
      <c r="BF1736" s="38" t="str">
        <f t="shared" si="388"/>
        <v/>
      </c>
      <c r="BG1736" s="34">
        <f t="shared" si="389"/>
        <v>8797</v>
      </c>
      <c r="BH1736" s="13">
        <f t="shared" si="390"/>
        <v>0</v>
      </c>
      <c r="BI1736" s="13">
        <f t="shared" si="391"/>
        <v>0</v>
      </c>
    </row>
    <row r="1737" spans="1:61" x14ac:dyDescent="0.2">
      <c r="A1737" s="15">
        <v>1736</v>
      </c>
      <c r="B1737" s="35">
        <v>45422</v>
      </c>
      <c r="C1737" s="36">
        <v>8875</v>
      </c>
      <c r="D1737" s="37"/>
      <c r="E1737" s="15">
        <v>5198.5739999999996</v>
      </c>
      <c r="F1737" s="15">
        <v>230000</v>
      </c>
      <c r="G1737" s="15">
        <v>2546420.42857143</v>
      </c>
      <c r="H1737" s="15">
        <v>80.262</v>
      </c>
      <c r="I1737" s="15">
        <v>82.947500000000005</v>
      </c>
      <c r="J1737" s="15">
        <v>3.6429999999999998</v>
      </c>
      <c r="K1737" s="15">
        <v>28708.161</v>
      </c>
      <c r="L1737" s="15">
        <v>587067</v>
      </c>
      <c r="M1737" s="15">
        <v>625</v>
      </c>
      <c r="N1737" s="15">
        <v>16.21</v>
      </c>
      <c r="O1737" s="15">
        <v>242287</v>
      </c>
      <c r="P1737" s="15">
        <v>19581.8</v>
      </c>
      <c r="Q1737" s="15">
        <v>4988226</v>
      </c>
      <c r="R1737" s="15">
        <v>990000</v>
      </c>
      <c r="S1737" s="15">
        <v>11655</v>
      </c>
      <c r="T1737" s="15">
        <v>17.503</v>
      </c>
      <c r="U1737" s="15">
        <v>163.9</v>
      </c>
      <c r="V1737" s="15">
        <v>12</v>
      </c>
      <c r="W1737" s="15">
        <v>82.7</v>
      </c>
      <c r="X1737" s="15">
        <v>122.62457999999999</v>
      </c>
      <c r="Y1737" s="15">
        <v>2.5</v>
      </c>
      <c r="Z1737" s="15">
        <v>3</v>
      </c>
      <c r="AA1737" s="15">
        <v>78.954002380371094</v>
      </c>
      <c r="AB1737" s="15">
        <v>337087</v>
      </c>
      <c r="AC1737" s="15">
        <v>27.1</v>
      </c>
      <c r="AD1737" s="15">
        <v>0</v>
      </c>
      <c r="AE1737" s="15">
        <v>25.5</v>
      </c>
      <c r="AF1737" s="15">
        <v>30.7</v>
      </c>
      <c r="AH1737" s="13">
        <f t="shared" si="378"/>
        <v>2024</v>
      </c>
      <c r="AI1737" s="13">
        <f t="shared" si="379"/>
        <v>19</v>
      </c>
      <c r="AJ1737" s="13">
        <f>IF(AND(ISNUMBER(C1737),ISNUMBER(AK1737),ISNUMBER(AL1737),AH1737&gt;=Inputs!$B$5,AH1737&lt;=Inputs!$B$6,AH1737&lt;&gt;Inputs!$B$7,AH1737&lt;&gt;Inputs!$B$8),1,0)</f>
        <v>1</v>
      </c>
      <c r="AK1737" s="13">
        <f>IF(INDEX($E1737:$AF1737,Inputs!$C$10)="","",INDEX($E1737:$AF1737,Inputs!$C$10))</f>
        <v>242287</v>
      </c>
      <c r="AL1737" s="13">
        <f>IF(INDEX($E1737:$AF1737,Inputs!$C$11)="","",INDEX($E1737:$AF1737,Inputs!$C$11))</f>
        <v>230000</v>
      </c>
      <c r="AM1737" s="19">
        <f>Regression!$C$5+Regression!$C$6*A1737</f>
        <v>8810.7863062147189</v>
      </c>
      <c r="AN1737" s="27">
        <f t="shared" si="380"/>
        <v>1.0072880775396842</v>
      </c>
      <c r="AO1737" s="30">
        <f>INDEX('Seasonal Index'!$E$2:$E$53,AI1737)</f>
        <v>1.0133712391889671</v>
      </c>
      <c r="AP1737" s="34">
        <f t="shared" si="381"/>
        <v>8757.8960767654535</v>
      </c>
      <c r="AQ1737" s="16">
        <f>IF(AJ1737=1,A1737-Regression!$C$15,0)</f>
        <v>240.71942446043158</v>
      </c>
      <c r="AR1737" s="16">
        <f>IF(AJ1737=1,AK1737-Regression!$D$15,0)</f>
        <v>-25115.97841726616</v>
      </c>
      <c r="AS1737" s="16">
        <f>IF(AJ1737=1,AL1737-Regression!$E$15,0)</f>
        <v>-5292.5659472421976</v>
      </c>
      <c r="AT1737" s="16">
        <f>IF(AJ1737=1,AP1737-Regression!$F$15,0)</f>
        <v>-336.6765650578127</v>
      </c>
      <c r="AU1737" s="19">
        <f>IF(AND(ISNUMBER(AK1737),ISNUMBER(AL1737)),Regression!$C$38+Regression!$D$38*A1737+Regression!$E$38*AK1737+Regression!$F$38*AL1737,"")</f>
        <v>8686.7170842300293</v>
      </c>
      <c r="AV1737" s="34">
        <f t="shared" si="382"/>
        <v>8802.8692561301559</v>
      </c>
      <c r="AW1737" s="13" t="str">
        <f>IF(AJ1737=1,"Train",IF(AH1737=Inputs!$B$6+1,"Validation",IF(AH1737&gt;Inputs!$B$6+1,"Forecast","Not used")))</f>
        <v>Train</v>
      </c>
      <c r="AX1737" s="34">
        <f t="shared" si="383"/>
        <v>8875</v>
      </c>
      <c r="AY1737" s="38" t="str">
        <f t="shared" si="384"/>
        <v/>
      </c>
      <c r="AZ1737" s="13">
        <f t="shared" si="385"/>
        <v>71.178992535424186</v>
      </c>
      <c r="BB1737" s="19">
        <f>Regression!$C$45+Regression!$C$46*A1737</f>
        <v>8851.5708096916442</v>
      </c>
      <c r="BC1737" s="27">
        <f t="shared" si="386"/>
        <v>1.0026468963319712</v>
      </c>
      <c r="BD1737" s="30">
        <f>INDEX('Seasonal Index'!$H$2:$H$53,AI1737)</f>
        <v>1.0190603733092338</v>
      </c>
      <c r="BE1737" s="34">
        <f t="shared" si="387"/>
        <v>9020.2850536974838</v>
      </c>
      <c r="BF1737" s="38" t="str">
        <f t="shared" si="388"/>
        <v/>
      </c>
      <c r="BG1737" s="34">
        <f t="shared" si="389"/>
        <v>8875</v>
      </c>
      <c r="BH1737" s="13">
        <f t="shared" si="390"/>
        <v>0</v>
      </c>
      <c r="BI1737" s="13">
        <f t="shared" si="391"/>
        <v>0</v>
      </c>
    </row>
    <row r="1738" spans="1:61" x14ac:dyDescent="0.2">
      <c r="A1738" s="15">
        <v>1737</v>
      </c>
      <c r="B1738" s="35">
        <v>45429</v>
      </c>
      <c r="C1738" s="36">
        <v>9315</v>
      </c>
      <c r="D1738" s="37"/>
      <c r="E1738" s="15">
        <v>5275.3239999999996</v>
      </c>
      <c r="F1738" s="15">
        <v>222000</v>
      </c>
      <c r="G1738" s="15">
        <v>2594322</v>
      </c>
      <c r="H1738" s="15">
        <v>80.614000000000004</v>
      </c>
      <c r="I1738" s="15">
        <v>81.61</v>
      </c>
      <c r="J1738" s="15">
        <v>3.6080000000000001</v>
      </c>
      <c r="K1738" s="15">
        <v>28708.161</v>
      </c>
      <c r="L1738" s="15">
        <v>597906</v>
      </c>
      <c r="M1738" s="15">
        <v>625</v>
      </c>
      <c r="N1738" s="15">
        <v>16.457999999999998</v>
      </c>
      <c r="O1738" s="15">
        <v>275803</v>
      </c>
      <c r="P1738" s="15">
        <v>19581.8</v>
      </c>
      <c r="Q1738" s="15">
        <v>4988226</v>
      </c>
      <c r="R1738" s="15">
        <v>990000</v>
      </c>
      <c r="S1738" s="15">
        <v>11655</v>
      </c>
      <c r="T1738" s="15">
        <v>17.503</v>
      </c>
      <c r="U1738" s="15">
        <v>163.9</v>
      </c>
      <c r="V1738" s="15">
        <v>12</v>
      </c>
      <c r="W1738" s="15">
        <v>82.7</v>
      </c>
      <c r="X1738" s="15">
        <v>122.07086</v>
      </c>
      <c r="Y1738" s="15">
        <v>2.5</v>
      </c>
      <c r="Z1738" s="15">
        <v>3.25979399681091</v>
      </c>
      <c r="AA1738" s="15">
        <v>83.629104614257798</v>
      </c>
      <c r="AB1738" s="15">
        <v>337087</v>
      </c>
      <c r="AC1738" s="15">
        <v>27.1</v>
      </c>
      <c r="AD1738" s="15">
        <v>0</v>
      </c>
      <c r="AE1738" s="15">
        <v>24.2</v>
      </c>
      <c r="AF1738" s="15">
        <v>17.2</v>
      </c>
      <c r="AH1738" s="13">
        <f t="shared" si="378"/>
        <v>2024</v>
      </c>
      <c r="AI1738" s="13">
        <f t="shared" si="379"/>
        <v>20</v>
      </c>
      <c r="AJ1738" s="13">
        <f>IF(AND(ISNUMBER(C1738),ISNUMBER(AK1738),ISNUMBER(AL1738),AH1738&gt;=Inputs!$B$5,AH1738&lt;=Inputs!$B$6,AH1738&lt;&gt;Inputs!$B$7,AH1738&lt;&gt;Inputs!$B$8),1,0)</f>
        <v>1</v>
      </c>
      <c r="AK1738" s="13">
        <f>IF(INDEX($E1738:$AF1738,Inputs!$C$10)="","",INDEX($E1738:$AF1738,Inputs!$C$10))</f>
        <v>275803</v>
      </c>
      <c r="AL1738" s="13">
        <f>IF(INDEX($E1738:$AF1738,Inputs!$C$11)="","",INDEX($E1738:$AF1738,Inputs!$C$11))</f>
        <v>222000</v>
      </c>
      <c r="AM1738" s="19">
        <f>Regression!$C$5+Regression!$C$6*A1738</f>
        <v>8809.6136312764011</v>
      </c>
      <c r="AN1738" s="27">
        <f t="shared" si="380"/>
        <v>1.0573675974766188</v>
      </c>
      <c r="AO1738" s="30">
        <f>INDEX('Seasonal Index'!$E$2:$E$53,AI1738)</f>
        <v>1.0355119111831677</v>
      </c>
      <c r="AP1738" s="34">
        <f t="shared" si="381"/>
        <v>8995.5507989828475</v>
      </c>
      <c r="AQ1738" s="16">
        <f>IF(AJ1738=1,A1738-Regression!$C$15,0)</f>
        <v>241.71942446043158</v>
      </c>
      <c r="AR1738" s="16">
        <f>IF(AJ1738=1,AK1738-Regression!$D$15,0)</f>
        <v>8400.0215827338398</v>
      </c>
      <c r="AS1738" s="16">
        <f>IF(AJ1738=1,AL1738-Regression!$E$15,0)</f>
        <v>-13292.565947242198</v>
      </c>
      <c r="AT1738" s="16">
        <f>IF(AJ1738=1,AP1738-Regression!$F$15,0)</f>
        <v>-99.021842840418685</v>
      </c>
      <c r="AU1738" s="19">
        <f>IF(AND(ISNUMBER(AK1738),ISNUMBER(AL1738)),Regression!$C$38+Regression!$D$38*A1738+Regression!$E$38*AK1738+Regression!$F$38*AL1738,"")</f>
        <v>8767.5507793584438</v>
      </c>
      <c r="AV1738" s="34">
        <f t="shared" si="382"/>
        <v>9078.9032639289326</v>
      </c>
      <c r="AW1738" s="13" t="str">
        <f>IF(AJ1738=1,"Train",IF(AH1738=Inputs!$B$6+1,"Validation",IF(AH1738&gt;Inputs!$B$6+1,"Forecast","Not used")))</f>
        <v>Train</v>
      </c>
      <c r="AX1738" s="34">
        <f t="shared" si="383"/>
        <v>9315</v>
      </c>
      <c r="AY1738" s="38" t="str">
        <f t="shared" si="384"/>
        <v/>
      </c>
      <c r="AZ1738" s="13">
        <f t="shared" si="385"/>
        <v>228.00001962440365</v>
      </c>
      <c r="BB1738" s="19">
        <f>Regression!$C$45+Regression!$C$46*A1738</f>
        <v>8853.1303093044207</v>
      </c>
      <c r="BC1738" s="27">
        <f t="shared" si="386"/>
        <v>1.0521702126320411</v>
      </c>
      <c r="BD1738" s="30">
        <f>INDEX('Seasonal Index'!$H$2:$H$53,AI1738)</f>
        <v>1.0467644841480233</v>
      </c>
      <c r="BE1738" s="34">
        <f t="shared" si="387"/>
        <v>9267.1423813142719</v>
      </c>
      <c r="BF1738" s="38" t="str">
        <f t="shared" si="388"/>
        <v/>
      </c>
      <c r="BG1738" s="34">
        <f t="shared" si="389"/>
        <v>9315</v>
      </c>
      <c r="BH1738" s="13">
        <f t="shared" si="390"/>
        <v>0</v>
      </c>
      <c r="BI1738" s="13">
        <f t="shared" si="391"/>
        <v>0</v>
      </c>
    </row>
    <row r="1739" spans="1:61" x14ac:dyDescent="0.2">
      <c r="A1739" s="15">
        <v>1738</v>
      </c>
      <c r="B1739" s="35">
        <v>45436</v>
      </c>
      <c r="C1739" s="36">
        <v>9148</v>
      </c>
      <c r="D1739" s="37"/>
      <c r="E1739" s="15">
        <v>5301.8220000000001</v>
      </c>
      <c r="F1739" s="15">
        <v>216000</v>
      </c>
      <c r="G1739" s="15">
        <v>2691950.1428571399</v>
      </c>
      <c r="H1739" s="15">
        <v>79.430000000000007</v>
      </c>
      <c r="I1739" s="15">
        <v>80.239999999999995</v>
      </c>
      <c r="J1739" s="15">
        <v>3.5840000000000001</v>
      </c>
      <c r="K1739" s="15">
        <v>28708.161</v>
      </c>
      <c r="L1739" s="15">
        <v>597906</v>
      </c>
      <c r="M1739" s="15">
        <v>625</v>
      </c>
      <c r="N1739" s="15">
        <v>16.457999999999998</v>
      </c>
      <c r="O1739" s="15">
        <v>275803</v>
      </c>
      <c r="P1739" s="15">
        <v>19581.8</v>
      </c>
      <c r="Q1739" s="15">
        <v>4988226</v>
      </c>
      <c r="R1739" s="15">
        <v>990000</v>
      </c>
      <c r="S1739" s="15">
        <v>11655</v>
      </c>
      <c r="T1739" s="15">
        <v>17.687000000000001</v>
      </c>
      <c r="U1739" s="15">
        <v>163.9</v>
      </c>
      <c r="V1739" s="15">
        <v>12</v>
      </c>
      <c r="W1739" s="15">
        <v>82.7</v>
      </c>
      <c r="X1739" s="15">
        <v>121.553</v>
      </c>
      <c r="Y1739" s="15">
        <v>2.5</v>
      </c>
      <c r="Z1739" s="15">
        <v>3.25979399681091</v>
      </c>
      <c r="AA1739" s="15">
        <v>83.629104614257798</v>
      </c>
      <c r="AB1739" s="15">
        <v>337087</v>
      </c>
      <c r="AC1739" s="15">
        <v>27.1</v>
      </c>
      <c r="AD1739" s="15">
        <v>0</v>
      </c>
      <c r="AE1739" s="15">
        <v>6.8</v>
      </c>
      <c r="AF1739" s="15">
        <v>42.9</v>
      </c>
      <c r="AH1739" s="13">
        <f t="shared" si="378"/>
        <v>2024</v>
      </c>
      <c r="AI1739" s="13">
        <f t="shared" si="379"/>
        <v>21</v>
      </c>
      <c r="AJ1739" s="13">
        <f>IF(AND(ISNUMBER(C1739),ISNUMBER(AK1739),ISNUMBER(AL1739),AH1739&gt;=Inputs!$B$5,AH1739&lt;=Inputs!$B$6,AH1739&lt;&gt;Inputs!$B$7,AH1739&lt;&gt;Inputs!$B$8),1,0)</f>
        <v>1</v>
      </c>
      <c r="AK1739" s="13">
        <f>IF(INDEX($E1739:$AF1739,Inputs!$C$10)="","",INDEX($E1739:$AF1739,Inputs!$C$10))</f>
        <v>275803</v>
      </c>
      <c r="AL1739" s="13">
        <f>IF(INDEX($E1739:$AF1739,Inputs!$C$11)="","",INDEX($E1739:$AF1739,Inputs!$C$11))</f>
        <v>216000</v>
      </c>
      <c r="AM1739" s="19">
        <f>Regression!$C$5+Regression!$C$6*A1739</f>
        <v>8808.4409563380814</v>
      </c>
      <c r="AN1739" s="27">
        <f t="shared" si="380"/>
        <v>1.0385492785096766</v>
      </c>
      <c r="AO1739" s="30">
        <f>INDEX('Seasonal Index'!$E$2:$E$53,AI1739)</f>
        <v>1.0352245807811005</v>
      </c>
      <c r="AP1739" s="34">
        <f t="shared" si="381"/>
        <v>8836.729894007758</v>
      </c>
      <c r="AQ1739" s="16">
        <f>IF(AJ1739=1,A1739-Regression!$C$15,0)</f>
        <v>242.71942446043158</v>
      </c>
      <c r="AR1739" s="16">
        <f>IF(AJ1739=1,AK1739-Regression!$D$15,0)</f>
        <v>8400.0215827338398</v>
      </c>
      <c r="AS1739" s="16">
        <f>IF(AJ1739=1,AL1739-Regression!$E$15,0)</f>
        <v>-19292.565947242198</v>
      </c>
      <c r="AT1739" s="16">
        <f>IF(AJ1739=1,AP1739-Regression!$F$15,0)</f>
        <v>-257.84274781550812</v>
      </c>
      <c r="AU1739" s="19">
        <f>IF(AND(ISNUMBER(AK1739),ISNUMBER(AL1739)),Regression!$C$38+Regression!$D$38*A1739+Regression!$E$38*AK1739+Regression!$F$38*AL1739,"")</f>
        <v>8781.9187144010521</v>
      </c>
      <c r="AV1739" s="34">
        <f t="shared" si="382"/>
        <v>9091.2581195695293</v>
      </c>
      <c r="AW1739" s="13" t="str">
        <f>IF(AJ1739=1,"Train",IF(AH1739=Inputs!$B$6+1,"Validation",IF(AH1739&gt;Inputs!$B$6+1,"Forecast","Not used")))</f>
        <v>Train</v>
      </c>
      <c r="AX1739" s="34">
        <f t="shared" si="383"/>
        <v>9148</v>
      </c>
      <c r="AY1739" s="38" t="str">
        <f t="shared" si="384"/>
        <v/>
      </c>
      <c r="AZ1739" s="13">
        <f t="shared" si="385"/>
        <v>54.811179606705991</v>
      </c>
      <c r="BB1739" s="19">
        <f>Regression!$C$45+Regression!$C$46*A1739</f>
        <v>8854.6898089171973</v>
      </c>
      <c r="BC1739" s="27">
        <f t="shared" si="386"/>
        <v>1.0331248408936271</v>
      </c>
      <c r="BD1739" s="30">
        <f>INDEX('Seasonal Index'!$H$2:$H$53,AI1739)</f>
        <v>1.0342763462036404</v>
      </c>
      <c r="BE1739" s="34">
        <f t="shared" si="387"/>
        <v>9158.1962223334904</v>
      </c>
      <c r="BF1739" s="38" t="str">
        <f t="shared" si="388"/>
        <v/>
      </c>
      <c r="BG1739" s="34">
        <f t="shared" si="389"/>
        <v>9148</v>
      </c>
      <c r="BH1739" s="13">
        <f t="shared" si="390"/>
        <v>0</v>
      </c>
      <c r="BI1739" s="13">
        <f t="shared" si="391"/>
        <v>0</v>
      </c>
    </row>
    <row r="1740" spans="1:61" x14ac:dyDescent="0.2">
      <c r="A1740" s="15">
        <v>1739</v>
      </c>
      <c r="B1740" s="35">
        <v>45443</v>
      </c>
      <c r="C1740" s="36">
        <v>8946</v>
      </c>
      <c r="D1740" s="37"/>
      <c r="E1740" s="15">
        <v>5271.4949999999999</v>
      </c>
      <c r="F1740" s="15">
        <v>220000</v>
      </c>
      <c r="G1740" s="15">
        <v>2577834</v>
      </c>
      <c r="H1740" s="15">
        <v>79.517499999999998</v>
      </c>
      <c r="I1740" s="15">
        <v>80.917500000000004</v>
      </c>
      <c r="J1740" s="15">
        <v>3.577</v>
      </c>
      <c r="K1740" s="15">
        <v>28708.161</v>
      </c>
      <c r="L1740" s="15">
        <v>597906</v>
      </c>
      <c r="M1740" s="15">
        <v>625</v>
      </c>
      <c r="N1740" s="15">
        <v>16.457999999999998</v>
      </c>
      <c r="O1740" s="15">
        <v>275803</v>
      </c>
      <c r="P1740" s="15">
        <v>19581.8</v>
      </c>
      <c r="Q1740" s="15">
        <v>4988226</v>
      </c>
      <c r="R1740" s="15">
        <v>990000</v>
      </c>
      <c r="S1740" s="15">
        <v>11655</v>
      </c>
      <c r="T1740" s="15">
        <v>17.687000000000001</v>
      </c>
      <c r="U1740" s="15">
        <v>163.9</v>
      </c>
      <c r="V1740" s="15">
        <v>12</v>
      </c>
      <c r="W1740" s="15">
        <v>82.7</v>
      </c>
      <c r="X1740" s="15">
        <v>121.50386</v>
      </c>
      <c r="Y1740" s="15">
        <v>2.5</v>
      </c>
      <c r="Z1740" s="15">
        <v>3.25979399681091</v>
      </c>
      <c r="AA1740" s="15">
        <v>83.629104614257798</v>
      </c>
      <c r="AB1740" s="15">
        <v>337087</v>
      </c>
      <c r="AC1740" s="15">
        <v>27.1</v>
      </c>
      <c r="AD1740" s="15">
        <v>1</v>
      </c>
      <c r="AE1740" s="15">
        <v>9.8000000000000007</v>
      </c>
      <c r="AF1740" s="15">
        <v>37</v>
      </c>
      <c r="AH1740" s="13">
        <f t="shared" si="378"/>
        <v>2024</v>
      </c>
      <c r="AI1740" s="13">
        <f t="shared" si="379"/>
        <v>22</v>
      </c>
      <c r="AJ1740" s="13">
        <f>IF(AND(ISNUMBER(C1740),ISNUMBER(AK1740),ISNUMBER(AL1740),AH1740&gt;=Inputs!$B$5,AH1740&lt;=Inputs!$B$6,AH1740&lt;&gt;Inputs!$B$7,AH1740&lt;&gt;Inputs!$B$8),1,0)</f>
        <v>1</v>
      </c>
      <c r="AK1740" s="13">
        <f>IF(INDEX($E1740:$AF1740,Inputs!$C$10)="","",INDEX($E1740:$AF1740,Inputs!$C$10))</f>
        <v>275803</v>
      </c>
      <c r="AL1740" s="13">
        <f>IF(INDEX($E1740:$AF1740,Inputs!$C$11)="","",INDEX($E1740:$AF1740,Inputs!$C$11))</f>
        <v>220000</v>
      </c>
      <c r="AM1740" s="19">
        <f>Regression!$C$5+Regression!$C$6*A1740</f>
        <v>8807.2682813997635</v>
      </c>
      <c r="AN1740" s="27">
        <f t="shared" si="380"/>
        <v>1.0157519578338754</v>
      </c>
      <c r="AO1740" s="30">
        <f>INDEX('Seasonal Index'!$E$2:$E$53,AI1740)</f>
        <v>1.0139791701706116</v>
      </c>
      <c r="AP1740" s="34">
        <f t="shared" si="381"/>
        <v>8822.6664444149792</v>
      </c>
      <c r="AQ1740" s="16">
        <f>IF(AJ1740=1,A1740-Regression!$C$15,0)</f>
        <v>243.71942446043158</v>
      </c>
      <c r="AR1740" s="16">
        <f>IF(AJ1740=1,AK1740-Regression!$D$15,0)</f>
        <v>8400.0215827338398</v>
      </c>
      <c r="AS1740" s="16">
        <f>IF(AJ1740=1,AL1740-Regression!$E$15,0)</f>
        <v>-15292.565947242198</v>
      </c>
      <c r="AT1740" s="16">
        <f>IF(AJ1740=1,AP1740-Regression!$F$15,0)</f>
        <v>-271.90619740828697</v>
      </c>
      <c r="AU1740" s="19">
        <f>IF(AND(ISNUMBER(AK1740),ISNUMBER(AL1740)),Regression!$C$38+Regression!$D$38*A1740+Regression!$E$38*AK1740+Regression!$F$38*AL1740,"")</f>
        <v>8769.7362356760877</v>
      </c>
      <c r="AV1740" s="34">
        <f t="shared" si="382"/>
        <v>8892.3298708659822</v>
      </c>
      <c r="AW1740" s="13" t="str">
        <f>IF(AJ1740=1,"Train",IF(AH1740=Inputs!$B$6+1,"Validation",IF(AH1740&gt;Inputs!$B$6+1,"Forecast","Not used")))</f>
        <v>Train</v>
      </c>
      <c r="AX1740" s="34">
        <f t="shared" si="383"/>
        <v>8946</v>
      </c>
      <c r="AY1740" s="38" t="str">
        <f t="shared" si="384"/>
        <v/>
      </c>
      <c r="AZ1740" s="13">
        <f t="shared" si="385"/>
        <v>52.930208738891452</v>
      </c>
      <c r="BB1740" s="19">
        <f>Regression!$C$45+Regression!$C$46*A1740</f>
        <v>8856.2493085299739</v>
      </c>
      <c r="BC1740" s="27">
        <f t="shared" si="386"/>
        <v>1.0101341649657019</v>
      </c>
      <c r="BD1740" s="30">
        <f>INDEX('Seasonal Index'!$H$2:$H$53,AI1740)</f>
        <v>1.0395594903117378</v>
      </c>
      <c r="BE1740" s="34">
        <f t="shared" si="387"/>
        <v>9206.5980172490999</v>
      </c>
      <c r="BF1740" s="38" t="str">
        <f t="shared" si="388"/>
        <v/>
      </c>
      <c r="BG1740" s="34">
        <f t="shared" si="389"/>
        <v>8946</v>
      </c>
      <c r="BH1740" s="13">
        <f t="shared" si="390"/>
        <v>0</v>
      </c>
      <c r="BI1740" s="13">
        <f t="shared" si="391"/>
        <v>0</v>
      </c>
    </row>
    <row r="1741" spans="1:61" x14ac:dyDescent="0.2">
      <c r="A1741" s="15">
        <v>1740</v>
      </c>
      <c r="B1741" s="35">
        <v>45450</v>
      </c>
      <c r="C1741" s="36">
        <v>9040</v>
      </c>
      <c r="D1741" s="37"/>
      <c r="E1741" s="15">
        <v>5325.7439999999997</v>
      </c>
      <c r="F1741" s="15">
        <v>227000</v>
      </c>
      <c r="G1741" s="15">
        <v>2653829.8571428601</v>
      </c>
      <c r="H1741" s="15">
        <v>75.531999999999996</v>
      </c>
      <c r="I1741" s="15">
        <v>76.585999999999999</v>
      </c>
      <c r="J1741" s="15">
        <v>3.516</v>
      </c>
      <c r="K1741" s="15">
        <v>28708.161</v>
      </c>
      <c r="L1741" s="15">
        <v>597906</v>
      </c>
      <c r="M1741" s="15">
        <v>617</v>
      </c>
      <c r="N1741" s="15">
        <v>16.457999999999998</v>
      </c>
      <c r="O1741" s="15">
        <v>275803</v>
      </c>
      <c r="P1741" s="15">
        <v>19665.7</v>
      </c>
      <c r="Q1741" s="15">
        <v>4988226</v>
      </c>
      <c r="R1741" s="15">
        <v>990000</v>
      </c>
      <c r="S1741" s="15">
        <v>11655</v>
      </c>
      <c r="T1741" s="15">
        <v>17.687000000000001</v>
      </c>
      <c r="U1741" s="15">
        <v>163.9</v>
      </c>
      <c r="V1741" s="15">
        <v>12</v>
      </c>
      <c r="W1741" s="15">
        <v>88.7</v>
      </c>
      <c r="X1741" s="15">
        <v>121.91305</v>
      </c>
      <c r="Y1741" s="15">
        <v>3.8461538461538498</v>
      </c>
      <c r="Z1741" s="15">
        <v>3.25979399681091</v>
      </c>
      <c r="AA1741" s="15">
        <v>83.629104614257798</v>
      </c>
      <c r="AB1741" s="15">
        <v>337087</v>
      </c>
      <c r="AC1741" s="15">
        <v>26.63</v>
      </c>
      <c r="AD1741" s="15">
        <v>0</v>
      </c>
      <c r="AE1741" s="15">
        <v>1.6</v>
      </c>
      <c r="AF1741" s="15">
        <v>50.3</v>
      </c>
      <c r="AH1741" s="13">
        <f t="shared" si="378"/>
        <v>2024</v>
      </c>
      <c r="AI1741" s="13">
        <f t="shared" si="379"/>
        <v>23</v>
      </c>
      <c r="AJ1741" s="13">
        <f>IF(AND(ISNUMBER(C1741),ISNUMBER(AK1741),ISNUMBER(AL1741),AH1741&gt;=Inputs!$B$5,AH1741&lt;=Inputs!$B$6,AH1741&lt;&gt;Inputs!$B$7,AH1741&lt;&gt;Inputs!$B$8),1,0)</f>
        <v>1</v>
      </c>
      <c r="AK1741" s="13">
        <f>IF(INDEX($E1741:$AF1741,Inputs!$C$10)="","",INDEX($E1741:$AF1741,Inputs!$C$10))</f>
        <v>275803</v>
      </c>
      <c r="AL1741" s="13">
        <f>IF(INDEX($E1741:$AF1741,Inputs!$C$11)="","",INDEX($E1741:$AF1741,Inputs!$C$11))</f>
        <v>227000</v>
      </c>
      <c r="AM1741" s="19">
        <f>Regression!$C$5+Regression!$C$6*A1741</f>
        <v>8806.0956064614438</v>
      </c>
      <c r="AN1741" s="27">
        <f t="shared" si="380"/>
        <v>1.0265616459315896</v>
      </c>
      <c r="AO1741" s="30">
        <f>INDEX('Seasonal Index'!$E$2:$E$53,AI1741)</f>
        <v>1.0375597367919589</v>
      </c>
      <c r="AP1741" s="34">
        <f t="shared" si="381"/>
        <v>8712.751352467536</v>
      </c>
      <c r="AQ1741" s="16">
        <f>IF(AJ1741=1,A1741-Regression!$C$15,0)</f>
        <v>244.71942446043158</v>
      </c>
      <c r="AR1741" s="16">
        <f>IF(AJ1741=1,AK1741-Regression!$D$15,0)</f>
        <v>8400.0215827338398</v>
      </c>
      <c r="AS1741" s="16">
        <f>IF(AJ1741=1,AL1741-Regression!$E$15,0)</f>
        <v>-8292.5659472421976</v>
      </c>
      <c r="AT1741" s="16">
        <f>IF(AJ1741=1,AP1741-Regression!$F$15,0)</f>
        <v>-381.82128935573019</v>
      </c>
      <c r="AU1741" s="19">
        <f>IF(AND(ISNUMBER(AK1741),ISNUMBER(AL1741)),Regression!$C$38+Regression!$D$38*A1741+Regression!$E$38*AK1741+Regression!$F$38*AL1741,"")</f>
        <v>8749.5886328208544</v>
      </c>
      <c r="AV1741" s="34">
        <f t="shared" si="382"/>
        <v>9078.2208789075212</v>
      </c>
      <c r="AW1741" s="13" t="str">
        <f>IF(AJ1741=1,"Train",IF(AH1741=Inputs!$B$6+1,"Validation",IF(AH1741&gt;Inputs!$B$6+1,"Forecast","Not used")))</f>
        <v>Train</v>
      </c>
      <c r="AX1741" s="34">
        <f t="shared" si="383"/>
        <v>9040</v>
      </c>
      <c r="AY1741" s="38" t="str">
        <f t="shared" si="384"/>
        <v/>
      </c>
      <c r="AZ1741" s="13">
        <f t="shared" si="385"/>
        <v>-36.83728035331842</v>
      </c>
      <c r="BB1741" s="19">
        <f>Regression!$C$45+Regression!$C$46*A1741</f>
        <v>8857.8088081427504</v>
      </c>
      <c r="BC1741" s="27">
        <f t="shared" si="386"/>
        <v>1.0205684267750017</v>
      </c>
      <c r="BD1741" s="30">
        <f>INDEX('Seasonal Index'!$H$2:$H$53,AI1741)</f>
        <v>1.0378992768174384</v>
      </c>
      <c r="BE1741" s="34">
        <f t="shared" si="387"/>
        <v>9193.5133561584971</v>
      </c>
      <c r="BF1741" s="38" t="str">
        <f t="shared" si="388"/>
        <v/>
      </c>
      <c r="BG1741" s="34">
        <f t="shared" si="389"/>
        <v>9040</v>
      </c>
      <c r="BH1741" s="13">
        <f t="shared" si="390"/>
        <v>0</v>
      </c>
      <c r="BI1741" s="13">
        <f t="shared" si="391"/>
        <v>0</v>
      </c>
    </row>
    <row r="1742" spans="1:61" x14ac:dyDescent="0.2">
      <c r="A1742" s="15">
        <v>1741</v>
      </c>
      <c r="B1742" s="35">
        <v>45457</v>
      </c>
      <c r="C1742" s="36">
        <v>9386</v>
      </c>
      <c r="D1742" s="37"/>
      <c r="E1742" s="15">
        <v>5404.4960000000001</v>
      </c>
      <c r="F1742" s="15">
        <v>240000</v>
      </c>
      <c r="G1742" s="15">
        <v>2729456.1428571399</v>
      </c>
      <c r="H1742" s="15">
        <v>79.242000000000004</v>
      </c>
      <c r="I1742" s="15">
        <v>80.638000000000005</v>
      </c>
      <c r="J1742" s="15">
        <v>3.4289999999999998</v>
      </c>
      <c r="K1742" s="15">
        <v>28708.161</v>
      </c>
      <c r="L1742" s="15">
        <v>606182</v>
      </c>
      <c r="M1742" s="15">
        <v>617</v>
      </c>
      <c r="N1742" s="15">
        <v>16.457999999999998</v>
      </c>
      <c r="O1742" s="15">
        <v>275803</v>
      </c>
      <c r="P1742" s="15">
        <v>19665.7</v>
      </c>
      <c r="Q1742" s="15">
        <v>4988226</v>
      </c>
      <c r="R1742" s="15">
        <v>990000</v>
      </c>
      <c r="S1742" s="15">
        <v>11655</v>
      </c>
      <c r="T1742" s="15">
        <v>17.687000000000001</v>
      </c>
      <c r="U1742" s="15">
        <v>163.9</v>
      </c>
      <c r="V1742" s="15">
        <v>12</v>
      </c>
      <c r="W1742" s="15">
        <v>88.7</v>
      </c>
      <c r="X1742" s="15">
        <v>122.70614</v>
      </c>
      <c r="Y1742" s="15">
        <v>3.8461538461538498</v>
      </c>
      <c r="Z1742" s="15">
        <v>3.25979399681091</v>
      </c>
      <c r="AA1742" s="15">
        <v>83.629104614257798</v>
      </c>
      <c r="AB1742" s="15">
        <v>337087</v>
      </c>
      <c r="AC1742" s="15">
        <v>26.63</v>
      </c>
      <c r="AD1742" s="15">
        <v>0</v>
      </c>
      <c r="AE1742" s="15">
        <v>2.4</v>
      </c>
      <c r="AF1742" s="15">
        <v>54</v>
      </c>
      <c r="AH1742" s="13">
        <f t="shared" si="378"/>
        <v>2024</v>
      </c>
      <c r="AI1742" s="13">
        <f t="shared" si="379"/>
        <v>24</v>
      </c>
      <c r="AJ1742" s="13">
        <f>IF(AND(ISNUMBER(C1742),ISNUMBER(AK1742),ISNUMBER(AL1742),AH1742&gt;=Inputs!$B$5,AH1742&lt;=Inputs!$B$6,AH1742&lt;&gt;Inputs!$B$7,AH1742&lt;&gt;Inputs!$B$8),1,0)</f>
        <v>1</v>
      </c>
      <c r="AK1742" s="13">
        <f>IF(INDEX($E1742:$AF1742,Inputs!$C$10)="","",INDEX($E1742:$AF1742,Inputs!$C$10))</f>
        <v>275803</v>
      </c>
      <c r="AL1742" s="13">
        <f>IF(INDEX($E1742:$AF1742,Inputs!$C$11)="","",INDEX($E1742:$AF1742,Inputs!$C$11))</f>
        <v>240000</v>
      </c>
      <c r="AM1742" s="19">
        <f>Regression!$C$5+Regression!$C$6*A1742</f>
        <v>8804.9229315231241</v>
      </c>
      <c r="AN1742" s="27">
        <f t="shared" si="380"/>
        <v>1.0659945661076171</v>
      </c>
      <c r="AO1742" s="30">
        <f>INDEX('Seasonal Index'!$E$2:$E$53,AI1742)</f>
        <v>1.0344513246808191</v>
      </c>
      <c r="AP1742" s="34">
        <f t="shared" si="381"/>
        <v>9073.4090392276885</v>
      </c>
      <c r="AQ1742" s="16">
        <f>IF(AJ1742=1,A1742-Regression!$C$15,0)</f>
        <v>245.71942446043158</v>
      </c>
      <c r="AR1742" s="16">
        <f>IF(AJ1742=1,AK1742-Regression!$D$15,0)</f>
        <v>8400.0215827338398</v>
      </c>
      <c r="AS1742" s="16">
        <f>IF(AJ1742=1,AL1742-Regression!$E$15,0)</f>
        <v>4707.4340527578024</v>
      </c>
      <c r="AT1742" s="16">
        <f>IF(AJ1742=1,AP1742-Regression!$F$15,0)</f>
        <v>-21.163602595577686</v>
      </c>
      <c r="AU1742" s="19">
        <f>IF(AND(ISNUMBER(AK1742),ISNUMBER(AL1742)),Regression!$C$38+Regression!$D$38*A1742+Regression!$E$38*AK1742+Regression!$F$38*AL1742,"")</f>
        <v>8713.5107817050757</v>
      </c>
      <c r="AV1742" s="34">
        <f t="shared" si="382"/>
        <v>9013.7027707554153</v>
      </c>
      <c r="AW1742" s="13" t="str">
        <f>IF(AJ1742=1,"Train",IF(AH1742=Inputs!$B$6+1,"Validation",IF(AH1742&gt;Inputs!$B$6+1,"Forecast","Not used")))</f>
        <v>Train</v>
      </c>
      <c r="AX1742" s="34">
        <f t="shared" si="383"/>
        <v>9386</v>
      </c>
      <c r="AY1742" s="38" t="str">
        <f t="shared" si="384"/>
        <v/>
      </c>
      <c r="AZ1742" s="13">
        <f t="shared" si="385"/>
        <v>359.89825752261277</v>
      </c>
      <c r="BB1742" s="19">
        <f>Regression!$C$45+Regression!$C$46*A1742</f>
        <v>8859.368307755527</v>
      </c>
      <c r="BC1742" s="27">
        <f t="shared" si="386"/>
        <v>1.0594434810643845</v>
      </c>
      <c r="BD1742" s="30">
        <f>INDEX('Seasonal Index'!$H$2:$H$53,AI1742)</f>
        <v>1.0351080615346946</v>
      </c>
      <c r="BE1742" s="34">
        <f t="shared" si="387"/>
        <v>9170.4035554627317</v>
      </c>
      <c r="BF1742" s="38" t="str">
        <f t="shared" si="388"/>
        <v/>
      </c>
      <c r="BG1742" s="34">
        <f t="shared" si="389"/>
        <v>9386</v>
      </c>
      <c r="BH1742" s="13">
        <f t="shared" si="390"/>
        <v>0</v>
      </c>
      <c r="BI1742" s="13">
        <f t="shared" si="391"/>
        <v>0</v>
      </c>
    </row>
    <row r="1743" spans="1:61" x14ac:dyDescent="0.2">
      <c r="A1743" s="15">
        <v>1742</v>
      </c>
      <c r="B1743" s="35">
        <v>45464</v>
      </c>
      <c r="C1743" s="36">
        <v>8969</v>
      </c>
      <c r="D1743" s="37"/>
      <c r="E1743" s="15">
        <v>5474.5124999999998</v>
      </c>
      <c r="F1743" s="15">
        <v>236000</v>
      </c>
      <c r="G1743" s="15">
        <v>2742677.42857143</v>
      </c>
      <c r="H1743" s="15">
        <v>82.262500000000003</v>
      </c>
      <c r="I1743" s="15">
        <v>85.043999999999997</v>
      </c>
      <c r="J1743" s="15">
        <v>3.4350000000000001</v>
      </c>
      <c r="K1743" s="15">
        <v>28708.161</v>
      </c>
      <c r="L1743" s="15">
        <v>606182</v>
      </c>
      <c r="M1743" s="15">
        <v>617</v>
      </c>
      <c r="N1743" s="15">
        <v>16.361000000000001</v>
      </c>
      <c r="O1743" s="15">
        <v>274470</v>
      </c>
      <c r="P1743" s="15">
        <v>19665.7</v>
      </c>
      <c r="Q1743" s="15">
        <v>5014898</v>
      </c>
      <c r="R1743" s="15">
        <v>990000</v>
      </c>
      <c r="S1743" s="15">
        <v>11655</v>
      </c>
      <c r="T1743" s="15">
        <v>17.687000000000001</v>
      </c>
      <c r="U1743" s="15">
        <v>163.9</v>
      </c>
      <c r="V1743" s="15">
        <v>12</v>
      </c>
      <c r="W1743" s="15">
        <v>88.7</v>
      </c>
      <c r="X1743" s="15">
        <v>123.99396</v>
      </c>
      <c r="Y1743" s="15">
        <v>3.8461538461538498</v>
      </c>
      <c r="Z1743" s="15">
        <v>3.1717479228973402</v>
      </c>
      <c r="AA1743" s="15">
        <v>83.629104614257798</v>
      </c>
      <c r="AB1743" s="15">
        <v>337087</v>
      </c>
      <c r="AC1743" s="15">
        <v>26.63</v>
      </c>
      <c r="AD1743" s="15">
        <v>0</v>
      </c>
      <c r="AE1743" s="15">
        <v>0</v>
      </c>
      <c r="AF1743" s="15">
        <v>86.6</v>
      </c>
      <c r="AH1743" s="13">
        <f t="shared" si="378"/>
        <v>2024</v>
      </c>
      <c r="AI1743" s="13">
        <f t="shared" si="379"/>
        <v>25</v>
      </c>
      <c r="AJ1743" s="13">
        <f>IF(AND(ISNUMBER(C1743),ISNUMBER(AK1743),ISNUMBER(AL1743),AH1743&gt;=Inputs!$B$5,AH1743&lt;=Inputs!$B$6,AH1743&lt;&gt;Inputs!$B$7,AH1743&lt;&gt;Inputs!$B$8),1,0)</f>
        <v>1</v>
      </c>
      <c r="AK1743" s="13">
        <f>IF(INDEX($E1743:$AF1743,Inputs!$C$10)="","",INDEX($E1743:$AF1743,Inputs!$C$10))</f>
        <v>274470</v>
      </c>
      <c r="AL1743" s="13">
        <f>IF(INDEX($E1743:$AF1743,Inputs!$C$11)="","",INDEX($E1743:$AF1743,Inputs!$C$11))</f>
        <v>236000</v>
      </c>
      <c r="AM1743" s="19">
        <f>Regression!$C$5+Regression!$C$6*A1743</f>
        <v>8803.7502565848063</v>
      </c>
      <c r="AN1743" s="27">
        <f t="shared" si="380"/>
        <v>1.0187703806444981</v>
      </c>
      <c r="AO1743" s="30">
        <f>INDEX('Seasonal Index'!$E$2:$E$53,AI1743)</f>
        <v>1.0360606930993077</v>
      </c>
      <c r="AP1743" s="34">
        <f t="shared" si="381"/>
        <v>8656.8287550508485</v>
      </c>
      <c r="AQ1743" s="16">
        <f>IF(AJ1743=1,A1743-Regression!$C$15,0)</f>
        <v>246.71942446043158</v>
      </c>
      <c r="AR1743" s="16">
        <f>IF(AJ1743=1,AK1743-Regression!$D$15,0)</f>
        <v>7067.0215827338398</v>
      </c>
      <c r="AS1743" s="16">
        <f>IF(AJ1743=1,AL1743-Regression!$E$15,0)</f>
        <v>707.43405275780242</v>
      </c>
      <c r="AT1743" s="16">
        <f>IF(AJ1743=1,AP1743-Regression!$F$15,0)</f>
        <v>-437.74388677241768</v>
      </c>
      <c r="AU1743" s="19">
        <f>IF(AND(ISNUMBER(AK1743),ISNUMBER(AL1743)),Regression!$C$38+Regression!$D$38*A1743+Regression!$E$38*AK1743+Regression!$F$38*AL1743,"")</f>
        <v>8720.1363473882539</v>
      </c>
      <c r="AV1743" s="34">
        <f t="shared" si="382"/>
        <v>9034.5905079955392</v>
      </c>
      <c r="AW1743" s="13" t="str">
        <f>IF(AJ1743=1,"Train",IF(AH1743=Inputs!$B$6+1,"Validation",IF(AH1743&gt;Inputs!$B$6+1,"Forecast","Not used")))</f>
        <v>Train</v>
      </c>
      <c r="AX1743" s="34">
        <f t="shared" si="383"/>
        <v>8969</v>
      </c>
      <c r="AY1743" s="38" t="str">
        <f t="shared" si="384"/>
        <v/>
      </c>
      <c r="AZ1743" s="13">
        <f t="shared" si="385"/>
        <v>-63.307592337405367</v>
      </c>
      <c r="BB1743" s="19">
        <f>Regression!$C$45+Regression!$C$46*A1743</f>
        <v>8860.9278073683054</v>
      </c>
      <c r="BC1743" s="27">
        <f t="shared" si="386"/>
        <v>1.0121964872055302</v>
      </c>
      <c r="BD1743" s="30">
        <f>INDEX('Seasonal Index'!$H$2:$H$53,AI1743)</f>
        <v>1.0325970785197598</v>
      </c>
      <c r="BE1743" s="34">
        <f t="shared" si="387"/>
        <v>9149.7681668630121</v>
      </c>
      <c r="BF1743" s="38" t="str">
        <f t="shared" si="388"/>
        <v/>
      </c>
      <c r="BG1743" s="34">
        <f t="shared" si="389"/>
        <v>8969</v>
      </c>
      <c r="BH1743" s="13">
        <f t="shared" si="390"/>
        <v>0</v>
      </c>
      <c r="BI1743" s="13">
        <f t="shared" si="391"/>
        <v>0</v>
      </c>
    </row>
    <row r="1744" spans="1:61" x14ac:dyDescent="0.2">
      <c r="A1744" s="15">
        <v>1743</v>
      </c>
      <c r="B1744" s="35">
        <v>45471</v>
      </c>
      <c r="C1744" s="36">
        <v>9424</v>
      </c>
      <c r="D1744" s="37"/>
      <c r="E1744" s="15">
        <v>5467.6840000000002</v>
      </c>
      <c r="F1744" s="15">
        <v>233000</v>
      </c>
      <c r="G1744" s="15">
        <v>2822837.2857142901</v>
      </c>
      <c r="H1744" s="15">
        <v>82.531999999999996</v>
      </c>
      <c r="I1744" s="15">
        <v>86.715999999999994</v>
      </c>
      <c r="J1744" s="15">
        <v>3.4380000000000002</v>
      </c>
      <c r="K1744" s="15">
        <v>28708.161</v>
      </c>
      <c r="L1744" s="15">
        <v>606182</v>
      </c>
      <c r="M1744" s="15">
        <v>617</v>
      </c>
      <c r="N1744" s="15">
        <v>16.361000000000001</v>
      </c>
      <c r="O1744" s="15">
        <v>274470</v>
      </c>
      <c r="P1744" s="15">
        <v>19665.7</v>
      </c>
      <c r="Q1744" s="15">
        <v>5014898</v>
      </c>
      <c r="R1744" s="15">
        <v>990000</v>
      </c>
      <c r="S1744" s="15">
        <v>11655</v>
      </c>
      <c r="T1744" s="15">
        <v>17.687000000000001</v>
      </c>
      <c r="U1744" s="15">
        <v>163.9</v>
      </c>
      <c r="V1744" s="15">
        <v>12</v>
      </c>
      <c r="W1744" s="15">
        <v>88.7</v>
      </c>
      <c r="X1744" s="15">
        <v>124.1293</v>
      </c>
      <c r="Y1744" s="15">
        <v>3.8461538461538498</v>
      </c>
      <c r="Z1744" s="15">
        <v>3.1717479228973402</v>
      </c>
      <c r="AA1744" s="15">
        <v>83.629104614257798</v>
      </c>
      <c r="AB1744" s="15">
        <v>337087</v>
      </c>
      <c r="AC1744" s="15">
        <v>26.63</v>
      </c>
      <c r="AD1744" s="15">
        <v>0</v>
      </c>
      <c r="AE1744" s="15">
        <v>0.1</v>
      </c>
      <c r="AF1744" s="15">
        <v>97.1</v>
      </c>
      <c r="AH1744" s="13">
        <f t="shared" si="378"/>
        <v>2024</v>
      </c>
      <c r="AI1744" s="13">
        <f t="shared" si="379"/>
        <v>26</v>
      </c>
      <c r="AJ1744" s="13">
        <f>IF(AND(ISNUMBER(C1744),ISNUMBER(AK1744),ISNUMBER(AL1744),AH1744&gt;=Inputs!$B$5,AH1744&lt;=Inputs!$B$6,AH1744&lt;&gt;Inputs!$B$7,AH1744&lt;&gt;Inputs!$B$8),1,0)</f>
        <v>1</v>
      </c>
      <c r="AK1744" s="13">
        <f>IF(INDEX($E1744:$AF1744,Inputs!$C$10)="","",INDEX($E1744:$AF1744,Inputs!$C$10))</f>
        <v>274470</v>
      </c>
      <c r="AL1744" s="13">
        <f>IF(INDEX($E1744:$AF1744,Inputs!$C$11)="","",INDEX($E1744:$AF1744,Inputs!$C$11))</f>
        <v>233000</v>
      </c>
      <c r="AM1744" s="19">
        <f>Regression!$C$5+Regression!$C$6*A1744</f>
        <v>8802.5775816464866</v>
      </c>
      <c r="AN1744" s="27">
        <f t="shared" si="380"/>
        <v>1.0705955059855636</v>
      </c>
      <c r="AO1744" s="30">
        <f>INDEX('Seasonal Index'!$E$2:$E$53,AI1744)</f>
        <v>1.057751041708793</v>
      </c>
      <c r="AP1744" s="34">
        <f t="shared" si="381"/>
        <v>8909.4688905014573</v>
      </c>
      <c r="AQ1744" s="16">
        <f>IF(AJ1744=1,A1744-Regression!$C$15,0)</f>
        <v>247.71942446043158</v>
      </c>
      <c r="AR1744" s="16">
        <f>IF(AJ1744=1,AK1744-Regression!$D$15,0)</f>
        <v>7067.0215827338398</v>
      </c>
      <c r="AS1744" s="16">
        <f>IF(AJ1744=1,AL1744-Regression!$E$15,0)</f>
        <v>-2292.5659472421976</v>
      </c>
      <c r="AT1744" s="16">
        <f>IF(AJ1744=1,AP1744-Regression!$F$15,0)</f>
        <v>-185.10375132180889</v>
      </c>
      <c r="AU1744" s="19">
        <f>IF(AND(ISNUMBER(AK1744),ISNUMBER(AL1744)),Regression!$C$38+Regression!$D$38*A1744+Regression!$E$38*AK1744+Regression!$F$38*AL1744,"")</f>
        <v>8726.5391583005894</v>
      </c>
      <c r="AV1744" s="34">
        <f t="shared" si="382"/>
        <v>9230.5058852050224</v>
      </c>
      <c r="AW1744" s="13" t="str">
        <f>IF(AJ1744=1,"Train",IF(AH1744=Inputs!$B$6+1,"Validation",IF(AH1744&gt;Inputs!$B$6+1,"Forecast","Not used")))</f>
        <v>Train</v>
      </c>
      <c r="AX1744" s="34">
        <f t="shared" si="383"/>
        <v>9424</v>
      </c>
      <c r="AY1744" s="38" t="str">
        <f t="shared" si="384"/>
        <v/>
      </c>
      <c r="AZ1744" s="13">
        <f t="shared" si="385"/>
        <v>182.92973220086787</v>
      </c>
      <c r="BB1744" s="19">
        <f>Regression!$C$45+Regression!$C$46*A1744</f>
        <v>8862.4873069810819</v>
      </c>
      <c r="BC1744" s="27">
        <f t="shared" si="386"/>
        <v>1.0633583635800086</v>
      </c>
      <c r="BD1744" s="30">
        <f>INDEX('Seasonal Index'!$H$2:$H$53,AI1744)</f>
        <v>1.0794606245983969</v>
      </c>
      <c r="BE1744" s="34">
        <f t="shared" si="387"/>
        <v>9566.706083889163</v>
      </c>
      <c r="BF1744" s="38" t="str">
        <f t="shared" si="388"/>
        <v/>
      </c>
      <c r="BG1744" s="34">
        <f t="shared" si="389"/>
        <v>9424</v>
      </c>
      <c r="BH1744" s="13">
        <f t="shared" si="390"/>
        <v>0</v>
      </c>
      <c r="BI1744" s="13">
        <f t="shared" si="391"/>
        <v>0</v>
      </c>
    </row>
    <row r="1745" spans="1:61" x14ac:dyDescent="0.2">
      <c r="A1745" s="15">
        <v>1744</v>
      </c>
      <c r="B1745" s="35">
        <v>45478</v>
      </c>
      <c r="C1745" s="36">
        <v>9398</v>
      </c>
      <c r="D1745" s="37"/>
      <c r="E1745" s="15">
        <v>5522.0775000000003</v>
      </c>
      <c r="F1745" s="15">
        <v>238000</v>
      </c>
      <c r="G1745" s="15">
        <v>2602339.42857143</v>
      </c>
      <c r="H1745" s="15">
        <v>84.605000000000004</v>
      </c>
      <c r="I1745" s="15">
        <v>88.02</v>
      </c>
      <c r="J1745" s="15">
        <v>3.4790000000000001</v>
      </c>
      <c r="K1745" s="15">
        <v>28708.161</v>
      </c>
      <c r="L1745" s="15">
        <v>606182</v>
      </c>
      <c r="M1745" s="15">
        <v>617</v>
      </c>
      <c r="N1745" s="15">
        <v>16.361000000000001</v>
      </c>
      <c r="O1745" s="15">
        <v>274470</v>
      </c>
      <c r="P1745" s="15">
        <v>19665.7</v>
      </c>
      <c r="Q1745" s="15">
        <v>5014898</v>
      </c>
      <c r="R1745" s="15">
        <v>1390000</v>
      </c>
      <c r="S1745" s="15">
        <v>11655</v>
      </c>
      <c r="T1745" s="15">
        <v>17.687000000000001</v>
      </c>
      <c r="U1745" s="15">
        <v>163.9</v>
      </c>
      <c r="V1745" s="15">
        <v>12</v>
      </c>
      <c r="W1745" s="15">
        <v>89.5</v>
      </c>
      <c r="X1745" s="15">
        <v>124.09247999999999</v>
      </c>
      <c r="Y1745" s="15">
        <v>3.8461538461538498</v>
      </c>
      <c r="Z1745" s="15">
        <v>3.1717479228973402</v>
      </c>
      <c r="AA1745" s="15">
        <v>83.629104614257798</v>
      </c>
      <c r="AB1745" s="15">
        <v>337087</v>
      </c>
      <c r="AC1745" s="15">
        <v>26.63</v>
      </c>
      <c r="AD1745" s="15">
        <v>1</v>
      </c>
      <c r="AE1745" s="15">
        <v>0.8</v>
      </c>
      <c r="AF1745" s="15">
        <v>89</v>
      </c>
      <c r="AH1745" s="13">
        <f t="shared" si="378"/>
        <v>2024</v>
      </c>
      <c r="AI1745" s="13">
        <f t="shared" si="379"/>
        <v>27</v>
      </c>
      <c r="AJ1745" s="13">
        <f>IF(AND(ISNUMBER(C1745),ISNUMBER(AK1745),ISNUMBER(AL1745),AH1745&gt;=Inputs!$B$5,AH1745&lt;=Inputs!$B$6,AH1745&lt;&gt;Inputs!$B$7,AH1745&lt;&gt;Inputs!$B$8),1,0)</f>
        <v>1</v>
      </c>
      <c r="AK1745" s="13">
        <f>IF(INDEX($E1745:$AF1745,Inputs!$C$10)="","",INDEX($E1745:$AF1745,Inputs!$C$10))</f>
        <v>274470</v>
      </c>
      <c r="AL1745" s="13">
        <f>IF(INDEX($E1745:$AF1745,Inputs!$C$11)="","",INDEX($E1745:$AF1745,Inputs!$C$11))</f>
        <v>238000</v>
      </c>
      <c r="AM1745" s="19">
        <f>Regression!$C$5+Regression!$C$6*A1745</f>
        <v>8801.4049067081687</v>
      </c>
      <c r="AN1745" s="27">
        <f t="shared" si="380"/>
        <v>1.0677840753397363</v>
      </c>
      <c r="AO1745" s="30">
        <f>INDEX('Seasonal Index'!$E$2:$E$53,AI1745)</f>
        <v>1.0212618850338866</v>
      </c>
      <c r="AP1745" s="34">
        <f t="shared" si="381"/>
        <v>9202.340886038417</v>
      </c>
      <c r="AQ1745" s="16">
        <f>IF(AJ1745=1,A1745-Regression!$C$15,0)</f>
        <v>248.71942446043158</v>
      </c>
      <c r="AR1745" s="16">
        <f>IF(AJ1745=1,AK1745-Regression!$D$15,0)</f>
        <v>7067.0215827338398</v>
      </c>
      <c r="AS1745" s="16">
        <f>IF(AJ1745=1,AL1745-Regression!$E$15,0)</f>
        <v>2707.4340527578024</v>
      </c>
      <c r="AT1745" s="16">
        <f>IF(AJ1745=1,AP1745-Regression!$F$15,0)</f>
        <v>107.76824421515084</v>
      </c>
      <c r="AU1745" s="19">
        <f>IF(AND(ISNUMBER(AK1745),ISNUMBER(AL1745)),Regression!$C$38+Regression!$D$38*A1745+Regression!$E$38*AK1745+Regression!$F$38*AL1745,"")</f>
        <v>8711.7016381988687</v>
      </c>
      <c r="AV1745" s="34">
        <f t="shared" si="382"/>
        <v>8896.9288368797752</v>
      </c>
      <c r="AW1745" s="13" t="str">
        <f>IF(AJ1745=1,"Train",IF(AH1745=Inputs!$B$6+1,"Validation",IF(AH1745&gt;Inputs!$B$6+1,"Forecast","Not used")))</f>
        <v>Train</v>
      </c>
      <c r="AX1745" s="34">
        <f t="shared" si="383"/>
        <v>9398</v>
      </c>
      <c r="AY1745" s="38" t="str">
        <f t="shared" si="384"/>
        <v/>
      </c>
      <c r="AZ1745" s="13">
        <f t="shared" si="385"/>
        <v>490.63924783954826</v>
      </c>
      <c r="BB1745" s="19">
        <f>Regression!$C$45+Regression!$C$46*A1745</f>
        <v>8864.0468065938585</v>
      </c>
      <c r="BC1745" s="27">
        <f t="shared" si="386"/>
        <v>1.0602380836943393</v>
      </c>
      <c r="BD1745" s="30">
        <f>INDEX('Seasonal Index'!$H$2:$H$53,AI1745)</f>
        <v>0.99454601152310251</v>
      </c>
      <c r="BE1745" s="34">
        <f t="shared" si="387"/>
        <v>8815.7023974520162</v>
      </c>
      <c r="BF1745" s="38" t="str">
        <f t="shared" si="388"/>
        <v/>
      </c>
      <c r="BG1745" s="34">
        <f t="shared" si="389"/>
        <v>9398</v>
      </c>
      <c r="BH1745" s="13">
        <f t="shared" si="390"/>
        <v>0</v>
      </c>
      <c r="BI1745" s="13">
        <f t="shared" si="391"/>
        <v>0</v>
      </c>
    </row>
    <row r="1746" spans="1:61" x14ac:dyDescent="0.2">
      <c r="A1746" s="15">
        <v>1745</v>
      </c>
      <c r="B1746" s="35">
        <v>45485</v>
      </c>
      <c r="C1746" s="36">
        <v>8783</v>
      </c>
      <c r="D1746" s="37"/>
      <c r="E1746" s="15">
        <v>5596.7259999999997</v>
      </c>
      <c r="F1746" s="15">
        <v>223000</v>
      </c>
      <c r="G1746" s="15">
        <v>2756093.57142857</v>
      </c>
      <c r="H1746" s="15">
        <v>83.441999999999993</v>
      </c>
      <c r="I1746" s="15">
        <v>86.804000000000002</v>
      </c>
      <c r="J1746" s="15">
        <v>3.4889999999999999</v>
      </c>
      <c r="K1746" s="15">
        <v>28708.161</v>
      </c>
      <c r="L1746" s="15">
        <v>648846</v>
      </c>
      <c r="M1746" s="15">
        <v>602</v>
      </c>
      <c r="N1746" s="15">
        <v>16.361000000000001</v>
      </c>
      <c r="O1746" s="15">
        <v>274470</v>
      </c>
      <c r="P1746" s="15">
        <v>19758</v>
      </c>
      <c r="Q1746" s="15">
        <v>5014898</v>
      </c>
      <c r="R1746" s="15">
        <v>1390000</v>
      </c>
      <c r="S1746" s="15">
        <v>11655</v>
      </c>
      <c r="T1746" s="15">
        <v>17.687000000000001</v>
      </c>
      <c r="U1746" s="15">
        <v>163.9</v>
      </c>
      <c r="V1746" s="15">
        <v>12</v>
      </c>
      <c r="W1746" s="15">
        <v>89.5</v>
      </c>
      <c r="X1746" s="15">
        <v>124.00285</v>
      </c>
      <c r="Y1746" s="15">
        <v>3.8461538461538498</v>
      </c>
      <c r="Z1746" s="15">
        <v>3.1717479228973402</v>
      </c>
      <c r="AA1746" s="15">
        <v>83.629104614257798</v>
      </c>
      <c r="AB1746" s="15">
        <v>337087</v>
      </c>
      <c r="AC1746" s="15">
        <v>28.55</v>
      </c>
      <c r="AD1746" s="15">
        <v>0</v>
      </c>
      <c r="AE1746" s="15">
        <v>0</v>
      </c>
      <c r="AF1746" s="15">
        <v>86.3</v>
      </c>
      <c r="AH1746" s="13">
        <f t="shared" si="378"/>
        <v>2024</v>
      </c>
      <c r="AI1746" s="13">
        <f t="shared" si="379"/>
        <v>28</v>
      </c>
      <c r="AJ1746" s="13">
        <f>IF(AND(ISNUMBER(C1746),ISNUMBER(AK1746),ISNUMBER(AL1746),AH1746&gt;=Inputs!$B$5,AH1746&lt;=Inputs!$B$6,AH1746&lt;&gt;Inputs!$B$7,AH1746&lt;&gt;Inputs!$B$8),1,0)</f>
        <v>1</v>
      </c>
      <c r="AK1746" s="13">
        <f>IF(INDEX($E1746:$AF1746,Inputs!$C$10)="","",INDEX($E1746:$AF1746,Inputs!$C$10))</f>
        <v>274470</v>
      </c>
      <c r="AL1746" s="13">
        <f>IF(INDEX($E1746:$AF1746,Inputs!$C$11)="","",INDEX($E1746:$AF1746,Inputs!$C$11))</f>
        <v>223000</v>
      </c>
      <c r="AM1746" s="19">
        <f>Regression!$C$5+Regression!$C$6*A1746</f>
        <v>8800.232231769849</v>
      </c>
      <c r="AN1746" s="27">
        <f t="shared" si="380"/>
        <v>0.99804184352003367</v>
      </c>
      <c r="AO1746" s="30">
        <f>INDEX('Seasonal Index'!$E$2:$E$53,AI1746)</f>
        <v>1.0135090248159799</v>
      </c>
      <c r="AP1746" s="34">
        <f t="shared" si="381"/>
        <v>8665.9317134296907</v>
      </c>
      <c r="AQ1746" s="16">
        <f>IF(AJ1746=1,A1746-Regression!$C$15,0)</f>
        <v>249.71942446043158</v>
      </c>
      <c r="AR1746" s="16">
        <f>IF(AJ1746=1,AK1746-Regression!$D$15,0)</f>
        <v>7067.0215827338398</v>
      </c>
      <c r="AS1746" s="16">
        <f>IF(AJ1746=1,AL1746-Regression!$E$15,0)</f>
        <v>-12292.565947242198</v>
      </c>
      <c r="AT1746" s="16">
        <f>IF(AJ1746=1,AP1746-Regression!$F$15,0)</f>
        <v>-428.64092839357545</v>
      </c>
      <c r="AU1746" s="19">
        <f>IF(AND(ISNUMBER(AK1746),ISNUMBER(AL1746)),Regression!$C$38+Regression!$D$38*A1746+Regression!$E$38*AK1746+Regression!$F$38*AL1746,"")</f>
        <v>8749.9649456322932</v>
      </c>
      <c r="AV1746" s="34">
        <f t="shared" si="382"/>
        <v>8868.168439221794</v>
      </c>
      <c r="AW1746" s="13" t="str">
        <f>IF(AJ1746=1,"Train",IF(AH1746=Inputs!$B$6+1,"Validation",IF(AH1746&gt;Inputs!$B$6+1,"Forecast","Not used")))</f>
        <v>Train</v>
      </c>
      <c r="AX1746" s="34">
        <f t="shared" si="383"/>
        <v>8783</v>
      </c>
      <c r="AY1746" s="38" t="str">
        <f t="shared" si="384"/>
        <v/>
      </c>
      <c r="AZ1746" s="13">
        <f t="shared" si="385"/>
        <v>-84.033232202602449</v>
      </c>
      <c r="BB1746" s="19">
        <f>Regression!$C$45+Regression!$C$46*A1746</f>
        <v>8865.6063062066351</v>
      </c>
      <c r="BC1746" s="27">
        <f t="shared" si="386"/>
        <v>0.9906823850108476</v>
      </c>
      <c r="BD1746" s="30">
        <f>INDEX('Seasonal Index'!$H$2:$H$53,AI1746)</f>
        <v>0.99258235973728948</v>
      </c>
      <c r="BE1746" s="34">
        <f t="shared" si="387"/>
        <v>8799.8444279163759</v>
      </c>
      <c r="BF1746" s="38" t="str">
        <f t="shared" si="388"/>
        <v/>
      </c>
      <c r="BG1746" s="34">
        <f t="shared" si="389"/>
        <v>8783</v>
      </c>
      <c r="BH1746" s="13">
        <f t="shared" si="390"/>
        <v>0</v>
      </c>
      <c r="BI1746" s="13">
        <f t="shared" si="391"/>
        <v>0</v>
      </c>
    </row>
    <row r="1747" spans="1:61" x14ac:dyDescent="0.2">
      <c r="A1747" s="15">
        <v>1746</v>
      </c>
      <c r="B1747" s="35">
        <v>45492</v>
      </c>
      <c r="C1747" s="36">
        <v>9456</v>
      </c>
      <c r="D1747" s="37"/>
      <c r="E1747" s="15">
        <v>5587.2560000000003</v>
      </c>
      <c r="F1747" s="15">
        <v>241000</v>
      </c>
      <c r="G1747" s="15">
        <v>2747734</v>
      </c>
      <c r="H1747" s="15">
        <v>82.98</v>
      </c>
      <c r="I1747" s="15">
        <v>86.046000000000006</v>
      </c>
      <c r="J1747" s="15">
        <v>3.496</v>
      </c>
      <c r="K1747" s="15">
        <v>28708.161</v>
      </c>
      <c r="L1747" s="15">
        <v>648846</v>
      </c>
      <c r="M1747" s="15">
        <v>602</v>
      </c>
      <c r="N1747" s="15">
        <v>15.79</v>
      </c>
      <c r="O1747" s="15">
        <v>293754</v>
      </c>
      <c r="P1747" s="15">
        <v>19758</v>
      </c>
      <c r="Q1747" s="15">
        <v>5014898</v>
      </c>
      <c r="R1747" s="15">
        <v>1390000</v>
      </c>
      <c r="S1747" s="15">
        <v>11655</v>
      </c>
      <c r="T1747" s="15">
        <v>17.687000000000001</v>
      </c>
      <c r="U1747" s="15">
        <v>163.9</v>
      </c>
      <c r="V1747" s="15">
        <v>12</v>
      </c>
      <c r="W1747" s="15">
        <v>89.5</v>
      </c>
      <c r="X1747" s="15">
        <v>123.03272</v>
      </c>
      <c r="Y1747" s="15">
        <v>3.8461538461538498</v>
      </c>
      <c r="Z1747" s="15">
        <v>3.02400898933411</v>
      </c>
      <c r="AA1747" s="15">
        <v>83.629104614257798</v>
      </c>
      <c r="AB1747" s="15">
        <v>337087</v>
      </c>
      <c r="AC1747" s="15">
        <v>28.55</v>
      </c>
      <c r="AD1747" s="15">
        <v>0</v>
      </c>
      <c r="AE1747" s="15">
        <v>0</v>
      </c>
      <c r="AF1747" s="15">
        <v>88.1</v>
      </c>
      <c r="AH1747" s="13">
        <f t="shared" si="378"/>
        <v>2024</v>
      </c>
      <c r="AI1747" s="13">
        <f t="shared" si="379"/>
        <v>29</v>
      </c>
      <c r="AJ1747" s="13">
        <f>IF(AND(ISNUMBER(C1747),ISNUMBER(AK1747),ISNUMBER(AL1747),AH1747&gt;=Inputs!$B$5,AH1747&lt;=Inputs!$B$6,AH1747&lt;&gt;Inputs!$B$7,AH1747&lt;&gt;Inputs!$B$8),1,0)</f>
        <v>1</v>
      </c>
      <c r="AK1747" s="13">
        <f>IF(INDEX($E1747:$AF1747,Inputs!$C$10)="","",INDEX($E1747:$AF1747,Inputs!$C$10))</f>
        <v>293754</v>
      </c>
      <c r="AL1747" s="13">
        <f>IF(INDEX($E1747:$AF1747,Inputs!$C$11)="","",INDEX($E1747:$AF1747,Inputs!$C$11))</f>
        <v>241000</v>
      </c>
      <c r="AM1747" s="19">
        <f>Regression!$C$5+Regression!$C$6*A1747</f>
        <v>8799.0595568315293</v>
      </c>
      <c r="AN1747" s="27">
        <f t="shared" si="380"/>
        <v>1.0746603019249286</v>
      </c>
      <c r="AO1747" s="30">
        <f>INDEX('Seasonal Index'!$E$2:$E$53,AI1747)</f>
        <v>1.0519566788647539</v>
      </c>
      <c r="AP1747" s="34">
        <f t="shared" si="381"/>
        <v>8988.963319482591</v>
      </c>
      <c r="AQ1747" s="16">
        <f>IF(AJ1747=1,A1747-Regression!$C$15,0)</f>
        <v>250.71942446043158</v>
      </c>
      <c r="AR1747" s="16">
        <f>IF(AJ1747=1,AK1747-Regression!$D$15,0)</f>
        <v>26351.02158273384</v>
      </c>
      <c r="AS1747" s="16">
        <f>IF(AJ1747=1,AL1747-Regression!$E$15,0)</f>
        <v>5707.4340527578024</v>
      </c>
      <c r="AT1747" s="16">
        <f>IF(AJ1747=1,AP1747-Regression!$F$15,0)</f>
        <v>-105.60932234067513</v>
      </c>
      <c r="AU1747" s="19">
        <f>IF(AND(ISNUMBER(AK1747),ISNUMBER(AL1747)),Regression!$C$38+Regression!$D$38*A1747+Regression!$E$38*AK1747+Regression!$F$38*AL1747,"")</f>
        <v>8735.7988455535997</v>
      </c>
      <c r="AV1747" s="34">
        <f t="shared" si="382"/>
        <v>9189.6819407991152</v>
      </c>
      <c r="AW1747" s="13" t="str">
        <f>IF(AJ1747=1,"Train",IF(AH1747=Inputs!$B$6+1,"Validation",IF(AH1747&gt;Inputs!$B$6+1,"Forecast","Not used")))</f>
        <v>Train</v>
      </c>
      <c r="AX1747" s="34">
        <f t="shared" si="383"/>
        <v>9456</v>
      </c>
      <c r="AY1747" s="38" t="str">
        <f t="shared" si="384"/>
        <v/>
      </c>
      <c r="AZ1747" s="13">
        <f t="shared" si="385"/>
        <v>253.16447392899136</v>
      </c>
      <c r="BB1747" s="19">
        <f>Regression!$C$45+Regression!$C$46*A1747</f>
        <v>8867.1658058194116</v>
      </c>
      <c r="BC1747" s="27">
        <f t="shared" si="386"/>
        <v>1.0664061332646046</v>
      </c>
      <c r="BD1747" s="30">
        <f>INDEX('Seasonal Index'!$H$2:$H$53,AI1747)</f>
        <v>1.0486159669304305</v>
      </c>
      <c r="BE1747" s="34">
        <f t="shared" si="387"/>
        <v>9298.2516454017714</v>
      </c>
      <c r="BF1747" s="38" t="str">
        <f t="shared" si="388"/>
        <v/>
      </c>
      <c r="BG1747" s="34">
        <f t="shared" si="389"/>
        <v>9456</v>
      </c>
      <c r="BH1747" s="13">
        <f t="shared" si="390"/>
        <v>0</v>
      </c>
      <c r="BI1747" s="13">
        <f t="shared" si="391"/>
        <v>0</v>
      </c>
    </row>
    <row r="1748" spans="1:61" x14ac:dyDescent="0.2">
      <c r="A1748" s="15">
        <v>1747</v>
      </c>
      <c r="B1748" s="35">
        <v>45499</v>
      </c>
      <c r="C1748" s="36">
        <v>9250</v>
      </c>
      <c r="D1748" s="37"/>
      <c r="E1748" s="15">
        <v>5481.12</v>
      </c>
      <c r="F1748" s="15">
        <v>237000</v>
      </c>
      <c r="G1748" s="15">
        <v>2786292</v>
      </c>
      <c r="H1748" s="15">
        <v>79.256</v>
      </c>
      <c r="I1748" s="15">
        <v>82.516000000000005</v>
      </c>
      <c r="J1748" s="15">
        <v>3.4710000000000001</v>
      </c>
      <c r="K1748" s="15">
        <v>28708.161</v>
      </c>
      <c r="L1748" s="15">
        <v>648846</v>
      </c>
      <c r="M1748" s="15">
        <v>602</v>
      </c>
      <c r="N1748" s="15">
        <v>15.79</v>
      </c>
      <c r="O1748" s="15">
        <v>293754</v>
      </c>
      <c r="P1748" s="15">
        <v>19758</v>
      </c>
      <c r="Q1748" s="15">
        <v>5014898</v>
      </c>
      <c r="R1748" s="15">
        <v>1390000</v>
      </c>
      <c r="S1748" s="15">
        <v>11655</v>
      </c>
      <c r="T1748" s="15">
        <v>17.687000000000001</v>
      </c>
      <c r="U1748" s="15">
        <v>163.9</v>
      </c>
      <c r="V1748" s="15">
        <v>12</v>
      </c>
      <c r="W1748" s="15">
        <v>89.5</v>
      </c>
      <c r="X1748" s="15">
        <v>122.7634</v>
      </c>
      <c r="Y1748" s="15">
        <v>3.8461538461538498</v>
      </c>
      <c r="Z1748" s="15">
        <v>3.02400898933411</v>
      </c>
      <c r="AA1748" s="15">
        <v>83.629104614257798</v>
      </c>
      <c r="AB1748" s="15">
        <v>337087</v>
      </c>
      <c r="AC1748" s="15">
        <v>28.55</v>
      </c>
      <c r="AD1748" s="15">
        <v>0</v>
      </c>
      <c r="AE1748" s="15">
        <v>0</v>
      </c>
      <c r="AF1748" s="15">
        <v>72.400000000000006</v>
      </c>
      <c r="AH1748" s="13">
        <f t="shared" si="378"/>
        <v>2024</v>
      </c>
      <c r="AI1748" s="13">
        <f t="shared" si="379"/>
        <v>30</v>
      </c>
      <c r="AJ1748" s="13">
        <f>IF(AND(ISNUMBER(C1748),ISNUMBER(AK1748),ISNUMBER(AL1748),AH1748&gt;=Inputs!$B$5,AH1748&lt;=Inputs!$B$6,AH1748&lt;&gt;Inputs!$B$7,AH1748&lt;&gt;Inputs!$B$8),1,0)</f>
        <v>1</v>
      </c>
      <c r="AK1748" s="13">
        <f>IF(INDEX($E1748:$AF1748,Inputs!$C$10)="","",INDEX($E1748:$AF1748,Inputs!$C$10))</f>
        <v>293754</v>
      </c>
      <c r="AL1748" s="13">
        <f>IF(INDEX($E1748:$AF1748,Inputs!$C$11)="","",INDEX($E1748:$AF1748,Inputs!$C$11))</f>
        <v>237000</v>
      </c>
      <c r="AM1748" s="19">
        <f>Regression!$C$5+Regression!$C$6*A1748</f>
        <v>8797.8868818932115</v>
      </c>
      <c r="AN1748" s="27">
        <f t="shared" si="380"/>
        <v>1.0513888305426244</v>
      </c>
      <c r="AO1748" s="30">
        <f>INDEX('Seasonal Index'!$E$2:$E$53,AI1748)</f>
        <v>1.0317130415362794</v>
      </c>
      <c r="AP1748" s="34">
        <f t="shared" si="381"/>
        <v>8965.6712938572764</v>
      </c>
      <c r="AQ1748" s="16">
        <f>IF(AJ1748=1,A1748-Regression!$C$15,0)</f>
        <v>251.71942446043158</v>
      </c>
      <c r="AR1748" s="16">
        <f>IF(AJ1748=1,AK1748-Regression!$D$15,0)</f>
        <v>26351.02158273384</v>
      </c>
      <c r="AS1748" s="16">
        <f>IF(AJ1748=1,AL1748-Regression!$E$15,0)</f>
        <v>1707.4340527578024</v>
      </c>
      <c r="AT1748" s="16">
        <f>IF(AJ1748=1,AP1748-Regression!$F$15,0)</f>
        <v>-128.90134796598977</v>
      </c>
      <c r="AU1748" s="19">
        <f>IF(AND(ISNUMBER(AK1748),ISNUMBER(AL1748)),Regression!$C$38+Regression!$D$38*A1748+Regression!$E$38*AK1748+Regression!$F$38*AL1748,"")</f>
        <v>8744.8566978426934</v>
      </c>
      <c r="AV1748" s="34">
        <f t="shared" si="382"/>
        <v>9022.1827015301897</v>
      </c>
      <c r="AW1748" s="13" t="str">
        <f>IF(AJ1748=1,"Train",IF(AH1748=Inputs!$B$6+1,"Validation",IF(AH1748&gt;Inputs!$B$6+1,"Forecast","Not used")))</f>
        <v>Train</v>
      </c>
      <c r="AX1748" s="34">
        <f t="shared" si="383"/>
        <v>9250</v>
      </c>
      <c r="AY1748" s="38" t="str">
        <f t="shared" si="384"/>
        <v/>
      </c>
      <c r="AZ1748" s="13">
        <f t="shared" si="385"/>
        <v>220.814596014583</v>
      </c>
      <c r="BB1748" s="19">
        <f>Regression!$C$45+Regression!$C$46*A1748</f>
        <v>8868.7253054321882</v>
      </c>
      <c r="BC1748" s="27">
        <f t="shared" si="386"/>
        <v>1.0429909238855641</v>
      </c>
      <c r="BD1748" s="30">
        <f>INDEX('Seasonal Index'!$H$2:$H$53,AI1748)</f>
        <v>1.0099032328934463</v>
      </c>
      <c r="BE1748" s="34">
        <f t="shared" si="387"/>
        <v>8956.5543575998836</v>
      </c>
      <c r="BF1748" s="38" t="str">
        <f t="shared" si="388"/>
        <v/>
      </c>
      <c r="BG1748" s="34">
        <f t="shared" si="389"/>
        <v>9250</v>
      </c>
      <c r="BH1748" s="13">
        <f t="shared" si="390"/>
        <v>0</v>
      </c>
      <c r="BI1748" s="13">
        <f t="shared" si="391"/>
        <v>0</v>
      </c>
    </row>
    <row r="1749" spans="1:61" x14ac:dyDescent="0.2">
      <c r="A1749" s="15">
        <v>1748</v>
      </c>
      <c r="B1749" s="35">
        <v>45506</v>
      </c>
      <c r="C1749" s="36">
        <v>8967</v>
      </c>
      <c r="D1749" s="37"/>
      <c r="E1749" s="15">
        <v>5443.1040000000003</v>
      </c>
      <c r="F1749" s="15">
        <v>248000</v>
      </c>
      <c r="G1749" s="15">
        <v>2718822</v>
      </c>
      <c r="H1749" s="15">
        <v>77.105999999999995</v>
      </c>
      <c r="I1749" s="15">
        <v>80.262</v>
      </c>
      <c r="J1749" s="15">
        <v>3.484</v>
      </c>
      <c r="K1749" s="15">
        <v>28708.161</v>
      </c>
      <c r="L1749" s="15">
        <v>648846</v>
      </c>
      <c r="M1749" s="15">
        <v>602</v>
      </c>
      <c r="N1749" s="15">
        <v>15.79</v>
      </c>
      <c r="O1749" s="15">
        <v>293754</v>
      </c>
      <c r="P1749" s="15">
        <v>19758</v>
      </c>
      <c r="Q1749" s="15">
        <v>5014898</v>
      </c>
      <c r="R1749" s="15">
        <v>1390000</v>
      </c>
      <c r="S1749" s="15">
        <v>11655</v>
      </c>
      <c r="T1749" s="15">
        <v>17.687000000000001</v>
      </c>
      <c r="U1749" s="15">
        <v>163.9</v>
      </c>
      <c r="V1749" s="15">
        <v>12</v>
      </c>
      <c r="W1749" s="15">
        <v>89.5</v>
      </c>
      <c r="X1749" s="15">
        <v>123.47192</v>
      </c>
      <c r="Y1749" s="15">
        <v>3.8461538461538498</v>
      </c>
      <c r="Z1749" s="15">
        <v>3.02400898933411</v>
      </c>
      <c r="AA1749" s="15">
        <v>83.629104614257798</v>
      </c>
      <c r="AB1749" s="15">
        <v>337087</v>
      </c>
      <c r="AC1749" s="15">
        <v>28.55</v>
      </c>
      <c r="AD1749" s="15">
        <v>0</v>
      </c>
      <c r="AE1749" s="15">
        <v>0</v>
      </c>
      <c r="AF1749" s="15">
        <v>85.4</v>
      </c>
      <c r="AH1749" s="13">
        <f t="shared" si="378"/>
        <v>2024</v>
      </c>
      <c r="AI1749" s="13">
        <f t="shared" si="379"/>
        <v>31</v>
      </c>
      <c r="AJ1749" s="13">
        <f>IF(AND(ISNUMBER(C1749),ISNUMBER(AK1749),ISNUMBER(AL1749),AH1749&gt;=Inputs!$B$5,AH1749&lt;=Inputs!$B$6,AH1749&lt;&gt;Inputs!$B$7,AH1749&lt;&gt;Inputs!$B$8),1,0)</f>
        <v>1</v>
      </c>
      <c r="AK1749" s="13">
        <f>IF(INDEX($E1749:$AF1749,Inputs!$C$10)="","",INDEX($E1749:$AF1749,Inputs!$C$10))</f>
        <v>293754</v>
      </c>
      <c r="AL1749" s="13">
        <f>IF(INDEX($E1749:$AF1749,Inputs!$C$11)="","",INDEX($E1749:$AF1749,Inputs!$C$11))</f>
        <v>248000</v>
      </c>
      <c r="AM1749" s="19">
        <f>Regression!$C$5+Regression!$C$6*A1749</f>
        <v>8796.7142069548918</v>
      </c>
      <c r="AN1749" s="27">
        <f t="shared" si="380"/>
        <v>1.0193578862560382</v>
      </c>
      <c r="AO1749" s="30">
        <f>INDEX('Seasonal Index'!$E$2:$E$53,AI1749)</f>
        <v>1.0399732200612197</v>
      </c>
      <c r="AP1749" s="34">
        <f t="shared" si="381"/>
        <v>8622.3374092961185</v>
      </c>
      <c r="AQ1749" s="16">
        <f>IF(AJ1749=1,A1749-Regression!$C$15,0)</f>
        <v>252.71942446043158</v>
      </c>
      <c r="AR1749" s="16">
        <f>IF(AJ1749=1,AK1749-Regression!$D$15,0)</f>
        <v>26351.02158273384</v>
      </c>
      <c r="AS1749" s="16">
        <f>IF(AJ1749=1,AL1749-Regression!$E$15,0)</f>
        <v>12707.434052757802</v>
      </c>
      <c r="AT1749" s="16">
        <f>IF(AJ1749=1,AP1749-Regression!$F$15,0)</f>
        <v>-472.23523252714767</v>
      </c>
      <c r="AU1749" s="19">
        <f>IF(AND(ISNUMBER(AK1749),ISNUMBER(AL1749)),Regression!$C$38+Regression!$D$38*A1749+Regression!$E$38*AK1749+Regression!$F$38*AL1749,"")</f>
        <v>8714.0889294804292</v>
      </c>
      <c r="AV1749" s="34">
        <f t="shared" si="382"/>
        <v>9062.4191238915882</v>
      </c>
      <c r="AW1749" s="13" t="str">
        <f>IF(AJ1749=1,"Train",IF(AH1749=Inputs!$B$6+1,"Validation",IF(AH1749&gt;Inputs!$B$6+1,"Forecast","Not used")))</f>
        <v>Train</v>
      </c>
      <c r="AX1749" s="34">
        <f t="shared" si="383"/>
        <v>8967</v>
      </c>
      <c r="AY1749" s="38" t="str">
        <f t="shared" si="384"/>
        <v/>
      </c>
      <c r="AZ1749" s="13">
        <f t="shared" si="385"/>
        <v>-91.751520184310721</v>
      </c>
      <c r="BB1749" s="19">
        <f>Regression!$C$45+Regression!$C$46*A1749</f>
        <v>8870.2848050449647</v>
      </c>
      <c r="BC1749" s="27">
        <f t="shared" si="386"/>
        <v>1.010903279554229</v>
      </c>
      <c r="BD1749" s="30">
        <f>INDEX('Seasonal Index'!$H$2:$H$53,AI1749)</f>
        <v>1.0389647971011076</v>
      </c>
      <c r="BE1749" s="34">
        <f t="shared" si="387"/>
        <v>9215.9136527025785</v>
      </c>
      <c r="BF1749" s="38" t="str">
        <f t="shared" si="388"/>
        <v/>
      </c>
      <c r="BG1749" s="34">
        <f t="shared" si="389"/>
        <v>8967</v>
      </c>
      <c r="BH1749" s="13">
        <f t="shared" si="390"/>
        <v>0</v>
      </c>
      <c r="BI1749" s="13">
        <f t="shared" si="391"/>
        <v>0</v>
      </c>
    </row>
    <row r="1750" spans="1:61" x14ac:dyDescent="0.2">
      <c r="A1750" s="15">
        <v>1749</v>
      </c>
      <c r="B1750" s="35">
        <v>45513</v>
      </c>
      <c r="C1750" s="36">
        <v>9045</v>
      </c>
      <c r="D1750" s="37"/>
      <c r="E1750" s="15">
        <v>5257.866</v>
      </c>
      <c r="F1750" s="15">
        <v>234000</v>
      </c>
      <c r="G1750" s="15">
        <v>2656038</v>
      </c>
      <c r="H1750" s="15">
        <v>76.331999999999994</v>
      </c>
      <c r="I1750" s="15">
        <v>78.843999999999994</v>
      </c>
      <c r="J1750" s="15">
        <v>3.448</v>
      </c>
      <c r="K1750" s="15">
        <v>29147.044000000002</v>
      </c>
      <c r="L1750" s="15">
        <v>661106</v>
      </c>
      <c r="M1750" s="15">
        <v>588</v>
      </c>
      <c r="N1750" s="15">
        <v>15.79</v>
      </c>
      <c r="O1750" s="15">
        <v>293754</v>
      </c>
      <c r="P1750" s="15">
        <v>19844.5</v>
      </c>
      <c r="Q1750" s="15">
        <v>5014898</v>
      </c>
      <c r="R1750" s="15">
        <v>1390000</v>
      </c>
      <c r="S1750" s="15">
        <v>11655</v>
      </c>
      <c r="T1750" s="15">
        <v>17.687000000000001</v>
      </c>
      <c r="U1750" s="15">
        <v>165.4</v>
      </c>
      <c r="V1750" s="15">
        <v>12</v>
      </c>
      <c r="W1750" s="15">
        <v>93.5</v>
      </c>
      <c r="X1750" s="15">
        <v>123.87988</v>
      </c>
      <c r="Y1750" s="15">
        <v>3.8461538461538498</v>
      </c>
      <c r="Z1750" s="15">
        <v>3.02400898933411</v>
      </c>
      <c r="AA1750" s="15">
        <v>83.629104614257798</v>
      </c>
      <c r="AB1750" s="15">
        <v>337087</v>
      </c>
      <c r="AC1750" s="15">
        <v>29.49</v>
      </c>
      <c r="AD1750" s="15">
        <v>0</v>
      </c>
      <c r="AE1750" s="15">
        <v>0</v>
      </c>
      <c r="AF1750" s="15">
        <v>89.6</v>
      </c>
      <c r="AH1750" s="13">
        <f t="shared" si="378"/>
        <v>2024</v>
      </c>
      <c r="AI1750" s="13">
        <f t="shared" si="379"/>
        <v>32</v>
      </c>
      <c r="AJ1750" s="13">
        <f>IF(AND(ISNUMBER(C1750),ISNUMBER(AK1750),ISNUMBER(AL1750),AH1750&gt;=Inputs!$B$5,AH1750&lt;=Inputs!$B$6,AH1750&lt;&gt;Inputs!$B$7,AH1750&lt;&gt;Inputs!$B$8),1,0)</f>
        <v>1</v>
      </c>
      <c r="AK1750" s="13">
        <f>IF(INDEX($E1750:$AF1750,Inputs!$C$10)="","",INDEX($E1750:$AF1750,Inputs!$C$10))</f>
        <v>293754</v>
      </c>
      <c r="AL1750" s="13">
        <f>IF(INDEX($E1750:$AF1750,Inputs!$C$11)="","",INDEX($E1750:$AF1750,Inputs!$C$11))</f>
        <v>234000</v>
      </c>
      <c r="AM1750" s="19">
        <f>Regression!$C$5+Regression!$C$6*A1750</f>
        <v>8795.5415320165739</v>
      </c>
      <c r="AN1750" s="27">
        <f t="shared" si="380"/>
        <v>1.0283619225803635</v>
      </c>
      <c r="AO1750" s="30">
        <f>INDEX('Seasonal Index'!$E$2:$E$53,AI1750)</f>
        <v>1.040616931741758</v>
      </c>
      <c r="AP1750" s="34">
        <f t="shared" si="381"/>
        <v>8691.9592830963375</v>
      </c>
      <c r="AQ1750" s="16">
        <f>IF(AJ1750=1,A1750-Regression!$C$15,0)</f>
        <v>253.71942446043158</v>
      </c>
      <c r="AR1750" s="16">
        <f>IF(AJ1750=1,AK1750-Regression!$D$15,0)</f>
        <v>26351.02158273384</v>
      </c>
      <c r="AS1750" s="16">
        <f>IF(AJ1750=1,AL1750-Regression!$E$15,0)</f>
        <v>-1292.5659472421976</v>
      </c>
      <c r="AT1750" s="16">
        <f>IF(AJ1750=1,AP1750-Regression!$F$15,0)</f>
        <v>-402.61335872692871</v>
      </c>
      <c r="AU1750" s="19">
        <f>IF(AND(ISNUMBER(AK1750),ISNUMBER(AL1750)),Regression!$C$38+Regression!$D$38*A1750+Regression!$E$38*AK1750+Regression!$F$38*AL1750,"")</f>
        <v>8749.6971955370955</v>
      </c>
      <c r="AV1750" s="34">
        <f t="shared" si="382"/>
        <v>9105.0830492892765</v>
      </c>
      <c r="AW1750" s="13" t="str">
        <f>IF(AJ1750=1,"Train",IF(AH1750=Inputs!$B$6+1,"Validation",IF(AH1750&gt;Inputs!$B$6+1,"Forecast","Not used")))</f>
        <v>Train</v>
      </c>
      <c r="AX1750" s="34">
        <f t="shared" si="383"/>
        <v>9045</v>
      </c>
      <c r="AY1750" s="38" t="str">
        <f t="shared" si="384"/>
        <v/>
      </c>
      <c r="AZ1750" s="13">
        <f t="shared" si="385"/>
        <v>-57.737912440758009</v>
      </c>
      <c r="BB1750" s="19">
        <f>Regression!$C$45+Regression!$C$46*A1750</f>
        <v>8871.8443046577413</v>
      </c>
      <c r="BC1750" s="27">
        <f t="shared" si="386"/>
        <v>1.0195174407255267</v>
      </c>
      <c r="BD1750" s="30">
        <f>INDEX('Seasonal Index'!$H$2:$H$53,AI1750)</f>
        <v>1.0332208948643213</v>
      </c>
      <c r="BE1750" s="34">
        <f t="shared" si="387"/>
        <v>9166.5749115554045</v>
      </c>
      <c r="BF1750" s="38" t="str">
        <f t="shared" si="388"/>
        <v/>
      </c>
      <c r="BG1750" s="34">
        <f t="shared" si="389"/>
        <v>9045</v>
      </c>
      <c r="BH1750" s="13">
        <f t="shared" si="390"/>
        <v>0</v>
      </c>
      <c r="BI1750" s="13">
        <f t="shared" si="391"/>
        <v>0</v>
      </c>
    </row>
    <row r="1751" spans="1:61" x14ac:dyDescent="0.2">
      <c r="A1751" s="15">
        <v>1750</v>
      </c>
      <c r="B1751" s="35">
        <v>45520</v>
      </c>
      <c r="C1751" s="36">
        <v>9193</v>
      </c>
      <c r="D1751" s="37"/>
      <c r="E1751" s="15">
        <v>5466.3</v>
      </c>
      <c r="F1751" s="15">
        <v>228000</v>
      </c>
      <c r="G1751" s="15">
        <v>2594200.8571428601</v>
      </c>
      <c r="H1751" s="15">
        <v>79.488</v>
      </c>
      <c r="I1751" s="15">
        <v>82.474000000000004</v>
      </c>
      <c r="J1751" s="15">
        <v>3.4140000000000001</v>
      </c>
      <c r="K1751" s="15">
        <v>29147.044000000002</v>
      </c>
      <c r="L1751" s="15">
        <v>661106</v>
      </c>
      <c r="M1751" s="15">
        <v>588</v>
      </c>
      <c r="N1751" s="15">
        <v>16.337</v>
      </c>
      <c r="O1751" s="15">
        <v>284250</v>
      </c>
      <c r="P1751" s="15">
        <v>19844.5</v>
      </c>
      <c r="Q1751" s="15">
        <v>5014898</v>
      </c>
      <c r="R1751" s="15">
        <v>1390000</v>
      </c>
      <c r="S1751" s="15">
        <v>11655</v>
      </c>
      <c r="T1751" s="15">
        <v>17.687000000000001</v>
      </c>
      <c r="U1751" s="15">
        <v>165.4</v>
      </c>
      <c r="V1751" s="15">
        <v>11</v>
      </c>
      <c r="W1751" s="15">
        <v>93.5</v>
      </c>
      <c r="X1751" s="15">
        <v>123.43518</v>
      </c>
      <c r="Y1751" s="15">
        <v>3.8461538461538498</v>
      </c>
      <c r="Z1751" s="15">
        <v>2.9736700057983398</v>
      </c>
      <c r="AA1751" s="15">
        <v>83.629104614257798</v>
      </c>
      <c r="AB1751" s="15">
        <v>337087</v>
      </c>
      <c r="AC1751" s="15">
        <v>29.49</v>
      </c>
      <c r="AD1751" s="15">
        <v>0</v>
      </c>
      <c r="AE1751" s="15">
        <v>0</v>
      </c>
      <c r="AF1751" s="15">
        <v>83.8</v>
      </c>
      <c r="AH1751" s="13">
        <f t="shared" si="378"/>
        <v>2024</v>
      </c>
      <c r="AI1751" s="13">
        <f t="shared" si="379"/>
        <v>33</v>
      </c>
      <c r="AJ1751" s="13">
        <f>IF(AND(ISNUMBER(C1751),ISNUMBER(AK1751),ISNUMBER(AL1751),AH1751&gt;=Inputs!$B$5,AH1751&lt;=Inputs!$B$6,AH1751&lt;&gt;Inputs!$B$7,AH1751&lt;&gt;Inputs!$B$8),1,0)</f>
        <v>1</v>
      </c>
      <c r="AK1751" s="13">
        <f>IF(INDEX($E1751:$AF1751,Inputs!$C$10)="","",INDEX($E1751:$AF1751,Inputs!$C$10))</f>
        <v>284250</v>
      </c>
      <c r="AL1751" s="13">
        <f>IF(INDEX($E1751:$AF1751,Inputs!$C$11)="","",INDEX($E1751:$AF1751,Inputs!$C$11))</f>
        <v>228000</v>
      </c>
      <c r="AM1751" s="19">
        <f>Regression!$C$5+Regression!$C$6*A1751</f>
        <v>8794.3688570782542</v>
      </c>
      <c r="AN1751" s="27">
        <f t="shared" si="380"/>
        <v>1.0453279990184745</v>
      </c>
      <c r="AO1751" s="30">
        <f>INDEX('Seasonal Index'!$E$2:$E$53,AI1751)</f>
        <v>1.027478065834379</v>
      </c>
      <c r="AP1751" s="34">
        <f t="shared" si="381"/>
        <v>8947.1496333449086</v>
      </c>
      <c r="AQ1751" s="16">
        <f>IF(AJ1751=1,A1751-Regression!$C$15,0)</f>
        <v>254.71942446043158</v>
      </c>
      <c r="AR1751" s="16">
        <f>IF(AJ1751=1,AK1751-Regression!$D$15,0)</f>
        <v>16847.02158273384</v>
      </c>
      <c r="AS1751" s="16">
        <f>IF(AJ1751=1,AL1751-Regression!$E$15,0)</f>
        <v>-7292.5659472421976</v>
      </c>
      <c r="AT1751" s="16">
        <f>IF(AJ1751=1,AP1751-Regression!$F$15,0)</f>
        <v>-147.42300847835759</v>
      </c>
      <c r="AU1751" s="19">
        <f>IF(AND(ISNUMBER(AK1751),ISNUMBER(AL1751)),Regression!$C$38+Regression!$D$38*A1751+Regression!$E$38*AK1751+Regression!$F$38*AL1751,"")</f>
        <v>8746.7234562341364</v>
      </c>
      <c r="AV1751" s="34">
        <f t="shared" si="382"/>
        <v>8987.0664991996455</v>
      </c>
      <c r="AW1751" s="13" t="str">
        <f>IF(AJ1751=1,"Train",IF(AH1751=Inputs!$B$6+1,"Validation",IF(AH1751&gt;Inputs!$B$6+1,"Forecast","Not used")))</f>
        <v>Train</v>
      </c>
      <c r="AX1751" s="34">
        <f t="shared" si="383"/>
        <v>9193</v>
      </c>
      <c r="AY1751" s="38" t="str">
        <f t="shared" si="384"/>
        <v/>
      </c>
      <c r="AZ1751" s="13">
        <f t="shared" si="385"/>
        <v>200.42617711077219</v>
      </c>
      <c r="BB1751" s="19">
        <f>Regression!$C$45+Regression!$C$46*A1751</f>
        <v>8873.4038042705179</v>
      </c>
      <c r="BC1751" s="27">
        <f t="shared" si="386"/>
        <v>1.0360173167793478</v>
      </c>
      <c r="BD1751" s="30">
        <f>INDEX('Seasonal Index'!$H$2:$H$53,AI1751)</f>
        <v>1.0058600109847937</v>
      </c>
      <c r="BE1751" s="34">
        <f t="shared" si="387"/>
        <v>8925.4020480360541</v>
      </c>
      <c r="BF1751" s="38" t="str">
        <f t="shared" si="388"/>
        <v/>
      </c>
      <c r="BG1751" s="34">
        <f t="shared" si="389"/>
        <v>9193</v>
      </c>
      <c r="BH1751" s="13">
        <f t="shared" si="390"/>
        <v>0</v>
      </c>
      <c r="BI1751" s="13">
        <f t="shared" si="391"/>
        <v>0</v>
      </c>
    </row>
    <row r="1752" spans="1:61" x14ac:dyDescent="0.2">
      <c r="A1752" s="15">
        <v>1751</v>
      </c>
      <c r="B1752" s="35">
        <v>45527</v>
      </c>
      <c r="C1752" s="36">
        <v>9307</v>
      </c>
      <c r="D1752" s="37"/>
      <c r="E1752" s="15">
        <v>5606.2939999999999</v>
      </c>
      <c r="F1752" s="15">
        <v>232000</v>
      </c>
      <c r="G1752" s="15">
        <v>2529286.57142857</v>
      </c>
      <c r="H1752" s="15">
        <v>74.677999999999997</v>
      </c>
      <c r="I1752" s="15">
        <v>79.569999999999993</v>
      </c>
      <c r="J1752" s="15">
        <v>3.3820000000000001</v>
      </c>
      <c r="K1752" s="15">
        <v>29147.044000000002</v>
      </c>
      <c r="L1752" s="15">
        <v>661106</v>
      </c>
      <c r="M1752" s="15">
        <v>588</v>
      </c>
      <c r="N1752" s="15">
        <v>16.337</v>
      </c>
      <c r="O1752" s="15">
        <v>284250</v>
      </c>
      <c r="P1752" s="15">
        <v>19844.5</v>
      </c>
      <c r="Q1752" s="15">
        <v>5014898</v>
      </c>
      <c r="R1752" s="15">
        <v>1390000</v>
      </c>
      <c r="S1752" s="15">
        <v>11655</v>
      </c>
      <c r="T1752" s="15">
        <v>17.795999999999999</v>
      </c>
      <c r="U1752" s="15">
        <v>165.4</v>
      </c>
      <c r="V1752" s="15">
        <v>11</v>
      </c>
      <c r="W1752" s="15">
        <v>93.5</v>
      </c>
      <c r="X1752" s="15">
        <v>122.72926</v>
      </c>
      <c r="Y1752" s="15">
        <v>3.8461538461538498</v>
      </c>
      <c r="Z1752" s="15">
        <v>2.9736700057983398</v>
      </c>
      <c r="AA1752" s="15">
        <v>83.629104614257798</v>
      </c>
      <c r="AB1752" s="15">
        <v>337087</v>
      </c>
      <c r="AC1752" s="15">
        <v>29.49</v>
      </c>
      <c r="AD1752" s="15">
        <v>0</v>
      </c>
      <c r="AE1752" s="15">
        <v>0.4</v>
      </c>
      <c r="AF1752" s="15">
        <v>65.5</v>
      </c>
      <c r="AH1752" s="13">
        <f t="shared" si="378"/>
        <v>2024</v>
      </c>
      <c r="AI1752" s="13">
        <f t="shared" si="379"/>
        <v>34</v>
      </c>
      <c r="AJ1752" s="13">
        <f>IF(AND(ISNUMBER(C1752),ISNUMBER(AK1752),ISNUMBER(AL1752),AH1752&gt;=Inputs!$B$5,AH1752&lt;=Inputs!$B$6,AH1752&lt;&gt;Inputs!$B$7,AH1752&lt;&gt;Inputs!$B$8),1,0)</f>
        <v>1</v>
      </c>
      <c r="AK1752" s="13">
        <f>IF(INDEX($E1752:$AF1752,Inputs!$C$10)="","",INDEX($E1752:$AF1752,Inputs!$C$10))</f>
        <v>284250</v>
      </c>
      <c r="AL1752" s="13">
        <f>IF(INDEX($E1752:$AF1752,Inputs!$C$11)="","",INDEX($E1752:$AF1752,Inputs!$C$11))</f>
        <v>232000</v>
      </c>
      <c r="AM1752" s="19">
        <f>Regression!$C$5+Regression!$C$6*A1752</f>
        <v>8793.1961821399345</v>
      </c>
      <c r="AN1752" s="27">
        <f t="shared" si="380"/>
        <v>1.0584319748152173</v>
      </c>
      <c r="AO1752" s="30">
        <f>INDEX('Seasonal Index'!$E$2:$E$53,AI1752)</f>
        <v>1.0381639846741464</v>
      </c>
      <c r="AP1752" s="34">
        <f t="shared" si="381"/>
        <v>8964.8650284485011</v>
      </c>
      <c r="AQ1752" s="16">
        <f>IF(AJ1752=1,A1752-Regression!$C$15,0)</f>
        <v>255.71942446043158</v>
      </c>
      <c r="AR1752" s="16">
        <f>IF(AJ1752=1,AK1752-Regression!$D$15,0)</f>
        <v>16847.02158273384</v>
      </c>
      <c r="AS1752" s="16">
        <f>IF(AJ1752=1,AL1752-Regression!$E$15,0)</f>
        <v>-3292.5659472421976</v>
      </c>
      <c r="AT1752" s="16">
        <f>IF(AJ1752=1,AP1752-Regression!$F$15,0)</f>
        <v>-129.70761337476506</v>
      </c>
      <c r="AU1752" s="19">
        <f>IF(AND(ISNUMBER(AK1752),ISNUMBER(AL1752)),Regression!$C$38+Regression!$D$38*A1752+Regression!$E$38*AK1752+Regression!$F$38*AL1752,"")</f>
        <v>8734.5409775091739</v>
      </c>
      <c r="AV1752" s="34">
        <f t="shared" si="382"/>
        <v>9067.8858655105378</v>
      </c>
      <c r="AW1752" s="13" t="str">
        <f>IF(AJ1752=1,"Train",IF(AH1752=Inputs!$B$6+1,"Validation",IF(AH1752&gt;Inputs!$B$6+1,"Forecast","Not used")))</f>
        <v>Train</v>
      </c>
      <c r="AX1752" s="34">
        <f t="shared" si="383"/>
        <v>9307</v>
      </c>
      <c r="AY1752" s="38" t="str">
        <f t="shared" si="384"/>
        <v/>
      </c>
      <c r="AZ1752" s="13">
        <f t="shared" si="385"/>
        <v>230.32405093932721</v>
      </c>
      <c r="BB1752" s="19">
        <f>Regression!$C$45+Regression!$C$46*A1752</f>
        <v>8874.9633038832944</v>
      </c>
      <c r="BC1752" s="27">
        <f t="shared" si="386"/>
        <v>1.0486803923941483</v>
      </c>
      <c r="BD1752" s="30">
        <f>INDEX('Seasonal Index'!$H$2:$H$53,AI1752)</f>
        <v>1.0219588934931323</v>
      </c>
      <c r="BE1752" s="34">
        <f t="shared" si="387"/>
        <v>9069.8476778287259</v>
      </c>
      <c r="BF1752" s="38" t="str">
        <f t="shared" si="388"/>
        <v/>
      </c>
      <c r="BG1752" s="34">
        <f t="shared" si="389"/>
        <v>9307</v>
      </c>
      <c r="BH1752" s="13">
        <f t="shared" si="390"/>
        <v>0</v>
      </c>
      <c r="BI1752" s="13">
        <f t="shared" si="391"/>
        <v>0</v>
      </c>
    </row>
    <row r="1753" spans="1:61" x14ac:dyDescent="0.2">
      <c r="A1753" s="15">
        <v>1752</v>
      </c>
      <c r="B1753" s="35">
        <v>45534</v>
      </c>
      <c r="C1753" s="36">
        <v>8938</v>
      </c>
      <c r="D1753" s="37"/>
      <c r="E1753" s="15">
        <v>5615.0360000000001</v>
      </c>
      <c r="F1753" s="15">
        <v>232000</v>
      </c>
      <c r="G1753" s="15">
        <v>2458973.7142857099</v>
      </c>
      <c r="H1753" s="15">
        <v>76.361999999999995</v>
      </c>
      <c r="I1753" s="15">
        <v>80.825000000000003</v>
      </c>
      <c r="J1753" s="15">
        <v>3.3130000000000002</v>
      </c>
      <c r="K1753" s="15">
        <v>29147.044000000002</v>
      </c>
      <c r="L1753" s="15">
        <v>661106</v>
      </c>
      <c r="M1753" s="15">
        <v>588</v>
      </c>
      <c r="N1753" s="15">
        <v>16.337</v>
      </c>
      <c r="O1753" s="15">
        <v>284250</v>
      </c>
      <c r="P1753" s="15">
        <v>19844.5</v>
      </c>
      <c r="Q1753" s="15">
        <v>5014898</v>
      </c>
      <c r="R1753" s="15">
        <v>1390000</v>
      </c>
      <c r="S1753" s="15">
        <v>11655</v>
      </c>
      <c r="T1753" s="15">
        <v>17.795999999999999</v>
      </c>
      <c r="U1753" s="15">
        <v>165.4</v>
      </c>
      <c r="V1753" s="15">
        <v>11</v>
      </c>
      <c r="W1753" s="15">
        <v>93.5</v>
      </c>
      <c r="X1753" s="15">
        <v>121.86548000000001</v>
      </c>
      <c r="Y1753" s="15">
        <v>3.8461538461538498</v>
      </c>
      <c r="Z1753" s="15">
        <v>2.9736700057983398</v>
      </c>
      <c r="AA1753" s="15">
        <v>83.629104614257798</v>
      </c>
      <c r="AB1753" s="15">
        <v>337087</v>
      </c>
      <c r="AC1753" s="15">
        <v>29.49</v>
      </c>
      <c r="AD1753" s="15">
        <v>0</v>
      </c>
      <c r="AE1753" s="15">
        <v>0</v>
      </c>
      <c r="AF1753" s="15">
        <v>81.7</v>
      </c>
      <c r="AH1753" s="13">
        <f t="shared" si="378"/>
        <v>2024</v>
      </c>
      <c r="AI1753" s="13">
        <f t="shared" si="379"/>
        <v>35</v>
      </c>
      <c r="AJ1753" s="13">
        <f>IF(AND(ISNUMBER(C1753),ISNUMBER(AK1753),ISNUMBER(AL1753),AH1753&gt;=Inputs!$B$5,AH1753&lt;=Inputs!$B$6,AH1753&lt;&gt;Inputs!$B$7,AH1753&lt;&gt;Inputs!$B$8),1,0)</f>
        <v>1</v>
      </c>
      <c r="AK1753" s="13">
        <f>IF(INDEX($E1753:$AF1753,Inputs!$C$10)="","",INDEX($E1753:$AF1753,Inputs!$C$10))</f>
        <v>284250</v>
      </c>
      <c r="AL1753" s="13">
        <f>IF(INDEX($E1753:$AF1753,Inputs!$C$11)="","",INDEX($E1753:$AF1753,Inputs!$C$11))</f>
        <v>232000</v>
      </c>
      <c r="AM1753" s="19">
        <f>Regression!$C$5+Regression!$C$6*A1753</f>
        <v>8792.0235072016148</v>
      </c>
      <c r="AN1753" s="27">
        <f t="shared" si="380"/>
        <v>1.0166032873636899</v>
      </c>
      <c r="AO1753" s="30">
        <f>INDEX('Seasonal Index'!$E$2:$E$53,AI1753)</f>
        <v>1.0224659586681397</v>
      </c>
      <c r="AP1753" s="34">
        <f t="shared" si="381"/>
        <v>8741.6113213613535</v>
      </c>
      <c r="AQ1753" s="16">
        <f>IF(AJ1753=1,A1753-Regression!$C$15,0)</f>
        <v>256.71942446043158</v>
      </c>
      <c r="AR1753" s="16">
        <f>IF(AJ1753=1,AK1753-Regression!$D$15,0)</f>
        <v>16847.02158273384</v>
      </c>
      <c r="AS1753" s="16">
        <f>IF(AJ1753=1,AL1753-Regression!$E$15,0)</f>
        <v>-3292.5659472421976</v>
      </c>
      <c r="AT1753" s="16">
        <f>IF(AJ1753=1,AP1753-Regression!$F$15,0)</f>
        <v>-352.96132046191269</v>
      </c>
      <c r="AU1753" s="19">
        <f>IF(AND(ISNUMBER(AK1753),ISNUMBER(AL1753)),Regression!$C$38+Regression!$D$38*A1753+Regression!$E$38*AK1753+Regression!$F$38*AL1753,"")</f>
        <v>8732.9786642912386</v>
      </c>
      <c r="AV1753" s="34">
        <f t="shared" si="382"/>
        <v>8929.1734020129516</v>
      </c>
      <c r="AW1753" s="13" t="str">
        <f>IF(AJ1753=1,"Train",IF(AH1753=Inputs!$B$6+1,"Validation",IF(AH1753&gt;Inputs!$B$6+1,"Forecast","Not used")))</f>
        <v>Train</v>
      </c>
      <c r="AX1753" s="34">
        <f t="shared" si="383"/>
        <v>8938</v>
      </c>
      <c r="AY1753" s="38" t="str">
        <f t="shared" si="384"/>
        <v/>
      </c>
      <c r="AZ1753" s="13">
        <f t="shared" si="385"/>
        <v>8.6326570701148739</v>
      </c>
      <c r="BB1753" s="19">
        <f>Regression!$C$45+Regression!$C$46*A1753</f>
        <v>8876.5228034960728</v>
      </c>
      <c r="BC1753" s="27">
        <f t="shared" si="386"/>
        <v>1.0069258197004478</v>
      </c>
      <c r="BD1753" s="30">
        <f>INDEX('Seasonal Index'!$H$2:$H$53,AI1753)</f>
        <v>1.0227114090901652</v>
      </c>
      <c r="BE1753" s="34">
        <f t="shared" si="387"/>
        <v>9078.1211441844516</v>
      </c>
      <c r="BF1753" s="38" t="str">
        <f t="shared" si="388"/>
        <v/>
      </c>
      <c r="BG1753" s="34">
        <f t="shared" si="389"/>
        <v>8938</v>
      </c>
      <c r="BH1753" s="13">
        <f t="shared" si="390"/>
        <v>0</v>
      </c>
      <c r="BI1753" s="13">
        <f t="shared" si="391"/>
        <v>0</v>
      </c>
    </row>
    <row r="1754" spans="1:61" x14ac:dyDescent="0.2">
      <c r="A1754" s="15">
        <v>1753</v>
      </c>
      <c r="B1754" s="35">
        <v>45541</v>
      </c>
      <c r="C1754" s="36">
        <v>8478</v>
      </c>
      <c r="D1754" s="37"/>
      <c r="E1754" s="15">
        <v>5490.2075000000004</v>
      </c>
      <c r="F1754" s="15">
        <v>227000</v>
      </c>
      <c r="G1754" s="15">
        <v>2293063.57142857</v>
      </c>
      <c r="H1754" s="15">
        <v>70.015000000000001</v>
      </c>
      <c r="I1754" s="15">
        <v>75.248000000000005</v>
      </c>
      <c r="J1754" s="15">
        <v>3.2890000000000001</v>
      </c>
      <c r="K1754" s="15">
        <v>29147.044000000002</v>
      </c>
      <c r="L1754" s="15">
        <v>661106</v>
      </c>
      <c r="M1754" s="15">
        <v>586</v>
      </c>
      <c r="N1754" s="15">
        <v>16.337</v>
      </c>
      <c r="O1754" s="15">
        <v>284250</v>
      </c>
      <c r="P1754" s="15">
        <v>19949.5</v>
      </c>
      <c r="Q1754" s="15">
        <v>5014898</v>
      </c>
      <c r="R1754" s="15">
        <v>1390000</v>
      </c>
      <c r="S1754" s="15">
        <v>11655</v>
      </c>
      <c r="T1754" s="15">
        <v>17.795999999999999</v>
      </c>
      <c r="U1754" s="15">
        <v>165.4</v>
      </c>
      <c r="V1754" s="15">
        <v>11</v>
      </c>
      <c r="W1754" s="15">
        <v>94.2</v>
      </c>
      <c r="X1754" s="15">
        <v>122.00306</v>
      </c>
      <c r="Y1754" s="15">
        <v>3.8461538461538498</v>
      </c>
      <c r="Z1754" s="15">
        <v>2.9736700057983398</v>
      </c>
      <c r="AA1754" s="15">
        <v>83.629104614257798</v>
      </c>
      <c r="AB1754" s="15">
        <v>337087</v>
      </c>
      <c r="AC1754" s="15">
        <v>27.44</v>
      </c>
      <c r="AD1754" s="15">
        <v>1</v>
      </c>
      <c r="AE1754" s="15">
        <v>0.2</v>
      </c>
      <c r="AF1754" s="15">
        <v>65.8</v>
      </c>
      <c r="AH1754" s="13">
        <f t="shared" si="378"/>
        <v>2024</v>
      </c>
      <c r="AI1754" s="13">
        <f t="shared" si="379"/>
        <v>36</v>
      </c>
      <c r="AJ1754" s="13">
        <f>IF(AND(ISNUMBER(C1754),ISNUMBER(AK1754),ISNUMBER(AL1754),AH1754&gt;=Inputs!$B$5,AH1754&lt;=Inputs!$B$6,AH1754&lt;&gt;Inputs!$B$7,AH1754&lt;&gt;Inputs!$B$8),1,0)</f>
        <v>1</v>
      </c>
      <c r="AK1754" s="13">
        <f>IF(INDEX($E1754:$AF1754,Inputs!$C$10)="","",INDEX($E1754:$AF1754,Inputs!$C$10))</f>
        <v>284250</v>
      </c>
      <c r="AL1754" s="13">
        <f>IF(INDEX($E1754:$AF1754,Inputs!$C$11)="","",INDEX($E1754:$AF1754,Inputs!$C$11))</f>
        <v>227000</v>
      </c>
      <c r="AM1754" s="19">
        <f>Regression!$C$5+Regression!$C$6*A1754</f>
        <v>8790.850832263297</v>
      </c>
      <c r="AN1754" s="27">
        <f t="shared" si="380"/>
        <v>0.9644117687544983</v>
      </c>
      <c r="AO1754" s="30">
        <f>INDEX('Seasonal Index'!$E$2:$E$53,AI1754)</f>
        <v>1.0036108382806754</v>
      </c>
      <c r="AP1754" s="34">
        <f t="shared" si="381"/>
        <v>8447.4974528214443</v>
      </c>
      <c r="AQ1754" s="16">
        <f>IF(AJ1754=1,A1754-Regression!$C$15,0)</f>
        <v>257.71942446043158</v>
      </c>
      <c r="AR1754" s="16">
        <f>IF(AJ1754=1,AK1754-Regression!$D$15,0)</f>
        <v>16847.02158273384</v>
      </c>
      <c r="AS1754" s="16">
        <f>IF(AJ1754=1,AL1754-Regression!$E$15,0)</f>
        <v>-8292.5659472421976</v>
      </c>
      <c r="AT1754" s="16">
        <f>IF(AJ1754=1,AP1754-Regression!$F$15,0)</f>
        <v>-647.07518900182185</v>
      </c>
      <c r="AU1754" s="19">
        <f>IF(AND(ISNUMBER(AK1754),ISNUMBER(AL1754)),Regression!$C$38+Regression!$D$38*A1754+Regression!$E$38*AK1754+Regression!$F$38*AL1754,"")</f>
        <v>8744.6915579570887</v>
      </c>
      <c r="AV1754" s="34">
        <f t="shared" si="382"/>
        <v>8776.2672249872594</v>
      </c>
      <c r="AW1754" s="13" t="str">
        <f>IF(AJ1754=1,"Train",IF(AH1754=Inputs!$B$6+1,"Validation",IF(AH1754&gt;Inputs!$B$6+1,"Forecast","Not used")))</f>
        <v>Train</v>
      </c>
      <c r="AX1754" s="34">
        <f t="shared" si="383"/>
        <v>8478</v>
      </c>
      <c r="AY1754" s="38" t="str">
        <f t="shared" si="384"/>
        <v/>
      </c>
      <c r="AZ1754" s="13">
        <f t="shared" si="385"/>
        <v>-297.19410513564435</v>
      </c>
      <c r="BB1754" s="19">
        <f>Regression!$C$45+Regression!$C$46*A1754</f>
        <v>8878.0823031088494</v>
      </c>
      <c r="BC1754" s="27">
        <f t="shared" si="386"/>
        <v>0.95493595469724901</v>
      </c>
      <c r="BD1754" s="30">
        <f>INDEX('Seasonal Index'!$H$2:$H$53,AI1754)</f>
        <v>0.95792593843145868</v>
      </c>
      <c r="BE1754" s="34">
        <f t="shared" si="387"/>
        <v>8504.5453216772712</v>
      </c>
      <c r="BF1754" s="38" t="str">
        <f t="shared" si="388"/>
        <v/>
      </c>
      <c r="BG1754" s="34">
        <f t="shared" si="389"/>
        <v>8478</v>
      </c>
      <c r="BH1754" s="13">
        <f t="shared" si="390"/>
        <v>0</v>
      </c>
      <c r="BI1754" s="13">
        <f t="shared" si="391"/>
        <v>0</v>
      </c>
    </row>
    <row r="1755" spans="1:61" x14ac:dyDescent="0.2">
      <c r="A1755" s="15">
        <v>1754</v>
      </c>
      <c r="B1755" s="35">
        <v>45548</v>
      </c>
      <c r="C1755" s="36">
        <v>8776</v>
      </c>
      <c r="D1755" s="37"/>
      <c r="E1755" s="15">
        <v>5548.4960000000001</v>
      </c>
      <c r="F1755" s="15">
        <v>227000</v>
      </c>
      <c r="G1755" s="15">
        <v>2319209.8571428601</v>
      </c>
      <c r="H1755" s="15">
        <v>68.822000000000003</v>
      </c>
      <c r="I1755" s="15">
        <v>72.102000000000004</v>
      </c>
      <c r="J1755" s="15">
        <v>3.2360000000000002</v>
      </c>
      <c r="K1755" s="15">
        <v>29147.044000000002</v>
      </c>
      <c r="L1755" s="15">
        <v>684142</v>
      </c>
      <c r="M1755" s="15">
        <v>586</v>
      </c>
      <c r="N1755" s="15">
        <v>16.337</v>
      </c>
      <c r="O1755" s="15">
        <v>284250</v>
      </c>
      <c r="P1755" s="15">
        <v>19949.5</v>
      </c>
      <c r="Q1755" s="15">
        <v>5014898</v>
      </c>
      <c r="R1755" s="15">
        <v>1390000</v>
      </c>
      <c r="S1755" s="15">
        <v>11655</v>
      </c>
      <c r="T1755" s="15">
        <v>17.795999999999999</v>
      </c>
      <c r="U1755" s="15">
        <v>165.4</v>
      </c>
      <c r="V1755" s="15">
        <v>11</v>
      </c>
      <c r="W1755" s="15">
        <v>94.2</v>
      </c>
      <c r="X1755" s="15">
        <v>122.561975</v>
      </c>
      <c r="Y1755" s="15">
        <v>3.8461538461538498</v>
      </c>
      <c r="Z1755" s="15">
        <v>2.9736700057983398</v>
      </c>
      <c r="AA1755" s="15">
        <v>83.629104614257798</v>
      </c>
      <c r="AB1755" s="15">
        <v>337087</v>
      </c>
      <c r="AC1755" s="15">
        <v>27.44</v>
      </c>
      <c r="AD1755" s="15">
        <v>0</v>
      </c>
      <c r="AE1755" s="15">
        <v>3.7</v>
      </c>
      <c r="AF1755" s="15">
        <v>53.3</v>
      </c>
      <c r="AH1755" s="13">
        <f t="shared" si="378"/>
        <v>2024</v>
      </c>
      <c r="AI1755" s="13">
        <f t="shared" si="379"/>
        <v>37</v>
      </c>
      <c r="AJ1755" s="13">
        <f>IF(AND(ISNUMBER(C1755),ISNUMBER(AK1755),ISNUMBER(AL1755),AH1755&gt;=Inputs!$B$5,AH1755&lt;=Inputs!$B$6,AH1755&lt;&gt;Inputs!$B$7,AH1755&lt;&gt;Inputs!$B$8),1,0)</f>
        <v>1</v>
      </c>
      <c r="AK1755" s="13">
        <f>IF(INDEX($E1755:$AF1755,Inputs!$C$10)="","",INDEX($E1755:$AF1755,Inputs!$C$10))</f>
        <v>284250</v>
      </c>
      <c r="AL1755" s="13">
        <f>IF(INDEX($E1755:$AF1755,Inputs!$C$11)="","",INDEX($E1755:$AF1755,Inputs!$C$11))</f>
        <v>227000</v>
      </c>
      <c r="AM1755" s="19">
        <f>Regression!$C$5+Regression!$C$6*A1755</f>
        <v>8789.6781573249773</v>
      </c>
      <c r="AN1755" s="27">
        <f t="shared" si="380"/>
        <v>0.99844383866164899</v>
      </c>
      <c r="AO1755" s="30">
        <f>INDEX('Seasonal Index'!$E$2:$E$53,AI1755)</f>
        <v>0.98810944012120361</v>
      </c>
      <c r="AP1755" s="34">
        <f t="shared" si="381"/>
        <v>8881.6072832210939</v>
      </c>
      <c r="AQ1755" s="16">
        <f>IF(AJ1755=1,A1755-Regression!$C$15,0)</f>
        <v>258.71942446043158</v>
      </c>
      <c r="AR1755" s="16">
        <f>IF(AJ1755=1,AK1755-Regression!$D$15,0)</f>
        <v>16847.02158273384</v>
      </c>
      <c r="AS1755" s="16">
        <f>IF(AJ1755=1,AL1755-Regression!$E$15,0)</f>
        <v>-8292.5659472421976</v>
      </c>
      <c r="AT1755" s="16">
        <f>IF(AJ1755=1,AP1755-Regression!$F$15,0)</f>
        <v>-212.96535860217227</v>
      </c>
      <c r="AU1755" s="19">
        <f>IF(AND(ISNUMBER(AK1755),ISNUMBER(AL1755)),Regression!$C$38+Regression!$D$38*A1755+Regression!$E$38*AK1755+Regression!$F$38*AL1755,"")</f>
        <v>8743.1292447391552</v>
      </c>
      <c r="AV1755" s="34">
        <f t="shared" si="382"/>
        <v>8639.168542926529</v>
      </c>
      <c r="AW1755" s="13" t="str">
        <f>IF(AJ1755=1,"Train",IF(AH1755=Inputs!$B$6+1,"Validation",IF(AH1755&gt;Inputs!$B$6+1,"Forecast","Not used")))</f>
        <v>Train</v>
      </c>
      <c r="AX1755" s="34">
        <f t="shared" si="383"/>
        <v>8776</v>
      </c>
      <c r="AY1755" s="38" t="str">
        <f t="shared" si="384"/>
        <v/>
      </c>
      <c r="AZ1755" s="13">
        <f t="shared" si="385"/>
        <v>138.47803848193871</v>
      </c>
      <c r="BB1755" s="19">
        <f>Regression!$C$45+Regression!$C$46*A1755</f>
        <v>8879.6418027216259</v>
      </c>
      <c r="BC1755" s="27">
        <f t="shared" si="386"/>
        <v>0.9883281550062234</v>
      </c>
      <c r="BD1755" s="30">
        <f>INDEX('Seasonal Index'!$H$2:$H$53,AI1755)</f>
        <v>0.96626808296825473</v>
      </c>
      <c r="BE1755" s="34">
        <f t="shared" si="387"/>
        <v>8580.1144621606036</v>
      </c>
      <c r="BF1755" s="38" t="str">
        <f t="shared" si="388"/>
        <v/>
      </c>
      <c r="BG1755" s="34">
        <f t="shared" si="389"/>
        <v>8776</v>
      </c>
      <c r="BH1755" s="13">
        <f t="shared" si="390"/>
        <v>0</v>
      </c>
      <c r="BI1755" s="13">
        <f t="shared" si="391"/>
        <v>0</v>
      </c>
    </row>
    <row r="1756" spans="1:61" x14ac:dyDescent="0.2">
      <c r="A1756" s="15">
        <v>1755</v>
      </c>
      <c r="B1756" s="35">
        <v>45555</v>
      </c>
      <c r="C1756" s="36">
        <v>9205</v>
      </c>
      <c r="D1756" s="37"/>
      <c r="E1756" s="15">
        <v>5660.424</v>
      </c>
      <c r="F1756" s="15">
        <v>223000</v>
      </c>
      <c r="G1756" s="15">
        <v>2439794.8571428601</v>
      </c>
      <c r="H1756" s="15">
        <v>72.141999999999996</v>
      </c>
      <c r="I1756" s="15">
        <v>74.983999999999995</v>
      </c>
      <c r="J1756" s="15">
        <v>3.18</v>
      </c>
      <c r="K1756" s="15">
        <v>29147.044000000002</v>
      </c>
      <c r="L1756" s="15">
        <v>684142</v>
      </c>
      <c r="M1756" s="15">
        <v>586</v>
      </c>
      <c r="N1756" s="15">
        <v>15.978</v>
      </c>
      <c r="O1756" s="15">
        <v>292266</v>
      </c>
      <c r="P1756" s="15">
        <v>19949.5</v>
      </c>
      <c r="Q1756" s="15">
        <v>5026363</v>
      </c>
      <c r="R1756" s="15">
        <v>1390000</v>
      </c>
      <c r="S1756" s="15">
        <v>11655</v>
      </c>
      <c r="T1756" s="15">
        <v>17.795999999999999</v>
      </c>
      <c r="U1756" s="15">
        <v>165.4</v>
      </c>
      <c r="V1756" s="15">
        <v>11</v>
      </c>
      <c r="W1756" s="15">
        <v>94.2</v>
      </c>
      <c r="X1756" s="15">
        <v>122.51909999999999</v>
      </c>
      <c r="Y1756" s="15">
        <v>3.8461538461538498</v>
      </c>
      <c r="Z1756" s="15">
        <v>3</v>
      </c>
      <c r="AA1756" s="15">
        <v>85.191001892089801</v>
      </c>
      <c r="AB1756" s="15">
        <v>337087</v>
      </c>
      <c r="AC1756" s="15">
        <v>27.44</v>
      </c>
      <c r="AD1756" s="15">
        <v>0</v>
      </c>
      <c r="AE1756" s="15">
        <v>0</v>
      </c>
      <c r="AF1756" s="15">
        <v>57.4</v>
      </c>
      <c r="AH1756" s="13">
        <f t="shared" si="378"/>
        <v>2024</v>
      </c>
      <c r="AI1756" s="13">
        <f t="shared" si="379"/>
        <v>38</v>
      </c>
      <c r="AJ1756" s="13">
        <f>IF(AND(ISNUMBER(C1756),ISNUMBER(AK1756),ISNUMBER(AL1756),AH1756&gt;=Inputs!$B$5,AH1756&lt;=Inputs!$B$6,AH1756&lt;&gt;Inputs!$B$7,AH1756&lt;&gt;Inputs!$B$8),1,0)</f>
        <v>1</v>
      </c>
      <c r="AK1756" s="13">
        <f>IF(INDEX($E1756:$AF1756,Inputs!$C$10)="","",INDEX($E1756:$AF1756,Inputs!$C$10))</f>
        <v>292266</v>
      </c>
      <c r="AL1756" s="13">
        <f>IF(INDEX($E1756:$AF1756,Inputs!$C$11)="","",INDEX($E1756:$AF1756,Inputs!$C$11))</f>
        <v>223000</v>
      </c>
      <c r="AM1756" s="19">
        <f>Regression!$C$5+Regression!$C$6*A1756</f>
        <v>8788.5054823866594</v>
      </c>
      <c r="AN1756" s="27">
        <f t="shared" si="380"/>
        <v>1.0473908241222643</v>
      </c>
      <c r="AO1756" s="30">
        <f>INDEX('Seasonal Index'!$E$2:$E$53,AI1756)</f>
        <v>1.0099608185275364</v>
      </c>
      <c r="AP1756" s="34">
        <f t="shared" si="381"/>
        <v>9114.2149587746881</v>
      </c>
      <c r="AQ1756" s="16">
        <f>IF(AJ1756=1,A1756-Regression!$C$15,0)</f>
        <v>259.71942446043158</v>
      </c>
      <c r="AR1756" s="16">
        <f>IF(AJ1756=1,AK1756-Regression!$D$15,0)</f>
        <v>24863.02158273384</v>
      </c>
      <c r="AS1756" s="16">
        <f>IF(AJ1756=1,AL1756-Regression!$E$15,0)</f>
        <v>-12292.565947242198</v>
      </c>
      <c r="AT1756" s="16">
        <f>IF(AJ1756=1,AP1756-Regression!$F$15,0)</f>
        <v>19.64231695142189</v>
      </c>
      <c r="AU1756" s="19">
        <f>IF(AND(ISNUMBER(AK1756),ISNUMBER(AL1756)),Regression!$C$38+Regression!$D$38*A1756+Regression!$E$38*AK1756+Regression!$F$38*AL1756,"")</f>
        <v>8766.8136607439574</v>
      </c>
      <c r="AV1756" s="34">
        <f t="shared" si="382"/>
        <v>8854.1383006833548</v>
      </c>
      <c r="AW1756" s="13" t="str">
        <f>IF(AJ1756=1,"Train",IF(AH1756=Inputs!$B$6+1,"Validation",IF(AH1756&gt;Inputs!$B$6+1,"Forecast","Not used")))</f>
        <v>Train</v>
      </c>
      <c r="AX1756" s="34">
        <f t="shared" si="383"/>
        <v>9205</v>
      </c>
      <c r="AY1756" s="38" t="str">
        <f t="shared" si="384"/>
        <v/>
      </c>
      <c r="AZ1756" s="13">
        <f t="shared" si="385"/>
        <v>347.40129803073069</v>
      </c>
      <c r="BB1756" s="19">
        <f>Regression!$C$45+Regression!$C$46*A1756</f>
        <v>8881.2013023344025</v>
      </c>
      <c r="BC1756" s="27">
        <f t="shared" si="386"/>
        <v>1.0364588850812881</v>
      </c>
      <c r="BD1756" s="30">
        <f>INDEX('Seasonal Index'!$H$2:$H$53,AI1756)</f>
        <v>1.0093448557066802</v>
      </c>
      <c r="BE1756" s="34">
        <f t="shared" si="387"/>
        <v>8964.1948470066982</v>
      </c>
      <c r="BF1756" s="38" t="str">
        <f t="shared" si="388"/>
        <v/>
      </c>
      <c r="BG1756" s="34">
        <f t="shared" si="389"/>
        <v>9205</v>
      </c>
      <c r="BH1756" s="13">
        <f t="shared" si="390"/>
        <v>0</v>
      </c>
      <c r="BI1756" s="13">
        <f t="shared" si="391"/>
        <v>0</v>
      </c>
    </row>
    <row r="1757" spans="1:61" x14ac:dyDescent="0.2">
      <c r="A1757" s="15">
        <v>1756</v>
      </c>
      <c r="B1757" s="35">
        <v>45562</v>
      </c>
      <c r="C1757" s="36">
        <v>8521</v>
      </c>
      <c r="D1757" s="37"/>
      <c r="E1757" s="15">
        <v>5731.46</v>
      </c>
      <c r="F1757" s="15">
        <v>221000</v>
      </c>
      <c r="G1757" s="15">
        <v>2431118.1428571399</v>
      </c>
      <c r="H1757" s="15">
        <v>70.218000000000004</v>
      </c>
      <c r="I1757" s="15">
        <v>74.066000000000003</v>
      </c>
      <c r="J1757" s="15">
        <v>3.1850000000000001</v>
      </c>
      <c r="K1757" s="15">
        <v>29147.044000000002</v>
      </c>
      <c r="L1757" s="15">
        <v>684142</v>
      </c>
      <c r="M1757" s="15">
        <v>586</v>
      </c>
      <c r="N1757" s="15">
        <v>15.978</v>
      </c>
      <c r="O1757" s="15">
        <v>292266</v>
      </c>
      <c r="P1757" s="15">
        <v>19949.5</v>
      </c>
      <c r="Q1757" s="15">
        <v>5026363</v>
      </c>
      <c r="R1757" s="15">
        <v>1390000</v>
      </c>
      <c r="S1757" s="15">
        <v>11655</v>
      </c>
      <c r="T1757" s="15">
        <v>17.795999999999999</v>
      </c>
      <c r="U1757" s="15">
        <v>165.4</v>
      </c>
      <c r="V1757" s="15">
        <v>11</v>
      </c>
      <c r="W1757" s="15">
        <v>94.2</v>
      </c>
      <c r="X1757" s="15">
        <v>121.47472</v>
      </c>
      <c r="Y1757" s="15">
        <v>3.8461538461538498</v>
      </c>
      <c r="Z1757" s="15">
        <v>3</v>
      </c>
      <c r="AA1757" s="15">
        <v>85.191001892089801</v>
      </c>
      <c r="AB1757" s="15">
        <v>337087</v>
      </c>
      <c r="AC1757" s="15">
        <v>27.44</v>
      </c>
      <c r="AD1757" s="15">
        <v>0</v>
      </c>
      <c r="AE1757" s="15">
        <v>2</v>
      </c>
      <c r="AF1757" s="15">
        <v>43.4</v>
      </c>
      <c r="AH1757" s="13">
        <f t="shared" si="378"/>
        <v>2024</v>
      </c>
      <c r="AI1757" s="13">
        <f t="shared" si="379"/>
        <v>39</v>
      </c>
      <c r="AJ1757" s="13">
        <f>IF(AND(ISNUMBER(C1757),ISNUMBER(AK1757),ISNUMBER(AL1757),AH1757&gt;=Inputs!$B$5,AH1757&lt;=Inputs!$B$6,AH1757&lt;&gt;Inputs!$B$7,AH1757&lt;&gt;Inputs!$B$8),1,0)</f>
        <v>1</v>
      </c>
      <c r="AK1757" s="13">
        <f>IF(INDEX($E1757:$AF1757,Inputs!$C$10)="","",INDEX($E1757:$AF1757,Inputs!$C$10))</f>
        <v>292266</v>
      </c>
      <c r="AL1757" s="13">
        <f>IF(INDEX($E1757:$AF1757,Inputs!$C$11)="","",INDEX($E1757:$AF1757,Inputs!$C$11))</f>
        <v>221000</v>
      </c>
      <c r="AM1757" s="19">
        <f>Regression!$C$5+Regression!$C$6*A1757</f>
        <v>8787.3328074483397</v>
      </c>
      <c r="AN1757" s="27">
        <f t="shared" si="380"/>
        <v>0.96969128024574303</v>
      </c>
      <c r="AO1757" s="30">
        <f>INDEX('Seasonal Index'!$E$2:$E$53,AI1757)</f>
        <v>0.98271219728161308</v>
      </c>
      <c r="AP1757" s="34">
        <f t="shared" si="381"/>
        <v>8670.9008228155344</v>
      </c>
      <c r="AQ1757" s="16">
        <f>IF(AJ1757=1,A1757-Regression!$C$15,0)</f>
        <v>260.71942446043158</v>
      </c>
      <c r="AR1757" s="16">
        <f>IF(AJ1757=1,AK1757-Regression!$D$15,0)</f>
        <v>24863.02158273384</v>
      </c>
      <c r="AS1757" s="16">
        <f>IF(AJ1757=1,AL1757-Regression!$E$15,0)</f>
        <v>-14292.565947242198</v>
      </c>
      <c r="AT1757" s="16">
        <f>IF(AJ1757=1,AP1757-Regression!$F$15,0)</f>
        <v>-423.67181900773176</v>
      </c>
      <c r="AU1757" s="19">
        <f>IF(AND(ISNUMBER(AK1757),ISNUMBER(AL1757)),Regression!$C$38+Regression!$D$38*A1757+Regression!$E$38*AK1757+Regression!$F$38*AL1757,"")</f>
        <v>8770.5614302795384</v>
      </c>
      <c r="AV1757" s="34">
        <f t="shared" si="382"/>
        <v>8618.9376945433723</v>
      </c>
      <c r="AW1757" s="13" t="str">
        <f>IF(AJ1757=1,"Train",IF(AH1757=Inputs!$B$6+1,"Validation",IF(AH1757&gt;Inputs!$B$6+1,"Forecast","Not used")))</f>
        <v>Train</v>
      </c>
      <c r="AX1757" s="34">
        <f t="shared" si="383"/>
        <v>8521</v>
      </c>
      <c r="AY1757" s="38" t="str">
        <f t="shared" si="384"/>
        <v/>
      </c>
      <c r="AZ1757" s="13">
        <f t="shared" si="385"/>
        <v>-99.660607464003988</v>
      </c>
      <c r="BB1757" s="19">
        <f>Regression!$C$45+Regression!$C$46*A1757</f>
        <v>8882.7608019471791</v>
      </c>
      <c r="BC1757" s="27">
        <f t="shared" si="386"/>
        <v>0.95927383276290878</v>
      </c>
      <c r="BD1757" s="30">
        <f>INDEX('Seasonal Index'!$H$2:$H$53,AI1757)</f>
        <v>0.98504922299012809</v>
      </c>
      <c r="BE1757" s="34">
        <f t="shared" si="387"/>
        <v>8749.9566259652365</v>
      </c>
      <c r="BF1757" s="38" t="str">
        <f t="shared" si="388"/>
        <v/>
      </c>
      <c r="BG1757" s="34">
        <f t="shared" si="389"/>
        <v>8521</v>
      </c>
      <c r="BH1757" s="13">
        <f t="shared" si="390"/>
        <v>0</v>
      </c>
      <c r="BI1757" s="13">
        <f t="shared" si="391"/>
        <v>0</v>
      </c>
    </row>
    <row r="1758" spans="1:61" x14ac:dyDescent="0.2">
      <c r="A1758" s="15">
        <v>1757</v>
      </c>
      <c r="B1758" s="35">
        <v>45569</v>
      </c>
      <c r="C1758" s="36">
        <v>9654</v>
      </c>
      <c r="D1758" s="37"/>
      <c r="E1758" s="15">
        <v>5726.3559999999998</v>
      </c>
      <c r="F1758" s="15">
        <v>227000</v>
      </c>
      <c r="G1758" s="15">
        <v>2405793.2857142901</v>
      </c>
      <c r="H1758" s="15">
        <v>71.831999999999994</v>
      </c>
      <c r="I1758" s="15">
        <v>75.88</v>
      </c>
      <c r="J1758" s="15">
        <v>3.1789999999999998</v>
      </c>
      <c r="K1758" s="15">
        <v>29147.044000000002</v>
      </c>
      <c r="L1758" s="15">
        <v>684142</v>
      </c>
      <c r="M1758" s="15">
        <v>586</v>
      </c>
      <c r="N1758" s="15">
        <v>15.978</v>
      </c>
      <c r="O1758" s="15">
        <v>292266</v>
      </c>
      <c r="P1758" s="15">
        <v>19949.5</v>
      </c>
      <c r="Q1758" s="15">
        <v>5026363</v>
      </c>
      <c r="R1758" s="15">
        <v>1390000</v>
      </c>
      <c r="S1758" s="15">
        <v>11655</v>
      </c>
      <c r="T1758" s="15">
        <v>17.795999999999999</v>
      </c>
      <c r="U1758" s="15">
        <v>165.4</v>
      </c>
      <c r="V1758" s="15">
        <v>11</v>
      </c>
      <c r="W1758" s="15">
        <v>94.2</v>
      </c>
      <c r="X1758" s="15">
        <v>121.23874000000001</v>
      </c>
      <c r="Y1758" s="15">
        <v>3.8461538461538498</v>
      </c>
      <c r="Z1758" s="15">
        <v>3</v>
      </c>
      <c r="AA1758" s="15">
        <v>85.191001892089801</v>
      </c>
      <c r="AB1758" s="15">
        <v>337087</v>
      </c>
      <c r="AC1758" s="15">
        <v>27.44</v>
      </c>
      <c r="AD1758" s="15">
        <v>0</v>
      </c>
      <c r="AE1758" s="15">
        <v>5.0999999999999996</v>
      </c>
      <c r="AF1758" s="15">
        <v>33</v>
      </c>
      <c r="AH1758" s="13">
        <f t="shared" si="378"/>
        <v>2024</v>
      </c>
      <c r="AI1758" s="13">
        <f t="shared" si="379"/>
        <v>40</v>
      </c>
      <c r="AJ1758" s="13">
        <f>IF(AND(ISNUMBER(C1758),ISNUMBER(AK1758),ISNUMBER(AL1758),AH1758&gt;=Inputs!$B$5,AH1758&lt;=Inputs!$B$6,AH1758&lt;&gt;Inputs!$B$7,AH1758&lt;&gt;Inputs!$B$8),1,0)</f>
        <v>1</v>
      </c>
      <c r="AK1758" s="13">
        <f>IF(INDEX($E1758:$AF1758,Inputs!$C$10)="","",INDEX($E1758:$AF1758,Inputs!$C$10))</f>
        <v>292266</v>
      </c>
      <c r="AL1758" s="13">
        <f>IF(INDEX($E1758:$AF1758,Inputs!$C$11)="","",INDEX($E1758:$AF1758,Inputs!$C$11))</f>
        <v>227000</v>
      </c>
      <c r="AM1758" s="19">
        <f>Regression!$C$5+Regression!$C$6*A1758</f>
        <v>8786.16013251002</v>
      </c>
      <c r="AN1758" s="27">
        <f t="shared" si="380"/>
        <v>1.0987735090644264</v>
      </c>
      <c r="AO1758" s="30">
        <f>INDEX('Seasonal Index'!$E$2:$E$53,AI1758)</f>
        <v>1.0036663428040973</v>
      </c>
      <c r="AP1758" s="34">
        <f t="shared" si="381"/>
        <v>9618.7344222664015</v>
      </c>
      <c r="AQ1758" s="16">
        <f>IF(AJ1758=1,A1758-Regression!$C$15,0)</f>
        <v>261.71942446043158</v>
      </c>
      <c r="AR1758" s="16">
        <f>IF(AJ1758=1,AK1758-Regression!$D$15,0)</f>
        <v>24863.02158273384</v>
      </c>
      <c r="AS1758" s="16">
        <f>IF(AJ1758=1,AL1758-Regression!$E$15,0)</f>
        <v>-8292.5659472421976</v>
      </c>
      <c r="AT1758" s="16">
        <f>IF(AJ1758=1,AP1758-Regression!$F$15,0)</f>
        <v>524.16178044313529</v>
      </c>
      <c r="AU1758" s="19">
        <f>IF(AND(ISNUMBER(AK1758),ISNUMBER(AL1758)),Regression!$C$38+Regression!$D$38*A1758+Regression!$E$38*AK1758+Regression!$F$38*AL1758,"")</f>
        <v>8753.0688688010596</v>
      </c>
      <c r="AV1758" s="34">
        <f t="shared" si="382"/>
        <v>8785.1606198619556</v>
      </c>
      <c r="AW1758" s="13" t="str">
        <f>IF(AJ1758=1,"Train",IF(AH1758=Inputs!$B$6+1,"Validation",IF(AH1758&gt;Inputs!$B$6+1,"Forecast","Not used")))</f>
        <v>Train</v>
      </c>
      <c r="AX1758" s="34">
        <f t="shared" si="383"/>
        <v>9654</v>
      </c>
      <c r="AY1758" s="38" t="str">
        <f t="shared" si="384"/>
        <v/>
      </c>
      <c r="AZ1758" s="13">
        <f t="shared" si="385"/>
        <v>865.66555346534187</v>
      </c>
      <c r="BB1758" s="19">
        <f>Regression!$C$45+Regression!$C$46*A1758</f>
        <v>8884.3203015599556</v>
      </c>
      <c r="BC1758" s="27">
        <f t="shared" si="386"/>
        <v>1.0866334927506947</v>
      </c>
      <c r="BD1758" s="30">
        <f>INDEX('Seasonal Index'!$H$2:$H$53,AI1758)</f>
        <v>1.0034134329008386</v>
      </c>
      <c r="BE1758" s="34">
        <f t="shared" si="387"/>
        <v>8914.6463327788897</v>
      </c>
      <c r="BF1758" s="38" t="str">
        <f t="shared" si="388"/>
        <v/>
      </c>
      <c r="BG1758" s="34">
        <f t="shared" si="389"/>
        <v>9654</v>
      </c>
      <c r="BH1758" s="13">
        <f t="shared" si="390"/>
        <v>0</v>
      </c>
      <c r="BI1758" s="13">
        <f t="shared" si="391"/>
        <v>0</v>
      </c>
    </row>
    <row r="1759" spans="1:61" x14ac:dyDescent="0.2">
      <c r="A1759" s="15">
        <v>1758</v>
      </c>
      <c r="B1759" s="35">
        <v>45576</v>
      </c>
      <c r="C1759" s="36">
        <v>8620</v>
      </c>
      <c r="D1759" s="37"/>
      <c r="E1759" s="15">
        <v>5766.8379999999997</v>
      </c>
      <c r="F1759" s="15">
        <v>258000</v>
      </c>
      <c r="G1759" s="15">
        <v>2448897.7142857099</v>
      </c>
      <c r="H1759" s="15">
        <v>75.688000000000002</v>
      </c>
      <c r="I1759" s="15">
        <v>79.341999999999999</v>
      </c>
      <c r="J1759" s="15">
        <v>3.1360000000000001</v>
      </c>
      <c r="K1759" s="15">
        <v>29147.044000000002</v>
      </c>
      <c r="L1759" s="15">
        <v>626352</v>
      </c>
      <c r="M1759" s="15">
        <v>586</v>
      </c>
      <c r="N1759" s="15">
        <v>15.978</v>
      </c>
      <c r="O1759" s="15">
        <v>292266</v>
      </c>
      <c r="P1759" s="15">
        <v>20001.3</v>
      </c>
      <c r="Q1759" s="15">
        <v>5026363</v>
      </c>
      <c r="R1759" s="15">
        <v>1390000</v>
      </c>
      <c r="S1759" s="15">
        <v>11655</v>
      </c>
      <c r="T1759" s="15">
        <v>17.795999999999999</v>
      </c>
      <c r="U1759" s="15">
        <v>165.4</v>
      </c>
      <c r="V1759" s="15">
        <v>11</v>
      </c>
      <c r="W1759" s="15">
        <v>92.4</v>
      </c>
      <c r="X1759" s="15">
        <v>121.77726</v>
      </c>
      <c r="Y1759" s="15">
        <v>3.8461538461538498</v>
      </c>
      <c r="Z1759" s="15">
        <v>3</v>
      </c>
      <c r="AA1759" s="15">
        <v>85.191001892089801</v>
      </c>
      <c r="AB1759" s="15">
        <v>337087</v>
      </c>
      <c r="AC1759" s="15">
        <v>27.62</v>
      </c>
      <c r="AD1759" s="15">
        <v>0</v>
      </c>
      <c r="AE1759" s="15">
        <v>13.9</v>
      </c>
      <c r="AF1759" s="15">
        <v>28.8</v>
      </c>
      <c r="AH1759" s="13">
        <f t="shared" si="378"/>
        <v>2024</v>
      </c>
      <c r="AI1759" s="13">
        <f t="shared" si="379"/>
        <v>41</v>
      </c>
      <c r="AJ1759" s="13">
        <f>IF(AND(ISNUMBER(C1759),ISNUMBER(AK1759),ISNUMBER(AL1759),AH1759&gt;=Inputs!$B$5,AH1759&lt;=Inputs!$B$6,AH1759&lt;&gt;Inputs!$B$7,AH1759&lt;&gt;Inputs!$B$8),1,0)</f>
        <v>1</v>
      </c>
      <c r="AK1759" s="13">
        <f>IF(INDEX($E1759:$AF1759,Inputs!$C$10)="","",INDEX($E1759:$AF1759,Inputs!$C$10))</f>
        <v>292266</v>
      </c>
      <c r="AL1759" s="13">
        <f>IF(INDEX($E1759:$AF1759,Inputs!$C$11)="","",INDEX($E1759:$AF1759,Inputs!$C$11))</f>
        <v>258000</v>
      </c>
      <c r="AM1759" s="19">
        <f>Regression!$C$5+Regression!$C$6*A1759</f>
        <v>8784.9874575717022</v>
      </c>
      <c r="AN1759" s="27">
        <f t="shared" si="380"/>
        <v>0.98121938609832604</v>
      </c>
      <c r="AO1759" s="30">
        <f>INDEX('Seasonal Index'!$E$2:$E$53,AI1759)</f>
        <v>0.99583578255044536</v>
      </c>
      <c r="AP1759" s="34">
        <f t="shared" si="381"/>
        <v>8656.0456563663829</v>
      </c>
      <c r="AQ1759" s="16">
        <f>IF(AJ1759=1,A1759-Regression!$C$15,0)</f>
        <v>262.71942446043158</v>
      </c>
      <c r="AR1759" s="16">
        <f>IF(AJ1759=1,AK1759-Regression!$D$15,0)</f>
        <v>24863.02158273384</v>
      </c>
      <c r="AS1759" s="16">
        <f>IF(AJ1759=1,AL1759-Regression!$E$15,0)</f>
        <v>22707.434052757802</v>
      </c>
      <c r="AT1759" s="16">
        <f>IF(AJ1759=1,AP1759-Regression!$F$15,0)</f>
        <v>-438.52698545688327</v>
      </c>
      <c r="AU1759" s="19">
        <f>IF(AND(ISNUMBER(AK1759),ISNUMBER(AL1759)),Regression!$C$38+Regression!$D$38*A1759+Regression!$E$38*AK1759+Regression!$F$38*AL1759,"")</f>
        <v>8669.2002729036521</v>
      </c>
      <c r="AV1759" s="34">
        <f t="shared" si="382"/>
        <v>8633.0998378535423</v>
      </c>
      <c r="AW1759" s="13" t="str">
        <f>IF(AJ1759=1,"Train",IF(AH1759=Inputs!$B$6+1,"Validation",IF(AH1759&gt;Inputs!$B$6+1,"Forecast","Not used")))</f>
        <v>Train</v>
      </c>
      <c r="AX1759" s="34">
        <f t="shared" si="383"/>
        <v>8620</v>
      </c>
      <c r="AY1759" s="38" t="str">
        <f t="shared" si="384"/>
        <v/>
      </c>
      <c r="AZ1759" s="13">
        <f t="shared" si="385"/>
        <v>-13.154616537269249</v>
      </c>
      <c r="BB1759" s="19">
        <f>Regression!$C$45+Regression!$C$46*A1759</f>
        <v>8885.879801172734</v>
      </c>
      <c r="BC1759" s="27">
        <f t="shared" si="386"/>
        <v>0.97007839323488887</v>
      </c>
      <c r="BD1759" s="30">
        <f>INDEX('Seasonal Index'!$H$2:$H$53,AI1759)</f>
        <v>0.99351278009710298</v>
      </c>
      <c r="BE1759" s="34">
        <f t="shared" si="387"/>
        <v>8828.2351448718164</v>
      </c>
      <c r="BF1759" s="38" t="str">
        <f t="shared" si="388"/>
        <v/>
      </c>
      <c r="BG1759" s="34">
        <f t="shared" si="389"/>
        <v>8620</v>
      </c>
      <c r="BH1759" s="13">
        <f t="shared" si="390"/>
        <v>0</v>
      </c>
      <c r="BI1759" s="13">
        <f t="shared" si="391"/>
        <v>0</v>
      </c>
    </row>
    <row r="1760" spans="1:61" x14ac:dyDescent="0.2">
      <c r="A1760" s="15">
        <v>1759</v>
      </c>
      <c r="B1760" s="35">
        <v>45583</v>
      </c>
      <c r="C1760" s="36">
        <v>8838</v>
      </c>
      <c r="D1760" s="37"/>
      <c r="E1760" s="15">
        <v>5844.7439999999997</v>
      </c>
      <c r="F1760" s="15">
        <v>241000</v>
      </c>
      <c r="G1760" s="15">
        <v>2581712.57142857</v>
      </c>
      <c r="H1760" s="15">
        <v>70.807500000000005</v>
      </c>
      <c r="I1760" s="15">
        <v>74.584000000000003</v>
      </c>
      <c r="J1760" s="15">
        <v>3.1709999999999998</v>
      </c>
      <c r="K1760" s="15">
        <v>29147.044000000002</v>
      </c>
      <c r="L1760" s="15">
        <v>626352</v>
      </c>
      <c r="M1760" s="15">
        <v>586</v>
      </c>
      <c r="N1760" s="15">
        <v>16.341000000000001</v>
      </c>
      <c r="O1760" s="15">
        <v>293332</v>
      </c>
      <c r="P1760" s="15">
        <v>20001.3</v>
      </c>
      <c r="Q1760" s="15">
        <v>5026363</v>
      </c>
      <c r="R1760" s="15">
        <v>1390000</v>
      </c>
      <c r="S1760" s="15">
        <v>11655</v>
      </c>
      <c r="T1760" s="15">
        <v>17.795999999999999</v>
      </c>
      <c r="U1760" s="15">
        <v>165.4</v>
      </c>
      <c r="V1760" s="15">
        <v>11</v>
      </c>
      <c r="W1760" s="15">
        <v>92.4</v>
      </c>
      <c r="X1760" s="15">
        <v>122.80886</v>
      </c>
      <c r="Y1760" s="15">
        <v>3.8461538461538498</v>
      </c>
      <c r="Z1760" s="15">
        <v>3</v>
      </c>
      <c r="AA1760" s="15">
        <v>85.191001892089801</v>
      </c>
      <c r="AB1760" s="15">
        <v>337087</v>
      </c>
      <c r="AC1760" s="15">
        <v>27.62</v>
      </c>
      <c r="AD1760" s="15">
        <v>0</v>
      </c>
      <c r="AE1760" s="15">
        <v>46.5</v>
      </c>
      <c r="AF1760" s="15">
        <v>12.8</v>
      </c>
      <c r="AH1760" s="13">
        <f t="shared" si="378"/>
        <v>2024</v>
      </c>
      <c r="AI1760" s="13">
        <f t="shared" si="379"/>
        <v>42</v>
      </c>
      <c r="AJ1760" s="13">
        <f>IF(AND(ISNUMBER(C1760),ISNUMBER(AK1760),ISNUMBER(AL1760),AH1760&gt;=Inputs!$B$5,AH1760&lt;=Inputs!$B$6,AH1760&lt;&gt;Inputs!$B$7,AH1760&lt;&gt;Inputs!$B$8),1,0)</f>
        <v>1</v>
      </c>
      <c r="AK1760" s="13">
        <f>IF(INDEX($E1760:$AF1760,Inputs!$C$10)="","",INDEX($E1760:$AF1760,Inputs!$C$10))</f>
        <v>293332</v>
      </c>
      <c r="AL1760" s="13">
        <f>IF(INDEX($E1760:$AF1760,Inputs!$C$11)="","",INDEX($E1760:$AF1760,Inputs!$C$11))</f>
        <v>241000</v>
      </c>
      <c r="AM1760" s="19">
        <f>Regression!$C$5+Regression!$C$6*A1760</f>
        <v>8783.8147826333825</v>
      </c>
      <c r="AN1760" s="27">
        <f t="shared" si="380"/>
        <v>1.0061687568223487</v>
      </c>
      <c r="AO1760" s="30">
        <f>INDEX('Seasonal Index'!$E$2:$E$53,AI1760)</f>
        <v>1.0030736455714442</v>
      </c>
      <c r="AP1760" s="34">
        <f t="shared" si="381"/>
        <v>8810.9183598030359</v>
      </c>
      <c r="AQ1760" s="16">
        <f>IF(AJ1760=1,A1760-Regression!$C$15,0)</f>
        <v>263.71942446043158</v>
      </c>
      <c r="AR1760" s="16">
        <f>IF(AJ1760=1,AK1760-Regression!$D$15,0)</f>
        <v>25929.02158273384</v>
      </c>
      <c r="AS1760" s="16">
        <f>IF(AJ1760=1,AL1760-Regression!$E$15,0)</f>
        <v>5707.4340527578024</v>
      </c>
      <c r="AT1760" s="16">
        <f>IF(AJ1760=1,AP1760-Regression!$F$15,0)</f>
        <v>-283.65428202023031</v>
      </c>
      <c r="AU1760" s="19">
        <f>IF(AND(ISNUMBER(AK1760),ISNUMBER(AL1760)),Regression!$C$38+Regression!$D$38*A1760+Regression!$E$38*AK1760+Regression!$F$38*AL1760,"")</f>
        <v>8714.7187625068764</v>
      </c>
      <c r="AV1760" s="34">
        <f t="shared" si="382"/>
        <v>8741.5047192376369</v>
      </c>
      <c r="AW1760" s="13" t="str">
        <f>IF(AJ1760=1,"Train",IF(AH1760=Inputs!$B$6+1,"Validation",IF(AH1760&gt;Inputs!$B$6+1,"Forecast","Not used")))</f>
        <v>Train</v>
      </c>
      <c r="AX1760" s="34">
        <f t="shared" si="383"/>
        <v>8838</v>
      </c>
      <c r="AY1760" s="38" t="str">
        <f t="shared" si="384"/>
        <v/>
      </c>
      <c r="AZ1760" s="13">
        <f t="shared" si="385"/>
        <v>96.199597296159482</v>
      </c>
      <c r="BB1760" s="19">
        <f>Regression!$C$45+Regression!$C$46*A1760</f>
        <v>8887.4393007855106</v>
      </c>
      <c r="BC1760" s="27">
        <f t="shared" si="386"/>
        <v>0.99443717148300059</v>
      </c>
      <c r="BD1760" s="30">
        <f>INDEX('Seasonal Index'!$H$2:$H$53,AI1760)</f>
        <v>1.0081501126133556</v>
      </c>
      <c r="BE1760" s="34">
        <f t="shared" si="387"/>
        <v>8959.8729319312752</v>
      </c>
      <c r="BF1760" s="38" t="str">
        <f t="shared" si="388"/>
        <v/>
      </c>
      <c r="BG1760" s="34">
        <f t="shared" si="389"/>
        <v>8838</v>
      </c>
      <c r="BH1760" s="13">
        <f t="shared" si="390"/>
        <v>0</v>
      </c>
      <c r="BI1760" s="13">
        <f t="shared" si="391"/>
        <v>0</v>
      </c>
    </row>
    <row r="1761" spans="1:61" x14ac:dyDescent="0.2">
      <c r="A1761" s="15">
        <v>1760</v>
      </c>
      <c r="B1761" s="35">
        <v>45590</v>
      </c>
      <c r="C1761" s="36">
        <v>9159</v>
      </c>
      <c r="D1761" s="37"/>
      <c r="E1761" s="15">
        <v>5824.116</v>
      </c>
      <c r="F1761" s="15">
        <v>227000</v>
      </c>
      <c r="G1761" s="15">
        <v>2553194</v>
      </c>
      <c r="H1761" s="15">
        <v>71.593999999999994</v>
      </c>
      <c r="I1761" s="15">
        <v>74.69</v>
      </c>
      <c r="J1761" s="15">
        <v>3.1440000000000001</v>
      </c>
      <c r="K1761" s="15">
        <v>29147.044000000002</v>
      </c>
      <c r="L1761" s="15">
        <v>626352</v>
      </c>
      <c r="M1761" s="15">
        <v>586</v>
      </c>
      <c r="N1761" s="15">
        <v>16.341000000000001</v>
      </c>
      <c r="O1761" s="15">
        <v>293332</v>
      </c>
      <c r="P1761" s="15">
        <v>20001.3</v>
      </c>
      <c r="Q1761" s="15">
        <v>5026363</v>
      </c>
      <c r="R1761" s="15">
        <v>1390000</v>
      </c>
      <c r="S1761" s="15">
        <v>11655</v>
      </c>
      <c r="T1761" s="15">
        <v>17.795999999999999</v>
      </c>
      <c r="U1761" s="15">
        <v>165.4</v>
      </c>
      <c r="V1761" s="15">
        <v>11</v>
      </c>
      <c r="W1761" s="15">
        <v>92.4</v>
      </c>
      <c r="X1761" s="15">
        <v>123.86665000000001</v>
      </c>
      <c r="Y1761" s="15">
        <v>3.8461538461538498</v>
      </c>
      <c r="Z1761" s="15">
        <v>3</v>
      </c>
      <c r="AA1761" s="15">
        <v>85.191001892089801</v>
      </c>
      <c r="AB1761" s="15">
        <v>337087</v>
      </c>
      <c r="AC1761" s="15">
        <v>27.62</v>
      </c>
      <c r="AD1761" s="15">
        <v>0</v>
      </c>
      <c r="AE1761" s="15">
        <v>22</v>
      </c>
      <c r="AF1761" s="15">
        <v>15.8</v>
      </c>
      <c r="AH1761" s="13">
        <f t="shared" si="378"/>
        <v>2024</v>
      </c>
      <c r="AI1761" s="13">
        <f t="shared" si="379"/>
        <v>43</v>
      </c>
      <c r="AJ1761" s="13">
        <f>IF(AND(ISNUMBER(C1761),ISNUMBER(AK1761),ISNUMBER(AL1761),AH1761&gt;=Inputs!$B$5,AH1761&lt;=Inputs!$B$6,AH1761&lt;&gt;Inputs!$B$7,AH1761&lt;&gt;Inputs!$B$8),1,0)</f>
        <v>1</v>
      </c>
      <c r="AK1761" s="13">
        <f>IF(INDEX($E1761:$AF1761,Inputs!$C$10)="","",INDEX($E1761:$AF1761,Inputs!$C$10))</f>
        <v>293332</v>
      </c>
      <c r="AL1761" s="13">
        <f>IF(INDEX($E1761:$AF1761,Inputs!$C$11)="","",INDEX($E1761:$AF1761,Inputs!$C$11))</f>
        <v>227000</v>
      </c>
      <c r="AM1761" s="19">
        <f>Regression!$C$5+Regression!$C$6*A1761</f>
        <v>8782.6421076950646</v>
      </c>
      <c r="AN1761" s="27">
        <f t="shared" si="380"/>
        <v>1.0428524682766229</v>
      </c>
      <c r="AO1761" s="30">
        <f>INDEX('Seasonal Index'!$E$2:$E$53,AI1761)</f>
        <v>1.0122408775529341</v>
      </c>
      <c r="AP1761" s="34">
        <f t="shared" si="381"/>
        <v>9048.2415827165987</v>
      </c>
      <c r="AQ1761" s="16">
        <f>IF(AJ1761=1,A1761-Regression!$C$15,0)</f>
        <v>264.71942446043158</v>
      </c>
      <c r="AR1761" s="16">
        <f>IF(AJ1761=1,AK1761-Regression!$D$15,0)</f>
        <v>25929.02158273384</v>
      </c>
      <c r="AS1761" s="16">
        <f>IF(AJ1761=1,AL1761-Regression!$E$15,0)</f>
        <v>-8292.5659472421976</v>
      </c>
      <c r="AT1761" s="16">
        <f>IF(AJ1761=1,AP1761-Regression!$F$15,0)</f>
        <v>-46.331059106667453</v>
      </c>
      <c r="AU1761" s="19">
        <f>IF(AND(ISNUMBER(AK1761),ISNUMBER(AL1761)),Regression!$C$38+Regression!$D$38*A1761+Regression!$E$38*AK1761+Regression!$F$38*AL1761,"")</f>
        <v>8750.3270285635408</v>
      </c>
      <c r="AV1761" s="34">
        <f t="shared" si="382"/>
        <v>8857.4387102683177</v>
      </c>
      <c r="AW1761" s="13" t="str">
        <f>IF(AJ1761=1,"Train",IF(AH1761=Inputs!$B$6+1,"Validation",IF(AH1761&gt;Inputs!$B$6+1,"Forecast","Not used")))</f>
        <v>Train</v>
      </c>
      <c r="AX1761" s="34">
        <f t="shared" si="383"/>
        <v>9159</v>
      </c>
      <c r="AY1761" s="38" t="str">
        <f t="shared" si="384"/>
        <v/>
      </c>
      <c r="AZ1761" s="13">
        <f t="shared" si="385"/>
        <v>297.91455415305791</v>
      </c>
      <c r="BB1761" s="19">
        <f>Regression!$C$45+Regression!$C$46*A1761</f>
        <v>8888.9988003982871</v>
      </c>
      <c r="BC1761" s="27">
        <f t="shared" si="386"/>
        <v>1.0303747593699322</v>
      </c>
      <c r="BD1761" s="30">
        <f>INDEX('Seasonal Index'!$H$2:$H$53,AI1761)</f>
        <v>1.0033758118290406</v>
      </c>
      <c r="BE1761" s="34">
        <f t="shared" si="387"/>
        <v>8919.0063876969998</v>
      </c>
      <c r="BF1761" s="38" t="str">
        <f t="shared" si="388"/>
        <v/>
      </c>
      <c r="BG1761" s="34">
        <f t="shared" si="389"/>
        <v>9159</v>
      </c>
      <c r="BH1761" s="13">
        <f t="shared" si="390"/>
        <v>0</v>
      </c>
      <c r="BI1761" s="13">
        <f t="shared" si="391"/>
        <v>0</v>
      </c>
    </row>
    <row r="1762" spans="1:61" x14ac:dyDescent="0.2">
      <c r="A1762" s="15">
        <v>1761</v>
      </c>
      <c r="B1762" s="35">
        <v>45597</v>
      </c>
      <c r="C1762" s="36">
        <v>8828</v>
      </c>
      <c r="D1762" s="37"/>
      <c r="E1762" s="15">
        <v>5780.8720000000003</v>
      </c>
      <c r="F1762" s="15">
        <v>219000</v>
      </c>
      <c r="G1762" s="15">
        <v>2335853</v>
      </c>
      <c r="H1762" s="15">
        <v>68.686000000000007</v>
      </c>
      <c r="I1762" s="15">
        <v>72.61</v>
      </c>
      <c r="J1762" s="15">
        <v>3.097</v>
      </c>
      <c r="K1762" s="15">
        <v>29147.044000000002</v>
      </c>
      <c r="L1762" s="15">
        <v>626352</v>
      </c>
      <c r="M1762" s="15">
        <v>586</v>
      </c>
      <c r="N1762" s="15">
        <v>16.341000000000001</v>
      </c>
      <c r="O1762" s="15">
        <v>293332</v>
      </c>
      <c r="P1762" s="15">
        <v>20001.3</v>
      </c>
      <c r="Q1762" s="15">
        <v>5026363</v>
      </c>
      <c r="R1762" s="15">
        <v>1390000</v>
      </c>
      <c r="S1762" s="15">
        <v>11655</v>
      </c>
      <c r="T1762" s="15">
        <v>17.795999999999999</v>
      </c>
      <c r="U1762" s="15">
        <v>165.4</v>
      </c>
      <c r="V1762" s="15">
        <v>11</v>
      </c>
      <c r="W1762" s="15">
        <v>92.4</v>
      </c>
      <c r="X1762" s="15">
        <v>124.54053999999999</v>
      </c>
      <c r="Y1762" s="15">
        <v>3.8461538461538498</v>
      </c>
      <c r="Z1762" s="15">
        <v>3</v>
      </c>
      <c r="AA1762" s="15">
        <v>85.191001892089801</v>
      </c>
      <c r="AB1762" s="15">
        <v>337087</v>
      </c>
      <c r="AC1762" s="15">
        <v>27.62</v>
      </c>
      <c r="AD1762" s="15">
        <v>0</v>
      </c>
      <c r="AE1762" s="15">
        <v>31.3</v>
      </c>
      <c r="AF1762" s="15">
        <v>21.6</v>
      </c>
      <c r="AH1762" s="13">
        <f t="shared" si="378"/>
        <v>2024</v>
      </c>
      <c r="AI1762" s="13">
        <f t="shared" si="379"/>
        <v>44</v>
      </c>
      <c r="AJ1762" s="13">
        <f>IF(AND(ISNUMBER(C1762),ISNUMBER(AK1762),ISNUMBER(AL1762),AH1762&gt;=Inputs!$B$5,AH1762&lt;=Inputs!$B$6,AH1762&lt;&gt;Inputs!$B$7,AH1762&lt;&gt;Inputs!$B$8),1,0)</f>
        <v>1</v>
      </c>
      <c r="AK1762" s="13">
        <f>IF(INDEX($E1762:$AF1762,Inputs!$C$10)="","",INDEX($E1762:$AF1762,Inputs!$C$10))</f>
        <v>293332</v>
      </c>
      <c r="AL1762" s="13">
        <f>IF(INDEX($E1762:$AF1762,Inputs!$C$11)="","",INDEX($E1762:$AF1762,Inputs!$C$11))</f>
        <v>219000</v>
      </c>
      <c r="AM1762" s="19">
        <f>Regression!$C$5+Regression!$C$6*A1762</f>
        <v>8781.4694327567449</v>
      </c>
      <c r="AN1762" s="27">
        <f t="shared" si="380"/>
        <v>1.0052987222240604</v>
      </c>
      <c r="AO1762" s="30">
        <f>INDEX('Seasonal Index'!$E$2:$E$53,AI1762)</f>
        <v>1.012031592209933</v>
      </c>
      <c r="AP1762" s="34">
        <f t="shared" si="381"/>
        <v>8723.0478454952663</v>
      </c>
      <c r="AQ1762" s="16">
        <f>IF(AJ1762=1,A1762-Regression!$C$15,0)</f>
        <v>265.71942446043158</v>
      </c>
      <c r="AR1762" s="16">
        <f>IF(AJ1762=1,AK1762-Regression!$D$15,0)</f>
        <v>25929.02158273384</v>
      </c>
      <c r="AS1762" s="16">
        <f>IF(AJ1762=1,AL1762-Regression!$E$15,0)</f>
        <v>-16292.565947242198</v>
      </c>
      <c r="AT1762" s="16">
        <f>IF(AJ1762=1,AP1762-Regression!$F$15,0)</f>
        <v>-371.52479632799987</v>
      </c>
      <c r="AU1762" s="19">
        <f>IF(AND(ISNUMBER(AK1762),ISNUMBER(AL1762)),Regression!$C$38+Regression!$D$38*A1762+Regression!$E$38*AK1762+Regression!$F$38*AL1762,"")</f>
        <v>8770.0050463596654</v>
      </c>
      <c r="AV1762" s="34">
        <f t="shared" si="382"/>
        <v>8875.5221707565197</v>
      </c>
      <c r="AW1762" s="13" t="str">
        <f>IF(AJ1762=1,"Train",IF(AH1762=Inputs!$B$6+1,"Validation",IF(AH1762&gt;Inputs!$B$6+1,"Forecast","Not used")))</f>
        <v>Train</v>
      </c>
      <c r="AX1762" s="34">
        <f t="shared" si="383"/>
        <v>8828</v>
      </c>
      <c r="AY1762" s="38" t="str">
        <f t="shared" si="384"/>
        <v/>
      </c>
      <c r="AZ1762" s="13">
        <f t="shared" si="385"/>
        <v>-46.957200864399056</v>
      </c>
      <c r="BB1762" s="19">
        <f>Regression!$C$45+Regression!$C$46*A1762</f>
        <v>8890.5583000110637</v>
      </c>
      <c r="BC1762" s="27">
        <f t="shared" si="386"/>
        <v>0.9929635127626365</v>
      </c>
      <c r="BD1762" s="30">
        <f>INDEX('Seasonal Index'!$H$2:$H$53,AI1762)</f>
        <v>1.0342738783797232</v>
      </c>
      <c r="BE1762" s="34">
        <f t="shared" si="387"/>
        <v>9195.2722139134821</v>
      </c>
      <c r="BF1762" s="38" t="str">
        <f t="shared" si="388"/>
        <v/>
      </c>
      <c r="BG1762" s="34">
        <f t="shared" si="389"/>
        <v>8828</v>
      </c>
      <c r="BH1762" s="13">
        <f t="shared" si="390"/>
        <v>0</v>
      </c>
      <c r="BI1762" s="13">
        <f t="shared" si="391"/>
        <v>0</v>
      </c>
    </row>
    <row r="1763" spans="1:61" x14ac:dyDescent="0.2">
      <c r="A1763" s="15">
        <v>1762</v>
      </c>
      <c r="B1763" s="35">
        <v>45604</v>
      </c>
      <c r="C1763" s="36">
        <v>9383</v>
      </c>
      <c r="D1763" s="37"/>
      <c r="E1763" s="15">
        <v>5878.6260000000002</v>
      </c>
      <c r="F1763" s="15">
        <v>221000</v>
      </c>
      <c r="G1763" s="15">
        <v>2332091.2857142901</v>
      </c>
      <c r="H1763" s="15">
        <v>71.89</v>
      </c>
      <c r="I1763" s="15">
        <v>75.632000000000005</v>
      </c>
      <c r="J1763" s="15">
        <v>3.069</v>
      </c>
      <c r="K1763" s="15">
        <v>29511.664000000001</v>
      </c>
      <c r="L1763" s="15">
        <v>626352</v>
      </c>
      <c r="M1763" s="15">
        <v>587</v>
      </c>
      <c r="N1763" s="15">
        <v>16.341000000000001</v>
      </c>
      <c r="O1763" s="15">
        <v>293332</v>
      </c>
      <c r="P1763" s="15">
        <v>20147.599999999999</v>
      </c>
      <c r="Q1763" s="15">
        <v>5026363</v>
      </c>
      <c r="R1763" s="15">
        <v>1390000</v>
      </c>
      <c r="S1763" s="15">
        <v>11655</v>
      </c>
      <c r="T1763" s="15">
        <v>17.795999999999999</v>
      </c>
      <c r="U1763" s="15">
        <v>166.8</v>
      </c>
      <c r="V1763" s="15">
        <v>11</v>
      </c>
      <c r="W1763" s="15">
        <v>94</v>
      </c>
      <c r="X1763" s="15">
        <v>124.8181</v>
      </c>
      <c r="Y1763" s="15">
        <v>3.8461538461538498</v>
      </c>
      <c r="Z1763" s="15">
        <v>3</v>
      </c>
      <c r="AA1763" s="15">
        <v>85.191001892089801</v>
      </c>
      <c r="AB1763" s="15">
        <v>337087</v>
      </c>
      <c r="AC1763" s="15">
        <v>26.4</v>
      </c>
      <c r="AD1763" s="15">
        <v>0</v>
      </c>
      <c r="AE1763" s="15">
        <v>35.200000000000003</v>
      </c>
      <c r="AF1763" s="15">
        <v>17.7</v>
      </c>
      <c r="AH1763" s="13">
        <f t="shared" si="378"/>
        <v>2024</v>
      </c>
      <c r="AI1763" s="13">
        <f t="shared" si="379"/>
        <v>45</v>
      </c>
      <c r="AJ1763" s="13">
        <f>IF(AND(ISNUMBER(C1763),ISNUMBER(AK1763),ISNUMBER(AL1763),AH1763&gt;=Inputs!$B$5,AH1763&lt;=Inputs!$B$6,AH1763&lt;&gt;Inputs!$B$7,AH1763&lt;&gt;Inputs!$B$8),1,0)</f>
        <v>1</v>
      </c>
      <c r="AK1763" s="13">
        <f>IF(INDEX($E1763:$AF1763,Inputs!$C$10)="","",INDEX($E1763:$AF1763,Inputs!$C$10))</f>
        <v>293332</v>
      </c>
      <c r="AL1763" s="13">
        <f>IF(INDEX($E1763:$AF1763,Inputs!$C$11)="","",INDEX($E1763:$AF1763,Inputs!$C$11))</f>
        <v>221000</v>
      </c>
      <c r="AM1763" s="19">
        <f>Regression!$C$5+Regression!$C$6*A1763</f>
        <v>8780.2967578184252</v>
      </c>
      <c r="AN1763" s="27">
        <f t="shared" si="380"/>
        <v>1.0686426961190003</v>
      </c>
      <c r="AO1763" s="30">
        <f>INDEX('Seasonal Index'!$E$2:$E$53,AI1763)</f>
        <v>1.0110407808389756</v>
      </c>
      <c r="AP1763" s="34">
        <f t="shared" si="381"/>
        <v>9280.5356399312168</v>
      </c>
      <c r="AQ1763" s="16">
        <f>IF(AJ1763=1,A1763-Regression!$C$15,0)</f>
        <v>266.71942446043158</v>
      </c>
      <c r="AR1763" s="16">
        <f>IF(AJ1763=1,AK1763-Regression!$D$15,0)</f>
        <v>25929.02158273384</v>
      </c>
      <c r="AS1763" s="16">
        <f>IF(AJ1763=1,AL1763-Regression!$E$15,0)</f>
        <v>-14292.565947242198</v>
      </c>
      <c r="AT1763" s="16">
        <f>IF(AJ1763=1,AP1763-Regression!$F$15,0)</f>
        <v>185.96299810795063</v>
      </c>
      <c r="AU1763" s="19">
        <f>IF(AND(ISNUMBER(AK1763),ISNUMBER(AL1763)),Regression!$C$38+Regression!$D$38*A1763+Regression!$E$38*AK1763+Regression!$F$38*AL1763,"")</f>
        <v>8763.1326503882156</v>
      </c>
      <c r="AV1763" s="34">
        <f t="shared" si="382"/>
        <v>8859.884477444024</v>
      </c>
      <c r="AW1763" s="13" t="str">
        <f>IF(AJ1763=1,"Train",IF(AH1763=Inputs!$B$6+1,"Validation",IF(AH1763&gt;Inputs!$B$6+1,"Forecast","Not used")))</f>
        <v>Train</v>
      </c>
      <c r="AX1763" s="34">
        <f t="shared" si="383"/>
        <v>9383</v>
      </c>
      <c r="AY1763" s="38" t="str">
        <f t="shared" si="384"/>
        <v/>
      </c>
      <c r="AZ1763" s="13">
        <f t="shared" si="385"/>
        <v>517.40298954300124</v>
      </c>
      <c r="BB1763" s="19">
        <f>Regression!$C$45+Regression!$C$46*A1763</f>
        <v>8892.1177996238403</v>
      </c>
      <c r="BC1763" s="27">
        <f t="shared" si="386"/>
        <v>1.0552041944829977</v>
      </c>
      <c r="BD1763" s="30">
        <f>INDEX('Seasonal Index'!$H$2:$H$53,AI1763)</f>
        <v>1.024082102448103</v>
      </c>
      <c r="BE1763" s="34">
        <f t="shared" si="387"/>
        <v>9106.2586914549829</v>
      </c>
      <c r="BF1763" s="38" t="str">
        <f t="shared" si="388"/>
        <v/>
      </c>
      <c r="BG1763" s="34">
        <f t="shared" si="389"/>
        <v>9383</v>
      </c>
      <c r="BH1763" s="13">
        <f t="shared" si="390"/>
        <v>0</v>
      </c>
      <c r="BI1763" s="13">
        <f t="shared" si="391"/>
        <v>0</v>
      </c>
    </row>
    <row r="1764" spans="1:61" x14ac:dyDescent="0.2">
      <c r="A1764" s="15">
        <v>1763</v>
      </c>
      <c r="B1764" s="35">
        <v>45611</v>
      </c>
      <c r="C1764" s="36">
        <v>8419</v>
      </c>
      <c r="D1764" s="37"/>
      <c r="E1764" s="15">
        <v>5958.1019999999999</v>
      </c>
      <c r="F1764" s="15">
        <v>218000</v>
      </c>
      <c r="G1764" s="15">
        <v>2406221.2857142901</v>
      </c>
      <c r="H1764" s="15">
        <v>68.377499999999998</v>
      </c>
      <c r="I1764" s="15">
        <v>72.89</v>
      </c>
      <c r="J1764" s="15">
        <v>3.052</v>
      </c>
      <c r="K1764" s="15">
        <v>29511.664000000001</v>
      </c>
      <c r="L1764" s="15">
        <v>630440</v>
      </c>
      <c r="M1764" s="15">
        <v>587</v>
      </c>
      <c r="N1764" s="15">
        <v>16.341000000000001</v>
      </c>
      <c r="O1764" s="15">
        <v>274144</v>
      </c>
      <c r="P1764" s="15">
        <v>20147.599999999999</v>
      </c>
      <c r="Q1764" s="15">
        <v>5026363</v>
      </c>
      <c r="R1764" s="15">
        <v>1390000</v>
      </c>
      <c r="S1764" s="15">
        <v>11655</v>
      </c>
      <c r="T1764" s="15">
        <v>17.795999999999999</v>
      </c>
      <c r="U1764" s="15">
        <v>166.8</v>
      </c>
      <c r="V1764" s="15">
        <v>11</v>
      </c>
      <c r="W1764" s="15">
        <v>94</v>
      </c>
      <c r="X1764" s="15">
        <v>125.04062</v>
      </c>
      <c r="Y1764" s="15">
        <v>3.8461538461538498</v>
      </c>
      <c r="Z1764" s="15">
        <v>3</v>
      </c>
      <c r="AA1764" s="15">
        <v>85.191001892089801</v>
      </c>
      <c r="AB1764" s="15">
        <v>337087</v>
      </c>
      <c r="AC1764" s="15">
        <v>26.4</v>
      </c>
      <c r="AD1764" s="15">
        <v>0</v>
      </c>
      <c r="AE1764" s="15">
        <v>65.3</v>
      </c>
      <c r="AF1764" s="15">
        <v>5.9</v>
      </c>
      <c r="AH1764" s="13">
        <f t="shared" si="378"/>
        <v>2024</v>
      </c>
      <c r="AI1764" s="13">
        <f t="shared" si="379"/>
        <v>46</v>
      </c>
      <c r="AJ1764" s="13">
        <f>IF(AND(ISNUMBER(C1764),ISNUMBER(AK1764),ISNUMBER(AL1764),AH1764&gt;=Inputs!$B$5,AH1764&lt;=Inputs!$B$6,AH1764&lt;&gt;Inputs!$B$7,AH1764&lt;&gt;Inputs!$B$8),1,0)</f>
        <v>1</v>
      </c>
      <c r="AK1764" s="13">
        <f>IF(INDEX($E1764:$AF1764,Inputs!$C$10)="","",INDEX($E1764:$AF1764,Inputs!$C$10))</f>
        <v>274144</v>
      </c>
      <c r="AL1764" s="13">
        <f>IF(INDEX($E1764:$AF1764,Inputs!$C$11)="","",INDEX($E1764:$AF1764,Inputs!$C$11))</f>
        <v>218000</v>
      </c>
      <c r="AM1764" s="19">
        <f>Regression!$C$5+Regression!$C$6*A1764</f>
        <v>8779.1240828801074</v>
      </c>
      <c r="AN1764" s="27">
        <f t="shared" si="380"/>
        <v>0.9589794973302207</v>
      </c>
      <c r="AO1764" s="30">
        <f>INDEX('Seasonal Index'!$E$2:$E$53,AI1764)</f>
        <v>0.98635610609281399</v>
      </c>
      <c r="AP1764" s="34">
        <f t="shared" si="381"/>
        <v>8535.4568679557506</v>
      </c>
      <c r="AQ1764" s="16">
        <f>IF(AJ1764=1,A1764-Regression!$C$15,0)</f>
        <v>267.71942446043158</v>
      </c>
      <c r="AR1764" s="16">
        <f>IF(AJ1764=1,AK1764-Regression!$D$15,0)</f>
        <v>6741.0215827338398</v>
      </c>
      <c r="AS1764" s="16">
        <f>IF(AJ1764=1,AL1764-Regression!$E$15,0)</f>
        <v>-17292.565947242198</v>
      </c>
      <c r="AT1764" s="16">
        <f>IF(AJ1764=1,AP1764-Regression!$F$15,0)</f>
        <v>-559.1157738675156</v>
      </c>
      <c r="AU1764" s="19">
        <f>IF(AND(ISNUMBER(AK1764),ISNUMBER(AL1764)),Regression!$C$38+Regression!$D$38*A1764+Regression!$E$38*AK1764+Regression!$F$38*AL1764,"")</f>
        <v>8734.523671807412</v>
      </c>
      <c r="AV1764" s="34">
        <f t="shared" si="382"/>
        <v>8615.3507574994674</v>
      </c>
      <c r="AW1764" s="13" t="str">
        <f>IF(AJ1764=1,"Train",IF(AH1764=Inputs!$B$6+1,"Validation",IF(AH1764&gt;Inputs!$B$6+1,"Forecast","Not used")))</f>
        <v>Train</v>
      </c>
      <c r="AX1764" s="34">
        <f t="shared" si="383"/>
        <v>8419</v>
      </c>
      <c r="AY1764" s="38" t="str">
        <f t="shared" si="384"/>
        <v/>
      </c>
      <c r="AZ1764" s="13">
        <f t="shared" si="385"/>
        <v>-199.06680385166146</v>
      </c>
      <c r="BB1764" s="19">
        <f>Regression!$C$45+Regression!$C$46*A1764</f>
        <v>8893.6772992366168</v>
      </c>
      <c r="BC1764" s="27">
        <f t="shared" si="386"/>
        <v>0.94662755536707399</v>
      </c>
      <c r="BD1764" s="30">
        <f>INDEX('Seasonal Index'!$H$2:$H$53,AI1764)</f>
        <v>0.95418753549545088</v>
      </c>
      <c r="BE1764" s="34">
        <f t="shared" si="387"/>
        <v>8486.2360236504246</v>
      </c>
      <c r="BF1764" s="38" t="str">
        <f t="shared" si="388"/>
        <v/>
      </c>
      <c r="BG1764" s="34">
        <f t="shared" si="389"/>
        <v>8419</v>
      </c>
      <c r="BH1764" s="13">
        <f t="shared" si="390"/>
        <v>0</v>
      </c>
      <c r="BI1764" s="13">
        <f t="shared" si="391"/>
        <v>0</v>
      </c>
    </row>
    <row r="1765" spans="1:61" x14ac:dyDescent="0.2">
      <c r="A1765" s="15">
        <v>1764</v>
      </c>
      <c r="B1765" s="35">
        <v>45618</v>
      </c>
      <c r="C1765" s="36">
        <v>8506</v>
      </c>
      <c r="D1765" s="37"/>
      <c r="E1765" s="15">
        <v>5929.152</v>
      </c>
      <c r="F1765" s="15">
        <v>216000</v>
      </c>
      <c r="G1765" s="15">
        <v>2332913.1428571399</v>
      </c>
      <c r="H1765" s="15">
        <v>70.105999999999995</v>
      </c>
      <c r="I1765" s="15">
        <v>74.837999999999994</v>
      </c>
      <c r="J1765" s="15">
        <v>3.0459999999999998</v>
      </c>
      <c r="K1765" s="15">
        <v>29511.664000000001</v>
      </c>
      <c r="L1765" s="15">
        <v>630440</v>
      </c>
      <c r="M1765" s="15">
        <v>587</v>
      </c>
      <c r="N1765" s="15">
        <v>16.492999999999999</v>
      </c>
      <c r="O1765" s="15">
        <v>274144</v>
      </c>
      <c r="P1765" s="15">
        <v>20147.599999999999</v>
      </c>
      <c r="Q1765" s="15">
        <v>5026363</v>
      </c>
      <c r="R1765" s="15">
        <v>1390000</v>
      </c>
      <c r="S1765" s="15">
        <v>11655</v>
      </c>
      <c r="T1765" s="15">
        <v>17.943000000000001</v>
      </c>
      <c r="U1765" s="15">
        <v>166.8</v>
      </c>
      <c r="V1765" s="15">
        <v>11</v>
      </c>
      <c r="W1765" s="15">
        <v>94</v>
      </c>
      <c r="X1765" s="15">
        <v>126.90492500000001</v>
      </c>
      <c r="Y1765" s="15">
        <v>3.8461538461538498</v>
      </c>
      <c r="Z1765" s="15">
        <v>2.8655481338500999</v>
      </c>
      <c r="AA1765" s="15">
        <v>85.191001892089801</v>
      </c>
      <c r="AB1765" s="15">
        <v>337087</v>
      </c>
      <c r="AC1765" s="15">
        <v>26.4</v>
      </c>
      <c r="AD1765" s="15">
        <v>0</v>
      </c>
      <c r="AE1765" s="15">
        <v>78.7</v>
      </c>
      <c r="AF1765" s="15">
        <v>4.2</v>
      </c>
      <c r="AH1765" s="13">
        <f t="shared" si="378"/>
        <v>2024</v>
      </c>
      <c r="AI1765" s="13">
        <f t="shared" si="379"/>
        <v>47</v>
      </c>
      <c r="AJ1765" s="13">
        <f>IF(AND(ISNUMBER(C1765),ISNUMBER(AK1765),ISNUMBER(AL1765),AH1765&gt;=Inputs!$B$5,AH1765&lt;=Inputs!$B$6,AH1765&lt;&gt;Inputs!$B$7,AH1765&lt;&gt;Inputs!$B$8),1,0)</f>
        <v>1</v>
      </c>
      <c r="AK1765" s="13">
        <f>IF(INDEX($E1765:$AF1765,Inputs!$C$10)="","",INDEX($E1765:$AF1765,Inputs!$C$10))</f>
        <v>274144</v>
      </c>
      <c r="AL1765" s="13">
        <f>IF(INDEX($E1765:$AF1765,Inputs!$C$11)="","",INDEX($E1765:$AF1765,Inputs!$C$11))</f>
        <v>216000</v>
      </c>
      <c r="AM1765" s="19">
        <f>Regression!$C$5+Regression!$C$6*A1765</f>
        <v>8777.9514079417877</v>
      </c>
      <c r="AN1765" s="27">
        <f t="shared" si="380"/>
        <v>0.96901880686013575</v>
      </c>
      <c r="AO1765" s="30">
        <f>INDEX('Seasonal Index'!$E$2:$E$53,AI1765)</f>
        <v>0.96578940872914776</v>
      </c>
      <c r="AP1765" s="34">
        <f t="shared" si="381"/>
        <v>8807.3030446593748</v>
      </c>
      <c r="AQ1765" s="16">
        <f>IF(AJ1765=1,A1765-Regression!$C$15,0)</f>
        <v>268.71942446043158</v>
      </c>
      <c r="AR1765" s="16">
        <f>IF(AJ1765=1,AK1765-Regression!$D$15,0)</f>
        <v>6741.0215827338398</v>
      </c>
      <c r="AS1765" s="16">
        <f>IF(AJ1765=1,AL1765-Regression!$E$15,0)</f>
        <v>-19292.565947242198</v>
      </c>
      <c r="AT1765" s="16">
        <f>IF(AJ1765=1,AP1765-Regression!$F$15,0)</f>
        <v>-287.26959716389138</v>
      </c>
      <c r="AU1765" s="19">
        <f>IF(AND(ISNUMBER(AK1765),ISNUMBER(AL1765)),Regression!$C$38+Regression!$D$38*A1765+Regression!$E$38*AK1765+Regression!$F$38*AL1765,"")</f>
        <v>8738.2714413429931</v>
      </c>
      <c r="AV1765" s="34">
        <f t="shared" si="382"/>
        <v>8439.3300086494473</v>
      </c>
      <c r="AW1765" s="13" t="str">
        <f>IF(AJ1765=1,"Train",IF(AH1765=Inputs!$B$6+1,"Validation",IF(AH1765&gt;Inputs!$B$6+1,"Forecast","Not used")))</f>
        <v>Train</v>
      </c>
      <c r="AX1765" s="34">
        <f t="shared" si="383"/>
        <v>8506</v>
      </c>
      <c r="AY1765" s="38" t="str">
        <f t="shared" si="384"/>
        <v/>
      </c>
      <c r="AZ1765" s="13">
        <f t="shared" si="385"/>
        <v>69.031603316381734</v>
      </c>
      <c r="BB1765" s="19">
        <f>Regression!$C$45+Regression!$C$46*A1765</f>
        <v>8895.2367988493934</v>
      </c>
      <c r="BC1765" s="27">
        <f t="shared" si="386"/>
        <v>0.95624210938378373</v>
      </c>
      <c r="BD1765" s="30">
        <f>INDEX('Seasonal Index'!$H$2:$H$53,AI1765)</f>
        <v>0.94653504180541337</v>
      </c>
      <c r="BE1765" s="34">
        <f t="shared" si="387"/>
        <v>8419.6533352679617</v>
      </c>
      <c r="BF1765" s="38" t="str">
        <f t="shared" si="388"/>
        <v/>
      </c>
      <c r="BG1765" s="34">
        <f t="shared" si="389"/>
        <v>8506</v>
      </c>
      <c r="BH1765" s="13">
        <f t="shared" si="390"/>
        <v>0</v>
      </c>
      <c r="BI1765" s="13">
        <f t="shared" si="391"/>
        <v>0</v>
      </c>
    </row>
    <row r="1766" spans="1:61" x14ac:dyDescent="0.2">
      <c r="A1766" s="15">
        <v>1765</v>
      </c>
      <c r="B1766" s="35">
        <v>45625</v>
      </c>
      <c r="C1766" s="36">
        <v>8738</v>
      </c>
      <c r="D1766" s="37"/>
      <c r="E1766" s="15">
        <v>6010.03</v>
      </c>
      <c r="F1766" s="15">
        <v>219000</v>
      </c>
      <c r="G1766" s="15">
        <v>2430020.42857143</v>
      </c>
      <c r="H1766" s="15">
        <v>68.9375</v>
      </c>
      <c r="I1766" s="15">
        <v>74.164000000000001</v>
      </c>
      <c r="J1766" s="15">
        <v>3.044</v>
      </c>
      <c r="K1766" s="15">
        <v>29511.664000000001</v>
      </c>
      <c r="L1766" s="15">
        <v>630440</v>
      </c>
      <c r="M1766" s="15">
        <v>587</v>
      </c>
      <c r="N1766" s="15">
        <v>16.492999999999999</v>
      </c>
      <c r="O1766" s="15">
        <v>274144</v>
      </c>
      <c r="P1766" s="15">
        <v>20147.599999999999</v>
      </c>
      <c r="Q1766" s="15">
        <v>5026363</v>
      </c>
      <c r="R1766" s="15">
        <v>1390000</v>
      </c>
      <c r="S1766" s="15">
        <v>11655</v>
      </c>
      <c r="T1766" s="15">
        <v>17.943000000000001</v>
      </c>
      <c r="U1766" s="15">
        <v>166.8</v>
      </c>
      <c r="V1766" s="15">
        <v>11</v>
      </c>
      <c r="W1766" s="15">
        <v>94</v>
      </c>
      <c r="X1766" s="15">
        <v>126.89196</v>
      </c>
      <c r="Y1766" s="15">
        <v>3.8461538461538498</v>
      </c>
      <c r="Z1766" s="15">
        <v>2.8655481338500999</v>
      </c>
      <c r="AA1766" s="15">
        <v>85.191001892089801</v>
      </c>
      <c r="AB1766" s="15">
        <v>337087</v>
      </c>
      <c r="AC1766" s="15">
        <v>26.4</v>
      </c>
      <c r="AD1766" s="15">
        <v>1</v>
      </c>
      <c r="AE1766" s="15">
        <v>107</v>
      </c>
      <c r="AF1766" s="15">
        <v>2.8</v>
      </c>
      <c r="AH1766" s="13">
        <f t="shared" si="378"/>
        <v>2024</v>
      </c>
      <c r="AI1766" s="13">
        <f t="shared" si="379"/>
        <v>48</v>
      </c>
      <c r="AJ1766" s="13">
        <f>IF(AND(ISNUMBER(C1766),ISNUMBER(AK1766),ISNUMBER(AL1766),AH1766&gt;=Inputs!$B$5,AH1766&lt;=Inputs!$B$6,AH1766&lt;&gt;Inputs!$B$7,AH1766&lt;&gt;Inputs!$B$8),1,0)</f>
        <v>1</v>
      </c>
      <c r="AK1766" s="13">
        <f>IF(INDEX($E1766:$AF1766,Inputs!$C$10)="","",INDEX($E1766:$AF1766,Inputs!$C$10))</f>
        <v>274144</v>
      </c>
      <c r="AL1766" s="13">
        <f>IF(INDEX($E1766:$AF1766,Inputs!$C$11)="","",INDEX($E1766:$AF1766,Inputs!$C$11))</f>
        <v>219000</v>
      </c>
      <c r="AM1766" s="19">
        <f>Regression!$C$5+Regression!$C$6*A1766</f>
        <v>8776.7787330034698</v>
      </c>
      <c r="AN1766" s="27">
        <f t="shared" si="380"/>
        <v>0.99558166678423266</v>
      </c>
      <c r="AO1766" s="30">
        <f>INDEX('Seasonal Index'!$E$2:$E$53,AI1766)</f>
        <v>0.97475376861810648</v>
      </c>
      <c r="AP1766" s="34">
        <f t="shared" si="381"/>
        <v>8964.3151750905563</v>
      </c>
      <c r="AQ1766" s="16">
        <f>IF(AJ1766=1,A1766-Regression!$C$15,0)</f>
        <v>269.71942446043158</v>
      </c>
      <c r="AR1766" s="16">
        <f>IF(AJ1766=1,AK1766-Regression!$D$15,0)</f>
        <v>6741.0215827338398</v>
      </c>
      <c r="AS1766" s="16">
        <f>IF(AJ1766=1,AL1766-Regression!$E$15,0)</f>
        <v>-16292.565947242198</v>
      </c>
      <c r="AT1766" s="16">
        <f>IF(AJ1766=1,AP1766-Regression!$F$15,0)</f>
        <v>-130.25746673270987</v>
      </c>
      <c r="AU1766" s="19">
        <f>IF(AND(ISNUMBER(AK1766),ISNUMBER(AL1766)),Regression!$C$38+Regression!$D$38*A1766+Regression!$E$38*AK1766+Regression!$F$38*AL1766,"")</f>
        <v>8728.7440039947887</v>
      </c>
      <c r="AV1766" s="34">
        <f t="shared" si="382"/>
        <v>8508.3761131966203</v>
      </c>
      <c r="AW1766" s="13" t="str">
        <f>IF(AJ1766=1,"Train",IF(AH1766=Inputs!$B$6+1,"Validation",IF(AH1766&gt;Inputs!$B$6+1,"Forecast","Not used")))</f>
        <v>Train</v>
      </c>
      <c r="AX1766" s="34">
        <f t="shared" si="383"/>
        <v>8738</v>
      </c>
      <c r="AY1766" s="38" t="str">
        <f t="shared" si="384"/>
        <v/>
      </c>
      <c r="AZ1766" s="13">
        <f t="shared" si="385"/>
        <v>235.57117109576757</v>
      </c>
      <c r="BB1766" s="19">
        <f>Regression!$C$45+Regression!$C$46*A1766</f>
        <v>8896.7962984621699</v>
      </c>
      <c r="BC1766" s="27">
        <f t="shared" si="386"/>
        <v>0.98215129433843307</v>
      </c>
      <c r="BD1766" s="30">
        <f>INDEX('Seasonal Index'!$H$2:$H$53,AI1766)</f>
        <v>0.96645545966881496</v>
      </c>
      <c r="BE1766" s="34">
        <f t="shared" si="387"/>
        <v>8598.3573562100682</v>
      </c>
      <c r="BF1766" s="38" t="str">
        <f t="shared" si="388"/>
        <v/>
      </c>
      <c r="BG1766" s="34">
        <f t="shared" si="389"/>
        <v>8738</v>
      </c>
      <c r="BH1766" s="13">
        <f t="shared" si="390"/>
        <v>0</v>
      </c>
      <c r="BI1766" s="13">
        <f t="shared" si="391"/>
        <v>0</v>
      </c>
    </row>
    <row r="1767" spans="1:61" x14ac:dyDescent="0.2">
      <c r="A1767" s="15">
        <v>1766</v>
      </c>
      <c r="B1767" s="35">
        <v>45632</v>
      </c>
      <c r="C1767" s="36">
        <v>8810</v>
      </c>
      <c r="D1767" s="37"/>
      <c r="E1767" s="15">
        <v>6069.78</v>
      </c>
      <c r="F1767" s="15">
        <v>222000</v>
      </c>
      <c r="G1767" s="15">
        <v>2585664.42857143</v>
      </c>
      <c r="H1767" s="15">
        <v>68.894000000000005</v>
      </c>
      <c r="I1767" s="15">
        <v>73.97</v>
      </c>
      <c r="J1767" s="15">
        <v>3.0339999999999998</v>
      </c>
      <c r="K1767" s="15">
        <v>29511.664000000001</v>
      </c>
      <c r="L1767" s="15">
        <v>630440</v>
      </c>
      <c r="M1767" s="15">
        <v>585</v>
      </c>
      <c r="N1767" s="15">
        <v>16.492999999999999</v>
      </c>
      <c r="O1767" s="15">
        <v>274144</v>
      </c>
      <c r="P1767" s="15">
        <v>20226</v>
      </c>
      <c r="Q1767" s="15">
        <v>5026363</v>
      </c>
      <c r="R1767" s="15">
        <v>1390000</v>
      </c>
      <c r="S1767" s="15">
        <v>11655</v>
      </c>
      <c r="T1767" s="15">
        <v>17.943000000000001</v>
      </c>
      <c r="U1767" s="15">
        <v>166.8</v>
      </c>
      <c r="V1767" s="15">
        <v>11</v>
      </c>
      <c r="W1767" s="15">
        <v>90.4</v>
      </c>
      <c r="X1767" s="15">
        <v>126.9563</v>
      </c>
      <c r="Y1767" s="15">
        <v>3.8461538461538498</v>
      </c>
      <c r="Z1767" s="15">
        <v>2.8655481338500999</v>
      </c>
      <c r="AA1767" s="15">
        <v>85.191001892089801</v>
      </c>
      <c r="AB1767" s="15">
        <v>337087</v>
      </c>
      <c r="AC1767" s="15">
        <v>26.83</v>
      </c>
      <c r="AD1767" s="15">
        <v>0</v>
      </c>
      <c r="AE1767" s="15">
        <v>169.9</v>
      </c>
      <c r="AF1767" s="15">
        <v>0</v>
      </c>
      <c r="AH1767" s="13">
        <f t="shared" si="378"/>
        <v>2024</v>
      </c>
      <c r="AI1767" s="13">
        <f t="shared" si="379"/>
        <v>49</v>
      </c>
      <c r="AJ1767" s="13">
        <f>IF(AND(ISNUMBER(C1767),ISNUMBER(AK1767),ISNUMBER(AL1767),AH1767&gt;=Inputs!$B$5,AH1767&lt;=Inputs!$B$6,AH1767&lt;&gt;Inputs!$B$7,AH1767&lt;&gt;Inputs!$B$8),1,0)</f>
        <v>1</v>
      </c>
      <c r="AK1767" s="13">
        <f>IF(INDEX($E1767:$AF1767,Inputs!$C$10)="","",INDEX($E1767:$AF1767,Inputs!$C$10))</f>
        <v>274144</v>
      </c>
      <c r="AL1767" s="13">
        <f>IF(INDEX($E1767:$AF1767,Inputs!$C$11)="","",INDEX($E1767:$AF1767,Inputs!$C$11))</f>
        <v>222000</v>
      </c>
      <c r="AM1767" s="19">
        <f>Regression!$C$5+Regression!$C$6*A1767</f>
        <v>8775.6060580651501</v>
      </c>
      <c r="AN1767" s="27">
        <f t="shared" si="380"/>
        <v>1.0039192668526</v>
      </c>
      <c r="AO1767" s="30">
        <f>INDEX('Seasonal Index'!$E$2:$E$53,AI1767)</f>
        <v>0.98029372066923559</v>
      </c>
      <c r="AP1767" s="34">
        <f t="shared" si="381"/>
        <v>8987.1023492688619</v>
      </c>
      <c r="AQ1767" s="16">
        <f>IF(AJ1767=1,A1767-Regression!$C$15,0)</f>
        <v>270.71942446043158</v>
      </c>
      <c r="AR1767" s="16">
        <f>IF(AJ1767=1,AK1767-Regression!$D$15,0)</f>
        <v>6741.0215827338398</v>
      </c>
      <c r="AS1767" s="16">
        <f>IF(AJ1767=1,AL1767-Regression!$E$15,0)</f>
        <v>-13292.565947242198</v>
      </c>
      <c r="AT1767" s="16">
        <f>IF(AJ1767=1,AP1767-Regression!$F$15,0)</f>
        <v>-107.4702925544043</v>
      </c>
      <c r="AU1767" s="19">
        <f>IF(AND(ISNUMBER(AK1767),ISNUMBER(AL1767)),Regression!$C$38+Regression!$D$38*A1767+Regression!$E$38*AK1767+Regression!$F$38*AL1767,"")</f>
        <v>8719.2165666465808</v>
      </c>
      <c r="AV1767" s="34">
        <f t="shared" si="382"/>
        <v>8547.3932494388155</v>
      </c>
      <c r="AW1767" s="13" t="str">
        <f>IF(AJ1767=1,"Train",IF(AH1767=Inputs!$B$6+1,"Validation",IF(AH1767&gt;Inputs!$B$6+1,"Forecast","Not used")))</f>
        <v>Train</v>
      </c>
      <c r="AX1767" s="34">
        <f t="shared" si="383"/>
        <v>8810</v>
      </c>
      <c r="AY1767" s="38" t="str">
        <f t="shared" si="384"/>
        <v/>
      </c>
      <c r="AZ1767" s="13">
        <f t="shared" si="385"/>
        <v>267.88578262228111</v>
      </c>
      <c r="BB1767" s="19">
        <f>Regression!$C$45+Regression!$C$46*A1767</f>
        <v>8898.3557980749465</v>
      </c>
      <c r="BC1767" s="27">
        <f t="shared" si="386"/>
        <v>0.99007054785401349</v>
      </c>
      <c r="BD1767" s="30">
        <f>INDEX('Seasonal Index'!$H$2:$H$53,AI1767)</f>
        <v>0.97990885322830168</v>
      </c>
      <c r="BE1767" s="34">
        <f t="shared" si="387"/>
        <v>8719.5776257090292</v>
      </c>
      <c r="BF1767" s="38" t="str">
        <f t="shared" si="388"/>
        <v/>
      </c>
      <c r="BG1767" s="34">
        <f t="shared" si="389"/>
        <v>8810</v>
      </c>
      <c r="BH1767" s="13">
        <f t="shared" si="390"/>
        <v>0</v>
      </c>
      <c r="BI1767" s="13">
        <f t="shared" si="391"/>
        <v>0</v>
      </c>
    </row>
    <row r="1768" spans="1:61" x14ac:dyDescent="0.2">
      <c r="A1768" s="15">
        <v>1767</v>
      </c>
      <c r="B1768" s="35">
        <v>45639</v>
      </c>
      <c r="C1768" s="36">
        <v>8927</v>
      </c>
      <c r="D1768" s="37"/>
      <c r="E1768" s="15">
        <v>6054.8580000000002</v>
      </c>
      <c r="F1768" s="15">
        <v>238000</v>
      </c>
      <c r="G1768" s="15">
        <v>2351345.42857143</v>
      </c>
      <c r="H1768" s="15">
        <v>69.971999999999994</v>
      </c>
      <c r="I1768" s="15">
        <v>74.031999999999996</v>
      </c>
      <c r="J1768" s="15">
        <v>3.008</v>
      </c>
      <c r="K1768" s="15">
        <v>29511.664000000001</v>
      </c>
      <c r="L1768" s="15">
        <v>648083</v>
      </c>
      <c r="M1768" s="15">
        <v>585</v>
      </c>
      <c r="N1768" s="15">
        <v>16.492999999999999</v>
      </c>
      <c r="O1768" s="15">
        <v>274144</v>
      </c>
      <c r="P1768" s="15">
        <v>20226</v>
      </c>
      <c r="Q1768" s="15">
        <v>5026363</v>
      </c>
      <c r="R1768" s="15">
        <v>1390000</v>
      </c>
      <c r="S1768" s="15">
        <v>11655</v>
      </c>
      <c r="T1768" s="15">
        <v>17.943000000000001</v>
      </c>
      <c r="U1768" s="15">
        <v>166.8</v>
      </c>
      <c r="V1768" s="15">
        <v>11</v>
      </c>
      <c r="W1768" s="15">
        <v>90.4</v>
      </c>
      <c r="X1768" s="15">
        <v>126.79154</v>
      </c>
      <c r="Y1768" s="15">
        <v>3.8461538461538498</v>
      </c>
      <c r="Z1768" s="15">
        <v>2.8655481338500999</v>
      </c>
      <c r="AA1768" s="15">
        <v>85.191001892089801</v>
      </c>
      <c r="AB1768" s="15">
        <v>337087</v>
      </c>
      <c r="AC1768" s="15">
        <v>26.83</v>
      </c>
      <c r="AD1768" s="15">
        <v>0</v>
      </c>
      <c r="AE1768" s="15">
        <v>136.9</v>
      </c>
      <c r="AF1768" s="15">
        <v>0.3</v>
      </c>
      <c r="AH1768" s="13">
        <f t="shared" si="378"/>
        <v>2024</v>
      </c>
      <c r="AI1768" s="13">
        <f t="shared" si="379"/>
        <v>50</v>
      </c>
      <c r="AJ1768" s="13">
        <f>IF(AND(ISNUMBER(C1768),ISNUMBER(AK1768),ISNUMBER(AL1768),AH1768&gt;=Inputs!$B$5,AH1768&lt;=Inputs!$B$6,AH1768&lt;&gt;Inputs!$B$7,AH1768&lt;&gt;Inputs!$B$8),1,0)</f>
        <v>1</v>
      </c>
      <c r="AK1768" s="13">
        <f>IF(INDEX($E1768:$AF1768,Inputs!$C$10)="","",INDEX($E1768:$AF1768,Inputs!$C$10))</f>
        <v>274144</v>
      </c>
      <c r="AL1768" s="13">
        <f>IF(INDEX($E1768:$AF1768,Inputs!$C$11)="","",INDEX($E1768:$AF1768,Inputs!$C$11))</f>
        <v>238000</v>
      </c>
      <c r="AM1768" s="19">
        <f>Regression!$C$5+Regression!$C$6*A1768</f>
        <v>8774.4333831268304</v>
      </c>
      <c r="AN1768" s="27">
        <f t="shared" si="380"/>
        <v>1.017387631794727</v>
      </c>
      <c r="AO1768" s="30">
        <f>INDEX('Seasonal Index'!$E$2:$E$53,AI1768)</f>
        <v>1.00060911532618</v>
      </c>
      <c r="AP1768" s="34">
        <f t="shared" si="381"/>
        <v>8921.56573757572</v>
      </c>
      <c r="AQ1768" s="16">
        <f>IF(AJ1768=1,A1768-Regression!$C$15,0)</f>
        <v>271.71942446043158</v>
      </c>
      <c r="AR1768" s="16">
        <f>IF(AJ1768=1,AK1768-Regression!$D$15,0)</f>
        <v>6741.0215827338398</v>
      </c>
      <c r="AS1768" s="16">
        <f>IF(AJ1768=1,AL1768-Regression!$E$15,0)</f>
        <v>2707.4340527578024</v>
      </c>
      <c r="AT1768" s="16">
        <f>IF(AJ1768=1,AP1768-Regression!$F$15,0)</f>
        <v>-173.00690424754612</v>
      </c>
      <c r="AU1768" s="19">
        <f>IF(AND(ISNUMBER(AK1768),ISNUMBER(AL1768)),Regression!$C$38+Regression!$D$38*A1768+Regression!$E$38*AK1768+Regression!$F$38*AL1768,"")</f>
        <v>8675.1735914005312</v>
      </c>
      <c r="AV1768" s="34">
        <f t="shared" si="382"/>
        <v>8680.4577725923264</v>
      </c>
      <c r="AW1768" s="13" t="str">
        <f>IF(AJ1768=1,"Train",IF(AH1768=Inputs!$B$6+1,"Validation",IF(AH1768&gt;Inputs!$B$6+1,"Forecast","Not used")))</f>
        <v>Train</v>
      </c>
      <c r="AX1768" s="34">
        <f t="shared" si="383"/>
        <v>8927</v>
      </c>
      <c r="AY1768" s="38" t="str">
        <f t="shared" si="384"/>
        <v/>
      </c>
      <c r="AZ1768" s="13">
        <f t="shared" si="385"/>
        <v>246.39214617518883</v>
      </c>
      <c r="BB1768" s="19">
        <f>Regression!$C$45+Regression!$C$46*A1768</f>
        <v>8899.9152976877231</v>
      </c>
      <c r="BC1768" s="27">
        <f t="shared" si="386"/>
        <v>1.0030432539419014</v>
      </c>
      <c r="BD1768" s="30">
        <f>INDEX('Seasonal Index'!$H$2:$H$53,AI1768)</f>
        <v>0.99765913713107945</v>
      </c>
      <c r="BE1768" s="34">
        <f t="shared" si="387"/>
        <v>8879.0818164308275</v>
      </c>
      <c r="BF1768" s="38" t="str">
        <f t="shared" si="388"/>
        <v/>
      </c>
      <c r="BG1768" s="34">
        <f t="shared" si="389"/>
        <v>8927</v>
      </c>
      <c r="BH1768" s="13">
        <f t="shared" si="390"/>
        <v>0</v>
      </c>
      <c r="BI1768" s="13">
        <f t="shared" si="391"/>
        <v>0</v>
      </c>
    </row>
    <row r="1769" spans="1:61" x14ac:dyDescent="0.2">
      <c r="A1769" s="15">
        <v>1768</v>
      </c>
      <c r="B1769" s="35">
        <v>45646</v>
      </c>
      <c r="C1769" s="36">
        <v>9008</v>
      </c>
      <c r="D1769" s="37"/>
      <c r="E1769" s="15">
        <v>5958.9560000000001</v>
      </c>
      <c r="F1769" s="15">
        <v>222000</v>
      </c>
      <c r="G1769" s="15">
        <v>2445447.8571428601</v>
      </c>
      <c r="H1769" s="15">
        <v>70.39</v>
      </c>
      <c r="I1769" s="15">
        <v>73.793999999999997</v>
      </c>
      <c r="J1769" s="15">
        <v>3.016</v>
      </c>
      <c r="K1769" s="15">
        <v>29511.664000000001</v>
      </c>
      <c r="L1769" s="15">
        <v>648083</v>
      </c>
      <c r="M1769" s="15">
        <v>585</v>
      </c>
      <c r="N1769" s="15">
        <v>16.908000000000001</v>
      </c>
      <c r="O1769" s="15">
        <v>289477</v>
      </c>
      <c r="P1769" s="15">
        <v>20226</v>
      </c>
      <c r="Q1769" s="15">
        <v>5058343</v>
      </c>
      <c r="R1769" s="15">
        <v>1390000</v>
      </c>
      <c r="S1769" s="15">
        <v>11655</v>
      </c>
      <c r="T1769" s="15">
        <v>17.943000000000001</v>
      </c>
      <c r="U1769" s="15">
        <v>166.8</v>
      </c>
      <c r="V1769" s="15">
        <v>11</v>
      </c>
      <c r="W1769" s="15">
        <v>90.4</v>
      </c>
      <c r="X1769" s="15">
        <v>126.93371999999999</v>
      </c>
      <c r="Y1769" s="15">
        <v>3.8461538461538498</v>
      </c>
      <c r="Z1769" s="15">
        <v>2.9699468612670898</v>
      </c>
      <c r="AA1769" s="15">
        <v>85.191001892089801</v>
      </c>
      <c r="AB1769" s="15">
        <v>337087</v>
      </c>
      <c r="AC1769" s="15">
        <v>26.83</v>
      </c>
      <c r="AD1769" s="15">
        <v>0</v>
      </c>
      <c r="AE1769" s="15">
        <v>119.4</v>
      </c>
      <c r="AF1769" s="15">
        <v>4.3</v>
      </c>
      <c r="AH1769" s="13">
        <f t="shared" si="378"/>
        <v>2024</v>
      </c>
      <c r="AI1769" s="13">
        <f t="shared" si="379"/>
        <v>51</v>
      </c>
      <c r="AJ1769" s="13">
        <f>IF(AND(ISNUMBER(C1769),ISNUMBER(AK1769),ISNUMBER(AL1769),AH1769&gt;=Inputs!$B$5,AH1769&lt;=Inputs!$B$6,AH1769&lt;&gt;Inputs!$B$7,AH1769&lt;&gt;Inputs!$B$8),1,0)</f>
        <v>1</v>
      </c>
      <c r="AK1769" s="13">
        <f>IF(INDEX($E1769:$AF1769,Inputs!$C$10)="","",INDEX($E1769:$AF1769,Inputs!$C$10))</f>
        <v>289477</v>
      </c>
      <c r="AL1769" s="13">
        <f>IF(INDEX($E1769:$AF1769,Inputs!$C$11)="","",INDEX($E1769:$AF1769,Inputs!$C$11))</f>
        <v>222000</v>
      </c>
      <c r="AM1769" s="19">
        <f>Regression!$C$5+Regression!$C$6*A1769</f>
        <v>8773.2607081885108</v>
      </c>
      <c r="AN1769" s="27">
        <f t="shared" si="380"/>
        <v>1.0267562197932174</v>
      </c>
      <c r="AO1769" s="30">
        <f>INDEX('Seasonal Index'!$E$2:$E$53,AI1769)</f>
        <v>1.0219733137822757</v>
      </c>
      <c r="AP1769" s="34">
        <f t="shared" si="381"/>
        <v>8814.320176973908</v>
      </c>
      <c r="AQ1769" s="16">
        <f>IF(AJ1769=1,A1769-Regression!$C$15,0)</f>
        <v>272.71942446043158</v>
      </c>
      <c r="AR1769" s="16">
        <f>IF(AJ1769=1,AK1769-Regression!$D$15,0)</f>
        <v>22074.02158273384</v>
      </c>
      <c r="AS1769" s="16">
        <f>IF(AJ1769=1,AL1769-Regression!$E$15,0)</f>
        <v>-13292.565947242198</v>
      </c>
      <c r="AT1769" s="16">
        <f>IF(AJ1769=1,AP1769-Regression!$F$15,0)</f>
        <v>-280.25246484935815</v>
      </c>
      <c r="AU1769" s="19">
        <f>IF(AND(ISNUMBER(AK1769),ISNUMBER(AL1769)),Regression!$C$38+Regression!$D$38*A1769+Regression!$E$38*AK1769+Regression!$F$38*AL1769,"")</f>
        <v>8744.069622527697</v>
      </c>
      <c r="AV1769" s="34">
        <f t="shared" si="382"/>
        <v>8936.2058080775641</v>
      </c>
      <c r="AW1769" s="13" t="str">
        <f>IF(AJ1769=1,"Train",IF(AH1769=Inputs!$B$6+1,"Validation",IF(AH1769&gt;Inputs!$B$6+1,"Forecast","Not used")))</f>
        <v>Train</v>
      </c>
      <c r="AX1769" s="34">
        <f t="shared" si="383"/>
        <v>9008</v>
      </c>
      <c r="AY1769" s="38" t="str">
        <f t="shared" si="384"/>
        <v/>
      </c>
      <c r="AZ1769" s="13">
        <f t="shared" si="385"/>
        <v>70.250554446211027</v>
      </c>
      <c r="BB1769" s="19">
        <f>Regression!$C$45+Regression!$C$46*A1769</f>
        <v>8901.4747973005015</v>
      </c>
      <c r="BC1769" s="27">
        <f t="shared" si="386"/>
        <v>1.011967140853087</v>
      </c>
      <c r="BD1769" s="30">
        <f>INDEX('Seasonal Index'!$H$2:$H$53,AI1769)</f>
        <v>1.0395425337611444</v>
      </c>
      <c r="BE1769" s="34">
        <f t="shared" si="387"/>
        <v>9253.461664996732</v>
      </c>
      <c r="BF1769" s="38" t="str">
        <f t="shared" si="388"/>
        <v/>
      </c>
      <c r="BG1769" s="34">
        <f t="shared" si="389"/>
        <v>9008</v>
      </c>
      <c r="BH1769" s="13">
        <f t="shared" si="390"/>
        <v>0</v>
      </c>
      <c r="BI1769" s="13">
        <f t="shared" si="391"/>
        <v>0</v>
      </c>
    </row>
    <row r="1770" spans="1:61" x14ac:dyDescent="0.2">
      <c r="A1770" s="15">
        <v>1769</v>
      </c>
      <c r="B1770" s="35">
        <v>45653</v>
      </c>
      <c r="C1770" s="36">
        <v>8168</v>
      </c>
      <c r="D1770" s="37"/>
      <c r="E1770" s="15">
        <v>6005.6350000000002</v>
      </c>
      <c r="F1770" s="15">
        <v>219000</v>
      </c>
      <c r="G1770" s="15">
        <v>2576130.8571428601</v>
      </c>
      <c r="H1770" s="15">
        <v>70.507499999999993</v>
      </c>
      <c r="I1770" s="15">
        <v>73.13</v>
      </c>
      <c r="J1770" s="15">
        <v>3.024</v>
      </c>
      <c r="K1770" s="15">
        <v>29511.664000000001</v>
      </c>
      <c r="L1770" s="15">
        <v>648083</v>
      </c>
      <c r="M1770" s="15">
        <v>585</v>
      </c>
      <c r="N1770" s="15">
        <v>16.908000000000001</v>
      </c>
      <c r="O1770" s="15">
        <v>289477</v>
      </c>
      <c r="P1770" s="15">
        <v>20226</v>
      </c>
      <c r="Q1770" s="15">
        <v>5058343</v>
      </c>
      <c r="R1770" s="15">
        <v>1390000</v>
      </c>
      <c r="S1770" s="15">
        <v>11655</v>
      </c>
      <c r="T1770" s="15">
        <v>17.943000000000001</v>
      </c>
      <c r="U1770" s="15">
        <v>166.8</v>
      </c>
      <c r="V1770" s="15">
        <v>11</v>
      </c>
      <c r="W1770" s="15">
        <v>90.4</v>
      </c>
      <c r="X1770" s="15">
        <v>127.78888000000001</v>
      </c>
      <c r="Y1770" s="15">
        <v>3.8461538461538498</v>
      </c>
      <c r="Z1770" s="15">
        <v>2.9699468612670898</v>
      </c>
      <c r="AA1770" s="15">
        <v>85.191001892089801</v>
      </c>
      <c r="AB1770" s="15">
        <v>337087</v>
      </c>
      <c r="AC1770" s="15">
        <v>26.83</v>
      </c>
      <c r="AD1770" s="15">
        <v>1</v>
      </c>
      <c r="AE1770" s="15">
        <v>163.80000000000001</v>
      </c>
      <c r="AF1770" s="15">
        <v>0.2</v>
      </c>
      <c r="AH1770" s="13">
        <f t="shared" si="378"/>
        <v>2024</v>
      </c>
      <c r="AI1770" s="13">
        <f t="shared" si="379"/>
        <v>52</v>
      </c>
      <c r="AJ1770" s="13">
        <f>IF(AND(ISNUMBER(C1770),ISNUMBER(AK1770),ISNUMBER(AL1770),AH1770&gt;=Inputs!$B$5,AH1770&lt;=Inputs!$B$6,AH1770&lt;&gt;Inputs!$B$7,AH1770&lt;&gt;Inputs!$B$8),1,0)</f>
        <v>1</v>
      </c>
      <c r="AK1770" s="13">
        <f>IF(INDEX($E1770:$AF1770,Inputs!$C$10)="","",INDEX($E1770:$AF1770,Inputs!$C$10))</f>
        <v>289477</v>
      </c>
      <c r="AL1770" s="13">
        <f>IF(INDEX($E1770:$AF1770,Inputs!$C$11)="","",INDEX($E1770:$AF1770,Inputs!$C$11))</f>
        <v>219000</v>
      </c>
      <c r="AM1770" s="19">
        <f>Regression!$C$5+Regression!$C$6*A1770</f>
        <v>8772.0880332501929</v>
      </c>
      <c r="AN1770" s="27">
        <f t="shared" si="380"/>
        <v>0.93113520624047263</v>
      </c>
      <c r="AO1770" s="30">
        <f>INDEX('Seasonal Index'!$E$2:$E$53,AI1770)</f>
        <v>0.94105970168970154</v>
      </c>
      <c r="AP1770" s="34">
        <f t="shared" si="381"/>
        <v>8679.5768486676297</v>
      </c>
      <c r="AQ1770" s="16">
        <f>IF(AJ1770=1,A1770-Regression!$C$15,0)</f>
        <v>273.71942446043158</v>
      </c>
      <c r="AR1770" s="16">
        <f>IF(AJ1770=1,AK1770-Regression!$D$15,0)</f>
        <v>22074.02158273384</v>
      </c>
      <c r="AS1770" s="16">
        <f>IF(AJ1770=1,AL1770-Regression!$E$15,0)</f>
        <v>-16292.565947242198</v>
      </c>
      <c r="AT1770" s="16">
        <f>IF(AJ1770=1,AP1770-Regression!$F$15,0)</f>
        <v>-414.99579315563642</v>
      </c>
      <c r="AU1770" s="19">
        <f>IF(AND(ISNUMBER(AK1770),ISNUMBER(AL1770)),Regression!$C$38+Regression!$D$38*A1770+Regression!$E$38*AK1770+Regression!$F$38*AL1770,"")</f>
        <v>8750.4724334400344</v>
      </c>
      <c r="AV1770" s="34">
        <f t="shared" si="382"/>
        <v>8234.7169778570351</v>
      </c>
      <c r="AW1770" s="13" t="str">
        <f>IF(AJ1770=1,"Train",IF(AH1770=Inputs!$B$6+1,"Validation",IF(AH1770&gt;Inputs!$B$6+1,"Forecast","Not used")))</f>
        <v>Train</v>
      </c>
      <c r="AX1770" s="34">
        <f t="shared" si="383"/>
        <v>8168</v>
      </c>
      <c r="AY1770" s="38" t="str">
        <f t="shared" si="384"/>
        <v/>
      </c>
      <c r="AZ1770" s="13">
        <f t="shared" si="385"/>
        <v>-70.895584772404618</v>
      </c>
      <c r="BB1770" s="19">
        <f>Regression!$C$45+Regression!$C$46*A1770</f>
        <v>8903.034296913278</v>
      </c>
      <c r="BC1770" s="27">
        <f t="shared" si="386"/>
        <v>0.91744002410862124</v>
      </c>
      <c r="BD1770" s="30">
        <f>INDEX('Seasonal Index'!$H$2:$H$53,AI1770)</f>
        <v>0.89289929772275245</v>
      </c>
      <c r="BE1770" s="34">
        <f t="shared" si="387"/>
        <v>7949.5130713154449</v>
      </c>
      <c r="BF1770" s="38" t="str">
        <f t="shared" si="388"/>
        <v/>
      </c>
      <c r="BG1770" s="34">
        <f t="shared" si="389"/>
        <v>8168</v>
      </c>
      <c r="BH1770" s="13">
        <f t="shared" si="390"/>
        <v>0</v>
      </c>
      <c r="BI1770" s="13">
        <f t="shared" si="391"/>
        <v>0</v>
      </c>
    </row>
    <row r="1771" spans="1:61" x14ac:dyDescent="0.2">
      <c r="A1771" s="15">
        <v>1770</v>
      </c>
      <c r="B1771" s="35">
        <v>45660</v>
      </c>
      <c r="C1771" s="37"/>
      <c r="D1771" s="36">
        <v>8481</v>
      </c>
      <c r="E1771" s="15">
        <v>5899.8975</v>
      </c>
      <c r="F1771" s="15">
        <v>212000</v>
      </c>
      <c r="G1771" s="15">
        <v>2568520.7142857099</v>
      </c>
      <c r="H1771" s="15">
        <v>73.150000000000006</v>
      </c>
      <c r="I1771" s="15">
        <v>75.42</v>
      </c>
      <c r="J1771" s="15">
        <v>3.0059999999999998</v>
      </c>
      <c r="K1771" s="15">
        <v>29511.664000000001</v>
      </c>
      <c r="L1771" s="15">
        <v>648083</v>
      </c>
      <c r="M1771" s="15">
        <v>585</v>
      </c>
      <c r="N1771" s="15">
        <v>16.908000000000001</v>
      </c>
      <c r="O1771" s="15">
        <v>289477</v>
      </c>
      <c r="P1771" s="15">
        <v>20226</v>
      </c>
      <c r="Q1771" s="15">
        <v>5058343</v>
      </c>
      <c r="R1771" s="15">
        <v>1390000</v>
      </c>
      <c r="S1771" s="15">
        <v>11655</v>
      </c>
      <c r="T1771" s="15">
        <v>17.943000000000001</v>
      </c>
      <c r="U1771" s="15">
        <v>166.8</v>
      </c>
      <c r="V1771" s="15">
        <v>11</v>
      </c>
      <c r="W1771" s="15">
        <v>90.4</v>
      </c>
      <c r="X1771" s="15">
        <v>128.35567499999999</v>
      </c>
      <c r="Y1771" s="15">
        <v>3.8461538461538498</v>
      </c>
      <c r="Z1771" s="15">
        <v>2.9699468612670898</v>
      </c>
      <c r="AA1771" s="15">
        <v>85.191001892089801</v>
      </c>
      <c r="AB1771" s="15">
        <v>337087</v>
      </c>
      <c r="AC1771" s="15">
        <v>26.83</v>
      </c>
      <c r="AD1771" s="15">
        <v>1</v>
      </c>
      <c r="AE1771" s="15">
        <v>121.5</v>
      </c>
      <c r="AF1771" s="15">
        <v>0.5</v>
      </c>
      <c r="AH1771" s="13">
        <f t="shared" si="378"/>
        <v>2025</v>
      </c>
      <c r="AI1771" s="13">
        <f t="shared" si="379"/>
        <v>1</v>
      </c>
      <c r="AJ1771" s="13">
        <f>IF(AND(ISNUMBER(C1771),ISNUMBER(AK1771),ISNUMBER(AL1771),AH1771&gt;=Inputs!$B$5,AH1771&lt;=Inputs!$B$6,AH1771&lt;&gt;Inputs!$B$7,AH1771&lt;&gt;Inputs!$B$8),1,0)</f>
        <v>0</v>
      </c>
      <c r="AK1771" s="13">
        <f>IF(INDEX($E1771:$AF1771,Inputs!$C$10)="","",INDEX($E1771:$AF1771,Inputs!$C$10))</f>
        <v>289477</v>
      </c>
      <c r="AL1771" s="13">
        <f>IF(INDEX($E1771:$AF1771,Inputs!$C$11)="","",INDEX($E1771:$AF1771,Inputs!$C$11))</f>
        <v>212000</v>
      </c>
      <c r="AM1771" s="19">
        <f>Regression!$C$5+Regression!$C$6*A1771</f>
        <v>8770.9153583118732</v>
      </c>
      <c r="AN1771" s="27" t="str">
        <f t="shared" si="380"/>
        <v/>
      </c>
      <c r="AO1771" s="30">
        <f>INDEX('Seasonal Index'!$E$2:$E$53,AI1771)</f>
        <v>0.91465818912124619</v>
      </c>
      <c r="AP1771" s="34" t="str">
        <f t="shared" si="381"/>
        <v/>
      </c>
      <c r="AQ1771" s="16">
        <f>IF(AJ1771=1,A1771-Regression!$C$15,0)</f>
        <v>0</v>
      </c>
      <c r="AR1771" s="16">
        <f>IF(AJ1771=1,AK1771-Regression!$D$15,0)</f>
        <v>0</v>
      </c>
      <c r="AS1771" s="16">
        <f>IF(AJ1771=1,AL1771-Regression!$E$15,0)</f>
        <v>0</v>
      </c>
      <c r="AT1771" s="16">
        <f>IF(AJ1771=1,AP1771-Regression!$F$15,0)</f>
        <v>0</v>
      </c>
      <c r="AU1771" s="19">
        <f>IF(AND(ISNUMBER(AK1771),ISNUMBER(AL1771)),Regression!$C$38+Regression!$D$38*A1771+Regression!$E$38*AK1771+Regression!$F$38*AL1771,"")</f>
        <v>8767.4954098594008</v>
      </c>
      <c r="AV1771" s="34">
        <f t="shared" si="382"/>
        <v>8019.2614747108373</v>
      </c>
      <c r="AW1771" s="13" t="str">
        <f>IF(AJ1771=1,"Train",IF(AH1771=Inputs!$B$6+1,"Validation",IF(AH1771&gt;Inputs!$B$6+1,"Forecast","Not used")))</f>
        <v>Validation</v>
      </c>
      <c r="AX1771" s="34">
        <f t="shared" si="383"/>
        <v>8481</v>
      </c>
      <c r="AY1771" s="38">
        <f t="shared" si="384"/>
        <v>5.4443877524957281E-2</v>
      </c>
      <c r="AZ1771" s="13">
        <f t="shared" si="385"/>
        <v>0</v>
      </c>
      <c r="BB1771" s="19">
        <f>Regression!$C$45+Regression!$C$46*A1771</f>
        <v>8904.5937965260546</v>
      </c>
      <c r="BC1771" s="27" t="str">
        <f t="shared" si="386"/>
        <v/>
      </c>
      <c r="BD1771" s="30">
        <f>INDEX('Seasonal Index'!$H$2:$H$53,AI1771)</f>
        <v>0.90693988880451892</v>
      </c>
      <c r="BE1771" s="34">
        <f t="shared" si="387"/>
        <v>8075.9313076707485</v>
      </c>
      <c r="BF1771" s="38">
        <f t="shared" si="388"/>
        <v>4.7761902173004536E-2</v>
      </c>
      <c r="BG1771" s="13">
        <f t="shared" si="389"/>
        <v>0</v>
      </c>
      <c r="BH1771" s="13">
        <f t="shared" si="390"/>
        <v>-461.73852528916268</v>
      </c>
      <c r="BI1771" s="13">
        <f t="shared" si="391"/>
        <v>-405.06869232925146</v>
      </c>
    </row>
    <row r="1772" spans="1:61" x14ac:dyDescent="0.2">
      <c r="A1772" s="15">
        <v>1771</v>
      </c>
      <c r="B1772" s="35">
        <v>45667</v>
      </c>
      <c r="C1772" s="37"/>
      <c r="D1772" s="36">
        <v>8325</v>
      </c>
      <c r="E1772" s="15">
        <v>5907.4250000000002</v>
      </c>
      <c r="F1772" s="15">
        <v>206000</v>
      </c>
      <c r="G1772" s="15">
        <v>2168561.8571428601</v>
      </c>
      <c r="H1772" s="15">
        <v>75.14</v>
      </c>
      <c r="I1772" s="15">
        <v>78.135999999999996</v>
      </c>
      <c r="J1772" s="15">
        <v>3.0470000000000002</v>
      </c>
      <c r="K1772" s="15">
        <v>29511.664000000001</v>
      </c>
      <c r="L1772" s="15">
        <v>681740</v>
      </c>
      <c r="M1772" s="15">
        <v>584</v>
      </c>
      <c r="N1772" s="15">
        <v>16.908000000000001</v>
      </c>
      <c r="O1772" s="15">
        <v>289477</v>
      </c>
      <c r="P1772" s="15">
        <v>20313.599999999999</v>
      </c>
      <c r="Q1772" s="15">
        <v>5058343</v>
      </c>
      <c r="R1772" s="15">
        <v>1390000</v>
      </c>
      <c r="S1772" s="15">
        <v>11655</v>
      </c>
      <c r="T1772" s="15">
        <v>17.943000000000001</v>
      </c>
      <c r="U1772" s="15">
        <v>166.8</v>
      </c>
      <c r="V1772" s="15">
        <v>11</v>
      </c>
      <c r="W1772" s="15">
        <v>89.7</v>
      </c>
      <c r="X1772" s="15">
        <v>129.252825</v>
      </c>
      <c r="Y1772" s="15">
        <v>3.8461538461538498</v>
      </c>
      <c r="Z1772" s="15">
        <v>2.9699468612670898</v>
      </c>
      <c r="AA1772" s="15">
        <v>85.191001892089801</v>
      </c>
      <c r="AB1772" s="15">
        <v>337087</v>
      </c>
      <c r="AC1772" s="15">
        <v>26.89</v>
      </c>
      <c r="AD1772" s="15">
        <v>0</v>
      </c>
      <c r="AE1772" s="15">
        <v>199.7</v>
      </c>
      <c r="AF1772" s="15">
        <v>0.2</v>
      </c>
      <c r="AH1772" s="13">
        <f t="shared" si="378"/>
        <v>2025</v>
      </c>
      <c r="AI1772" s="13">
        <f t="shared" si="379"/>
        <v>2</v>
      </c>
      <c r="AJ1772" s="13">
        <f>IF(AND(ISNUMBER(C1772),ISNUMBER(AK1772),ISNUMBER(AL1772),AH1772&gt;=Inputs!$B$5,AH1772&lt;=Inputs!$B$6,AH1772&lt;&gt;Inputs!$B$7,AH1772&lt;&gt;Inputs!$B$8),1,0)</f>
        <v>0</v>
      </c>
      <c r="AK1772" s="13">
        <f>IF(INDEX($E1772:$AF1772,Inputs!$C$10)="","",INDEX($E1772:$AF1772,Inputs!$C$10))</f>
        <v>289477</v>
      </c>
      <c r="AL1772" s="13">
        <f>IF(INDEX($E1772:$AF1772,Inputs!$C$11)="","",INDEX($E1772:$AF1772,Inputs!$C$11))</f>
        <v>206000</v>
      </c>
      <c r="AM1772" s="19">
        <f>Regression!$C$5+Regression!$C$6*A1772</f>
        <v>8769.7426833735553</v>
      </c>
      <c r="AN1772" s="27" t="str">
        <f t="shared" si="380"/>
        <v/>
      </c>
      <c r="AO1772" s="30">
        <f>INDEX('Seasonal Index'!$E$2:$E$53,AI1772)</f>
        <v>0.92112372079680493</v>
      </c>
      <c r="AP1772" s="34" t="str">
        <f t="shared" si="381"/>
        <v/>
      </c>
      <c r="AQ1772" s="16">
        <f>IF(AJ1772=1,A1772-Regression!$C$15,0)</f>
        <v>0</v>
      </c>
      <c r="AR1772" s="16">
        <f>IF(AJ1772=1,AK1772-Regression!$D$15,0)</f>
        <v>0</v>
      </c>
      <c r="AS1772" s="16">
        <f>IF(AJ1772=1,AL1772-Regression!$E$15,0)</f>
        <v>0</v>
      </c>
      <c r="AT1772" s="16">
        <f>IF(AJ1772=1,AP1772-Regression!$F$15,0)</f>
        <v>0</v>
      </c>
      <c r="AU1772" s="19">
        <f>IF(AND(ISNUMBER(AK1772),ISNUMBER(AL1772)),Regression!$C$38+Regression!$D$38*A1772+Regression!$E$38*AK1772+Regression!$F$38*AL1772,"")</f>
        <v>8781.863344902009</v>
      </c>
      <c r="AV1772" s="34">
        <f t="shared" si="382"/>
        <v>8089.1826397852137</v>
      </c>
      <c r="AW1772" s="13" t="str">
        <f>IF(AJ1772=1,"Train",IF(AH1772=Inputs!$B$6+1,"Validation",IF(AH1772&gt;Inputs!$B$6+1,"Forecast","Not used")))</f>
        <v>Validation</v>
      </c>
      <c r="AX1772" s="34">
        <f t="shared" si="383"/>
        <v>8325</v>
      </c>
      <c r="AY1772" s="38">
        <f t="shared" si="384"/>
        <v>2.8326409635409763E-2</v>
      </c>
      <c r="AZ1772" s="13">
        <f t="shared" si="385"/>
        <v>0</v>
      </c>
      <c r="BB1772" s="19">
        <f>Regression!$C$45+Regression!$C$46*A1772</f>
        <v>8906.1532961388311</v>
      </c>
      <c r="BC1772" s="27" t="str">
        <f t="shared" si="386"/>
        <v/>
      </c>
      <c r="BD1772" s="30">
        <f>INDEX('Seasonal Index'!$H$2:$H$53,AI1772)</f>
        <v>0.93580735968008499</v>
      </c>
      <c r="BE1772" s="34">
        <f t="shared" si="387"/>
        <v>8334.4438009657661</v>
      </c>
      <c r="BF1772" s="38">
        <f t="shared" si="388"/>
        <v>1.1343905063983253E-3</v>
      </c>
      <c r="BG1772" s="13">
        <f t="shared" si="389"/>
        <v>0</v>
      </c>
      <c r="BH1772" s="13">
        <f t="shared" si="390"/>
        <v>-235.81736021478628</v>
      </c>
      <c r="BI1772" s="13">
        <f t="shared" si="391"/>
        <v>9.4438009657660587</v>
      </c>
    </row>
    <row r="1773" spans="1:61" x14ac:dyDescent="0.2">
      <c r="A1773" s="15">
        <v>1772</v>
      </c>
      <c r="B1773" s="35">
        <v>45674</v>
      </c>
      <c r="C1773" s="37"/>
      <c r="D1773" s="36">
        <v>8086</v>
      </c>
      <c r="E1773" s="15">
        <v>5912.6080000000002</v>
      </c>
      <c r="F1773" s="15">
        <v>219000</v>
      </c>
      <c r="G1773" s="15">
        <v>2091032.8571428601</v>
      </c>
      <c r="H1773" s="15">
        <v>79.281999999999996</v>
      </c>
      <c r="I1773" s="15">
        <v>82.793999999999997</v>
      </c>
      <c r="J1773" s="15">
        <v>3.0430000000000001</v>
      </c>
      <c r="K1773" s="15">
        <v>29511.664000000001</v>
      </c>
      <c r="L1773" s="15">
        <v>681740</v>
      </c>
      <c r="M1773" s="15">
        <v>584</v>
      </c>
      <c r="N1773" s="15">
        <v>17.300999999999998</v>
      </c>
      <c r="O1773" s="15">
        <v>262354</v>
      </c>
      <c r="P1773" s="15">
        <v>20313.599999999999</v>
      </c>
      <c r="Q1773" s="15">
        <v>5058343</v>
      </c>
      <c r="R1773" s="15">
        <v>1390000</v>
      </c>
      <c r="S1773" s="15">
        <v>11655</v>
      </c>
      <c r="T1773" s="15">
        <v>17.943000000000001</v>
      </c>
      <c r="U1773" s="15">
        <v>166.8</v>
      </c>
      <c r="V1773" s="15">
        <v>11</v>
      </c>
      <c r="W1773" s="15">
        <v>89.7</v>
      </c>
      <c r="X1773" s="15">
        <v>129.07571999999999</v>
      </c>
      <c r="Y1773" s="15">
        <v>3.8461538461538498</v>
      </c>
      <c r="Z1773" s="15">
        <v>3</v>
      </c>
      <c r="AA1773" s="15">
        <v>81.903060913085895</v>
      </c>
      <c r="AB1773" s="15">
        <v>337087</v>
      </c>
      <c r="AC1773" s="15">
        <v>26.89</v>
      </c>
      <c r="AD1773" s="15">
        <v>0</v>
      </c>
      <c r="AE1773" s="15">
        <v>193.5</v>
      </c>
      <c r="AF1773" s="15">
        <v>0</v>
      </c>
      <c r="AH1773" s="13">
        <f t="shared" si="378"/>
        <v>2025</v>
      </c>
      <c r="AI1773" s="13">
        <f t="shared" si="379"/>
        <v>3</v>
      </c>
      <c r="AJ1773" s="13">
        <f>IF(AND(ISNUMBER(C1773),ISNUMBER(AK1773),ISNUMBER(AL1773),AH1773&gt;=Inputs!$B$5,AH1773&lt;=Inputs!$B$6,AH1773&lt;&gt;Inputs!$B$7,AH1773&lt;&gt;Inputs!$B$8),1,0)</f>
        <v>0</v>
      </c>
      <c r="AK1773" s="13">
        <f>IF(INDEX($E1773:$AF1773,Inputs!$C$10)="","",INDEX($E1773:$AF1773,Inputs!$C$10))</f>
        <v>262354</v>
      </c>
      <c r="AL1773" s="13">
        <f>IF(INDEX($E1773:$AF1773,Inputs!$C$11)="","",INDEX($E1773:$AF1773,Inputs!$C$11))</f>
        <v>219000</v>
      </c>
      <c r="AM1773" s="19">
        <f>Regression!$C$5+Regression!$C$6*A1773</f>
        <v>8768.5700084352356</v>
      </c>
      <c r="AN1773" s="27" t="str">
        <f t="shared" si="380"/>
        <v/>
      </c>
      <c r="AO1773" s="30">
        <f>INDEX('Seasonal Index'!$E$2:$E$53,AI1773)</f>
        <v>0.93247570989249473</v>
      </c>
      <c r="AP1773" s="34" t="str">
        <f t="shared" si="381"/>
        <v/>
      </c>
      <c r="AQ1773" s="16">
        <f>IF(AJ1773=1,A1773-Regression!$C$15,0)</f>
        <v>0</v>
      </c>
      <c r="AR1773" s="16">
        <f>IF(AJ1773=1,AK1773-Regression!$D$15,0)</f>
        <v>0</v>
      </c>
      <c r="AS1773" s="16">
        <f>IF(AJ1773=1,AL1773-Regression!$E$15,0)</f>
        <v>0</v>
      </c>
      <c r="AT1773" s="16">
        <f>IF(AJ1773=1,AP1773-Regression!$F$15,0)</f>
        <v>0</v>
      </c>
      <c r="AU1773" s="19">
        <f>IF(AND(ISNUMBER(AK1773),ISNUMBER(AL1773)),Regression!$C$38+Regression!$D$38*A1773+Regression!$E$38*AK1773+Regression!$F$38*AL1773,"")</f>
        <v>8696.2949389382829</v>
      </c>
      <c r="AV1773" s="34">
        <f t="shared" si="382"/>
        <v>8109.0837966209847</v>
      </c>
      <c r="AW1773" s="13" t="str">
        <f>IF(AJ1773=1,"Train",IF(AH1773=Inputs!$B$6+1,"Validation",IF(AH1773&gt;Inputs!$B$6+1,"Forecast","Not used")))</f>
        <v>Validation</v>
      </c>
      <c r="AX1773" s="34">
        <f t="shared" si="383"/>
        <v>8086</v>
      </c>
      <c r="AY1773" s="38">
        <f t="shared" si="384"/>
        <v>2.8547856320782447E-3</v>
      </c>
      <c r="AZ1773" s="13">
        <f t="shared" si="385"/>
        <v>0</v>
      </c>
      <c r="BB1773" s="19">
        <f>Regression!$C$45+Regression!$C$46*A1773</f>
        <v>8907.7127957516077</v>
      </c>
      <c r="BC1773" s="27" t="str">
        <f t="shared" si="386"/>
        <v/>
      </c>
      <c r="BD1773" s="30">
        <f>INDEX('Seasonal Index'!$H$2:$H$53,AI1773)</f>
        <v>0.93511463592432087</v>
      </c>
      <c r="BE1773" s="34">
        <f t="shared" si="387"/>
        <v>8329.7326079176783</v>
      </c>
      <c r="BF1773" s="38">
        <f t="shared" si="388"/>
        <v>3.0142543645520437E-2</v>
      </c>
      <c r="BG1773" s="13">
        <f t="shared" si="389"/>
        <v>0</v>
      </c>
      <c r="BH1773" s="13">
        <f t="shared" si="390"/>
        <v>23.083796620984685</v>
      </c>
      <c r="BI1773" s="13">
        <f t="shared" si="391"/>
        <v>243.73260791767825</v>
      </c>
    </row>
    <row r="1774" spans="1:61" x14ac:dyDescent="0.2">
      <c r="A1774" s="15">
        <v>1773</v>
      </c>
      <c r="B1774" s="35">
        <v>45681</v>
      </c>
      <c r="C1774" s="37"/>
      <c r="D1774" s="36">
        <v>8302</v>
      </c>
      <c r="E1774" s="15">
        <v>6088.89</v>
      </c>
      <c r="F1774" s="15">
        <v>223000</v>
      </c>
      <c r="G1774" s="15">
        <v>2057879.2857142901</v>
      </c>
      <c r="H1774" s="15">
        <v>75.727500000000006</v>
      </c>
      <c r="I1774" s="15">
        <v>79.915999999999997</v>
      </c>
      <c r="J1774" s="15">
        <v>3.109</v>
      </c>
      <c r="K1774" s="15">
        <v>29511.664000000001</v>
      </c>
      <c r="L1774" s="15">
        <v>681740</v>
      </c>
      <c r="M1774" s="15">
        <v>584</v>
      </c>
      <c r="N1774" s="15">
        <v>17.300999999999998</v>
      </c>
      <c r="O1774" s="15">
        <v>262354</v>
      </c>
      <c r="P1774" s="15">
        <v>20313.599999999999</v>
      </c>
      <c r="Q1774" s="15">
        <v>5058343</v>
      </c>
      <c r="R1774" s="15">
        <v>1390000</v>
      </c>
      <c r="S1774" s="15">
        <v>11655</v>
      </c>
      <c r="T1774" s="15">
        <v>17.943000000000001</v>
      </c>
      <c r="U1774" s="15">
        <v>166.8</v>
      </c>
      <c r="V1774" s="15">
        <v>11</v>
      </c>
      <c r="W1774" s="15">
        <v>89.7</v>
      </c>
      <c r="X1774" s="15">
        <v>129.51071999999999</v>
      </c>
      <c r="Y1774" s="15">
        <v>3.8461538461538498</v>
      </c>
      <c r="Z1774" s="15">
        <v>3</v>
      </c>
      <c r="AA1774" s="15">
        <v>81.903060913085895</v>
      </c>
      <c r="AB1774" s="15">
        <v>337087</v>
      </c>
      <c r="AC1774" s="15">
        <v>26.89</v>
      </c>
      <c r="AD1774" s="15">
        <v>0</v>
      </c>
      <c r="AE1774" s="15">
        <v>239.8</v>
      </c>
      <c r="AF1774" s="15">
        <v>0</v>
      </c>
      <c r="AH1774" s="13">
        <f t="shared" si="378"/>
        <v>2025</v>
      </c>
      <c r="AI1774" s="13">
        <f t="shared" si="379"/>
        <v>4</v>
      </c>
      <c r="AJ1774" s="13">
        <f>IF(AND(ISNUMBER(C1774),ISNUMBER(AK1774),ISNUMBER(AL1774),AH1774&gt;=Inputs!$B$5,AH1774&lt;=Inputs!$B$6,AH1774&lt;&gt;Inputs!$B$7,AH1774&lt;&gt;Inputs!$B$8),1,0)</f>
        <v>0</v>
      </c>
      <c r="AK1774" s="13">
        <f>IF(INDEX($E1774:$AF1774,Inputs!$C$10)="","",INDEX($E1774:$AF1774,Inputs!$C$10))</f>
        <v>262354</v>
      </c>
      <c r="AL1774" s="13">
        <f>IF(INDEX($E1774:$AF1774,Inputs!$C$11)="","",INDEX($E1774:$AF1774,Inputs!$C$11))</f>
        <v>223000</v>
      </c>
      <c r="AM1774" s="19">
        <f>Regression!$C$5+Regression!$C$6*A1774</f>
        <v>8767.397333496916</v>
      </c>
      <c r="AN1774" s="27" t="str">
        <f t="shared" si="380"/>
        <v/>
      </c>
      <c r="AO1774" s="30">
        <f>INDEX('Seasonal Index'!$E$2:$E$53,AI1774)</f>
        <v>0.95567024426301994</v>
      </c>
      <c r="AP1774" s="34" t="str">
        <f t="shared" si="381"/>
        <v/>
      </c>
      <c r="AQ1774" s="16">
        <f>IF(AJ1774=1,A1774-Regression!$C$15,0)</f>
        <v>0</v>
      </c>
      <c r="AR1774" s="16">
        <f>IF(AJ1774=1,AK1774-Regression!$D$15,0)</f>
        <v>0</v>
      </c>
      <c r="AS1774" s="16">
        <f>IF(AJ1774=1,AL1774-Regression!$E$15,0)</f>
        <v>0</v>
      </c>
      <c r="AT1774" s="16">
        <f>IF(AJ1774=1,AP1774-Regression!$F$15,0)</f>
        <v>0</v>
      </c>
      <c r="AU1774" s="19">
        <f>IF(AND(ISNUMBER(AK1774),ISNUMBER(AL1774)),Regression!$C$38+Regression!$D$38*A1774+Regression!$E$38*AK1774+Regression!$F$38*AL1774,"")</f>
        <v>8684.1124602133204</v>
      </c>
      <c r="AV1774" s="34">
        <f t="shared" si="382"/>
        <v>8299.1478760595983</v>
      </c>
      <c r="AW1774" s="13" t="str">
        <f>IF(AJ1774=1,"Train",IF(AH1774=Inputs!$B$6+1,"Validation",IF(AH1774&gt;Inputs!$B$6+1,"Forecast","Not used")))</f>
        <v>Validation</v>
      </c>
      <c r="AX1774" s="34">
        <f t="shared" si="383"/>
        <v>8302</v>
      </c>
      <c r="AY1774" s="38">
        <f t="shared" si="384"/>
        <v>3.4354660809464286E-4</v>
      </c>
      <c r="AZ1774" s="13">
        <f t="shared" si="385"/>
        <v>0</v>
      </c>
      <c r="BB1774" s="19">
        <f>Regression!$C$45+Regression!$C$46*A1774</f>
        <v>8909.2722953643843</v>
      </c>
      <c r="BC1774" s="27" t="str">
        <f t="shared" si="386"/>
        <v/>
      </c>
      <c r="BD1774" s="30">
        <f>INDEX('Seasonal Index'!$H$2:$H$53,AI1774)</f>
        <v>0.94748400224267371</v>
      </c>
      <c r="BE1774" s="34">
        <f t="shared" si="387"/>
        <v>8441.3929714816186</v>
      </c>
      <c r="BF1774" s="38">
        <f t="shared" si="388"/>
        <v>1.6790288060903227E-2</v>
      </c>
      <c r="BG1774" s="13">
        <f t="shared" si="389"/>
        <v>0</v>
      </c>
      <c r="BH1774" s="13">
        <f t="shared" si="390"/>
        <v>-2.8521239404017251</v>
      </c>
      <c r="BI1774" s="13">
        <f t="shared" si="391"/>
        <v>139.39297148161859</v>
      </c>
    </row>
    <row r="1775" spans="1:61" x14ac:dyDescent="0.2">
      <c r="A1775" s="15">
        <v>1774</v>
      </c>
      <c r="B1775" s="35">
        <v>45688</v>
      </c>
      <c r="C1775" s="37"/>
      <c r="D1775" s="36">
        <v>8328</v>
      </c>
      <c r="E1775" s="15">
        <v>6046.1980000000003</v>
      </c>
      <c r="F1775" s="15">
        <v>212000</v>
      </c>
      <c r="G1775" s="15">
        <v>2008740.7142857099</v>
      </c>
      <c r="H1775" s="15">
        <v>73.308000000000007</v>
      </c>
      <c r="I1775" s="15">
        <v>77.372</v>
      </c>
      <c r="J1775" s="15">
        <v>3.1030000000000002</v>
      </c>
      <c r="K1775" s="15">
        <v>29511.664000000001</v>
      </c>
      <c r="L1775" s="15">
        <v>681740</v>
      </c>
      <c r="M1775" s="15">
        <v>584</v>
      </c>
      <c r="N1775" s="15">
        <v>17.300999999999998</v>
      </c>
      <c r="O1775" s="15">
        <v>262354</v>
      </c>
      <c r="P1775" s="15">
        <v>20313.599999999999</v>
      </c>
      <c r="Q1775" s="15">
        <v>5058343</v>
      </c>
      <c r="R1775" s="15">
        <v>1390000</v>
      </c>
      <c r="S1775" s="15">
        <v>11655</v>
      </c>
      <c r="T1775" s="15">
        <v>17.943000000000001</v>
      </c>
      <c r="U1775" s="15">
        <v>166.8</v>
      </c>
      <c r="V1775" s="15">
        <v>11</v>
      </c>
      <c r="W1775" s="15">
        <v>89.7</v>
      </c>
      <c r="X1775" s="15">
        <v>128.10814999999999</v>
      </c>
      <c r="Y1775" s="15">
        <v>3.8461538461538498</v>
      </c>
      <c r="Z1775" s="15">
        <v>3</v>
      </c>
      <c r="AA1775" s="15">
        <v>81.903060913085895</v>
      </c>
      <c r="AB1775" s="15">
        <v>337087</v>
      </c>
      <c r="AC1775" s="15">
        <v>26.89</v>
      </c>
      <c r="AD1775" s="15">
        <v>0</v>
      </c>
      <c r="AE1775" s="15">
        <v>152.69999999999999</v>
      </c>
      <c r="AF1775" s="15">
        <v>0.6</v>
      </c>
      <c r="AH1775" s="13">
        <f t="shared" si="378"/>
        <v>2025</v>
      </c>
      <c r="AI1775" s="13">
        <f t="shared" si="379"/>
        <v>5</v>
      </c>
      <c r="AJ1775" s="13">
        <f>IF(AND(ISNUMBER(C1775),ISNUMBER(AK1775),ISNUMBER(AL1775),AH1775&gt;=Inputs!$B$5,AH1775&lt;=Inputs!$B$6,AH1775&lt;&gt;Inputs!$B$7,AH1775&lt;&gt;Inputs!$B$8),1,0)</f>
        <v>0</v>
      </c>
      <c r="AK1775" s="13">
        <f>IF(INDEX($E1775:$AF1775,Inputs!$C$10)="","",INDEX($E1775:$AF1775,Inputs!$C$10))</f>
        <v>262354</v>
      </c>
      <c r="AL1775" s="13">
        <f>IF(INDEX($E1775:$AF1775,Inputs!$C$11)="","",INDEX($E1775:$AF1775,Inputs!$C$11))</f>
        <v>212000</v>
      </c>
      <c r="AM1775" s="19">
        <f>Regression!$C$5+Regression!$C$6*A1775</f>
        <v>8766.2246585585981</v>
      </c>
      <c r="AN1775" s="27" t="str">
        <f t="shared" si="380"/>
        <v/>
      </c>
      <c r="AO1775" s="30">
        <f>INDEX('Seasonal Index'!$E$2:$E$53,AI1775)</f>
        <v>0.96378521109549831</v>
      </c>
      <c r="AP1775" s="34" t="str">
        <f t="shared" si="381"/>
        <v/>
      </c>
      <c r="AQ1775" s="16">
        <f>IF(AJ1775=1,A1775-Regression!$C$15,0)</f>
        <v>0</v>
      </c>
      <c r="AR1775" s="16">
        <f>IF(AJ1775=1,AK1775-Regression!$D$15,0)</f>
        <v>0</v>
      </c>
      <c r="AS1775" s="16">
        <f>IF(AJ1775=1,AL1775-Regression!$E$15,0)</f>
        <v>0</v>
      </c>
      <c r="AT1775" s="16">
        <f>IF(AJ1775=1,AP1775-Regression!$F$15,0)</f>
        <v>0</v>
      </c>
      <c r="AU1775" s="19">
        <f>IF(AND(ISNUMBER(AK1775),ISNUMBER(AL1775)),Regression!$C$38+Regression!$D$38*A1775+Regression!$E$38*AK1775+Regression!$F$38*AL1775,"")</f>
        <v>8711.755602139714</v>
      </c>
      <c r="AV1775" s="34">
        <f t="shared" si="382"/>
        <v>8396.261212020614</v>
      </c>
      <c r="AW1775" s="13" t="str">
        <f>IF(AJ1775=1,"Train",IF(AH1775=Inputs!$B$6+1,"Validation",IF(AH1775&gt;Inputs!$B$6+1,"Forecast","Not used")))</f>
        <v>Validation</v>
      </c>
      <c r="AX1775" s="34">
        <f t="shared" si="383"/>
        <v>8328</v>
      </c>
      <c r="AY1775" s="38">
        <f t="shared" si="384"/>
        <v>8.1965912608806483E-3</v>
      </c>
      <c r="AZ1775" s="13">
        <f t="shared" si="385"/>
        <v>0</v>
      </c>
      <c r="BB1775" s="19">
        <f>Regression!$C$45+Regression!$C$46*A1775</f>
        <v>8910.8317949771626</v>
      </c>
      <c r="BC1775" s="27" t="str">
        <f t="shared" si="386"/>
        <v/>
      </c>
      <c r="BD1775" s="30">
        <f>INDEX('Seasonal Index'!$H$2:$H$53,AI1775)</f>
        <v>1.0045556242669631</v>
      </c>
      <c r="BE1775" s="34">
        <f t="shared" si="387"/>
        <v>8951.4261965411861</v>
      </c>
      <c r="BF1775" s="38">
        <f t="shared" si="388"/>
        <v>7.4859053379104951E-2</v>
      </c>
      <c r="BG1775" s="13">
        <f t="shared" si="389"/>
        <v>0</v>
      </c>
      <c r="BH1775" s="13">
        <f t="shared" si="390"/>
        <v>68.261212020614039</v>
      </c>
      <c r="BI1775" s="13">
        <f t="shared" si="391"/>
        <v>623.42619654118607</v>
      </c>
    </row>
    <row r="1776" spans="1:61" x14ac:dyDescent="0.2">
      <c r="A1776" s="15">
        <v>1775</v>
      </c>
      <c r="B1776" s="35">
        <v>45695</v>
      </c>
      <c r="C1776" s="37"/>
      <c r="D1776" s="36">
        <v>8576</v>
      </c>
      <c r="E1776" s="15">
        <v>6040.6980000000003</v>
      </c>
      <c r="F1776" s="15">
        <v>220000</v>
      </c>
      <c r="G1776" s="15">
        <v>2035202.7142857099</v>
      </c>
      <c r="H1776" s="15">
        <v>72.048000000000002</v>
      </c>
      <c r="I1776" s="15">
        <v>75.400000000000006</v>
      </c>
      <c r="J1776" s="15">
        <v>3.0819999999999999</v>
      </c>
      <c r="K1776" s="15">
        <v>29825.182000000001</v>
      </c>
      <c r="L1776" s="15">
        <v>681740</v>
      </c>
      <c r="M1776" s="15">
        <v>589</v>
      </c>
      <c r="N1776" s="15">
        <v>17.300999999999998</v>
      </c>
      <c r="O1776" s="15">
        <v>262354</v>
      </c>
      <c r="P1776" s="15">
        <v>20514.3</v>
      </c>
      <c r="Q1776" s="15">
        <v>5058343</v>
      </c>
      <c r="R1776" s="15">
        <v>1390000</v>
      </c>
      <c r="S1776" s="15">
        <v>11655</v>
      </c>
      <c r="T1776" s="15">
        <v>17.943000000000001</v>
      </c>
      <c r="U1776" s="15">
        <v>168.3</v>
      </c>
      <c r="V1776" s="15">
        <v>11</v>
      </c>
      <c r="W1776" s="15">
        <v>91.6</v>
      </c>
      <c r="X1776" s="15">
        <v>128.25958</v>
      </c>
      <c r="Y1776" s="15">
        <v>3.8461538461538498</v>
      </c>
      <c r="Z1776" s="15">
        <v>3</v>
      </c>
      <c r="AA1776" s="15">
        <v>81.903060913085895</v>
      </c>
      <c r="AB1776" s="15">
        <v>337087</v>
      </c>
      <c r="AC1776" s="15">
        <v>29.38</v>
      </c>
      <c r="AD1776" s="15">
        <v>0</v>
      </c>
      <c r="AE1776" s="15">
        <v>123</v>
      </c>
      <c r="AF1776" s="15">
        <v>6.4</v>
      </c>
      <c r="AH1776" s="13">
        <f t="shared" si="378"/>
        <v>2025</v>
      </c>
      <c r="AI1776" s="13">
        <f t="shared" si="379"/>
        <v>6</v>
      </c>
      <c r="AJ1776" s="13">
        <f>IF(AND(ISNUMBER(C1776),ISNUMBER(AK1776),ISNUMBER(AL1776),AH1776&gt;=Inputs!$B$5,AH1776&lt;=Inputs!$B$6,AH1776&lt;&gt;Inputs!$B$7,AH1776&lt;&gt;Inputs!$B$8),1,0)</f>
        <v>0</v>
      </c>
      <c r="AK1776" s="13">
        <f>IF(INDEX($E1776:$AF1776,Inputs!$C$10)="","",INDEX($E1776:$AF1776,Inputs!$C$10))</f>
        <v>262354</v>
      </c>
      <c r="AL1776" s="13">
        <f>IF(INDEX($E1776:$AF1776,Inputs!$C$11)="","",INDEX($E1776:$AF1776,Inputs!$C$11))</f>
        <v>220000</v>
      </c>
      <c r="AM1776" s="19">
        <f>Regression!$C$5+Regression!$C$6*A1776</f>
        <v>8765.0519836202784</v>
      </c>
      <c r="AN1776" s="27" t="str">
        <f t="shared" si="380"/>
        <v/>
      </c>
      <c r="AO1776" s="30">
        <f>INDEX('Seasonal Index'!$E$2:$E$53,AI1776)</f>
        <v>0.93990301851114999</v>
      </c>
      <c r="AP1776" s="34" t="str">
        <f t="shared" si="381"/>
        <v/>
      </c>
      <c r="AQ1776" s="16">
        <f>IF(AJ1776=1,A1776-Regression!$C$15,0)</f>
        <v>0</v>
      </c>
      <c r="AR1776" s="16">
        <f>IF(AJ1776=1,AK1776-Regression!$D$15,0)</f>
        <v>0</v>
      </c>
      <c r="AS1776" s="16">
        <f>IF(AJ1776=1,AL1776-Regression!$E$15,0)</f>
        <v>0</v>
      </c>
      <c r="AT1776" s="16">
        <f>IF(AJ1776=1,AP1776-Regression!$F$15,0)</f>
        <v>0</v>
      </c>
      <c r="AU1776" s="19">
        <f>IF(AND(ISNUMBER(AK1776),ISNUMBER(AL1776)),Regression!$C$38+Regression!$D$38*A1776+Regression!$E$38*AK1776+Regression!$F$38*AL1776,"")</f>
        <v>8688.9529579077225</v>
      </c>
      <c r="AV1776" s="34">
        <f t="shared" si="382"/>
        <v>8166.7731128388532</v>
      </c>
      <c r="AW1776" s="13" t="str">
        <f>IF(AJ1776=1,"Train",IF(AH1776=Inputs!$B$6+1,"Validation",IF(AH1776&gt;Inputs!$B$6+1,"Forecast","Not used")))</f>
        <v>Validation</v>
      </c>
      <c r="AX1776" s="34">
        <f t="shared" si="383"/>
        <v>8576</v>
      </c>
      <c r="AY1776" s="38">
        <f t="shared" si="384"/>
        <v>4.771768740218596E-2</v>
      </c>
      <c r="AZ1776" s="13">
        <f t="shared" si="385"/>
        <v>0</v>
      </c>
      <c r="BB1776" s="19">
        <f>Regression!$C$45+Regression!$C$46*A1776</f>
        <v>8912.3912945899392</v>
      </c>
      <c r="BC1776" s="27" t="str">
        <f t="shared" si="386"/>
        <v/>
      </c>
      <c r="BD1776" s="30">
        <f>INDEX('Seasonal Index'!$H$2:$H$53,AI1776)</f>
        <v>0.95301266001084362</v>
      </c>
      <c r="BE1776" s="34">
        <f t="shared" si="387"/>
        <v>8493.6217347146448</v>
      </c>
      <c r="BF1776" s="38">
        <f t="shared" si="388"/>
        <v>9.6056745901766747E-3</v>
      </c>
      <c r="BG1776" s="13">
        <f t="shared" si="389"/>
        <v>0</v>
      </c>
      <c r="BH1776" s="13">
        <f t="shared" si="390"/>
        <v>-409.22688716114681</v>
      </c>
      <c r="BI1776" s="13">
        <f t="shared" si="391"/>
        <v>-82.378265285355155</v>
      </c>
    </row>
    <row r="1777" spans="1:61" x14ac:dyDescent="0.2">
      <c r="A1777" s="15">
        <v>1776</v>
      </c>
      <c r="B1777" s="35">
        <v>45702</v>
      </c>
      <c r="C1777" s="37"/>
      <c r="D1777" s="36">
        <v>8239</v>
      </c>
      <c r="E1777" s="15">
        <v>6083.3220000000001</v>
      </c>
      <c r="F1777" s="15">
        <v>216000</v>
      </c>
      <c r="G1777" s="15">
        <v>2181709.57142857</v>
      </c>
      <c r="H1777" s="15">
        <v>72.165999999999997</v>
      </c>
      <c r="I1777" s="15">
        <v>76.012</v>
      </c>
      <c r="J1777" s="15">
        <v>3.1280000000000001</v>
      </c>
      <c r="K1777" s="15">
        <v>29825.182000000001</v>
      </c>
      <c r="L1777" s="15">
        <v>739764</v>
      </c>
      <c r="M1777" s="15">
        <v>589</v>
      </c>
      <c r="N1777" s="15">
        <v>17.300999999999998</v>
      </c>
      <c r="O1777" s="15">
        <v>262354</v>
      </c>
      <c r="P1777" s="15">
        <v>20514.3</v>
      </c>
      <c r="Q1777" s="15">
        <v>5058343</v>
      </c>
      <c r="R1777" s="15">
        <v>1390000</v>
      </c>
      <c r="S1777" s="15">
        <v>11655</v>
      </c>
      <c r="T1777" s="15">
        <v>17.943000000000001</v>
      </c>
      <c r="U1777" s="15">
        <v>168.3</v>
      </c>
      <c r="V1777" s="15">
        <v>11</v>
      </c>
      <c r="W1777" s="15">
        <v>91.6</v>
      </c>
      <c r="X1777" s="15">
        <v>128.36465999999999</v>
      </c>
      <c r="Y1777" s="15">
        <v>3.8461538461538498</v>
      </c>
      <c r="Z1777" s="15">
        <v>3</v>
      </c>
      <c r="AA1777" s="15">
        <v>81.903060913085895</v>
      </c>
      <c r="AB1777" s="15">
        <v>337087</v>
      </c>
      <c r="AC1777" s="15">
        <v>29.38</v>
      </c>
      <c r="AD1777" s="15">
        <v>0</v>
      </c>
      <c r="AE1777" s="15">
        <v>155.1</v>
      </c>
      <c r="AF1777" s="15">
        <v>3.6</v>
      </c>
      <c r="AH1777" s="13">
        <f t="shared" si="378"/>
        <v>2025</v>
      </c>
      <c r="AI1777" s="13">
        <f t="shared" si="379"/>
        <v>7</v>
      </c>
      <c r="AJ1777" s="13">
        <f>IF(AND(ISNUMBER(C1777),ISNUMBER(AK1777),ISNUMBER(AL1777),AH1777&gt;=Inputs!$B$5,AH1777&lt;=Inputs!$B$6,AH1777&lt;&gt;Inputs!$B$7,AH1777&lt;&gt;Inputs!$B$8),1,0)</f>
        <v>0</v>
      </c>
      <c r="AK1777" s="13">
        <f>IF(INDEX($E1777:$AF1777,Inputs!$C$10)="","",INDEX($E1777:$AF1777,Inputs!$C$10))</f>
        <v>262354</v>
      </c>
      <c r="AL1777" s="13">
        <f>IF(INDEX($E1777:$AF1777,Inputs!$C$11)="","",INDEX($E1777:$AF1777,Inputs!$C$11))</f>
        <v>216000</v>
      </c>
      <c r="AM1777" s="19">
        <f>Regression!$C$5+Regression!$C$6*A1777</f>
        <v>8763.8793086819605</v>
      </c>
      <c r="AN1777" s="27" t="str">
        <f t="shared" si="380"/>
        <v/>
      </c>
      <c r="AO1777" s="30">
        <f>INDEX('Seasonal Index'!$E$2:$E$53,AI1777)</f>
        <v>0.9631620939890071</v>
      </c>
      <c r="AP1777" s="34" t="str">
        <f t="shared" si="381"/>
        <v/>
      </c>
      <c r="AQ1777" s="16">
        <f>IF(AJ1777=1,A1777-Regression!$C$15,0)</f>
        <v>0</v>
      </c>
      <c r="AR1777" s="16">
        <f>IF(AJ1777=1,AK1777-Regression!$D$15,0)</f>
        <v>0</v>
      </c>
      <c r="AS1777" s="16">
        <f>IF(AJ1777=1,AL1777-Regression!$E$15,0)</f>
        <v>0</v>
      </c>
      <c r="AT1777" s="16">
        <f>IF(AJ1777=1,AP1777-Regression!$F$15,0)</f>
        <v>0</v>
      </c>
      <c r="AU1777" s="19">
        <f>IF(AND(ISNUMBER(AK1777),ISNUMBER(AL1777)),Regression!$C$38+Regression!$D$38*A1777+Regression!$E$38*AK1777+Regression!$F$38*AL1777,"")</f>
        <v>8698.0108101968162</v>
      </c>
      <c r="AV1777" s="34">
        <f t="shared" si="382"/>
        <v>8377.5943054881864</v>
      </c>
      <c r="AW1777" s="13" t="str">
        <f>IF(AJ1777=1,"Train",IF(AH1777=Inputs!$B$6+1,"Validation",IF(AH1777&gt;Inputs!$B$6+1,"Forecast","Not used")))</f>
        <v>Validation</v>
      </c>
      <c r="AX1777" s="34">
        <f t="shared" si="383"/>
        <v>8239</v>
      </c>
      <c r="AY1777" s="38">
        <f t="shared" si="384"/>
        <v>1.6821738741131978E-2</v>
      </c>
      <c r="AZ1777" s="13">
        <f t="shared" si="385"/>
        <v>0</v>
      </c>
      <c r="BB1777" s="19">
        <f>Regression!$C$45+Regression!$C$46*A1777</f>
        <v>8913.9507942027158</v>
      </c>
      <c r="BC1777" s="27" t="str">
        <f t="shared" si="386"/>
        <v/>
      </c>
      <c r="BD1777" s="30">
        <f>INDEX('Seasonal Index'!$H$2:$H$53,AI1777)</f>
        <v>0.98161870818373353</v>
      </c>
      <c r="BE1777" s="34">
        <f t="shared" si="387"/>
        <v>8750.1008634186346</v>
      </c>
      <c r="BF1777" s="38">
        <f t="shared" si="388"/>
        <v>6.2034332251321107E-2</v>
      </c>
      <c r="BG1777" s="13">
        <f t="shared" si="389"/>
        <v>0</v>
      </c>
      <c r="BH1777" s="13">
        <f t="shared" si="390"/>
        <v>138.59430548818636</v>
      </c>
      <c r="BI1777" s="13">
        <f t="shared" si="391"/>
        <v>511.10086341863462</v>
      </c>
    </row>
    <row r="1778" spans="1:61" x14ac:dyDescent="0.2">
      <c r="A1778" s="15">
        <v>1777</v>
      </c>
      <c r="B1778" s="35">
        <v>45709</v>
      </c>
      <c r="C1778" s="37"/>
      <c r="D1778" s="36">
        <v>8454</v>
      </c>
      <c r="E1778" s="15">
        <v>6101.0950000000003</v>
      </c>
      <c r="F1778" s="15">
        <v>223000</v>
      </c>
      <c r="G1778" s="15">
        <v>2380456.8571428601</v>
      </c>
      <c r="H1778" s="15">
        <v>72.097499999999997</v>
      </c>
      <c r="I1778" s="15">
        <v>76.087999999999994</v>
      </c>
      <c r="J1778" s="15">
        <v>3.1480000000000001</v>
      </c>
      <c r="K1778" s="15">
        <v>29825.182000000001</v>
      </c>
      <c r="L1778" s="15">
        <v>739764</v>
      </c>
      <c r="M1778" s="15">
        <v>589</v>
      </c>
      <c r="N1778" s="15">
        <v>15.95</v>
      </c>
      <c r="O1778" s="15">
        <v>264216</v>
      </c>
      <c r="P1778" s="15">
        <v>20514.3</v>
      </c>
      <c r="Q1778" s="15">
        <v>5058343</v>
      </c>
      <c r="R1778" s="15">
        <v>1390000</v>
      </c>
      <c r="S1778" s="15">
        <v>11655</v>
      </c>
      <c r="T1778" s="15">
        <v>18.036000000000001</v>
      </c>
      <c r="U1778" s="15">
        <v>168.3</v>
      </c>
      <c r="V1778" s="15">
        <v>11</v>
      </c>
      <c r="W1778" s="15">
        <v>91.6</v>
      </c>
      <c r="X1778" s="15">
        <v>128.08828</v>
      </c>
      <c r="Y1778" s="15">
        <v>3.8461538461538498</v>
      </c>
      <c r="Z1778" s="15">
        <v>3</v>
      </c>
      <c r="AA1778" s="15">
        <v>81.903060913085895</v>
      </c>
      <c r="AB1778" s="15">
        <v>337087</v>
      </c>
      <c r="AC1778" s="15">
        <v>29.38</v>
      </c>
      <c r="AD1778" s="15">
        <v>0</v>
      </c>
      <c r="AE1778" s="15">
        <v>205.7</v>
      </c>
      <c r="AF1778" s="15">
        <v>1</v>
      </c>
      <c r="AH1778" s="13">
        <f t="shared" si="378"/>
        <v>2025</v>
      </c>
      <c r="AI1778" s="13">
        <f t="shared" si="379"/>
        <v>8</v>
      </c>
      <c r="AJ1778" s="13">
        <f>IF(AND(ISNUMBER(C1778),ISNUMBER(AK1778),ISNUMBER(AL1778),AH1778&gt;=Inputs!$B$5,AH1778&lt;=Inputs!$B$6,AH1778&lt;&gt;Inputs!$B$7,AH1778&lt;&gt;Inputs!$B$8),1,0)</f>
        <v>0</v>
      </c>
      <c r="AK1778" s="13">
        <f>IF(INDEX($E1778:$AF1778,Inputs!$C$10)="","",INDEX($E1778:$AF1778,Inputs!$C$10))</f>
        <v>264216</v>
      </c>
      <c r="AL1778" s="13">
        <f>IF(INDEX($E1778:$AF1778,Inputs!$C$11)="","",INDEX($E1778:$AF1778,Inputs!$C$11))</f>
        <v>223000</v>
      </c>
      <c r="AM1778" s="19">
        <f>Regression!$C$5+Regression!$C$6*A1778</f>
        <v>8762.7066337436409</v>
      </c>
      <c r="AN1778" s="27" t="str">
        <f t="shared" si="380"/>
        <v/>
      </c>
      <c r="AO1778" s="30">
        <f>INDEX('Seasonal Index'!$E$2:$E$53,AI1778)</f>
        <v>0.97838705647303814</v>
      </c>
      <c r="AP1778" s="34" t="str">
        <f t="shared" si="381"/>
        <v/>
      </c>
      <c r="AQ1778" s="16">
        <f>IF(AJ1778=1,A1778-Regression!$C$15,0)</f>
        <v>0</v>
      </c>
      <c r="AR1778" s="16">
        <f>IF(AJ1778=1,AK1778-Regression!$D$15,0)</f>
        <v>0</v>
      </c>
      <c r="AS1778" s="16">
        <f>IF(AJ1778=1,AL1778-Regression!$E$15,0)</f>
        <v>0</v>
      </c>
      <c r="AT1778" s="16">
        <f>IF(AJ1778=1,AP1778-Regression!$F$15,0)</f>
        <v>0</v>
      </c>
      <c r="AU1778" s="19">
        <f>IF(AND(ISNUMBER(AK1778),ISNUMBER(AL1778)),Regression!$C$38+Regression!$D$38*A1778+Regression!$E$38*AK1778+Regression!$F$38*AL1778,"")</f>
        <v>8681.2607449711541</v>
      </c>
      <c r="AV1778" s="34">
        <f t="shared" si="382"/>
        <v>8493.633146747261</v>
      </c>
      <c r="AW1778" s="13" t="str">
        <f>IF(AJ1778=1,"Train",IF(AH1778=Inputs!$B$6+1,"Validation",IF(AH1778&gt;Inputs!$B$6+1,"Forecast","Not used")))</f>
        <v>Validation</v>
      </c>
      <c r="AX1778" s="34">
        <f t="shared" si="383"/>
        <v>8454</v>
      </c>
      <c r="AY1778" s="38">
        <f t="shared" si="384"/>
        <v>4.6880940084292619E-3</v>
      </c>
      <c r="AZ1778" s="13">
        <f t="shared" si="385"/>
        <v>0</v>
      </c>
      <c r="BB1778" s="19">
        <f>Regression!$C$45+Regression!$C$46*A1778</f>
        <v>8915.5102938154923</v>
      </c>
      <c r="BC1778" s="27" t="str">
        <f t="shared" si="386"/>
        <v/>
      </c>
      <c r="BD1778" s="30">
        <f>INDEX('Seasonal Index'!$H$2:$H$53,AI1778)</f>
        <v>1.0025158987054763</v>
      </c>
      <c r="BE1778" s="34">
        <f t="shared" si="387"/>
        <v>8937.9408146223632</v>
      </c>
      <c r="BF1778" s="38">
        <f t="shared" si="388"/>
        <v>5.7244004568531251E-2</v>
      </c>
      <c r="BG1778" s="13">
        <f t="shared" si="389"/>
        <v>0</v>
      </c>
      <c r="BH1778" s="13">
        <f t="shared" si="390"/>
        <v>39.63314674726098</v>
      </c>
      <c r="BI1778" s="13">
        <f t="shared" si="391"/>
        <v>483.94081462236318</v>
      </c>
    </row>
    <row r="1779" spans="1:61" x14ac:dyDescent="0.2">
      <c r="A1779" s="15">
        <v>1778</v>
      </c>
      <c r="B1779" s="35">
        <v>45716</v>
      </c>
      <c r="C1779" s="37"/>
      <c r="D1779" s="36">
        <v>8877</v>
      </c>
      <c r="E1779" s="15">
        <v>5942.1260000000002</v>
      </c>
      <c r="F1779" s="15">
        <v>241000</v>
      </c>
      <c r="G1779" s="15">
        <v>2344107</v>
      </c>
      <c r="H1779" s="15">
        <v>69.933999999999997</v>
      </c>
      <c r="I1779" s="15">
        <v>74.251999999999995</v>
      </c>
      <c r="J1779" s="15">
        <v>3.125</v>
      </c>
      <c r="K1779" s="15">
        <v>29825.182000000001</v>
      </c>
      <c r="L1779" s="15">
        <v>739764</v>
      </c>
      <c r="M1779" s="15">
        <v>589</v>
      </c>
      <c r="N1779" s="15">
        <v>15.95</v>
      </c>
      <c r="O1779" s="15">
        <v>264216</v>
      </c>
      <c r="P1779" s="15">
        <v>20514.3</v>
      </c>
      <c r="Q1779" s="15">
        <v>5058343</v>
      </c>
      <c r="R1779" s="15">
        <v>1390000</v>
      </c>
      <c r="S1779" s="15">
        <v>11655</v>
      </c>
      <c r="T1779" s="15">
        <v>18.036000000000001</v>
      </c>
      <c r="U1779" s="15">
        <v>168.3</v>
      </c>
      <c r="V1779" s="15">
        <v>11</v>
      </c>
      <c r="W1779" s="15">
        <v>91.6</v>
      </c>
      <c r="X1779" s="15">
        <v>127.31892499999999</v>
      </c>
      <c r="Y1779" s="15">
        <v>3.8461538461538498</v>
      </c>
      <c r="Z1779" s="15">
        <v>3</v>
      </c>
      <c r="AA1779" s="15">
        <v>81.903060913085895</v>
      </c>
      <c r="AB1779" s="15">
        <v>337087</v>
      </c>
      <c r="AC1779" s="15">
        <v>29.38</v>
      </c>
      <c r="AD1779" s="15">
        <v>0</v>
      </c>
      <c r="AE1779" s="15">
        <v>119.2</v>
      </c>
      <c r="AF1779" s="15">
        <v>0</v>
      </c>
      <c r="AH1779" s="13">
        <f t="shared" si="378"/>
        <v>2025</v>
      </c>
      <c r="AI1779" s="13">
        <f t="shared" si="379"/>
        <v>9</v>
      </c>
      <c r="AJ1779" s="13">
        <f>IF(AND(ISNUMBER(C1779),ISNUMBER(AK1779),ISNUMBER(AL1779),AH1779&gt;=Inputs!$B$5,AH1779&lt;=Inputs!$B$6,AH1779&lt;&gt;Inputs!$B$7,AH1779&lt;&gt;Inputs!$B$8),1,0)</f>
        <v>0</v>
      </c>
      <c r="AK1779" s="13">
        <f>IF(INDEX($E1779:$AF1779,Inputs!$C$10)="","",INDEX($E1779:$AF1779,Inputs!$C$10))</f>
        <v>264216</v>
      </c>
      <c r="AL1779" s="13">
        <f>IF(INDEX($E1779:$AF1779,Inputs!$C$11)="","",INDEX($E1779:$AF1779,Inputs!$C$11))</f>
        <v>241000</v>
      </c>
      <c r="AM1779" s="19">
        <f>Regression!$C$5+Regression!$C$6*A1779</f>
        <v>8761.5339588053212</v>
      </c>
      <c r="AN1779" s="27" t="str">
        <f t="shared" si="380"/>
        <v/>
      </c>
      <c r="AO1779" s="30">
        <f>INDEX('Seasonal Index'!$E$2:$E$53,AI1779)</f>
        <v>0.98629367627517528</v>
      </c>
      <c r="AP1779" s="34" t="str">
        <f t="shared" si="381"/>
        <v/>
      </c>
      <c r="AQ1779" s="16">
        <f>IF(AJ1779=1,A1779-Regression!$C$15,0)</f>
        <v>0</v>
      </c>
      <c r="AR1779" s="16">
        <f>IF(AJ1779=1,AK1779-Regression!$D$15,0)</f>
        <v>0</v>
      </c>
      <c r="AS1779" s="16">
        <f>IF(AJ1779=1,AL1779-Regression!$E$15,0)</f>
        <v>0</v>
      </c>
      <c r="AT1779" s="16">
        <f>IF(AJ1779=1,AP1779-Regression!$F$15,0)</f>
        <v>0</v>
      </c>
      <c r="AU1779" s="19">
        <f>IF(AND(ISNUMBER(AK1779),ISNUMBER(AL1779)),Regression!$C$38+Regression!$D$38*A1779+Regression!$E$38*AK1779+Regression!$F$38*AL1779,"")</f>
        <v>8631.9076869715918</v>
      </c>
      <c r="AV1779" s="34">
        <f t="shared" si="382"/>
        <v>8513.5959658511565</v>
      </c>
      <c r="AW1779" s="13" t="str">
        <f>IF(AJ1779=1,"Train",IF(AH1779=Inputs!$B$6+1,"Validation",IF(AH1779&gt;Inputs!$B$6+1,"Forecast","Not used")))</f>
        <v>Validation</v>
      </c>
      <c r="AX1779" s="34">
        <f t="shared" si="383"/>
        <v>8877</v>
      </c>
      <c r="AY1779" s="38">
        <f t="shared" si="384"/>
        <v>4.0937708026229973E-2</v>
      </c>
      <c r="AZ1779" s="13">
        <f t="shared" si="385"/>
        <v>0</v>
      </c>
      <c r="BB1779" s="19">
        <f>Regression!$C$45+Regression!$C$46*A1779</f>
        <v>8917.0697934282689</v>
      </c>
      <c r="BC1779" s="27" t="str">
        <f t="shared" si="386"/>
        <v/>
      </c>
      <c r="BD1779" s="30">
        <f>INDEX('Seasonal Index'!$H$2:$H$53,AI1779)</f>
        <v>1.0104103597905623</v>
      </c>
      <c r="BE1779" s="34">
        <f t="shared" si="387"/>
        <v>9009.8996982554127</v>
      </c>
      <c r="BF1779" s="38">
        <f t="shared" si="388"/>
        <v>1.4971240087350755E-2</v>
      </c>
      <c r="BG1779" s="13">
        <f t="shared" si="389"/>
        <v>0</v>
      </c>
      <c r="BH1779" s="13">
        <f t="shared" si="390"/>
        <v>-363.40403414884349</v>
      </c>
      <c r="BI1779" s="13">
        <f t="shared" si="391"/>
        <v>132.89969825541266</v>
      </c>
    </row>
    <row r="1780" spans="1:61" x14ac:dyDescent="0.2">
      <c r="A1780" s="15">
        <v>1779</v>
      </c>
      <c r="B1780" s="35">
        <v>45723</v>
      </c>
      <c r="C1780" s="37"/>
      <c r="D1780" s="36">
        <v>9182</v>
      </c>
      <c r="E1780" s="15">
        <v>5795.8440000000001</v>
      </c>
      <c r="F1780" s="15">
        <v>224000</v>
      </c>
      <c r="G1780" s="15">
        <v>2336686.2857142901</v>
      </c>
      <c r="H1780" s="15">
        <v>67.518000000000001</v>
      </c>
      <c r="I1780" s="15">
        <v>71.930000000000007</v>
      </c>
      <c r="J1780" s="15">
        <v>3.0779999999999998</v>
      </c>
      <c r="K1780" s="15">
        <v>29825.182000000001</v>
      </c>
      <c r="L1780" s="15">
        <v>739764</v>
      </c>
      <c r="M1780" s="15">
        <v>589</v>
      </c>
      <c r="N1780" s="15">
        <v>15.95</v>
      </c>
      <c r="O1780" s="15">
        <v>264216</v>
      </c>
      <c r="P1780" s="15">
        <v>20514.3</v>
      </c>
      <c r="Q1780" s="15">
        <v>5058343</v>
      </c>
      <c r="R1780" s="15">
        <v>1390000</v>
      </c>
      <c r="S1780" s="15">
        <v>11731</v>
      </c>
      <c r="T1780" s="15">
        <v>18.036000000000001</v>
      </c>
      <c r="U1780" s="15">
        <v>168.3</v>
      </c>
      <c r="V1780" s="15">
        <v>11</v>
      </c>
      <c r="W1780" s="15">
        <v>93</v>
      </c>
      <c r="X1780" s="15">
        <v>127.62008</v>
      </c>
      <c r="Y1780" s="15">
        <v>3.8461538461538498</v>
      </c>
      <c r="Z1780" s="15">
        <v>3</v>
      </c>
      <c r="AA1780" s="15">
        <v>81.903060913085895</v>
      </c>
      <c r="AB1780" s="15">
        <v>340095</v>
      </c>
      <c r="AC1780" s="15">
        <v>29.38</v>
      </c>
      <c r="AD1780" s="15">
        <v>0</v>
      </c>
      <c r="AE1780" s="15">
        <v>124</v>
      </c>
      <c r="AF1780" s="15">
        <v>2</v>
      </c>
      <c r="AH1780" s="13">
        <f t="shared" si="378"/>
        <v>2025</v>
      </c>
      <c r="AI1780" s="13">
        <f t="shared" si="379"/>
        <v>10</v>
      </c>
      <c r="AJ1780" s="13">
        <f>IF(AND(ISNUMBER(C1780),ISNUMBER(AK1780),ISNUMBER(AL1780),AH1780&gt;=Inputs!$B$5,AH1780&lt;=Inputs!$B$6,AH1780&lt;&gt;Inputs!$B$7,AH1780&lt;&gt;Inputs!$B$8),1,0)</f>
        <v>0</v>
      </c>
      <c r="AK1780" s="13">
        <f>IF(INDEX($E1780:$AF1780,Inputs!$C$10)="","",INDEX($E1780:$AF1780,Inputs!$C$10))</f>
        <v>264216</v>
      </c>
      <c r="AL1780" s="13">
        <f>IF(INDEX($E1780:$AF1780,Inputs!$C$11)="","",INDEX($E1780:$AF1780,Inputs!$C$11))</f>
        <v>224000</v>
      </c>
      <c r="AM1780" s="19">
        <f>Regression!$C$5+Regression!$C$6*A1780</f>
        <v>8760.3612838670033</v>
      </c>
      <c r="AN1780" s="27" t="str">
        <f t="shared" si="380"/>
        <v/>
      </c>
      <c r="AO1780" s="30">
        <f>INDEX('Seasonal Index'!$E$2:$E$53,AI1780)</f>
        <v>0.99527490721887679</v>
      </c>
      <c r="AP1780" s="34" t="str">
        <f t="shared" si="381"/>
        <v/>
      </c>
      <c r="AQ1780" s="16">
        <f>IF(AJ1780=1,A1780-Regression!$C$15,0)</f>
        <v>0</v>
      </c>
      <c r="AR1780" s="16">
        <f>IF(AJ1780=1,AK1780-Regression!$D$15,0)</f>
        <v>0</v>
      </c>
      <c r="AS1780" s="16">
        <f>IF(AJ1780=1,AL1780-Regression!$E$15,0)</f>
        <v>0</v>
      </c>
      <c r="AT1780" s="16">
        <f>IF(AJ1780=1,AP1780-Regression!$F$15,0)</f>
        <v>0</v>
      </c>
      <c r="AU1780" s="19">
        <f>IF(AND(ISNUMBER(AK1780),ISNUMBER(AL1780)),Regression!$C$38+Regression!$D$38*A1780+Regression!$E$38*AK1780+Regression!$F$38*AL1780,"")</f>
        <v>8675.4810771585289</v>
      </c>
      <c r="AV1780" s="34">
        <f t="shared" si="382"/>
        <v>8634.4886241480763</v>
      </c>
      <c r="AW1780" s="13" t="str">
        <f>IF(AJ1780=1,"Train",IF(AH1780=Inputs!$B$6+1,"Validation",IF(AH1780&gt;Inputs!$B$6+1,"Forecast","Not used")))</f>
        <v>Validation</v>
      </c>
      <c r="AX1780" s="34">
        <f t="shared" si="383"/>
        <v>9182</v>
      </c>
      <c r="AY1780" s="38">
        <f t="shared" si="384"/>
        <v>5.9628771057713324E-2</v>
      </c>
      <c r="AZ1780" s="13">
        <f t="shared" si="385"/>
        <v>0</v>
      </c>
      <c r="BB1780" s="19">
        <f>Regression!$C$45+Regression!$C$46*A1780</f>
        <v>8918.6292930410455</v>
      </c>
      <c r="BC1780" s="27" t="str">
        <f t="shared" si="386"/>
        <v/>
      </c>
      <c r="BD1780" s="30">
        <f>INDEX('Seasonal Index'!$H$2:$H$53,AI1780)</f>
        <v>1.0119261816291902</v>
      </c>
      <c r="BE1780" s="34">
        <f t="shared" si="387"/>
        <v>9024.9944858732688</v>
      </c>
      <c r="BF1780" s="38">
        <f t="shared" si="388"/>
        <v>1.70992718500034E-2</v>
      </c>
      <c r="BG1780" s="13">
        <f t="shared" si="389"/>
        <v>0</v>
      </c>
      <c r="BH1780" s="13">
        <f t="shared" si="390"/>
        <v>-547.51137585192373</v>
      </c>
      <c r="BI1780" s="13">
        <f t="shared" si="391"/>
        <v>-157.00551412673121</v>
      </c>
    </row>
    <row r="1781" spans="1:61" x14ac:dyDescent="0.2">
      <c r="A1781" s="15">
        <v>1780</v>
      </c>
      <c r="B1781" s="35">
        <v>45730</v>
      </c>
      <c r="C1781" s="37"/>
      <c r="D1781" s="36">
        <v>8817</v>
      </c>
      <c r="E1781" s="15">
        <v>5589.2780000000002</v>
      </c>
      <c r="F1781" s="15">
        <v>222000</v>
      </c>
      <c r="G1781" s="15">
        <v>2458584.57142857</v>
      </c>
      <c r="H1781" s="15">
        <v>66.945999999999998</v>
      </c>
      <c r="I1781" s="15">
        <v>71.542000000000002</v>
      </c>
      <c r="J1781" s="15">
        <v>3.069</v>
      </c>
      <c r="K1781" s="15">
        <v>29825.182000000001</v>
      </c>
      <c r="L1781" s="15">
        <v>647620</v>
      </c>
      <c r="M1781" s="15">
        <v>582</v>
      </c>
      <c r="N1781" s="15">
        <v>15.95</v>
      </c>
      <c r="O1781" s="15">
        <v>264216</v>
      </c>
      <c r="P1781" s="15">
        <v>20462.2</v>
      </c>
      <c r="Q1781" s="15">
        <v>5058343</v>
      </c>
      <c r="R1781" s="15">
        <v>1390000</v>
      </c>
      <c r="S1781" s="15">
        <v>11731</v>
      </c>
      <c r="T1781" s="15">
        <v>18.036000000000001</v>
      </c>
      <c r="U1781" s="15">
        <v>168.3</v>
      </c>
      <c r="V1781" s="15">
        <v>11</v>
      </c>
      <c r="W1781" s="15">
        <v>93</v>
      </c>
      <c r="X1781" s="15">
        <v>126.86838</v>
      </c>
      <c r="Y1781" s="15">
        <v>3.8461538461538498</v>
      </c>
      <c r="Z1781" s="15">
        <v>3</v>
      </c>
      <c r="AA1781" s="15">
        <v>81.903060913085895</v>
      </c>
      <c r="AB1781" s="15">
        <v>340095</v>
      </c>
      <c r="AC1781" s="15">
        <v>26.79</v>
      </c>
      <c r="AD1781" s="15">
        <v>0</v>
      </c>
      <c r="AE1781" s="15">
        <v>93.8</v>
      </c>
      <c r="AF1781" s="15">
        <v>4.9000000000000004</v>
      </c>
      <c r="AH1781" s="13">
        <f t="shared" si="378"/>
        <v>2025</v>
      </c>
      <c r="AI1781" s="13">
        <f t="shared" si="379"/>
        <v>11</v>
      </c>
      <c r="AJ1781" s="13">
        <f>IF(AND(ISNUMBER(C1781),ISNUMBER(AK1781),ISNUMBER(AL1781),AH1781&gt;=Inputs!$B$5,AH1781&lt;=Inputs!$B$6,AH1781&lt;&gt;Inputs!$B$7,AH1781&lt;&gt;Inputs!$B$8),1,0)</f>
        <v>0</v>
      </c>
      <c r="AK1781" s="13">
        <f>IF(INDEX($E1781:$AF1781,Inputs!$C$10)="","",INDEX($E1781:$AF1781,Inputs!$C$10))</f>
        <v>264216</v>
      </c>
      <c r="AL1781" s="13">
        <f>IF(INDEX($E1781:$AF1781,Inputs!$C$11)="","",INDEX($E1781:$AF1781,Inputs!$C$11))</f>
        <v>222000</v>
      </c>
      <c r="AM1781" s="19">
        <f>Regression!$C$5+Regression!$C$6*A1781</f>
        <v>8759.1886089286836</v>
      </c>
      <c r="AN1781" s="27" t="str">
        <f t="shared" si="380"/>
        <v/>
      </c>
      <c r="AO1781" s="30">
        <f>INDEX('Seasonal Index'!$E$2:$E$53,AI1781)</f>
        <v>1.0021277529608945</v>
      </c>
      <c r="AP1781" s="34" t="str">
        <f t="shared" si="381"/>
        <v/>
      </c>
      <c r="AQ1781" s="16">
        <f>IF(AJ1781=1,A1781-Regression!$C$15,0)</f>
        <v>0</v>
      </c>
      <c r="AR1781" s="16">
        <f>IF(AJ1781=1,AK1781-Regression!$D$15,0)</f>
        <v>0</v>
      </c>
      <c r="AS1781" s="16">
        <f>IF(AJ1781=1,AL1781-Regression!$E$15,0)</f>
        <v>0</v>
      </c>
      <c r="AT1781" s="16">
        <f>IF(AJ1781=1,AP1781-Regression!$F$15,0)</f>
        <v>0</v>
      </c>
      <c r="AU1781" s="19">
        <f>IF(AND(ISNUMBER(AK1781),ISNUMBER(AL1781)),Regression!$C$38+Regression!$D$38*A1781+Regression!$E$38*AK1781+Regression!$F$38*AL1781,"")</f>
        <v>8679.2288466941081</v>
      </c>
      <c r="AV1781" s="34">
        <f t="shared" si="382"/>
        <v>8697.6961015709421</v>
      </c>
      <c r="AW1781" s="13" t="str">
        <f>IF(AJ1781=1,"Train",IF(AH1781=Inputs!$B$6+1,"Validation",IF(AH1781&gt;Inputs!$B$6+1,"Forecast","Not used")))</f>
        <v>Validation</v>
      </c>
      <c r="AX1781" s="34">
        <f t="shared" si="383"/>
        <v>8817</v>
      </c>
      <c r="AY1781" s="38">
        <f t="shared" si="384"/>
        <v>1.3531121518550288E-2</v>
      </c>
      <c r="AZ1781" s="13">
        <f t="shared" si="385"/>
        <v>0</v>
      </c>
      <c r="BB1781" s="19">
        <f>Regression!$C$45+Regression!$C$46*A1781</f>
        <v>8920.188792653822</v>
      </c>
      <c r="BC1781" s="27" t="str">
        <f t="shared" si="386"/>
        <v/>
      </c>
      <c r="BD1781" s="30">
        <f>INDEX('Seasonal Index'!$H$2:$H$53,AI1781)</f>
        <v>1.0050201958166503</v>
      </c>
      <c r="BE1781" s="34">
        <f t="shared" si="387"/>
        <v>8964.9698871144337</v>
      </c>
      <c r="BF1781" s="38">
        <f t="shared" si="388"/>
        <v>1.6782339470844249E-2</v>
      </c>
      <c r="BG1781" s="13">
        <f t="shared" si="389"/>
        <v>0</v>
      </c>
      <c r="BH1781" s="13">
        <f t="shared" si="390"/>
        <v>-119.30389842905788</v>
      </c>
      <c r="BI1781" s="13">
        <f t="shared" si="391"/>
        <v>147.96988711443373</v>
      </c>
    </row>
    <row r="1782" spans="1:61" x14ac:dyDescent="0.2">
      <c r="A1782" s="15">
        <v>1781</v>
      </c>
      <c r="B1782" s="35">
        <v>45737</v>
      </c>
      <c r="C1782" s="37"/>
      <c r="D1782" s="36">
        <v>8643</v>
      </c>
      <c r="E1782" s="15">
        <v>5659.1040000000003</v>
      </c>
      <c r="F1782" s="15">
        <v>225000</v>
      </c>
      <c r="G1782" s="15">
        <v>2599207.1428571399</v>
      </c>
      <c r="H1782" s="15">
        <v>67.959999999999994</v>
      </c>
      <c r="I1782" s="15">
        <v>72.209999999999994</v>
      </c>
      <c r="J1782" s="15">
        <v>3.0579999999999998</v>
      </c>
      <c r="K1782" s="15">
        <v>29825.182000000001</v>
      </c>
      <c r="L1782" s="15">
        <v>647620</v>
      </c>
      <c r="M1782" s="15">
        <v>582</v>
      </c>
      <c r="N1782" s="15">
        <v>16.419</v>
      </c>
      <c r="O1782" s="15">
        <v>252454</v>
      </c>
      <c r="P1782" s="15">
        <v>20462.2</v>
      </c>
      <c r="Q1782" s="15">
        <v>4948059</v>
      </c>
      <c r="R1782" s="15">
        <v>1390000</v>
      </c>
      <c r="S1782" s="15">
        <v>11731</v>
      </c>
      <c r="T1782" s="15">
        <v>18.036000000000001</v>
      </c>
      <c r="U1782" s="15">
        <v>168.3</v>
      </c>
      <c r="V1782" s="15">
        <v>11</v>
      </c>
      <c r="W1782" s="15">
        <v>93</v>
      </c>
      <c r="X1782" s="15">
        <v>125.97548</v>
      </c>
      <c r="Y1782" s="15">
        <v>3.8461538461538498</v>
      </c>
      <c r="Z1782" s="15">
        <v>3.1312420368194598</v>
      </c>
      <c r="AA1782" s="15">
        <v>81.903060913085895</v>
      </c>
      <c r="AB1782" s="15">
        <v>340095</v>
      </c>
      <c r="AC1782" s="15">
        <v>26.79</v>
      </c>
      <c r="AD1782" s="15">
        <v>0</v>
      </c>
      <c r="AE1782" s="15">
        <v>82.3</v>
      </c>
      <c r="AF1782" s="15">
        <v>4.5</v>
      </c>
      <c r="AH1782" s="13">
        <f t="shared" si="378"/>
        <v>2025</v>
      </c>
      <c r="AI1782" s="13">
        <f t="shared" si="379"/>
        <v>12</v>
      </c>
      <c r="AJ1782" s="13">
        <f>IF(AND(ISNUMBER(C1782),ISNUMBER(AK1782),ISNUMBER(AL1782),AH1782&gt;=Inputs!$B$5,AH1782&lt;=Inputs!$B$6,AH1782&lt;&gt;Inputs!$B$7,AH1782&lt;&gt;Inputs!$B$8),1,0)</f>
        <v>0</v>
      </c>
      <c r="AK1782" s="13">
        <f>IF(INDEX($E1782:$AF1782,Inputs!$C$10)="","",INDEX($E1782:$AF1782,Inputs!$C$10))</f>
        <v>252454</v>
      </c>
      <c r="AL1782" s="13">
        <f>IF(INDEX($E1782:$AF1782,Inputs!$C$11)="","",INDEX($E1782:$AF1782,Inputs!$C$11))</f>
        <v>225000</v>
      </c>
      <c r="AM1782" s="19">
        <f>Regression!$C$5+Regression!$C$6*A1782</f>
        <v>8758.0159339903657</v>
      </c>
      <c r="AN1782" s="27" t="str">
        <f t="shared" si="380"/>
        <v/>
      </c>
      <c r="AO1782" s="30">
        <f>INDEX('Seasonal Index'!$E$2:$E$53,AI1782)</f>
        <v>0.99255102448152055</v>
      </c>
      <c r="AP1782" s="34" t="str">
        <f t="shared" si="381"/>
        <v/>
      </c>
      <c r="AQ1782" s="16">
        <f>IF(AJ1782=1,A1782-Regression!$C$15,0)</f>
        <v>0</v>
      </c>
      <c r="AR1782" s="16">
        <f>IF(AJ1782=1,AK1782-Regression!$D$15,0)</f>
        <v>0</v>
      </c>
      <c r="AS1782" s="16">
        <f>IF(AJ1782=1,AL1782-Regression!$E$15,0)</f>
        <v>0</v>
      </c>
      <c r="AT1782" s="16">
        <f>IF(AJ1782=1,AP1782-Regression!$F$15,0)</f>
        <v>0</v>
      </c>
      <c r="AU1782" s="19">
        <f>IF(AND(ISNUMBER(AK1782),ISNUMBER(AL1782)),Regression!$C$38+Regression!$D$38*A1782+Regression!$E$38*AK1782+Regression!$F$38*AL1782,"")</f>
        <v>8648.239627606361</v>
      </c>
      <c r="AV1782" s="34">
        <f t="shared" si="382"/>
        <v>8583.8191023423769</v>
      </c>
      <c r="AW1782" s="13" t="str">
        <f>IF(AJ1782=1,"Train",IF(AH1782=Inputs!$B$6+1,"Validation",IF(AH1782&gt;Inputs!$B$6+1,"Forecast","Not used")))</f>
        <v>Validation</v>
      </c>
      <c r="AX1782" s="34">
        <f t="shared" si="383"/>
        <v>8643</v>
      </c>
      <c r="AY1782" s="38">
        <f t="shared" si="384"/>
        <v>6.8472634105777004E-3</v>
      </c>
      <c r="AZ1782" s="13">
        <f t="shared" si="385"/>
        <v>0</v>
      </c>
      <c r="BB1782" s="19">
        <f>Regression!$C$45+Regression!$C$46*A1782</f>
        <v>8921.7482922665986</v>
      </c>
      <c r="BC1782" s="27" t="str">
        <f t="shared" si="386"/>
        <v/>
      </c>
      <c r="BD1782" s="30">
        <f>INDEX('Seasonal Index'!$H$2:$H$53,AI1782)</f>
        <v>1.0030364776411875</v>
      </c>
      <c r="BE1782" s="34">
        <f t="shared" si="387"/>
        <v>8948.8389814763686</v>
      </c>
      <c r="BF1782" s="38">
        <f t="shared" si="388"/>
        <v>3.5385743546959232E-2</v>
      </c>
      <c r="BG1782" s="13">
        <f t="shared" si="389"/>
        <v>0</v>
      </c>
      <c r="BH1782" s="13">
        <f t="shared" si="390"/>
        <v>-59.180897657623063</v>
      </c>
      <c r="BI1782" s="13">
        <f t="shared" si="391"/>
        <v>305.83898147636864</v>
      </c>
    </row>
    <row r="1783" spans="1:61" x14ac:dyDescent="0.2">
      <c r="A1783" s="15">
        <v>1782</v>
      </c>
      <c r="B1783" s="35">
        <v>45744</v>
      </c>
      <c r="C1783" s="37"/>
      <c r="D1783" s="36">
        <v>8495</v>
      </c>
      <c r="E1783" s="15">
        <v>5706.134</v>
      </c>
      <c r="F1783" s="15">
        <v>224000</v>
      </c>
      <c r="G1783" s="15">
        <v>2552015.8571428601</v>
      </c>
      <c r="H1783" s="15">
        <v>69.805999999999997</v>
      </c>
      <c r="I1783" s="15">
        <v>74.349999999999994</v>
      </c>
      <c r="J1783" s="15">
        <v>3.1150000000000002</v>
      </c>
      <c r="K1783" s="15">
        <v>29825.182000000001</v>
      </c>
      <c r="L1783" s="15">
        <v>647620</v>
      </c>
      <c r="M1783" s="15">
        <v>582</v>
      </c>
      <c r="N1783" s="15">
        <v>16.419</v>
      </c>
      <c r="O1783" s="15">
        <v>252454</v>
      </c>
      <c r="P1783" s="15">
        <v>20462.2</v>
      </c>
      <c r="Q1783" s="15">
        <v>4948059</v>
      </c>
      <c r="R1783" s="15">
        <v>1390000</v>
      </c>
      <c r="S1783" s="15">
        <v>11731</v>
      </c>
      <c r="T1783" s="15">
        <v>18.036000000000001</v>
      </c>
      <c r="U1783" s="15">
        <v>168.3</v>
      </c>
      <c r="V1783" s="15">
        <v>11</v>
      </c>
      <c r="W1783" s="15">
        <v>93</v>
      </c>
      <c r="X1783" s="15">
        <v>125.78206</v>
      </c>
      <c r="Y1783" s="15">
        <v>3.8461538461538498</v>
      </c>
      <c r="Z1783" s="15">
        <v>3.1312420368194598</v>
      </c>
      <c r="AA1783" s="15">
        <v>81.903060913085895</v>
      </c>
      <c r="AB1783" s="15">
        <v>340095</v>
      </c>
      <c r="AC1783" s="15">
        <v>26.79</v>
      </c>
      <c r="AD1783" s="15">
        <v>0</v>
      </c>
      <c r="AE1783" s="15">
        <v>75.5</v>
      </c>
      <c r="AF1783" s="15">
        <v>8.9</v>
      </c>
      <c r="AH1783" s="13">
        <f t="shared" si="378"/>
        <v>2025</v>
      </c>
      <c r="AI1783" s="13">
        <f t="shared" si="379"/>
        <v>13</v>
      </c>
      <c r="AJ1783" s="13">
        <f>IF(AND(ISNUMBER(C1783),ISNUMBER(AK1783),ISNUMBER(AL1783),AH1783&gt;=Inputs!$B$5,AH1783&lt;=Inputs!$B$6,AH1783&lt;&gt;Inputs!$B$7,AH1783&lt;&gt;Inputs!$B$8),1,0)</f>
        <v>0</v>
      </c>
      <c r="AK1783" s="13">
        <f>IF(INDEX($E1783:$AF1783,Inputs!$C$10)="","",INDEX($E1783:$AF1783,Inputs!$C$10))</f>
        <v>252454</v>
      </c>
      <c r="AL1783" s="13">
        <f>IF(INDEX($E1783:$AF1783,Inputs!$C$11)="","",INDEX($E1783:$AF1783,Inputs!$C$11))</f>
        <v>224000</v>
      </c>
      <c r="AM1783" s="19">
        <f>Regression!$C$5+Regression!$C$6*A1783</f>
        <v>8756.8432590520461</v>
      </c>
      <c r="AN1783" s="27" t="str">
        <f t="shared" si="380"/>
        <v/>
      </c>
      <c r="AO1783" s="30">
        <f>INDEX('Seasonal Index'!$E$2:$E$53,AI1783)</f>
        <v>1.0067199075539344</v>
      </c>
      <c r="AP1783" s="34" t="str">
        <f t="shared" si="381"/>
        <v/>
      </c>
      <c r="AQ1783" s="16">
        <f>IF(AJ1783=1,A1783-Regression!$C$15,0)</f>
        <v>0</v>
      </c>
      <c r="AR1783" s="16">
        <f>IF(AJ1783=1,AK1783-Regression!$D$15,0)</f>
        <v>0</v>
      </c>
      <c r="AS1783" s="16">
        <f>IF(AJ1783=1,AL1783-Regression!$E$15,0)</f>
        <v>0</v>
      </c>
      <c r="AT1783" s="16">
        <f>IF(AJ1783=1,AP1783-Regression!$F$15,0)</f>
        <v>0</v>
      </c>
      <c r="AU1783" s="19">
        <f>IF(AND(ISNUMBER(AK1783),ISNUMBER(AL1783)),Regression!$C$38+Regression!$D$38*A1783+Regression!$E$38*AK1783+Regression!$F$38*AL1783,"")</f>
        <v>8649.3323557651856</v>
      </c>
      <c r="AV1783" s="34">
        <f t="shared" si="382"/>
        <v>8707.4550695991802</v>
      </c>
      <c r="AW1783" s="13" t="str">
        <f>IF(AJ1783=1,"Train",IF(AH1783=Inputs!$B$6+1,"Validation",IF(AH1783&gt;Inputs!$B$6+1,"Forecast","Not used")))</f>
        <v>Validation</v>
      </c>
      <c r="AX1783" s="34">
        <f t="shared" si="383"/>
        <v>8495</v>
      </c>
      <c r="AY1783" s="38">
        <f t="shared" si="384"/>
        <v>2.5009425497254881E-2</v>
      </c>
      <c r="AZ1783" s="13">
        <f t="shared" si="385"/>
        <v>0</v>
      </c>
      <c r="BB1783" s="19">
        <f>Regression!$C$45+Regression!$C$46*A1783</f>
        <v>8923.3077918793751</v>
      </c>
      <c r="BC1783" s="27" t="str">
        <f t="shared" si="386"/>
        <v/>
      </c>
      <c r="BD1783" s="30">
        <f>INDEX('Seasonal Index'!$H$2:$H$53,AI1783)</f>
        <v>1.0306249409207193</v>
      </c>
      <c r="BE1783" s="34">
        <f t="shared" si="387"/>
        <v>9196.5835658230753</v>
      </c>
      <c r="BF1783" s="38">
        <f t="shared" si="388"/>
        <v>8.258782411101534E-2</v>
      </c>
      <c r="BG1783" s="13">
        <f t="shared" si="389"/>
        <v>0</v>
      </c>
      <c r="BH1783" s="13">
        <f t="shared" si="390"/>
        <v>212.45506959918021</v>
      </c>
      <c r="BI1783" s="13">
        <f t="shared" si="391"/>
        <v>701.58356582307533</v>
      </c>
    </row>
    <row r="1784" spans="1:61" x14ac:dyDescent="0.2">
      <c r="A1784" s="15">
        <v>1783</v>
      </c>
      <c r="B1784" s="35">
        <v>45751</v>
      </c>
      <c r="C1784" s="37"/>
      <c r="D1784" s="36">
        <v>8425</v>
      </c>
      <c r="E1784" s="15">
        <v>5477.2979999999998</v>
      </c>
      <c r="F1784" s="15">
        <v>220000</v>
      </c>
      <c r="G1784" s="15">
        <v>2463302.57142857</v>
      </c>
      <c r="H1784" s="15">
        <v>69.09</v>
      </c>
      <c r="I1784" s="15">
        <v>74.635999999999996</v>
      </c>
      <c r="J1784" s="15">
        <v>3.1619999999999999</v>
      </c>
      <c r="K1784" s="15">
        <v>29825.182000000001</v>
      </c>
      <c r="L1784" s="15">
        <v>647620</v>
      </c>
      <c r="M1784" s="15">
        <v>582</v>
      </c>
      <c r="N1784" s="15">
        <v>16.419</v>
      </c>
      <c r="O1784" s="15">
        <v>252454</v>
      </c>
      <c r="P1784" s="15">
        <v>20462.2</v>
      </c>
      <c r="Q1784" s="15">
        <v>4948059</v>
      </c>
      <c r="R1784" s="15">
        <v>1390000</v>
      </c>
      <c r="S1784" s="15">
        <v>11731</v>
      </c>
      <c r="T1784" s="15">
        <v>18.036000000000001</v>
      </c>
      <c r="U1784" s="15">
        <v>168.3</v>
      </c>
      <c r="V1784" s="15">
        <v>11</v>
      </c>
      <c r="W1784" s="15">
        <v>93</v>
      </c>
      <c r="X1784" s="15">
        <v>126.25336</v>
      </c>
      <c r="Y1784" s="15">
        <v>3.8461538461538498</v>
      </c>
      <c r="Z1784" s="15">
        <v>3.1312420368194598</v>
      </c>
      <c r="AA1784" s="15">
        <v>81.903060913085895</v>
      </c>
      <c r="AB1784" s="15">
        <v>340095</v>
      </c>
      <c r="AC1784" s="15">
        <v>26.79</v>
      </c>
      <c r="AD1784" s="15">
        <v>0</v>
      </c>
      <c r="AE1784" s="15">
        <v>49.3</v>
      </c>
      <c r="AF1784" s="15">
        <v>21</v>
      </c>
      <c r="AH1784" s="13">
        <f t="shared" si="378"/>
        <v>2025</v>
      </c>
      <c r="AI1784" s="13">
        <f t="shared" si="379"/>
        <v>14</v>
      </c>
      <c r="AJ1784" s="13">
        <f>IF(AND(ISNUMBER(C1784),ISNUMBER(AK1784),ISNUMBER(AL1784),AH1784&gt;=Inputs!$B$5,AH1784&lt;=Inputs!$B$6,AH1784&lt;&gt;Inputs!$B$7,AH1784&lt;&gt;Inputs!$B$8),1,0)</f>
        <v>0</v>
      </c>
      <c r="AK1784" s="13">
        <f>IF(INDEX($E1784:$AF1784,Inputs!$C$10)="","",INDEX($E1784:$AF1784,Inputs!$C$10))</f>
        <v>252454</v>
      </c>
      <c r="AL1784" s="13">
        <f>IF(INDEX($E1784:$AF1784,Inputs!$C$11)="","",INDEX($E1784:$AF1784,Inputs!$C$11))</f>
        <v>220000</v>
      </c>
      <c r="AM1784" s="19">
        <f>Regression!$C$5+Regression!$C$6*A1784</f>
        <v>8755.6705841137264</v>
      </c>
      <c r="AN1784" s="27" t="str">
        <f t="shared" si="380"/>
        <v/>
      </c>
      <c r="AO1784" s="30">
        <f>INDEX('Seasonal Index'!$E$2:$E$53,AI1784)</f>
        <v>0.99471306505019241</v>
      </c>
      <c r="AP1784" s="34" t="str">
        <f t="shared" si="381"/>
        <v/>
      </c>
      <c r="AQ1784" s="16">
        <f>IF(AJ1784=1,A1784-Regression!$C$15,0)</f>
        <v>0</v>
      </c>
      <c r="AR1784" s="16">
        <f>IF(AJ1784=1,AK1784-Regression!$D$15,0)</f>
        <v>0</v>
      </c>
      <c r="AS1784" s="16">
        <f>IF(AJ1784=1,AL1784-Regression!$E$15,0)</f>
        <v>0</v>
      </c>
      <c r="AT1784" s="16">
        <f>IF(AJ1784=1,AP1784-Regression!$F$15,0)</f>
        <v>0</v>
      </c>
      <c r="AU1784" s="19">
        <f>IF(AND(ISNUMBER(AK1784),ISNUMBER(AL1784)),Regression!$C$38+Regression!$D$38*A1784+Regression!$E$38*AK1784+Regression!$F$38*AL1784,"")</f>
        <v>8658.3902080542775</v>
      </c>
      <c r="AV1784" s="34">
        <f t="shared" si="382"/>
        <v>8612.6138622542439</v>
      </c>
      <c r="AW1784" s="13" t="str">
        <f>IF(AJ1784=1,"Train",IF(AH1784=Inputs!$B$6+1,"Validation",IF(AH1784&gt;Inputs!$B$6+1,"Forecast","Not used")))</f>
        <v>Validation</v>
      </c>
      <c r="AX1784" s="34">
        <f t="shared" si="383"/>
        <v>8425</v>
      </c>
      <c r="AY1784" s="38">
        <f t="shared" si="384"/>
        <v>2.2268707685963673E-2</v>
      </c>
      <c r="AZ1784" s="13">
        <f t="shared" si="385"/>
        <v>0</v>
      </c>
      <c r="BB1784" s="19">
        <f>Regression!$C$45+Regression!$C$46*A1784</f>
        <v>8924.8672914921517</v>
      </c>
      <c r="BC1784" s="27" t="str">
        <f t="shared" si="386"/>
        <v/>
      </c>
      <c r="BD1784" s="30">
        <f>INDEX('Seasonal Index'!$H$2:$H$53,AI1784)</f>
        <v>0.9999465749058718</v>
      </c>
      <c r="BE1784" s="34">
        <f t="shared" si="387"/>
        <v>8924.3904796170227</v>
      </c>
      <c r="BF1784" s="38">
        <f t="shared" si="388"/>
        <v>5.9274834375907741E-2</v>
      </c>
      <c r="BG1784" s="13">
        <f t="shared" si="389"/>
        <v>0</v>
      </c>
      <c r="BH1784" s="13">
        <f t="shared" si="390"/>
        <v>187.61386225424394</v>
      </c>
      <c r="BI1784" s="13">
        <f t="shared" si="391"/>
        <v>499.39047961702272</v>
      </c>
    </row>
    <row r="1785" spans="1:61" x14ac:dyDescent="0.2">
      <c r="A1785" s="15">
        <v>1784</v>
      </c>
      <c r="B1785" s="35">
        <v>45758</v>
      </c>
      <c r="C1785" s="37"/>
      <c r="D1785" s="36">
        <v>8462</v>
      </c>
      <c r="E1785" s="15">
        <v>5226.6660000000002</v>
      </c>
      <c r="F1785" s="15">
        <v>223000</v>
      </c>
      <c r="G1785" s="15">
        <v>2480377.42857143</v>
      </c>
      <c r="H1785" s="15">
        <v>61.24</v>
      </c>
      <c r="I1785" s="15">
        <v>66.097999999999999</v>
      </c>
      <c r="J1785" s="15">
        <v>3.2429999999999999</v>
      </c>
      <c r="K1785" s="15">
        <v>29825.182000000001</v>
      </c>
      <c r="L1785" s="15">
        <v>626631</v>
      </c>
      <c r="M1785" s="15">
        <v>590</v>
      </c>
      <c r="N1785" s="15">
        <v>16.419</v>
      </c>
      <c r="O1785" s="15">
        <v>252454</v>
      </c>
      <c r="P1785" s="15">
        <v>20519.8</v>
      </c>
      <c r="Q1785" s="15">
        <v>4948059</v>
      </c>
      <c r="R1785" s="15">
        <v>1390000</v>
      </c>
      <c r="S1785" s="15">
        <v>11731</v>
      </c>
      <c r="T1785" s="15">
        <v>18.036000000000001</v>
      </c>
      <c r="U1785" s="15">
        <v>168.3</v>
      </c>
      <c r="V1785" s="15">
        <v>11</v>
      </c>
      <c r="W1785" s="15">
        <v>87.1</v>
      </c>
      <c r="X1785" s="15">
        <v>126.01338</v>
      </c>
      <c r="Y1785" s="15">
        <v>3.8461538461538498</v>
      </c>
      <c r="Z1785" s="15">
        <v>3.1312420368194598</v>
      </c>
      <c r="AA1785" s="15">
        <v>81.903060913085895</v>
      </c>
      <c r="AB1785" s="15">
        <v>340095</v>
      </c>
      <c r="AC1785" s="15">
        <v>28.73</v>
      </c>
      <c r="AD1785" s="15">
        <v>0</v>
      </c>
      <c r="AE1785" s="15">
        <v>87.3</v>
      </c>
      <c r="AF1785" s="15">
        <v>10.199999999999999</v>
      </c>
      <c r="AH1785" s="13">
        <f t="shared" si="378"/>
        <v>2025</v>
      </c>
      <c r="AI1785" s="13">
        <f t="shared" si="379"/>
        <v>15</v>
      </c>
      <c r="AJ1785" s="13">
        <f>IF(AND(ISNUMBER(C1785),ISNUMBER(AK1785),ISNUMBER(AL1785),AH1785&gt;=Inputs!$B$5,AH1785&lt;=Inputs!$B$6,AH1785&lt;&gt;Inputs!$B$7,AH1785&lt;&gt;Inputs!$B$8),1,0)</f>
        <v>0</v>
      </c>
      <c r="AK1785" s="13">
        <f>IF(INDEX($E1785:$AF1785,Inputs!$C$10)="","",INDEX($E1785:$AF1785,Inputs!$C$10))</f>
        <v>252454</v>
      </c>
      <c r="AL1785" s="13">
        <f>IF(INDEX($E1785:$AF1785,Inputs!$C$11)="","",INDEX($E1785:$AF1785,Inputs!$C$11))</f>
        <v>223000</v>
      </c>
      <c r="AM1785" s="19">
        <f>Regression!$C$5+Regression!$C$6*A1785</f>
        <v>8754.4979091754067</v>
      </c>
      <c r="AN1785" s="27" t="str">
        <f t="shared" si="380"/>
        <v/>
      </c>
      <c r="AO1785" s="30">
        <f>INDEX('Seasonal Index'!$E$2:$E$53,AI1785)</f>
        <v>1.0030309157157118</v>
      </c>
      <c r="AP1785" s="34" t="str">
        <f t="shared" si="381"/>
        <v/>
      </c>
      <c r="AQ1785" s="16">
        <f>IF(AJ1785=1,A1785-Regression!$C$15,0)</f>
        <v>0</v>
      </c>
      <c r="AR1785" s="16">
        <f>IF(AJ1785=1,AK1785-Regression!$D$15,0)</f>
        <v>0</v>
      </c>
      <c r="AS1785" s="16">
        <f>IF(AJ1785=1,AL1785-Regression!$E$15,0)</f>
        <v>0</v>
      </c>
      <c r="AT1785" s="16">
        <f>IF(AJ1785=1,AP1785-Regression!$F$15,0)</f>
        <v>0</v>
      </c>
      <c r="AU1785" s="19">
        <f>IF(AND(ISNUMBER(AK1785),ISNUMBER(AL1785)),Regression!$C$38+Regression!$D$38*A1785+Regression!$E$38*AK1785+Regression!$F$38*AL1785,"")</f>
        <v>8648.8627707060732</v>
      </c>
      <c r="AV1785" s="34">
        <f t="shared" si="382"/>
        <v>8675.076744800841</v>
      </c>
      <c r="AW1785" s="13" t="str">
        <f>IF(AJ1785=1,"Train",IF(AH1785=Inputs!$B$6+1,"Validation",IF(AH1785&gt;Inputs!$B$6+1,"Forecast","Not used")))</f>
        <v>Validation</v>
      </c>
      <c r="AX1785" s="34">
        <f t="shared" si="383"/>
        <v>8462</v>
      </c>
      <c r="AY1785" s="38">
        <f t="shared" si="384"/>
        <v>2.5180423635173834E-2</v>
      </c>
      <c r="AZ1785" s="13">
        <f t="shared" si="385"/>
        <v>0</v>
      </c>
      <c r="BB1785" s="19">
        <f>Regression!$C$45+Regression!$C$46*A1785</f>
        <v>8926.4267911049301</v>
      </c>
      <c r="BC1785" s="27" t="str">
        <f t="shared" si="386"/>
        <v/>
      </c>
      <c r="BD1785" s="30">
        <f>INDEX('Seasonal Index'!$H$2:$H$53,AI1785)</f>
        <v>0.99086023336954587</v>
      </c>
      <c r="BE1785" s="34">
        <f t="shared" si="387"/>
        <v>8844.8413333903973</v>
      </c>
      <c r="BF1785" s="38">
        <f t="shared" si="388"/>
        <v>4.524241708702402E-2</v>
      </c>
      <c r="BG1785" s="13">
        <f t="shared" si="389"/>
        <v>0</v>
      </c>
      <c r="BH1785" s="13">
        <f t="shared" si="390"/>
        <v>213.07674480084097</v>
      </c>
      <c r="BI1785" s="13">
        <f t="shared" si="391"/>
        <v>382.84133339039727</v>
      </c>
    </row>
    <row r="1786" spans="1:61" x14ac:dyDescent="0.2">
      <c r="A1786" s="15">
        <v>1785</v>
      </c>
      <c r="B1786" s="35">
        <v>45765</v>
      </c>
      <c r="C1786" s="37"/>
      <c r="D1786" s="36">
        <v>9414</v>
      </c>
      <c r="E1786" s="15">
        <v>5340.25</v>
      </c>
      <c r="F1786" s="15">
        <v>217000</v>
      </c>
      <c r="G1786" s="15">
        <v>2505435</v>
      </c>
      <c r="H1786" s="15">
        <v>62.92</v>
      </c>
      <c r="I1786" s="15">
        <v>67.757499999999993</v>
      </c>
      <c r="J1786" s="15">
        <v>3.1680000000000001</v>
      </c>
      <c r="K1786" s="15">
        <v>29825.182000000001</v>
      </c>
      <c r="L1786" s="15">
        <v>626631</v>
      </c>
      <c r="M1786" s="15">
        <v>590</v>
      </c>
      <c r="N1786" s="15">
        <v>18.350000000000001</v>
      </c>
      <c r="O1786" s="15">
        <v>238728</v>
      </c>
      <c r="P1786" s="15">
        <v>20519.8</v>
      </c>
      <c r="Q1786" s="15">
        <v>4948059</v>
      </c>
      <c r="R1786" s="15">
        <v>1390000</v>
      </c>
      <c r="S1786" s="15">
        <v>11731</v>
      </c>
      <c r="T1786" s="15">
        <v>18.036000000000001</v>
      </c>
      <c r="U1786" s="15">
        <v>168.3</v>
      </c>
      <c r="V1786" s="15">
        <v>11</v>
      </c>
      <c r="W1786" s="15">
        <v>87.1</v>
      </c>
      <c r="X1786" s="15">
        <v>125.88566</v>
      </c>
      <c r="Y1786" s="15">
        <v>3.8461538461538498</v>
      </c>
      <c r="Z1786" s="15">
        <v>3.5802655220031698</v>
      </c>
      <c r="AA1786" s="15">
        <v>81.903060913085895</v>
      </c>
      <c r="AB1786" s="15">
        <v>340095</v>
      </c>
      <c r="AC1786" s="15">
        <v>28.73</v>
      </c>
      <c r="AD1786" s="15">
        <v>0</v>
      </c>
      <c r="AE1786" s="15">
        <v>56.5</v>
      </c>
      <c r="AF1786" s="15">
        <v>15.3</v>
      </c>
      <c r="AH1786" s="13">
        <f t="shared" si="378"/>
        <v>2025</v>
      </c>
      <c r="AI1786" s="13">
        <f t="shared" si="379"/>
        <v>16</v>
      </c>
      <c r="AJ1786" s="13">
        <f>IF(AND(ISNUMBER(C1786),ISNUMBER(AK1786),ISNUMBER(AL1786),AH1786&gt;=Inputs!$B$5,AH1786&lt;=Inputs!$B$6,AH1786&lt;&gt;Inputs!$B$7,AH1786&lt;&gt;Inputs!$B$8),1,0)</f>
        <v>0</v>
      </c>
      <c r="AK1786" s="13">
        <f>IF(INDEX($E1786:$AF1786,Inputs!$C$10)="","",INDEX($E1786:$AF1786,Inputs!$C$10))</f>
        <v>238728</v>
      </c>
      <c r="AL1786" s="13">
        <f>IF(INDEX($E1786:$AF1786,Inputs!$C$11)="","",INDEX($E1786:$AF1786,Inputs!$C$11))</f>
        <v>217000</v>
      </c>
      <c r="AM1786" s="19">
        <f>Regression!$C$5+Regression!$C$6*A1786</f>
        <v>8753.3252342370888</v>
      </c>
      <c r="AN1786" s="27" t="str">
        <f t="shared" si="380"/>
        <v/>
      </c>
      <c r="AO1786" s="30">
        <f>INDEX('Seasonal Index'!$E$2:$E$53,AI1786)</f>
        <v>1.002097408025427</v>
      </c>
      <c r="AP1786" s="34" t="str">
        <f t="shared" si="381"/>
        <v/>
      </c>
      <c r="AQ1786" s="16">
        <f>IF(AJ1786=1,A1786-Regression!$C$15,0)</f>
        <v>0</v>
      </c>
      <c r="AR1786" s="16">
        <f>IF(AJ1786=1,AK1786-Regression!$D$15,0)</f>
        <v>0</v>
      </c>
      <c r="AS1786" s="16">
        <f>IF(AJ1786=1,AL1786-Regression!$E$15,0)</f>
        <v>0</v>
      </c>
      <c r="AT1786" s="16">
        <f>IF(AJ1786=1,AP1786-Regression!$F$15,0)</f>
        <v>0</v>
      </c>
      <c r="AU1786" s="19">
        <f>IF(AND(ISNUMBER(AK1786),ISNUMBER(AL1786)),Regression!$C$38+Regression!$D$38*A1786+Regression!$E$38*AK1786+Regression!$F$38*AL1786,"")</f>
        <v>8638.1852699251031</v>
      </c>
      <c r="AV1786" s="34">
        <f t="shared" si="382"/>
        <v>8656.3030690353698</v>
      </c>
      <c r="AW1786" s="13" t="str">
        <f>IF(AJ1786=1,"Train",IF(AH1786=Inputs!$B$6+1,"Validation",IF(AH1786&gt;Inputs!$B$6+1,"Forecast","Not used")))</f>
        <v>Validation</v>
      </c>
      <c r="AX1786" s="34">
        <f t="shared" si="383"/>
        <v>9414</v>
      </c>
      <c r="AY1786" s="38">
        <f t="shared" si="384"/>
        <v>8.0486183446423429E-2</v>
      </c>
      <c r="AZ1786" s="13">
        <f t="shared" si="385"/>
        <v>0</v>
      </c>
      <c r="BB1786" s="19">
        <f>Regression!$C$45+Regression!$C$46*A1786</f>
        <v>8927.9862907177067</v>
      </c>
      <c r="BC1786" s="27" t="str">
        <f t="shared" si="386"/>
        <v/>
      </c>
      <c r="BD1786" s="30">
        <f>INDEX('Seasonal Index'!$H$2:$H$53,AI1786)</f>
        <v>1.0144500074765384</v>
      </c>
      <c r="BE1786" s="34">
        <f t="shared" si="387"/>
        <v>9056.9957593690087</v>
      </c>
      <c r="BF1786" s="38">
        <f t="shared" si="388"/>
        <v>3.7922693927235102E-2</v>
      </c>
      <c r="BG1786" s="13">
        <f t="shared" si="389"/>
        <v>0</v>
      </c>
      <c r="BH1786" s="13">
        <f t="shared" si="390"/>
        <v>-757.69693096463016</v>
      </c>
      <c r="BI1786" s="13">
        <f t="shared" si="391"/>
        <v>-357.00424063099126</v>
      </c>
    </row>
    <row r="1787" spans="1:61" x14ac:dyDescent="0.2">
      <c r="A1787" s="15">
        <v>1786</v>
      </c>
      <c r="B1787" s="35">
        <v>45772</v>
      </c>
      <c r="C1787" s="37"/>
      <c r="D1787" s="36">
        <v>9098</v>
      </c>
      <c r="E1787" s="15">
        <v>5366.36</v>
      </c>
      <c r="F1787" s="15">
        <v>224000</v>
      </c>
      <c r="G1787" s="15">
        <v>2523549</v>
      </c>
      <c r="H1787" s="15">
        <v>63.624000000000002</v>
      </c>
      <c r="I1787" s="15">
        <v>67.92</v>
      </c>
      <c r="J1787" s="15">
        <v>3.141</v>
      </c>
      <c r="K1787" s="15">
        <v>29825.182000000001</v>
      </c>
      <c r="L1787" s="15">
        <v>626631</v>
      </c>
      <c r="M1787" s="15">
        <v>590</v>
      </c>
      <c r="N1787" s="15">
        <v>18.350000000000001</v>
      </c>
      <c r="O1787" s="15">
        <v>238728</v>
      </c>
      <c r="P1787" s="15">
        <v>20519.8</v>
      </c>
      <c r="Q1787" s="15">
        <v>4948059</v>
      </c>
      <c r="R1787" s="15">
        <v>1390000</v>
      </c>
      <c r="S1787" s="15">
        <v>11731</v>
      </c>
      <c r="T1787" s="15">
        <v>18.036000000000001</v>
      </c>
      <c r="U1787" s="15">
        <v>168.3</v>
      </c>
      <c r="V1787" s="15">
        <v>11</v>
      </c>
      <c r="W1787" s="15">
        <v>87.1</v>
      </c>
      <c r="X1787" s="15">
        <v>123.36490000000001</v>
      </c>
      <c r="Y1787" s="15">
        <v>3.8461538461538498</v>
      </c>
      <c r="Z1787" s="15">
        <v>3.5802655220031698</v>
      </c>
      <c r="AA1787" s="15">
        <v>81.903060913085895</v>
      </c>
      <c r="AB1787" s="15">
        <v>340095</v>
      </c>
      <c r="AC1787" s="15">
        <v>28.73</v>
      </c>
      <c r="AD1787" s="15">
        <v>0</v>
      </c>
      <c r="AE1787" s="15">
        <v>25.4</v>
      </c>
      <c r="AF1787" s="15">
        <v>21.1</v>
      </c>
      <c r="AH1787" s="13">
        <f t="shared" si="378"/>
        <v>2025</v>
      </c>
      <c r="AI1787" s="13">
        <f t="shared" si="379"/>
        <v>17</v>
      </c>
      <c r="AJ1787" s="13">
        <f>IF(AND(ISNUMBER(C1787),ISNUMBER(AK1787),ISNUMBER(AL1787),AH1787&gt;=Inputs!$B$5,AH1787&lt;=Inputs!$B$6,AH1787&lt;&gt;Inputs!$B$7,AH1787&lt;&gt;Inputs!$B$8),1,0)</f>
        <v>0</v>
      </c>
      <c r="AK1787" s="13">
        <f>IF(INDEX($E1787:$AF1787,Inputs!$C$10)="","",INDEX($E1787:$AF1787,Inputs!$C$10))</f>
        <v>238728</v>
      </c>
      <c r="AL1787" s="13">
        <f>IF(INDEX($E1787:$AF1787,Inputs!$C$11)="","",INDEX($E1787:$AF1787,Inputs!$C$11))</f>
        <v>224000</v>
      </c>
      <c r="AM1787" s="19">
        <f>Regression!$C$5+Regression!$C$6*A1787</f>
        <v>8752.1525592987691</v>
      </c>
      <c r="AN1787" s="27" t="str">
        <f t="shared" si="380"/>
        <v/>
      </c>
      <c r="AO1787" s="30">
        <f>INDEX('Seasonal Index'!$E$2:$E$53,AI1787)</f>
        <v>0.98572000908513657</v>
      </c>
      <c r="AP1787" s="34" t="str">
        <f t="shared" si="381"/>
        <v/>
      </c>
      <c r="AQ1787" s="16">
        <f>IF(AJ1787=1,A1787-Regression!$C$15,0)</f>
        <v>0</v>
      </c>
      <c r="AR1787" s="16">
        <f>IF(AJ1787=1,AK1787-Regression!$D$15,0)</f>
        <v>0</v>
      </c>
      <c r="AS1787" s="16">
        <f>IF(AJ1787=1,AL1787-Regression!$E$15,0)</f>
        <v>0</v>
      </c>
      <c r="AT1787" s="16">
        <f>IF(AJ1787=1,AP1787-Regression!$F$15,0)</f>
        <v>0</v>
      </c>
      <c r="AU1787" s="19">
        <f>IF(AND(ISNUMBER(AK1787),ISNUMBER(AL1787)),Regression!$C$38+Regression!$D$38*A1787+Regression!$E$38*AK1787+Regression!$F$38*AL1787,"")</f>
        <v>8618.0376670698679</v>
      </c>
      <c r="AV1787" s="34">
        <f t="shared" si="382"/>
        <v>8494.9721674801585</v>
      </c>
      <c r="AW1787" s="13" t="str">
        <f>IF(AJ1787=1,"Train",IF(AH1787=Inputs!$B$6+1,"Validation",IF(AH1787&gt;Inputs!$B$6+1,"Forecast","Not used")))</f>
        <v>Validation</v>
      </c>
      <c r="AX1787" s="34">
        <f t="shared" si="383"/>
        <v>9098</v>
      </c>
      <c r="AY1787" s="38">
        <f t="shared" si="384"/>
        <v>6.6281362114733067E-2</v>
      </c>
      <c r="AZ1787" s="13">
        <f t="shared" si="385"/>
        <v>0</v>
      </c>
      <c r="BB1787" s="19">
        <f>Regression!$C$45+Regression!$C$46*A1787</f>
        <v>8929.5457903304832</v>
      </c>
      <c r="BC1787" s="27" t="str">
        <f t="shared" si="386"/>
        <v/>
      </c>
      <c r="BD1787" s="30">
        <f>INDEX('Seasonal Index'!$H$2:$H$53,AI1787)</f>
        <v>0.9921535913252727</v>
      </c>
      <c r="BE1787" s="34">
        <f t="shared" si="387"/>
        <v>8859.4809247798603</v>
      </c>
      <c r="BF1787" s="38">
        <f t="shared" si="388"/>
        <v>2.6216649287770906E-2</v>
      </c>
      <c r="BG1787" s="13">
        <f t="shared" si="389"/>
        <v>0</v>
      </c>
      <c r="BH1787" s="13">
        <f t="shared" si="390"/>
        <v>-603.02783251984147</v>
      </c>
      <c r="BI1787" s="13">
        <f t="shared" si="391"/>
        <v>-238.51907522013971</v>
      </c>
    </row>
    <row r="1788" spans="1:61" x14ac:dyDescent="0.2">
      <c r="A1788" s="15">
        <v>1787</v>
      </c>
      <c r="B1788" s="35">
        <v>45779</v>
      </c>
      <c r="C1788" s="37"/>
      <c r="D1788" s="36">
        <v>8717</v>
      </c>
      <c r="E1788" s="15">
        <v>5589.89</v>
      </c>
      <c r="F1788" s="15">
        <v>239000</v>
      </c>
      <c r="G1788" s="15">
        <v>2486441.1428571399</v>
      </c>
      <c r="H1788" s="15">
        <v>60.99</v>
      </c>
      <c r="I1788" s="15">
        <v>63.496000000000002</v>
      </c>
      <c r="J1788" s="15">
        <v>3.133</v>
      </c>
      <c r="K1788" s="15">
        <v>29825.182000000001</v>
      </c>
      <c r="L1788" s="15">
        <v>626631</v>
      </c>
      <c r="M1788" s="15">
        <v>590</v>
      </c>
      <c r="N1788" s="15">
        <v>18.350000000000001</v>
      </c>
      <c r="O1788" s="15">
        <v>238728</v>
      </c>
      <c r="P1788" s="15">
        <v>20519.8</v>
      </c>
      <c r="Q1788" s="15">
        <v>4948059</v>
      </c>
      <c r="R1788" s="15">
        <v>1390000</v>
      </c>
      <c r="S1788" s="15">
        <v>11731</v>
      </c>
      <c r="T1788" s="15">
        <v>18.036000000000001</v>
      </c>
      <c r="U1788" s="15">
        <v>168.3</v>
      </c>
      <c r="V1788" s="15">
        <v>11</v>
      </c>
      <c r="W1788" s="15">
        <v>87.1</v>
      </c>
      <c r="X1788" s="15">
        <v>122.71362000000001</v>
      </c>
      <c r="Y1788" s="15">
        <v>3.8461538461538498</v>
      </c>
      <c r="Z1788" s="15">
        <v>3.5802655220031698</v>
      </c>
      <c r="AA1788" s="15">
        <v>81.903060913085895</v>
      </c>
      <c r="AB1788" s="15">
        <v>340095</v>
      </c>
      <c r="AC1788" s="15">
        <v>28.73</v>
      </c>
      <c r="AD1788" s="15">
        <v>0</v>
      </c>
      <c r="AE1788" s="15">
        <v>25</v>
      </c>
      <c r="AF1788" s="15">
        <v>25.5</v>
      </c>
      <c r="AH1788" s="13">
        <f t="shared" si="378"/>
        <v>2025</v>
      </c>
      <c r="AI1788" s="13">
        <f t="shared" si="379"/>
        <v>18</v>
      </c>
      <c r="AJ1788" s="13">
        <f>IF(AND(ISNUMBER(C1788),ISNUMBER(AK1788),ISNUMBER(AL1788),AH1788&gt;=Inputs!$B$5,AH1788&lt;=Inputs!$B$6,AH1788&lt;&gt;Inputs!$B$7,AH1788&lt;&gt;Inputs!$B$8),1,0)</f>
        <v>0</v>
      </c>
      <c r="AK1788" s="13">
        <f>IF(INDEX($E1788:$AF1788,Inputs!$C$10)="","",INDEX($E1788:$AF1788,Inputs!$C$10))</f>
        <v>238728</v>
      </c>
      <c r="AL1788" s="13">
        <f>IF(INDEX($E1788:$AF1788,Inputs!$C$11)="","",INDEX($E1788:$AF1788,Inputs!$C$11))</f>
        <v>239000</v>
      </c>
      <c r="AM1788" s="19">
        <f>Regression!$C$5+Regression!$C$6*A1788</f>
        <v>8750.9798843604513</v>
      </c>
      <c r="AN1788" s="27" t="str">
        <f t="shared" si="380"/>
        <v/>
      </c>
      <c r="AO1788" s="30">
        <f>INDEX('Seasonal Index'!$E$2:$E$53,AI1788)</f>
        <v>1.0181401500092944</v>
      </c>
      <c r="AP1788" s="34" t="str">
        <f t="shared" si="381"/>
        <v/>
      </c>
      <c r="AQ1788" s="16">
        <f>IF(AJ1788=1,A1788-Regression!$C$15,0)</f>
        <v>0</v>
      </c>
      <c r="AR1788" s="16">
        <f>IF(AJ1788=1,AK1788-Regression!$D$15,0)</f>
        <v>0</v>
      </c>
      <c r="AS1788" s="16">
        <f>IF(AJ1788=1,AL1788-Regression!$E$15,0)</f>
        <v>0</v>
      </c>
      <c r="AT1788" s="16">
        <f>IF(AJ1788=1,AP1788-Regression!$F$15,0)</f>
        <v>0</v>
      </c>
      <c r="AU1788" s="19">
        <f>IF(AND(ISNUMBER(AK1788),ISNUMBER(AL1788)),Regression!$C$38+Regression!$D$38*A1788+Regression!$E$38*AK1788+Regression!$F$38*AL1788,"")</f>
        <v>8576.6497332005747</v>
      </c>
      <c r="AV1788" s="34">
        <f t="shared" si="382"/>
        <v>8732.2314459380068</v>
      </c>
      <c r="AW1788" s="13" t="str">
        <f>IF(AJ1788=1,"Train",IF(AH1788=Inputs!$B$6+1,"Validation",IF(AH1788&gt;Inputs!$B$6+1,"Forecast","Not used")))</f>
        <v>Validation</v>
      </c>
      <c r="AX1788" s="34">
        <f t="shared" si="383"/>
        <v>8717</v>
      </c>
      <c r="AY1788" s="38">
        <f t="shared" si="384"/>
        <v>1.747326596077412E-3</v>
      </c>
      <c r="AZ1788" s="13">
        <f t="shared" si="385"/>
        <v>0</v>
      </c>
      <c r="BB1788" s="19">
        <f>Regression!$C$45+Regression!$C$46*A1788</f>
        <v>8931.1052899432598</v>
      </c>
      <c r="BC1788" s="27" t="str">
        <f t="shared" si="386"/>
        <v/>
      </c>
      <c r="BD1788" s="30">
        <f>INDEX('Seasonal Index'!$H$2:$H$53,AI1788)</f>
        <v>1.0188493846734186</v>
      </c>
      <c r="BE1788" s="34">
        <f t="shared" si="387"/>
        <v>9099.4511291122035</v>
      </c>
      <c r="BF1788" s="38">
        <f t="shared" si="388"/>
        <v>4.3874168763588788E-2</v>
      </c>
      <c r="BG1788" s="13">
        <f t="shared" si="389"/>
        <v>0</v>
      </c>
      <c r="BH1788" s="13">
        <f t="shared" si="390"/>
        <v>15.2314459380068</v>
      </c>
      <c r="BI1788" s="13">
        <f t="shared" si="391"/>
        <v>382.45112911220349</v>
      </c>
    </row>
    <row r="1789" spans="1:61" x14ac:dyDescent="0.2">
      <c r="A1789" s="15">
        <v>1788</v>
      </c>
      <c r="B1789" s="35">
        <v>45786</v>
      </c>
      <c r="C1789" s="37"/>
      <c r="D1789" s="36">
        <v>8794</v>
      </c>
      <c r="E1789" s="15">
        <v>5642.4840000000004</v>
      </c>
      <c r="F1789" s="15">
        <v>228000</v>
      </c>
      <c r="G1789" s="15">
        <v>2470271.1428571399</v>
      </c>
      <c r="H1789" s="15">
        <v>60.392000000000003</v>
      </c>
      <c r="I1789" s="15">
        <v>62.29</v>
      </c>
      <c r="J1789" s="15">
        <v>3.1469999999999998</v>
      </c>
      <c r="K1789" s="15">
        <v>30042.113000000001</v>
      </c>
      <c r="L1789" s="15">
        <v>626631</v>
      </c>
      <c r="M1789" s="15">
        <v>592</v>
      </c>
      <c r="N1789" s="15">
        <v>18.350000000000001</v>
      </c>
      <c r="O1789" s="15">
        <v>238728</v>
      </c>
      <c r="P1789" s="15">
        <v>20683</v>
      </c>
      <c r="Q1789" s="15">
        <v>4948059</v>
      </c>
      <c r="R1789" s="15">
        <v>1390000</v>
      </c>
      <c r="S1789" s="15">
        <v>11731</v>
      </c>
      <c r="T1789" s="15">
        <v>18.036000000000001</v>
      </c>
      <c r="U1789" s="15">
        <v>169.8</v>
      </c>
      <c r="V1789" s="15">
        <v>11</v>
      </c>
      <c r="W1789" s="15">
        <v>85.2</v>
      </c>
      <c r="X1789" s="15">
        <v>122.70816000000001</v>
      </c>
      <c r="Y1789" s="15">
        <v>3.8461538461538498</v>
      </c>
      <c r="Z1789" s="15">
        <v>3.5802655220031698</v>
      </c>
      <c r="AA1789" s="15">
        <v>81.903060913085895</v>
      </c>
      <c r="AB1789" s="15">
        <v>340095</v>
      </c>
      <c r="AC1789" s="15">
        <v>27.55</v>
      </c>
      <c r="AD1789" s="15">
        <v>0</v>
      </c>
      <c r="AE1789" s="15">
        <v>30.3</v>
      </c>
      <c r="AF1789" s="15">
        <v>15.3</v>
      </c>
      <c r="AH1789" s="13">
        <f t="shared" si="378"/>
        <v>2025</v>
      </c>
      <c r="AI1789" s="13">
        <f t="shared" si="379"/>
        <v>19</v>
      </c>
      <c r="AJ1789" s="13">
        <f>IF(AND(ISNUMBER(C1789),ISNUMBER(AK1789),ISNUMBER(AL1789),AH1789&gt;=Inputs!$B$5,AH1789&lt;=Inputs!$B$6,AH1789&lt;&gt;Inputs!$B$7,AH1789&lt;&gt;Inputs!$B$8),1,0)</f>
        <v>0</v>
      </c>
      <c r="AK1789" s="13">
        <f>IF(INDEX($E1789:$AF1789,Inputs!$C$10)="","",INDEX($E1789:$AF1789,Inputs!$C$10))</f>
        <v>238728</v>
      </c>
      <c r="AL1789" s="13">
        <f>IF(INDEX($E1789:$AF1789,Inputs!$C$11)="","",INDEX($E1789:$AF1789,Inputs!$C$11))</f>
        <v>228000</v>
      </c>
      <c r="AM1789" s="19">
        <f>Regression!$C$5+Regression!$C$6*A1789</f>
        <v>8749.8072094221316</v>
      </c>
      <c r="AN1789" s="27" t="str">
        <f t="shared" si="380"/>
        <v/>
      </c>
      <c r="AO1789" s="30">
        <f>INDEX('Seasonal Index'!$E$2:$E$53,AI1789)</f>
        <v>1.0133712391889671</v>
      </c>
      <c r="AP1789" s="34" t="str">
        <f t="shared" si="381"/>
        <v/>
      </c>
      <c r="AQ1789" s="16">
        <f>IF(AJ1789=1,A1789-Regression!$C$15,0)</f>
        <v>0</v>
      </c>
      <c r="AR1789" s="16">
        <f>IF(AJ1789=1,AK1789-Regression!$D$15,0)</f>
        <v>0</v>
      </c>
      <c r="AS1789" s="16">
        <f>IF(AJ1789=1,AL1789-Regression!$E$15,0)</f>
        <v>0</v>
      </c>
      <c r="AT1789" s="16">
        <f>IF(AJ1789=1,AP1789-Regression!$F$15,0)</f>
        <v>0</v>
      </c>
      <c r="AU1789" s="19">
        <f>IF(AND(ISNUMBER(AK1789),ISNUMBER(AL1789)),Regression!$C$38+Regression!$D$38*A1789+Regression!$E$38*AK1789+Regression!$F$38*AL1789,"")</f>
        <v>8604.2928751269701</v>
      </c>
      <c r="AV1789" s="34">
        <f t="shared" si="382"/>
        <v>8719.3429332122178</v>
      </c>
      <c r="AW1789" s="13" t="str">
        <f>IF(AJ1789=1,"Train",IF(AH1789=Inputs!$B$6+1,"Validation",IF(AH1789&gt;Inputs!$B$6+1,"Forecast","Not used")))</f>
        <v>Validation</v>
      </c>
      <c r="AX1789" s="34">
        <f t="shared" si="383"/>
        <v>8794</v>
      </c>
      <c r="AY1789" s="38">
        <f t="shared" si="384"/>
        <v>8.4895459162818102E-3</v>
      </c>
      <c r="AZ1789" s="13">
        <f t="shared" si="385"/>
        <v>0</v>
      </c>
      <c r="BB1789" s="19">
        <f>Regression!$C$45+Regression!$C$46*A1789</f>
        <v>8932.6647895560363</v>
      </c>
      <c r="BC1789" s="27" t="str">
        <f t="shared" si="386"/>
        <v/>
      </c>
      <c r="BD1789" s="30">
        <f>INDEX('Seasonal Index'!$H$2:$H$53,AI1789)</f>
        <v>1.0190603733092338</v>
      </c>
      <c r="BE1789" s="34">
        <f t="shared" si="387"/>
        <v>9102.9247150912233</v>
      </c>
      <c r="BF1789" s="38">
        <f t="shared" si="388"/>
        <v>3.5129032873689257E-2</v>
      </c>
      <c r="BG1789" s="13">
        <f t="shared" si="389"/>
        <v>0</v>
      </c>
      <c r="BH1789" s="13">
        <f t="shared" si="390"/>
        <v>-74.657066787782242</v>
      </c>
      <c r="BI1789" s="13">
        <f t="shared" si="391"/>
        <v>308.92471509122333</v>
      </c>
    </row>
    <row r="1790" spans="1:61" x14ac:dyDescent="0.2">
      <c r="A1790" s="15">
        <v>1789</v>
      </c>
      <c r="B1790" s="35">
        <v>45793</v>
      </c>
      <c r="C1790" s="37"/>
      <c r="D1790" s="36">
        <v>8644</v>
      </c>
      <c r="E1790" s="15">
        <v>5899.7259999999997</v>
      </c>
      <c r="F1790" s="15">
        <v>226000</v>
      </c>
      <c r="G1790" s="15">
        <v>2515637.2857142901</v>
      </c>
      <c r="H1790" s="15">
        <v>63.942</v>
      </c>
      <c r="I1790" s="15">
        <v>65.536000000000001</v>
      </c>
      <c r="J1790" s="15">
        <v>3.12</v>
      </c>
      <c r="K1790" s="15">
        <v>30042.113000000001</v>
      </c>
      <c r="L1790" s="15">
        <v>627264</v>
      </c>
      <c r="M1790" s="15">
        <v>592</v>
      </c>
      <c r="N1790" s="15">
        <v>17.582999999999998</v>
      </c>
      <c r="O1790" s="15">
        <v>278787</v>
      </c>
      <c r="P1790" s="15">
        <v>20683</v>
      </c>
      <c r="Q1790" s="15">
        <v>4948059</v>
      </c>
      <c r="R1790" s="15">
        <v>1390000</v>
      </c>
      <c r="S1790" s="15">
        <v>11731</v>
      </c>
      <c r="T1790" s="15">
        <v>18.036000000000001</v>
      </c>
      <c r="U1790" s="15">
        <v>169.8</v>
      </c>
      <c r="V1790" s="15">
        <v>11</v>
      </c>
      <c r="W1790" s="15">
        <v>85.2</v>
      </c>
      <c r="X1790" s="15">
        <v>122.33918</v>
      </c>
      <c r="Y1790" s="15">
        <v>3.8461538461538498</v>
      </c>
      <c r="Z1790" s="15">
        <v>3.6348831653595002</v>
      </c>
      <c r="AA1790" s="15">
        <v>79.021072387695298</v>
      </c>
      <c r="AB1790" s="15">
        <v>340095</v>
      </c>
      <c r="AC1790" s="15">
        <v>27.55</v>
      </c>
      <c r="AD1790" s="15">
        <v>0</v>
      </c>
      <c r="AE1790" s="15">
        <v>11.7</v>
      </c>
      <c r="AF1790" s="15">
        <v>32.700000000000003</v>
      </c>
      <c r="AH1790" s="13">
        <f t="shared" si="378"/>
        <v>2025</v>
      </c>
      <c r="AI1790" s="13">
        <f t="shared" si="379"/>
        <v>20</v>
      </c>
      <c r="AJ1790" s="13">
        <f>IF(AND(ISNUMBER(C1790),ISNUMBER(AK1790),ISNUMBER(AL1790),AH1790&gt;=Inputs!$B$5,AH1790&lt;=Inputs!$B$6,AH1790&lt;&gt;Inputs!$B$7,AH1790&lt;&gt;Inputs!$B$8),1,0)</f>
        <v>0</v>
      </c>
      <c r="AK1790" s="13">
        <f>IF(INDEX($E1790:$AF1790,Inputs!$C$10)="","",INDEX($E1790:$AF1790,Inputs!$C$10))</f>
        <v>278787</v>
      </c>
      <c r="AL1790" s="13">
        <f>IF(INDEX($E1790:$AF1790,Inputs!$C$11)="","",INDEX($E1790:$AF1790,Inputs!$C$11))</f>
        <v>226000</v>
      </c>
      <c r="AM1790" s="19">
        <f>Regression!$C$5+Regression!$C$6*A1790</f>
        <v>8748.6345344838119</v>
      </c>
      <c r="AN1790" s="27" t="str">
        <f t="shared" si="380"/>
        <v/>
      </c>
      <c r="AO1790" s="30">
        <f>INDEX('Seasonal Index'!$E$2:$E$53,AI1790)</f>
        <v>1.0355119111831677</v>
      </c>
      <c r="AP1790" s="34" t="str">
        <f t="shared" si="381"/>
        <v/>
      </c>
      <c r="AQ1790" s="16">
        <f>IF(AJ1790=1,A1790-Regression!$C$15,0)</f>
        <v>0</v>
      </c>
      <c r="AR1790" s="16">
        <f>IF(AJ1790=1,AK1790-Regression!$D$15,0)</f>
        <v>0</v>
      </c>
      <c r="AS1790" s="16">
        <f>IF(AJ1790=1,AL1790-Regression!$E$15,0)</f>
        <v>0</v>
      </c>
      <c r="AT1790" s="16">
        <f>IF(AJ1790=1,AP1790-Regression!$F$15,0)</f>
        <v>0</v>
      </c>
      <c r="AU1790" s="19">
        <f>IF(AND(ISNUMBER(AK1790),ISNUMBER(AL1790)),Regression!$C$38+Regression!$D$38*A1790+Regression!$E$38*AK1790+Regression!$F$38*AL1790,"")</f>
        <v>8681.1351451475239</v>
      </c>
      <c r="AV1790" s="34">
        <f t="shared" si="382"/>
        <v>8989.4188453910774</v>
      </c>
      <c r="AW1790" s="13" t="str">
        <f>IF(AJ1790=1,"Train",IF(AH1790=Inputs!$B$6+1,"Validation",IF(AH1790&gt;Inputs!$B$6+1,"Forecast","Not used")))</f>
        <v>Validation</v>
      </c>
      <c r="AX1790" s="34">
        <f t="shared" si="383"/>
        <v>8644</v>
      </c>
      <c r="AY1790" s="38">
        <f t="shared" si="384"/>
        <v>3.9960532784715112E-2</v>
      </c>
      <c r="AZ1790" s="13">
        <f t="shared" si="385"/>
        <v>0</v>
      </c>
      <c r="BB1790" s="19">
        <f>Regression!$C$45+Regression!$C$46*A1790</f>
        <v>8934.2242891688129</v>
      </c>
      <c r="BC1790" s="27" t="str">
        <f t="shared" si="386"/>
        <v/>
      </c>
      <c r="BD1790" s="30">
        <f>INDEX('Seasonal Index'!$H$2:$H$53,AI1790)</f>
        <v>1.0467644841480233</v>
      </c>
      <c r="BE1790" s="34">
        <f t="shared" si="387"/>
        <v>9352.0286793145315</v>
      </c>
      <c r="BF1790" s="38">
        <f t="shared" si="388"/>
        <v>8.190984258613275E-2</v>
      </c>
      <c r="BG1790" s="13">
        <f t="shared" si="389"/>
        <v>0</v>
      </c>
      <c r="BH1790" s="13">
        <f t="shared" si="390"/>
        <v>345.41884539107741</v>
      </c>
      <c r="BI1790" s="13">
        <f t="shared" si="391"/>
        <v>708.02867931453147</v>
      </c>
    </row>
    <row r="1791" spans="1:61" x14ac:dyDescent="0.2">
      <c r="A1791" s="15">
        <v>1790</v>
      </c>
      <c r="B1791" s="35">
        <v>45800</v>
      </c>
      <c r="C1791" s="37"/>
      <c r="D1791" s="36">
        <v>9452</v>
      </c>
      <c r="E1791" s="15">
        <v>5878.7</v>
      </c>
      <c r="F1791" s="15">
        <v>225000</v>
      </c>
      <c r="G1791" s="15">
        <v>2690978.1428571399</v>
      </c>
      <c r="H1791" s="15">
        <v>63.264000000000003</v>
      </c>
      <c r="I1791" s="15">
        <v>65.864000000000004</v>
      </c>
      <c r="J1791" s="15">
        <v>3.173</v>
      </c>
      <c r="K1791" s="15">
        <v>30042.113000000001</v>
      </c>
      <c r="L1791" s="15">
        <v>627264</v>
      </c>
      <c r="M1791" s="15">
        <v>592</v>
      </c>
      <c r="N1791" s="15">
        <v>17.582999999999998</v>
      </c>
      <c r="O1791" s="15">
        <v>278787</v>
      </c>
      <c r="P1791" s="15">
        <v>20683</v>
      </c>
      <c r="Q1791" s="15">
        <v>4948059</v>
      </c>
      <c r="R1791" s="15">
        <v>1390000</v>
      </c>
      <c r="S1791" s="15">
        <v>11731</v>
      </c>
      <c r="T1791" s="15">
        <v>18.202999999999999</v>
      </c>
      <c r="U1791" s="15">
        <v>169.8</v>
      </c>
      <c r="V1791" s="15">
        <v>11</v>
      </c>
      <c r="W1791" s="15">
        <v>85.2</v>
      </c>
      <c r="X1791" s="15">
        <v>123.00206</v>
      </c>
      <c r="Y1791" s="15">
        <v>3.8461538461538498</v>
      </c>
      <c r="Z1791" s="15">
        <v>3.6348831653595002</v>
      </c>
      <c r="AA1791" s="15">
        <v>79.021072387695298</v>
      </c>
      <c r="AB1791" s="15">
        <v>340095</v>
      </c>
      <c r="AC1791" s="15">
        <v>27.55</v>
      </c>
      <c r="AD1791" s="15">
        <v>0</v>
      </c>
      <c r="AE1791" s="15">
        <v>31.1</v>
      </c>
      <c r="AF1791" s="15">
        <v>43.7</v>
      </c>
      <c r="AH1791" s="13">
        <f t="shared" si="378"/>
        <v>2025</v>
      </c>
      <c r="AI1791" s="13">
        <f t="shared" si="379"/>
        <v>21</v>
      </c>
      <c r="AJ1791" s="13">
        <f>IF(AND(ISNUMBER(C1791),ISNUMBER(AK1791),ISNUMBER(AL1791),AH1791&gt;=Inputs!$B$5,AH1791&lt;=Inputs!$B$6,AH1791&lt;&gt;Inputs!$B$7,AH1791&lt;&gt;Inputs!$B$8),1,0)</f>
        <v>0</v>
      </c>
      <c r="AK1791" s="13">
        <f>IF(INDEX($E1791:$AF1791,Inputs!$C$10)="","",INDEX($E1791:$AF1791,Inputs!$C$10))</f>
        <v>278787</v>
      </c>
      <c r="AL1791" s="13">
        <f>IF(INDEX($E1791:$AF1791,Inputs!$C$11)="","",INDEX($E1791:$AF1791,Inputs!$C$11))</f>
        <v>225000</v>
      </c>
      <c r="AM1791" s="19">
        <f>Regression!$C$5+Regression!$C$6*A1791</f>
        <v>8747.461859545494</v>
      </c>
      <c r="AN1791" s="27" t="str">
        <f t="shared" si="380"/>
        <v/>
      </c>
      <c r="AO1791" s="30">
        <f>INDEX('Seasonal Index'!$E$2:$E$53,AI1791)</f>
        <v>1.0352245807811005</v>
      </c>
      <c r="AP1791" s="34" t="str">
        <f t="shared" si="381"/>
        <v/>
      </c>
      <c r="AQ1791" s="16">
        <f>IF(AJ1791=1,A1791-Regression!$C$15,0)</f>
        <v>0</v>
      </c>
      <c r="AR1791" s="16">
        <f>IF(AJ1791=1,AK1791-Regression!$D$15,0)</f>
        <v>0</v>
      </c>
      <c r="AS1791" s="16">
        <f>IF(AJ1791=1,AL1791-Regression!$E$15,0)</f>
        <v>0</v>
      </c>
      <c r="AT1791" s="16">
        <f>IF(AJ1791=1,AP1791-Regression!$F$15,0)</f>
        <v>0</v>
      </c>
      <c r="AU1791" s="19">
        <f>IF(AND(ISNUMBER(AK1791),ISNUMBER(AL1791)),Regression!$C$38+Regression!$D$38*A1791+Regression!$E$38*AK1791+Regression!$F$38*AL1791,"")</f>
        <v>8682.2278733063449</v>
      </c>
      <c r="AV1791" s="34">
        <f t="shared" si="382"/>
        <v>8988.0557103895462</v>
      </c>
      <c r="AW1791" s="13" t="str">
        <f>IF(AJ1791=1,"Train",IF(AH1791=Inputs!$B$6+1,"Validation",IF(AH1791&gt;Inputs!$B$6+1,"Forecast","Not used")))</f>
        <v>Validation</v>
      </c>
      <c r="AX1791" s="34">
        <f t="shared" si="383"/>
        <v>9452</v>
      </c>
      <c r="AY1791" s="38">
        <f t="shared" si="384"/>
        <v>4.9084245621080595E-2</v>
      </c>
      <c r="AZ1791" s="13">
        <f t="shared" si="385"/>
        <v>0</v>
      </c>
      <c r="BB1791" s="19">
        <f>Regression!$C$45+Regression!$C$46*A1791</f>
        <v>8935.7837887815913</v>
      </c>
      <c r="BC1791" s="27" t="str">
        <f t="shared" si="386"/>
        <v/>
      </c>
      <c r="BD1791" s="30">
        <f>INDEX('Seasonal Index'!$H$2:$H$53,AI1791)</f>
        <v>1.0342763462036404</v>
      </c>
      <c r="BE1791" s="34">
        <f t="shared" si="387"/>
        <v>9242.0698075267464</v>
      </c>
      <c r="BF1791" s="38">
        <f t="shared" si="388"/>
        <v>2.2210134624762332E-2</v>
      </c>
      <c r="BG1791" s="13">
        <f t="shared" si="389"/>
        <v>0</v>
      </c>
      <c r="BH1791" s="13">
        <f t="shared" si="390"/>
        <v>-463.94428961045378</v>
      </c>
      <c r="BI1791" s="13">
        <f t="shared" si="391"/>
        <v>-209.93019247325356</v>
      </c>
    </row>
    <row r="1792" spans="1:61" x14ac:dyDescent="0.2">
      <c r="A1792" s="15">
        <v>1791</v>
      </c>
      <c r="B1792" s="35">
        <v>45807</v>
      </c>
      <c r="C1792" s="37"/>
      <c r="D1792" s="36">
        <v>8263</v>
      </c>
      <c r="E1792" s="15">
        <v>5908.4875000000002</v>
      </c>
      <c r="F1792" s="15">
        <v>236000</v>
      </c>
      <c r="G1792" s="15">
        <v>2552684.8571428601</v>
      </c>
      <c r="H1792" s="15">
        <v>61.817500000000003</v>
      </c>
      <c r="I1792" s="15">
        <v>64.739999999999995</v>
      </c>
      <c r="J1792" s="15">
        <v>3.16</v>
      </c>
      <c r="K1792" s="15">
        <v>30042.113000000001</v>
      </c>
      <c r="L1792" s="15">
        <v>627264</v>
      </c>
      <c r="M1792" s="15">
        <v>592</v>
      </c>
      <c r="N1792" s="15">
        <v>17.582999999999998</v>
      </c>
      <c r="O1792" s="15">
        <v>278787</v>
      </c>
      <c r="P1792" s="15">
        <v>20683</v>
      </c>
      <c r="Q1792" s="15">
        <v>4948059</v>
      </c>
      <c r="R1792" s="15">
        <v>1390000</v>
      </c>
      <c r="S1792" s="15">
        <v>11731</v>
      </c>
      <c r="T1792" s="15">
        <v>18.202999999999999</v>
      </c>
      <c r="U1792" s="15">
        <v>169.8</v>
      </c>
      <c r="V1792" s="15">
        <v>11</v>
      </c>
      <c r="W1792" s="15">
        <v>85.2</v>
      </c>
      <c r="X1792" s="15">
        <v>121.98294</v>
      </c>
      <c r="Y1792" s="15">
        <v>3.8461538461538498</v>
      </c>
      <c r="Z1792" s="15">
        <v>3.6348831653595002</v>
      </c>
      <c r="AA1792" s="15">
        <v>79.021072387695298</v>
      </c>
      <c r="AB1792" s="15">
        <v>340095</v>
      </c>
      <c r="AC1792" s="15">
        <v>27.55</v>
      </c>
      <c r="AD1792" s="15">
        <v>1</v>
      </c>
      <c r="AE1792" s="15">
        <v>19.2</v>
      </c>
      <c r="AF1792" s="15">
        <v>29.9</v>
      </c>
      <c r="AH1792" s="13">
        <f t="shared" si="378"/>
        <v>2025</v>
      </c>
      <c r="AI1792" s="13">
        <f t="shared" si="379"/>
        <v>22</v>
      </c>
      <c r="AJ1792" s="13">
        <f>IF(AND(ISNUMBER(C1792),ISNUMBER(AK1792),ISNUMBER(AL1792),AH1792&gt;=Inputs!$B$5,AH1792&lt;=Inputs!$B$6,AH1792&lt;&gt;Inputs!$B$7,AH1792&lt;&gt;Inputs!$B$8),1,0)</f>
        <v>0</v>
      </c>
      <c r="AK1792" s="13">
        <f>IF(INDEX($E1792:$AF1792,Inputs!$C$10)="","",INDEX($E1792:$AF1792,Inputs!$C$10))</f>
        <v>278787</v>
      </c>
      <c r="AL1792" s="13">
        <f>IF(INDEX($E1792:$AF1792,Inputs!$C$11)="","",INDEX($E1792:$AF1792,Inputs!$C$11))</f>
        <v>236000</v>
      </c>
      <c r="AM1792" s="19">
        <f>Regression!$C$5+Regression!$C$6*A1792</f>
        <v>8746.2891846071743</v>
      </c>
      <c r="AN1792" s="27" t="str">
        <f t="shared" si="380"/>
        <v/>
      </c>
      <c r="AO1792" s="30">
        <f>INDEX('Seasonal Index'!$E$2:$E$53,AI1792)</f>
        <v>1.0139791701706116</v>
      </c>
      <c r="AP1792" s="34" t="str">
        <f t="shared" si="381"/>
        <v/>
      </c>
      <c r="AQ1792" s="16">
        <f>IF(AJ1792=1,A1792-Regression!$C$15,0)</f>
        <v>0</v>
      </c>
      <c r="AR1792" s="16">
        <f>IF(AJ1792=1,AK1792-Regression!$D$15,0)</f>
        <v>0</v>
      </c>
      <c r="AS1792" s="16">
        <f>IF(AJ1792=1,AL1792-Regression!$E$15,0)</f>
        <v>0</v>
      </c>
      <c r="AT1792" s="16">
        <f>IF(AJ1792=1,AP1792-Regression!$F$15,0)</f>
        <v>0</v>
      </c>
      <c r="AU1792" s="19">
        <f>IF(AND(ISNUMBER(AK1792),ISNUMBER(AL1792)),Regression!$C$38+Regression!$D$38*A1792+Regression!$E$38*AK1792+Regression!$F$38*AL1792,"")</f>
        <v>8651.4601049440807</v>
      </c>
      <c r="AV1792" s="34">
        <f t="shared" si="382"/>
        <v>8772.4003379753503</v>
      </c>
      <c r="AW1792" s="13" t="str">
        <f>IF(AJ1792=1,"Train",IF(AH1792=Inputs!$B$6+1,"Validation",IF(AH1792&gt;Inputs!$B$6+1,"Forecast","Not used")))</f>
        <v>Validation</v>
      </c>
      <c r="AX1792" s="34">
        <f t="shared" si="383"/>
        <v>8263</v>
      </c>
      <c r="AY1792" s="38">
        <f t="shared" si="384"/>
        <v>6.1648352653437051E-2</v>
      </c>
      <c r="AZ1792" s="13">
        <f t="shared" si="385"/>
        <v>0</v>
      </c>
      <c r="BB1792" s="19">
        <f>Regression!$C$45+Regression!$C$46*A1792</f>
        <v>8937.3432883943678</v>
      </c>
      <c r="BC1792" s="27" t="str">
        <f t="shared" si="386"/>
        <v/>
      </c>
      <c r="BD1792" s="30">
        <f>INDEX('Seasonal Index'!$H$2:$H$53,AI1792)</f>
        <v>1.0395594903117378</v>
      </c>
      <c r="BE1792" s="34">
        <f t="shared" si="387"/>
        <v>9290.9000336242789</v>
      </c>
      <c r="BF1792" s="38">
        <f t="shared" si="388"/>
        <v>0.12439792250082039</v>
      </c>
      <c r="BG1792" s="13">
        <f t="shared" si="389"/>
        <v>0</v>
      </c>
      <c r="BH1792" s="13">
        <f t="shared" si="390"/>
        <v>509.40033797535034</v>
      </c>
      <c r="BI1792" s="13">
        <f t="shared" si="391"/>
        <v>1027.9000336242789</v>
      </c>
    </row>
    <row r="1793" spans="1:61" x14ac:dyDescent="0.2">
      <c r="A1793" s="15">
        <v>1792</v>
      </c>
      <c r="B1793" s="35">
        <v>45814</v>
      </c>
      <c r="C1793" s="37"/>
      <c r="D1793" s="36">
        <v>9170</v>
      </c>
      <c r="E1793" s="15">
        <v>5963.3559999999998</v>
      </c>
      <c r="F1793" s="15">
        <v>244000</v>
      </c>
      <c r="G1793" s="15">
        <v>2566245</v>
      </c>
      <c r="H1793" s="15">
        <v>64.06</v>
      </c>
      <c r="I1793" s="15">
        <v>67.176000000000002</v>
      </c>
      <c r="J1793" s="15">
        <v>3.1269999999999998</v>
      </c>
      <c r="K1793" s="15">
        <v>30042.113000000001</v>
      </c>
      <c r="L1793" s="15">
        <v>627264</v>
      </c>
      <c r="M1793" s="15">
        <v>586</v>
      </c>
      <c r="N1793" s="15">
        <v>17.582999999999998</v>
      </c>
      <c r="O1793" s="15">
        <v>278787</v>
      </c>
      <c r="P1793" s="15">
        <v>20746.400000000001</v>
      </c>
      <c r="Q1793" s="15">
        <v>4948059</v>
      </c>
      <c r="R1793" s="15">
        <v>1390000</v>
      </c>
      <c r="S1793" s="15">
        <v>11731</v>
      </c>
      <c r="T1793" s="15">
        <v>18.202999999999999</v>
      </c>
      <c r="U1793" s="15">
        <v>169.8</v>
      </c>
      <c r="V1793" s="15">
        <v>11</v>
      </c>
      <c r="W1793" s="15">
        <v>89.5</v>
      </c>
      <c r="X1793" s="15">
        <v>121.73195</v>
      </c>
      <c r="Y1793" s="15">
        <v>4</v>
      </c>
      <c r="Z1793" s="15">
        <v>3.6348831653595002</v>
      </c>
      <c r="AA1793" s="15">
        <v>79.021072387695298</v>
      </c>
      <c r="AB1793" s="15">
        <v>340095</v>
      </c>
      <c r="AC1793" s="15">
        <v>27.16</v>
      </c>
      <c r="AD1793" s="15">
        <v>0</v>
      </c>
      <c r="AE1793" s="15">
        <v>11.2</v>
      </c>
      <c r="AF1793" s="15">
        <v>50</v>
      </c>
      <c r="AH1793" s="13">
        <f t="shared" si="378"/>
        <v>2025</v>
      </c>
      <c r="AI1793" s="13">
        <f t="shared" si="379"/>
        <v>23</v>
      </c>
      <c r="AJ1793" s="13">
        <f>IF(AND(ISNUMBER(C1793),ISNUMBER(AK1793),ISNUMBER(AL1793),AH1793&gt;=Inputs!$B$5,AH1793&lt;=Inputs!$B$6,AH1793&lt;&gt;Inputs!$B$7,AH1793&lt;&gt;Inputs!$B$8),1,0)</f>
        <v>0</v>
      </c>
      <c r="AK1793" s="13">
        <f>IF(INDEX($E1793:$AF1793,Inputs!$C$10)="","",INDEX($E1793:$AF1793,Inputs!$C$10))</f>
        <v>278787</v>
      </c>
      <c r="AL1793" s="13">
        <f>IF(INDEX($E1793:$AF1793,Inputs!$C$11)="","",INDEX($E1793:$AF1793,Inputs!$C$11))</f>
        <v>244000</v>
      </c>
      <c r="AM1793" s="19">
        <f>Regression!$C$5+Regression!$C$6*A1793</f>
        <v>8745.1165096688565</v>
      </c>
      <c r="AN1793" s="27" t="str">
        <f t="shared" si="380"/>
        <v/>
      </c>
      <c r="AO1793" s="30">
        <f>INDEX('Seasonal Index'!$E$2:$E$53,AI1793)</f>
        <v>1.0375597367919589</v>
      </c>
      <c r="AP1793" s="34" t="str">
        <f t="shared" si="381"/>
        <v/>
      </c>
      <c r="AQ1793" s="16">
        <f>IF(AJ1793=1,A1793-Regression!$C$15,0)</f>
        <v>0</v>
      </c>
      <c r="AR1793" s="16">
        <f>IF(AJ1793=1,AK1793-Regression!$D$15,0)</f>
        <v>0</v>
      </c>
      <c r="AS1793" s="16">
        <f>IF(AJ1793=1,AL1793-Regression!$E$15,0)</f>
        <v>0</v>
      </c>
      <c r="AT1793" s="16">
        <f>IF(AJ1793=1,AP1793-Regression!$F$15,0)</f>
        <v>0</v>
      </c>
      <c r="AU1793" s="19">
        <f>IF(AND(ISNUMBER(AK1793),ISNUMBER(AL1793)),Regression!$C$38+Regression!$D$38*A1793+Regression!$E$38*AK1793+Regression!$F$38*AL1793,"")</f>
        <v>8628.6574607120892</v>
      </c>
      <c r="AV1793" s="34">
        <f t="shared" si="382"/>
        <v>8952.747563804407</v>
      </c>
      <c r="AW1793" s="13" t="str">
        <f>IF(AJ1793=1,"Train",IF(AH1793=Inputs!$B$6+1,"Validation",IF(AH1793&gt;Inputs!$B$6+1,"Forecast","Not used")))</f>
        <v>Validation</v>
      </c>
      <c r="AX1793" s="34">
        <f t="shared" si="383"/>
        <v>9170</v>
      </c>
      <c r="AY1793" s="38">
        <f t="shared" si="384"/>
        <v>2.3691650621111556E-2</v>
      </c>
      <c r="AZ1793" s="13">
        <f t="shared" si="385"/>
        <v>0</v>
      </c>
      <c r="BB1793" s="19">
        <f>Regression!$C$45+Regression!$C$46*A1793</f>
        <v>8938.9027880071444</v>
      </c>
      <c r="BC1793" s="27" t="str">
        <f t="shared" si="386"/>
        <v/>
      </c>
      <c r="BD1793" s="30">
        <f>INDEX('Seasonal Index'!$H$2:$H$53,AI1793)</f>
        <v>1.0378992768174384</v>
      </c>
      <c r="BE1793" s="34">
        <f t="shared" si="387"/>
        <v>9277.6807392139999</v>
      </c>
      <c r="BF1793" s="38">
        <f t="shared" si="388"/>
        <v>1.1742719652562695E-2</v>
      </c>
      <c r="BG1793" s="13">
        <f t="shared" si="389"/>
        <v>0</v>
      </c>
      <c r="BH1793" s="13">
        <f t="shared" si="390"/>
        <v>-217.25243619559296</v>
      </c>
      <c r="BI1793" s="13">
        <f t="shared" si="391"/>
        <v>107.68073921399991</v>
      </c>
    </row>
    <row r="1794" spans="1:61" x14ac:dyDescent="0.2">
      <c r="A1794" s="15">
        <v>1793</v>
      </c>
      <c r="B1794" s="35">
        <v>45821</v>
      </c>
      <c r="C1794" s="37"/>
      <c r="D1794" s="36">
        <v>9299</v>
      </c>
      <c r="E1794" s="15">
        <v>6017.8320000000003</v>
      </c>
      <c r="F1794" s="15">
        <v>246000</v>
      </c>
      <c r="G1794" s="15">
        <v>2683421.8571428601</v>
      </c>
      <c r="H1794" s="15">
        <v>68.626000000000005</v>
      </c>
      <c r="I1794" s="15">
        <v>71.054000000000002</v>
      </c>
      <c r="J1794" s="15">
        <v>3.1080000000000001</v>
      </c>
      <c r="K1794" s="15">
        <v>30042.113000000001</v>
      </c>
      <c r="L1794" s="15">
        <v>603157</v>
      </c>
      <c r="M1794" s="15">
        <v>586</v>
      </c>
      <c r="N1794" s="15">
        <v>17.582999999999998</v>
      </c>
      <c r="O1794" s="15">
        <v>278787</v>
      </c>
      <c r="P1794" s="15">
        <v>20746.400000000001</v>
      </c>
      <c r="Q1794" s="15">
        <v>4948059</v>
      </c>
      <c r="R1794" s="15">
        <v>1390000</v>
      </c>
      <c r="S1794" s="15">
        <v>11731</v>
      </c>
      <c r="T1794" s="15">
        <v>18.202999999999999</v>
      </c>
      <c r="U1794" s="15">
        <v>169.8</v>
      </c>
      <c r="V1794" s="15">
        <v>11</v>
      </c>
      <c r="W1794" s="15">
        <v>89.5</v>
      </c>
      <c r="X1794" s="15">
        <v>121.16436</v>
      </c>
      <c r="Y1794" s="15">
        <v>4</v>
      </c>
      <c r="Z1794" s="15">
        <v>3.6348831653595002</v>
      </c>
      <c r="AA1794" s="15">
        <v>79.021072387695298</v>
      </c>
      <c r="AB1794" s="15">
        <v>340095</v>
      </c>
      <c r="AC1794" s="15">
        <v>27.16</v>
      </c>
      <c r="AD1794" s="15">
        <v>0</v>
      </c>
      <c r="AE1794" s="15">
        <v>1.2</v>
      </c>
      <c r="AF1794" s="15">
        <v>53.9</v>
      </c>
      <c r="AH1794" s="13">
        <f t="shared" ref="AH1794:AH1857" si="392">YEAR(B1794)</f>
        <v>2025</v>
      </c>
      <c r="AI1794" s="13">
        <f t="shared" ref="AI1794:AI1857" si="393">MIN(52,INT((B1794-DATE(AH1794,1,1))/7)+1)</f>
        <v>24</v>
      </c>
      <c r="AJ1794" s="13">
        <f>IF(AND(ISNUMBER(C1794),ISNUMBER(AK1794),ISNUMBER(AL1794),AH1794&gt;=Inputs!$B$5,AH1794&lt;=Inputs!$B$6,AH1794&lt;&gt;Inputs!$B$7,AH1794&lt;&gt;Inputs!$B$8),1,0)</f>
        <v>0</v>
      </c>
      <c r="AK1794" s="13">
        <f>IF(INDEX($E1794:$AF1794,Inputs!$C$10)="","",INDEX($E1794:$AF1794,Inputs!$C$10))</f>
        <v>278787</v>
      </c>
      <c r="AL1794" s="13">
        <f>IF(INDEX($E1794:$AF1794,Inputs!$C$11)="","",INDEX($E1794:$AF1794,Inputs!$C$11))</f>
        <v>246000</v>
      </c>
      <c r="AM1794" s="19">
        <f>Regression!$C$5+Regression!$C$6*A1794</f>
        <v>8743.9438347305368</v>
      </c>
      <c r="AN1794" s="27" t="str">
        <f t="shared" ref="AN1794:AN1857" si="394">IF(AJ1794=1,C1794/AM1794,"")</f>
        <v/>
      </c>
      <c r="AO1794" s="30">
        <f>INDEX('Seasonal Index'!$E$2:$E$53,AI1794)</f>
        <v>1.0344513246808191</v>
      </c>
      <c r="AP1794" s="34" t="str">
        <f t="shared" ref="AP1794:AP1857" si="395">IF(AJ1794=1,C1794/AO1794,"")</f>
        <v/>
      </c>
      <c r="AQ1794" s="16">
        <f>IF(AJ1794=1,A1794-Regression!$C$15,0)</f>
        <v>0</v>
      </c>
      <c r="AR1794" s="16">
        <f>IF(AJ1794=1,AK1794-Regression!$D$15,0)</f>
        <v>0</v>
      </c>
      <c r="AS1794" s="16">
        <f>IF(AJ1794=1,AL1794-Regression!$E$15,0)</f>
        <v>0</v>
      </c>
      <c r="AT1794" s="16">
        <f>IF(AJ1794=1,AP1794-Regression!$F$15,0)</f>
        <v>0</v>
      </c>
      <c r="AU1794" s="19">
        <f>IF(AND(ISNUMBER(AK1794),ISNUMBER(AL1794)),Regression!$C$38+Regression!$D$38*A1794+Regression!$E$38*AK1794+Regression!$F$38*AL1794,"")</f>
        <v>8621.7850647406412</v>
      </c>
      <c r="AV1794" s="34">
        <f t="shared" ref="AV1794:AV1857" si="396">IF(ISNUMBER(AU1794),AU1794*AO1794,"")</f>
        <v>8918.8169813342574</v>
      </c>
      <c r="AW1794" s="13" t="str">
        <f>IF(AJ1794=1,"Train",IF(AH1794=Inputs!$B$6+1,"Validation",IF(AH1794&gt;Inputs!$B$6+1,"Forecast","Not used")))</f>
        <v>Validation</v>
      </c>
      <c r="AX1794" s="34">
        <f t="shared" ref="AX1794:AX1857" si="397">IF(ISNUMBER(C1794),C1794,IF(ISNUMBER(D1794),D1794,""))</f>
        <v>9299</v>
      </c>
      <c r="AY1794" s="38">
        <f t="shared" ref="AY1794:AY1857" si="398">IF(AND(AW1794="Validation",ISNUMBER(AX1794),ISNUMBER(AV1794)),ABS(AX1794-AV1794)/AX1794,"")</f>
        <v>4.0884290640471298E-2</v>
      </c>
      <c r="AZ1794" s="13">
        <f t="shared" ref="AZ1794:AZ1857" si="399">IF(AJ1794=1,AP1794-AU1794,0)</f>
        <v>0</v>
      </c>
      <c r="BB1794" s="19">
        <f>Regression!$C$45+Regression!$C$46*A1794</f>
        <v>8940.462287619921</v>
      </c>
      <c r="BC1794" s="27" t="str">
        <f t="shared" ref="BC1794:BC1857" si="400">IF(AND(AH1794&gt;=2022,AH1794&lt;=2024),C1794/BB1794,"")</f>
        <v/>
      </c>
      <c r="BD1794" s="30">
        <f>INDEX('Seasonal Index'!$H$2:$H$53,AI1794)</f>
        <v>1.0351080615346946</v>
      </c>
      <c r="BE1794" s="34">
        <f t="shared" ref="BE1794:BE1857" si="401">IF(AH1794&gt;=2022,BB1794*BD1794,"")</f>
        <v>9254.344587762298</v>
      </c>
      <c r="BF1794" s="38">
        <f t="shared" ref="BF1794:BF1857" si="402">IF(AND(AW1794="Validation",ISNUMBER(AX1794),ISNUMBER(BE1794)),ABS(AX1794-BE1794)/AX1794,"")</f>
        <v>4.8021735926123202E-3</v>
      </c>
      <c r="BG1794" s="13">
        <f t="shared" ref="BG1794:BG1857" si="403">IF(ISNUMBER(C1794),C1794,0)</f>
        <v>0</v>
      </c>
      <c r="BH1794" s="13">
        <f t="shared" ref="BH1794:BH1857" si="404">IF(ISNUMBER(AY1794),AV1794-AX1794,0)</f>
        <v>-380.18301866574257</v>
      </c>
      <c r="BI1794" s="13">
        <f t="shared" ref="BI1794:BI1857" si="405">IF(ISNUMBER(AY1794),BE1794-AX1794,0)</f>
        <v>-44.655412237701967</v>
      </c>
    </row>
    <row r="1795" spans="1:61" x14ac:dyDescent="0.2">
      <c r="A1795" s="15">
        <v>1794</v>
      </c>
      <c r="B1795" s="35">
        <v>45828</v>
      </c>
      <c r="C1795" s="37"/>
      <c r="D1795" s="36">
        <v>9688</v>
      </c>
      <c r="E1795" s="15">
        <v>5991.1350000000002</v>
      </c>
      <c r="F1795" s="15">
        <v>243000</v>
      </c>
      <c r="G1795" s="15">
        <v>2754786.1428571399</v>
      </c>
      <c r="H1795" s="15">
        <v>74.94</v>
      </c>
      <c r="I1795" s="15">
        <v>78.245999999999995</v>
      </c>
      <c r="J1795" s="15">
        <v>3.1389999999999998</v>
      </c>
      <c r="K1795" s="15">
        <v>30042.113000000001</v>
      </c>
      <c r="L1795" s="15">
        <v>603157</v>
      </c>
      <c r="M1795" s="15">
        <v>586</v>
      </c>
      <c r="N1795" s="15">
        <v>16.042999999999999</v>
      </c>
      <c r="O1795" s="15">
        <v>278631</v>
      </c>
      <c r="P1795" s="15">
        <v>20746.400000000001</v>
      </c>
      <c r="Q1795" s="15">
        <v>5022632</v>
      </c>
      <c r="R1795" s="15">
        <v>1390000</v>
      </c>
      <c r="S1795" s="15">
        <v>11731</v>
      </c>
      <c r="T1795" s="15">
        <v>18.202999999999999</v>
      </c>
      <c r="U1795" s="15">
        <v>169.8</v>
      </c>
      <c r="V1795" s="15">
        <v>11</v>
      </c>
      <c r="W1795" s="15">
        <v>89.5</v>
      </c>
      <c r="X1795" s="15">
        <v>120.60852</v>
      </c>
      <c r="Y1795" s="15">
        <v>4</v>
      </c>
      <c r="Z1795" s="15">
        <v>3.1965966224670401</v>
      </c>
      <c r="AA1795" s="15">
        <v>79.021072387695298</v>
      </c>
      <c r="AB1795" s="15">
        <v>340095</v>
      </c>
      <c r="AC1795" s="15">
        <v>27.16</v>
      </c>
      <c r="AD1795" s="15">
        <v>0</v>
      </c>
      <c r="AE1795" s="15">
        <v>1.2</v>
      </c>
      <c r="AF1795" s="15">
        <v>64.3</v>
      </c>
      <c r="AH1795" s="13">
        <f t="shared" si="392"/>
        <v>2025</v>
      </c>
      <c r="AI1795" s="13">
        <f t="shared" si="393"/>
        <v>25</v>
      </c>
      <c r="AJ1795" s="13">
        <f>IF(AND(ISNUMBER(C1795),ISNUMBER(AK1795),ISNUMBER(AL1795),AH1795&gt;=Inputs!$B$5,AH1795&lt;=Inputs!$B$6,AH1795&lt;&gt;Inputs!$B$7,AH1795&lt;&gt;Inputs!$B$8),1,0)</f>
        <v>0</v>
      </c>
      <c r="AK1795" s="13">
        <f>IF(INDEX($E1795:$AF1795,Inputs!$C$10)="","",INDEX($E1795:$AF1795,Inputs!$C$10))</f>
        <v>278631</v>
      </c>
      <c r="AL1795" s="13">
        <f>IF(INDEX($E1795:$AF1795,Inputs!$C$11)="","",INDEX($E1795:$AF1795,Inputs!$C$11))</f>
        <v>243000</v>
      </c>
      <c r="AM1795" s="19">
        <f>Regression!$C$5+Regression!$C$6*A1795</f>
        <v>8742.7711597922171</v>
      </c>
      <c r="AN1795" s="27" t="str">
        <f t="shared" si="394"/>
        <v/>
      </c>
      <c r="AO1795" s="30">
        <f>INDEX('Seasonal Index'!$E$2:$E$53,AI1795)</f>
        <v>1.0360606930993077</v>
      </c>
      <c r="AP1795" s="34" t="str">
        <f t="shared" si="395"/>
        <v/>
      </c>
      <c r="AQ1795" s="16">
        <f>IF(AJ1795=1,A1795-Regression!$C$15,0)</f>
        <v>0</v>
      </c>
      <c r="AR1795" s="16">
        <f>IF(AJ1795=1,AK1795-Regression!$D$15,0)</f>
        <v>0</v>
      </c>
      <c r="AS1795" s="16">
        <f>IF(AJ1795=1,AL1795-Regression!$E$15,0)</f>
        <v>0</v>
      </c>
      <c r="AT1795" s="16">
        <f>IF(AJ1795=1,AP1795-Regression!$F$15,0)</f>
        <v>0</v>
      </c>
      <c r="AU1795" s="19">
        <f>IF(AND(ISNUMBER(AK1795),ISNUMBER(AL1795)),Regression!$C$38+Regression!$D$38*A1795+Regression!$E$38*AK1795+Regression!$F$38*AL1795,"")</f>
        <v>8627.9032269579111</v>
      </c>
      <c r="AV1795" s="34">
        <f t="shared" si="396"/>
        <v>8939.0313973157663</v>
      </c>
      <c r="AW1795" s="13" t="str">
        <f>IF(AJ1795=1,"Train",IF(AH1795=Inputs!$B$6+1,"Validation",IF(AH1795&gt;Inputs!$B$6+1,"Forecast","Not used")))</f>
        <v>Validation</v>
      </c>
      <c r="AX1795" s="34">
        <f t="shared" si="397"/>
        <v>9688</v>
      </c>
      <c r="AY1795" s="38">
        <f t="shared" si="398"/>
        <v>7.7308897882352776E-2</v>
      </c>
      <c r="AZ1795" s="13">
        <f t="shared" si="399"/>
        <v>0</v>
      </c>
      <c r="BB1795" s="19">
        <f>Regression!$C$45+Regression!$C$46*A1795</f>
        <v>8942.0217872326975</v>
      </c>
      <c r="BC1795" s="27" t="str">
        <f t="shared" si="400"/>
        <v/>
      </c>
      <c r="BD1795" s="30">
        <f>INDEX('Seasonal Index'!$H$2:$H$53,AI1795)</f>
        <v>1.0325970785197598</v>
      </c>
      <c r="BE1795" s="34">
        <f t="shared" si="401"/>
        <v>9233.5055735565238</v>
      </c>
      <c r="BF1795" s="38">
        <f t="shared" si="402"/>
        <v>4.6913132374429831E-2</v>
      </c>
      <c r="BG1795" s="13">
        <f t="shared" si="403"/>
        <v>0</v>
      </c>
      <c r="BH1795" s="13">
        <f t="shared" si="404"/>
        <v>-748.9686026842337</v>
      </c>
      <c r="BI1795" s="13">
        <f t="shared" si="405"/>
        <v>-454.49442644347619</v>
      </c>
    </row>
    <row r="1796" spans="1:61" x14ac:dyDescent="0.2">
      <c r="A1796" s="15">
        <v>1795</v>
      </c>
      <c r="B1796" s="35">
        <v>45835</v>
      </c>
      <c r="C1796" s="37"/>
      <c r="D1796" s="36">
        <v>8640</v>
      </c>
      <c r="E1796" s="15">
        <v>6104.72</v>
      </c>
      <c r="F1796" s="15">
        <v>236000</v>
      </c>
      <c r="G1796" s="15">
        <v>2816355.8571428601</v>
      </c>
      <c r="H1796" s="15">
        <v>66.778000000000006</v>
      </c>
      <c r="I1796" s="15">
        <v>69.962000000000003</v>
      </c>
      <c r="J1796" s="15">
        <v>3.2130000000000001</v>
      </c>
      <c r="K1796" s="15">
        <v>30042.113000000001</v>
      </c>
      <c r="L1796" s="15">
        <v>603157</v>
      </c>
      <c r="M1796" s="15">
        <v>586</v>
      </c>
      <c r="N1796" s="15">
        <v>16.042999999999999</v>
      </c>
      <c r="O1796" s="15">
        <v>278631</v>
      </c>
      <c r="P1796" s="15">
        <v>20746.400000000001</v>
      </c>
      <c r="Q1796" s="15">
        <v>5022632</v>
      </c>
      <c r="R1796" s="15">
        <v>1390000</v>
      </c>
      <c r="S1796" s="15">
        <v>11731</v>
      </c>
      <c r="T1796" s="15">
        <v>18.202999999999999</v>
      </c>
      <c r="U1796" s="15">
        <v>169.8</v>
      </c>
      <c r="V1796" s="15">
        <v>11</v>
      </c>
      <c r="W1796" s="15">
        <v>89.5</v>
      </c>
      <c r="X1796" s="15">
        <v>120.60814999999999</v>
      </c>
      <c r="Y1796" s="15">
        <v>4</v>
      </c>
      <c r="Z1796" s="15">
        <v>3.1965966224670401</v>
      </c>
      <c r="AA1796" s="15">
        <v>79.021072387695298</v>
      </c>
      <c r="AB1796" s="15">
        <v>340095</v>
      </c>
      <c r="AC1796" s="15">
        <v>27.16</v>
      </c>
      <c r="AD1796" s="15">
        <v>0</v>
      </c>
      <c r="AE1796" s="15">
        <v>0</v>
      </c>
      <c r="AF1796" s="15">
        <v>105.9</v>
      </c>
      <c r="AH1796" s="13">
        <f t="shared" si="392"/>
        <v>2025</v>
      </c>
      <c r="AI1796" s="13">
        <f t="shared" si="393"/>
        <v>26</v>
      </c>
      <c r="AJ1796" s="13">
        <f>IF(AND(ISNUMBER(C1796),ISNUMBER(AK1796),ISNUMBER(AL1796),AH1796&gt;=Inputs!$B$5,AH1796&lt;=Inputs!$B$6,AH1796&lt;&gt;Inputs!$B$7,AH1796&lt;&gt;Inputs!$B$8),1,0)</f>
        <v>0</v>
      </c>
      <c r="AK1796" s="13">
        <f>IF(INDEX($E1796:$AF1796,Inputs!$C$10)="","",INDEX($E1796:$AF1796,Inputs!$C$10))</f>
        <v>278631</v>
      </c>
      <c r="AL1796" s="13">
        <f>IF(INDEX($E1796:$AF1796,Inputs!$C$11)="","",INDEX($E1796:$AF1796,Inputs!$C$11))</f>
        <v>236000</v>
      </c>
      <c r="AM1796" s="19">
        <f>Regression!$C$5+Regression!$C$6*A1796</f>
        <v>8741.5984848538992</v>
      </c>
      <c r="AN1796" s="27" t="str">
        <f t="shared" si="394"/>
        <v/>
      </c>
      <c r="AO1796" s="30">
        <f>INDEX('Seasonal Index'!$E$2:$E$53,AI1796)</f>
        <v>1.057751041708793</v>
      </c>
      <c r="AP1796" s="34" t="str">
        <f t="shared" si="395"/>
        <v/>
      </c>
      <c r="AQ1796" s="16">
        <f>IF(AJ1796=1,A1796-Regression!$C$15,0)</f>
        <v>0</v>
      </c>
      <c r="AR1796" s="16">
        <f>IF(AJ1796=1,AK1796-Regression!$D$15,0)</f>
        <v>0</v>
      </c>
      <c r="AS1796" s="16">
        <f>IF(AJ1796=1,AL1796-Regression!$E$15,0)</f>
        <v>0</v>
      </c>
      <c r="AT1796" s="16">
        <f>IF(AJ1796=1,AP1796-Regression!$F$15,0)</f>
        <v>0</v>
      </c>
      <c r="AU1796" s="19">
        <f>IF(AND(ISNUMBER(AK1796),ISNUMBER(AL1796)),Regression!$C$38+Regression!$D$38*A1796+Regression!$E$38*AK1796+Regression!$F$38*AL1796,"")</f>
        <v>8644.9262033772757</v>
      </c>
      <c r="AV1796" s="34">
        <f t="shared" si="396"/>
        <v>9144.1796971179538</v>
      </c>
      <c r="AW1796" s="13" t="str">
        <f>IF(AJ1796=1,"Train",IF(AH1796=Inputs!$B$6+1,"Validation",IF(AH1796&gt;Inputs!$B$6+1,"Forecast","Not used")))</f>
        <v>Validation</v>
      </c>
      <c r="AX1796" s="34">
        <f t="shared" si="397"/>
        <v>8640</v>
      </c>
      <c r="AY1796" s="38">
        <f t="shared" si="398"/>
        <v>5.8354131610874278E-2</v>
      </c>
      <c r="AZ1796" s="13">
        <f t="shared" si="399"/>
        <v>0</v>
      </c>
      <c r="BB1796" s="19">
        <f>Regression!$C$45+Regression!$C$46*A1796</f>
        <v>8943.5812868454741</v>
      </c>
      <c r="BC1796" s="27" t="str">
        <f t="shared" si="400"/>
        <v/>
      </c>
      <c r="BD1796" s="30">
        <f>INDEX('Seasonal Index'!$H$2:$H$53,AI1796)</f>
        <v>1.0794606245983969</v>
      </c>
      <c r="BE1796" s="34">
        <f t="shared" si="401"/>
        <v>9654.2438420447488</v>
      </c>
      <c r="BF1796" s="38">
        <f t="shared" si="402"/>
        <v>0.11738933356999408</v>
      </c>
      <c r="BG1796" s="13">
        <f t="shared" si="403"/>
        <v>0</v>
      </c>
      <c r="BH1796" s="13">
        <f t="shared" si="404"/>
        <v>504.17969711795376</v>
      </c>
      <c r="BI1796" s="13">
        <f t="shared" si="405"/>
        <v>1014.2438420447488</v>
      </c>
    </row>
    <row r="1797" spans="1:61" x14ac:dyDescent="0.2">
      <c r="A1797" s="15">
        <v>1796</v>
      </c>
      <c r="B1797" s="35">
        <v>45842</v>
      </c>
      <c r="C1797" s="37"/>
      <c r="D1797" s="36">
        <v>9159</v>
      </c>
      <c r="E1797" s="15">
        <v>6227.4324999999999</v>
      </c>
      <c r="F1797" s="15">
        <v>231000</v>
      </c>
      <c r="G1797" s="15">
        <v>2652977.7142857099</v>
      </c>
      <c r="H1797" s="15">
        <v>67.432500000000005</v>
      </c>
      <c r="I1797" s="15">
        <v>69.605999999999995</v>
      </c>
      <c r="J1797" s="15">
        <v>3.1640000000000001</v>
      </c>
      <c r="K1797" s="15">
        <v>30042.113000000001</v>
      </c>
      <c r="L1797" s="15">
        <v>603157</v>
      </c>
      <c r="M1797" s="15">
        <v>586</v>
      </c>
      <c r="N1797" s="15">
        <v>16.042999999999999</v>
      </c>
      <c r="O1797" s="15">
        <v>278631</v>
      </c>
      <c r="P1797" s="15">
        <v>20746.400000000001</v>
      </c>
      <c r="Q1797" s="15">
        <v>5022632</v>
      </c>
      <c r="R1797" s="15">
        <v>1520000</v>
      </c>
      <c r="S1797" s="15">
        <v>11731</v>
      </c>
      <c r="T1797" s="15">
        <v>18.202999999999999</v>
      </c>
      <c r="U1797" s="15">
        <v>169.8</v>
      </c>
      <c r="V1797" s="15">
        <v>11</v>
      </c>
      <c r="W1797" s="15">
        <v>89.5</v>
      </c>
      <c r="X1797" s="15">
        <v>120.23432</v>
      </c>
      <c r="Y1797" s="15">
        <v>4</v>
      </c>
      <c r="Z1797" s="15">
        <v>3.1965966224670401</v>
      </c>
      <c r="AA1797" s="15">
        <v>79.021072387695298</v>
      </c>
      <c r="AB1797" s="15">
        <v>340095</v>
      </c>
      <c r="AC1797" s="15">
        <v>27.16</v>
      </c>
      <c r="AD1797" s="15">
        <v>1</v>
      </c>
      <c r="AE1797" s="15">
        <v>0</v>
      </c>
      <c r="AF1797" s="15">
        <v>92</v>
      </c>
      <c r="AH1797" s="13">
        <f t="shared" si="392"/>
        <v>2025</v>
      </c>
      <c r="AI1797" s="13">
        <f t="shared" si="393"/>
        <v>27</v>
      </c>
      <c r="AJ1797" s="13">
        <f>IF(AND(ISNUMBER(C1797),ISNUMBER(AK1797),ISNUMBER(AL1797),AH1797&gt;=Inputs!$B$5,AH1797&lt;=Inputs!$B$6,AH1797&lt;&gt;Inputs!$B$7,AH1797&lt;&gt;Inputs!$B$8),1,0)</f>
        <v>0</v>
      </c>
      <c r="AK1797" s="13">
        <f>IF(INDEX($E1797:$AF1797,Inputs!$C$10)="","",INDEX($E1797:$AF1797,Inputs!$C$10))</f>
        <v>278631</v>
      </c>
      <c r="AL1797" s="13">
        <f>IF(INDEX($E1797:$AF1797,Inputs!$C$11)="","",INDEX($E1797:$AF1797,Inputs!$C$11))</f>
        <v>231000</v>
      </c>
      <c r="AM1797" s="19">
        <f>Regression!$C$5+Regression!$C$6*A1797</f>
        <v>8740.4258099155795</v>
      </c>
      <c r="AN1797" s="27" t="str">
        <f t="shared" si="394"/>
        <v/>
      </c>
      <c r="AO1797" s="30">
        <f>INDEX('Seasonal Index'!$E$2:$E$53,AI1797)</f>
        <v>1.0212618850338866</v>
      </c>
      <c r="AP1797" s="34" t="str">
        <f t="shared" si="395"/>
        <v/>
      </c>
      <c r="AQ1797" s="16">
        <f>IF(AJ1797=1,A1797-Regression!$C$15,0)</f>
        <v>0</v>
      </c>
      <c r="AR1797" s="16">
        <f>IF(AJ1797=1,AK1797-Regression!$D$15,0)</f>
        <v>0</v>
      </c>
      <c r="AS1797" s="16">
        <f>IF(AJ1797=1,AL1797-Regression!$E$15,0)</f>
        <v>0</v>
      </c>
      <c r="AT1797" s="16">
        <f>IF(AJ1797=1,AP1797-Regression!$F$15,0)</f>
        <v>0</v>
      </c>
      <c r="AU1797" s="19">
        <f>IF(AND(ISNUMBER(AK1797),ISNUMBER(AL1797)),Regression!$C$38+Regression!$D$38*A1797+Regression!$E$38*AK1797+Regression!$F$38*AL1797,"")</f>
        <v>8656.6390970431275</v>
      </c>
      <c r="AV1797" s="34">
        <f t="shared" si="396"/>
        <v>8840.6955623043068</v>
      </c>
      <c r="AW1797" s="13" t="str">
        <f>IF(AJ1797=1,"Train",IF(AH1797=Inputs!$B$6+1,"Validation",IF(AH1797&gt;Inputs!$B$6+1,"Forecast","Not used")))</f>
        <v>Validation</v>
      </c>
      <c r="AX1797" s="34">
        <f t="shared" si="397"/>
        <v>9159</v>
      </c>
      <c r="AY1797" s="38">
        <f t="shared" si="398"/>
        <v>3.4753186777562312E-2</v>
      </c>
      <c r="AZ1797" s="13">
        <f t="shared" si="399"/>
        <v>0</v>
      </c>
      <c r="BB1797" s="19">
        <f>Regression!$C$45+Regression!$C$46*A1797</f>
        <v>8945.1407864582507</v>
      </c>
      <c r="BC1797" s="27" t="str">
        <f t="shared" si="400"/>
        <v/>
      </c>
      <c r="BD1797" s="30">
        <f>INDEX('Seasonal Index'!$H$2:$H$53,AI1797)</f>
        <v>0.99454601152310251</v>
      </c>
      <c r="BE1797" s="34">
        <f t="shared" si="401"/>
        <v>8896.3540916846814</v>
      </c>
      <c r="BF1797" s="38">
        <f t="shared" si="402"/>
        <v>2.867626469214091E-2</v>
      </c>
      <c r="BG1797" s="13">
        <f t="shared" si="403"/>
        <v>0</v>
      </c>
      <c r="BH1797" s="13">
        <f t="shared" si="404"/>
        <v>-318.3044376956932</v>
      </c>
      <c r="BI1797" s="13">
        <f t="shared" si="405"/>
        <v>-262.64590831531859</v>
      </c>
    </row>
    <row r="1798" spans="1:61" x14ac:dyDescent="0.2">
      <c r="A1798" s="15">
        <v>1797</v>
      </c>
      <c r="B1798" s="35">
        <v>45849</v>
      </c>
      <c r="C1798" s="37"/>
      <c r="D1798" s="36">
        <v>8489</v>
      </c>
      <c r="E1798" s="15">
        <v>6251.7939999999999</v>
      </c>
      <c r="F1798" s="15">
        <v>228000</v>
      </c>
      <c r="G1798" s="15">
        <v>2745734.42857143</v>
      </c>
      <c r="H1798" s="15">
        <v>69.146000000000001</v>
      </c>
      <c r="I1798" s="15">
        <v>71.774000000000001</v>
      </c>
      <c r="J1798" s="15">
        <v>3.125</v>
      </c>
      <c r="K1798" s="15">
        <v>30042.113000000001</v>
      </c>
      <c r="L1798" s="15">
        <v>682429</v>
      </c>
      <c r="M1798" s="15">
        <v>573</v>
      </c>
      <c r="N1798" s="15">
        <v>16.042999999999999</v>
      </c>
      <c r="O1798" s="15">
        <v>278631</v>
      </c>
      <c r="P1798" s="15">
        <v>20755</v>
      </c>
      <c r="Q1798" s="15">
        <v>5022632</v>
      </c>
      <c r="R1798" s="15">
        <v>1520000</v>
      </c>
      <c r="S1798" s="15">
        <v>11731</v>
      </c>
      <c r="T1798" s="15">
        <v>18.202999999999999</v>
      </c>
      <c r="U1798" s="15">
        <v>169.8</v>
      </c>
      <c r="V1798" s="15">
        <v>11</v>
      </c>
      <c r="W1798" s="15">
        <v>90.8</v>
      </c>
      <c r="X1798" s="15">
        <v>119.32357500000001</v>
      </c>
      <c r="Y1798" s="15">
        <v>4</v>
      </c>
      <c r="Z1798" s="15">
        <v>3.1965966224670401</v>
      </c>
      <c r="AA1798" s="15">
        <v>79.021072387695298</v>
      </c>
      <c r="AB1798" s="15">
        <v>340095</v>
      </c>
      <c r="AC1798" s="15">
        <v>27.88</v>
      </c>
      <c r="AD1798" s="15">
        <v>0</v>
      </c>
      <c r="AE1798" s="15">
        <v>0</v>
      </c>
      <c r="AF1798" s="15">
        <v>93.9</v>
      </c>
      <c r="AH1798" s="13">
        <f t="shared" si="392"/>
        <v>2025</v>
      </c>
      <c r="AI1798" s="13">
        <f t="shared" si="393"/>
        <v>28</v>
      </c>
      <c r="AJ1798" s="13">
        <f>IF(AND(ISNUMBER(C1798),ISNUMBER(AK1798),ISNUMBER(AL1798),AH1798&gt;=Inputs!$B$5,AH1798&lt;=Inputs!$B$6,AH1798&lt;&gt;Inputs!$B$7,AH1798&lt;&gt;Inputs!$B$8),1,0)</f>
        <v>0</v>
      </c>
      <c r="AK1798" s="13">
        <f>IF(INDEX($E1798:$AF1798,Inputs!$C$10)="","",INDEX($E1798:$AF1798,Inputs!$C$10))</f>
        <v>278631</v>
      </c>
      <c r="AL1798" s="13">
        <f>IF(INDEX($E1798:$AF1798,Inputs!$C$11)="","",INDEX($E1798:$AF1798,Inputs!$C$11))</f>
        <v>228000</v>
      </c>
      <c r="AM1798" s="19">
        <f>Regression!$C$5+Regression!$C$6*A1798</f>
        <v>8739.2531349772617</v>
      </c>
      <c r="AN1798" s="27" t="str">
        <f t="shared" si="394"/>
        <v/>
      </c>
      <c r="AO1798" s="30">
        <f>INDEX('Seasonal Index'!$E$2:$E$53,AI1798)</f>
        <v>1.0135090248159799</v>
      </c>
      <c r="AP1798" s="34" t="str">
        <f t="shared" si="395"/>
        <v/>
      </c>
      <c r="AQ1798" s="16">
        <f>IF(AJ1798=1,A1798-Regression!$C$15,0)</f>
        <v>0</v>
      </c>
      <c r="AR1798" s="16">
        <f>IF(AJ1798=1,AK1798-Regression!$D$15,0)</f>
        <v>0</v>
      </c>
      <c r="AS1798" s="16">
        <f>IF(AJ1798=1,AL1798-Regression!$E$15,0)</f>
        <v>0</v>
      </c>
      <c r="AT1798" s="16">
        <f>IF(AJ1798=1,AP1798-Regression!$F$15,0)</f>
        <v>0</v>
      </c>
      <c r="AU1798" s="19">
        <f>IF(AND(ISNUMBER(AK1798),ISNUMBER(AL1798)),Regression!$C$38+Regression!$D$38*A1798+Regression!$E$38*AK1798+Regression!$F$38*AL1798,"")</f>
        <v>8663.0419079554649</v>
      </c>
      <c r="AV1798" s="34">
        <f t="shared" si="396"/>
        <v>8780.0711560719101</v>
      </c>
      <c r="AW1798" s="13" t="str">
        <f>IF(AJ1798=1,"Train",IF(AH1798=Inputs!$B$6+1,"Validation",IF(AH1798&gt;Inputs!$B$6+1,"Forecast","Not used")))</f>
        <v>Validation</v>
      </c>
      <c r="AX1798" s="34">
        <f t="shared" si="397"/>
        <v>8489</v>
      </c>
      <c r="AY1798" s="38">
        <f t="shared" si="398"/>
        <v>3.4288038175510668E-2</v>
      </c>
      <c r="AZ1798" s="13">
        <f t="shared" si="399"/>
        <v>0</v>
      </c>
      <c r="BB1798" s="19">
        <f>Regression!$C$45+Regression!$C$46*A1798</f>
        <v>8946.7002860710272</v>
      </c>
      <c r="BC1798" s="27" t="str">
        <f t="shared" si="400"/>
        <v/>
      </c>
      <c r="BD1798" s="30">
        <f>INDEX('Seasonal Index'!$H$2:$H$53,AI1798)</f>
        <v>0.99258235973728948</v>
      </c>
      <c r="BE1798" s="34">
        <f t="shared" si="401"/>
        <v>8880.3368818106628</v>
      </c>
      <c r="BF1798" s="38">
        <f t="shared" si="402"/>
        <v>4.6099291060273627E-2</v>
      </c>
      <c r="BG1798" s="13">
        <f t="shared" si="403"/>
        <v>0</v>
      </c>
      <c r="BH1798" s="13">
        <f t="shared" si="404"/>
        <v>291.07115607191008</v>
      </c>
      <c r="BI1798" s="13">
        <f t="shared" si="405"/>
        <v>391.33688181066282</v>
      </c>
    </row>
    <row r="1799" spans="1:61" x14ac:dyDescent="0.2">
      <c r="A1799" s="15">
        <v>1798</v>
      </c>
      <c r="B1799" s="35">
        <v>45856</v>
      </c>
      <c r="C1799" s="37"/>
      <c r="D1799" s="36">
        <v>8967</v>
      </c>
      <c r="E1799" s="15">
        <v>6274.0339999999997</v>
      </c>
      <c r="F1799" s="15">
        <v>221000</v>
      </c>
      <c r="G1799" s="15">
        <v>2799334.8571428601</v>
      </c>
      <c r="H1799" s="15">
        <v>68.073999999999998</v>
      </c>
      <c r="I1799" s="15">
        <v>70.656000000000006</v>
      </c>
      <c r="J1799" s="15">
        <v>3.13</v>
      </c>
      <c r="K1799" s="15">
        <v>30042.113000000001</v>
      </c>
      <c r="L1799" s="15">
        <v>682429</v>
      </c>
      <c r="M1799" s="15">
        <v>573</v>
      </c>
      <c r="N1799" s="15">
        <v>16.282</v>
      </c>
      <c r="O1799" s="15">
        <v>295214</v>
      </c>
      <c r="P1799" s="15">
        <v>20755</v>
      </c>
      <c r="Q1799" s="15">
        <v>5022632</v>
      </c>
      <c r="R1799" s="15">
        <v>1520000</v>
      </c>
      <c r="S1799" s="15">
        <v>11731</v>
      </c>
      <c r="T1799" s="15">
        <v>18.202999999999999</v>
      </c>
      <c r="U1799" s="15">
        <v>169.8</v>
      </c>
      <c r="V1799" s="15">
        <v>11</v>
      </c>
      <c r="W1799" s="15">
        <v>90.8</v>
      </c>
      <c r="X1799" s="15">
        <v>119.78879999999999</v>
      </c>
      <c r="Y1799" s="15">
        <v>4</v>
      </c>
      <c r="Z1799" s="15">
        <v>3.01545929908752</v>
      </c>
      <c r="AA1799" s="15">
        <v>79.021072387695298</v>
      </c>
      <c r="AB1799" s="15">
        <v>340095</v>
      </c>
      <c r="AC1799" s="15">
        <v>27.88</v>
      </c>
      <c r="AD1799" s="15">
        <v>0</v>
      </c>
      <c r="AE1799" s="15">
        <v>0</v>
      </c>
      <c r="AF1799" s="15">
        <v>89.3</v>
      </c>
      <c r="AH1799" s="13">
        <f t="shared" si="392"/>
        <v>2025</v>
      </c>
      <c r="AI1799" s="13">
        <f t="shared" si="393"/>
        <v>29</v>
      </c>
      <c r="AJ1799" s="13">
        <f>IF(AND(ISNUMBER(C1799),ISNUMBER(AK1799),ISNUMBER(AL1799),AH1799&gt;=Inputs!$B$5,AH1799&lt;=Inputs!$B$6,AH1799&lt;&gt;Inputs!$B$7,AH1799&lt;&gt;Inputs!$B$8),1,0)</f>
        <v>0</v>
      </c>
      <c r="AK1799" s="13">
        <f>IF(INDEX($E1799:$AF1799,Inputs!$C$10)="","",INDEX($E1799:$AF1799,Inputs!$C$10))</f>
        <v>295214</v>
      </c>
      <c r="AL1799" s="13">
        <f>IF(INDEX($E1799:$AF1799,Inputs!$C$11)="","",INDEX($E1799:$AF1799,Inputs!$C$11))</f>
        <v>221000</v>
      </c>
      <c r="AM1799" s="19">
        <f>Regression!$C$5+Regression!$C$6*A1799</f>
        <v>8738.080460038942</v>
      </c>
      <c r="AN1799" s="27" t="str">
        <f t="shared" si="394"/>
        <v/>
      </c>
      <c r="AO1799" s="30">
        <f>INDEX('Seasonal Index'!$E$2:$E$53,AI1799)</f>
        <v>1.0519566788647539</v>
      </c>
      <c r="AP1799" s="34" t="str">
        <f t="shared" si="395"/>
        <v/>
      </c>
      <c r="AQ1799" s="16">
        <f>IF(AJ1799=1,A1799-Regression!$C$15,0)</f>
        <v>0</v>
      </c>
      <c r="AR1799" s="16">
        <f>IF(AJ1799=1,AK1799-Regression!$D$15,0)</f>
        <v>0</v>
      </c>
      <c r="AS1799" s="16">
        <f>IF(AJ1799=1,AL1799-Regression!$E$15,0)</f>
        <v>0</v>
      </c>
      <c r="AT1799" s="16">
        <f>IF(AJ1799=1,AP1799-Regression!$F$15,0)</f>
        <v>0</v>
      </c>
      <c r="AU1799" s="19">
        <f>IF(AND(ISNUMBER(AK1799),ISNUMBER(AL1799)),Regression!$C$38+Regression!$D$38*A1799+Regression!$E$38*AK1799+Regression!$F$38*AL1799,"")</f>
        <v>8710.3234055945904</v>
      </c>
      <c r="AV1799" s="34">
        <f t="shared" si="396"/>
        <v>9162.8828815872184</v>
      </c>
      <c r="AW1799" s="13" t="str">
        <f>IF(AJ1799=1,"Train",IF(AH1799=Inputs!$B$6+1,"Validation",IF(AH1799&gt;Inputs!$B$6+1,"Forecast","Not used")))</f>
        <v>Validation</v>
      </c>
      <c r="AX1799" s="34">
        <f t="shared" si="397"/>
        <v>8967</v>
      </c>
      <c r="AY1799" s="38">
        <f t="shared" si="398"/>
        <v>2.1844862449784591E-2</v>
      </c>
      <c r="AZ1799" s="13">
        <f t="shared" si="399"/>
        <v>0</v>
      </c>
      <c r="BB1799" s="19">
        <f>Regression!$C$45+Regression!$C$46*A1799</f>
        <v>8948.2597856838038</v>
      </c>
      <c r="BC1799" s="27" t="str">
        <f t="shared" si="400"/>
        <v/>
      </c>
      <c r="BD1799" s="30">
        <f>INDEX('Seasonal Index'!$H$2:$H$53,AI1799)</f>
        <v>1.0486159669304305</v>
      </c>
      <c r="BE1799" s="34">
        <f t="shared" si="401"/>
        <v>9383.2880875095088</v>
      </c>
      <c r="BF1799" s="38">
        <f t="shared" si="402"/>
        <v>4.6424454946973219E-2</v>
      </c>
      <c r="BG1799" s="13">
        <f t="shared" si="403"/>
        <v>0</v>
      </c>
      <c r="BH1799" s="13">
        <f t="shared" si="404"/>
        <v>195.88288158721844</v>
      </c>
      <c r="BI1799" s="13">
        <f t="shared" si="405"/>
        <v>416.28808750950884</v>
      </c>
    </row>
    <row r="1800" spans="1:61" x14ac:dyDescent="0.2">
      <c r="A1800" s="15">
        <v>1799</v>
      </c>
      <c r="B1800" s="35">
        <v>45863</v>
      </c>
      <c r="C1800" s="37"/>
      <c r="D1800" s="36">
        <v>9152</v>
      </c>
      <c r="E1800" s="15">
        <v>6345.2240000000002</v>
      </c>
      <c r="F1800" s="15">
        <v>218000</v>
      </c>
      <c r="G1800" s="15">
        <v>2793683.42857143</v>
      </c>
      <c r="H1800" s="15">
        <v>67.108000000000004</v>
      </c>
      <c r="I1800" s="15">
        <v>70.085999999999999</v>
      </c>
      <c r="J1800" s="15">
        <v>3.121</v>
      </c>
      <c r="K1800" s="15">
        <v>30042.113000000001</v>
      </c>
      <c r="L1800" s="15">
        <v>682429</v>
      </c>
      <c r="M1800" s="15">
        <v>573</v>
      </c>
      <c r="N1800" s="15">
        <v>16.282</v>
      </c>
      <c r="O1800" s="15">
        <v>295214</v>
      </c>
      <c r="P1800" s="15">
        <v>20755</v>
      </c>
      <c r="Q1800" s="15">
        <v>5022632</v>
      </c>
      <c r="R1800" s="15">
        <v>1520000</v>
      </c>
      <c r="S1800" s="15">
        <v>11731</v>
      </c>
      <c r="T1800" s="15">
        <v>18.202999999999999</v>
      </c>
      <c r="U1800" s="15">
        <v>169.8</v>
      </c>
      <c r="V1800" s="15">
        <v>11</v>
      </c>
      <c r="W1800" s="15">
        <v>90.8</v>
      </c>
      <c r="X1800" s="15">
        <v>120.42865999999999</v>
      </c>
      <c r="Y1800" s="15">
        <v>4</v>
      </c>
      <c r="Z1800" s="15">
        <v>3.01545929908752</v>
      </c>
      <c r="AA1800" s="15">
        <v>79.021072387695298</v>
      </c>
      <c r="AB1800" s="15">
        <v>340095</v>
      </c>
      <c r="AC1800" s="15">
        <v>27.88</v>
      </c>
      <c r="AD1800" s="15">
        <v>0</v>
      </c>
      <c r="AE1800" s="15">
        <v>0</v>
      </c>
      <c r="AF1800" s="15">
        <v>96.2</v>
      </c>
      <c r="AH1800" s="13">
        <f t="shared" si="392"/>
        <v>2025</v>
      </c>
      <c r="AI1800" s="13">
        <f t="shared" si="393"/>
        <v>30</v>
      </c>
      <c r="AJ1800" s="13">
        <f>IF(AND(ISNUMBER(C1800),ISNUMBER(AK1800),ISNUMBER(AL1800),AH1800&gt;=Inputs!$B$5,AH1800&lt;=Inputs!$B$6,AH1800&lt;&gt;Inputs!$B$7,AH1800&lt;&gt;Inputs!$B$8),1,0)</f>
        <v>0</v>
      </c>
      <c r="AK1800" s="13">
        <f>IF(INDEX($E1800:$AF1800,Inputs!$C$10)="","",INDEX($E1800:$AF1800,Inputs!$C$10))</f>
        <v>295214</v>
      </c>
      <c r="AL1800" s="13">
        <f>IF(INDEX($E1800:$AF1800,Inputs!$C$11)="","",INDEX($E1800:$AF1800,Inputs!$C$11))</f>
        <v>218000</v>
      </c>
      <c r="AM1800" s="19">
        <f>Regression!$C$5+Regression!$C$6*A1800</f>
        <v>8736.9077851006223</v>
      </c>
      <c r="AN1800" s="27" t="str">
        <f t="shared" si="394"/>
        <v/>
      </c>
      <c r="AO1800" s="30">
        <f>INDEX('Seasonal Index'!$E$2:$E$53,AI1800)</f>
        <v>1.0317130415362794</v>
      </c>
      <c r="AP1800" s="34" t="str">
        <f t="shared" si="395"/>
        <v/>
      </c>
      <c r="AQ1800" s="16">
        <f>IF(AJ1800=1,A1800-Regression!$C$15,0)</f>
        <v>0</v>
      </c>
      <c r="AR1800" s="16">
        <f>IF(AJ1800=1,AK1800-Regression!$D$15,0)</f>
        <v>0</v>
      </c>
      <c r="AS1800" s="16">
        <f>IF(AJ1800=1,AL1800-Regression!$E$15,0)</f>
        <v>0</v>
      </c>
      <c r="AT1800" s="16">
        <f>IF(AJ1800=1,AP1800-Regression!$F$15,0)</f>
        <v>0</v>
      </c>
      <c r="AU1800" s="19">
        <f>IF(AND(ISNUMBER(AK1800),ISNUMBER(AL1800)),Regression!$C$38+Regression!$D$38*A1800+Regression!$E$38*AK1800+Regression!$F$38*AL1800,"")</f>
        <v>8716.726216506926</v>
      </c>
      <c r="AV1800" s="34">
        <f t="shared" si="396"/>
        <v>8993.1601170713857</v>
      </c>
      <c r="AW1800" s="13" t="str">
        <f>IF(AJ1800=1,"Train",IF(AH1800=Inputs!$B$6+1,"Validation",IF(AH1800&gt;Inputs!$B$6+1,"Forecast","Not used")))</f>
        <v>Validation</v>
      </c>
      <c r="AX1800" s="34">
        <f t="shared" si="397"/>
        <v>9152</v>
      </c>
      <c r="AY1800" s="38">
        <f t="shared" si="398"/>
        <v>1.7355756438878312E-2</v>
      </c>
      <c r="AZ1800" s="13">
        <f t="shared" si="399"/>
        <v>0</v>
      </c>
      <c r="BB1800" s="19">
        <f>Regression!$C$45+Regression!$C$46*A1800</f>
        <v>8949.8192852965803</v>
      </c>
      <c r="BC1800" s="27" t="str">
        <f t="shared" si="400"/>
        <v/>
      </c>
      <c r="BD1800" s="30">
        <f>INDEX('Seasonal Index'!$H$2:$H$53,AI1800)</f>
        <v>1.0099032328934463</v>
      </c>
      <c r="BE1800" s="34">
        <f t="shared" si="401"/>
        <v>9038.4514300331302</v>
      </c>
      <c r="BF1800" s="38">
        <f t="shared" si="402"/>
        <v>1.2406967872254126E-2</v>
      </c>
      <c r="BG1800" s="13">
        <f t="shared" si="403"/>
        <v>0</v>
      </c>
      <c r="BH1800" s="13">
        <f t="shared" si="404"/>
        <v>-158.83988292861432</v>
      </c>
      <c r="BI1800" s="13">
        <f t="shared" si="405"/>
        <v>-113.54856996686976</v>
      </c>
    </row>
    <row r="1801" spans="1:61" x14ac:dyDescent="0.2">
      <c r="A1801" s="15">
        <v>1800</v>
      </c>
      <c r="B1801" s="35">
        <v>45870</v>
      </c>
      <c r="C1801" s="37"/>
      <c r="D1801" s="36">
        <v>9040</v>
      </c>
      <c r="E1801" s="15">
        <v>6340.1859999999997</v>
      </c>
      <c r="F1801" s="15">
        <v>219000</v>
      </c>
      <c r="G1801" s="15">
        <v>2787675.8571428601</v>
      </c>
      <c r="H1801" s="15">
        <v>69.584000000000003</v>
      </c>
      <c r="I1801" s="15">
        <v>72.408000000000001</v>
      </c>
      <c r="J1801" s="15">
        <v>3.1230000000000002</v>
      </c>
      <c r="K1801" s="15">
        <v>30042.113000000001</v>
      </c>
      <c r="L1801" s="15">
        <v>682429</v>
      </c>
      <c r="M1801" s="15">
        <v>573</v>
      </c>
      <c r="N1801" s="15">
        <v>16.282</v>
      </c>
      <c r="O1801" s="15">
        <v>295214</v>
      </c>
      <c r="P1801" s="15">
        <v>20755</v>
      </c>
      <c r="Q1801" s="15">
        <v>5022632</v>
      </c>
      <c r="R1801" s="15">
        <v>1520000</v>
      </c>
      <c r="S1801" s="15">
        <v>11731</v>
      </c>
      <c r="T1801" s="15">
        <v>18.202999999999999</v>
      </c>
      <c r="U1801" s="15">
        <v>169.8</v>
      </c>
      <c r="V1801" s="15">
        <v>11</v>
      </c>
      <c r="W1801" s="15">
        <v>90.8</v>
      </c>
      <c r="X1801" s="15">
        <v>119.75978000000001</v>
      </c>
      <c r="Y1801" s="15">
        <v>4</v>
      </c>
      <c r="Z1801" s="15">
        <v>3.01545929908752</v>
      </c>
      <c r="AA1801" s="15">
        <v>79.021072387695298</v>
      </c>
      <c r="AB1801" s="15">
        <v>340095</v>
      </c>
      <c r="AC1801" s="15">
        <v>27.88</v>
      </c>
      <c r="AD1801" s="15">
        <v>0</v>
      </c>
      <c r="AE1801" s="15">
        <v>0</v>
      </c>
      <c r="AF1801" s="15">
        <v>96.3</v>
      </c>
      <c r="AH1801" s="13">
        <f t="shared" si="392"/>
        <v>2025</v>
      </c>
      <c r="AI1801" s="13">
        <f t="shared" si="393"/>
        <v>31</v>
      </c>
      <c r="AJ1801" s="13">
        <f>IF(AND(ISNUMBER(C1801),ISNUMBER(AK1801),ISNUMBER(AL1801),AH1801&gt;=Inputs!$B$5,AH1801&lt;=Inputs!$B$6,AH1801&lt;&gt;Inputs!$B$7,AH1801&lt;&gt;Inputs!$B$8),1,0)</f>
        <v>0</v>
      </c>
      <c r="AK1801" s="13">
        <f>IF(INDEX($E1801:$AF1801,Inputs!$C$10)="","",INDEX($E1801:$AF1801,Inputs!$C$10))</f>
        <v>295214</v>
      </c>
      <c r="AL1801" s="13">
        <f>IF(INDEX($E1801:$AF1801,Inputs!$C$11)="","",INDEX($E1801:$AF1801,Inputs!$C$11))</f>
        <v>219000</v>
      </c>
      <c r="AM1801" s="19">
        <f>Regression!$C$5+Regression!$C$6*A1801</f>
        <v>8735.7351101623044</v>
      </c>
      <c r="AN1801" s="27" t="str">
        <f t="shared" si="394"/>
        <v/>
      </c>
      <c r="AO1801" s="30">
        <f>INDEX('Seasonal Index'!$E$2:$E$53,AI1801)</f>
        <v>1.0399732200612197</v>
      </c>
      <c r="AP1801" s="34" t="str">
        <f t="shared" si="395"/>
        <v/>
      </c>
      <c r="AQ1801" s="16">
        <f>IF(AJ1801=1,A1801-Regression!$C$15,0)</f>
        <v>0</v>
      </c>
      <c r="AR1801" s="16">
        <f>IF(AJ1801=1,AK1801-Regression!$D$15,0)</f>
        <v>0</v>
      </c>
      <c r="AS1801" s="16">
        <f>IF(AJ1801=1,AL1801-Regression!$E$15,0)</f>
        <v>0</v>
      </c>
      <c r="AT1801" s="16">
        <f>IF(AJ1801=1,AP1801-Regression!$F$15,0)</f>
        <v>0</v>
      </c>
      <c r="AU1801" s="19">
        <f>IF(AND(ISNUMBER(AK1801),ISNUMBER(AL1801)),Regression!$C$38+Regression!$D$38*A1801+Regression!$E$38*AK1801+Regression!$F$38*AL1801,"")</f>
        <v>8712.5088619122344</v>
      </c>
      <c r="AV1801" s="34">
        <f t="shared" si="396"/>
        <v>9060.7758959347793</v>
      </c>
      <c r="AW1801" s="13" t="str">
        <f>IF(AJ1801=1,"Train",IF(AH1801=Inputs!$B$6+1,"Validation",IF(AH1801&gt;Inputs!$B$6+1,"Forecast","Not used")))</f>
        <v>Validation</v>
      </c>
      <c r="AX1801" s="34">
        <f t="shared" si="397"/>
        <v>9040</v>
      </c>
      <c r="AY1801" s="38">
        <f t="shared" si="398"/>
        <v>2.2982185768561205E-3</v>
      </c>
      <c r="AZ1801" s="13">
        <f t="shared" si="399"/>
        <v>0</v>
      </c>
      <c r="BB1801" s="19">
        <f>Regression!$C$45+Regression!$C$46*A1801</f>
        <v>8951.3787849093569</v>
      </c>
      <c r="BC1801" s="27" t="str">
        <f t="shared" si="400"/>
        <v/>
      </c>
      <c r="BD1801" s="30">
        <f>INDEX('Seasonal Index'!$H$2:$H$53,AI1801)</f>
        <v>1.0389647971011076</v>
      </c>
      <c r="BE1801" s="34">
        <f t="shared" si="401"/>
        <v>9300.1674430385083</v>
      </c>
      <c r="BF1801" s="38">
        <f t="shared" si="402"/>
        <v>2.8779584406914634E-2</v>
      </c>
      <c r="BG1801" s="13">
        <f t="shared" si="403"/>
        <v>0</v>
      </c>
      <c r="BH1801" s="13">
        <f t="shared" si="404"/>
        <v>20.775895934779328</v>
      </c>
      <c r="BI1801" s="13">
        <f t="shared" si="405"/>
        <v>260.16744303850828</v>
      </c>
    </row>
    <row r="1802" spans="1:61" x14ac:dyDescent="0.2">
      <c r="A1802" s="15">
        <v>1801</v>
      </c>
      <c r="B1802" s="35">
        <v>45877</v>
      </c>
      <c r="C1802" s="37"/>
      <c r="D1802" s="36">
        <v>9000</v>
      </c>
      <c r="E1802" s="15">
        <v>6340.7280000000001</v>
      </c>
      <c r="F1802" s="15">
        <v>226000</v>
      </c>
      <c r="G1802" s="15">
        <v>2719990.7142857099</v>
      </c>
      <c r="H1802" s="15">
        <v>65.75</v>
      </c>
      <c r="I1802" s="15">
        <v>68.165999999999997</v>
      </c>
      <c r="J1802" s="15">
        <v>3.14</v>
      </c>
      <c r="K1802" s="15">
        <v>30485.728999999999</v>
      </c>
      <c r="L1802" s="15">
        <v>682429</v>
      </c>
      <c r="M1802" s="15">
        <v>554</v>
      </c>
      <c r="N1802" s="15">
        <v>16.282</v>
      </c>
      <c r="O1802" s="15">
        <v>295214</v>
      </c>
      <c r="P1802" s="15">
        <v>20868.400000000001</v>
      </c>
      <c r="Q1802" s="15">
        <v>5022632</v>
      </c>
      <c r="R1802" s="15">
        <v>1520000</v>
      </c>
      <c r="S1802" s="15">
        <v>11731</v>
      </c>
      <c r="T1802" s="15">
        <v>18.202999999999999</v>
      </c>
      <c r="U1802" s="15">
        <v>171.38</v>
      </c>
      <c r="V1802" s="15">
        <v>11</v>
      </c>
      <c r="W1802" s="15">
        <v>94.3</v>
      </c>
      <c r="X1802" s="15">
        <v>121.18394000000001</v>
      </c>
      <c r="Y1802" s="15">
        <v>4</v>
      </c>
      <c r="Z1802" s="15">
        <v>3.01545929908752</v>
      </c>
      <c r="AA1802" s="15">
        <v>79.021072387695298</v>
      </c>
      <c r="AB1802" s="15">
        <v>340095</v>
      </c>
      <c r="AC1802" s="15">
        <v>27.27</v>
      </c>
      <c r="AD1802" s="15">
        <v>0</v>
      </c>
      <c r="AE1802" s="15">
        <v>0</v>
      </c>
      <c r="AF1802" s="15">
        <v>74.400000000000006</v>
      </c>
      <c r="AH1802" s="13">
        <f t="shared" si="392"/>
        <v>2025</v>
      </c>
      <c r="AI1802" s="13">
        <f t="shared" si="393"/>
        <v>32</v>
      </c>
      <c r="AJ1802" s="13">
        <f>IF(AND(ISNUMBER(C1802),ISNUMBER(AK1802),ISNUMBER(AL1802),AH1802&gt;=Inputs!$B$5,AH1802&lt;=Inputs!$B$6,AH1802&lt;&gt;Inputs!$B$7,AH1802&lt;&gt;Inputs!$B$8),1,0)</f>
        <v>0</v>
      </c>
      <c r="AK1802" s="13">
        <f>IF(INDEX($E1802:$AF1802,Inputs!$C$10)="","",INDEX($E1802:$AF1802,Inputs!$C$10))</f>
        <v>295214</v>
      </c>
      <c r="AL1802" s="13">
        <f>IF(INDEX($E1802:$AF1802,Inputs!$C$11)="","",INDEX($E1802:$AF1802,Inputs!$C$11))</f>
        <v>226000</v>
      </c>
      <c r="AM1802" s="19">
        <f>Regression!$C$5+Regression!$C$6*A1802</f>
        <v>8734.5624352239847</v>
      </c>
      <c r="AN1802" s="27" t="str">
        <f t="shared" si="394"/>
        <v/>
      </c>
      <c r="AO1802" s="30">
        <f>INDEX('Seasonal Index'!$E$2:$E$53,AI1802)</f>
        <v>1.040616931741758</v>
      </c>
      <c r="AP1802" s="34" t="str">
        <f t="shared" si="395"/>
        <v/>
      </c>
      <c r="AQ1802" s="16">
        <f>IF(AJ1802=1,A1802-Regression!$C$15,0)</f>
        <v>0</v>
      </c>
      <c r="AR1802" s="16">
        <f>IF(AJ1802=1,AK1802-Regression!$D$15,0)</f>
        <v>0</v>
      </c>
      <c r="AS1802" s="16">
        <f>IF(AJ1802=1,AL1802-Regression!$E$15,0)</f>
        <v>0</v>
      </c>
      <c r="AT1802" s="16">
        <f>IF(AJ1802=1,AP1802-Regression!$F$15,0)</f>
        <v>0</v>
      </c>
      <c r="AU1802" s="19">
        <f>IF(AND(ISNUMBER(AK1802),ISNUMBER(AL1802)),Regression!$C$38+Regression!$D$38*A1802+Regression!$E$38*AK1802+Regression!$F$38*AL1802,"")</f>
        <v>8692.361259057001</v>
      </c>
      <c r="AV1802" s="34">
        <f t="shared" si="396"/>
        <v>9045.4183029908199</v>
      </c>
      <c r="AW1802" s="13" t="str">
        <f>IF(AJ1802=1,"Train",IF(AH1802=Inputs!$B$6+1,"Validation",IF(AH1802&gt;Inputs!$B$6+1,"Forecast","Not used")))</f>
        <v>Validation</v>
      </c>
      <c r="AX1802" s="34">
        <f t="shared" si="397"/>
        <v>9000</v>
      </c>
      <c r="AY1802" s="38">
        <f t="shared" si="398"/>
        <v>5.0464781100911047E-3</v>
      </c>
      <c r="AZ1802" s="13">
        <f t="shared" si="399"/>
        <v>0</v>
      </c>
      <c r="BB1802" s="19">
        <f>Regression!$C$45+Regression!$C$46*A1802</f>
        <v>8952.9382845221353</v>
      </c>
      <c r="BC1802" s="27" t="str">
        <f t="shared" si="400"/>
        <v/>
      </c>
      <c r="BD1802" s="30">
        <f>INDEX('Seasonal Index'!$H$2:$H$53,AI1802)</f>
        <v>1.0332208948643213</v>
      </c>
      <c r="BE1802" s="34">
        <f t="shared" si="401"/>
        <v>9250.3629059990035</v>
      </c>
      <c r="BF1802" s="38">
        <f t="shared" si="402"/>
        <v>2.7818100666555944E-2</v>
      </c>
      <c r="BG1802" s="13">
        <f t="shared" si="403"/>
        <v>0</v>
      </c>
      <c r="BH1802" s="13">
        <f t="shared" si="404"/>
        <v>45.418302990819939</v>
      </c>
      <c r="BI1802" s="13">
        <f t="shared" si="405"/>
        <v>250.36290599900349</v>
      </c>
    </row>
    <row r="1803" spans="1:61" x14ac:dyDescent="0.2">
      <c r="A1803" s="15">
        <v>1802</v>
      </c>
      <c r="B1803" s="35">
        <v>45884</v>
      </c>
      <c r="C1803" s="37"/>
      <c r="D1803" s="36">
        <v>8842</v>
      </c>
      <c r="E1803" s="15">
        <v>6440.826</v>
      </c>
      <c r="F1803" s="15">
        <v>224000</v>
      </c>
      <c r="G1803" s="15">
        <v>2629623.7142857099</v>
      </c>
      <c r="H1803" s="15">
        <v>64.34</v>
      </c>
      <c r="I1803" s="15">
        <v>67.165999999999997</v>
      </c>
      <c r="J1803" s="15">
        <v>3.1179999999999999</v>
      </c>
      <c r="K1803" s="15">
        <v>30485.728999999999</v>
      </c>
      <c r="L1803" s="15">
        <v>698460</v>
      </c>
      <c r="M1803" s="15">
        <v>554</v>
      </c>
      <c r="N1803" s="15">
        <v>16.282</v>
      </c>
      <c r="O1803" s="15">
        <v>286872</v>
      </c>
      <c r="P1803" s="15">
        <v>20868.400000000001</v>
      </c>
      <c r="Q1803" s="15">
        <v>5022632</v>
      </c>
      <c r="R1803" s="15">
        <v>1520000</v>
      </c>
      <c r="S1803" s="15">
        <v>11731</v>
      </c>
      <c r="T1803" s="15">
        <v>18.202999999999999</v>
      </c>
      <c r="U1803" s="15">
        <v>171.38</v>
      </c>
      <c r="V1803" s="15">
        <v>11</v>
      </c>
      <c r="W1803" s="15">
        <v>94.3</v>
      </c>
      <c r="X1803" s="15">
        <v>120.64790000000001</v>
      </c>
      <c r="Y1803" s="15">
        <v>4</v>
      </c>
      <c r="Z1803" s="15">
        <v>3.01545929908752</v>
      </c>
      <c r="AA1803" s="15">
        <v>79.021072387695298</v>
      </c>
      <c r="AB1803" s="15">
        <v>340095</v>
      </c>
      <c r="AC1803" s="15">
        <v>27.27</v>
      </c>
      <c r="AD1803" s="15">
        <v>0</v>
      </c>
      <c r="AE1803" s="15">
        <v>0</v>
      </c>
      <c r="AF1803" s="15">
        <v>94.8</v>
      </c>
      <c r="AH1803" s="13">
        <f t="shared" si="392"/>
        <v>2025</v>
      </c>
      <c r="AI1803" s="13">
        <f t="shared" si="393"/>
        <v>33</v>
      </c>
      <c r="AJ1803" s="13">
        <f>IF(AND(ISNUMBER(C1803),ISNUMBER(AK1803),ISNUMBER(AL1803),AH1803&gt;=Inputs!$B$5,AH1803&lt;=Inputs!$B$6,AH1803&lt;&gt;Inputs!$B$7,AH1803&lt;&gt;Inputs!$B$8),1,0)</f>
        <v>0</v>
      </c>
      <c r="AK1803" s="13">
        <f>IF(INDEX($E1803:$AF1803,Inputs!$C$10)="","",INDEX($E1803:$AF1803,Inputs!$C$10))</f>
        <v>286872</v>
      </c>
      <c r="AL1803" s="13">
        <f>IF(INDEX($E1803:$AF1803,Inputs!$C$11)="","",INDEX($E1803:$AF1803,Inputs!$C$11))</f>
        <v>224000</v>
      </c>
      <c r="AM1803" s="19">
        <f>Regression!$C$5+Regression!$C$6*A1803</f>
        <v>8733.3897602856669</v>
      </c>
      <c r="AN1803" s="27" t="str">
        <f t="shared" si="394"/>
        <v/>
      </c>
      <c r="AO1803" s="30">
        <f>INDEX('Seasonal Index'!$E$2:$E$53,AI1803)</f>
        <v>1.027478065834379</v>
      </c>
      <c r="AP1803" s="34" t="str">
        <f t="shared" si="395"/>
        <v/>
      </c>
      <c r="AQ1803" s="16">
        <f>IF(AJ1803=1,A1803-Regression!$C$15,0)</f>
        <v>0</v>
      </c>
      <c r="AR1803" s="16">
        <f>IF(AJ1803=1,AK1803-Regression!$D$15,0)</f>
        <v>0</v>
      </c>
      <c r="AS1803" s="16">
        <f>IF(AJ1803=1,AL1803-Regression!$E$15,0)</f>
        <v>0</v>
      </c>
      <c r="AT1803" s="16">
        <f>IF(AJ1803=1,AP1803-Regression!$F$15,0)</f>
        <v>0</v>
      </c>
      <c r="AU1803" s="19">
        <f>IF(AND(ISNUMBER(AK1803),ISNUMBER(AL1803)),Regression!$C$38+Regression!$D$38*A1803+Regression!$E$38*AK1803+Regression!$F$38*AL1803,"")</f>
        <v>8680.8876220910279</v>
      </c>
      <c r="AV1803" s="34">
        <f t="shared" si="396"/>
        <v>8919.4216236716911</v>
      </c>
      <c r="AW1803" s="13" t="str">
        <f>IF(AJ1803=1,"Train",IF(AH1803=Inputs!$B$6+1,"Validation",IF(AH1803&gt;Inputs!$B$6+1,"Forecast","Not used")))</f>
        <v>Validation</v>
      </c>
      <c r="AX1803" s="34">
        <f t="shared" si="397"/>
        <v>8842</v>
      </c>
      <c r="AY1803" s="38">
        <f t="shared" si="398"/>
        <v>8.7561212024079536E-3</v>
      </c>
      <c r="AZ1803" s="13">
        <f t="shared" si="399"/>
        <v>0</v>
      </c>
      <c r="BB1803" s="19">
        <f>Regression!$C$45+Regression!$C$46*A1803</f>
        <v>8954.4977841349119</v>
      </c>
      <c r="BC1803" s="27" t="str">
        <f t="shared" si="400"/>
        <v/>
      </c>
      <c r="BD1803" s="30">
        <f>INDEX('Seasonal Index'!$H$2:$H$53,AI1803)</f>
        <v>1.0058600109847937</v>
      </c>
      <c r="BE1803" s="34">
        <f t="shared" si="401"/>
        <v>9006.9712395132537</v>
      </c>
      <c r="BF1803" s="38">
        <f t="shared" si="402"/>
        <v>1.8657683726900447E-2</v>
      </c>
      <c r="BG1803" s="13">
        <f t="shared" si="403"/>
        <v>0</v>
      </c>
      <c r="BH1803" s="13">
        <f t="shared" si="404"/>
        <v>77.421623671691123</v>
      </c>
      <c r="BI1803" s="13">
        <f t="shared" si="405"/>
        <v>164.97123951325375</v>
      </c>
    </row>
    <row r="1804" spans="1:61" x14ac:dyDescent="0.2">
      <c r="A1804" s="15">
        <v>1803</v>
      </c>
      <c r="B1804" s="35">
        <v>45891</v>
      </c>
      <c r="C1804" s="37"/>
      <c r="D1804" s="36">
        <v>9240</v>
      </c>
      <c r="E1804" s="15">
        <v>6418.6760000000004</v>
      </c>
      <c r="F1804" s="15">
        <v>233000</v>
      </c>
      <c r="G1804" s="15">
        <v>2550544</v>
      </c>
      <c r="H1804" s="15">
        <v>64.144000000000005</v>
      </c>
      <c r="I1804" s="15">
        <v>67.822000000000003</v>
      </c>
      <c r="J1804" s="15">
        <v>3.125</v>
      </c>
      <c r="K1804" s="15">
        <v>30485.728999999999</v>
      </c>
      <c r="L1804" s="15">
        <v>698460</v>
      </c>
      <c r="M1804" s="15">
        <v>554</v>
      </c>
      <c r="N1804" s="15">
        <v>16.998000000000001</v>
      </c>
      <c r="O1804" s="15">
        <v>286872</v>
      </c>
      <c r="P1804" s="15">
        <v>20868.400000000001</v>
      </c>
      <c r="Q1804" s="15">
        <v>5022632</v>
      </c>
      <c r="R1804" s="15">
        <v>1520000</v>
      </c>
      <c r="S1804" s="15">
        <v>11731</v>
      </c>
      <c r="T1804" s="15">
        <v>18.388000000000002</v>
      </c>
      <c r="U1804" s="15">
        <v>171.38</v>
      </c>
      <c r="V1804" s="15">
        <v>11</v>
      </c>
      <c r="W1804" s="15">
        <v>94.3</v>
      </c>
      <c r="X1804" s="15">
        <v>120.41502</v>
      </c>
      <c r="Y1804" s="15">
        <v>4</v>
      </c>
      <c r="Z1804" s="15">
        <v>3.0908844470977801</v>
      </c>
      <c r="AA1804" s="15">
        <v>79.021072387695298</v>
      </c>
      <c r="AB1804" s="15">
        <v>340095</v>
      </c>
      <c r="AC1804" s="15">
        <v>27.27</v>
      </c>
      <c r="AD1804" s="15">
        <v>0</v>
      </c>
      <c r="AE1804" s="15">
        <v>0</v>
      </c>
      <c r="AF1804" s="15">
        <v>81.2</v>
      </c>
      <c r="AH1804" s="13">
        <f t="shared" si="392"/>
        <v>2025</v>
      </c>
      <c r="AI1804" s="13">
        <f t="shared" si="393"/>
        <v>34</v>
      </c>
      <c r="AJ1804" s="13">
        <f>IF(AND(ISNUMBER(C1804),ISNUMBER(AK1804),ISNUMBER(AL1804),AH1804&gt;=Inputs!$B$5,AH1804&lt;=Inputs!$B$6,AH1804&lt;&gt;Inputs!$B$7,AH1804&lt;&gt;Inputs!$B$8),1,0)</f>
        <v>0</v>
      </c>
      <c r="AK1804" s="13">
        <f>IF(INDEX($E1804:$AF1804,Inputs!$C$10)="","",INDEX($E1804:$AF1804,Inputs!$C$10))</f>
        <v>286872</v>
      </c>
      <c r="AL1804" s="13">
        <f>IF(INDEX($E1804:$AF1804,Inputs!$C$11)="","",INDEX($E1804:$AF1804,Inputs!$C$11))</f>
        <v>233000</v>
      </c>
      <c r="AM1804" s="19">
        <f>Regression!$C$5+Regression!$C$6*A1804</f>
        <v>8732.2170853473472</v>
      </c>
      <c r="AN1804" s="27" t="str">
        <f t="shared" si="394"/>
        <v/>
      </c>
      <c r="AO1804" s="30">
        <f>INDEX('Seasonal Index'!$E$2:$E$53,AI1804)</f>
        <v>1.0381639846741464</v>
      </c>
      <c r="AP1804" s="34" t="str">
        <f t="shared" si="395"/>
        <v/>
      </c>
      <c r="AQ1804" s="16">
        <f>IF(AJ1804=1,A1804-Regression!$C$15,0)</f>
        <v>0</v>
      </c>
      <c r="AR1804" s="16">
        <f>IF(AJ1804=1,AK1804-Regression!$D$15,0)</f>
        <v>0</v>
      </c>
      <c r="AS1804" s="16">
        <f>IF(AJ1804=1,AL1804-Regression!$E$15,0)</f>
        <v>0</v>
      </c>
      <c r="AT1804" s="16">
        <f>IF(AJ1804=1,AP1804-Regression!$F$15,0)</f>
        <v>0</v>
      </c>
      <c r="AU1804" s="19">
        <f>IF(AND(ISNUMBER(AK1804),ISNUMBER(AL1804)),Regression!$C$38+Regression!$D$38*A1804+Regression!$E$38*AK1804+Regression!$F$38*AL1804,"")</f>
        <v>8655.4299364822782</v>
      </c>
      <c r="AV1804" s="34">
        <f t="shared" si="396"/>
        <v>8985.7556319263349</v>
      </c>
      <c r="AW1804" s="13" t="str">
        <f>IF(AJ1804=1,"Train",IF(AH1804=Inputs!$B$6+1,"Validation",IF(AH1804&gt;Inputs!$B$6+1,"Forecast","Not used")))</f>
        <v>Validation</v>
      </c>
      <c r="AX1804" s="34">
        <f t="shared" si="397"/>
        <v>9240</v>
      </c>
      <c r="AY1804" s="38">
        <f t="shared" si="398"/>
        <v>2.7515624250396657E-2</v>
      </c>
      <c r="AZ1804" s="13">
        <f t="shared" si="399"/>
        <v>0</v>
      </c>
      <c r="BB1804" s="19">
        <f>Regression!$C$45+Regression!$C$46*A1804</f>
        <v>8956.0572837476884</v>
      </c>
      <c r="BC1804" s="27" t="str">
        <f t="shared" si="400"/>
        <v/>
      </c>
      <c r="BD1804" s="30">
        <f>INDEX('Seasonal Index'!$H$2:$H$53,AI1804)</f>
        <v>1.0219588934931323</v>
      </c>
      <c r="BE1804" s="34">
        <f t="shared" si="401"/>
        <v>9152.7223917598949</v>
      </c>
      <c r="BF1804" s="38">
        <f t="shared" si="402"/>
        <v>9.4456285974139735E-3</v>
      </c>
      <c r="BG1804" s="13">
        <f t="shared" si="403"/>
        <v>0</v>
      </c>
      <c r="BH1804" s="13">
        <f t="shared" si="404"/>
        <v>-254.2443680736651</v>
      </c>
      <c r="BI1804" s="13">
        <f t="shared" si="405"/>
        <v>-87.27760824010511</v>
      </c>
    </row>
    <row r="1805" spans="1:61" x14ac:dyDescent="0.2">
      <c r="A1805" s="15">
        <v>1804</v>
      </c>
      <c r="B1805" s="35">
        <v>45898</v>
      </c>
      <c r="C1805" s="37"/>
      <c r="D1805" s="36">
        <v>9117</v>
      </c>
      <c r="E1805" s="15">
        <v>6469.7560000000003</v>
      </c>
      <c r="F1805" s="15">
        <v>229000</v>
      </c>
      <c r="G1805" s="15">
        <v>2494912.7142857099</v>
      </c>
      <c r="H1805" s="15">
        <v>64.518000000000001</v>
      </c>
      <c r="I1805" s="15">
        <v>67.77</v>
      </c>
      <c r="J1805" s="15">
        <v>3.1469999999999998</v>
      </c>
      <c r="K1805" s="15">
        <v>30485.728999999999</v>
      </c>
      <c r="L1805" s="15">
        <v>698460</v>
      </c>
      <c r="M1805" s="15">
        <v>554</v>
      </c>
      <c r="N1805" s="15">
        <v>16.998000000000001</v>
      </c>
      <c r="O1805" s="15">
        <v>286872</v>
      </c>
      <c r="P1805" s="15">
        <v>20868.400000000001</v>
      </c>
      <c r="Q1805" s="15">
        <v>5022632</v>
      </c>
      <c r="R1805" s="15">
        <v>1520000</v>
      </c>
      <c r="S1805" s="15">
        <v>11731</v>
      </c>
      <c r="T1805" s="15">
        <v>18.388000000000002</v>
      </c>
      <c r="U1805" s="15">
        <v>171.38</v>
      </c>
      <c r="V1805" s="15">
        <v>11</v>
      </c>
      <c r="W1805" s="15">
        <v>94.3</v>
      </c>
      <c r="X1805" s="15">
        <v>120.6844</v>
      </c>
      <c r="Y1805" s="15">
        <v>4</v>
      </c>
      <c r="Z1805" s="15">
        <v>3.0908844470977801</v>
      </c>
      <c r="AA1805" s="15">
        <v>79.021072387695298</v>
      </c>
      <c r="AB1805" s="15">
        <v>340095</v>
      </c>
      <c r="AC1805" s="15">
        <v>27.27</v>
      </c>
      <c r="AD1805" s="15">
        <v>0</v>
      </c>
      <c r="AE1805" s="15">
        <v>0.9</v>
      </c>
      <c r="AF1805" s="15">
        <v>64.900000000000006</v>
      </c>
      <c r="AH1805" s="13">
        <f t="shared" si="392"/>
        <v>2025</v>
      </c>
      <c r="AI1805" s="13">
        <f t="shared" si="393"/>
        <v>35</v>
      </c>
      <c r="AJ1805" s="13">
        <f>IF(AND(ISNUMBER(C1805),ISNUMBER(AK1805),ISNUMBER(AL1805),AH1805&gt;=Inputs!$B$5,AH1805&lt;=Inputs!$B$6,AH1805&lt;&gt;Inputs!$B$7,AH1805&lt;&gt;Inputs!$B$8),1,0)</f>
        <v>0</v>
      </c>
      <c r="AK1805" s="13">
        <f>IF(INDEX($E1805:$AF1805,Inputs!$C$10)="","",INDEX($E1805:$AF1805,Inputs!$C$10))</f>
        <v>286872</v>
      </c>
      <c r="AL1805" s="13">
        <f>IF(INDEX($E1805:$AF1805,Inputs!$C$11)="","",INDEX($E1805:$AF1805,Inputs!$C$11))</f>
        <v>229000</v>
      </c>
      <c r="AM1805" s="19">
        <f>Regression!$C$5+Regression!$C$6*A1805</f>
        <v>8731.0444104090275</v>
      </c>
      <c r="AN1805" s="27" t="str">
        <f t="shared" si="394"/>
        <v/>
      </c>
      <c r="AO1805" s="30">
        <f>INDEX('Seasonal Index'!$E$2:$E$53,AI1805)</f>
        <v>1.0224659586681397</v>
      </c>
      <c r="AP1805" s="34" t="str">
        <f t="shared" si="395"/>
        <v/>
      </c>
      <c r="AQ1805" s="16">
        <f>IF(AJ1805=1,A1805-Regression!$C$15,0)</f>
        <v>0</v>
      </c>
      <c r="AR1805" s="16">
        <f>IF(AJ1805=1,AK1805-Regression!$D$15,0)</f>
        <v>0</v>
      </c>
      <c r="AS1805" s="16">
        <f>IF(AJ1805=1,AL1805-Regression!$E$15,0)</f>
        <v>0</v>
      </c>
      <c r="AT1805" s="16">
        <f>IF(AJ1805=1,AP1805-Regression!$F$15,0)</f>
        <v>0</v>
      </c>
      <c r="AU1805" s="19">
        <f>IF(AND(ISNUMBER(AK1805),ISNUMBER(AL1805)),Regression!$C$38+Regression!$D$38*A1805+Regression!$E$38*AK1805+Regression!$F$38*AL1805,"")</f>
        <v>8664.4877887713719</v>
      </c>
      <c r="AV1805" s="34">
        <f t="shared" si="396"/>
        <v>8859.1438133145111</v>
      </c>
      <c r="AW1805" s="13" t="str">
        <f>IF(AJ1805=1,"Train",IF(AH1805=Inputs!$B$6+1,"Validation",IF(AH1805&gt;Inputs!$B$6+1,"Forecast","Not used")))</f>
        <v>Validation</v>
      </c>
      <c r="AX1805" s="34">
        <f t="shared" si="397"/>
        <v>9117</v>
      </c>
      <c r="AY1805" s="38">
        <f t="shared" si="398"/>
        <v>2.8283008301578247E-2</v>
      </c>
      <c r="AZ1805" s="13">
        <f t="shared" si="399"/>
        <v>0</v>
      </c>
      <c r="BB1805" s="19">
        <f>Regression!$C$45+Regression!$C$46*A1805</f>
        <v>8957.616783360465</v>
      </c>
      <c r="BC1805" s="27" t="str">
        <f t="shared" si="400"/>
        <v/>
      </c>
      <c r="BD1805" s="30">
        <f>INDEX('Seasonal Index'!$H$2:$H$53,AI1805)</f>
        <v>1.0227114090901652</v>
      </c>
      <c r="BE1805" s="34">
        <f t="shared" si="401"/>
        <v>9161.0568826002946</v>
      </c>
      <c r="BF1805" s="38">
        <f t="shared" si="402"/>
        <v>4.8323881320932937E-3</v>
      </c>
      <c r="BG1805" s="13">
        <f t="shared" si="403"/>
        <v>0</v>
      </c>
      <c r="BH1805" s="13">
        <f t="shared" si="404"/>
        <v>-257.85618668548886</v>
      </c>
      <c r="BI1805" s="13">
        <f t="shared" si="405"/>
        <v>44.056882600294557</v>
      </c>
    </row>
    <row r="1806" spans="1:61" x14ac:dyDescent="0.2">
      <c r="A1806" s="15">
        <v>1805</v>
      </c>
      <c r="B1806" s="35">
        <v>45905</v>
      </c>
      <c r="C1806" s="37"/>
      <c r="D1806" s="36">
        <v>8508</v>
      </c>
      <c r="E1806" s="15">
        <v>6461.8450000000003</v>
      </c>
      <c r="F1806" s="15">
        <v>236000</v>
      </c>
      <c r="G1806" s="15">
        <v>2339686.7142857099</v>
      </c>
      <c r="H1806" s="15">
        <v>64.084999999999994</v>
      </c>
      <c r="I1806" s="15">
        <v>66.853999999999999</v>
      </c>
      <c r="J1806" s="15">
        <v>3.177</v>
      </c>
      <c r="K1806" s="15">
        <v>30485.728999999999</v>
      </c>
      <c r="L1806" s="15">
        <v>698460</v>
      </c>
      <c r="M1806" s="15">
        <v>541</v>
      </c>
      <c r="N1806" s="15">
        <v>16.998000000000001</v>
      </c>
      <c r="O1806" s="15">
        <v>286872</v>
      </c>
      <c r="P1806" s="15">
        <v>21007.3</v>
      </c>
      <c r="Q1806" s="15">
        <v>5022632</v>
      </c>
      <c r="R1806" s="15">
        <v>1520000</v>
      </c>
      <c r="S1806" s="15">
        <v>11731</v>
      </c>
      <c r="T1806" s="15">
        <v>18.388000000000002</v>
      </c>
      <c r="U1806" s="15">
        <v>171.38</v>
      </c>
      <c r="V1806" s="15">
        <v>11</v>
      </c>
      <c r="W1806" s="15">
        <v>95.6</v>
      </c>
      <c r="X1806" s="15">
        <v>120.42878</v>
      </c>
      <c r="Y1806" s="15">
        <v>4</v>
      </c>
      <c r="Z1806" s="15">
        <v>3.0908844470977801</v>
      </c>
      <c r="AA1806" s="15">
        <v>79.021072387695298</v>
      </c>
      <c r="AB1806" s="15">
        <v>340095</v>
      </c>
      <c r="AC1806" s="15">
        <v>26.39</v>
      </c>
      <c r="AD1806" s="15">
        <v>1</v>
      </c>
      <c r="AE1806" s="15">
        <v>2.2000000000000002</v>
      </c>
      <c r="AF1806" s="15">
        <v>63.4</v>
      </c>
      <c r="AH1806" s="13">
        <f t="shared" si="392"/>
        <v>2025</v>
      </c>
      <c r="AI1806" s="13">
        <f t="shared" si="393"/>
        <v>36</v>
      </c>
      <c r="AJ1806" s="13">
        <f>IF(AND(ISNUMBER(C1806),ISNUMBER(AK1806),ISNUMBER(AL1806),AH1806&gt;=Inputs!$B$5,AH1806&lt;=Inputs!$B$6,AH1806&lt;&gt;Inputs!$B$7,AH1806&lt;&gt;Inputs!$B$8),1,0)</f>
        <v>0</v>
      </c>
      <c r="AK1806" s="13">
        <f>IF(INDEX($E1806:$AF1806,Inputs!$C$10)="","",INDEX($E1806:$AF1806,Inputs!$C$10))</f>
        <v>286872</v>
      </c>
      <c r="AL1806" s="13">
        <f>IF(INDEX($E1806:$AF1806,Inputs!$C$11)="","",INDEX($E1806:$AF1806,Inputs!$C$11))</f>
        <v>236000</v>
      </c>
      <c r="AM1806" s="19">
        <f>Regression!$C$5+Regression!$C$6*A1806</f>
        <v>8729.8717354707078</v>
      </c>
      <c r="AN1806" s="27" t="str">
        <f t="shared" si="394"/>
        <v/>
      </c>
      <c r="AO1806" s="30">
        <f>INDEX('Seasonal Index'!$E$2:$E$53,AI1806)</f>
        <v>1.0036108382806754</v>
      </c>
      <c r="AP1806" s="34" t="str">
        <f t="shared" si="395"/>
        <v/>
      </c>
      <c r="AQ1806" s="16">
        <f>IF(AJ1806=1,A1806-Regression!$C$15,0)</f>
        <v>0</v>
      </c>
      <c r="AR1806" s="16">
        <f>IF(AJ1806=1,AK1806-Regression!$D$15,0)</f>
        <v>0</v>
      </c>
      <c r="AS1806" s="16">
        <f>IF(AJ1806=1,AL1806-Regression!$E$15,0)</f>
        <v>0</v>
      </c>
      <c r="AT1806" s="16">
        <f>IF(AJ1806=1,AP1806-Regression!$F$15,0)</f>
        <v>0</v>
      </c>
      <c r="AU1806" s="19">
        <f>IF(AND(ISNUMBER(AK1806),ISNUMBER(AL1806)),Regression!$C$38+Regression!$D$38*A1806+Regression!$E$38*AK1806+Regression!$F$38*AL1806,"")</f>
        <v>8644.3401859161368</v>
      </c>
      <c r="AV1806" s="34">
        <f t="shared" si="396"/>
        <v>8675.5535003706245</v>
      </c>
      <c r="AW1806" s="13" t="str">
        <f>IF(AJ1806=1,"Train",IF(AH1806=Inputs!$B$6+1,"Validation",IF(AH1806&gt;Inputs!$B$6+1,"Forecast","Not used")))</f>
        <v>Validation</v>
      </c>
      <c r="AX1806" s="34">
        <f t="shared" si="397"/>
        <v>8508</v>
      </c>
      <c r="AY1806" s="38">
        <f t="shared" si="398"/>
        <v>1.9693641322358315E-2</v>
      </c>
      <c r="AZ1806" s="13">
        <f t="shared" si="399"/>
        <v>0</v>
      </c>
      <c r="BB1806" s="19">
        <f>Regression!$C$45+Regression!$C$46*A1806</f>
        <v>8959.1762829732415</v>
      </c>
      <c r="BC1806" s="27" t="str">
        <f t="shared" si="400"/>
        <v/>
      </c>
      <c r="BD1806" s="30">
        <f>INDEX('Seasonal Index'!$H$2:$H$53,AI1806)</f>
        <v>0.95792593843145868</v>
      </c>
      <c r="BE1806" s="34">
        <f t="shared" si="401"/>
        <v>8582.2273484400102</v>
      </c>
      <c r="BF1806" s="38">
        <f t="shared" si="402"/>
        <v>8.7244180112847017E-3</v>
      </c>
      <c r="BG1806" s="13">
        <f t="shared" si="403"/>
        <v>0</v>
      </c>
      <c r="BH1806" s="13">
        <f t="shared" si="404"/>
        <v>167.55350037062453</v>
      </c>
      <c r="BI1806" s="13">
        <f t="shared" si="405"/>
        <v>74.227348440010246</v>
      </c>
    </row>
    <row r="1807" spans="1:61" x14ac:dyDescent="0.2">
      <c r="A1807" s="15">
        <v>1806</v>
      </c>
      <c r="B1807" s="35">
        <v>45912</v>
      </c>
      <c r="C1807" s="37"/>
      <c r="D1807" s="36">
        <v>8810</v>
      </c>
      <c r="E1807" s="15">
        <v>6542.3119999999999</v>
      </c>
      <c r="F1807" s="15">
        <v>259000</v>
      </c>
      <c r="G1807" s="15">
        <v>2334109.8571428601</v>
      </c>
      <c r="H1807" s="15">
        <v>63.061999999999998</v>
      </c>
      <c r="I1807" s="15">
        <v>67.23</v>
      </c>
      <c r="J1807" s="15">
        <v>3.1920000000000002</v>
      </c>
      <c r="K1807" s="15">
        <v>30485.728999999999</v>
      </c>
      <c r="L1807" s="15">
        <v>702846</v>
      </c>
      <c r="M1807" s="15">
        <v>541</v>
      </c>
      <c r="N1807" s="15">
        <v>16.998000000000001</v>
      </c>
      <c r="O1807" s="15">
        <v>286872</v>
      </c>
      <c r="P1807" s="15">
        <v>21007.3</v>
      </c>
      <c r="Q1807" s="15">
        <v>5022632</v>
      </c>
      <c r="R1807" s="15">
        <v>1520000</v>
      </c>
      <c r="S1807" s="15">
        <v>11731</v>
      </c>
      <c r="T1807" s="15">
        <v>18.388000000000002</v>
      </c>
      <c r="U1807" s="15">
        <v>171.38</v>
      </c>
      <c r="V1807" s="15">
        <v>11</v>
      </c>
      <c r="W1807" s="15">
        <v>95.6</v>
      </c>
      <c r="X1807" s="15">
        <v>120.52</v>
      </c>
      <c r="Y1807" s="15">
        <v>4</v>
      </c>
      <c r="Z1807" s="15">
        <v>3.0908844470977801</v>
      </c>
      <c r="AA1807" s="15">
        <v>79.021072387695298</v>
      </c>
      <c r="AB1807" s="15">
        <v>340095</v>
      </c>
      <c r="AC1807" s="15">
        <v>26.39</v>
      </c>
      <c r="AD1807" s="15">
        <v>0</v>
      </c>
      <c r="AE1807" s="15">
        <v>5.2</v>
      </c>
      <c r="AF1807" s="15">
        <v>47.3</v>
      </c>
      <c r="AH1807" s="13">
        <f t="shared" si="392"/>
        <v>2025</v>
      </c>
      <c r="AI1807" s="13">
        <f t="shared" si="393"/>
        <v>37</v>
      </c>
      <c r="AJ1807" s="13">
        <f>IF(AND(ISNUMBER(C1807),ISNUMBER(AK1807),ISNUMBER(AL1807),AH1807&gt;=Inputs!$B$5,AH1807&lt;=Inputs!$B$6,AH1807&lt;&gt;Inputs!$B$7,AH1807&lt;&gt;Inputs!$B$8),1,0)</f>
        <v>0</v>
      </c>
      <c r="AK1807" s="13">
        <f>IF(INDEX($E1807:$AF1807,Inputs!$C$10)="","",INDEX($E1807:$AF1807,Inputs!$C$10))</f>
        <v>286872</v>
      </c>
      <c r="AL1807" s="13">
        <f>IF(INDEX($E1807:$AF1807,Inputs!$C$11)="","",INDEX($E1807:$AF1807,Inputs!$C$11))</f>
        <v>259000</v>
      </c>
      <c r="AM1807" s="19">
        <f>Regression!$C$5+Regression!$C$6*A1807</f>
        <v>8728.6990605323899</v>
      </c>
      <c r="AN1807" s="27" t="str">
        <f t="shared" si="394"/>
        <v/>
      </c>
      <c r="AO1807" s="30">
        <f>INDEX('Seasonal Index'!$E$2:$E$53,AI1807)</f>
        <v>0.98810944012120361</v>
      </c>
      <c r="AP1807" s="34" t="str">
        <f t="shared" si="395"/>
        <v/>
      </c>
      <c r="AQ1807" s="16">
        <f>IF(AJ1807=1,A1807-Regression!$C$15,0)</f>
        <v>0</v>
      </c>
      <c r="AR1807" s="16">
        <f>IF(AJ1807=1,AK1807-Regression!$D$15,0)</f>
        <v>0</v>
      </c>
      <c r="AS1807" s="16">
        <f>IF(AJ1807=1,AL1807-Regression!$E$15,0)</f>
        <v>0</v>
      </c>
      <c r="AT1807" s="16">
        <f>IF(AJ1807=1,AP1807-Regression!$F$15,0)</f>
        <v>0</v>
      </c>
      <c r="AU1807" s="19">
        <f>IF(AND(ISNUMBER(AK1807),ISNUMBER(AL1807)),Regression!$C$38+Regression!$D$38*A1807+Regression!$E$38*AK1807+Regression!$F$38*AL1807,"")</f>
        <v>8581.7119210327874</v>
      </c>
      <c r="AV1807" s="34">
        <f t="shared" si="396"/>
        <v>8479.6705615731662</v>
      </c>
      <c r="AW1807" s="13" t="str">
        <f>IF(AJ1807=1,"Train",IF(AH1807=Inputs!$B$6+1,"Validation",IF(AH1807&gt;Inputs!$B$6+1,"Forecast","Not used")))</f>
        <v>Validation</v>
      </c>
      <c r="AX1807" s="34">
        <f t="shared" si="397"/>
        <v>8810</v>
      </c>
      <c r="AY1807" s="38">
        <f t="shared" si="398"/>
        <v>3.7494828425293281E-2</v>
      </c>
      <c r="AZ1807" s="13">
        <f t="shared" si="399"/>
        <v>0</v>
      </c>
      <c r="BB1807" s="19">
        <f>Regression!$C$45+Regression!$C$46*A1807</f>
        <v>8960.7357825860181</v>
      </c>
      <c r="BC1807" s="27" t="str">
        <f t="shared" si="400"/>
        <v/>
      </c>
      <c r="BD1807" s="30">
        <f>INDEX('Seasonal Index'!$H$2:$H$53,AI1807)</f>
        <v>0.96626808296825473</v>
      </c>
      <c r="BE1807" s="34">
        <f t="shared" si="401"/>
        <v>8658.4729866244361</v>
      </c>
      <c r="BF1807" s="38">
        <f t="shared" si="402"/>
        <v>1.7199433981335291E-2</v>
      </c>
      <c r="BG1807" s="13">
        <f t="shared" si="403"/>
        <v>0</v>
      </c>
      <c r="BH1807" s="13">
        <f t="shared" si="404"/>
        <v>-330.3294384268338</v>
      </c>
      <c r="BI1807" s="13">
        <f t="shared" si="405"/>
        <v>-151.52701337556391</v>
      </c>
    </row>
    <row r="1808" spans="1:61" x14ac:dyDescent="0.2">
      <c r="A1808" s="15">
        <v>1807</v>
      </c>
      <c r="B1808" s="35">
        <v>45919</v>
      </c>
      <c r="C1808" s="37"/>
      <c r="D1808" s="36">
        <v>8959</v>
      </c>
      <c r="E1808" s="15">
        <v>6623.7420000000002</v>
      </c>
      <c r="F1808" s="15">
        <v>233000</v>
      </c>
      <c r="G1808" s="15">
        <v>2460317.1428571399</v>
      </c>
      <c r="H1808" s="15">
        <v>63.978000000000002</v>
      </c>
      <c r="I1808" s="15">
        <v>68.328000000000003</v>
      </c>
      <c r="J1808" s="15">
        <v>3.1680000000000001</v>
      </c>
      <c r="K1808" s="15">
        <v>30485.728999999999</v>
      </c>
      <c r="L1808" s="15">
        <v>702846</v>
      </c>
      <c r="M1808" s="15">
        <v>541</v>
      </c>
      <c r="N1808" s="15">
        <v>16.899999999999999</v>
      </c>
      <c r="O1808" s="15">
        <v>297161</v>
      </c>
      <c r="P1808" s="15">
        <v>21007.3</v>
      </c>
      <c r="Q1808" s="15">
        <v>5044176</v>
      </c>
      <c r="R1808" s="15">
        <v>1520000</v>
      </c>
      <c r="S1808" s="15">
        <v>11731</v>
      </c>
      <c r="T1808" s="15">
        <v>18.388000000000002</v>
      </c>
      <c r="U1808" s="15">
        <v>171.38</v>
      </c>
      <c r="V1808" s="15">
        <v>11</v>
      </c>
      <c r="W1808" s="15">
        <v>95.6</v>
      </c>
      <c r="X1808" s="15">
        <v>120.07816</v>
      </c>
      <c r="Y1808" s="15">
        <v>4</v>
      </c>
      <c r="Z1808" s="15">
        <v>3.1965966224670401</v>
      </c>
      <c r="AA1808" s="15">
        <v>82.234962463378906</v>
      </c>
      <c r="AB1808" s="15">
        <v>340095</v>
      </c>
      <c r="AC1808" s="15">
        <v>26.39</v>
      </c>
      <c r="AD1808" s="15">
        <v>0</v>
      </c>
      <c r="AE1808" s="15">
        <v>0</v>
      </c>
      <c r="AF1808" s="15">
        <v>65.400000000000006</v>
      </c>
      <c r="AH1808" s="13">
        <f t="shared" si="392"/>
        <v>2025</v>
      </c>
      <c r="AI1808" s="13">
        <f t="shared" si="393"/>
        <v>38</v>
      </c>
      <c r="AJ1808" s="13">
        <f>IF(AND(ISNUMBER(C1808),ISNUMBER(AK1808),ISNUMBER(AL1808),AH1808&gt;=Inputs!$B$5,AH1808&lt;=Inputs!$B$6,AH1808&lt;&gt;Inputs!$B$7,AH1808&lt;&gt;Inputs!$B$8),1,0)</f>
        <v>0</v>
      </c>
      <c r="AK1808" s="13">
        <f>IF(INDEX($E1808:$AF1808,Inputs!$C$10)="","",INDEX($E1808:$AF1808,Inputs!$C$10))</f>
        <v>297161</v>
      </c>
      <c r="AL1808" s="13">
        <f>IF(INDEX($E1808:$AF1808,Inputs!$C$11)="","",INDEX($E1808:$AF1808,Inputs!$C$11))</f>
        <v>233000</v>
      </c>
      <c r="AM1808" s="19">
        <f>Regression!$C$5+Regression!$C$6*A1808</f>
        <v>8727.5263855940702</v>
      </c>
      <c r="AN1808" s="27" t="str">
        <f t="shared" si="394"/>
        <v/>
      </c>
      <c r="AO1808" s="30">
        <f>INDEX('Seasonal Index'!$E$2:$E$53,AI1808)</f>
        <v>1.0099608185275364</v>
      </c>
      <c r="AP1808" s="34" t="str">
        <f t="shared" si="395"/>
        <v/>
      </c>
      <c r="AQ1808" s="16">
        <f>IF(AJ1808=1,A1808-Regression!$C$15,0)</f>
        <v>0</v>
      </c>
      <c r="AR1808" s="16">
        <f>IF(AJ1808=1,AK1808-Regression!$D$15,0)</f>
        <v>0</v>
      </c>
      <c r="AS1808" s="16">
        <f>IF(AJ1808=1,AL1808-Regression!$E$15,0)</f>
        <v>0</v>
      </c>
      <c r="AT1808" s="16">
        <f>IF(AJ1808=1,AP1808-Regression!$F$15,0)</f>
        <v>0</v>
      </c>
      <c r="AU1808" s="19">
        <f>IF(AND(ISNUMBER(AK1808),ISNUMBER(AL1808)),Regression!$C$38+Regression!$D$38*A1808+Regression!$E$38*AK1808+Regression!$F$38*AL1808,"")</f>
        <v>8667.9547247870523</v>
      </c>
      <c r="AV1808" s="34">
        <f t="shared" si="396"/>
        <v>8754.2946488055586</v>
      </c>
      <c r="AW1808" s="13" t="str">
        <f>IF(AJ1808=1,"Train",IF(AH1808=Inputs!$B$6+1,"Validation",IF(AH1808&gt;Inputs!$B$6+1,"Forecast","Not used")))</f>
        <v>Validation</v>
      </c>
      <c r="AX1808" s="34">
        <f t="shared" si="397"/>
        <v>8959</v>
      </c>
      <c r="AY1808" s="38">
        <f t="shared" si="398"/>
        <v>2.2849129500439935E-2</v>
      </c>
      <c r="AZ1808" s="13">
        <f t="shared" si="399"/>
        <v>0</v>
      </c>
      <c r="BB1808" s="19">
        <f>Regression!$C$45+Regression!$C$46*A1808</f>
        <v>8962.2952821987965</v>
      </c>
      <c r="BC1808" s="27" t="str">
        <f t="shared" si="400"/>
        <v/>
      </c>
      <c r="BD1808" s="30">
        <f>INDEX('Seasonal Index'!$H$2:$H$53,AI1808)</f>
        <v>1.0093448557066802</v>
      </c>
      <c r="BE1808" s="34">
        <f t="shared" si="401"/>
        <v>9046.0466384116044</v>
      </c>
      <c r="BF1808" s="38">
        <f t="shared" si="402"/>
        <v>9.7161109958259131E-3</v>
      </c>
      <c r="BG1808" s="13">
        <f t="shared" si="403"/>
        <v>0</v>
      </c>
      <c r="BH1808" s="13">
        <f t="shared" si="404"/>
        <v>-204.70535119444139</v>
      </c>
      <c r="BI1808" s="13">
        <f t="shared" si="405"/>
        <v>87.046638411604363</v>
      </c>
    </row>
    <row r="1809" spans="1:61" x14ac:dyDescent="0.2">
      <c r="A1809" s="15">
        <v>1808</v>
      </c>
      <c r="B1809" s="35">
        <v>45926</v>
      </c>
      <c r="C1809" s="37"/>
      <c r="D1809" s="36">
        <v>8518</v>
      </c>
      <c r="E1809" s="15">
        <v>6647.4120000000003</v>
      </c>
      <c r="F1809" s="15">
        <v>219000</v>
      </c>
      <c r="G1809" s="15">
        <v>2458609</v>
      </c>
      <c r="H1809" s="15">
        <v>64.831999999999994</v>
      </c>
      <c r="I1809" s="15">
        <v>69.22</v>
      </c>
      <c r="J1809" s="15">
        <v>3.173</v>
      </c>
      <c r="K1809" s="15">
        <v>30485.728999999999</v>
      </c>
      <c r="L1809" s="15">
        <v>702846</v>
      </c>
      <c r="M1809" s="15">
        <v>541</v>
      </c>
      <c r="N1809" s="15">
        <v>16.899999999999999</v>
      </c>
      <c r="O1809" s="15">
        <v>297161</v>
      </c>
      <c r="P1809" s="15">
        <v>21007.3</v>
      </c>
      <c r="Q1809" s="15">
        <v>5044176</v>
      </c>
      <c r="R1809" s="15">
        <v>1520000</v>
      </c>
      <c r="S1809" s="15">
        <v>11731</v>
      </c>
      <c r="T1809" s="15">
        <v>18.388000000000002</v>
      </c>
      <c r="U1809" s="15">
        <v>171.38</v>
      </c>
      <c r="V1809" s="15">
        <v>11</v>
      </c>
      <c r="W1809" s="15">
        <v>95.6</v>
      </c>
      <c r="X1809" s="15">
        <v>119.46096</v>
      </c>
      <c r="Y1809" s="15">
        <v>4</v>
      </c>
      <c r="Z1809" s="15">
        <v>3.1965966224670401</v>
      </c>
      <c r="AA1809" s="15">
        <v>82.234962463378906</v>
      </c>
      <c r="AB1809" s="15">
        <v>340095</v>
      </c>
      <c r="AC1809" s="15">
        <v>26.39</v>
      </c>
      <c r="AD1809" s="15">
        <v>0</v>
      </c>
      <c r="AE1809" s="15">
        <v>1.2</v>
      </c>
      <c r="AF1809" s="15">
        <v>54.7</v>
      </c>
      <c r="AH1809" s="13">
        <f t="shared" si="392"/>
        <v>2025</v>
      </c>
      <c r="AI1809" s="13">
        <f t="shared" si="393"/>
        <v>39</v>
      </c>
      <c r="AJ1809" s="13">
        <f>IF(AND(ISNUMBER(C1809),ISNUMBER(AK1809),ISNUMBER(AL1809),AH1809&gt;=Inputs!$B$5,AH1809&lt;=Inputs!$B$6,AH1809&lt;&gt;Inputs!$B$7,AH1809&lt;&gt;Inputs!$B$8),1,0)</f>
        <v>0</v>
      </c>
      <c r="AK1809" s="13">
        <f>IF(INDEX($E1809:$AF1809,Inputs!$C$10)="","",INDEX($E1809:$AF1809,Inputs!$C$10))</f>
        <v>297161</v>
      </c>
      <c r="AL1809" s="13">
        <f>IF(INDEX($E1809:$AF1809,Inputs!$C$11)="","",INDEX($E1809:$AF1809,Inputs!$C$11))</f>
        <v>219000</v>
      </c>
      <c r="AM1809" s="19">
        <f>Regression!$C$5+Regression!$C$6*A1809</f>
        <v>8726.3537106557524</v>
      </c>
      <c r="AN1809" s="27" t="str">
        <f t="shared" si="394"/>
        <v/>
      </c>
      <c r="AO1809" s="30">
        <f>INDEX('Seasonal Index'!$E$2:$E$53,AI1809)</f>
        <v>0.98271219728161308</v>
      </c>
      <c r="AP1809" s="34" t="str">
        <f t="shared" si="395"/>
        <v/>
      </c>
      <c r="AQ1809" s="16">
        <f>IF(AJ1809=1,A1809-Regression!$C$15,0)</f>
        <v>0</v>
      </c>
      <c r="AR1809" s="16">
        <f>IF(AJ1809=1,AK1809-Regression!$D$15,0)</f>
        <v>0</v>
      </c>
      <c r="AS1809" s="16">
        <f>IF(AJ1809=1,AL1809-Regression!$E$15,0)</f>
        <v>0</v>
      </c>
      <c r="AT1809" s="16">
        <f>IF(AJ1809=1,AP1809-Regression!$F$15,0)</f>
        <v>0</v>
      </c>
      <c r="AU1809" s="19">
        <f>IF(AND(ISNUMBER(AK1809),ISNUMBER(AL1809)),Regression!$C$38+Regression!$D$38*A1809+Regression!$E$38*AK1809+Regression!$F$38*AL1809,"")</f>
        <v>8703.5629908437186</v>
      </c>
      <c r="AV1809" s="34">
        <f t="shared" si="396"/>
        <v>8553.0975109109586</v>
      </c>
      <c r="AW1809" s="13" t="str">
        <f>IF(AJ1809=1,"Train",IF(AH1809=Inputs!$B$6+1,"Validation",IF(AH1809&gt;Inputs!$B$6+1,"Forecast","Not used")))</f>
        <v>Validation</v>
      </c>
      <c r="AX1809" s="34">
        <f t="shared" si="397"/>
        <v>8518</v>
      </c>
      <c r="AY1809" s="38">
        <f t="shared" si="398"/>
        <v>4.1203933917537674E-3</v>
      </c>
      <c r="AZ1809" s="13">
        <f t="shared" si="399"/>
        <v>0</v>
      </c>
      <c r="BB1809" s="19">
        <f>Regression!$C$45+Regression!$C$46*A1809</f>
        <v>8963.854781811573</v>
      </c>
      <c r="BC1809" s="27" t="str">
        <f t="shared" si="400"/>
        <v/>
      </c>
      <c r="BD1809" s="30">
        <f>INDEX('Seasonal Index'!$H$2:$H$53,AI1809)</f>
        <v>0.98504922299012809</v>
      </c>
      <c r="BE1809" s="34">
        <f t="shared" si="401"/>
        <v>8829.8381878198343</v>
      </c>
      <c r="BF1809" s="38">
        <f t="shared" si="402"/>
        <v>3.6609320007024451E-2</v>
      </c>
      <c r="BG1809" s="13">
        <f t="shared" si="403"/>
        <v>0</v>
      </c>
      <c r="BH1809" s="13">
        <f t="shared" si="404"/>
        <v>35.09751091095859</v>
      </c>
      <c r="BI1809" s="13">
        <f t="shared" si="405"/>
        <v>311.83818781983427</v>
      </c>
    </row>
    <row r="1810" spans="1:61" x14ac:dyDescent="0.2">
      <c r="A1810" s="15">
        <v>1809</v>
      </c>
      <c r="B1810" s="35">
        <v>45933</v>
      </c>
      <c r="C1810" s="37"/>
      <c r="D1810" s="36">
        <v>8919</v>
      </c>
      <c r="E1810" s="15">
        <v>6698.402</v>
      </c>
      <c r="F1810" s="15">
        <v>225000</v>
      </c>
      <c r="G1810" s="15">
        <v>2439856.42857143</v>
      </c>
      <c r="H1810" s="15">
        <v>62.591999999999999</v>
      </c>
      <c r="I1810" s="15">
        <v>67.152000000000001</v>
      </c>
      <c r="J1810" s="15">
        <v>3.1179999999999999</v>
      </c>
      <c r="K1810" s="15">
        <v>30485.728999999999</v>
      </c>
      <c r="L1810" s="15">
        <v>702846</v>
      </c>
      <c r="M1810" s="15">
        <v>541</v>
      </c>
      <c r="N1810" s="15">
        <v>16.899999999999999</v>
      </c>
      <c r="O1810" s="15">
        <v>297161</v>
      </c>
      <c r="P1810" s="15">
        <v>21007.3</v>
      </c>
      <c r="Q1810" s="15">
        <v>5044176</v>
      </c>
      <c r="R1810" s="15">
        <v>1520000</v>
      </c>
      <c r="S1810" s="15">
        <v>11731</v>
      </c>
      <c r="T1810" s="15">
        <v>18.388000000000002</v>
      </c>
      <c r="U1810" s="15">
        <v>171.38</v>
      </c>
      <c r="V1810" s="15">
        <v>11</v>
      </c>
      <c r="W1810" s="15">
        <v>95.6</v>
      </c>
      <c r="X1810" s="15">
        <v>120.11658</v>
      </c>
      <c r="Y1810" s="15">
        <v>4</v>
      </c>
      <c r="Z1810" s="15">
        <v>3.1965966224670401</v>
      </c>
      <c r="AA1810" s="15">
        <v>82.234962463378906</v>
      </c>
      <c r="AB1810" s="15">
        <v>340095</v>
      </c>
      <c r="AC1810" s="15">
        <v>26.39</v>
      </c>
      <c r="AD1810" s="15">
        <v>0</v>
      </c>
      <c r="AE1810" s="15">
        <v>3.6</v>
      </c>
      <c r="AF1810" s="15">
        <v>47.6</v>
      </c>
      <c r="AH1810" s="13">
        <f t="shared" si="392"/>
        <v>2025</v>
      </c>
      <c r="AI1810" s="13">
        <f t="shared" si="393"/>
        <v>40</v>
      </c>
      <c r="AJ1810" s="13">
        <f>IF(AND(ISNUMBER(C1810),ISNUMBER(AK1810),ISNUMBER(AL1810),AH1810&gt;=Inputs!$B$5,AH1810&lt;=Inputs!$B$6,AH1810&lt;&gt;Inputs!$B$7,AH1810&lt;&gt;Inputs!$B$8),1,0)</f>
        <v>0</v>
      </c>
      <c r="AK1810" s="13">
        <f>IF(INDEX($E1810:$AF1810,Inputs!$C$10)="","",INDEX($E1810:$AF1810,Inputs!$C$10))</f>
        <v>297161</v>
      </c>
      <c r="AL1810" s="13">
        <f>IF(INDEX($E1810:$AF1810,Inputs!$C$11)="","",INDEX($E1810:$AF1810,Inputs!$C$11))</f>
        <v>225000</v>
      </c>
      <c r="AM1810" s="19">
        <f>Regression!$C$5+Regression!$C$6*A1810</f>
        <v>8725.1810357174327</v>
      </c>
      <c r="AN1810" s="27" t="str">
        <f t="shared" si="394"/>
        <v/>
      </c>
      <c r="AO1810" s="30">
        <f>INDEX('Seasonal Index'!$E$2:$E$53,AI1810)</f>
        <v>1.0036663428040973</v>
      </c>
      <c r="AP1810" s="34" t="str">
        <f t="shared" si="395"/>
        <v/>
      </c>
      <c r="AQ1810" s="16">
        <f>IF(AJ1810=1,A1810-Regression!$C$15,0)</f>
        <v>0</v>
      </c>
      <c r="AR1810" s="16">
        <f>IF(AJ1810=1,AK1810-Regression!$D$15,0)</f>
        <v>0</v>
      </c>
      <c r="AS1810" s="16">
        <f>IF(AJ1810=1,AL1810-Regression!$E$15,0)</f>
        <v>0</v>
      </c>
      <c r="AT1810" s="16">
        <f>IF(AJ1810=1,AP1810-Regression!$F$15,0)</f>
        <v>0</v>
      </c>
      <c r="AU1810" s="19">
        <f>IF(AND(ISNUMBER(AK1810),ISNUMBER(AL1810)),Regression!$C$38+Regression!$D$38*A1810+Regression!$E$38*AK1810+Regression!$F$38*AL1810,"")</f>
        <v>8686.0704293652398</v>
      </c>
      <c r="AV1810" s="34">
        <f t="shared" si="396"/>
        <v>8717.9165411798258</v>
      </c>
      <c r="AW1810" s="13" t="str">
        <f>IF(AJ1810=1,"Train",IF(AH1810=Inputs!$B$6+1,"Validation",IF(AH1810&gt;Inputs!$B$6+1,"Forecast","Not used")))</f>
        <v>Validation</v>
      </c>
      <c r="AX1810" s="34">
        <f t="shared" si="397"/>
        <v>8919</v>
      </c>
      <c r="AY1810" s="38">
        <f t="shared" si="398"/>
        <v>2.2545516181205764E-2</v>
      </c>
      <c r="AZ1810" s="13">
        <f t="shared" si="399"/>
        <v>0</v>
      </c>
      <c r="BB1810" s="19">
        <f>Regression!$C$45+Regression!$C$46*A1810</f>
        <v>8965.4142814243496</v>
      </c>
      <c r="BC1810" s="27" t="str">
        <f t="shared" si="400"/>
        <v/>
      </c>
      <c r="BD1810" s="30">
        <f>INDEX('Seasonal Index'!$H$2:$H$53,AI1810)</f>
        <v>1.0034134329008386</v>
      </c>
      <c r="BE1810" s="34">
        <f t="shared" si="401"/>
        <v>8996.017121502211</v>
      </c>
      <c r="BF1810" s="38">
        <f t="shared" si="402"/>
        <v>8.6351745153280656E-3</v>
      </c>
      <c r="BG1810" s="13">
        <f t="shared" si="403"/>
        <v>0</v>
      </c>
      <c r="BH1810" s="13">
        <f t="shared" si="404"/>
        <v>-201.0834588201742</v>
      </c>
      <c r="BI1810" s="13">
        <f t="shared" si="405"/>
        <v>77.017121502211012</v>
      </c>
    </row>
    <row r="1811" spans="1:61" x14ac:dyDescent="0.2">
      <c r="A1811" s="15">
        <v>1810</v>
      </c>
      <c r="B1811" s="35">
        <v>45940</v>
      </c>
      <c r="C1811" s="37"/>
      <c r="D1811" s="36">
        <v>8455</v>
      </c>
      <c r="E1811" s="15">
        <v>6699.2420000000002</v>
      </c>
      <c r="F1811" s="15">
        <v>233000</v>
      </c>
      <c r="G1811" s="15">
        <v>2599314.1428571399</v>
      </c>
      <c r="H1811" s="15">
        <v>62.097999999999999</v>
      </c>
      <c r="I1811" s="15">
        <v>66.650000000000006</v>
      </c>
      <c r="J1811" s="15">
        <v>3.1240000000000001</v>
      </c>
      <c r="K1811" s="15">
        <v>30485.728999999999</v>
      </c>
      <c r="L1811" s="15">
        <v>657256</v>
      </c>
      <c r="M1811" s="15">
        <v>538</v>
      </c>
      <c r="N1811" s="15">
        <v>16.899999999999999</v>
      </c>
      <c r="O1811" s="15">
        <v>297161</v>
      </c>
      <c r="P1811" s="15">
        <v>21123.8</v>
      </c>
      <c r="Q1811" s="15">
        <v>5044176</v>
      </c>
      <c r="R1811" s="15">
        <v>1520000</v>
      </c>
      <c r="S1811" s="15">
        <v>11731</v>
      </c>
      <c r="T1811" s="15">
        <v>18.388000000000002</v>
      </c>
      <c r="U1811" s="15">
        <v>171.38</v>
      </c>
      <c r="V1811" s="15">
        <v>11</v>
      </c>
      <c r="W1811" s="15">
        <v>95.8</v>
      </c>
      <c r="X1811" s="15">
        <v>120.18394000000001</v>
      </c>
      <c r="Y1811" s="15">
        <v>4</v>
      </c>
      <c r="Z1811" s="15">
        <v>3.1965966224670401</v>
      </c>
      <c r="AA1811" s="15">
        <v>82.234962463378906</v>
      </c>
      <c r="AB1811" s="15">
        <v>340095</v>
      </c>
      <c r="AC1811" s="15">
        <v>26.62</v>
      </c>
      <c r="AD1811" s="15">
        <v>0</v>
      </c>
      <c r="AE1811" s="15">
        <v>12.1</v>
      </c>
      <c r="AF1811" s="15">
        <v>41.1</v>
      </c>
      <c r="AH1811" s="13">
        <f t="shared" si="392"/>
        <v>2025</v>
      </c>
      <c r="AI1811" s="13">
        <f t="shared" si="393"/>
        <v>41</v>
      </c>
      <c r="AJ1811" s="13">
        <f>IF(AND(ISNUMBER(C1811),ISNUMBER(AK1811),ISNUMBER(AL1811),AH1811&gt;=Inputs!$B$5,AH1811&lt;=Inputs!$B$6,AH1811&lt;&gt;Inputs!$B$7,AH1811&lt;&gt;Inputs!$B$8),1,0)</f>
        <v>0</v>
      </c>
      <c r="AK1811" s="13">
        <f>IF(INDEX($E1811:$AF1811,Inputs!$C$10)="","",INDEX($E1811:$AF1811,Inputs!$C$10))</f>
        <v>297161</v>
      </c>
      <c r="AL1811" s="13">
        <f>IF(INDEX($E1811:$AF1811,Inputs!$C$11)="","",INDEX($E1811:$AF1811,Inputs!$C$11))</f>
        <v>233000</v>
      </c>
      <c r="AM1811" s="19">
        <f>Regression!$C$5+Regression!$C$6*A1811</f>
        <v>8724.008360779113</v>
      </c>
      <c r="AN1811" s="27" t="str">
        <f t="shared" si="394"/>
        <v/>
      </c>
      <c r="AO1811" s="30">
        <f>INDEX('Seasonal Index'!$E$2:$E$53,AI1811)</f>
        <v>0.99583578255044536</v>
      </c>
      <c r="AP1811" s="34" t="str">
        <f t="shared" si="395"/>
        <v/>
      </c>
      <c r="AQ1811" s="16">
        <f>IF(AJ1811=1,A1811-Regression!$C$15,0)</f>
        <v>0</v>
      </c>
      <c r="AR1811" s="16">
        <f>IF(AJ1811=1,AK1811-Regression!$D$15,0)</f>
        <v>0</v>
      </c>
      <c r="AS1811" s="16">
        <f>IF(AJ1811=1,AL1811-Regression!$E$15,0)</f>
        <v>0</v>
      </c>
      <c r="AT1811" s="16">
        <f>IF(AJ1811=1,AP1811-Regression!$F$15,0)</f>
        <v>0</v>
      </c>
      <c r="AU1811" s="19">
        <f>IF(AND(ISNUMBER(AK1811),ISNUMBER(AL1811)),Regression!$C$38+Regression!$D$38*A1811+Regression!$E$38*AK1811+Regression!$F$38*AL1811,"")</f>
        <v>8663.2677851332483</v>
      </c>
      <c r="AV1811" s="34">
        <f t="shared" si="396"/>
        <v>8627.1920542522312</v>
      </c>
      <c r="AW1811" s="13" t="str">
        <f>IF(AJ1811=1,"Train",IF(AH1811=Inputs!$B$6+1,"Validation",IF(AH1811&gt;Inputs!$B$6+1,"Forecast","Not used")))</f>
        <v>Validation</v>
      </c>
      <c r="AX1811" s="34">
        <f t="shared" si="397"/>
        <v>8455</v>
      </c>
      <c r="AY1811" s="38">
        <f t="shared" si="398"/>
        <v>2.0365707185361463E-2</v>
      </c>
      <c r="AZ1811" s="13">
        <f t="shared" si="399"/>
        <v>0</v>
      </c>
      <c r="BB1811" s="19">
        <f>Regression!$C$45+Regression!$C$46*A1811</f>
        <v>8966.9737810371262</v>
      </c>
      <c r="BC1811" s="27" t="str">
        <f t="shared" si="400"/>
        <v/>
      </c>
      <c r="BD1811" s="30">
        <f>INDEX('Seasonal Index'!$H$2:$H$53,AI1811)</f>
        <v>0.99351278009710298</v>
      </c>
      <c r="BE1811" s="34">
        <f t="shared" si="401"/>
        <v>8908.8030502560268</v>
      </c>
      <c r="BF1811" s="38">
        <f t="shared" si="402"/>
        <v>5.3672743968779045E-2</v>
      </c>
      <c r="BG1811" s="13">
        <f t="shared" si="403"/>
        <v>0</v>
      </c>
      <c r="BH1811" s="13">
        <f t="shared" si="404"/>
        <v>172.19205425223117</v>
      </c>
      <c r="BI1811" s="13">
        <f t="shared" si="405"/>
        <v>453.80305025602684</v>
      </c>
    </row>
    <row r="1812" spans="1:61" x14ac:dyDescent="0.2">
      <c r="A1812" s="15">
        <v>1811</v>
      </c>
      <c r="B1812" s="35">
        <v>45947</v>
      </c>
      <c r="C1812" s="37"/>
      <c r="D1812" s="36">
        <v>8454</v>
      </c>
      <c r="E1812" s="15">
        <v>6652.634</v>
      </c>
      <c r="F1812" s="15">
        <v>222000</v>
      </c>
      <c r="G1812" s="15">
        <v>2691416.2857142901</v>
      </c>
      <c r="H1812" s="15">
        <v>58.797499999999999</v>
      </c>
      <c r="I1812" s="15">
        <v>62.357999999999997</v>
      </c>
      <c r="J1812" s="15">
        <v>3.0609999999999999</v>
      </c>
      <c r="K1812" s="15">
        <v>30485.728999999999</v>
      </c>
      <c r="L1812" s="15">
        <v>657256</v>
      </c>
      <c r="M1812" s="15">
        <v>538</v>
      </c>
      <c r="N1812" s="15">
        <v>16.984999999999999</v>
      </c>
      <c r="O1812" s="15">
        <v>295928</v>
      </c>
      <c r="P1812" s="15">
        <v>21123.8</v>
      </c>
      <c r="Q1812" s="15">
        <v>5044176</v>
      </c>
      <c r="R1812" s="15">
        <v>1520000</v>
      </c>
      <c r="S1812" s="15">
        <v>11731</v>
      </c>
      <c r="T1812" s="15">
        <v>18.388000000000002</v>
      </c>
      <c r="U1812" s="15">
        <v>171.38</v>
      </c>
      <c r="V1812" s="15">
        <v>11</v>
      </c>
      <c r="W1812" s="15">
        <v>95.8</v>
      </c>
      <c r="X1812" s="15">
        <v>120.74874</v>
      </c>
      <c r="Y1812" s="15">
        <v>4</v>
      </c>
      <c r="Z1812" s="15">
        <v>3.37714695930481</v>
      </c>
      <c r="AA1812" s="15">
        <v>82.234962463378906</v>
      </c>
      <c r="AB1812" s="15">
        <v>340095</v>
      </c>
      <c r="AC1812" s="15">
        <v>26.62</v>
      </c>
      <c r="AD1812" s="15">
        <v>0</v>
      </c>
      <c r="AE1812" s="15">
        <v>24.8</v>
      </c>
      <c r="AF1812" s="15">
        <v>21.8</v>
      </c>
      <c r="AH1812" s="13">
        <f t="shared" si="392"/>
        <v>2025</v>
      </c>
      <c r="AI1812" s="13">
        <f t="shared" si="393"/>
        <v>42</v>
      </c>
      <c r="AJ1812" s="13">
        <f>IF(AND(ISNUMBER(C1812),ISNUMBER(AK1812),ISNUMBER(AL1812),AH1812&gt;=Inputs!$B$5,AH1812&lt;=Inputs!$B$6,AH1812&lt;&gt;Inputs!$B$7,AH1812&lt;&gt;Inputs!$B$8),1,0)</f>
        <v>0</v>
      </c>
      <c r="AK1812" s="13">
        <f>IF(INDEX($E1812:$AF1812,Inputs!$C$10)="","",INDEX($E1812:$AF1812,Inputs!$C$10))</f>
        <v>295928</v>
      </c>
      <c r="AL1812" s="13">
        <f>IF(INDEX($E1812:$AF1812,Inputs!$C$11)="","",INDEX($E1812:$AF1812,Inputs!$C$11))</f>
        <v>222000</v>
      </c>
      <c r="AM1812" s="19">
        <f>Regression!$C$5+Regression!$C$6*A1812</f>
        <v>8722.8356858407951</v>
      </c>
      <c r="AN1812" s="27" t="str">
        <f t="shared" si="394"/>
        <v/>
      </c>
      <c r="AO1812" s="30">
        <f>INDEX('Seasonal Index'!$E$2:$E$53,AI1812)</f>
        <v>1.0030736455714442</v>
      </c>
      <c r="AP1812" s="34" t="str">
        <f t="shared" si="395"/>
        <v/>
      </c>
      <c r="AQ1812" s="16">
        <f>IF(AJ1812=1,A1812-Regression!$C$15,0)</f>
        <v>0</v>
      </c>
      <c r="AR1812" s="16">
        <f>IF(AJ1812=1,AK1812-Regression!$D$15,0)</f>
        <v>0</v>
      </c>
      <c r="AS1812" s="16">
        <f>IF(AJ1812=1,AL1812-Regression!$E$15,0)</f>
        <v>0</v>
      </c>
      <c r="AT1812" s="16">
        <f>IF(AJ1812=1,AP1812-Regression!$F$15,0)</f>
        <v>0</v>
      </c>
      <c r="AU1812" s="19">
        <f>IF(AND(ISNUMBER(AK1812),ISNUMBER(AL1812)),Regression!$C$38+Regression!$D$38*A1812+Regression!$E$38*AK1812+Regression!$F$38*AL1812,"")</f>
        <v>8688.6611075659457</v>
      </c>
      <c r="AV1812" s="34">
        <f t="shared" si="396"/>
        <v>8715.3669723009953</v>
      </c>
      <c r="AW1812" s="13" t="str">
        <f>IF(AJ1812=1,"Train",IF(AH1812=Inputs!$B$6+1,"Validation",IF(AH1812&gt;Inputs!$B$6+1,"Forecast","Not used")))</f>
        <v>Validation</v>
      </c>
      <c r="AX1812" s="34">
        <f t="shared" si="397"/>
        <v>8454</v>
      </c>
      <c r="AY1812" s="38">
        <f t="shared" si="398"/>
        <v>3.0916367672225605E-2</v>
      </c>
      <c r="AZ1812" s="13">
        <f t="shared" si="399"/>
        <v>0</v>
      </c>
      <c r="BB1812" s="19">
        <f>Regression!$C$45+Regression!$C$46*A1812</f>
        <v>8968.5332806499027</v>
      </c>
      <c r="BC1812" s="27" t="str">
        <f t="shared" si="400"/>
        <v/>
      </c>
      <c r="BD1812" s="30">
        <f>INDEX('Seasonal Index'!$H$2:$H$53,AI1812)</f>
        <v>1.0081501126133556</v>
      </c>
      <c r="BE1812" s="34">
        <f t="shared" si="401"/>
        <v>9041.6278368638268</v>
      </c>
      <c r="BF1812" s="38">
        <f t="shared" si="402"/>
        <v>6.9508852243178001E-2</v>
      </c>
      <c r="BG1812" s="13">
        <f t="shared" si="403"/>
        <v>0</v>
      </c>
      <c r="BH1812" s="13">
        <f t="shared" si="404"/>
        <v>261.36697230099526</v>
      </c>
      <c r="BI1812" s="13">
        <f t="shared" si="405"/>
        <v>587.62783686382681</v>
      </c>
    </row>
    <row r="1813" spans="1:61" x14ac:dyDescent="0.2">
      <c r="A1813" s="15">
        <v>1812</v>
      </c>
      <c r="B1813" s="35">
        <v>45954</v>
      </c>
      <c r="C1813" s="37"/>
      <c r="D1813" s="36">
        <v>8924</v>
      </c>
      <c r="E1813" s="15">
        <v>6740.0020000000004</v>
      </c>
      <c r="F1813" s="15">
        <v>231000</v>
      </c>
      <c r="G1813" s="15">
        <v>2575098</v>
      </c>
      <c r="H1813" s="15">
        <v>60.201999999999998</v>
      </c>
      <c r="I1813" s="15">
        <v>63.222000000000001</v>
      </c>
      <c r="J1813" s="15">
        <v>3.0190000000000001</v>
      </c>
      <c r="K1813" s="15">
        <v>30485.728999999999</v>
      </c>
      <c r="L1813" s="15">
        <v>657256</v>
      </c>
      <c r="M1813" s="15">
        <v>538</v>
      </c>
      <c r="N1813" s="15">
        <v>16.984999999999999</v>
      </c>
      <c r="O1813" s="15">
        <v>295928</v>
      </c>
      <c r="P1813" s="15">
        <v>21123.8</v>
      </c>
      <c r="Q1813" s="15">
        <v>5044176</v>
      </c>
      <c r="R1813" s="15">
        <v>1520000</v>
      </c>
      <c r="S1813" s="15">
        <v>11731</v>
      </c>
      <c r="T1813" s="15">
        <v>18.388000000000002</v>
      </c>
      <c r="U1813" s="15">
        <v>171.38</v>
      </c>
      <c r="V1813" s="15">
        <v>11</v>
      </c>
      <c r="W1813" s="15">
        <v>95.8</v>
      </c>
      <c r="X1813" s="15">
        <v>120.85475</v>
      </c>
      <c r="Y1813" s="15">
        <v>4</v>
      </c>
      <c r="Z1813" s="15">
        <v>3.37714695930481</v>
      </c>
      <c r="AA1813" s="15">
        <v>82.234962463378906</v>
      </c>
      <c r="AB1813" s="15">
        <v>340095</v>
      </c>
      <c r="AC1813" s="15">
        <v>26.62</v>
      </c>
      <c r="AD1813" s="15">
        <v>0</v>
      </c>
      <c r="AE1813" s="15">
        <v>40.6</v>
      </c>
      <c r="AF1813" s="15">
        <v>20.100000000000001</v>
      </c>
      <c r="AH1813" s="13">
        <f t="shared" si="392"/>
        <v>2025</v>
      </c>
      <c r="AI1813" s="13">
        <f t="shared" si="393"/>
        <v>43</v>
      </c>
      <c r="AJ1813" s="13">
        <f>IF(AND(ISNUMBER(C1813),ISNUMBER(AK1813),ISNUMBER(AL1813),AH1813&gt;=Inputs!$B$5,AH1813&lt;=Inputs!$B$6,AH1813&lt;&gt;Inputs!$B$7,AH1813&lt;&gt;Inputs!$B$8),1,0)</f>
        <v>0</v>
      </c>
      <c r="AK1813" s="13">
        <f>IF(INDEX($E1813:$AF1813,Inputs!$C$10)="","",INDEX($E1813:$AF1813,Inputs!$C$10))</f>
        <v>295928</v>
      </c>
      <c r="AL1813" s="13">
        <f>IF(INDEX($E1813:$AF1813,Inputs!$C$11)="","",INDEX($E1813:$AF1813,Inputs!$C$11))</f>
        <v>231000</v>
      </c>
      <c r="AM1813" s="19">
        <f>Regression!$C$5+Regression!$C$6*A1813</f>
        <v>8721.6630109024754</v>
      </c>
      <c r="AN1813" s="27" t="str">
        <f t="shared" si="394"/>
        <v/>
      </c>
      <c r="AO1813" s="30">
        <f>INDEX('Seasonal Index'!$E$2:$E$53,AI1813)</f>
        <v>1.0122408775529341</v>
      </c>
      <c r="AP1813" s="34" t="str">
        <f t="shared" si="395"/>
        <v/>
      </c>
      <c r="AQ1813" s="16">
        <f>IF(AJ1813=1,A1813-Regression!$C$15,0)</f>
        <v>0</v>
      </c>
      <c r="AR1813" s="16">
        <f>IF(AJ1813=1,AK1813-Regression!$D$15,0)</f>
        <v>0</v>
      </c>
      <c r="AS1813" s="16">
        <f>IF(AJ1813=1,AL1813-Regression!$E$15,0)</f>
        <v>0</v>
      </c>
      <c r="AT1813" s="16">
        <f>IF(AJ1813=1,AP1813-Regression!$F$15,0)</f>
        <v>0</v>
      </c>
      <c r="AU1813" s="19">
        <f>IF(AND(ISNUMBER(AK1813),ISNUMBER(AL1813)),Regression!$C$38+Regression!$D$38*A1813+Regression!$E$38*AK1813+Regression!$F$38*AL1813,"")</f>
        <v>8663.2034219571979</v>
      </c>
      <c r="AV1813" s="34">
        <f t="shared" si="396"/>
        <v>8769.2486342615357</v>
      </c>
      <c r="AW1813" s="13" t="str">
        <f>IF(AJ1813=1,"Train",IF(AH1813=Inputs!$B$6+1,"Validation",IF(AH1813&gt;Inputs!$B$6+1,"Forecast","Not used")))</f>
        <v>Validation</v>
      </c>
      <c r="AX1813" s="34">
        <f t="shared" si="397"/>
        <v>8924</v>
      </c>
      <c r="AY1813" s="38">
        <f t="shared" si="398"/>
        <v>1.7341031570872287E-2</v>
      </c>
      <c r="AZ1813" s="13">
        <f t="shared" si="399"/>
        <v>0</v>
      </c>
      <c r="BB1813" s="19">
        <f>Regression!$C$45+Regression!$C$46*A1813</f>
        <v>8970.0927802626793</v>
      </c>
      <c r="BC1813" s="27" t="str">
        <f t="shared" si="400"/>
        <v/>
      </c>
      <c r="BD1813" s="30">
        <f>INDEX('Seasonal Index'!$H$2:$H$53,AI1813)</f>
        <v>1.0033758118290406</v>
      </c>
      <c r="BE1813" s="34">
        <f t="shared" si="401"/>
        <v>9000.3741255778823</v>
      </c>
      <c r="BF1813" s="38">
        <f t="shared" si="402"/>
        <v>8.5582839060827313E-3</v>
      </c>
      <c r="BG1813" s="13">
        <f t="shared" si="403"/>
        <v>0</v>
      </c>
      <c r="BH1813" s="13">
        <f t="shared" si="404"/>
        <v>-154.7513657384643</v>
      </c>
      <c r="BI1813" s="13">
        <f t="shared" si="405"/>
        <v>76.374125577882296</v>
      </c>
    </row>
    <row r="1814" spans="1:61" x14ac:dyDescent="0.2">
      <c r="A1814" s="15">
        <v>1813</v>
      </c>
      <c r="B1814" s="35">
        <v>45961</v>
      </c>
      <c r="C1814" s="37"/>
      <c r="D1814" s="36">
        <v>8874</v>
      </c>
      <c r="E1814" s="15">
        <v>6863.8360000000002</v>
      </c>
      <c r="F1814" s="15">
        <v>221000</v>
      </c>
      <c r="G1814" s="15">
        <v>2352587.57142857</v>
      </c>
      <c r="H1814" s="15">
        <v>61.494</v>
      </c>
      <c r="I1814" s="15">
        <v>65.022000000000006</v>
      </c>
      <c r="J1814" s="15">
        <v>3.0350000000000001</v>
      </c>
      <c r="K1814" s="15">
        <v>30485.728999999999</v>
      </c>
      <c r="L1814" s="15">
        <v>657256</v>
      </c>
      <c r="M1814" s="15">
        <v>538</v>
      </c>
      <c r="N1814" s="15">
        <v>16.984999999999999</v>
      </c>
      <c r="O1814" s="15">
        <v>295928</v>
      </c>
      <c r="P1814" s="15">
        <v>21123.8</v>
      </c>
      <c r="Q1814" s="15">
        <v>5044176</v>
      </c>
      <c r="R1814" s="15">
        <v>1520000</v>
      </c>
      <c r="S1814" s="15">
        <v>11731</v>
      </c>
      <c r="T1814" s="15">
        <v>18.388000000000002</v>
      </c>
      <c r="U1814" s="15">
        <v>171.38</v>
      </c>
      <c r="V1814" s="15">
        <v>11</v>
      </c>
      <c r="W1814" s="15">
        <v>95.8</v>
      </c>
      <c r="X1814" s="15">
        <v>120.85876</v>
      </c>
      <c r="Y1814" s="15">
        <v>4</v>
      </c>
      <c r="Z1814" s="15">
        <v>3.37714695930481</v>
      </c>
      <c r="AA1814" s="15">
        <v>82.234962463378906</v>
      </c>
      <c r="AB1814" s="15">
        <v>340095</v>
      </c>
      <c r="AC1814" s="15">
        <v>26.62</v>
      </c>
      <c r="AD1814" s="15">
        <v>0</v>
      </c>
      <c r="AE1814" s="15">
        <v>66.7</v>
      </c>
      <c r="AF1814" s="15">
        <v>9.4</v>
      </c>
      <c r="AH1814" s="13">
        <f t="shared" si="392"/>
        <v>2025</v>
      </c>
      <c r="AI1814" s="13">
        <f t="shared" si="393"/>
        <v>44</v>
      </c>
      <c r="AJ1814" s="13">
        <f>IF(AND(ISNUMBER(C1814),ISNUMBER(AK1814),ISNUMBER(AL1814),AH1814&gt;=Inputs!$B$5,AH1814&lt;=Inputs!$B$6,AH1814&lt;&gt;Inputs!$B$7,AH1814&lt;&gt;Inputs!$B$8),1,0)</f>
        <v>0</v>
      </c>
      <c r="AK1814" s="13">
        <f>IF(INDEX($E1814:$AF1814,Inputs!$C$10)="","",INDEX($E1814:$AF1814,Inputs!$C$10))</f>
        <v>295928</v>
      </c>
      <c r="AL1814" s="13">
        <f>IF(INDEX($E1814:$AF1814,Inputs!$C$11)="","",INDEX($E1814:$AF1814,Inputs!$C$11))</f>
        <v>221000</v>
      </c>
      <c r="AM1814" s="19">
        <f>Regression!$C$5+Regression!$C$6*A1814</f>
        <v>8720.4903359641576</v>
      </c>
      <c r="AN1814" s="27" t="str">
        <f t="shared" si="394"/>
        <v/>
      </c>
      <c r="AO1814" s="30">
        <f>INDEX('Seasonal Index'!$E$2:$E$53,AI1814)</f>
        <v>1.012031592209933</v>
      </c>
      <c r="AP1814" s="34" t="str">
        <f t="shared" si="395"/>
        <v/>
      </c>
      <c r="AQ1814" s="16">
        <f>IF(AJ1814=1,A1814-Regression!$C$15,0)</f>
        <v>0</v>
      </c>
      <c r="AR1814" s="16">
        <f>IF(AJ1814=1,AK1814-Regression!$D$15,0)</f>
        <v>0</v>
      </c>
      <c r="AS1814" s="16">
        <f>IF(AJ1814=1,AL1814-Regression!$E$15,0)</f>
        <v>0</v>
      </c>
      <c r="AT1814" s="16">
        <f>IF(AJ1814=1,AP1814-Regression!$F$15,0)</f>
        <v>0</v>
      </c>
      <c r="AU1814" s="19">
        <f>IF(AND(ISNUMBER(AK1814),ISNUMBER(AL1814)),Regression!$C$38+Regression!$D$38*A1814+Regression!$E$38*AK1814+Regression!$F$38*AL1814,"")</f>
        <v>8688.1915225068351</v>
      </c>
      <c r="AV1814" s="34">
        <f t="shared" si="396"/>
        <v>8792.7242999474347</v>
      </c>
      <c r="AW1814" s="13" t="str">
        <f>IF(AJ1814=1,"Train",IF(AH1814=Inputs!$B$6+1,"Validation",IF(AH1814&gt;Inputs!$B$6+1,"Forecast","Not used")))</f>
        <v>Validation</v>
      </c>
      <c r="AX1814" s="34">
        <f t="shared" si="397"/>
        <v>8874</v>
      </c>
      <c r="AY1814" s="38">
        <f t="shared" si="398"/>
        <v>9.1588573419613822E-3</v>
      </c>
      <c r="AZ1814" s="13">
        <f t="shared" si="399"/>
        <v>0</v>
      </c>
      <c r="BB1814" s="19">
        <f>Regression!$C$45+Regression!$C$46*A1814</f>
        <v>8971.6522798754559</v>
      </c>
      <c r="BC1814" s="27" t="str">
        <f t="shared" si="400"/>
        <v/>
      </c>
      <c r="BD1814" s="30">
        <f>INDEX('Seasonal Index'!$H$2:$H$53,AI1814)</f>
        <v>1.0342738783797232</v>
      </c>
      <c r="BE1814" s="34">
        <f t="shared" si="401"/>
        <v>9279.1455989810729</v>
      </c>
      <c r="BF1814" s="38">
        <f t="shared" si="402"/>
        <v>4.5655352600977341E-2</v>
      </c>
      <c r="BG1814" s="13">
        <f t="shared" si="403"/>
        <v>0</v>
      </c>
      <c r="BH1814" s="13">
        <f t="shared" si="404"/>
        <v>-81.275700052565298</v>
      </c>
      <c r="BI1814" s="13">
        <f t="shared" si="405"/>
        <v>405.14559898107291</v>
      </c>
    </row>
    <row r="1815" spans="1:61" x14ac:dyDescent="0.2">
      <c r="A1815" s="15">
        <v>1814</v>
      </c>
      <c r="B1815" s="35">
        <v>45968</v>
      </c>
      <c r="C1815" s="37"/>
      <c r="D1815" s="36">
        <v>9028</v>
      </c>
      <c r="E1815" s="15">
        <v>6773.7860000000001</v>
      </c>
      <c r="F1815" s="15">
        <v>228000</v>
      </c>
      <c r="G1815" s="15">
        <v>2389783.7142857099</v>
      </c>
      <c r="H1815" s="15">
        <v>60.87</v>
      </c>
      <c r="I1815" s="15">
        <v>64.3</v>
      </c>
      <c r="J1815" s="15">
        <v>3.0190000000000001</v>
      </c>
      <c r="K1815" s="15">
        <v>31098.026999999998</v>
      </c>
      <c r="L1815" s="15">
        <v>657256</v>
      </c>
      <c r="M1815" s="15">
        <v>542</v>
      </c>
      <c r="N1815" s="15">
        <v>16.984999999999999</v>
      </c>
      <c r="O1815" s="15">
        <v>295928</v>
      </c>
      <c r="P1815" s="15">
        <v>21202.400000000001</v>
      </c>
      <c r="Q1815" s="15">
        <v>5044176</v>
      </c>
      <c r="R1815" s="15">
        <v>1520000</v>
      </c>
      <c r="S1815" s="15">
        <v>11731</v>
      </c>
      <c r="T1815" s="15">
        <v>18.388000000000002</v>
      </c>
      <c r="U1815" s="15">
        <v>172.75200000000001</v>
      </c>
      <c r="V1815" s="15">
        <v>11</v>
      </c>
      <c r="W1815" s="15">
        <v>95.4</v>
      </c>
      <c r="X1815" s="15">
        <v>120.92704000000001</v>
      </c>
      <c r="Y1815" s="15">
        <v>4</v>
      </c>
      <c r="Z1815" s="15">
        <v>3.37714695930481</v>
      </c>
      <c r="AA1815" s="15">
        <v>82.234962463378906</v>
      </c>
      <c r="AB1815" s="15">
        <v>340095</v>
      </c>
      <c r="AC1815" s="15">
        <v>24.91</v>
      </c>
      <c r="AD1815" s="15">
        <v>0</v>
      </c>
      <c r="AE1815" s="15">
        <v>67.099999999999994</v>
      </c>
      <c r="AF1815" s="15">
        <v>2.4</v>
      </c>
      <c r="AH1815" s="13">
        <f t="shared" si="392"/>
        <v>2025</v>
      </c>
      <c r="AI1815" s="13">
        <f t="shared" si="393"/>
        <v>45</v>
      </c>
      <c r="AJ1815" s="13">
        <f>IF(AND(ISNUMBER(C1815),ISNUMBER(AK1815),ISNUMBER(AL1815),AH1815&gt;=Inputs!$B$5,AH1815&lt;=Inputs!$B$6,AH1815&lt;&gt;Inputs!$B$7,AH1815&lt;&gt;Inputs!$B$8),1,0)</f>
        <v>0</v>
      </c>
      <c r="AK1815" s="13">
        <f>IF(INDEX($E1815:$AF1815,Inputs!$C$10)="","",INDEX($E1815:$AF1815,Inputs!$C$10))</f>
        <v>295928</v>
      </c>
      <c r="AL1815" s="13">
        <f>IF(INDEX($E1815:$AF1815,Inputs!$C$11)="","",INDEX($E1815:$AF1815,Inputs!$C$11))</f>
        <v>228000</v>
      </c>
      <c r="AM1815" s="19">
        <f>Regression!$C$5+Regression!$C$6*A1815</f>
        <v>8719.3176610258379</v>
      </c>
      <c r="AN1815" s="27" t="str">
        <f t="shared" si="394"/>
        <v/>
      </c>
      <c r="AO1815" s="30">
        <f>INDEX('Seasonal Index'!$E$2:$E$53,AI1815)</f>
        <v>1.0110407808389756</v>
      </c>
      <c r="AP1815" s="34" t="str">
        <f t="shared" si="395"/>
        <v/>
      </c>
      <c r="AQ1815" s="16">
        <f>IF(AJ1815=1,A1815-Regression!$C$15,0)</f>
        <v>0</v>
      </c>
      <c r="AR1815" s="16">
        <f>IF(AJ1815=1,AK1815-Regression!$D$15,0)</f>
        <v>0</v>
      </c>
      <c r="AS1815" s="16">
        <f>IF(AJ1815=1,AL1815-Regression!$E$15,0)</f>
        <v>0</v>
      </c>
      <c r="AT1815" s="16">
        <f>IF(AJ1815=1,AP1815-Regression!$F$15,0)</f>
        <v>0</v>
      </c>
      <c r="AU1815" s="19">
        <f>IF(AND(ISNUMBER(AK1815),ISNUMBER(AL1815)),Regression!$C$38+Regression!$D$38*A1815+Regression!$E$38*AK1815+Regression!$F$38*AL1815,"")</f>
        <v>8668.0439196515999</v>
      </c>
      <c r="AV1815" s="34">
        <f t="shared" si="396"/>
        <v>8763.7458928710894</v>
      </c>
      <c r="AW1815" s="13" t="str">
        <f>IF(AJ1815=1,"Train",IF(AH1815=Inputs!$B$6+1,"Validation",IF(AH1815&gt;Inputs!$B$6+1,"Forecast","Not used")))</f>
        <v>Validation</v>
      </c>
      <c r="AX1815" s="34">
        <f t="shared" si="397"/>
        <v>9028</v>
      </c>
      <c r="AY1815" s="38">
        <f t="shared" si="398"/>
        <v>2.9270503669573619E-2</v>
      </c>
      <c r="AZ1815" s="13">
        <f t="shared" si="399"/>
        <v>0</v>
      </c>
      <c r="BB1815" s="19">
        <f>Regression!$C$45+Regression!$C$46*A1815</f>
        <v>8973.2117794882324</v>
      </c>
      <c r="BC1815" s="27" t="str">
        <f t="shared" si="400"/>
        <v/>
      </c>
      <c r="BD1815" s="30">
        <f>INDEX('Seasonal Index'!$H$2:$H$53,AI1815)</f>
        <v>1.024082102448103</v>
      </c>
      <c r="BE1815" s="34">
        <f t="shared" si="401"/>
        <v>9189.3055848503936</v>
      </c>
      <c r="BF1815" s="38">
        <f t="shared" si="402"/>
        <v>1.7867255743286847E-2</v>
      </c>
      <c r="BG1815" s="13">
        <f t="shared" si="403"/>
        <v>0</v>
      </c>
      <c r="BH1815" s="13">
        <f t="shared" si="404"/>
        <v>-264.25410712891062</v>
      </c>
      <c r="BI1815" s="13">
        <f t="shared" si="405"/>
        <v>161.30558485039364</v>
      </c>
    </row>
    <row r="1816" spans="1:61" x14ac:dyDescent="0.2">
      <c r="A1816" s="15">
        <v>1815</v>
      </c>
      <c r="B1816" s="35">
        <v>45975</v>
      </c>
      <c r="C1816" s="37"/>
      <c r="D1816" s="36">
        <v>8528</v>
      </c>
      <c r="E1816" s="15">
        <v>6800.3119999999999</v>
      </c>
      <c r="F1816" s="15">
        <v>228000</v>
      </c>
      <c r="G1816" s="15">
        <v>2305982.8571428601</v>
      </c>
      <c r="H1816" s="15">
        <v>60.162500000000001</v>
      </c>
      <c r="I1816" s="15">
        <v>62.868000000000002</v>
      </c>
      <c r="J1816" s="15">
        <v>3.056</v>
      </c>
      <c r="K1816" s="15">
        <v>31098.026999999998</v>
      </c>
      <c r="L1816" s="15">
        <v>659577</v>
      </c>
      <c r="M1816" s="15">
        <v>542</v>
      </c>
      <c r="N1816" s="15">
        <v>16.984999999999999</v>
      </c>
      <c r="O1816" s="15">
        <v>295928</v>
      </c>
      <c r="P1816" s="15">
        <v>21202.400000000001</v>
      </c>
      <c r="Q1816" s="15">
        <v>5044176</v>
      </c>
      <c r="R1816" s="15">
        <v>1520000</v>
      </c>
      <c r="S1816" s="15">
        <v>11731</v>
      </c>
      <c r="T1816" s="15">
        <v>18.388000000000002</v>
      </c>
      <c r="U1816" s="15">
        <v>172.75200000000001</v>
      </c>
      <c r="V1816" s="15">
        <v>11</v>
      </c>
      <c r="W1816" s="15">
        <v>95.4</v>
      </c>
      <c r="X1816" s="15">
        <v>121.64185999999999</v>
      </c>
      <c r="Y1816" s="15">
        <v>4</v>
      </c>
      <c r="Z1816" s="15">
        <v>3.37714695930481</v>
      </c>
      <c r="AA1816" s="15">
        <v>82.234962463378906</v>
      </c>
      <c r="AB1816" s="15">
        <v>340095</v>
      </c>
      <c r="AC1816" s="15">
        <v>24.91</v>
      </c>
      <c r="AD1816" s="15">
        <v>0</v>
      </c>
      <c r="AE1816" s="15">
        <v>89.9</v>
      </c>
      <c r="AF1816" s="15">
        <v>7.3</v>
      </c>
      <c r="AH1816" s="13">
        <f t="shared" si="392"/>
        <v>2025</v>
      </c>
      <c r="AI1816" s="13">
        <f t="shared" si="393"/>
        <v>46</v>
      </c>
      <c r="AJ1816" s="13">
        <f>IF(AND(ISNUMBER(C1816),ISNUMBER(AK1816),ISNUMBER(AL1816),AH1816&gt;=Inputs!$B$5,AH1816&lt;=Inputs!$B$6,AH1816&lt;&gt;Inputs!$B$7,AH1816&lt;&gt;Inputs!$B$8),1,0)</f>
        <v>0</v>
      </c>
      <c r="AK1816" s="13">
        <f>IF(INDEX($E1816:$AF1816,Inputs!$C$10)="","",INDEX($E1816:$AF1816,Inputs!$C$10))</f>
        <v>295928</v>
      </c>
      <c r="AL1816" s="13">
        <f>IF(INDEX($E1816:$AF1816,Inputs!$C$11)="","",INDEX($E1816:$AF1816,Inputs!$C$11))</f>
        <v>228000</v>
      </c>
      <c r="AM1816" s="19">
        <f>Regression!$C$5+Regression!$C$6*A1816</f>
        <v>8718.1449860875182</v>
      </c>
      <c r="AN1816" s="27" t="str">
        <f t="shared" si="394"/>
        <v/>
      </c>
      <c r="AO1816" s="30">
        <f>INDEX('Seasonal Index'!$E$2:$E$53,AI1816)</f>
        <v>0.98635610609281399</v>
      </c>
      <c r="AP1816" s="34" t="str">
        <f t="shared" si="395"/>
        <v/>
      </c>
      <c r="AQ1816" s="16">
        <f>IF(AJ1816=1,A1816-Regression!$C$15,0)</f>
        <v>0</v>
      </c>
      <c r="AR1816" s="16">
        <f>IF(AJ1816=1,AK1816-Regression!$D$15,0)</f>
        <v>0</v>
      </c>
      <c r="AS1816" s="16">
        <f>IF(AJ1816=1,AL1816-Regression!$E$15,0)</f>
        <v>0</v>
      </c>
      <c r="AT1816" s="16">
        <f>IF(AJ1816=1,AP1816-Regression!$F$15,0)</f>
        <v>0</v>
      </c>
      <c r="AU1816" s="19">
        <f>IF(AND(ISNUMBER(AK1816),ISNUMBER(AL1816)),Regression!$C$38+Regression!$D$38*A1816+Regression!$E$38*AK1816+Regression!$F$38*AL1816,"")</f>
        <v>8666.4816064336665</v>
      </c>
      <c r="AV1816" s="34">
        <f t="shared" si="396"/>
        <v>8548.2370508469066</v>
      </c>
      <c r="AW1816" s="13" t="str">
        <f>IF(AJ1816=1,"Train",IF(AH1816=Inputs!$B$6+1,"Validation",IF(AH1816&gt;Inputs!$B$6+1,"Forecast","Not used")))</f>
        <v>Validation</v>
      </c>
      <c r="AX1816" s="34">
        <f t="shared" si="397"/>
        <v>8528</v>
      </c>
      <c r="AY1816" s="38">
        <f t="shared" si="398"/>
        <v>2.3730125289524672E-3</v>
      </c>
      <c r="AZ1816" s="13">
        <f t="shared" si="399"/>
        <v>0</v>
      </c>
      <c r="BB1816" s="19">
        <f>Regression!$C$45+Regression!$C$46*A1816</f>
        <v>8974.771279101009</v>
      </c>
      <c r="BC1816" s="27" t="str">
        <f t="shared" si="400"/>
        <v/>
      </c>
      <c r="BD1816" s="30">
        <f>INDEX('Seasonal Index'!$H$2:$H$53,AI1816)</f>
        <v>0.95418753549545088</v>
      </c>
      <c r="BE1816" s="34">
        <f t="shared" si="401"/>
        <v>8563.6148884407467</v>
      </c>
      <c r="BF1816" s="38">
        <f t="shared" si="402"/>
        <v>4.1762298828267649E-3</v>
      </c>
      <c r="BG1816" s="13">
        <f t="shared" si="403"/>
        <v>0</v>
      </c>
      <c r="BH1816" s="13">
        <f t="shared" si="404"/>
        <v>20.237050846906641</v>
      </c>
      <c r="BI1816" s="13">
        <f t="shared" si="405"/>
        <v>35.614888440746654</v>
      </c>
    </row>
    <row r="1817" spans="1:61" x14ac:dyDescent="0.2">
      <c r="A1817" s="15">
        <v>1816</v>
      </c>
      <c r="B1817" s="35">
        <v>45982</v>
      </c>
      <c r="C1817" s="37"/>
      <c r="D1817" s="36">
        <v>8726</v>
      </c>
      <c r="E1817" s="15">
        <v>6614.7280000000001</v>
      </c>
      <c r="F1817" s="15">
        <v>222000</v>
      </c>
      <c r="G1817" s="15">
        <v>2290295</v>
      </c>
      <c r="H1817" s="15">
        <v>60.274000000000001</v>
      </c>
      <c r="I1817" s="15">
        <v>63.643999999999998</v>
      </c>
      <c r="J1817" s="15">
        <v>3.0619999999999998</v>
      </c>
      <c r="K1817" s="15">
        <v>31098.026999999998</v>
      </c>
      <c r="L1817" s="15">
        <v>659577</v>
      </c>
      <c r="M1817" s="15">
        <v>542</v>
      </c>
      <c r="N1817" s="15">
        <v>15.845000000000001</v>
      </c>
      <c r="O1817" s="15">
        <v>279611</v>
      </c>
      <c r="P1817" s="15">
        <v>21202.400000000001</v>
      </c>
      <c r="Q1817" s="15">
        <v>5044176</v>
      </c>
      <c r="R1817" s="15">
        <v>1520000</v>
      </c>
      <c r="S1817" s="15">
        <v>11731</v>
      </c>
      <c r="T1817" s="15">
        <v>18.585000000000001</v>
      </c>
      <c r="U1817" s="15">
        <v>172.75200000000001</v>
      </c>
      <c r="V1817" s="15">
        <v>11</v>
      </c>
      <c r="W1817" s="15">
        <v>95.4</v>
      </c>
      <c r="X1817" s="15">
        <v>121.020825</v>
      </c>
      <c r="Y1817" s="15">
        <v>4</v>
      </c>
      <c r="Z1817" s="15">
        <v>3.23530840873718</v>
      </c>
      <c r="AA1817" s="15">
        <v>82.234962463378906</v>
      </c>
      <c r="AB1817" s="15">
        <v>340095</v>
      </c>
      <c r="AC1817" s="15">
        <v>24.91</v>
      </c>
      <c r="AD1817" s="15">
        <v>0</v>
      </c>
      <c r="AE1817" s="15">
        <v>82.5</v>
      </c>
      <c r="AF1817" s="15">
        <v>12.9</v>
      </c>
      <c r="AH1817" s="13">
        <f t="shared" si="392"/>
        <v>2025</v>
      </c>
      <c r="AI1817" s="13">
        <f t="shared" si="393"/>
        <v>47</v>
      </c>
      <c r="AJ1817" s="13">
        <f>IF(AND(ISNUMBER(C1817),ISNUMBER(AK1817),ISNUMBER(AL1817),AH1817&gt;=Inputs!$B$5,AH1817&lt;=Inputs!$B$6,AH1817&lt;&gt;Inputs!$B$7,AH1817&lt;&gt;Inputs!$B$8),1,0)</f>
        <v>0</v>
      </c>
      <c r="AK1817" s="13">
        <f>IF(INDEX($E1817:$AF1817,Inputs!$C$10)="","",INDEX($E1817:$AF1817,Inputs!$C$10))</f>
        <v>279611</v>
      </c>
      <c r="AL1817" s="13">
        <f>IF(INDEX($E1817:$AF1817,Inputs!$C$11)="","",INDEX($E1817:$AF1817,Inputs!$C$11))</f>
        <v>222000</v>
      </c>
      <c r="AM1817" s="19">
        <f>Regression!$C$5+Regression!$C$6*A1817</f>
        <v>8716.9723111492003</v>
      </c>
      <c r="AN1817" s="27" t="str">
        <f t="shared" si="394"/>
        <v/>
      </c>
      <c r="AO1817" s="30">
        <f>INDEX('Seasonal Index'!$E$2:$E$53,AI1817)</f>
        <v>0.96578940872914776</v>
      </c>
      <c r="AP1817" s="34" t="str">
        <f t="shared" si="395"/>
        <v/>
      </c>
      <c r="AQ1817" s="16">
        <f>IF(AJ1817=1,A1817-Regression!$C$15,0)</f>
        <v>0</v>
      </c>
      <c r="AR1817" s="16">
        <f>IF(AJ1817=1,AK1817-Regression!$D$15,0)</f>
        <v>0</v>
      </c>
      <c r="AS1817" s="16">
        <f>IF(AJ1817=1,AL1817-Regression!$E$15,0)</f>
        <v>0</v>
      </c>
      <c r="AT1817" s="16">
        <f>IF(AJ1817=1,AP1817-Regression!$F$15,0)</f>
        <v>0</v>
      </c>
      <c r="AU1817" s="19">
        <f>IF(AND(ISNUMBER(AK1817),ISNUMBER(AL1817)),Regression!$C$38+Regression!$D$38*A1817+Regression!$E$38*AK1817+Regression!$F$38*AL1817,"")</f>
        <v>8651.0763827750252</v>
      </c>
      <c r="AV1817" s="34">
        <f t="shared" si="396"/>
        <v>8355.1179445909856</v>
      </c>
      <c r="AW1817" s="13" t="str">
        <f>IF(AJ1817=1,"Train",IF(AH1817=Inputs!$B$6+1,"Validation",IF(AH1817&gt;Inputs!$B$6+1,"Forecast","Not used")))</f>
        <v>Validation</v>
      </c>
      <c r="AX1817" s="34">
        <f t="shared" si="397"/>
        <v>8726</v>
      </c>
      <c r="AY1817" s="38">
        <f t="shared" si="398"/>
        <v>4.2503100551113268E-2</v>
      </c>
      <c r="AZ1817" s="13">
        <f t="shared" si="399"/>
        <v>0</v>
      </c>
      <c r="BB1817" s="19">
        <f>Regression!$C$45+Regression!$C$46*A1817</f>
        <v>8976.3307787137855</v>
      </c>
      <c r="BC1817" s="27" t="str">
        <f t="shared" si="400"/>
        <v/>
      </c>
      <c r="BD1817" s="30">
        <f>INDEX('Seasonal Index'!$H$2:$H$53,AI1817)</f>
        <v>0.94653504180541337</v>
      </c>
      <c r="BE1817" s="34">
        <f t="shared" si="401"/>
        <v>8496.4116288890709</v>
      </c>
      <c r="BF1817" s="38">
        <f t="shared" si="402"/>
        <v>2.6310837853647615E-2</v>
      </c>
      <c r="BG1817" s="13">
        <f t="shared" si="403"/>
        <v>0</v>
      </c>
      <c r="BH1817" s="13">
        <f t="shared" si="404"/>
        <v>-370.88205540901436</v>
      </c>
      <c r="BI1817" s="13">
        <f t="shared" si="405"/>
        <v>-229.58837111092907</v>
      </c>
    </row>
    <row r="1818" spans="1:61" x14ac:dyDescent="0.2">
      <c r="A1818" s="15">
        <v>1817</v>
      </c>
      <c r="B1818" s="35">
        <v>45989</v>
      </c>
      <c r="C1818" s="37"/>
      <c r="D1818" s="36">
        <v>8326</v>
      </c>
      <c r="E1818" s="15">
        <v>6783.1750000000002</v>
      </c>
      <c r="F1818" s="15">
        <v>218000</v>
      </c>
      <c r="G1818" s="15">
        <v>2434730</v>
      </c>
      <c r="H1818" s="15">
        <v>58.6875</v>
      </c>
      <c r="I1818" s="15">
        <v>64.376000000000005</v>
      </c>
      <c r="J1818" s="15">
        <v>3.0609999999999999</v>
      </c>
      <c r="K1818" s="15">
        <v>31098.026999999998</v>
      </c>
      <c r="L1818" s="15">
        <v>659577</v>
      </c>
      <c r="M1818" s="15">
        <v>542</v>
      </c>
      <c r="N1818" s="15">
        <v>15.845000000000001</v>
      </c>
      <c r="O1818" s="15">
        <v>279611</v>
      </c>
      <c r="P1818" s="15">
        <v>21202.400000000001</v>
      </c>
      <c r="Q1818" s="15">
        <v>5044176</v>
      </c>
      <c r="R1818" s="15">
        <v>1520000</v>
      </c>
      <c r="S1818" s="15">
        <v>11731</v>
      </c>
      <c r="T1818" s="15">
        <v>18.585000000000001</v>
      </c>
      <c r="U1818" s="15">
        <v>172.75200000000001</v>
      </c>
      <c r="V1818" s="15">
        <v>11</v>
      </c>
      <c r="W1818" s="15">
        <v>95.4</v>
      </c>
      <c r="X1818" s="15">
        <v>121.47586</v>
      </c>
      <c r="Y1818" s="15">
        <v>4</v>
      </c>
      <c r="Z1818" s="15">
        <v>3.23530840873718</v>
      </c>
      <c r="AA1818" s="15">
        <v>82.234962463378906</v>
      </c>
      <c r="AB1818" s="15">
        <v>340095</v>
      </c>
      <c r="AC1818" s="15">
        <v>24.91</v>
      </c>
      <c r="AD1818" s="15">
        <v>1</v>
      </c>
      <c r="AE1818" s="15">
        <v>97</v>
      </c>
      <c r="AF1818" s="15">
        <v>4.8</v>
      </c>
      <c r="AH1818" s="13">
        <f t="shared" si="392"/>
        <v>2025</v>
      </c>
      <c r="AI1818" s="13">
        <f t="shared" si="393"/>
        <v>48</v>
      </c>
      <c r="AJ1818" s="13">
        <f>IF(AND(ISNUMBER(C1818),ISNUMBER(AK1818),ISNUMBER(AL1818),AH1818&gt;=Inputs!$B$5,AH1818&lt;=Inputs!$B$6,AH1818&lt;&gt;Inputs!$B$7,AH1818&lt;&gt;Inputs!$B$8),1,0)</f>
        <v>0</v>
      </c>
      <c r="AK1818" s="13">
        <f>IF(INDEX($E1818:$AF1818,Inputs!$C$10)="","",INDEX($E1818:$AF1818,Inputs!$C$10))</f>
        <v>279611</v>
      </c>
      <c r="AL1818" s="13">
        <f>IF(INDEX($E1818:$AF1818,Inputs!$C$11)="","",INDEX($E1818:$AF1818,Inputs!$C$11))</f>
        <v>218000</v>
      </c>
      <c r="AM1818" s="19">
        <f>Regression!$C$5+Regression!$C$6*A1818</f>
        <v>8715.7996362108806</v>
      </c>
      <c r="AN1818" s="27" t="str">
        <f t="shared" si="394"/>
        <v/>
      </c>
      <c r="AO1818" s="30">
        <f>INDEX('Seasonal Index'!$E$2:$E$53,AI1818)</f>
        <v>0.97475376861810648</v>
      </c>
      <c r="AP1818" s="34" t="str">
        <f t="shared" si="395"/>
        <v/>
      </c>
      <c r="AQ1818" s="16">
        <f>IF(AJ1818=1,A1818-Regression!$C$15,0)</f>
        <v>0</v>
      </c>
      <c r="AR1818" s="16">
        <f>IF(AJ1818=1,AK1818-Regression!$D$15,0)</f>
        <v>0</v>
      </c>
      <c r="AS1818" s="16">
        <f>IF(AJ1818=1,AL1818-Regression!$E$15,0)</f>
        <v>0</v>
      </c>
      <c r="AT1818" s="16">
        <f>IF(AJ1818=1,AP1818-Regression!$F$15,0)</f>
        <v>0</v>
      </c>
      <c r="AU1818" s="19">
        <f>IF(AND(ISNUMBER(AK1818),ISNUMBER(AL1818)),Regression!$C$38+Regression!$D$38*A1818+Regression!$E$38*AK1818+Regression!$F$38*AL1818,"")</f>
        <v>8660.1342350641207</v>
      </c>
      <c r="AV1818" s="34">
        <f t="shared" si="396"/>
        <v>8441.4984823674349</v>
      </c>
      <c r="AW1818" s="13" t="str">
        <f>IF(AJ1818=1,"Train",IF(AH1818=Inputs!$B$6+1,"Validation",IF(AH1818&gt;Inputs!$B$6+1,"Forecast","Not used")))</f>
        <v>Validation</v>
      </c>
      <c r="AX1818" s="34">
        <f t="shared" si="397"/>
        <v>8326</v>
      </c>
      <c r="AY1818" s="38">
        <f t="shared" si="398"/>
        <v>1.3872025266326558E-2</v>
      </c>
      <c r="AZ1818" s="13">
        <f t="shared" si="399"/>
        <v>0</v>
      </c>
      <c r="BB1818" s="19">
        <f>Regression!$C$45+Regression!$C$46*A1818</f>
        <v>8977.8902783265639</v>
      </c>
      <c r="BC1818" s="27" t="str">
        <f t="shared" si="400"/>
        <v/>
      </c>
      <c r="BD1818" s="30">
        <f>INDEX('Seasonal Index'!$H$2:$H$53,AI1818)</f>
        <v>0.96645545966881496</v>
      </c>
      <c r="BE1818" s="34">
        <f t="shared" si="401"/>
        <v>8676.7310757962841</v>
      </c>
      <c r="BF1818" s="38">
        <f t="shared" si="402"/>
        <v>4.2124798918602463E-2</v>
      </c>
      <c r="BG1818" s="13">
        <f t="shared" si="403"/>
        <v>0</v>
      </c>
      <c r="BH1818" s="13">
        <f t="shared" si="404"/>
        <v>115.49848236743492</v>
      </c>
      <c r="BI1818" s="13">
        <f t="shared" si="405"/>
        <v>350.73107579628413</v>
      </c>
    </row>
    <row r="1819" spans="1:61" x14ac:dyDescent="0.2">
      <c r="A1819" s="15">
        <v>1818</v>
      </c>
      <c r="B1819" s="35">
        <v>45996</v>
      </c>
      <c r="C1819" s="37"/>
      <c r="D1819" s="36">
        <v>8456</v>
      </c>
      <c r="E1819" s="15">
        <v>6843.848</v>
      </c>
      <c r="F1819" s="15">
        <v>216000</v>
      </c>
      <c r="G1819" s="15">
        <v>2568321.2857142901</v>
      </c>
      <c r="H1819" s="15">
        <v>59.484000000000002</v>
      </c>
      <c r="I1819" s="15">
        <v>63.981999999999999</v>
      </c>
      <c r="J1819" s="15">
        <v>2.9849999999999999</v>
      </c>
      <c r="K1819" s="15">
        <v>31098.026999999998</v>
      </c>
      <c r="L1819" s="15">
        <v>659577</v>
      </c>
      <c r="M1819" s="15">
        <v>542</v>
      </c>
      <c r="N1819" s="15">
        <v>15.845000000000001</v>
      </c>
      <c r="O1819" s="15">
        <v>279611</v>
      </c>
      <c r="P1819" s="15">
        <v>21202.400000000001</v>
      </c>
      <c r="Q1819" s="15">
        <v>5044176</v>
      </c>
      <c r="R1819" s="15">
        <v>1520000</v>
      </c>
      <c r="S1819" s="15">
        <v>11731</v>
      </c>
      <c r="T1819" s="15">
        <v>18.585000000000001</v>
      </c>
      <c r="U1819" s="15">
        <v>172.75200000000001</v>
      </c>
      <c r="V1819" s="15">
        <v>11</v>
      </c>
      <c r="W1819" s="15">
        <v>93.2</v>
      </c>
      <c r="X1819" s="15">
        <v>121.46174999999999</v>
      </c>
      <c r="Y1819" s="15">
        <v>4</v>
      </c>
      <c r="Z1819" s="15">
        <v>3.23530840873718</v>
      </c>
      <c r="AA1819" s="15">
        <v>82.234962463378906</v>
      </c>
      <c r="AB1819" s="15">
        <v>340095</v>
      </c>
      <c r="AC1819" s="15">
        <v>24.91</v>
      </c>
      <c r="AD1819" s="15">
        <v>0</v>
      </c>
      <c r="AE1819" s="15">
        <v>173.4</v>
      </c>
      <c r="AF1819" s="15">
        <v>0.4</v>
      </c>
      <c r="AH1819" s="13">
        <f t="shared" si="392"/>
        <v>2025</v>
      </c>
      <c r="AI1819" s="13">
        <f t="shared" si="393"/>
        <v>49</v>
      </c>
      <c r="AJ1819" s="13">
        <f>IF(AND(ISNUMBER(C1819),ISNUMBER(AK1819),ISNUMBER(AL1819),AH1819&gt;=Inputs!$B$5,AH1819&lt;=Inputs!$B$6,AH1819&lt;&gt;Inputs!$B$7,AH1819&lt;&gt;Inputs!$B$8),1,0)</f>
        <v>0</v>
      </c>
      <c r="AK1819" s="13">
        <f>IF(INDEX($E1819:$AF1819,Inputs!$C$10)="","",INDEX($E1819:$AF1819,Inputs!$C$10))</f>
        <v>279611</v>
      </c>
      <c r="AL1819" s="13">
        <f>IF(INDEX($E1819:$AF1819,Inputs!$C$11)="","",INDEX($E1819:$AF1819,Inputs!$C$11))</f>
        <v>216000</v>
      </c>
      <c r="AM1819" s="19">
        <f>Regression!$C$5+Regression!$C$6*A1819</f>
        <v>8714.6269612725628</v>
      </c>
      <c r="AN1819" s="27" t="str">
        <f t="shared" si="394"/>
        <v/>
      </c>
      <c r="AO1819" s="30">
        <f>INDEX('Seasonal Index'!$E$2:$E$53,AI1819)</f>
        <v>0.98029372066923559</v>
      </c>
      <c r="AP1819" s="34" t="str">
        <f t="shared" si="395"/>
        <v/>
      </c>
      <c r="AQ1819" s="16">
        <f>IF(AJ1819=1,A1819-Regression!$C$15,0)</f>
        <v>0</v>
      </c>
      <c r="AR1819" s="16">
        <f>IF(AJ1819=1,AK1819-Regression!$D$15,0)</f>
        <v>0</v>
      </c>
      <c r="AS1819" s="16">
        <f>IF(AJ1819=1,AL1819-Regression!$E$15,0)</f>
        <v>0</v>
      </c>
      <c r="AT1819" s="16">
        <f>IF(AJ1819=1,AP1819-Regression!$F$15,0)</f>
        <v>0</v>
      </c>
      <c r="AU1819" s="19">
        <f>IF(AND(ISNUMBER(AK1819),ISNUMBER(AL1819)),Regression!$C$38+Regression!$D$38*A1819+Regression!$E$38*AK1819+Regression!$F$38*AL1819,"")</f>
        <v>8663.8820045996999</v>
      </c>
      <c r="AV1819" s="34">
        <f t="shared" si="396"/>
        <v>8493.149125728276</v>
      </c>
      <c r="AW1819" s="13" t="str">
        <f>IF(AJ1819=1,"Train",IF(AH1819=Inputs!$B$6+1,"Validation",IF(AH1819&gt;Inputs!$B$6+1,"Forecast","Not used")))</f>
        <v>Validation</v>
      </c>
      <c r="AX1819" s="34">
        <f t="shared" si="397"/>
        <v>8456</v>
      </c>
      <c r="AY1819" s="38">
        <f t="shared" si="398"/>
        <v>4.3932267890581808E-3</v>
      </c>
      <c r="AZ1819" s="13">
        <f t="shared" si="399"/>
        <v>0</v>
      </c>
      <c r="BB1819" s="19">
        <f>Regression!$C$45+Regression!$C$46*A1819</f>
        <v>8979.4497779393405</v>
      </c>
      <c r="BC1819" s="27" t="str">
        <f t="shared" si="400"/>
        <v/>
      </c>
      <c r="BD1819" s="30">
        <f>INDEX('Seasonal Index'!$H$2:$H$53,AI1819)</f>
        <v>0.97990885322830168</v>
      </c>
      <c r="BE1819" s="34">
        <f t="shared" si="401"/>
        <v>8799.0423345216677</v>
      </c>
      <c r="BF1819" s="38">
        <f t="shared" si="402"/>
        <v>4.0567920354974897E-2</v>
      </c>
      <c r="BG1819" s="13">
        <f t="shared" si="403"/>
        <v>0</v>
      </c>
      <c r="BH1819" s="13">
        <f t="shared" si="404"/>
        <v>37.149125728275976</v>
      </c>
      <c r="BI1819" s="13">
        <f t="shared" si="405"/>
        <v>343.04233452166773</v>
      </c>
    </row>
    <row r="1820" spans="1:61" x14ac:dyDescent="0.2">
      <c r="A1820" s="15">
        <v>1819</v>
      </c>
      <c r="B1820" s="35">
        <v>46003</v>
      </c>
      <c r="C1820" s="37"/>
      <c r="D1820" s="36">
        <v>9078</v>
      </c>
      <c r="E1820" s="15">
        <v>6860.4219999999996</v>
      </c>
      <c r="F1820" s="15">
        <v>235000</v>
      </c>
      <c r="G1820" s="15">
        <v>2347313.1428571399</v>
      </c>
      <c r="H1820" s="15">
        <v>58.295999999999999</v>
      </c>
      <c r="I1820" s="15">
        <v>62.603999999999999</v>
      </c>
      <c r="J1820" s="15">
        <v>2.94</v>
      </c>
      <c r="K1820" s="15">
        <v>31098.026999999998</v>
      </c>
      <c r="L1820" s="15">
        <v>668354</v>
      </c>
      <c r="M1820" s="15">
        <v>548</v>
      </c>
      <c r="N1820" s="15">
        <v>15.845000000000001</v>
      </c>
      <c r="O1820" s="15">
        <v>279611</v>
      </c>
      <c r="P1820" s="15">
        <v>21288.1</v>
      </c>
      <c r="Q1820" s="15">
        <v>5044176</v>
      </c>
      <c r="R1820" s="15">
        <v>1520000</v>
      </c>
      <c r="S1820" s="15">
        <v>11731</v>
      </c>
      <c r="T1820" s="15">
        <v>18.585000000000001</v>
      </c>
      <c r="U1820" s="15">
        <v>172.75200000000001</v>
      </c>
      <c r="V1820" s="15">
        <v>11</v>
      </c>
      <c r="W1820" s="15">
        <v>93.2</v>
      </c>
      <c r="X1820" s="15">
        <v>120.84587999999999</v>
      </c>
      <c r="Y1820" s="15">
        <v>4</v>
      </c>
      <c r="Z1820" s="15">
        <v>3.23530840873718</v>
      </c>
      <c r="AA1820" s="15">
        <v>82.234962463378906</v>
      </c>
      <c r="AB1820" s="15">
        <v>340095</v>
      </c>
      <c r="AC1820" s="15">
        <v>25.41</v>
      </c>
      <c r="AD1820" s="15">
        <v>0</v>
      </c>
      <c r="AE1820" s="15">
        <v>157.1</v>
      </c>
      <c r="AF1820" s="15">
        <v>0</v>
      </c>
      <c r="AH1820" s="13">
        <f t="shared" si="392"/>
        <v>2025</v>
      </c>
      <c r="AI1820" s="13">
        <f t="shared" si="393"/>
        <v>50</v>
      </c>
      <c r="AJ1820" s="13">
        <f>IF(AND(ISNUMBER(C1820),ISNUMBER(AK1820),ISNUMBER(AL1820),AH1820&gt;=Inputs!$B$5,AH1820&lt;=Inputs!$B$6,AH1820&lt;&gt;Inputs!$B$7,AH1820&lt;&gt;Inputs!$B$8),1,0)</f>
        <v>0</v>
      </c>
      <c r="AK1820" s="13">
        <f>IF(INDEX($E1820:$AF1820,Inputs!$C$10)="","",INDEX($E1820:$AF1820,Inputs!$C$10))</f>
        <v>279611</v>
      </c>
      <c r="AL1820" s="13">
        <f>IF(INDEX($E1820:$AF1820,Inputs!$C$11)="","",INDEX($E1820:$AF1820,Inputs!$C$11))</f>
        <v>235000</v>
      </c>
      <c r="AM1820" s="19">
        <f>Regression!$C$5+Regression!$C$6*A1820</f>
        <v>8713.4542863342431</v>
      </c>
      <c r="AN1820" s="27" t="str">
        <f t="shared" si="394"/>
        <v/>
      </c>
      <c r="AO1820" s="30">
        <f>INDEX('Seasonal Index'!$E$2:$E$53,AI1820)</f>
        <v>1.00060911532618</v>
      </c>
      <c r="AP1820" s="34" t="str">
        <f t="shared" si="395"/>
        <v/>
      </c>
      <c r="AQ1820" s="16">
        <f>IF(AJ1820=1,A1820-Regression!$C$15,0)</f>
        <v>0</v>
      </c>
      <c r="AR1820" s="16">
        <f>IF(AJ1820=1,AK1820-Regression!$D$15,0)</f>
        <v>0</v>
      </c>
      <c r="AS1820" s="16">
        <f>IF(AJ1820=1,AL1820-Regression!$E$15,0)</f>
        <v>0</v>
      </c>
      <c r="AT1820" s="16">
        <f>IF(AJ1820=1,AP1820-Regression!$F$15,0)</f>
        <v>0</v>
      </c>
      <c r="AU1820" s="19">
        <f>IF(AND(ISNUMBER(AK1820),ISNUMBER(AL1820)),Regression!$C$38+Regression!$D$38*A1820+Regression!$E$38*AK1820+Regression!$F$38*AL1820,"")</f>
        <v>8611.8739052233777</v>
      </c>
      <c r="AV1820" s="34">
        <f t="shared" si="396"/>
        <v>8617.1195296061796</v>
      </c>
      <c r="AW1820" s="13" t="str">
        <f>IF(AJ1820=1,"Train",IF(AH1820=Inputs!$B$6+1,"Validation",IF(AH1820&gt;Inputs!$B$6+1,"Forecast","Not used")))</f>
        <v>Validation</v>
      </c>
      <c r="AX1820" s="34">
        <f t="shared" si="397"/>
        <v>9078</v>
      </c>
      <c r="AY1820" s="38">
        <f t="shared" si="398"/>
        <v>5.0768943643293714E-2</v>
      </c>
      <c r="AZ1820" s="13">
        <f t="shared" si="399"/>
        <v>0</v>
      </c>
      <c r="BB1820" s="19">
        <f>Regression!$C$45+Regression!$C$46*A1820</f>
        <v>8981.0092775521171</v>
      </c>
      <c r="BC1820" s="27" t="str">
        <f t="shared" si="400"/>
        <v/>
      </c>
      <c r="BD1820" s="30">
        <f>INDEX('Seasonal Index'!$H$2:$H$53,AI1820)</f>
        <v>0.99765913713107945</v>
      </c>
      <c r="BE1820" s="34">
        <f t="shared" si="401"/>
        <v>8959.9859664088635</v>
      </c>
      <c r="BF1820" s="38">
        <f t="shared" si="402"/>
        <v>1.3000003700279409E-2</v>
      </c>
      <c r="BG1820" s="13">
        <f t="shared" si="403"/>
        <v>0</v>
      </c>
      <c r="BH1820" s="13">
        <f t="shared" si="404"/>
        <v>-460.88047039382036</v>
      </c>
      <c r="BI1820" s="13">
        <f t="shared" si="405"/>
        <v>-118.01403359113647</v>
      </c>
    </row>
    <row r="1821" spans="1:61" x14ac:dyDescent="0.2">
      <c r="A1821" s="15">
        <v>1820</v>
      </c>
      <c r="B1821" s="35">
        <v>46010</v>
      </c>
      <c r="C1821" s="37"/>
      <c r="D1821" s="36">
        <v>8942</v>
      </c>
      <c r="E1821" s="15">
        <v>6789.4920000000002</v>
      </c>
      <c r="F1821" s="15">
        <v>224000</v>
      </c>
      <c r="G1821" s="15">
        <v>2432695.1428571399</v>
      </c>
      <c r="H1821" s="15">
        <v>56.3</v>
      </c>
      <c r="I1821" s="15">
        <v>60.826000000000001</v>
      </c>
      <c r="J1821" s="15">
        <v>2.895</v>
      </c>
      <c r="K1821" s="15">
        <v>31098.026999999998</v>
      </c>
      <c r="L1821" s="15">
        <v>668354</v>
      </c>
      <c r="M1821" s="15">
        <v>548</v>
      </c>
      <c r="N1821" s="15">
        <v>16.006</v>
      </c>
      <c r="O1821" s="15">
        <v>291540</v>
      </c>
      <c r="P1821" s="15">
        <v>21288.1</v>
      </c>
      <c r="Q1821" s="15">
        <v>5072660</v>
      </c>
      <c r="R1821" s="15">
        <v>1520000</v>
      </c>
      <c r="S1821" s="15">
        <v>11731</v>
      </c>
      <c r="T1821" s="15">
        <v>18.585000000000001</v>
      </c>
      <c r="U1821" s="15">
        <v>172.75200000000001</v>
      </c>
      <c r="V1821" s="15">
        <v>11</v>
      </c>
      <c r="W1821" s="15">
        <v>93.2</v>
      </c>
      <c r="X1821" s="15">
        <v>120.45171999999999</v>
      </c>
      <c r="Y1821" s="15">
        <v>4</v>
      </c>
      <c r="Z1821" s="15">
        <v>3.1965966224670401</v>
      </c>
      <c r="AA1821" s="15">
        <v>82.234962463378906</v>
      </c>
      <c r="AB1821" s="15">
        <v>340095</v>
      </c>
      <c r="AC1821" s="15">
        <v>25.41</v>
      </c>
      <c r="AD1821" s="15">
        <v>0</v>
      </c>
      <c r="AE1821" s="15">
        <v>169.6</v>
      </c>
      <c r="AF1821" s="15">
        <v>0.9</v>
      </c>
      <c r="AH1821" s="13">
        <f t="shared" si="392"/>
        <v>2025</v>
      </c>
      <c r="AI1821" s="13">
        <f t="shared" si="393"/>
        <v>51</v>
      </c>
      <c r="AJ1821" s="13">
        <f>IF(AND(ISNUMBER(C1821),ISNUMBER(AK1821),ISNUMBER(AL1821),AH1821&gt;=Inputs!$B$5,AH1821&lt;=Inputs!$B$6,AH1821&lt;&gt;Inputs!$B$7,AH1821&lt;&gt;Inputs!$B$8),1,0)</f>
        <v>0</v>
      </c>
      <c r="AK1821" s="13">
        <f>IF(INDEX($E1821:$AF1821,Inputs!$C$10)="","",INDEX($E1821:$AF1821,Inputs!$C$10))</f>
        <v>291540</v>
      </c>
      <c r="AL1821" s="13">
        <f>IF(INDEX($E1821:$AF1821,Inputs!$C$11)="","",INDEX($E1821:$AF1821,Inputs!$C$11))</f>
        <v>224000</v>
      </c>
      <c r="AM1821" s="19">
        <f>Regression!$C$5+Regression!$C$6*A1821</f>
        <v>8712.2816113959234</v>
      </c>
      <c r="AN1821" s="27" t="str">
        <f t="shared" si="394"/>
        <v/>
      </c>
      <c r="AO1821" s="30">
        <f>INDEX('Seasonal Index'!$E$2:$E$53,AI1821)</f>
        <v>1.0219733137822757</v>
      </c>
      <c r="AP1821" s="34" t="str">
        <f t="shared" si="395"/>
        <v/>
      </c>
      <c r="AQ1821" s="16">
        <f>IF(AJ1821=1,A1821-Regression!$C$15,0)</f>
        <v>0</v>
      </c>
      <c r="AR1821" s="16">
        <f>IF(AJ1821=1,AK1821-Regression!$D$15,0)</f>
        <v>0</v>
      </c>
      <c r="AS1821" s="16">
        <f>IF(AJ1821=1,AL1821-Regression!$E$15,0)</f>
        <v>0</v>
      </c>
      <c r="AT1821" s="16">
        <f>IF(AJ1821=1,AP1821-Regression!$F$15,0)</f>
        <v>0</v>
      </c>
      <c r="AU1821" s="19">
        <f>IF(AND(ISNUMBER(AK1821),ISNUMBER(AL1821)),Regression!$C$38+Regression!$D$38*A1821+Regression!$E$38*AK1821+Regression!$F$38*AL1821,"")</f>
        <v>8661.2835489667268</v>
      </c>
      <c r="AV1821" s="34">
        <f t="shared" si="396"/>
        <v>8851.6006501454358</v>
      </c>
      <c r="AW1821" s="13" t="str">
        <f>IF(AJ1821=1,"Train",IF(AH1821=Inputs!$B$6+1,"Validation",IF(AH1821&gt;Inputs!$B$6+1,"Forecast","Not used")))</f>
        <v>Validation</v>
      </c>
      <c r="AX1821" s="34">
        <f t="shared" si="397"/>
        <v>8942</v>
      </c>
      <c r="AY1821" s="38">
        <f t="shared" si="398"/>
        <v>1.0109522461928451E-2</v>
      </c>
      <c r="AZ1821" s="13">
        <f t="shared" si="399"/>
        <v>0</v>
      </c>
      <c r="BB1821" s="19">
        <f>Regression!$C$45+Regression!$C$46*A1821</f>
        <v>8982.5687771648936</v>
      </c>
      <c r="BC1821" s="27" t="str">
        <f t="shared" si="400"/>
        <v/>
      </c>
      <c r="BD1821" s="30">
        <f>INDEX('Seasonal Index'!$H$2:$H$53,AI1821)</f>
        <v>1.0395425337611444</v>
      </c>
      <c r="BE1821" s="34">
        <f t="shared" si="401"/>
        <v>9337.7623062977382</v>
      </c>
      <c r="BF1821" s="38">
        <f t="shared" si="402"/>
        <v>4.4258813050518694E-2</v>
      </c>
      <c r="BG1821" s="13">
        <f t="shared" si="403"/>
        <v>0</v>
      </c>
      <c r="BH1821" s="13">
        <f t="shared" si="404"/>
        <v>-90.399349854564207</v>
      </c>
      <c r="BI1821" s="13">
        <f t="shared" si="405"/>
        <v>395.76230629773818</v>
      </c>
    </row>
    <row r="1822" spans="1:61" x14ac:dyDescent="0.2">
      <c r="A1822" s="15">
        <v>1821</v>
      </c>
      <c r="B1822" s="35">
        <v>46017</v>
      </c>
      <c r="C1822" s="37"/>
      <c r="D1822" s="36">
        <v>8563</v>
      </c>
      <c r="E1822" s="15">
        <v>6912.5675000000001</v>
      </c>
      <c r="F1822" s="15">
        <v>215000</v>
      </c>
      <c r="G1822" s="15">
        <v>2593471.8571428601</v>
      </c>
      <c r="H1822" s="15">
        <v>58.012500000000003</v>
      </c>
      <c r="I1822" s="15">
        <v>63.206666666666699</v>
      </c>
      <c r="J1822" s="15">
        <v>2.8410000000000002</v>
      </c>
      <c r="K1822" s="15">
        <v>31098.026999999998</v>
      </c>
      <c r="L1822" s="15">
        <v>668354</v>
      </c>
      <c r="M1822" s="15">
        <v>548</v>
      </c>
      <c r="N1822" s="15">
        <v>16.006</v>
      </c>
      <c r="O1822" s="15">
        <v>291540</v>
      </c>
      <c r="P1822" s="15">
        <v>21288.1</v>
      </c>
      <c r="Q1822" s="15">
        <v>5072660</v>
      </c>
      <c r="R1822" s="15">
        <v>1520000</v>
      </c>
      <c r="S1822" s="15">
        <v>11731</v>
      </c>
      <c r="T1822" s="15">
        <v>18.585000000000001</v>
      </c>
      <c r="U1822" s="15">
        <v>172.75200000000001</v>
      </c>
      <c r="V1822" s="15">
        <v>11</v>
      </c>
      <c r="W1822" s="15">
        <v>93.2</v>
      </c>
      <c r="X1822" s="15">
        <v>120.04386</v>
      </c>
      <c r="Y1822" s="15">
        <v>4</v>
      </c>
      <c r="Z1822" s="15">
        <v>3.1965966224670401</v>
      </c>
      <c r="AA1822" s="15">
        <v>82.234962463378906</v>
      </c>
      <c r="AB1822" s="15">
        <v>340095</v>
      </c>
      <c r="AC1822" s="15">
        <v>25.41</v>
      </c>
      <c r="AD1822" s="15">
        <v>1</v>
      </c>
      <c r="AE1822" s="15">
        <v>114.5</v>
      </c>
      <c r="AF1822" s="15">
        <v>7.5</v>
      </c>
      <c r="AH1822" s="13">
        <f t="shared" si="392"/>
        <v>2025</v>
      </c>
      <c r="AI1822" s="13">
        <f t="shared" si="393"/>
        <v>52</v>
      </c>
      <c r="AJ1822" s="13">
        <f>IF(AND(ISNUMBER(C1822),ISNUMBER(AK1822),ISNUMBER(AL1822),AH1822&gt;=Inputs!$B$5,AH1822&lt;=Inputs!$B$6,AH1822&lt;&gt;Inputs!$B$7,AH1822&lt;&gt;Inputs!$B$8),1,0)</f>
        <v>0</v>
      </c>
      <c r="AK1822" s="13">
        <f>IF(INDEX($E1822:$AF1822,Inputs!$C$10)="","",INDEX($E1822:$AF1822,Inputs!$C$10))</f>
        <v>291540</v>
      </c>
      <c r="AL1822" s="13">
        <f>IF(INDEX($E1822:$AF1822,Inputs!$C$11)="","",INDEX($E1822:$AF1822,Inputs!$C$11))</f>
        <v>215000</v>
      </c>
      <c r="AM1822" s="19">
        <f>Regression!$C$5+Regression!$C$6*A1822</f>
        <v>8711.1089364576037</v>
      </c>
      <c r="AN1822" s="27" t="str">
        <f t="shared" si="394"/>
        <v/>
      </c>
      <c r="AO1822" s="30">
        <f>INDEX('Seasonal Index'!$E$2:$E$53,AI1822)</f>
        <v>0.94105970168970154</v>
      </c>
      <c r="AP1822" s="34" t="str">
        <f t="shared" si="395"/>
        <v/>
      </c>
      <c r="AQ1822" s="16">
        <f>IF(AJ1822=1,A1822-Regression!$C$15,0)</f>
        <v>0</v>
      </c>
      <c r="AR1822" s="16">
        <f>IF(AJ1822=1,AK1822-Regression!$D$15,0)</f>
        <v>0</v>
      </c>
      <c r="AS1822" s="16">
        <f>IF(AJ1822=1,AL1822-Regression!$E$15,0)</f>
        <v>0</v>
      </c>
      <c r="AT1822" s="16">
        <f>IF(AJ1822=1,AP1822-Regression!$F$15,0)</f>
        <v>0</v>
      </c>
      <c r="AU1822" s="19">
        <f>IF(AND(ISNUMBER(AK1822),ISNUMBER(AL1822)),Regression!$C$38+Regression!$D$38*A1822+Regression!$E$38*AK1822+Regression!$F$38*AL1822,"")</f>
        <v>8683.6166081396077</v>
      </c>
      <c r="AV1822" s="34">
        <f t="shared" si="396"/>
        <v>8171.8016548435971</v>
      </c>
      <c r="AW1822" s="13" t="str">
        <f>IF(AJ1822=1,"Train",IF(AH1822=Inputs!$B$6+1,"Validation",IF(AH1822&gt;Inputs!$B$6+1,"Forecast","Not used")))</f>
        <v>Validation</v>
      </c>
      <c r="AX1822" s="34">
        <f t="shared" si="397"/>
        <v>8563</v>
      </c>
      <c r="AY1822" s="38">
        <f t="shared" si="398"/>
        <v>4.5684730252995777E-2</v>
      </c>
      <c r="AZ1822" s="13">
        <f t="shared" si="399"/>
        <v>0</v>
      </c>
      <c r="BB1822" s="19">
        <f>Regression!$C$45+Regression!$C$46*A1822</f>
        <v>8984.1282767776702</v>
      </c>
      <c r="BC1822" s="27" t="str">
        <f t="shared" si="400"/>
        <v/>
      </c>
      <c r="BD1822" s="30">
        <f>INDEX('Seasonal Index'!$H$2:$H$53,AI1822)</f>
        <v>0.89289929772275245</v>
      </c>
      <c r="BE1822" s="34">
        <f t="shared" si="401"/>
        <v>8021.9218289859036</v>
      </c>
      <c r="BF1822" s="38">
        <f t="shared" si="402"/>
        <v>6.3187921407695483E-2</v>
      </c>
      <c r="BG1822" s="13">
        <f t="shared" si="403"/>
        <v>0</v>
      </c>
      <c r="BH1822" s="13">
        <f t="shared" si="404"/>
        <v>-391.19834515640287</v>
      </c>
      <c r="BI1822" s="13">
        <f t="shared" si="405"/>
        <v>-541.07817101409637</v>
      </c>
    </row>
    <row r="1823" spans="1:61" x14ac:dyDescent="0.2">
      <c r="A1823" s="15">
        <v>1822</v>
      </c>
      <c r="B1823" s="35">
        <v>46024</v>
      </c>
      <c r="C1823" s="37"/>
      <c r="D1823" s="37"/>
      <c r="E1823" s="15">
        <v>6876.4875000000002</v>
      </c>
      <c r="F1823" s="15">
        <v>203000</v>
      </c>
      <c r="G1823" s="15">
        <v>2653252.8571428601</v>
      </c>
      <c r="H1823" s="15">
        <v>57.537500000000001</v>
      </c>
      <c r="I1823" s="15">
        <v>62.182499999999997</v>
      </c>
      <c r="J1823" s="15">
        <v>2.8109999999999999</v>
      </c>
      <c r="K1823" s="15">
        <v>31098.026999999998</v>
      </c>
      <c r="L1823" s="15">
        <v>668354</v>
      </c>
      <c r="M1823" s="15">
        <v>548</v>
      </c>
      <c r="N1823" s="15">
        <v>16.006</v>
      </c>
      <c r="O1823" s="15">
        <v>291540</v>
      </c>
      <c r="P1823" s="15">
        <v>21288.1</v>
      </c>
      <c r="Q1823" s="15">
        <v>5072660</v>
      </c>
      <c r="R1823" s="15">
        <v>1520000</v>
      </c>
      <c r="S1823" s="15">
        <v>11731</v>
      </c>
      <c r="T1823" s="15">
        <v>18.585000000000001</v>
      </c>
      <c r="U1823" s="15">
        <v>172.75200000000001</v>
      </c>
      <c r="V1823" s="15">
        <v>11</v>
      </c>
      <c r="W1823" s="15">
        <v>93.2</v>
      </c>
      <c r="X1823" s="15">
        <v>119.6516</v>
      </c>
      <c r="Y1823" s="15">
        <v>4</v>
      </c>
      <c r="Z1823" s="15">
        <v>3.1965966224670401</v>
      </c>
      <c r="AA1823" s="15">
        <v>82.234962463378906</v>
      </c>
      <c r="AB1823" s="15">
        <v>340095</v>
      </c>
      <c r="AC1823" s="15">
        <v>25.41</v>
      </c>
      <c r="AD1823" s="15">
        <v>1</v>
      </c>
      <c r="AE1823" s="15">
        <v>158.9</v>
      </c>
      <c r="AF1823" s="15">
        <v>4.5999999999999996</v>
      </c>
      <c r="AH1823" s="13">
        <f t="shared" si="392"/>
        <v>2026</v>
      </c>
      <c r="AI1823" s="13">
        <f t="shared" si="393"/>
        <v>1</v>
      </c>
      <c r="AJ1823" s="13">
        <f>IF(AND(ISNUMBER(C1823),ISNUMBER(AK1823),ISNUMBER(AL1823),AH1823&gt;=Inputs!$B$5,AH1823&lt;=Inputs!$B$6,AH1823&lt;&gt;Inputs!$B$7,AH1823&lt;&gt;Inputs!$B$8),1,0)</f>
        <v>0</v>
      </c>
      <c r="AK1823" s="13">
        <f>IF(INDEX($E1823:$AF1823,Inputs!$C$10)="","",INDEX($E1823:$AF1823,Inputs!$C$10))</f>
        <v>291540</v>
      </c>
      <c r="AL1823" s="13">
        <f>IF(INDEX($E1823:$AF1823,Inputs!$C$11)="","",INDEX($E1823:$AF1823,Inputs!$C$11))</f>
        <v>203000</v>
      </c>
      <c r="AM1823" s="19">
        <f>Regression!$C$5+Regression!$C$6*A1823</f>
        <v>8709.9362615192858</v>
      </c>
      <c r="AN1823" s="27" t="str">
        <f t="shared" si="394"/>
        <v/>
      </c>
      <c r="AO1823" s="30">
        <f>INDEX('Seasonal Index'!$E$2:$E$53,AI1823)</f>
        <v>0.91465818912124619</v>
      </c>
      <c r="AP1823" s="34" t="str">
        <f t="shared" si="395"/>
        <v/>
      </c>
      <c r="AQ1823" s="16">
        <f>IF(AJ1823=1,A1823-Regression!$C$15,0)</f>
        <v>0</v>
      </c>
      <c r="AR1823" s="16">
        <f>IF(AJ1823=1,AK1823-Regression!$D$15,0)</f>
        <v>0</v>
      </c>
      <c r="AS1823" s="16">
        <f>IF(AJ1823=1,AL1823-Regression!$E$15,0)</f>
        <v>0</v>
      </c>
      <c r="AT1823" s="16">
        <f>IF(AJ1823=1,AP1823-Regression!$F$15,0)</f>
        <v>0</v>
      </c>
      <c r="AU1823" s="19">
        <f>IF(AND(ISNUMBER(AK1823),ISNUMBER(AL1823)),Regression!$C$38+Regression!$D$38*A1823+Regression!$E$38*AK1823+Regression!$F$38*AL1823,"")</f>
        <v>8713.9147914427576</v>
      </c>
      <c r="AV1823" s="34">
        <f t="shared" si="396"/>
        <v>7970.2535232978744</v>
      </c>
      <c r="AW1823" s="13" t="str">
        <f>IF(AJ1823=1,"Train",IF(AH1823=Inputs!$B$6+1,"Validation",IF(AH1823&gt;Inputs!$B$6+1,"Forecast","Not used")))</f>
        <v>Forecast</v>
      </c>
      <c r="AX1823" s="34" t="str">
        <f t="shared" si="397"/>
        <v/>
      </c>
      <c r="AY1823" s="38" t="str">
        <f t="shared" si="398"/>
        <v/>
      </c>
      <c r="AZ1823" s="13">
        <f t="shared" si="399"/>
        <v>0</v>
      </c>
      <c r="BB1823" s="19">
        <f>Regression!$C$45+Regression!$C$46*A1823</f>
        <v>8985.6877763904467</v>
      </c>
      <c r="BC1823" s="27" t="str">
        <f t="shared" si="400"/>
        <v/>
      </c>
      <c r="BD1823" s="30">
        <f>INDEX('Seasonal Index'!$H$2:$H$53,AI1823)</f>
        <v>0.90693988880451892</v>
      </c>
      <c r="BE1823" s="34">
        <f t="shared" si="401"/>
        <v>8149.4786727516766</v>
      </c>
      <c r="BF1823" s="38" t="str">
        <f t="shared" si="402"/>
        <v/>
      </c>
      <c r="BG1823" s="13">
        <f t="shared" si="403"/>
        <v>0</v>
      </c>
      <c r="BH1823" s="13">
        <f t="shared" si="404"/>
        <v>0</v>
      </c>
      <c r="BI1823" s="13">
        <f t="shared" si="405"/>
        <v>0</v>
      </c>
    </row>
    <row r="1824" spans="1:61" x14ac:dyDescent="0.2">
      <c r="A1824" s="15">
        <v>1823</v>
      </c>
      <c r="B1824" s="35">
        <v>46031</v>
      </c>
      <c r="C1824" s="37"/>
      <c r="D1824" s="37"/>
      <c r="E1824" s="15">
        <v>6931.1080000000002</v>
      </c>
      <c r="F1824" s="15">
        <v>207000</v>
      </c>
      <c r="G1824" s="15">
        <v>2304256.7142857099</v>
      </c>
      <c r="H1824" s="15">
        <v>57.555999999999997</v>
      </c>
      <c r="I1824" s="15">
        <v>62.926000000000002</v>
      </c>
      <c r="J1824" s="15">
        <v>2.7959999999999998</v>
      </c>
      <c r="K1824" s="15">
        <v>31098.026999999998</v>
      </c>
      <c r="L1824" s="15">
        <v>714419</v>
      </c>
      <c r="M1824" s="15">
        <v>549</v>
      </c>
      <c r="N1824" s="15">
        <v>16.006</v>
      </c>
      <c r="O1824" s="15">
        <v>291540</v>
      </c>
      <c r="P1824" s="15">
        <v>21356</v>
      </c>
      <c r="Q1824" s="15">
        <v>5072660</v>
      </c>
      <c r="R1824" s="15">
        <v>1520000</v>
      </c>
      <c r="S1824" s="15">
        <v>11731</v>
      </c>
      <c r="T1824" s="15">
        <v>18.585000000000001</v>
      </c>
      <c r="U1824" s="15">
        <v>172.75200000000001</v>
      </c>
      <c r="V1824" s="15">
        <v>11</v>
      </c>
      <c r="W1824" s="15">
        <v>88.1</v>
      </c>
      <c r="X1824" s="15">
        <v>119.608825</v>
      </c>
      <c r="Y1824" s="15">
        <v>4</v>
      </c>
      <c r="Z1824" s="15">
        <v>3.1965966224670401</v>
      </c>
      <c r="AA1824" s="15">
        <v>82.234962463378906</v>
      </c>
      <c r="AB1824" s="15">
        <v>340095</v>
      </c>
      <c r="AC1824" s="15">
        <v>27.26</v>
      </c>
      <c r="AD1824" s="15">
        <v>0</v>
      </c>
      <c r="AE1824" s="15">
        <v>118.4</v>
      </c>
      <c r="AF1824" s="15">
        <v>6.1</v>
      </c>
      <c r="AH1824" s="13">
        <f t="shared" si="392"/>
        <v>2026</v>
      </c>
      <c r="AI1824" s="13">
        <f t="shared" si="393"/>
        <v>2</v>
      </c>
      <c r="AJ1824" s="13">
        <f>IF(AND(ISNUMBER(C1824),ISNUMBER(AK1824),ISNUMBER(AL1824),AH1824&gt;=Inputs!$B$5,AH1824&lt;=Inputs!$B$6,AH1824&lt;&gt;Inputs!$B$7,AH1824&lt;&gt;Inputs!$B$8),1,0)</f>
        <v>0</v>
      </c>
      <c r="AK1824" s="13">
        <f>IF(INDEX($E1824:$AF1824,Inputs!$C$10)="","",INDEX($E1824:$AF1824,Inputs!$C$10))</f>
        <v>291540</v>
      </c>
      <c r="AL1824" s="13">
        <f>IF(INDEX($E1824:$AF1824,Inputs!$C$11)="","",INDEX($E1824:$AF1824,Inputs!$C$11))</f>
        <v>207000</v>
      </c>
      <c r="AM1824" s="19">
        <f>Regression!$C$5+Regression!$C$6*A1824</f>
        <v>8708.7635865809661</v>
      </c>
      <c r="AN1824" s="27" t="str">
        <f t="shared" si="394"/>
        <v/>
      </c>
      <c r="AO1824" s="30">
        <f>INDEX('Seasonal Index'!$E$2:$E$53,AI1824)</f>
        <v>0.92112372079680493</v>
      </c>
      <c r="AP1824" s="34" t="str">
        <f t="shared" si="395"/>
        <v/>
      </c>
      <c r="AQ1824" s="16">
        <f>IF(AJ1824=1,A1824-Regression!$C$15,0)</f>
        <v>0</v>
      </c>
      <c r="AR1824" s="16">
        <f>IF(AJ1824=1,AK1824-Regression!$D$15,0)</f>
        <v>0</v>
      </c>
      <c r="AS1824" s="16">
        <f>IF(AJ1824=1,AL1824-Regression!$E$15,0)</f>
        <v>0</v>
      </c>
      <c r="AT1824" s="16">
        <f>IF(AJ1824=1,AP1824-Regression!$F$15,0)</f>
        <v>0</v>
      </c>
      <c r="AU1824" s="19">
        <f>IF(AND(ISNUMBER(AK1824),ISNUMBER(AL1824)),Regression!$C$38+Regression!$D$38*A1824+Regression!$E$38*AK1824+Regression!$F$38*AL1824,"")</f>
        <v>8701.7323127177933</v>
      </c>
      <c r="AV1824" s="34">
        <f t="shared" si="396"/>
        <v>8015.3720452684001</v>
      </c>
      <c r="AW1824" s="13" t="str">
        <f>IF(AJ1824=1,"Train",IF(AH1824=Inputs!$B$6+1,"Validation",IF(AH1824&gt;Inputs!$B$6+1,"Forecast","Not used")))</f>
        <v>Forecast</v>
      </c>
      <c r="AX1824" s="34" t="str">
        <f t="shared" si="397"/>
        <v/>
      </c>
      <c r="AY1824" s="38" t="str">
        <f t="shared" si="398"/>
        <v/>
      </c>
      <c r="AZ1824" s="13">
        <f t="shared" si="399"/>
        <v>0</v>
      </c>
      <c r="BB1824" s="19">
        <f>Regression!$C$45+Regression!$C$46*A1824</f>
        <v>8987.2472760032251</v>
      </c>
      <c r="BC1824" s="27" t="str">
        <f t="shared" si="400"/>
        <v/>
      </c>
      <c r="BD1824" s="30">
        <f>INDEX('Seasonal Index'!$H$2:$H$53,AI1824)</f>
        <v>0.93580735968008499</v>
      </c>
      <c r="BE1824" s="34">
        <f t="shared" si="401"/>
        <v>8410.332144148615</v>
      </c>
      <c r="BF1824" s="38" t="str">
        <f t="shared" si="402"/>
        <v/>
      </c>
      <c r="BG1824" s="13">
        <f t="shared" si="403"/>
        <v>0</v>
      </c>
      <c r="BH1824" s="13">
        <f t="shared" si="404"/>
        <v>0</v>
      </c>
      <c r="BI1824" s="13">
        <f t="shared" si="405"/>
        <v>0</v>
      </c>
    </row>
    <row r="1825" spans="1:61" x14ac:dyDescent="0.2">
      <c r="A1825" s="15">
        <v>1824</v>
      </c>
      <c r="B1825" s="35">
        <v>46038</v>
      </c>
      <c r="C1825" s="37"/>
      <c r="D1825" s="37"/>
      <c r="E1825" s="15">
        <v>6950.4179999999997</v>
      </c>
      <c r="F1825" s="15">
        <v>201000</v>
      </c>
      <c r="G1825" s="15">
        <v>2169391.2857142901</v>
      </c>
      <c r="H1825" s="15">
        <v>60.122</v>
      </c>
      <c r="I1825" s="15">
        <v>66.995999999999995</v>
      </c>
      <c r="J1825" s="15">
        <v>2.7789999999999999</v>
      </c>
      <c r="K1825" s="15">
        <v>31098.026999999998</v>
      </c>
      <c r="L1825" s="15">
        <v>714419</v>
      </c>
      <c r="M1825" s="15">
        <v>549</v>
      </c>
      <c r="N1825" s="15">
        <v>16.399999999999999</v>
      </c>
      <c r="O1825" s="15">
        <v>263138</v>
      </c>
      <c r="P1825" s="15">
        <v>21356</v>
      </c>
      <c r="Q1825" s="15">
        <v>5072660</v>
      </c>
      <c r="R1825" s="15">
        <v>1520000</v>
      </c>
      <c r="S1825" s="15">
        <v>11731</v>
      </c>
      <c r="T1825" s="15">
        <v>18.585000000000001</v>
      </c>
      <c r="U1825" s="15">
        <v>172.75200000000001</v>
      </c>
      <c r="V1825" s="15">
        <v>11</v>
      </c>
      <c r="W1825" s="15">
        <v>88.1</v>
      </c>
      <c r="X1825" s="15">
        <v>119.91674</v>
      </c>
      <c r="Y1825" s="15">
        <v>4</v>
      </c>
      <c r="Z1825" s="15">
        <v>3.4168460369110099</v>
      </c>
      <c r="AA1825" s="15">
        <v>84.307121276855497</v>
      </c>
      <c r="AB1825" s="15">
        <v>340095</v>
      </c>
      <c r="AC1825" s="15">
        <v>27.26</v>
      </c>
      <c r="AD1825" s="15">
        <v>0</v>
      </c>
      <c r="AE1825" s="15">
        <v>154</v>
      </c>
      <c r="AF1825" s="15">
        <v>0</v>
      </c>
      <c r="AH1825" s="13">
        <f t="shared" si="392"/>
        <v>2026</v>
      </c>
      <c r="AI1825" s="13">
        <f t="shared" si="393"/>
        <v>3</v>
      </c>
      <c r="AJ1825" s="13">
        <f>IF(AND(ISNUMBER(C1825),ISNUMBER(AK1825),ISNUMBER(AL1825),AH1825&gt;=Inputs!$B$5,AH1825&lt;=Inputs!$B$6,AH1825&lt;&gt;Inputs!$B$7,AH1825&lt;&gt;Inputs!$B$8),1,0)</f>
        <v>0</v>
      </c>
      <c r="AK1825" s="13">
        <f>IF(INDEX($E1825:$AF1825,Inputs!$C$10)="","",INDEX($E1825:$AF1825,Inputs!$C$10))</f>
        <v>263138</v>
      </c>
      <c r="AL1825" s="13">
        <f>IF(INDEX($E1825:$AF1825,Inputs!$C$11)="","",INDEX($E1825:$AF1825,Inputs!$C$11))</f>
        <v>201000</v>
      </c>
      <c r="AM1825" s="19">
        <f>Regression!$C$5+Regression!$C$6*A1825</f>
        <v>8707.5909116426483</v>
      </c>
      <c r="AN1825" s="27" t="str">
        <f t="shared" si="394"/>
        <v/>
      </c>
      <c r="AO1825" s="30">
        <f>INDEX('Seasonal Index'!$E$2:$E$53,AI1825)</f>
        <v>0.93247570989249473</v>
      </c>
      <c r="AP1825" s="34" t="str">
        <f t="shared" si="395"/>
        <v/>
      </c>
      <c r="AQ1825" s="16">
        <f>IF(AJ1825=1,A1825-Regression!$C$15,0)</f>
        <v>0</v>
      </c>
      <c r="AR1825" s="16">
        <f>IF(AJ1825=1,AK1825-Regression!$D$15,0)</f>
        <v>0</v>
      </c>
      <c r="AS1825" s="16">
        <f>IF(AJ1825=1,AL1825-Regression!$E$15,0)</f>
        <v>0</v>
      </c>
      <c r="AT1825" s="16">
        <f>IF(AJ1825=1,AP1825-Regression!$F$15,0)</f>
        <v>0</v>
      </c>
      <c r="AU1825" s="19">
        <f>IF(AND(ISNUMBER(AK1825),ISNUMBER(AL1825)),Regression!$C$38+Regression!$D$38*A1825+Regression!$E$38*AK1825+Regression!$F$38*AL1825,"")</f>
        <v>8664.2759385471381</v>
      </c>
      <c r="AV1825" s="34">
        <f t="shared" si="396"/>
        <v>8079.2268565012037</v>
      </c>
      <c r="AW1825" s="13" t="str">
        <f>IF(AJ1825=1,"Train",IF(AH1825=Inputs!$B$6+1,"Validation",IF(AH1825&gt;Inputs!$B$6+1,"Forecast","Not used")))</f>
        <v>Forecast</v>
      </c>
      <c r="AX1825" s="34" t="str">
        <f t="shared" si="397"/>
        <v/>
      </c>
      <c r="AY1825" s="38" t="str">
        <f t="shared" si="398"/>
        <v/>
      </c>
      <c r="AZ1825" s="13">
        <f t="shared" si="399"/>
        <v>0</v>
      </c>
      <c r="BB1825" s="19">
        <f>Regression!$C$45+Regression!$C$46*A1825</f>
        <v>8988.8067756160017</v>
      </c>
      <c r="BC1825" s="27" t="str">
        <f t="shared" si="400"/>
        <v/>
      </c>
      <c r="BD1825" s="30">
        <f>INDEX('Seasonal Index'!$H$2:$H$53,AI1825)</f>
        <v>0.93511463592432087</v>
      </c>
      <c r="BE1825" s="34">
        <f t="shared" si="401"/>
        <v>8405.5647753742269</v>
      </c>
      <c r="BF1825" s="38" t="str">
        <f t="shared" si="402"/>
        <v/>
      </c>
      <c r="BG1825" s="13">
        <f t="shared" si="403"/>
        <v>0</v>
      </c>
      <c r="BH1825" s="13">
        <f t="shared" si="404"/>
        <v>0</v>
      </c>
      <c r="BI1825" s="13">
        <f t="shared" si="405"/>
        <v>0</v>
      </c>
    </row>
    <row r="1826" spans="1:61" x14ac:dyDescent="0.2">
      <c r="A1826" s="15">
        <v>1825</v>
      </c>
      <c r="B1826" s="35">
        <v>46045</v>
      </c>
      <c r="C1826" s="37"/>
      <c r="D1826" s="37"/>
      <c r="E1826" s="15">
        <v>6875.36</v>
      </c>
      <c r="F1826" s="15">
        <v>210000</v>
      </c>
      <c r="G1826" s="15">
        <v>2146292.8571428601</v>
      </c>
      <c r="H1826" s="15">
        <v>60.155000000000001</v>
      </c>
      <c r="I1826" s="15">
        <v>66.986000000000004</v>
      </c>
      <c r="J1826" s="15">
        <v>2.806</v>
      </c>
      <c r="K1826" s="15">
        <v>31098.026999999998</v>
      </c>
      <c r="L1826" s="15">
        <v>714419</v>
      </c>
      <c r="M1826" s="15">
        <v>549</v>
      </c>
      <c r="N1826" s="15">
        <v>16.399999999999999</v>
      </c>
      <c r="O1826" s="15">
        <v>263138</v>
      </c>
      <c r="P1826" s="15">
        <v>21356</v>
      </c>
      <c r="Q1826" s="15">
        <v>5072660</v>
      </c>
      <c r="R1826" s="15">
        <v>1520000</v>
      </c>
      <c r="S1826" s="15">
        <v>11731</v>
      </c>
      <c r="T1826" s="15">
        <v>18.585000000000001</v>
      </c>
      <c r="U1826" s="15">
        <v>172.75200000000001</v>
      </c>
      <c r="V1826" s="15">
        <v>11</v>
      </c>
      <c r="W1826" s="15">
        <v>88.1</v>
      </c>
      <c r="X1826" s="15">
        <v>120.0337</v>
      </c>
      <c r="Y1826" s="15">
        <v>4</v>
      </c>
      <c r="Z1826" s="15">
        <v>3.4168460369110099</v>
      </c>
      <c r="AA1826" s="15">
        <v>84.307121276855497</v>
      </c>
      <c r="AB1826" s="15">
        <v>340095</v>
      </c>
      <c r="AC1826" s="15">
        <v>27.26</v>
      </c>
      <c r="AD1826" s="15">
        <v>0</v>
      </c>
      <c r="AE1826" s="15">
        <v>192.8</v>
      </c>
      <c r="AF1826" s="15">
        <v>0</v>
      </c>
      <c r="AH1826" s="13">
        <f t="shared" si="392"/>
        <v>2026</v>
      </c>
      <c r="AI1826" s="13">
        <f t="shared" si="393"/>
        <v>4</v>
      </c>
      <c r="AJ1826" s="13">
        <f>IF(AND(ISNUMBER(C1826),ISNUMBER(AK1826),ISNUMBER(AL1826),AH1826&gt;=Inputs!$B$5,AH1826&lt;=Inputs!$B$6,AH1826&lt;&gt;Inputs!$B$7,AH1826&lt;&gt;Inputs!$B$8),1,0)</f>
        <v>0</v>
      </c>
      <c r="AK1826" s="13">
        <f>IF(INDEX($E1826:$AF1826,Inputs!$C$10)="","",INDEX($E1826:$AF1826,Inputs!$C$10))</f>
        <v>263138</v>
      </c>
      <c r="AL1826" s="13">
        <f>IF(INDEX($E1826:$AF1826,Inputs!$C$11)="","",INDEX($E1826:$AF1826,Inputs!$C$11))</f>
        <v>210000</v>
      </c>
      <c r="AM1826" s="19">
        <f>Regression!$C$5+Regression!$C$6*A1826</f>
        <v>8706.4182367043286</v>
      </c>
      <c r="AN1826" s="27" t="str">
        <f t="shared" si="394"/>
        <v/>
      </c>
      <c r="AO1826" s="30">
        <f>INDEX('Seasonal Index'!$E$2:$E$53,AI1826)</f>
        <v>0.95567024426301994</v>
      </c>
      <c r="AP1826" s="34" t="str">
        <f t="shared" si="395"/>
        <v/>
      </c>
      <c r="AQ1826" s="16">
        <f>IF(AJ1826=1,A1826-Regression!$C$15,0)</f>
        <v>0</v>
      </c>
      <c r="AR1826" s="16">
        <f>IF(AJ1826=1,AK1826-Regression!$D$15,0)</f>
        <v>0</v>
      </c>
      <c r="AS1826" s="16">
        <f>IF(AJ1826=1,AL1826-Regression!$E$15,0)</f>
        <v>0</v>
      </c>
      <c r="AT1826" s="16">
        <f>IF(AJ1826=1,AP1826-Regression!$F$15,0)</f>
        <v>0</v>
      </c>
      <c r="AU1826" s="19">
        <f>IF(AND(ISNUMBER(AK1826),ISNUMBER(AL1826)),Regression!$C$38+Regression!$D$38*A1826+Regression!$E$38*AK1826+Regression!$F$38*AL1826,"")</f>
        <v>8638.8182529383885</v>
      </c>
      <c r="AV1826" s="34">
        <f t="shared" si="396"/>
        <v>8255.8615499294647</v>
      </c>
      <c r="AW1826" s="13" t="str">
        <f>IF(AJ1826=1,"Train",IF(AH1826=Inputs!$B$6+1,"Validation",IF(AH1826&gt;Inputs!$B$6+1,"Forecast","Not used")))</f>
        <v>Forecast</v>
      </c>
      <c r="AX1826" s="34" t="str">
        <f t="shared" si="397"/>
        <v/>
      </c>
      <c r="AY1826" s="38" t="str">
        <f t="shared" si="398"/>
        <v/>
      </c>
      <c r="AZ1826" s="13">
        <f t="shared" si="399"/>
        <v>0</v>
      </c>
      <c r="BB1826" s="19">
        <f>Regression!$C$45+Regression!$C$46*A1826</f>
        <v>8990.3662752287782</v>
      </c>
      <c r="BC1826" s="27" t="str">
        <f t="shared" si="400"/>
        <v/>
      </c>
      <c r="BD1826" s="30">
        <f>INDEX('Seasonal Index'!$H$2:$H$53,AI1826)</f>
        <v>0.94748400224267371</v>
      </c>
      <c r="BE1826" s="34">
        <f t="shared" si="401"/>
        <v>8518.2282200813224</v>
      </c>
      <c r="BF1826" s="38" t="str">
        <f t="shared" si="402"/>
        <v/>
      </c>
      <c r="BG1826" s="13">
        <f t="shared" si="403"/>
        <v>0</v>
      </c>
      <c r="BH1826" s="13">
        <f t="shared" si="404"/>
        <v>0</v>
      </c>
      <c r="BI1826" s="13">
        <f t="shared" si="405"/>
        <v>0</v>
      </c>
    </row>
    <row r="1827" spans="1:61" x14ac:dyDescent="0.2">
      <c r="A1827" s="15">
        <v>1826</v>
      </c>
      <c r="B1827" s="35">
        <v>46052</v>
      </c>
      <c r="C1827" s="37"/>
      <c r="D1827" s="37"/>
      <c r="E1827" s="15">
        <v>6962.98</v>
      </c>
      <c r="F1827" s="15">
        <v>211000</v>
      </c>
      <c r="G1827" s="15">
        <v>1839826.57142857</v>
      </c>
      <c r="H1827" s="15">
        <v>62.904000000000003</v>
      </c>
      <c r="I1827" s="15">
        <v>70.426000000000002</v>
      </c>
      <c r="J1827" s="15">
        <v>2.8530000000000002</v>
      </c>
      <c r="K1827" s="15">
        <v>31098.026999999998</v>
      </c>
      <c r="L1827" s="15">
        <v>714419</v>
      </c>
      <c r="M1827" s="15">
        <v>549</v>
      </c>
      <c r="N1827" s="15">
        <v>16.399999999999999</v>
      </c>
      <c r="O1827" s="15">
        <v>263138</v>
      </c>
      <c r="P1827" s="15">
        <v>21356</v>
      </c>
      <c r="Q1827" s="15">
        <v>5072660</v>
      </c>
      <c r="R1827" s="15">
        <v>1520000</v>
      </c>
      <c r="S1827" s="15">
        <v>11731</v>
      </c>
      <c r="T1827" s="15">
        <v>18.585000000000001</v>
      </c>
      <c r="U1827" s="15">
        <v>172.75200000000001</v>
      </c>
      <c r="V1827" s="15">
        <v>11</v>
      </c>
      <c r="W1827" s="15">
        <v>88.1</v>
      </c>
      <c r="X1827" s="15">
        <v>119.2206</v>
      </c>
      <c r="Y1827" s="15">
        <v>4</v>
      </c>
      <c r="Z1827" s="15">
        <v>3.4168460369110099</v>
      </c>
      <c r="AA1827" s="15">
        <v>84.307121276855497</v>
      </c>
      <c r="AB1827" s="15">
        <v>340095</v>
      </c>
      <c r="AC1827" s="15">
        <v>27.26</v>
      </c>
      <c r="AD1827" s="15">
        <v>0</v>
      </c>
      <c r="AE1827" s="15">
        <v>249.7</v>
      </c>
      <c r="AF1827" s="15">
        <v>0</v>
      </c>
      <c r="AH1827" s="13">
        <f t="shared" si="392"/>
        <v>2026</v>
      </c>
      <c r="AI1827" s="13">
        <f t="shared" si="393"/>
        <v>5</v>
      </c>
      <c r="AJ1827" s="13">
        <f>IF(AND(ISNUMBER(C1827),ISNUMBER(AK1827),ISNUMBER(AL1827),AH1827&gt;=Inputs!$B$5,AH1827&lt;=Inputs!$B$6,AH1827&lt;&gt;Inputs!$B$7,AH1827&lt;&gt;Inputs!$B$8),1,0)</f>
        <v>0</v>
      </c>
      <c r="AK1827" s="13">
        <f>IF(INDEX($E1827:$AF1827,Inputs!$C$10)="","",INDEX($E1827:$AF1827,Inputs!$C$10))</f>
        <v>263138</v>
      </c>
      <c r="AL1827" s="13">
        <f>IF(INDEX($E1827:$AF1827,Inputs!$C$11)="","",INDEX($E1827:$AF1827,Inputs!$C$11))</f>
        <v>211000</v>
      </c>
      <c r="AM1827" s="19">
        <f>Regression!$C$5+Regression!$C$6*A1827</f>
        <v>8705.2455617660089</v>
      </c>
      <c r="AN1827" s="27" t="str">
        <f t="shared" si="394"/>
        <v/>
      </c>
      <c r="AO1827" s="30">
        <f>INDEX('Seasonal Index'!$E$2:$E$53,AI1827)</f>
        <v>0.96378521109549831</v>
      </c>
      <c r="AP1827" s="34" t="str">
        <f t="shared" si="395"/>
        <v/>
      </c>
      <c r="AQ1827" s="16">
        <f>IF(AJ1827=1,A1827-Regression!$C$15,0)</f>
        <v>0</v>
      </c>
      <c r="AR1827" s="16">
        <f>IF(AJ1827=1,AK1827-Regression!$D$15,0)</f>
        <v>0</v>
      </c>
      <c r="AS1827" s="16">
        <f>IF(AJ1827=1,AL1827-Regression!$E$15,0)</f>
        <v>0</v>
      </c>
      <c r="AT1827" s="16">
        <f>IF(AJ1827=1,AP1827-Regression!$F$15,0)</f>
        <v>0</v>
      </c>
      <c r="AU1827" s="19">
        <f>IF(AND(ISNUMBER(AK1827),ISNUMBER(AL1827)),Regression!$C$38+Regression!$D$38*A1827+Regression!$E$38*AK1827+Regression!$F$38*AL1827,"")</f>
        <v>8634.6008983436986</v>
      </c>
      <c r="AV1827" s="34">
        <f t="shared" si="396"/>
        <v>8321.9006495355607</v>
      </c>
      <c r="AW1827" s="13" t="str">
        <f>IF(AJ1827=1,"Train",IF(AH1827=Inputs!$B$6+1,"Validation",IF(AH1827&gt;Inputs!$B$6+1,"Forecast","Not used")))</f>
        <v>Forecast</v>
      </c>
      <c r="AX1827" s="34" t="str">
        <f t="shared" si="397"/>
        <v/>
      </c>
      <c r="AY1827" s="38" t="str">
        <f t="shared" si="398"/>
        <v/>
      </c>
      <c r="AZ1827" s="13">
        <f t="shared" si="399"/>
        <v>0</v>
      </c>
      <c r="BB1827" s="19">
        <f>Regression!$C$45+Regression!$C$46*A1827</f>
        <v>8991.9257748415548</v>
      </c>
      <c r="BC1827" s="27" t="str">
        <f t="shared" si="400"/>
        <v/>
      </c>
      <c r="BD1827" s="30">
        <f>INDEX('Seasonal Index'!$H$2:$H$53,AI1827)</f>
        <v>1.0045556242669631</v>
      </c>
      <c r="BE1827" s="34">
        <f t="shared" si="401"/>
        <v>9032.8896101081536</v>
      </c>
      <c r="BF1827" s="38" t="str">
        <f t="shared" si="402"/>
        <v/>
      </c>
      <c r="BG1827" s="13">
        <f t="shared" si="403"/>
        <v>0</v>
      </c>
      <c r="BH1827" s="13">
        <f t="shared" si="404"/>
        <v>0</v>
      </c>
      <c r="BI1827" s="13">
        <f t="shared" si="405"/>
        <v>0</v>
      </c>
    </row>
    <row r="1828" spans="1:61" x14ac:dyDescent="0.2">
      <c r="A1828" s="15">
        <v>1827</v>
      </c>
      <c r="B1828" s="35">
        <v>46059</v>
      </c>
      <c r="C1828" s="37"/>
      <c r="D1828" s="37"/>
      <c r="E1828" s="15">
        <v>6901.5339999999997</v>
      </c>
      <c r="F1828" s="15">
        <v>230000</v>
      </c>
      <c r="G1828" s="15">
        <v>2052067.1428571399</v>
      </c>
      <c r="H1828" s="15">
        <v>63.09</v>
      </c>
      <c r="I1828" s="15">
        <v>69.84</v>
      </c>
      <c r="J1828" s="15">
        <v>2.867</v>
      </c>
      <c r="K1828" s="15">
        <v>31422.526000000002</v>
      </c>
      <c r="L1828" s="15">
        <v>714419</v>
      </c>
      <c r="M1828" s="15">
        <v>546</v>
      </c>
      <c r="N1828" s="15">
        <v>16.399999999999999</v>
      </c>
      <c r="O1828" s="15">
        <v>263138</v>
      </c>
      <c r="P1828" s="15">
        <v>21445.9</v>
      </c>
      <c r="Q1828" s="15">
        <v>5072660</v>
      </c>
      <c r="R1828" s="15">
        <v>1520000</v>
      </c>
      <c r="S1828" s="15">
        <v>11731</v>
      </c>
      <c r="T1828" s="15">
        <v>18.585000000000001</v>
      </c>
      <c r="U1828" s="15">
        <v>174.047</v>
      </c>
      <c r="V1828" s="15">
        <v>11</v>
      </c>
      <c r="W1828" s="15">
        <v>93.4</v>
      </c>
      <c r="X1828" s="15">
        <v>117.67113999999999</v>
      </c>
      <c r="Y1828" s="15">
        <v>4</v>
      </c>
      <c r="Z1828" s="15">
        <v>3.4168460369110099</v>
      </c>
      <c r="AA1828" s="15">
        <v>84.307121276855497</v>
      </c>
      <c r="AB1828" s="15">
        <v>340095</v>
      </c>
      <c r="AC1828" s="15">
        <v>24.5</v>
      </c>
      <c r="AD1828" s="15">
        <v>0</v>
      </c>
      <c r="AE1828" s="15">
        <v>196.4</v>
      </c>
      <c r="AF1828" s="15">
        <v>0</v>
      </c>
      <c r="AH1828" s="13">
        <f t="shared" si="392"/>
        <v>2026</v>
      </c>
      <c r="AI1828" s="13">
        <f t="shared" si="393"/>
        <v>6</v>
      </c>
      <c r="AJ1828" s="13">
        <f>IF(AND(ISNUMBER(C1828),ISNUMBER(AK1828),ISNUMBER(AL1828),AH1828&gt;=Inputs!$B$5,AH1828&lt;=Inputs!$B$6,AH1828&lt;&gt;Inputs!$B$7,AH1828&lt;&gt;Inputs!$B$8),1,0)</f>
        <v>0</v>
      </c>
      <c r="AK1828" s="13">
        <f>IF(INDEX($E1828:$AF1828,Inputs!$C$10)="","",INDEX($E1828:$AF1828,Inputs!$C$10))</f>
        <v>263138</v>
      </c>
      <c r="AL1828" s="13">
        <f>IF(INDEX($E1828:$AF1828,Inputs!$C$11)="","",INDEX($E1828:$AF1828,Inputs!$C$11))</f>
        <v>230000</v>
      </c>
      <c r="AM1828" s="19">
        <f>Regression!$C$5+Regression!$C$6*A1828</f>
        <v>8704.072886827691</v>
      </c>
      <c r="AN1828" s="27" t="str">
        <f t="shared" si="394"/>
        <v/>
      </c>
      <c r="AO1828" s="30">
        <f>INDEX('Seasonal Index'!$E$2:$E$53,AI1828)</f>
        <v>0.93990301851114999</v>
      </c>
      <c r="AP1828" s="34" t="str">
        <f t="shared" si="395"/>
        <v/>
      </c>
      <c r="AQ1828" s="16">
        <f>IF(AJ1828=1,A1828-Regression!$C$15,0)</f>
        <v>0</v>
      </c>
      <c r="AR1828" s="16">
        <f>IF(AJ1828=1,AK1828-Regression!$D$15,0)</f>
        <v>0</v>
      </c>
      <c r="AS1828" s="16">
        <f>IF(AJ1828=1,AL1828-Regression!$E$15,0)</f>
        <v>0</v>
      </c>
      <c r="AT1828" s="16">
        <f>IF(AJ1828=1,AP1828-Regression!$F$15,0)</f>
        <v>0</v>
      </c>
      <c r="AU1828" s="19">
        <f>IF(AND(ISNUMBER(AK1828),ISNUMBER(AL1828)),Regression!$C$38+Regression!$D$38*A1828+Regression!$E$38*AK1828+Regression!$F$38*AL1828,"")</f>
        <v>8582.5927989673764</v>
      </c>
      <c r="AV1828" s="34">
        <f t="shared" si="396"/>
        <v>8066.8048784014964</v>
      </c>
      <c r="AW1828" s="13" t="str">
        <f>IF(AJ1828=1,"Train",IF(AH1828=Inputs!$B$6+1,"Validation",IF(AH1828&gt;Inputs!$B$6+1,"Forecast","Not used")))</f>
        <v>Forecast</v>
      </c>
      <c r="AX1828" s="34" t="str">
        <f t="shared" si="397"/>
        <v/>
      </c>
      <c r="AY1828" s="38" t="str">
        <f t="shared" si="398"/>
        <v/>
      </c>
      <c r="AZ1828" s="13">
        <f t="shared" si="399"/>
        <v>0</v>
      </c>
      <c r="BB1828" s="19">
        <f>Regression!$C$45+Regression!$C$46*A1828</f>
        <v>8993.4852744543314</v>
      </c>
      <c r="BC1828" s="27" t="str">
        <f t="shared" si="400"/>
        <v/>
      </c>
      <c r="BD1828" s="30">
        <f>INDEX('Seasonal Index'!$H$2:$H$53,AI1828)</f>
        <v>0.95301266001084362</v>
      </c>
      <c r="BE1828" s="34">
        <f t="shared" si="401"/>
        <v>8570.9053241760739</v>
      </c>
      <c r="BF1828" s="38" t="str">
        <f t="shared" si="402"/>
        <v/>
      </c>
      <c r="BG1828" s="13">
        <f t="shared" si="403"/>
        <v>0</v>
      </c>
      <c r="BH1828" s="13">
        <f t="shared" si="404"/>
        <v>0</v>
      </c>
      <c r="BI1828" s="13">
        <f t="shared" si="405"/>
        <v>0</v>
      </c>
    </row>
    <row r="1829" spans="1:61" x14ac:dyDescent="0.2">
      <c r="A1829" s="15">
        <v>1828</v>
      </c>
      <c r="B1829" s="35">
        <v>46066</v>
      </c>
      <c r="C1829" s="37"/>
      <c r="D1829" s="37"/>
      <c r="E1829" s="15">
        <v>6903.4059999999999</v>
      </c>
      <c r="F1829" s="15">
        <v>230000</v>
      </c>
      <c r="G1829" s="15">
        <v>2274651.42857143</v>
      </c>
      <c r="H1829" s="15">
        <v>63.932000000000002</v>
      </c>
      <c r="I1829" s="15">
        <v>70.695999999999998</v>
      </c>
      <c r="J1829" s="15">
        <v>2.9020000000000001</v>
      </c>
      <c r="K1829" s="15">
        <v>31422.526000000002</v>
      </c>
      <c r="L1829" s="15">
        <v>744815</v>
      </c>
      <c r="M1829" s="15">
        <v>546</v>
      </c>
      <c r="N1829" s="15">
        <v>16.399999999999999</v>
      </c>
      <c r="O1829" s="15">
        <v>263138</v>
      </c>
      <c r="P1829" s="15">
        <v>21445.9</v>
      </c>
      <c r="Q1829" s="15">
        <v>5072660</v>
      </c>
      <c r="R1829" s="15">
        <v>1520000</v>
      </c>
      <c r="S1829" s="15">
        <v>11731</v>
      </c>
      <c r="T1829" s="15">
        <v>18.585000000000001</v>
      </c>
      <c r="U1829" s="15">
        <v>174.047</v>
      </c>
      <c r="V1829" s="15">
        <v>11</v>
      </c>
      <c r="W1829" s="15">
        <v>93.4</v>
      </c>
      <c r="X1829" s="15">
        <v>118.26832</v>
      </c>
      <c r="Y1829" s="15">
        <v>4</v>
      </c>
      <c r="Z1829" s="15">
        <v>3.4168460369110099</v>
      </c>
      <c r="AA1829" s="15">
        <v>84.307121276855497</v>
      </c>
      <c r="AB1829" s="15">
        <v>340095</v>
      </c>
      <c r="AC1829" s="15">
        <v>24.5</v>
      </c>
      <c r="AD1829" s="15">
        <v>0</v>
      </c>
      <c r="AE1829" s="15">
        <v>151.4</v>
      </c>
      <c r="AF1829" s="15">
        <v>2.1</v>
      </c>
      <c r="AH1829" s="13">
        <f t="shared" si="392"/>
        <v>2026</v>
      </c>
      <c r="AI1829" s="13">
        <f t="shared" si="393"/>
        <v>7</v>
      </c>
      <c r="AJ1829" s="13">
        <f>IF(AND(ISNUMBER(C1829),ISNUMBER(AK1829),ISNUMBER(AL1829),AH1829&gt;=Inputs!$B$5,AH1829&lt;=Inputs!$B$6,AH1829&lt;&gt;Inputs!$B$7,AH1829&lt;&gt;Inputs!$B$8),1,0)</f>
        <v>0</v>
      </c>
      <c r="AK1829" s="13">
        <f>IF(INDEX($E1829:$AF1829,Inputs!$C$10)="","",INDEX($E1829:$AF1829,Inputs!$C$10))</f>
        <v>263138</v>
      </c>
      <c r="AL1829" s="13">
        <f>IF(INDEX($E1829:$AF1829,Inputs!$C$11)="","",INDEX($E1829:$AF1829,Inputs!$C$11))</f>
        <v>230000</v>
      </c>
      <c r="AM1829" s="19">
        <f>Regression!$C$5+Regression!$C$6*A1829</f>
        <v>8702.9002118893713</v>
      </c>
      <c r="AN1829" s="27" t="str">
        <f t="shared" si="394"/>
        <v/>
      </c>
      <c r="AO1829" s="30">
        <f>INDEX('Seasonal Index'!$E$2:$E$53,AI1829)</f>
        <v>0.9631620939890071</v>
      </c>
      <c r="AP1829" s="34" t="str">
        <f t="shared" si="395"/>
        <v/>
      </c>
      <c r="AQ1829" s="16">
        <f>IF(AJ1829=1,A1829-Regression!$C$15,0)</f>
        <v>0</v>
      </c>
      <c r="AR1829" s="16">
        <f>IF(AJ1829=1,AK1829-Regression!$D$15,0)</f>
        <v>0</v>
      </c>
      <c r="AS1829" s="16">
        <f>IF(AJ1829=1,AL1829-Regression!$E$15,0)</f>
        <v>0</v>
      </c>
      <c r="AT1829" s="16">
        <f>IF(AJ1829=1,AP1829-Regression!$F$15,0)</f>
        <v>0</v>
      </c>
      <c r="AU1829" s="19">
        <f>IF(AND(ISNUMBER(AK1829),ISNUMBER(AL1829)),Regression!$C$38+Regression!$D$38*A1829+Regression!$E$38*AK1829+Regression!$F$38*AL1829,"")</f>
        <v>8581.0304857494411</v>
      </c>
      <c r="AV1829" s="34">
        <f t="shared" si="396"/>
        <v>8264.9232912379393</v>
      </c>
      <c r="AW1829" s="13" t="str">
        <f>IF(AJ1829=1,"Train",IF(AH1829=Inputs!$B$6+1,"Validation",IF(AH1829&gt;Inputs!$B$6+1,"Forecast","Not used")))</f>
        <v>Forecast</v>
      </c>
      <c r="AX1829" s="34" t="str">
        <f t="shared" si="397"/>
        <v/>
      </c>
      <c r="AY1829" s="38" t="str">
        <f t="shared" si="398"/>
        <v/>
      </c>
      <c r="AZ1829" s="13">
        <f t="shared" si="399"/>
        <v>0</v>
      </c>
      <c r="BB1829" s="19">
        <f>Regression!$C$45+Regression!$C$46*A1829</f>
        <v>8995.0447740671079</v>
      </c>
      <c r="BC1829" s="27" t="str">
        <f t="shared" si="400"/>
        <v/>
      </c>
      <c r="BD1829" s="30">
        <f>INDEX('Seasonal Index'!$H$2:$H$53,AI1829)</f>
        <v>0.98161870818373353</v>
      </c>
      <c r="BE1829" s="34">
        <f t="shared" si="401"/>
        <v>8829.7042311745972</v>
      </c>
      <c r="BF1829" s="38" t="str">
        <f t="shared" si="402"/>
        <v/>
      </c>
      <c r="BG1829" s="13">
        <f t="shared" si="403"/>
        <v>0</v>
      </c>
      <c r="BH1829" s="13">
        <f t="shared" si="404"/>
        <v>0</v>
      </c>
      <c r="BI1829" s="13">
        <f t="shared" si="405"/>
        <v>0</v>
      </c>
    </row>
    <row r="1830" spans="1:61" x14ac:dyDescent="0.2">
      <c r="A1830" s="15">
        <v>1829</v>
      </c>
      <c r="B1830" s="35">
        <v>46073</v>
      </c>
      <c r="C1830" s="37"/>
      <c r="D1830" s="37"/>
      <c r="E1830" s="15">
        <v>6873.9825000000001</v>
      </c>
      <c r="F1830" s="15">
        <v>208000</v>
      </c>
      <c r="G1830" s="15">
        <v>2466085.42857143</v>
      </c>
      <c r="H1830" s="15">
        <v>65.302499999999995</v>
      </c>
      <c r="I1830" s="15">
        <v>71.656000000000006</v>
      </c>
      <c r="J1830" s="15">
        <v>2.9239999999999999</v>
      </c>
      <c r="K1830" s="15">
        <v>31422.526000000002</v>
      </c>
      <c r="L1830" s="15">
        <v>744815</v>
      </c>
      <c r="M1830" s="15">
        <v>546</v>
      </c>
      <c r="N1830" s="15">
        <v>14.999000000000001</v>
      </c>
      <c r="O1830" s="15">
        <v>265855</v>
      </c>
      <c r="P1830" s="15">
        <v>21445.9</v>
      </c>
      <c r="Q1830" s="15">
        <v>5072660</v>
      </c>
      <c r="R1830" s="15">
        <v>1520000</v>
      </c>
      <c r="S1830" s="15">
        <v>11731</v>
      </c>
      <c r="T1830" s="15">
        <v>18.775700000000001</v>
      </c>
      <c r="U1830" s="15">
        <v>174.047</v>
      </c>
      <c r="V1830" s="15">
        <v>11</v>
      </c>
      <c r="W1830" s="15">
        <v>93.4</v>
      </c>
      <c r="X1830" s="15">
        <v>117.53686</v>
      </c>
      <c r="Y1830" s="15">
        <v>4</v>
      </c>
      <c r="Z1830" s="15">
        <v>3.0876412391662602</v>
      </c>
      <c r="AA1830" s="15">
        <v>84.307121276855497</v>
      </c>
      <c r="AB1830" s="15">
        <v>340095</v>
      </c>
      <c r="AC1830" s="15">
        <v>24.5</v>
      </c>
      <c r="AD1830" s="15">
        <v>0</v>
      </c>
      <c r="AE1830" s="15">
        <v>109.5</v>
      </c>
      <c r="AF1830" s="15">
        <v>5.3</v>
      </c>
      <c r="AH1830" s="13">
        <f t="shared" si="392"/>
        <v>2026</v>
      </c>
      <c r="AI1830" s="13">
        <f t="shared" si="393"/>
        <v>8</v>
      </c>
      <c r="AJ1830" s="13">
        <f>IF(AND(ISNUMBER(C1830),ISNUMBER(AK1830),ISNUMBER(AL1830),AH1830&gt;=Inputs!$B$5,AH1830&lt;=Inputs!$B$6,AH1830&lt;&gt;Inputs!$B$7,AH1830&lt;&gt;Inputs!$B$8),1,0)</f>
        <v>0</v>
      </c>
      <c r="AK1830" s="13">
        <f>IF(INDEX($E1830:$AF1830,Inputs!$C$10)="","",INDEX($E1830:$AF1830,Inputs!$C$10))</f>
        <v>265855</v>
      </c>
      <c r="AL1830" s="13">
        <f>IF(INDEX($E1830:$AF1830,Inputs!$C$11)="","",INDEX($E1830:$AF1830,Inputs!$C$11))</f>
        <v>208000</v>
      </c>
      <c r="AM1830" s="19">
        <f>Regression!$C$5+Regression!$C$6*A1830</f>
        <v>8701.7275369510535</v>
      </c>
      <c r="AN1830" s="27" t="str">
        <f t="shared" si="394"/>
        <v/>
      </c>
      <c r="AO1830" s="30">
        <f>INDEX('Seasonal Index'!$E$2:$E$53,AI1830)</f>
        <v>0.97838705647303814</v>
      </c>
      <c r="AP1830" s="34" t="str">
        <f t="shared" si="395"/>
        <v/>
      </c>
      <c r="AQ1830" s="16">
        <f>IF(AJ1830=1,A1830-Regression!$C$15,0)</f>
        <v>0</v>
      </c>
      <c r="AR1830" s="16">
        <f>IF(AJ1830=1,AK1830-Regression!$D$15,0)</f>
        <v>0</v>
      </c>
      <c r="AS1830" s="16">
        <f>IF(AJ1830=1,AL1830-Regression!$E$15,0)</f>
        <v>0</v>
      </c>
      <c r="AT1830" s="16">
        <f>IF(AJ1830=1,AP1830-Regression!$F$15,0)</f>
        <v>0</v>
      </c>
      <c r="AU1830" s="19">
        <f>IF(AND(ISNUMBER(AK1830),ISNUMBER(AL1830)),Regression!$C$38+Regression!$D$38*A1830+Regression!$E$38*AK1830+Regression!$F$38*AL1830,"")</f>
        <v>8642.8367142592342</v>
      </c>
      <c r="AV1830" s="34">
        <f t="shared" si="396"/>
        <v>8456.0395724411974</v>
      </c>
      <c r="AW1830" s="13" t="str">
        <f>IF(AJ1830=1,"Train",IF(AH1830=Inputs!$B$6+1,"Validation",IF(AH1830&gt;Inputs!$B$6+1,"Forecast","Not used")))</f>
        <v>Forecast</v>
      </c>
      <c r="AX1830" s="34" t="str">
        <f t="shared" si="397"/>
        <v/>
      </c>
      <c r="AY1830" s="38" t="str">
        <f t="shared" si="398"/>
        <v/>
      </c>
      <c r="AZ1830" s="13">
        <f t="shared" si="399"/>
        <v>0</v>
      </c>
      <c r="BB1830" s="19">
        <f>Regression!$C$45+Regression!$C$46*A1830</f>
        <v>8996.6042736798845</v>
      </c>
      <c r="BC1830" s="27" t="str">
        <f t="shared" si="400"/>
        <v/>
      </c>
      <c r="BD1830" s="30">
        <f>INDEX('Seasonal Index'!$H$2:$H$53,AI1830)</f>
        <v>1.0025158987054763</v>
      </c>
      <c r="BE1830" s="34">
        <f t="shared" si="401"/>
        <v>9019.2388187257184</v>
      </c>
      <c r="BF1830" s="38" t="str">
        <f t="shared" si="402"/>
        <v/>
      </c>
      <c r="BG1830" s="13">
        <f t="shared" si="403"/>
        <v>0</v>
      </c>
      <c r="BH1830" s="13">
        <f t="shared" si="404"/>
        <v>0</v>
      </c>
      <c r="BI1830" s="13">
        <f t="shared" si="405"/>
        <v>0</v>
      </c>
    </row>
    <row r="1831" spans="1:61" x14ac:dyDescent="0.2">
      <c r="A1831" s="15">
        <v>1830</v>
      </c>
      <c r="B1831" s="35">
        <v>46080</v>
      </c>
      <c r="C1831" s="37"/>
      <c r="D1831" s="37"/>
      <c r="E1831" s="15">
        <v>6892.3379999999997</v>
      </c>
      <c r="F1831" s="15">
        <v>211000</v>
      </c>
      <c r="G1831" s="15">
        <v>2320850.7142857099</v>
      </c>
      <c r="H1831" s="15">
        <v>65.867999999999995</v>
      </c>
      <c r="I1831" s="15">
        <v>71.355999999999995</v>
      </c>
      <c r="J1831" s="15">
        <v>2.9369999999999998</v>
      </c>
      <c r="K1831" s="15">
        <v>31422.526000000002</v>
      </c>
      <c r="L1831" s="15">
        <v>744815</v>
      </c>
      <c r="M1831" s="15">
        <v>546</v>
      </c>
      <c r="N1831" s="15">
        <v>14.999000000000001</v>
      </c>
      <c r="O1831" s="15">
        <v>265855</v>
      </c>
      <c r="P1831" s="15">
        <v>21445.9</v>
      </c>
      <c r="Q1831" s="15">
        <v>5072660</v>
      </c>
      <c r="R1831" s="15">
        <v>1520000</v>
      </c>
      <c r="S1831" s="15">
        <v>11731</v>
      </c>
      <c r="T1831" s="15">
        <v>18.775700000000001</v>
      </c>
      <c r="U1831" s="15">
        <v>174.047</v>
      </c>
      <c r="V1831" s="15">
        <v>11</v>
      </c>
      <c r="W1831" s="15">
        <v>93.4</v>
      </c>
      <c r="X1831" s="15">
        <v>117.95180000000001</v>
      </c>
      <c r="Y1831" s="15">
        <v>4</v>
      </c>
      <c r="Z1831" s="15">
        <v>3.0876412391662602</v>
      </c>
      <c r="AA1831" s="15">
        <v>84.307121276855497</v>
      </c>
      <c r="AB1831" s="15">
        <v>340095</v>
      </c>
      <c r="AC1831" s="15">
        <v>24.5</v>
      </c>
      <c r="AD1831" s="15">
        <v>0</v>
      </c>
      <c r="AE1831" s="15">
        <v>140.4</v>
      </c>
      <c r="AF1831" s="15">
        <v>5.9</v>
      </c>
      <c r="AH1831" s="13">
        <f t="shared" si="392"/>
        <v>2026</v>
      </c>
      <c r="AI1831" s="13">
        <f t="shared" si="393"/>
        <v>9</v>
      </c>
      <c r="AJ1831" s="13">
        <f>IF(AND(ISNUMBER(C1831),ISNUMBER(AK1831),ISNUMBER(AL1831),AH1831&gt;=Inputs!$B$5,AH1831&lt;=Inputs!$B$6,AH1831&lt;&gt;Inputs!$B$7,AH1831&lt;&gt;Inputs!$B$8),1,0)</f>
        <v>0</v>
      </c>
      <c r="AK1831" s="13">
        <f>IF(INDEX($E1831:$AF1831,Inputs!$C$10)="","",INDEX($E1831:$AF1831,Inputs!$C$10))</f>
        <v>265855</v>
      </c>
      <c r="AL1831" s="13">
        <f>IF(INDEX($E1831:$AF1831,Inputs!$C$11)="","",INDEX($E1831:$AF1831,Inputs!$C$11))</f>
        <v>211000</v>
      </c>
      <c r="AM1831" s="19">
        <f>Regression!$C$5+Regression!$C$6*A1831</f>
        <v>8700.5548620127338</v>
      </c>
      <c r="AN1831" s="27" t="str">
        <f t="shared" si="394"/>
        <v/>
      </c>
      <c r="AO1831" s="30">
        <f>INDEX('Seasonal Index'!$E$2:$E$53,AI1831)</f>
        <v>0.98629367627517528</v>
      </c>
      <c r="AP1831" s="34" t="str">
        <f t="shared" si="395"/>
        <v/>
      </c>
      <c r="AQ1831" s="16">
        <f>IF(AJ1831=1,A1831-Regression!$C$15,0)</f>
        <v>0</v>
      </c>
      <c r="AR1831" s="16">
        <f>IF(AJ1831=1,AK1831-Regression!$D$15,0)</f>
        <v>0</v>
      </c>
      <c r="AS1831" s="16">
        <f>IF(AJ1831=1,AL1831-Regression!$E$15,0)</f>
        <v>0</v>
      </c>
      <c r="AT1831" s="16">
        <f>IF(AJ1831=1,AP1831-Regression!$F$15,0)</f>
        <v>0</v>
      </c>
      <c r="AU1831" s="19">
        <f>IF(AND(ISNUMBER(AK1831),ISNUMBER(AL1831)),Regression!$C$38+Regression!$D$38*A1831+Regression!$E$38*AK1831+Regression!$F$38*AL1831,"")</f>
        <v>8633.3092769110281</v>
      </c>
      <c r="AV1831" s="34">
        <f t="shared" si="396"/>
        <v>8514.9783451451531</v>
      </c>
      <c r="AW1831" s="13" t="str">
        <f>IF(AJ1831=1,"Train",IF(AH1831=Inputs!$B$6+1,"Validation",IF(AH1831&gt;Inputs!$B$6+1,"Forecast","Not used")))</f>
        <v>Forecast</v>
      </c>
      <c r="AX1831" s="34" t="str">
        <f t="shared" si="397"/>
        <v/>
      </c>
      <c r="AY1831" s="38" t="str">
        <f t="shared" si="398"/>
        <v/>
      </c>
      <c r="AZ1831" s="13">
        <f t="shared" si="399"/>
        <v>0</v>
      </c>
      <c r="BB1831" s="19">
        <f>Regression!$C$45+Regression!$C$46*A1831</f>
        <v>8998.1637732926611</v>
      </c>
      <c r="BC1831" s="27" t="str">
        <f t="shared" si="400"/>
        <v/>
      </c>
      <c r="BD1831" s="30">
        <f>INDEX('Seasonal Index'!$H$2:$H$53,AI1831)</f>
        <v>1.0104103597905623</v>
      </c>
      <c r="BE1831" s="34">
        <f t="shared" si="401"/>
        <v>9091.8378956270408</v>
      </c>
      <c r="BF1831" s="38" t="str">
        <f t="shared" si="402"/>
        <v/>
      </c>
      <c r="BG1831" s="13">
        <f t="shared" si="403"/>
        <v>0</v>
      </c>
      <c r="BH1831" s="13">
        <f t="shared" si="404"/>
        <v>0</v>
      </c>
      <c r="BI1831" s="13">
        <f t="shared" si="405"/>
        <v>0</v>
      </c>
    </row>
    <row r="1832" spans="1:61" x14ac:dyDescent="0.2">
      <c r="A1832" s="15">
        <v>1831</v>
      </c>
      <c r="B1832" s="35">
        <v>46087</v>
      </c>
      <c r="C1832" s="37"/>
      <c r="D1832" s="37"/>
      <c r="E1832" s="15">
        <v>6827.6959999999999</v>
      </c>
      <c r="F1832" s="15">
        <v>214000</v>
      </c>
      <c r="G1832" s="15">
        <v>2381020.42857143</v>
      </c>
      <c r="H1832" s="15">
        <v>78.367999999999995</v>
      </c>
      <c r="I1832" s="15">
        <v>85.281999999999996</v>
      </c>
      <c r="J1832" s="15">
        <v>3.0150000000000001</v>
      </c>
      <c r="K1832" s="15">
        <v>31422.526000000002</v>
      </c>
      <c r="L1832" s="15">
        <v>744815</v>
      </c>
      <c r="M1832" s="15">
        <v>546</v>
      </c>
      <c r="N1832" s="15">
        <v>14.999000000000001</v>
      </c>
      <c r="O1832" s="15">
        <v>265855</v>
      </c>
      <c r="P1832" s="15">
        <v>21445.9</v>
      </c>
      <c r="Q1832" s="15">
        <v>5072660</v>
      </c>
      <c r="R1832" s="15">
        <v>1520000</v>
      </c>
      <c r="S1832" s="15">
        <v>10693</v>
      </c>
      <c r="T1832" s="15">
        <v>18.775700000000001</v>
      </c>
      <c r="U1832" s="15">
        <v>174.047</v>
      </c>
      <c r="V1832" s="15">
        <v>11</v>
      </c>
      <c r="W1832" s="15">
        <v>93.4</v>
      </c>
      <c r="X1832" s="15">
        <v>117.87626</v>
      </c>
      <c r="Y1832" s="15">
        <v>4</v>
      </c>
      <c r="Z1832" s="15">
        <v>3.0876412391662602</v>
      </c>
      <c r="AA1832" s="15">
        <v>84.307121276855497</v>
      </c>
      <c r="AB1832" s="15">
        <v>341944</v>
      </c>
      <c r="AC1832" s="15">
        <v>24.5</v>
      </c>
      <c r="AD1832" s="15">
        <v>0</v>
      </c>
      <c r="AE1832" s="15">
        <v>103.3</v>
      </c>
      <c r="AF1832" s="15">
        <v>10.6</v>
      </c>
      <c r="AH1832" s="13">
        <f t="shared" si="392"/>
        <v>2026</v>
      </c>
      <c r="AI1832" s="13">
        <f t="shared" si="393"/>
        <v>10</v>
      </c>
      <c r="AJ1832" s="13">
        <f>IF(AND(ISNUMBER(C1832),ISNUMBER(AK1832),ISNUMBER(AL1832),AH1832&gt;=Inputs!$B$5,AH1832&lt;=Inputs!$B$6,AH1832&lt;&gt;Inputs!$B$7,AH1832&lt;&gt;Inputs!$B$8),1,0)</f>
        <v>0</v>
      </c>
      <c r="AK1832" s="13">
        <f>IF(INDEX($E1832:$AF1832,Inputs!$C$10)="","",INDEX($E1832:$AF1832,Inputs!$C$10))</f>
        <v>265855</v>
      </c>
      <c r="AL1832" s="13">
        <f>IF(INDEX($E1832:$AF1832,Inputs!$C$11)="","",INDEX($E1832:$AF1832,Inputs!$C$11))</f>
        <v>214000</v>
      </c>
      <c r="AM1832" s="19">
        <f>Regression!$C$5+Regression!$C$6*A1832</f>
        <v>8699.3821870744141</v>
      </c>
      <c r="AN1832" s="27" t="str">
        <f t="shared" si="394"/>
        <v/>
      </c>
      <c r="AO1832" s="30">
        <f>INDEX('Seasonal Index'!$E$2:$E$53,AI1832)</f>
        <v>0.99527490721887679</v>
      </c>
      <c r="AP1832" s="34" t="str">
        <f t="shared" si="395"/>
        <v/>
      </c>
      <c r="AQ1832" s="16">
        <f>IF(AJ1832=1,A1832-Regression!$C$15,0)</f>
        <v>0</v>
      </c>
      <c r="AR1832" s="16">
        <f>IF(AJ1832=1,AK1832-Regression!$D$15,0)</f>
        <v>0</v>
      </c>
      <c r="AS1832" s="16">
        <f>IF(AJ1832=1,AL1832-Regression!$E$15,0)</f>
        <v>0</v>
      </c>
      <c r="AT1832" s="16">
        <f>IF(AJ1832=1,AP1832-Regression!$F$15,0)</f>
        <v>0</v>
      </c>
      <c r="AU1832" s="19">
        <f>IF(AND(ISNUMBER(AK1832),ISNUMBER(AL1832)),Regression!$C$38+Regression!$D$38*A1832+Regression!$E$38*AK1832+Regression!$F$38*AL1832,"")</f>
        <v>8623.7818395628219</v>
      </c>
      <c r="AV1832" s="34">
        <f t="shared" si="396"/>
        <v>8583.033670246723</v>
      </c>
      <c r="AW1832" s="13" t="str">
        <f>IF(AJ1832=1,"Train",IF(AH1832=Inputs!$B$6+1,"Validation",IF(AH1832&gt;Inputs!$B$6+1,"Forecast","Not used")))</f>
        <v>Forecast</v>
      </c>
      <c r="AX1832" s="34" t="str">
        <f t="shared" si="397"/>
        <v/>
      </c>
      <c r="AY1832" s="38" t="str">
        <f t="shared" si="398"/>
        <v/>
      </c>
      <c r="AZ1832" s="13">
        <f t="shared" si="399"/>
        <v>0</v>
      </c>
      <c r="BB1832" s="19">
        <f>Regression!$C$45+Regression!$C$46*A1832</f>
        <v>8999.7232729054376</v>
      </c>
      <c r="BC1832" s="27" t="str">
        <f t="shared" si="400"/>
        <v/>
      </c>
      <c r="BD1832" s="30">
        <f>INDEX('Seasonal Index'!$H$2:$H$53,AI1832)</f>
        <v>1.0119261816291902</v>
      </c>
      <c r="BE1832" s="34">
        <f t="shared" si="401"/>
        <v>9107.0556072705585</v>
      </c>
      <c r="BF1832" s="38" t="str">
        <f t="shared" si="402"/>
        <v/>
      </c>
      <c r="BG1832" s="13">
        <f t="shared" si="403"/>
        <v>0</v>
      </c>
      <c r="BH1832" s="13">
        <f t="shared" si="404"/>
        <v>0</v>
      </c>
      <c r="BI1832" s="13">
        <f t="shared" si="405"/>
        <v>0</v>
      </c>
    </row>
    <row r="1833" spans="1:61" x14ac:dyDescent="0.2">
      <c r="A1833" s="15">
        <v>1832</v>
      </c>
      <c r="B1833" s="35">
        <v>46094</v>
      </c>
      <c r="C1833" s="37"/>
      <c r="D1833" s="37"/>
      <c r="E1833" s="15">
        <v>6731.616</v>
      </c>
      <c r="F1833" s="15">
        <v>213000</v>
      </c>
      <c r="G1833" s="15">
        <v>2536485.7142857099</v>
      </c>
      <c r="H1833" s="15">
        <v>91.85</v>
      </c>
      <c r="I1833" s="15">
        <v>96.156000000000006</v>
      </c>
      <c r="J1833" s="15">
        <v>3.5019999999999998</v>
      </c>
      <c r="K1833" s="15">
        <v>31422.526000000002</v>
      </c>
      <c r="L1833" s="15">
        <v>649901</v>
      </c>
      <c r="M1833" s="15">
        <v>544</v>
      </c>
      <c r="N1833" s="15">
        <v>14.999000000000001</v>
      </c>
      <c r="O1833" s="15">
        <v>265855</v>
      </c>
      <c r="P1833" s="15">
        <v>21478.7</v>
      </c>
      <c r="Q1833" s="15">
        <v>5072660</v>
      </c>
      <c r="R1833" s="15">
        <v>1520000</v>
      </c>
      <c r="S1833" s="15">
        <v>10693</v>
      </c>
      <c r="T1833" s="15">
        <v>18.775700000000001</v>
      </c>
      <c r="U1833" s="15">
        <v>174.047</v>
      </c>
      <c r="V1833" s="15">
        <v>11</v>
      </c>
      <c r="W1833" s="15">
        <v>95.7</v>
      </c>
      <c r="X1833" s="15">
        <v>119.24618</v>
      </c>
      <c r="Y1833" s="15">
        <v>4</v>
      </c>
      <c r="Z1833" s="15">
        <v>3.0876412391662602</v>
      </c>
      <c r="AA1833" s="15">
        <v>84.307121276855497</v>
      </c>
      <c r="AB1833" s="15">
        <v>341944</v>
      </c>
      <c r="AC1833" s="15">
        <v>24.71</v>
      </c>
      <c r="AD1833" s="15">
        <v>0</v>
      </c>
      <c r="AE1833" s="15">
        <v>60.3</v>
      </c>
      <c r="AF1833" s="15">
        <v>13.5</v>
      </c>
      <c r="AH1833" s="13">
        <f t="shared" si="392"/>
        <v>2026</v>
      </c>
      <c r="AI1833" s="13">
        <f t="shared" si="393"/>
        <v>11</v>
      </c>
      <c r="AJ1833" s="13">
        <f>IF(AND(ISNUMBER(C1833),ISNUMBER(AK1833),ISNUMBER(AL1833),AH1833&gt;=Inputs!$B$5,AH1833&lt;=Inputs!$B$6,AH1833&lt;&gt;Inputs!$B$7,AH1833&lt;&gt;Inputs!$B$8),1,0)</f>
        <v>0</v>
      </c>
      <c r="AK1833" s="13">
        <f>IF(INDEX($E1833:$AF1833,Inputs!$C$10)="","",INDEX($E1833:$AF1833,Inputs!$C$10))</f>
        <v>265855</v>
      </c>
      <c r="AL1833" s="13">
        <f>IF(INDEX($E1833:$AF1833,Inputs!$C$11)="","",INDEX($E1833:$AF1833,Inputs!$C$11))</f>
        <v>213000</v>
      </c>
      <c r="AM1833" s="19">
        <f>Regression!$C$5+Regression!$C$6*A1833</f>
        <v>8698.2095121360962</v>
      </c>
      <c r="AN1833" s="27" t="str">
        <f t="shared" si="394"/>
        <v/>
      </c>
      <c r="AO1833" s="30">
        <f>INDEX('Seasonal Index'!$E$2:$E$53,AI1833)</f>
        <v>1.0021277529608945</v>
      </c>
      <c r="AP1833" s="34" t="str">
        <f t="shared" si="395"/>
        <v/>
      </c>
      <c r="AQ1833" s="16">
        <f>IF(AJ1833=1,A1833-Regression!$C$15,0)</f>
        <v>0</v>
      </c>
      <c r="AR1833" s="16">
        <f>IF(AJ1833=1,AK1833-Regression!$D$15,0)</f>
        <v>0</v>
      </c>
      <c r="AS1833" s="16">
        <f>IF(AJ1833=1,AL1833-Regression!$E$15,0)</f>
        <v>0</v>
      </c>
      <c r="AT1833" s="16">
        <f>IF(AJ1833=1,AP1833-Regression!$F$15,0)</f>
        <v>0</v>
      </c>
      <c r="AU1833" s="19">
        <f>IF(AND(ISNUMBER(AK1833),ISNUMBER(AL1833)),Regression!$C$38+Regression!$D$38*A1833+Regression!$E$38*AK1833+Regression!$F$38*AL1833,"")</f>
        <v>8624.8745677216448</v>
      </c>
      <c r="AV1833" s="34">
        <f t="shared" si="396"/>
        <v>8643.2261701204588</v>
      </c>
      <c r="AW1833" s="13" t="str">
        <f>IF(AJ1833=1,"Train",IF(AH1833=Inputs!$B$6+1,"Validation",IF(AH1833&gt;Inputs!$B$6+1,"Forecast","Not used")))</f>
        <v>Forecast</v>
      </c>
      <c r="AX1833" s="34" t="str">
        <f t="shared" si="397"/>
        <v/>
      </c>
      <c r="AY1833" s="38" t="str">
        <f t="shared" si="398"/>
        <v/>
      </c>
      <c r="AZ1833" s="13">
        <f t="shared" si="399"/>
        <v>0</v>
      </c>
      <c r="BB1833" s="19">
        <f>Regression!$C$45+Regression!$C$46*A1833</f>
        <v>9001.2827725182142</v>
      </c>
      <c r="BC1833" s="27" t="str">
        <f t="shared" si="400"/>
        <v/>
      </c>
      <c r="BD1833" s="30">
        <f>INDEX('Seasonal Index'!$H$2:$H$53,AI1833)</f>
        <v>1.0050201958166503</v>
      </c>
      <c r="BE1833" s="34">
        <f t="shared" si="401"/>
        <v>9046.4709746372955</v>
      </c>
      <c r="BF1833" s="38" t="str">
        <f t="shared" si="402"/>
        <v/>
      </c>
      <c r="BG1833" s="13">
        <f t="shared" si="403"/>
        <v>0</v>
      </c>
      <c r="BH1833" s="13">
        <f t="shared" si="404"/>
        <v>0</v>
      </c>
      <c r="BI1833" s="13">
        <f t="shared" si="405"/>
        <v>0</v>
      </c>
    </row>
    <row r="1834" spans="1:61" x14ac:dyDescent="0.2">
      <c r="A1834" s="15">
        <v>1833</v>
      </c>
      <c r="B1834" s="35">
        <v>46101</v>
      </c>
      <c r="C1834" s="37"/>
      <c r="D1834" s="37"/>
      <c r="E1834" s="15">
        <v>6630.6279999999997</v>
      </c>
      <c r="F1834" s="15">
        <v>205000</v>
      </c>
      <c r="G1834" s="15">
        <v>2627234.8571428601</v>
      </c>
      <c r="H1834" s="15">
        <v>96.067999999999998</v>
      </c>
      <c r="I1834" s="15">
        <v>111.398</v>
      </c>
      <c r="J1834" s="15">
        <v>3.72</v>
      </c>
      <c r="K1834" s="15">
        <v>31422.526000000002</v>
      </c>
      <c r="L1834" s="15">
        <v>649901</v>
      </c>
      <c r="M1834" s="15">
        <v>544</v>
      </c>
      <c r="N1834" s="15">
        <v>15.893000000000001</v>
      </c>
      <c r="O1834" s="15">
        <v>252805</v>
      </c>
      <c r="P1834" s="15">
        <v>21478.7</v>
      </c>
      <c r="Q1834" s="15">
        <v>5099409</v>
      </c>
      <c r="R1834" s="15">
        <v>1520000</v>
      </c>
      <c r="S1834" s="15">
        <v>10693</v>
      </c>
      <c r="T1834" s="15">
        <v>18.775700000000001</v>
      </c>
      <c r="U1834" s="15">
        <v>174.047</v>
      </c>
      <c r="V1834" s="15">
        <v>11</v>
      </c>
      <c r="W1834" s="15">
        <v>95.7</v>
      </c>
      <c r="X1834" s="15">
        <v>119.58072</v>
      </c>
      <c r="Y1834" s="15">
        <v>4</v>
      </c>
      <c r="Z1834" s="15">
        <v>3</v>
      </c>
      <c r="AA1834" s="15">
        <v>84.307121276855497</v>
      </c>
      <c r="AB1834" s="15">
        <v>341944</v>
      </c>
      <c r="AC1834" s="15">
        <v>24.71</v>
      </c>
      <c r="AD1834" s="15">
        <v>0</v>
      </c>
      <c r="AE1834" s="15">
        <v>109.8</v>
      </c>
      <c r="AF1834" s="15">
        <v>13.8</v>
      </c>
      <c r="AH1834" s="13">
        <f t="shared" si="392"/>
        <v>2026</v>
      </c>
      <c r="AI1834" s="13">
        <f t="shared" si="393"/>
        <v>12</v>
      </c>
      <c r="AJ1834" s="13">
        <f>IF(AND(ISNUMBER(C1834),ISNUMBER(AK1834),ISNUMBER(AL1834),AH1834&gt;=Inputs!$B$5,AH1834&lt;=Inputs!$B$6,AH1834&lt;&gt;Inputs!$B$7,AH1834&lt;&gt;Inputs!$B$8),1,0)</f>
        <v>0</v>
      </c>
      <c r="AK1834" s="13">
        <f>IF(INDEX($E1834:$AF1834,Inputs!$C$10)="","",INDEX($E1834:$AF1834,Inputs!$C$10))</f>
        <v>252805</v>
      </c>
      <c r="AL1834" s="13">
        <f>IF(INDEX($E1834:$AF1834,Inputs!$C$11)="","",INDEX($E1834:$AF1834,Inputs!$C$11))</f>
        <v>205000</v>
      </c>
      <c r="AM1834" s="19">
        <f>Regression!$C$5+Regression!$C$6*A1834</f>
        <v>8697.0368371977765</v>
      </c>
      <c r="AN1834" s="27" t="str">
        <f t="shared" si="394"/>
        <v/>
      </c>
      <c r="AO1834" s="30">
        <f>INDEX('Seasonal Index'!$E$2:$E$53,AI1834)</f>
        <v>0.99255102448152055</v>
      </c>
      <c r="AP1834" s="34" t="str">
        <f t="shared" si="395"/>
        <v/>
      </c>
      <c r="AQ1834" s="16">
        <f>IF(AJ1834=1,A1834-Regression!$C$15,0)</f>
        <v>0</v>
      </c>
      <c r="AR1834" s="16">
        <f>IF(AJ1834=1,AK1834-Regression!$D$15,0)</f>
        <v>0</v>
      </c>
      <c r="AS1834" s="16">
        <f>IF(AJ1834=1,AL1834-Regression!$E$15,0)</f>
        <v>0</v>
      </c>
      <c r="AT1834" s="16">
        <f>IF(AJ1834=1,AP1834-Regression!$F$15,0)</f>
        <v>0</v>
      </c>
      <c r="AU1834" s="19">
        <f>IF(AND(ISNUMBER(AK1834),ISNUMBER(AL1834)),Regression!$C$38+Regression!$D$38*A1834+Regression!$E$38*AK1834+Regression!$F$38*AL1834,"")</f>
        <v>8620.7406273728084</v>
      </c>
      <c r="AV1834" s="34">
        <f t="shared" si="396"/>
        <v>8556.5249414883474</v>
      </c>
      <c r="AW1834" s="13" t="str">
        <f>IF(AJ1834=1,"Train",IF(AH1834=Inputs!$B$6+1,"Validation",IF(AH1834&gt;Inputs!$B$6+1,"Forecast","Not used")))</f>
        <v>Forecast</v>
      </c>
      <c r="AX1834" s="34" t="str">
        <f t="shared" si="397"/>
        <v/>
      </c>
      <c r="AY1834" s="38" t="str">
        <f t="shared" si="398"/>
        <v/>
      </c>
      <c r="AZ1834" s="13">
        <f t="shared" si="399"/>
        <v>0</v>
      </c>
      <c r="BB1834" s="19">
        <f>Regression!$C$45+Regression!$C$46*A1834</f>
        <v>9002.8422721309926</v>
      </c>
      <c r="BC1834" s="27" t="str">
        <f t="shared" si="400"/>
        <v/>
      </c>
      <c r="BD1834" s="30">
        <f>INDEX('Seasonal Index'!$H$2:$H$53,AI1834)</f>
        <v>1.0030364776411875</v>
      </c>
      <c r="BE1834" s="34">
        <f t="shared" si="401"/>
        <v>9030.1792013974555</v>
      </c>
      <c r="BF1834" s="38" t="str">
        <f t="shared" si="402"/>
        <v/>
      </c>
      <c r="BG1834" s="13">
        <f t="shared" si="403"/>
        <v>0</v>
      </c>
      <c r="BH1834" s="13">
        <f t="shared" si="404"/>
        <v>0</v>
      </c>
      <c r="BI1834" s="13">
        <f t="shared" si="405"/>
        <v>0</v>
      </c>
    </row>
    <row r="1835" spans="1:61" x14ac:dyDescent="0.2">
      <c r="A1835" s="15">
        <v>1834</v>
      </c>
      <c r="B1835" s="35">
        <v>46108</v>
      </c>
      <c r="C1835" s="37"/>
      <c r="D1835" s="37"/>
      <c r="E1835" s="15">
        <v>6515.0559999999996</v>
      </c>
      <c r="F1835" s="15">
        <v>211000</v>
      </c>
      <c r="G1835" s="15">
        <v>2578225.57142857</v>
      </c>
      <c r="H1835" s="15">
        <v>94.292000000000002</v>
      </c>
      <c r="I1835" s="15">
        <v>111.242</v>
      </c>
      <c r="J1835" s="15">
        <v>3.9609999999999999</v>
      </c>
      <c r="K1835" s="15">
        <v>31422.526000000002</v>
      </c>
      <c r="L1835" s="15">
        <v>649901</v>
      </c>
      <c r="M1835" s="15">
        <v>544</v>
      </c>
      <c r="N1835" s="15">
        <v>15.893000000000001</v>
      </c>
      <c r="O1835" s="15">
        <v>252805</v>
      </c>
      <c r="P1835" s="15">
        <v>21478.7</v>
      </c>
      <c r="Q1835" s="15">
        <v>5099409</v>
      </c>
      <c r="R1835" s="15">
        <v>1520000</v>
      </c>
      <c r="S1835" s="15">
        <v>10693</v>
      </c>
      <c r="T1835" s="15">
        <v>18.775700000000001</v>
      </c>
      <c r="U1835" s="15">
        <v>174.047</v>
      </c>
      <c r="V1835" s="15">
        <v>11</v>
      </c>
      <c r="W1835" s="15">
        <v>95.7</v>
      </c>
      <c r="X1835" s="15">
        <v>120.06265999999999</v>
      </c>
      <c r="Y1835" s="15">
        <v>4</v>
      </c>
      <c r="Z1835" s="15">
        <v>3</v>
      </c>
      <c r="AA1835" s="15">
        <v>84.307121276855497</v>
      </c>
      <c r="AB1835" s="15">
        <v>341944</v>
      </c>
      <c r="AC1835" s="15">
        <v>24.71</v>
      </c>
      <c r="AD1835" s="15">
        <v>0</v>
      </c>
      <c r="AE1835" s="15">
        <v>62.3</v>
      </c>
      <c r="AF1835" s="15">
        <v>18.100000000000001</v>
      </c>
      <c r="AH1835" s="13">
        <f t="shared" si="392"/>
        <v>2026</v>
      </c>
      <c r="AI1835" s="13">
        <f t="shared" si="393"/>
        <v>13</v>
      </c>
      <c r="AJ1835" s="13">
        <f>IF(AND(ISNUMBER(C1835),ISNUMBER(AK1835),ISNUMBER(AL1835),AH1835&gt;=Inputs!$B$5,AH1835&lt;=Inputs!$B$6,AH1835&lt;&gt;Inputs!$B$7,AH1835&lt;&gt;Inputs!$B$8),1,0)</f>
        <v>0</v>
      </c>
      <c r="AK1835" s="13">
        <f>IF(INDEX($E1835:$AF1835,Inputs!$C$10)="","",INDEX($E1835:$AF1835,Inputs!$C$10))</f>
        <v>252805</v>
      </c>
      <c r="AL1835" s="13">
        <f>IF(INDEX($E1835:$AF1835,Inputs!$C$11)="","",INDEX($E1835:$AF1835,Inputs!$C$11))</f>
        <v>211000</v>
      </c>
      <c r="AM1835" s="19">
        <f>Regression!$C$5+Regression!$C$6*A1835</f>
        <v>8695.8641622594587</v>
      </c>
      <c r="AN1835" s="27" t="str">
        <f t="shared" si="394"/>
        <v/>
      </c>
      <c r="AO1835" s="30">
        <f>INDEX('Seasonal Index'!$E$2:$E$53,AI1835)</f>
        <v>1.0067199075539344</v>
      </c>
      <c r="AP1835" s="34" t="str">
        <f t="shared" si="395"/>
        <v/>
      </c>
      <c r="AQ1835" s="16">
        <f>IF(AJ1835=1,A1835-Regression!$C$15,0)</f>
        <v>0</v>
      </c>
      <c r="AR1835" s="16">
        <f>IF(AJ1835=1,AK1835-Regression!$D$15,0)</f>
        <v>0</v>
      </c>
      <c r="AS1835" s="16">
        <f>IF(AJ1835=1,AL1835-Regression!$E$15,0)</f>
        <v>0</v>
      </c>
      <c r="AT1835" s="16">
        <f>IF(AJ1835=1,AP1835-Regression!$F$15,0)</f>
        <v>0</v>
      </c>
      <c r="AU1835" s="19">
        <f>IF(AND(ISNUMBER(AK1835),ISNUMBER(AL1835)),Regression!$C$38+Regression!$D$38*A1835+Regression!$E$38*AK1835+Regression!$F$38*AL1835,"")</f>
        <v>8603.2480658943332</v>
      </c>
      <c r="AV1835" s="34">
        <f t="shared" si="396"/>
        <v>8661.0610975607069</v>
      </c>
      <c r="AW1835" s="13" t="str">
        <f>IF(AJ1835=1,"Train",IF(AH1835=Inputs!$B$6+1,"Validation",IF(AH1835&gt;Inputs!$B$6+1,"Forecast","Not used")))</f>
        <v>Forecast</v>
      </c>
      <c r="AX1835" s="34" t="str">
        <f t="shared" si="397"/>
        <v/>
      </c>
      <c r="AY1835" s="38" t="str">
        <f t="shared" si="398"/>
        <v/>
      </c>
      <c r="AZ1835" s="13">
        <f t="shared" si="399"/>
        <v>0</v>
      </c>
      <c r="BB1835" s="19">
        <f>Regression!$C$45+Regression!$C$46*A1835</f>
        <v>9004.4017717437691</v>
      </c>
      <c r="BC1835" s="27" t="str">
        <f t="shared" si="400"/>
        <v/>
      </c>
      <c r="BD1835" s="30">
        <f>INDEX('Seasonal Index'!$H$2:$H$53,AI1835)</f>
        <v>1.0306249409207193</v>
      </c>
      <c r="BE1835" s="34">
        <f t="shared" si="401"/>
        <v>9280.1610440298427</v>
      </c>
      <c r="BF1835" s="38" t="str">
        <f t="shared" si="402"/>
        <v/>
      </c>
      <c r="BG1835" s="13">
        <f t="shared" si="403"/>
        <v>0</v>
      </c>
      <c r="BH1835" s="13">
        <f t="shared" si="404"/>
        <v>0</v>
      </c>
      <c r="BI1835" s="13">
        <f t="shared" si="405"/>
        <v>0</v>
      </c>
    </row>
    <row r="1836" spans="1:61" x14ac:dyDescent="0.2">
      <c r="A1836" s="15">
        <v>1835</v>
      </c>
      <c r="B1836" s="35">
        <v>46115</v>
      </c>
      <c r="C1836" s="37"/>
      <c r="D1836" s="37"/>
      <c r="E1836" s="15">
        <v>6507.5625</v>
      </c>
      <c r="F1836" s="15">
        <v>203000</v>
      </c>
      <c r="G1836" s="15">
        <v>2514830.2857142901</v>
      </c>
      <c r="H1836" s="15">
        <v>105.67</v>
      </c>
      <c r="I1836" s="15">
        <v>123.935</v>
      </c>
      <c r="J1836" s="15">
        <v>3.99</v>
      </c>
      <c r="K1836" s="15">
        <v>31422.526000000002</v>
      </c>
      <c r="L1836" s="15">
        <v>649901</v>
      </c>
      <c r="M1836" s="15">
        <v>544</v>
      </c>
      <c r="N1836" s="15">
        <v>15.893000000000001</v>
      </c>
      <c r="O1836" s="15">
        <v>252805</v>
      </c>
      <c r="P1836" s="15">
        <v>21478.7</v>
      </c>
      <c r="Q1836" s="15">
        <v>5099409</v>
      </c>
      <c r="R1836" s="15">
        <v>1520000</v>
      </c>
      <c r="S1836" s="15">
        <v>10693</v>
      </c>
      <c r="T1836" s="15">
        <v>18.775700000000001</v>
      </c>
      <c r="U1836" s="15">
        <v>174.047</v>
      </c>
      <c r="V1836" s="15">
        <v>11</v>
      </c>
      <c r="W1836" s="15">
        <v>95.7</v>
      </c>
      <c r="X1836" s="15">
        <v>120.29378</v>
      </c>
      <c r="Y1836" s="15">
        <v>4</v>
      </c>
      <c r="Z1836" s="15">
        <v>3</v>
      </c>
      <c r="AA1836" s="15">
        <v>84.307121276855497</v>
      </c>
      <c r="AB1836" s="15">
        <v>341944</v>
      </c>
      <c r="AC1836" s="15">
        <v>24.71</v>
      </c>
      <c r="AD1836" s="15">
        <v>0</v>
      </c>
      <c r="AE1836" s="15">
        <v>47.3</v>
      </c>
      <c r="AF1836" s="15">
        <v>18.3</v>
      </c>
      <c r="AH1836" s="13">
        <f t="shared" si="392"/>
        <v>2026</v>
      </c>
      <c r="AI1836" s="13">
        <f t="shared" si="393"/>
        <v>14</v>
      </c>
      <c r="AJ1836" s="13">
        <f>IF(AND(ISNUMBER(C1836),ISNUMBER(AK1836),ISNUMBER(AL1836),AH1836&gt;=Inputs!$B$5,AH1836&lt;=Inputs!$B$6,AH1836&lt;&gt;Inputs!$B$7,AH1836&lt;&gt;Inputs!$B$8),1,0)</f>
        <v>0</v>
      </c>
      <c r="AK1836" s="13">
        <f>IF(INDEX($E1836:$AF1836,Inputs!$C$10)="","",INDEX($E1836:$AF1836,Inputs!$C$10))</f>
        <v>252805</v>
      </c>
      <c r="AL1836" s="13">
        <f>IF(INDEX($E1836:$AF1836,Inputs!$C$11)="","",INDEX($E1836:$AF1836,Inputs!$C$11))</f>
        <v>203000</v>
      </c>
      <c r="AM1836" s="19">
        <f>Regression!$C$5+Regression!$C$6*A1836</f>
        <v>8694.691487321139</v>
      </c>
      <c r="AN1836" s="27" t="str">
        <f t="shared" si="394"/>
        <v/>
      </c>
      <c r="AO1836" s="30">
        <f>INDEX('Seasonal Index'!$E$2:$E$53,AI1836)</f>
        <v>0.99471306505019241</v>
      </c>
      <c r="AP1836" s="34" t="str">
        <f t="shared" si="395"/>
        <v/>
      </c>
      <c r="AQ1836" s="16">
        <f>IF(AJ1836=1,A1836-Regression!$C$15,0)</f>
        <v>0</v>
      </c>
      <c r="AR1836" s="16">
        <f>IF(AJ1836=1,AK1836-Regression!$D$15,0)</f>
        <v>0</v>
      </c>
      <c r="AS1836" s="16">
        <f>IF(AJ1836=1,AL1836-Regression!$E$15,0)</f>
        <v>0</v>
      </c>
      <c r="AT1836" s="16">
        <f>IF(AJ1836=1,AP1836-Regression!$F$15,0)</f>
        <v>0</v>
      </c>
      <c r="AU1836" s="19">
        <f>IF(AND(ISNUMBER(AK1836),ISNUMBER(AL1836)),Regression!$C$38+Regression!$D$38*A1836+Regression!$E$38*AK1836+Regression!$F$38*AL1836,"")</f>
        <v>8622.9260836904559</v>
      </c>
      <c r="AV1836" s="34">
        <f t="shared" si="396"/>
        <v>8577.3372344089858</v>
      </c>
      <c r="AW1836" s="13" t="str">
        <f>IF(AJ1836=1,"Train",IF(AH1836=Inputs!$B$6+1,"Validation",IF(AH1836&gt;Inputs!$B$6+1,"Forecast","Not used")))</f>
        <v>Forecast</v>
      </c>
      <c r="AX1836" s="34" t="str">
        <f t="shared" si="397"/>
        <v/>
      </c>
      <c r="AY1836" s="38" t="str">
        <f t="shared" si="398"/>
        <v/>
      </c>
      <c r="AZ1836" s="13">
        <f t="shared" si="399"/>
        <v>0</v>
      </c>
      <c r="BB1836" s="19">
        <f>Regression!$C$45+Regression!$C$46*A1836</f>
        <v>9005.9612713565457</v>
      </c>
      <c r="BC1836" s="27" t="str">
        <f t="shared" si="400"/>
        <v/>
      </c>
      <c r="BD1836" s="30">
        <f>INDEX('Seasonal Index'!$H$2:$H$53,AI1836)</f>
        <v>0.9999465749058718</v>
      </c>
      <c r="BE1836" s="34">
        <f t="shared" si="401"/>
        <v>9005.4801270279077</v>
      </c>
      <c r="BF1836" s="38" t="str">
        <f t="shared" si="402"/>
        <v/>
      </c>
      <c r="BG1836" s="13">
        <f t="shared" si="403"/>
        <v>0</v>
      </c>
      <c r="BH1836" s="13">
        <f t="shared" si="404"/>
        <v>0</v>
      </c>
      <c r="BI1836" s="13">
        <f t="shared" si="405"/>
        <v>0</v>
      </c>
    </row>
    <row r="1837" spans="1:61" x14ac:dyDescent="0.2">
      <c r="A1837" s="15">
        <v>1836</v>
      </c>
      <c r="B1837" s="35">
        <v>46122</v>
      </c>
      <c r="C1837" s="37"/>
      <c r="D1837" s="37"/>
      <c r="E1837" s="15">
        <v>6730.6080000000002</v>
      </c>
      <c r="F1837" s="15">
        <v>218000</v>
      </c>
      <c r="G1837" s="15">
        <v>2486760.8571428601</v>
      </c>
      <c r="H1837" s="15">
        <v>104.544</v>
      </c>
      <c r="I1837" s="15">
        <v>124.605</v>
      </c>
      <c r="J1837" s="15">
        <v>4.12</v>
      </c>
      <c r="K1837" s="15">
        <v>31422.526000000002</v>
      </c>
      <c r="L1837" s="15">
        <v>649901</v>
      </c>
      <c r="M1837" s="15">
        <v>551</v>
      </c>
      <c r="N1837" s="15">
        <v>15.893000000000001</v>
      </c>
      <c r="O1837" s="15">
        <v>252805</v>
      </c>
      <c r="P1837" s="15">
        <v>21611.4</v>
      </c>
      <c r="Q1837" s="15">
        <v>5099409</v>
      </c>
      <c r="R1837" s="15">
        <v>1520000</v>
      </c>
      <c r="S1837" s="15">
        <v>10693</v>
      </c>
      <c r="T1837" s="15">
        <v>18.775700000000001</v>
      </c>
      <c r="U1837" s="15">
        <v>174.047</v>
      </c>
      <c r="V1837" s="15">
        <v>11</v>
      </c>
      <c r="W1837" s="15">
        <v>91.4</v>
      </c>
      <c r="X1837" s="15">
        <v>120.71988</v>
      </c>
      <c r="Y1837" s="15">
        <v>4</v>
      </c>
      <c r="Z1837" s="15">
        <v>3</v>
      </c>
      <c r="AA1837" s="15">
        <v>84.307121276855497</v>
      </c>
      <c r="AB1837" s="15">
        <v>341944</v>
      </c>
      <c r="AC1837" s="15">
        <v>26.92</v>
      </c>
      <c r="AD1837" s="15">
        <v>0</v>
      </c>
      <c r="AE1837" s="15">
        <v>62.3</v>
      </c>
      <c r="AF1837" s="15">
        <v>10.1</v>
      </c>
      <c r="AH1837" s="13">
        <f t="shared" si="392"/>
        <v>2026</v>
      </c>
      <c r="AI1837" s="13">
        <f t="shared" si="393"/>
        <v>15</v>
      </c>
      <c r="AJ1837" s="13">
        <f>IF(AND(ISNUMBER(C1837),ISNUMBER(AK1837),ISNUMBER(AL1837),AH1837&gt;=Inputs!$B$5,AH1837&lt;=Inputs!$B$6,AH1837&lt;&gt;Inputs!$B$7,AH1837&lt;&gt;Inputs!$B$8),1,0)</f>
        <v>0</v>
      </c>
      <c r="AK1837" s="13">
        <f>IF(INDEX($E1837:$AF1837,Inputs!$C$10)="","",INDEX($E1837:$AF1837,Inputs!$C$10))</f>
        <v>252805</v>
      </c>
      <c r="AL1837" s="13">
        <f>IF(INDEX($E1837:$AF1837,Inputs!$C$11)="","",INDEX($E1837:$AF1837,Inputs!$C$11))</f>
        <v>218000</v>
      </c>
      <c r="AM1837" s="19">
        <f>Regression!$C$5+Regression!$C$6*A1837</f>
        <v>8693.5188123828193</v>
      </c>
      <c r="AN1837" s="27" t="str">
        <f t="shared" si="394"/>
        <v/>
      </c>
      <c r="AO1837" s="30">
        <f>INDEX('Seasonal Index'!$E$2:$E$53,AI1837)</f>
        <v>1.0030309157157118</v>
      </c>
      <c r="AP1837" s="34" t="str">
        <f t="shared" si="395"/>
        <v/>
      </c>
      <c r="AQ1837" s="16">
        <f>IF(AJ1837=1,A1837-Regression!$C$15,0)</f>
        <v>0</v>
      </c>
      <c r="AR1837" s="16">
        <f>IF(AJ1837=1,AK1837-Regression!$D$15,0)</f>
        <v>0</v>
      </c>
      <c r="AS1837" s="16">
        <f>IF(AJ1837=1,AL1837-Regression!$E$15,0)</f>
        <v>0</v>
      </c>
      <c r="AT1837" s="16">
        <f>IF(AJ1837=1,AP1837-Regression!$F$15,0)</f>
        <v>0</v>
      </c>
      <c r="AU1837" s="19">
        <f>IF(AND(ISNUMBER(AK1837),ISNUMBER(AL1837)),Regression!$C$38+Regression!$D$38*A1837+Regression!$E$38*AK1837+Regression!$F$38*AL1837,"")</f>
        <v>8581.5381498211627</v>
      </c>
      <c r="AV1837" s="34">
        <f t="shared" si="396"/>
        <v>8607.5480686644369</v>
      </c>
      <c r="AW1837" s="13" t="str">
        <f>IF(AJ1837=1,"Train",IF(AH1837=Inputs!$B$6+1,"Validation",IF(AH1837&gt;Inputs!$B$6+1,"Forecast","Not used")))</f>
        <v>Forecast</v>
      </c>
      <c r="AX1837" s="34" t="str">
        <f t="shared" si="397"/>
        <v/>
      </c>
      <c r="AY1837" s="38" t="str">
        <f t="shared" si="398"/>
        <v/>
      </c>
      <c r="AZ1837" s="13">
        <f t="shared" si="399"/>
        <v>0</v>
      </c>
      <c r="BB1837" s="19">
        <f>Regression!$C$45+Regression!$C$46*A1837</f>
        <v>9007.5207709693223</v>
      </c>
      <c r="BC1837" s="27" t="str">
        <f t="shared" si="400"/>
        <v/>
      </c>
      <c r="BD1837" s="30">
        <f>INDEX('Seasonal Index'!$H$2:$H$53,AI1837)</f>
        <v>0.99086023336954587</v>
      </c>
      <c r="BE1837" s="34">
        <f t="shared" si="401"/>
        <v>8925.1941332036949</v>
      </c>
      <c r="BF1837" s="38" t="str">
        <f t="shared" si="402"/>
        <v/>
      </c>
      <c r="BG1837" s="13">
        <f t="shared" si="403"/>
        <v>0</v>
      </c>
      <c r="BH1837" s="13">
        <f t="shared" si="404"/>
        <v>0</v>
      </c>
      <c r="BI1837" s="13">
        <f t="shared" si="405"/>
        <v>0</v>
      </c>
    </row>
    <row r="1838" spans="1:61" x14ac:dyDescent="0.2">
      <c r="A1838" s="15">
        <v>1837</v>
      </c>
      <c r="B1838" s="35">
        <v>46129</v>
      </c>
      <c r="C1838" s="37"/>
      <c r="D1838" s="37"/>
      <c r="E1838" s="15">
        <v>7008.7820000000002</v>
      </c>
      <c r="F1838" s="15">
        <v>208000</v>
      </c>
      <c r="G1838" s="15">
        <v>2491152.8571428601</v>
      </c>
      <c r="H1838" s="15">
        <v>93.84</v>
      </c>
      <c r="I1838" s="15">
        <v>114.432</v>
      </c>
      <c r="J1838" s="15">
        <v>4.1230000000000002</v>
      </c>
      <c r="K1838" s="15">
        <v>31422.526000000002</v>
      </c>
      <c r="L1838" s="15">
        <v>650006</v>
      </c>
      <c r="M1838" s="15">
        <v>551</v>
      </c>
      <c r="N1838" s="15">
        <v>16.66</v>
      </c>
      <c r="O1838" s="15">
        <v>244934</v>
      </c>
      <c r="P1838" s="15">
        <v>21611.4</v>
      </c>
      <c r="Q1838" s="15">
        <v>5099409</v>
      </c>
      <c r="R1838" s="15">
        <v>1520000</v>
      </c>
      <c r="S1838" s="15">
        <v>10693</v>
      </c>
      <c r="T1838" s="15">
        <v>18.775700000000001</v>
      </c>
      <c r="U1838" s="15">
        <v>174.047</v>
      </c>
      <c r="V1838" s="15">
        <v>11</v>
      </c>
      <c r="W1838" s="15">
        <v>91.4</v>
      </c>
      <c r="X1838" s="15">
        <v>119.51296000000001</v>
      </c>
      <c r="Y1838" s="15">
        <v>4</v>
      </c>
      <c r="Z1838" s="15">
        <v>3.41739845275879</v>
      </c>
      <c r="AA1838" s="15">
        <v>84.307121276855497</v>
      </c>
      <c r="AB1838" s="15">
        <v>341944</v>
      </c>
      <c r="AC1838" s="15">
        <v>26.92</v>
      </c>
      <c r="AD1838" s="15">
        <v>0</v>
      </c>
      <c r="AE1838" s="15">
        <v>15</v>
      </c>
      <c r="AF1838" s="15">
        <v>32.799999999999997</v>
      </c>
      <c r="AH1838" s="13">
        <f t="shared" si="392"/>
        <v>2026</v>
      </c>
      <c r="AI1838" s="13">
        <f t="shared" si="393"/>
        <v>16</v>
      </c>
      <c r="AJ1838" s="13">
        <f>IF(AND(ISNUMBER(C1838),ISNUMBER(AK1838),ISNUMBER(AL1838),AH1838&gt;=Inputs!$B$5,AH1838&lt;=Inputs!$B$6,AH1838&lt;&gt;Inputs!$B$7,AH1838&lt;&gt;Inputs!$B$8),1,0)</f>
        <v>0</v>
      </c>
      <c r="AK1838" s="13">
        <f>IF(INDEX($E1838:$AF1838,Inputs!$C$10)="","",INDEX($E1838:$AF1838,Inputs!$C$10))</f>
        <v>244934</v>
      </c>
      <c r="AL1838" s="13">
        <f>IF(INDEX($E1838:$AF1838,Inputs!$C$11)="","",INDEX($E1838:$AF1838,Inputs!$C$11))</f>
        <v>208000</v>
      </c>
      <c r="AM1838" s="19">
        <f>Regression!$C$5+Regression!$C$6*A1838</f>
        <v>8692.3461374444996</v>
      </c>
      <c r="AN1838" s="27" t="str">
        <f t="shared" si="394"/>
        <v/>
      </c>
      <c r="AO1838" s="30">
        <f>INDEX('Seasonal Index'!$E$2:$E$53,AI1838)</f>
        <v>1.002097408025427</v>
      </c>
      <c r="AP1838" s="34" t="str">
        <f t="shared" si="395"/>
        <v/>
      </c>
      <c r="AQ1838" s="16">
        <f>IF(AJ1838=1,A1838-Regression!$C$15,0)</f>
        <v>0</v>
      </c>
      <c r="AR1838" s="16">
        <f>IF(AJ1838=1,AK1838-Regression!$D$15,0)</f>
        <v>0</v>
      </c>
      <c r="AS1838" s="16">
        <f>IF(AJ1838=1,AL1838-Regression!$E$15,0)</f>
        <v>0</v>
      </c>
      <c r="AT1838" s="16">
        <f>IF(AJ1838=1,AP1838-Regression!$F$15,0)</f>
        <v>0</v>
      </c>
      <c r="AU1838" s="19">
        <f>IF(AND(ISNUMBER(AK1838),ISNUMBER(AL1838)),Regression!$C$38+Regression!$D$38*A1838+Regression!$E$38*AK1838+Regression!$F$38*AL1838,"")</f>
        <v>8592.1642639678139</v>
      </c>
      <c r="AV1838" s="34">
        <f t="shared" si="396"/>
        <v>8610.1855382508475</v>
      </c>
      <c r="AW1838" s="13" t="str">
        <f>IF(AJ1838=1,"Train",IF(AH1838=Inputs!$B$6+1,"Validation",IF(AH1838&gt;Inputs!$B$6+1,"Forecast","Not used")))</f>
        <v>Forecast</v>
      </c>
      <c r="AX1838" s="34" t="str">
        <f t="shared" si="397"/>
        <v/>
      </c>
      <c r="AY1838" s="38" t="str">
        <f t="shared" si="398"/>
        <v/>
      </c>
      <c r="AZ1838" s="13">
        <f t="shared" si="399"/>
        <v>0</v>
      </c>
      <c r="BB1838" s="19">
        <f>Regression!$C$45+Regression!$C$46*A1838</f>
        <v>9009.0802705820988</v>
      </c>
      <c r="BC1838" s="27" t="str">
        <f t="shared" si="400"/>
        <v/>
      </c>
      <c r="BD1838" s="30">
        <f>INDEX('Seasonal Index'!$H$2:$H$53,AI1838)</f>
        <v>1.0144500074765384</v>
      </c>
      <c r="BE1838" s="34">
        <f t="shared" si="401"/>
        <v>9139.2615478487442</v>
      </c>
      <c r="BF1838" s="38" t="str">
        <f t="shared" si="402"/>
        <v/>
      </c>
      <c r="BG1838" s="13">
        <f t="shared" si="403"/>
        <v>0</v>
      </c>
      <c r="BH1838" s="13">
        <f t="shared" si="404"/>
        <v>0</v>
      </c>
      <c r="BI1838" s="13">
        <f t="shared" si="405"/>
        <v>0</v>
      </c>
    </row>
    <row r="1839" spans="1:61" x14ac:dyDescent="0.2">
      <c r="A1839" s="15">
        <v>1838</v>
      </c>
      <c r="B1839" s="35">
        <v>46136</v>
      </c>
      <c r="C1839" s="37"/>
      <c r="D1839" s="37"/>
      <c r="E1839" s="15">
        <v>7116.9059999999999</v>
      </c>
      <c r="F1839" s="15">
        <v>215000</v>
      </c>
      <c r="G1839" s="15">
        <v>2463067.2857142901</v>
      </c>
      <c r="H1839" s="15">
        <v>95.43</v>
      </c>
      <c r="I1839" s="15">
        <v>109.61799999999999</v>
      </c>
      <c r="J1839" s="15">
        <v>4.0439999999999996</v>
      </c>
      <c r="K1839" s="15">
        <v>31422.526000000002</v>
      </c>
      <c r="L1839" s="15">
        <v>650006</v>
      </c>
      <c r="M1839" s="15">
        <v>551</v>
      </c>
      <c r="N1839" s="15">
        <v>16.66</v>
      </c>
      <c r="O1839" s="15">
        <v>244934</v>
      </c>
      <c r="P1839" s="15">
        <v>21611.4</v>
      </c>
      <c r="Q1839" s="15">
        <v>5099409</v>
      </c>
      <c r="R1839" s="15">
        <v>1520000</v>
      </c>
      <c r="S1839" s="15">
        <v>10693</v>
      </c>
      <c r="T1839" s="15">
        <v>18.775700000000001</v>
      </c>
      <c r="U1839" s="15">
        <v>174.047</v>
      </c>
      <c r="V1839" s="15">
        <v>11</v>
      </c>
      <c r="W1839" s="15">
        <v>91.4</v>
      </c>
      <c r="X1839" s="15">
        <v>118.43062</v>
      </c>
      <c r="Y1839" s="15">
        <v>4</v>
      </c>
      <c r="Z1839" s="15">
        <v>3.41739845275879</v>
      </c>
      <c r="AA1839" s="15">
        <v>84.307121276855497</v>
      </c>
      <c r="AB1839" s="15">
        <v>341944</v>
      </c>
      <c r="AC1839" s="15">
        <v>26.92</v>
      </c>
      <c r="AD1839" s="15">
        <v>0</v>
      </c>
      <c r="AE1839" s="15">
        <v>41.5</v>
      </c>
      <c r="AF1839" s="15">
        <v>12.5</v>
      </c>
      <c r="AH1839" s="13">
        <f t="shared" si="392"/>
        <v>2026</v>
      </c>
      <c r="AI1839" s="13">
        <f t="shared" si="393"/>
        <v>17</v>
      </c>
      <c r="AJ1839" s="13">
        <f>IF(AND(ISNUMBER(C1839),ISNUMBER(AK1839),ISNUMBER(AL1839),AH1839&gt;=Inputs!$B$5,AH1839&lt;=Inputs!$B$6,AH1839&lt;&gt;Inputs!$B$7,AH1839&lt;&gt;Inputs!$B$8),1,0)</f>
        <v>0</v>
      </c>
      <c r="AK1839" s="13">
        <f>IF(INDEX($E1839:$AF1839,Inputs!$C$10)="","",INDEX($E1839:$AF1839,Inputs!$C$10))</f>
        <v>244934</v>
      </c>
      <c r="AL1839" s="13">
        <f>IF(INDEX($E1839:$AF1839,Inputs!$C$11)="","",INDEX($E1839:$AF1839,Inputs!$C$11))</f>
        <v>215000</v>
      </c>
      <c r="AM1839" s="19">
        <f>Regression!$C$5+Regression!$C$6*A1839</f>
        <v>8691.1734625061817</v>
      </c>
      <c r="AN1839" s="27" t="str">
        <f t="shared" si="394"/>
        <v/>
      </c>
      <c r="AO1839" s="30">
        <f>INDEX('Seasonal Index'!$E$2:$E$53,AI1839)</f>
        <v>0.98572000908513657</v>
      </c>
      <c r="AP1839" s="34" t="str">
        <f t="shared" si="395"/>
        <v/>
      </c>
      <c r="AQ1839" s="16">
        <f>IF(AJ1839=1,A1839-Regression!$C$15,0)</f>
        <v>0</v>
      </c>
      <c r="AR1839" s="16">
        <f>IF(AJ1839=1,AK1839-Regression!$D$15,0)</f>
        <v>0</v>
      </c>
      <c r="AS1839" s="16">
        <f>IF(AJ1839=1,AL1839-Regression!$E$15,0)</f>
        <v>0</v>
      </c>
      <c r="AT1839" s="16">
        <f>IF(AJ1839=1,AP1839-Regression!$F$15,0)</f>
        <v>0</v>
      </c>
      <c r="AU1839" s="19">
        <f>IF(AND(ISNUMBER(AK1839),ISNUMBER(AL1839)),Regression!$C$38+Regression!$D$38*A1839+Regression!$E$38*AK1839+Regression!$F$38*AL1839,"")</f>
        <v>8572.0166611125806</v>
      </c>
      <c r="AV1839" s="34">
        <f t="shared" si="396"/>
        <v>8449.6083410698357</v>
      </c>
      <c r="AW1839" s="13" t="str">
        <f>IF(AJ1839=1,"Train",IF(AH1839=Inputs!$B$6+1,"Validation",IF(AH1839&gt;Inputs!$B$6+1,"Forecast","Not used")))</f>
        <v>Forecast</v>
      </c>
      <c r="AX1839" s="34" t="str">
        <f t="shared" si="397"/>
        <v/>
      </c>
      <c r="AY1839" s="38" t="str">
        <f t="shared" si="398"/>
        <v/>
      </c>
      <c r="AZ1839" s="13">
        <f t="shared" si="399"/>
        <v>0</v>
      </c>
      <c r="BB1839" s="19">
        <f>Regression!$C$45+Regression!$C$46*A1839</f>
        <v>9010.6397701948754</v>
      </c>
      <c r="BC1839" s="27" t="str">
        <f t="shared" si="400"/>
        <v/>
      </c>
      <c r="BD1839" s="30">
        <f>INDEX('Seasonal Index'!$H$2:$H$53,AI1839)</f>
        <v>0.9921535913252727</v>
      </c>
      <c r="BE1839" s="34">
        <f t="shared" si="401"/>
        <v>8939.9386081371758</v>
      </c>
      <c r="BF1839" s="38" t="str">
        <f t="shared" si="402"/>
        <v/>
      </c>
      <c r="BG1839" s="13">
        <f t="shared" si="403"/>
        <v>0</v>
      </c>
      <c r="BH1839" s="13">
        <f t="shared" si="404"/>
        <v>0</v>
      </c>
      <c r="BI1839" s="13">
        <f t="shared" si="405"/>
        <v>0</v>
      </c>
    </row>
    <row r="1840" spans="1:61" x14ac:dyDescent="0.2">
      <c r="A1840" s="15">
        <v>1839</v>
      </c>
      <c r="B1840" s="35">
        <v>46143</v>
      </c>
      <c r="C1840" s="37"/>
      <c r="D1840" s="37"/>
      <c r="E1840" s="15">
        <v>7177.558</v>
      </c>
      <c r="F1840" s="15">
        <v>190000</v>
      </c>
      <c r="G1840" s="15">
        <v>2439826.7142857099</v>
      </c>
      <c r="H1840" s="15">
        <v>105.566</v>
      </c>
      <c r="I1840" s="15">
        <v>119.634</v>
      </c>
      <c r="J1840" s="15">
        <v>4.1230000000000002</v>
      </c>
      <c r="K1840" s="15">
        <v>31422.526000000002</v>
      </c>
      <c r="L1840" s="15">
        <v>650006</v>
      </c>
      <c r="M1840" s="15">
        <v>551</v>
      </c>
      <c r="N1840" s="15">
        <v>16.66</v>
      </c>
      <c r="O1840" s="15">
        <v>244934</v>
      </c>
      <c r="P1840" s="15">
        <v>21611.4</v>
      </c>
      <c r="Q1840" s="15">
        <v>5099409</v>
      </c>
      <c r="R1840" s="15">
        <v>1520000</v>
      </c>
      <c r="S1840" s="15">
        <v>10693</v>
      </c>
      <c r="T1840" s="15">
        <v>18.775700000000001</v>
      </c>
      <c r="U1840" s="15">
        <v>174.047</v>
      </c>
      <c r="V1840" s="15">
        <v>11</v>
      </c>
      <c r="W1840" s="15">
        <v>91.4</v>
      </c>
      <c r="X1840" s="15">
        <v>118.54316</v>
      </c>
      <c r="Y1840" s="15">
        <v>4</v>
      </c>
      <c r="Z1840" s="15">
        <v>3.41739845275879</v>
      </c>
      <c r="AA1840" s="15">
        <v>84.307121276855497</v>
      </c>
      <c r="AB1840" s="15">
        <v>341944</v>
      </c>
      <c r="AC1840" s="15">
        <v>26.92</v>
      </c>
      <c r="AD1840" s="15">
        <v>0</v>
      </c>
      <c r="AE1840" s="15">
        <v>48.4</v>
      </c>
      <c r="AF1840" s="15">
        <v>19</v>
      </c>
      <c r="AH1840" s="13">
        <f t="shared" si="392"/>
        <v>2026</v>
      </c>
      <c r="AI1840" s="13">
        <f t="shared" si="393"/>
        <v>18</v>
      </c>
      <c r="AJ1840" s="13">
        <f>IF(AND(ISNUMBER(C1840),ISNUMBER(AK1840),ISNUMBER(AL1840),AH1840&gt;=Inputs!$B$5,AH1840&lt;=Inputs!$B$6,AH1840&lt;&gt;Inputs!$B$7,AH1840&lt;&gt;Inputs!$B$8),1,0)</f>
        <v>0</v>
      </c>
      <c r="AK1840" s="13">
        <f>IF(INDEX($E1840:$AF1840,Inputs!$C$10)="","",INDEX($E1840:$AF1840,Inputs!$C$10))</f>
        <v>244934</v>
      </c>
      <c r="AL1840" s="13">
        <f>IF(INDEX($E1840:$AF1840,Inputs!$C$11)="","",INDEX($E1840:$AF1840,Inputs!$C$11))</f>
        <v>190000</v>
      </c>
      <c r="AM1840" s="19">
        <f>Regression!$C$5+Regression!$C$6*A1840</f>
        <v>8690.0007875678621</v>
      </c>
      <c r="AN1840" s="27" t="str">
        <f t="shared" si="394"/>
        <v/>
      </c>
      <c r="AO1840" s="30">
        <f>INDEX('Seasonal Index'!$E$2:$E$53,AI1840)</f>
        <v>1.0181401500092944</v>
      </c>
      <c r="AP1840" s="34" t="str">
        <f t="shared" si="395"/>
        <v/>
      </c>
      <c r="AQ1840" s="16">
        <f>IF(AJ1840=1,A1840-Regression!$C$15,0)</f>
        <v>0</v>
      </c>
      <c r="AR1840" s="16">
        <f>IF(AJ1840=1,AK1840-Regression!$D$15,0)</f>
        <v>0</v>
      </c>
      <c r="AS1840" s="16">
        <f>IF(AJ1840=1,AL1840-Regression!$E$15,0)</f>
        <v>0</v>
      </c>
      <c r="AT1840" s="16">
        <f>IF(AJ1840=1,AP1840-Regression!$F$15,0)</f>
        <v>0</v>
      </c>
      <c r="AU1840" s="19">
        <f>IF(AND(ISNUMBER(AK1840),ISNUMBER(AL1840)),Regression!$C$38+Regression!$D$38*A1840+Regression!$E$38*AK1840+Regression!$F$38*AL1840,"")</f>
        <v>8636.8303823135739</v>
      </c>
      <c r="AV1840" s="34">
        <f t="shared" si="396"/>
        <v>8793.5037810535741</v>
      </c>
      <c r="AW1840" s="13" t="str">
        <f>IF(AJ1840=1,"Train",IF(AH1840=Inputs!$B$6+1,"Validation",IF(AH1840&gt;Inputs!$B$6+1,"Forecast","Not used")))</f>
        <v>Forecast</v>
      </c>
      <c r="AX1840" s="34" t="str">
        <f t="shared" si="397"/>
        <v/>
      </c>
      <c r="AY1840" s="38" t="str">
        <f t="shared" si="398"/>
        <v/>
      </c>
      <c r="AZ1840" s="13">
        <f t="shared" si="399"/>
        <v>0</v>
      </c>
      <c r="BB1840" s="19">
        <f>Regression!$C$45+Regression!$C$46*A1840</f>
        <v>9012.1992698076538</v>
      </c>
      <c r="BC1840" s="27" t="str">
        <f t="shared" si="400"/>
        <v/>
      </c>
      <c r="BD1840" s="30">
        <f>INDEX('Seasonal Index'!$H$2:$H$53,AI1840)</f>
        <v>1.0188493846734186</v>
      </c>
      <c r="BE1840" s="34">
        <f t="shared" si="401"/>
        <v>9182.0736805977594</v>
      </c>
      <c r="BF1840" s="38" t="str">
        <f t="shared" si="402"/>
        <v/>
      </c>
      <c r="BG1840" s="13">
        <f t="shared" si="403"/>
        <v>0</v>
      </c>
      <c r="BH1840" s="13">
        <f t="shared" si="404"/>
        <v>0</v>
      </c>
      <c r="BI1840" s="13">
        <f t="shared" si="405"/>
        <v>0</v>
      </c>
    </row>
    <row r="1841" spans="1:61" x14ac:dyDescent="0.2">
      <c r="A1841" s="15">
        <v>1840</v>
      </c>
      <c r="B1841" s="35">
        <v>46150</v>
      </c>
      <c r="C1841" s="37"/>
      <c r="D1841" s="37"/>
      <c r="E1841" s="15">
        <v>7312.2259999999997</v>
      </c>
      <c r="F1841" s="15">
        <v>199000</v>
      </c>
      <c r="G1841" s="15">
        <v>2412699.57142857</v>
      </c>
      <c r="H1841" s="15">
        <v>102.28400000000001</v>
      </c>
      <c r="I1841" s="15">
        <v>105.8775</v>
      </c>
      <c r="J1841" s="15">
        <v>4.452</v>
      </c>
      <c r="K1841" s="15">
        <v>31865.721000000001</v>
      </c>
      <c r="L1841" s="15">
        <v>650006</v>
      </c>
      <c r="M1841" s="15">
        <v>550</v>
      </c>
      <c r="N1841" s="15">
        <v>16.66</v>
      </c>
      <c r="O1841" s="15">
        <v>244934</v>
      </c>
      <c r="P1841" s="15">
        <v>21814.7</v>
      </c>
      <c r="Q1841" s="15">
        <v>5099409</v>
      </c>
      <c r="R1841" s="15">
        <v>1520000</v>
      </c>
      <c r="S1841" s="15">
        <v>10693</v>
      </c>
      <c r="T1841" s="15">
        <v>18.775700000000001</v>
      </c>
      <c r="U1841" s="15">
        <v>175.61799999999999</v>
      </c>
      <c r="V1841" s="15">
        <v>11</v>
      </c>
      <c r="W1841" s="15">
        <v>89</v>
      </c>
      <c r="X1841" s="15">
        <v>118.69571999999999</v>
      </c>
      <c r="Y1841" s="15">
        <v>4</v>
      </c>
      <c r="Z1841" s="15">
        <v>3.41739845275879</v>
      </c>
      <c r="AA1841" s="15">
        <v>84.307121276855497</v>
      </c>
      <c r="AB1841" s="15">
        <v>341944</v>
      </c>
      <c r="AC1841" s="15">
        <v>25.44</v>
      </c>
      <c r="AD1841" s="15">
        <v>0</v>
      </c>
      <c r="AE1841" s="15">
        <v>33.9</v>
      </c>
      <c r="AF1841" s="15">
        <v>12.9</v>
      </c>
      <c r="AH1841" s="13">
        <f t="shared" si="392"/>
        <v>2026</v>
      </c>
      <c r="AI1841" s="13">
        <f t="shared" si="393"/>
        <v>19</v>
      </c>
      <c r="AJ1841" s="13">
        <f>IF(AND(ISNUMBER(C1841),ISNUMBER(AK1841),ISNUMBER(AL1841),AH1841&gt;=Inputs!$B$5,AH1841&lt;=Inputs!$B$6,AH1841&lt;&gt;Inputs!$B$7,AH1841&lt;&gt;Inputs!$B$8),1,0)</f>
        <v>0</v>
      </c>
      <c r="AK1841" s="13">
        <f>IF(INDEX($E1841:$AF1841,Inputs!$C$10)="","",INDEX($E1841:$AF1841,Inputs!$C$10))</f>
        <v>244934</v>
      </c>
      <c r="AL1841" s="13">
        <f>IF(INDEX($E1841:$AF1841,Inputs!$C$11)="","",INDEX($E1841:$AF1841,Inputs!$C$11))</f>
        <v>199000</v>
      </c>
      <c r="AM1841" s="19">
        <f>Regression!$C$5+Regression!$C$6*A1841</f>
        <v>8688.8281126295442</v>
      </c>
      <c r="AN1841" s="27" t="str">
        <f t="shared" si="394"/>
        <v/>
      </c>
      <c r="AO1841" s="30">
        <f>INDEX('Seasonal Index'!$E$2:$E$53,AI1841)</f>
        <v>1.0133712391889671</v>
      </c>
      <c r="AP1841" s="34" t="str">
        <f t="shared" si="395"/>
        <v/>
      </c>
      <c r="AQ1841" s="16">
        <f>IF(AJ1841=1,A1841-Regression!$C$15,0)</f>
        <v>0</v>
      </c>
      <c r="AR1841" s="16">
        <f>IF(AJ1841=1,AK1841-Regression!$D$15,0)</f>
        <v>0</v>
      </c>
      <c r="AS1841" s="16">
        <f>IF(AJ1841=1,AL1841-Regression!$E$15,0)</f>
        <v>0</v>
      </c>
      <c r="AT1841" s="16">
        <f>IF(AJ1841=1,AP1841-Regression!$F$15,0)</f>
        <v>0</v>
      </c>
      <c r="AU1841" s="19">
        <f>IF(AND(ISNUMBER(AK1841),ISNUMBER(AL1841)),Regression!$C$38+Regression!$D$38*A1841+Regression!$E$38*AK1841+Regression!$F$38*AL1841,"")</f>
        <v>8611.372696704826</v>
      </c>
      <c r="AV1841" s="34">
        <f t="shared" si="396"/>
        <v>8726.5174207778073</v>
      </c>
      <c r="AW1841" s="13" t="str">
        <f>IF(AJ1841=1,"Train",IF(AH1841=Inputs!$B$6+1,"Validation",IF(AH1841&gt;Inputs!$B$6+1,"Forecast","Not used")))</f>
        <v>Forecast</v>
      </c>
      <c r="AX1841" s="34" t="str">
        <f t="shared" si="397"/>
        <v/>
      </c>
      <c r="AY1841" s="38" t="str">
        <f t="shared" si="398"/>
        <v/>
      </c>
      <c r="AZ1841" s="13">
        <f t="shared" si="399"/>
        <v>0</v>
      </c>
      <c r="BB1841" s="19">
        <f>Regression!$C$45+Regression!$C$46*A1841</f>
        <v>9013.7587694204303</v>
      </c>
      <c r="BC1841" s="27" t="str">
        <f t="shared" si="400"/>
        <v/>
      </c>
      <c r="BD1841" s="30">
        <f>INDEX('Seasonal Index'!$H$2:$H$53,AI1841)</f>
        <v>1.0190603733092338</v>
      </c>
      <c r="BE1841" s="34">
        <f t="shared" si="401"/>
        <v>9185.5643764849647</v>
      </c>
      <c r="BF1841" s="38" t="str">
        <f t="shared" si="402"/>
        <v/>
      </c>
      <c r="BG1841" s="13">
        <f t="shared" si="403"/>
        <v>0</v>
      </c>
      <c r="BH1841" s="13">
        <f t="shared" si="404"/>
        <v>0</v>
      </c>
      <c r="BI1841" s="13">
        <f t="shared" si="405"/>
        <v>0</v>
      </c>
    </row>
    <row r="1842" spans="1:61" x14ac:dyDescent="0.2">
      <c r="A1842" s="15">
        <v>1841</v>
      </c>
      <c r="B1842" s="35">
        <v>46157</v>
      </c>
      <c r="C1842" s="37"/>
      <c r="D1842" s="37"/>
      <c r="E1842" s="15">
        <v>7433.558</v>
      </c>
      <c r="F1842" s="15">
        <v>212000</v>
      </c>
      <c r="G1842" s="15">
        <v>2505124.8571428601</v>
      </c>
      <c r="H1842" s="15">
        <v>105.102</v>
      </c>
      <c r="I1842" s="15">
        <v>110.526</v>
      </c>
      <c r="J1842" s="15">
        <v>4.5</v>
      </c>
      <c r="K1842" s="15">
        <v>31865.721000000001</v>
      </c>
      <c r="L1842" s="15">
        <v>619914</v>
      </c>
      <c r="M1842" s="15">
        <v>550</v>
      </c>
      <c r="N1842" s="15">
        <v>16.66</v>
      </c>
      <c r="O1842" s="15">
        <v>244934</v>
      </c>
      <c r="P1842" s="15">
        <v>21814.7</v>
      </c>
      <c r="Q1842" s="15">
        <v>5099409</v>
      </c>
      <c r="R1842" s="15">
        <v>1520000</v>
      </c>
      <c r="S1842" s="15">
        <v>10693</v>
      </c>
      <c r="T1842" s="15">
        <v>18.775700000000001</v>
      </c>
      <c r="U1842" s="15">
        <v>175.61799999999999</v>
      </c>
      <c r="V1842" s="15">
        <v>11</v>
      </c>
      <c r="W1842" s="15">
        <v>89</v>
      </c>
      <c r="X1842" s="15">
        <v>118.31922</v>
      </c>
      <c r="Y1842" s="15">
        <v>4</v>
      </c>
      <c r="Z1842" s="15">
        <v>3.41739845275879</v>
      </c>
      <c r="AA1842" s="15">
        <v>84.307121276855497</v>
      </c>
      <c r="AB1842" s="15">
        <v>341944</v>
      </c>
      <c r="AC1842" s="15">
        <v>25.44</v>
      </c>
      <c r="AD1842" s="15">
        <v>0</v>
      </c>
      <c r="AE1842" s="15">
        <v>23.3</v>
      </c>
      <c r="AF1842" s="15">
        <v>19</v>
      </c>
      <c r="AH1842" s="13">
        <f t="shared" si="392"/>
        <v>2026</v>
      </c>
      <c r="AI1842" s="13">
        <f t="shared" si="393"/>
        <v>20</v>
      </c>
      <c r="AJ1842" s="13">
        <f>IF(AND(ISNUMBER(C1842),ISNUMBER(AK1842),ISNUMBER(AL1842),AH1842&gt;=Inputs!$B$5,AH1842&lt;=Inputs!$B$6,AH1842&lt;&gt;Inputs!$B$7,AH1842&lt;&gt;Inputs!$B$8),1,0)</f>
        <v>0</v>
      </c>
      <c r="AK1842" s="13">
        <f>IF(INDEX($E1842:$AF1842,Inputs!$C$10)="","",INDEX($E1842:$AF1842,Inputs!$C$10))</f>
        <v>244934</v>
      </c>
      <c r="AL1842" s="13">
        <f>IF(INDEX($E1842:$AF1842,Inputs!$C$11)="","",INDEX($E1842:$AF1842,Inputs!$C$11))</f>
        <v>212000</v>
      </c>
      <c r="AM1842" s="19">
        <f>Regression!$C$5+Regression!$C$6*A1842</f>
        <v>8687.6554376912245</v>
      </c>
      <c r="AN1842" s="27" t="str">
        <f t="shared" si="394"/>
        <v/>
      </c>
      <c r="AO1842" s="30">
        <f>INDEX('Seasonal Index'!$E$2:$E$53,AI1842)</f>
        <v>1.0355119111831677</v>
      </c>
      <c r="AP1842" s="34" t="str">
        <f t="shared" si="395"/>
        <v/>
      </c>
      <c r="AQ1842" s="16">
        <f>IF(AJ1842=1,A1842-Regression!$C$15,0)</f>
        <v>0</v>
      </c>
      <c r="AR1842" s="16">
        <f>IF(AJ1842=1,AK1842-Regression!$D$15,0)</f>
        <v>0</v>
      </c>
      <c r="AS1842" s="16">
        <f>IF(AJ1842=1,AL1842-Regression!$E$15,0)</f>
        <v>0</v>
      </c>
      <c r="AT1842" s="16">
        <f>IF(AJ1842=1,AP1842-Regression!$F$15,0)</f>
        <v>0</v>
      </c>
      <c r="AU1842" s="19">
        <f>IF(AND(ISNUMBER(AK1842),ISNUMBER(AL1842)),Regression!$C$38+Regression!$D$38*A1842+Regression!$E$38*AK1842+Regression!$F$38*AL1842,"")</f>
        <v>8575.2948455890473</v>
      </c>
      <c r="AV1842" s="34">
        <f t="shared" si="396"/>
        <v>8879.8199545150801</v>
      </c>
      <c r="AW1842" s="13" t="str">
        <f>IF(AJ1842=1,"Train",IF(AH1842=Inputs!$B$6+1,"Validation",IF(AH1842&gt;Inputs!$B$6+1,"Forecast","Not used")))</f>
        <v>Forecast</v>
      </c>
      <c r="AX1842" s="34" t="str">
        <f t="shared" si="397"/>
        <v/>
      </c>
      <c r="AY1842" s="38" t="str">
        <f t="shared" si="398"/>
        <v/>
      </c>
      <c r="AZ1842" s="13">
        <f t="shared" si="399"/>
        <v>0</v>
      </c>
      <c r="BB1842" s="19">
        <f>Regression!$C$45+Regression!$C$46*A1842</f>
        <v>9015.3182690332069</v>
      </c>
      <c r="BC1842" s="27" t="str">
        <f t="shared" si="400"/>
        <v/>
      </c>
      <c r="BD1842" s="30">
        <f>INDEX('Seasonal Index'!$H$2:$H$53,AI1842)</f>
        <v>1.0467644841480233</v>
      </c>
      <c r="BE1842" s="34">
        <f t="shared" si="401"/>
        <v>9436.9149773147947</v>
      </c>
      <c r="BF1842" s="38" t="str">
        <f t="shared" si="402"/>
        <v/>
      </c>
      <c r="BG1842" s="13">
        <f t="shared" si="403"/>
        <v>0</v>
      </c>
      <c r="BH1842" s="13">
        <f t="shared" si="404"/>
        <v>0</v>
      </c>
      <c r="BI1842" s="13">
        <f t="shared" si="405"/>
        <v>0</v>
      </c>
    </row>
    <row r="1843" spans="1:61" x14ac:dyDescent="0.2">
      <c r="A1843" s="15">
        <v>1842</v>
      </c>
      <c r="B1843" s="35">
        <v>46164</v>
      </c>
      <c r="C1843" s="37"/>
      <c r="D1843" s="37"/>
      <c r="E1843" s="15">
        <v>7421.7640000000001</v>
      </c>
      <c r="F1843" s="15">
        <v>210000</v>
      </c>
      <c r="G1843" s="15">
        <v>2676311.2857142901</v>
      </c>
      <c r="H1843" s="15">
        <v>105.316</v>
      </c>
      <c r="I1843" s="15">
        <v>110.608</v>
      </c>
      <c r="J1843" s="15">
        <v>4.49</v>
      </c>
      <c r="K1843" s="15">
        <v>31865.721000000001</v>
      </c>
      <c r="L1843" s="15">
        <v>619914</v>
      </c>
      <c r="M1843" s="15">
        <v>550</v>
      </c>
      <c r="N1843" s="15">
        <v>16.641999999999999</v>
      </c>
      <c r="O1843" s="15">
        <v>283245</v>
      </c>
      <c r="P1843" s="15">
        <v>21814.7</v>
      </c>
      <c r="Q1843" s="15">
        <v>5099409</v>
      </c>
      <c r="R1843" s="15">
        <v>1520000</v>
      </c>
      <c r="S1843" s="15">
        <v>10693</v>
      </c>
      <c r="T1843" s="15">
        <v>18.783999999999999</v>
      </c>
      <c r="U1843" s="15">
        <v>175.61799999999999</v>
      </c>
      <c r="V1843" s="15">
        <v>11</v>
      </c>
      <c r="W1843" s="15">
        <v>89</v>
      </c>
      <c r="X1843" s="15">
        <v>118.60115999999999</v>
      </c>
      <c r="Y1843" s="15">
        <v>4</v>
      </c>
      <c r="Z1843" s="15">
        <v>3.6367568969726598</v>
      </c>
      <c r="AA1843" s="15">
        <v>85.977447509765597</v>
      </c>
      <c r="AB1843" s="15">
        <v>341944</v>
      </c>
      <c r="AC1843" s="15">
        <v>25.44</v>
      </c>
      <c r="AD1843" s="15">
        <v>0</v>
      </c>
      <c r="AE1843" s="15">
        <v>8.1</v>
      </c>
      <c r="AF1843" s="15">
        <v>58.8</v>
      </c>
      <c r="AH1843" s="13">
        <f t="shared" si="392"/>
        <v>2026</v>
      </c>
      <c r="AI1843" s="13">
        <f t="shared" si="393"/>
        <v>21</v>
      </c>
      <c r="AJ1843" s="13">
        <f>IF(AND(ISNUMBER(C1843),ISNUMBER(AK1843),ISNUMBER(AL1843),AH1843&gt;=Inputs!$B$5,AH1843&lt;=Inputs!$B$6,AH1843&lt;&gt;Inputs!$B$7,AH1843&lt;&gt;Inputs!$B$8),1,0)</f>
        <v>0</v>
      </c>
      <c r="AK1843" s="13">
        <f>IF(INDEX($E1843:$AF1843,Inputs!$C$10)="","",INDEX($E1843:$AF1843,Inputs!$C$10))</f>
        <v>283245</v>
      </c>
      <c r="AL1843" s="13">
        <f>IF(INDEX($E1843:$AF1843,Inputs!$C$11)="","",INDEX($E1843:$AF1843,Inputs!$C$11))</f>
        <v>210000</v>
      </c>
      <c r="AM1843" s="19">
        <f>Regression!$C$5+Regression!$C$6*A1843</f>
        <v>8686.4827627529048</v>
      </c>
      <c r="AN1843" s="27" t="str">
        <f t="shared" si="394"/>
        <v/>
      </c>
      <c r="AO1843" s="30">
        <f>INDEX('Seasonal Index'!$E$2:$E$53,AI1843)</f>
        <v>1.0352245807811005</v>
      </c>
      <c r="AP1843" s="34" t="str">
        <f t="shared" si="395"/>
        <v/>
      </c>
      <c r="AQ1843" s="16">
        <f>IF(AJ1843=1,A1843-Regression!$C$15,0)</f>
        <v>0</v>
      </c>
      <c r="AR1843" s="16">
        <f>IF(AJ1843=1,AK1843-Regression!$D$15,0)</f>
        <v>0</v>
      </c>
      <c r="AS1843" s="16">
        <f>IF(AJ1843=1,AL1843-Regression!$E$15,0)</f>
        <v>0</v>
      </c>
      <c r="AT1843" s="16">
        <f>IF(AJ1843=1,AP1843-Regression!$F$15,0)</f>
        <v>0</v>
      </c>
      <c r="AU1843" s="19">
        <f>IF(AND(ISNUMBER(AK1843),ISNUMBER(AL1843)),Regression!$C$38+Regression!$D$38*A1843+Regression!$E$38*AK1843+Regression!$F$38*AL1843,"")</f>
        <v>8648.9475904879582</v>
      </c>
      <c r="AV1843" s="34">
        <f t="shared" si="396"/>
        <v>8953.6031435606055</v>
      </c>
      <c r="AW1843" s="13" t="str">
        <f>IF(AJ1843=1,"Train",IF(AH1843=Inputs!$B$6+1,"Validation",IF(AH1843&gt;Inputs!$B$6+1,"Forecast","Not used")))</f>
        <v>Forecast</v>
      </c>
      <c r="AX1843" s="34" t="str">
        <f t="shared" si="397"/>
        <v/>
      </c>
      <c r="AY1843" s="38" t="str">
        <f t="shared" si="398"/>
        <v/>
      </c>
      <c r="AZ1843" s="13">
        <f t="shared" si="399"/>
        <v>0</v>
      </c>
      <c r="BB1843" s="19">
        <f>Regression!$C$45+Regression!$C$46*A1843</f>
        <v>9016.8777686459835</v>
      </c>
      <c r="BC1843" s="27" t="str">
        <f t="shared" si="400"/>
        <v/>
      </c>
      <c r="BD1843" s="30">
        <f>INDEX('Seasonal Index'!$H$2:$H$53,AI1843)</f>
        <v>1.0342763462036404</v>
      </c>
      <c r="BE1843" s="34">
        <f t="shared" si="401"/>
        <v>9325.9433927200025</v>
      </c>
      <c r="BF1843" s="38" t="str">
        <f t="shared" si="402"/>
        <v/>
      </c>
      <c r="BG1843" s="13">
        <f t="shared" si="403"/>
        <v>0</v>
      </c>
      <c r="BH1843" s="13">
        <f t="shared" si="404"/>
        <v>0</v>
      </c>
      <c r="BI1843" s="13">
        <f t="shared" si="405"/>
        <v>0</v>
      </c>
    </row>
    <row r="1844" spans="1:61" x14ac:dyDescent="0.2">
      <c r="A1844" s="15">
        <v>1843</v>
      </c>
      <c r="B1844" s="35">
        <v>46171</v>
      </c>
      <c r="C1844" s="37"/>
      <c r="D1844" s="37"/>
      <c r="E1844" s="15">
        <v>7545.7924999999996</v>
      </c>
      <c r="F1844" s="15">
        <v>212000</v>
      </c>
      <c r="G1844" s="15">
        <v>2550054.57142857</v>
      </c>
      <c r="H1844" s="15">
        <v>93.447500000000005</v>
      </c>
      <c r="I1844" s="15">
        <v>97.052499999999995</v>
      </c>
      <c r="J1844" s="15">
        <v>4.4749999999999996</v>
      </c>
      <c r="K1844" s="15">
        <v>31865.721000000001</v>
      </c>
      <c r="L1844" s="15">
        <v>619914</v>
      </c>
      <c r="M1844" s="15">
        <v>550</v>
      </c>
      <c r="N1844" s="15">
        <v>16.641999999999999</v>
      </c>
      <c r="O1844" s="15">
        <v>283245</v>
      </c>
      <c r="P1844" s="15">
        <v>21814.7</v>
      </c>
      <c r="Q1844" s="15">
        <v>5099409</v>
      </c>
      <c r="R1844" s="15">
        <v>1520000</v>
      </c>
      <c r="S1844" s="15">
        <v>10693</v>
      </c>
      <c r="T1844" s="15">
        <v>18.783999999999999</v>
      </c>
      <c r="U1844" s="15">
        <v>175.61799999999999</v>
      </c>
      <c r="V1844" s="15">
        <v>11</v>
      </c>
      <c r="W1844" s="15">
        <v>89</v>
      </c>
      <c r="X1844" s="15">
        <v>119.26532</v>
      </c>
      <c r="Y1844" s="15">
        <v>4</v>
      </c>
      <c r="Z1844" s="15">
        <v>3.6367568969726598</v>
      </c>
      <c r="AA1844" s="15">
        <v>85.977447509765597</v>
      </c>
      <c r="AB1844" s="15">
        <v>341944</v>
      </c>
      <c r="AC1844" s="15">
        <v>25.44</v>
      </c>
      <c r="AD1844" s="15">
        <v>1</v>
      </c>
      <c r="AE1844" s="15">
        <v>9.6</v>
      </c>
      <c r="AF1844" s="15">
        <v>33.700000000000003</v>
      </c>
      <c r="AH1844" s="13">
        <f t="shared" si="392"/>
        <v>2026</v>
      </c>
      <c r="AI1844" s="13">
        <f t="shared" si="393"/>
        <v>22</v>
      </c>
      <c r="AJ1844" s="13">
        <f>IF(AND(ISNUMBER(C1844),ISNUMBER(AK1844),ISNUMBER(AL1844),AH1844&gt;=Inputs!$B$5,AH1844&lt;=Inputs!$B$6,AH1844&lt;&gt;Inputs!$B$7,AH1844&lt;&gt;Inputs!$B$8),1,0)</f>
        <v>0</v>
      </c>
      <c r="AK1844" s="13">
        <f>IF(INDEX($E1844:$AF1844,Inputs!$C$10)="","",INDEX($E1844:$AF1844,Inputs!$C$10))</f>
        <v>283245</v>
      </c>
      <c r="AL1844" s="13">
        <f>IF(INDEX($E1844:$AF1844,Inputs!$C$11)="","",INDEX($E1844:$AF1844,Inputs!$C$11))</f>
        <v>212000</v>
      </c>
      <c r="AM1844" s="19">
        <f>Regression!$C$5+Regression!$C$6*A1844</f>
        <v>8685.310087814587</v>
      </c>
      <c r="AN1844" s="27" t="str">
        <f t="shared" si="394"/>
        <v/>
      </c>
      <c r="AO1844" s="30">
        <f>INDEX('Seasonal Index'!$E$2:$E$53,AI1844)</f>
        <v>1.0139791701706116</v>
      </c>
      <c r="AP1844" s="34" t="str">
        <f t="shared" si="395"/>
        <v/>
      </c>
      <c r="AQ1844" s="16">
        <f>IF(AJ1844=1,A1844-Regression!$C$15,0)</f>
        <v>0</v>
      </c>
      <c r="AR1844" s="16">
        <f>IF(AJ1844=1,AK1844-Regression!$D$15,0)</f>
        <v>0</v>
      </c>
      <c r="AS1844" s="16">
        <f>IF(AJ1844=1,AL1844-Regression!$E$15,0)</f>
        <v>0</v>
      </c>
      <c r="AT1844" s="16">
        <f>IF(AJ1844=1,AP1844-Regression!$F$15,0)</f>
        <v>0</v>
      </c>
      <c r="AU1844" s="19">
        <f>IF(AND(ISNUMBER(AK1844),ISNUMBER(AL1844)),Regression!$C$38+Regression!$D$38*A1844+Regression!$E$38*AK1844+Regression!$F$38*AL1844,"")</f>
        <v>8642.0751945165102</v>
      </c>
      <c r="AV1844" s="34">
        <f t="shared" si="396"/>
        <v>8762.8842342878779</v>
      </c>
      <c r="AW1844" s="13" t="str">
        <f>IF(AJ1844=1,"Train",IF(AH1844=Inputs!$B$6+1,"Validation",IF(AH1844&gt;Inputs!$B$6+1,"Forecast","Not used")))</f>
        <v>Forecast</v>
      </c>
      <c r="AX1844" s="34" t="str">
        <f t="shared" si="397"/>
        <v/>
      </c>
      <c r="AY1844" s="38" t="str">
        <f t="shared" si="398"/>
        <v/>
      </c>
      <c r="AZ1844" s="13">
        <f t="shared" si="399"/>
        <v>0</v>
      </c>
      <c r="BB1844" s="19">
        <f>Regression!$C$45+Regression!$C$46*A1844</f>
        <v>9018.43726825876</v>
      </c>
      <c r="BC1844" s="27" t="str">
        <f t="shared" si="400"/>
        <v/>
      </c>
      <c r="BD1844" s="30">
        <f>INDEX('Seasonal Index'!$H$2:$H$53,AI1844)</f>
        <v>1.0395594903117378</v>
      </c>
      <c r="BE1844" s="34">
        <f t="shared" si="401"/>
        <v>9375.2020499994578</v>
      </c>
      <c r="BF1844" s="38" t="str">
        <f t="shared" si="402"/>
        <v/>
      </c>
      <c r="BG1844" s="13">
        <f t="shared" si="403"/>
        <v>0</v>
      </c>
      <c r="BH1844" s="13">
        <f t="shared" si="404"/>
        <v>0</v>
      </c>
      <c r="BI1844" s="13">
        <f t="shared" si="405"/>
        <v>0</v>
      </c>
    </row>
    <row r="1845" spans="1:61" x14ac:dyDescent="0.2">
      <c r="A1845" s="15">
        <v>1844</v>
      </c>
      <c r="B1845" s="35">
        <v>46178</v>
      </c>
      <c r="C1845" s="37"/>
      <c r="D1845" s="37"/>
      <c r="E1845" s="15">
        <v>7546.2939999999999</v>
      </c>
      <c r="F1845" s="15">
        <v>225000</v>
      </c>
      <c r="G1845" s="15">
        <v>2557595.1428571399</v>
      </c>
      <c r="H1845" s="15">
        <v>96.867999999999995</v>
      </c>
      <c r="I1845" s="15">
        <v>98.947999999999993</v>
      </c>
      <c r="J1845" s="15">
        <v>4.3049999999999997</v>
      </c>
      <c r="K1845" s="15">
        <v>31865.721000000001</v>
      </c>
      <c r="L1845" s="15">
        <v>619914</v>
      </c>
      <c r="M1845" s="15">
        <v>545</v>
      </c>
      <c r="N1845" s="15">
        <v>16.641999999999999</v>
      </c>
      <c r="O1845" s="15">
        <v>283245</v>
      </c>
      <c r="P1845" s="15">
        <v>21949.5</v>
      </c>
      <c r="Q1845" s="15">
        <v>5099409</v>
      </c>
      <c r="R1845" s="15">
        <v>1520000</v>
      </c>
      <c r="S1845" s="15">
        <v>10693</v>
      </c>
      <c r="T1845" s="15">
        <v>18.783999999999999</v>
      </c>
      <c r="U1845" s="15">
        <v>175.61799999999999</v>
      </c>
      <c r="V1845" s="15">
        <v>11</v>
      </c>
      <c r="W1845" s="15">
        <v>91.6</v>
      </c>
      <c r="X1845" s="15">
        <v>119.06565000000001</v>
      </c>
      <c r="Y1845" s="15">
        <v>4</v>
      </c>
      <c r="Z1845" s="15">
        <v>3.6367568969726598</v>
      </c>
      <c r="AA1845" s="15">
        <v>85.977447509765597</v>
      </c>
      <c r="AB1845" s="15">
        <v>341944</v>
      </c>
      <c r="AC1845" s="15">
        <v>25.73</v>
      </c>
      <c r="AD1845" s="15">
        <v>0</v>
      </c>
      <c r="AE1845" s="15">
        <v>3.2</v>
      </c>
      <c r="AF1845" s="15">
        <v>43</v>
      </c>
      <c r="AH1845" s="13">
        <f t="shared" si="392"/>
        <v>2026</v>
      </c>
      <c r="AI1845" s="13">
        <f t="shared" si="393"/>
        <v>23</v>
      </c>
      <c r="AJ1845" s="13">
        <f>IF(AND(ISNUMBER(C1845),ISNUMBER(AK1845),ISNUMBER(AL1845),AH1845&gt;=Inputs!$B$5,AH1845&lt;=Inputs!$B$6,AH1845&lt;&gt;Inputs!$B$7,AH1845&lt;&gt;Inputs!$B$8),1,0)</f>
        <v>0</v>
      </c>
      <c r="AK1845" s="13">
        <f>IF(INDEX($E1845:$AF1845,Inputs!$C$10)="","",INDEX($E1845:$AF1845,Inputs!$C$10))</f>
        <v>283245</v>
      </c>
      <c r="AL1845" s="13">
        <f>IF(INDEX($E1845:$AF1845,Inputs!$C$11)="","",INDEX($E1845:$AF1845,Inputs!$C$11))</f>
        <v>225000</v>
      </c>
      <c r="AM1845" s="19">
        <f>Regression!$C$5+Regression!$C$6*A1845</f>
        <v>8684.1374128762673</v>
      </c>
      <c r="AN1845" s="27" t="str">
        <f t="shared" si="394"/>
        <v/>
      </c>
      <c r="AO1845" s="30">
        <f>INDEX('Seasonal Index'!$E$2:$E$53,AI1845)</f>
        <v>1.0375597367919589</v>
      </c>
      <c r="AP1845" s="34" t="str">
        <f t="shared" si="395"/>
        <v/>
      </c>
      <c r="AQ1845" s="16">
        <f>IF(AJ1845=1,A1845-Regression!$C$15,0)</f>
        <v>0</v>
      </c>
      <c r="AR1845" s="16">
        <f>IF(AJ1845=1,AK1845-Regression!$D$15,0)</f>
        <v>0</v>
      </c>
      <c r="AS1845" s="16">
        <f>IF(AJ1845=1,AL1845-Regression!$E$15,0)</f>
        <v>0</v>
      </c>
      <c r="AT1845" s="16">
        <f>IF(AJ1845=1,AP1845-Regression!$F$15,0)</f>
        <v>0</v>
      </c>
      <c r="AU1845" s="19">
        <f>IF(AND(ISNUMBER(AK1845),ISNUMBER(AL1845)),Regression!$C$38+Regression!$D$38*A1845+Regression!$E$38*AK1845+Regression!$F$38*AL1845,"")</f>
        <v>8605.9973434007316</v>
      </c>
      <c r="AV1845" s="34">
        <f t="shared" si="396"/>
        <v>8929.2363384511609</v>
      </c>
      <c r="AW1845" s="13" t="str">
        <f>IF(AJ1845=1,"Train",IF(AH1845=Inputs!$B$6+1,"Validation",IF(AH1845&gt;Inputs!$B$6+1,"Forecast","Not used")))</f>
        <v>Forecast</v>
      </c>
      <c r="AX1845" s="34" t="str">
        <f t="shared" si="397"/>
        <v/>
      </c>
      <c r="AY1845" s="38" t="str">
        <f t="shared" si="398"/>
        <v/>
      </c>
      <c r="AZ1845" s="13">
        <f t="shared" si="399"/>
        <v>0</v>
      </c>
      <c r="BB1845" s="19">
        <f>Regression!$C$45+Regression!$C$46*A1845</f>
        <v>9019.9967678715366</v>
      </c>
      <c r="BC1845" s="27" t="str">
        <f t="shared" si="400"/>
        <v/>
      </c>
      <c r="BD1845" s="30">
        <f>INDEX('Seasonal Index'!$H$2:$H$53,AI1845)</f>
        <v>1.0378992768174384</v>
      </c>
      <c r="BE1845" s="34">
        <f t="shared" si="401"/>
        <v>9361.8481222694991</v>
      </c>
      <c r="BF1845" s="38" t="str">
        <f t="shared" si="402"/>
        <v/>
      </c>
      <c r="BG1845" s="13">
        <f t="shared" si="403"/>
        <v>0</v>
      </c>
      <c r="BH1845" s="13">
        <f t="shared" si="404"/>
        <v>0</v>
      </c>
      <c r="BI1845" s="13">
        <f t="shared" si="405"/>
        <v>0</v>
      </c>
    </row>
    <row r="1846" spans="1:61" x14ac:dyDescent="0.2">
      <c r="A1846" s="15">
        <v>1845</v>
      </c>
      <c r="B1846" s="35">
        <v>46185</v>
      </c>
      <c r="C1846" s="37"/>
      <c r="D1846" s="37"/>
      <c r="E1846" s="15">
        <v>7377.0259999999998</v>
      </c>
      <c r="F1846" s="15">
        <v>230000</v>
      </c>
      <c r="G1846" s="15">
        <v>2649910.1428571399</v>
      </c>
      <c r="H1846" s="15">
        <v>92.156000000000006</v>
      </c>
      <c r="I1846" s="15">
        <v>93.763999999999996</v>
      </c>
      <c r="J1846" s="15">
        <v>4.1459999999999999</v>
      </c>
      <c r="K1846" s="15">
        <v>31865.721000000001</v>
      </c>
      <c r="L1846" s="15">
        <v>602299</v>
      </c>
      <c r="M1846" s="15">
        <v>545</v>
      </c>
      <c r="N1846" s="15">
        <v>16.641999999999999</v>
      </c>
      <c r="O1846" s="15">
        <v>283245</v>
      </c>
      <c r="P1846" s="15">
        <v>21949.5</v>
      </c>
      <c r="Q1846" s="15">
        <v>5099409</v>
      </c>
      <c r="R1846" s="15">
        <v>1520000</v>
      </c>
      <c r="S1846" s="15">
        <v>10693</v>
      </c>
      <c r="T1846" s="15">
        <v>18.783999999999999</v>
      </c>
      <c r="U1846" s="15">
        <v>175.61799999999999</v>
      </c>
      <c r="V1846" s="15">
        <v>11</v>
      </c>
      <c r="W1846" s="15">
        <v>91.6</v>
      </c>
      <c r="X1846" s="15">
        <v>119.40612</v>
      </c>
      <c r="Y1846" s="15">
        <v>4</v>
      </c>
      <c r="Z1846" s="15">
        <v>3.6367568969726598</v>
      </c>
      <c r="AA1846" s="15">
        <v>85.977447509765597</v>
      </c>
      <c r="AB1846" s="15">
        <v>341944</v>
      </c>
      <c r="AC1846" s="15">
        <v>25.73</v>
      </c>
      <c r="AD1846" s="15">
        <v>0</v>
      </c>
      <c r="AE1846" s="15">
        <v>0</v>
      </c>
      <c r="AF1846" s="15">
        <v>75.7</v>
      </c>
      <c r="AH1846" s="13">
        <f t="shared" si="392"/>
        <v>2026</v>
      </c>
      <c r="AI1846" s="13">
        <f t="shared" si="393"/>
        <v>24</v>
      </c>
      <c r="AJ1846" s="13">
        <f>IF(AND(ISNUMBER(C1846),ISNUMBER(AK1846),ISNUMBER(AL1846),AH1846&gt;=Inputs!$B$5,AH1846&lt;=Inputs!$B$6,AH1846&lt;&gt;Inputs!$B$7,AH1846&lt;&gt;Inputs!$B$8),1,0)</f>
        <v>0</v>
      </c>
      <c r="AK1846" s="13">
        <f>IF(INDEX($E1846:$AF1846,Inputs!$C$10)="","",INDEX($E1846:$AF1846,Inputs!$C$10))</f>
        <v>283245</v>
      </c>
      <c r="AL1846" s="13">
        <f>IF(INDEX($E1846:$AF1846,Inputs!$C$11)="","",INDEX($E1846:$AF1846,Inputs!$C$11))</f>
        <v>230000</v>
      </c>
      <c r="AM1846" s="19">
        <f>Regression!$C$5+Regression!$C$6*A1846</f>
        <v>8682.9647379379494</v>
      </c>
      <c r="AN1846" s="27" t="str">
        <f t="shared" si="394"/>
        <v/>
      </c>
      <c r="AO1846" s="30">
        <f>INDEX('Seasonal Index'!$E$2:$E$53,AI1846)</f>
        <v>1.0344513246808191</v>
      </c>
      <c r="AP1846" s="34" t="str">
        <f t="shared" si="395"/>
        <v/>
      </c>
      <c r="AQ1846" s="16">
        <f>IF(AJ1846=1,A1846-Regression!$C$15,0)</f>
        <v>0</v>
      </c>
      <c r="AR1846" s="16">
        <f>IF(AJ1846=1,AK1846-Regression!$D$15,0)</f>
        <v>0</v>
      </c>
      <c r="AS1846" s="16">
        <f>IF(AJ1846=1,AL1846-Regression!$E$15,0)</f>
        <v>0</v>
      </c>
      <c r="AT1846" s="16">
        <f>IF(AJ1846=1,AP1846-Regression!$F$15,0)</f>
        <v>0</v>
      </c>
      <c r="AU1846" s="19">
        <f>IF(AND(ISNUMBER(AK1846),ISNUMBER(AL1846)),Regression!$C$38+Regression!$D$38*A1846+Regression!$E$38*AK1846+Regression!$F$38*AL1846,"")</f>
        <v>8591.1598232990127</v>
      </c>
      <c r="AV1846" s="34">
        <f t="shared" si="396"/>
        <v>8887.1366597562956</v>
      </c>
      <c r="AW1846" s="13" t="str">
        <f>IF(AJ1846=1,"Train",IF(AH1846=Inputs!$B$6+1,"Validation",IF(AH1846&gt;Inputs!$B$6+1,"Forecast","Not used")))</f>
        <v>Forecast</v>
      </c>
      <c r="AX1846" s="34" t="str">
        <f t="shared" si="397"/>
        <v/>
      </c>
      <c r="AY1846" s="38" t="str">
        <f t="shared" si="398"/>
        <v/>
      </c>
      <c r="AZ1846" s="13">
        <f t="shared" si="399"/>
        <v>0</v>
      </c>
      <c r="BB1846" s="19">
        <f>Regression!$C$45+Regression!$C$46*A1846</f>
        <v>9021.5562674843131</v>
      </c>
      <c r="BC1846" s="27" t="str">
        <f t="shared" si="400"/>
        <v/>
      </c>
      <c r="BD1846" s="30">
        <f>INDEX('Seasonal Index'!$H$2:$H$53,AI1846)</f>
        <v>1.0351080615346946</v>
      </c>
      <c r="BE1846" s="34">
        <f t="shared" si="401"/>
        <v>9338.2856200618626</v>
      </c>
      <c r="BF1846" s="38" t="str">
        <f t="shared" si="402"/>
        <v/>
      </c>
      <c r="BG1846" s="13">
        <f t="shared" si="403"/>
        <v>0</v>
      </c>
      <c r="BH1846" s="13">
        <f t="shared" si="404"/>
        <v>0</v>
      </c>
      <c r="BI1846" s="13">
        <f t="shared" si="405"/>
        <v>0</v>
      </c>
    </row>
    <row r="1847" spans="1:61" x14ac:dyDescent="0.2">
      <c r="A1847" s="15">
        <v>1846</v>
      </c>
      <c r="B1847" s="35">
        <v>46192</v>
      </c>
      <c r="C1847" s="37"/>
      <c r="D1847" s="37"/>
      <c r="E1847" s="15">
        <v>7496.58</v>
      </c>
      <c r="F1847" s="15">
        <v>227000</v>
      </c>
      <c r="G1847" s="15">
        <v>2752154.7142857099</v>
      </c>
      <c r="H1847" s="15">
        <v>81.362499999999997</v>
      </c>
      <c r="I1847" s="15">
        <v>81</v>
      </c>
      <c r="J1847" s="15">
        <v>4.0519999999999996</v>
      </c>
      <c r="K1847" s="15">
        <v>31865.721000000001</v>
      </c>
      <c r="L1847" s="15">
        <v>602299</v>
      </c>
      <c r="M1847" s="15">
        <v>545</v>
      </c>
      <c r="N1847" s="15">
        <v>16.748000000000001</v>
      </c>
      <c r="O1847" s="15">
        <v>280115</v>
      </c>
      <c r="P1847" s="15">
        <v>21949.5</v>
      </c>
      <c r="Q1847" s="15">
        <v>5132355</v>
      </c>
      <c r="R1847" s="15">
        <v>1520000</v>
      </c>
      <c r="S1847" s="15">
        <v>10693</v>
      </c>
      <c r="T1847" s="15">
        <v>18.783999999999999</v>
      </c>
      <c r="U1847" s="15">
        <v>175.61799999999999</v>
      </c>
      <c r="V1847" s="15">
        <v>11</v>
      </c>
      <c r="W1847" s="15">
        <v>91.6</v>
      </c>
      <c r="X1847" s="15">
        <v>119.90676000000001</v>
      </c>
      <c r="Y1847" s="15">
        <v>4</v>
      </c>
      <c r="Z1847" s="15">
        <v>3.46247506141663</v>
      </c>
      <c r="AA1847" s="15">
        <v>85.977447509765597</v>
      </c>
      <c r="AB1847" s="15">
        <v>341944</v>
      </c>
      <c r="AC1847" s="15">
        <v>25.73</v>
      </c>
      <c r="AD1847" s="15">
        <v>0</v>
      </c>
      <c r="AE1847" s="15">
        <v>0.4</v>
      </c>
      <c r="AF1847" s="15">
        <v>62</v>
      </c>
      <c r="AH1847" s="13">
        <f t="shared" si="392"/>
        <v>2026</v>
      </c>
      <c r="AI1847" s="13">
        <f t="shared" si="393"/>
        <v>25</v>
      </c>
      <c r="AJ1847" s="13">
        <f>IF(AND(ISNUMBER(C1847),ISNUMBER(AK1847),ISNUMBER(AL1847),AH1847&gt;=Inputs!$B$5,AH1847&lt;=Inputs!$B$6,AH1847&lt;&gt;Inputs!$B$7,AH1847&lt;&gt;Inputs!$B$8),1,0)</f>
        <v>0</v>
      </c>
      <c r="AK1847" s="13">
        <f>IF(INDEX($E1847:$AF1847,Inputs!$C$10)="","",INDEX($E1847:$AF1847,Inputs!$C$10))</f>
        <v>280115</v>
      </c>
      <c r="AL1847" s="13">
        <f>IF(INDEX($E1847:$AF1847,Inputs!$C$11)="","",INDEX($E1847:$AF1847,Inputs!$C$11))</f>
        <v>227000</v>
      </c>
      <c r="AM1847" s="19">
        <f>Regression!$C$5+Regression!$C$6*A1847</f>
        <v>8681.7920629996297</v>
      </c>
      <c r="AN1847" s="27" t="str">
        <f t="shared" si="394"/>
        <v/>
      </c>
      <c r="AO1847" s="30">
        <f>INDEX('Seasonal Index'!$E$2:$E$53,AI1847)</f>
        <v>1.0360606930993077</v>
      </c>
      <c r="AP1847" s="34" t="str">
        <f t="shared" si="395"/>
        <v/>
      </c>
      <c r="AQ1847" s="16">
        <f>IF(AJ1847=1,A1847-Regression!$C$15,0)</f>
        <v>0</v>
      </c>
      <c r="AR1847" s="16">
        <f>IF(AJ1847=1,AK1847-Regression!$D$15,0)</f>
        <v>0</v>
      </c>
      <c r="AS1847" s="16">
        <f>IF(AJ1847=1,AL1847-Regression!$E$15,0)</f>
        <v>0</v>
      </c>
      <c r="AT1847" s="16">
        <f>IF(AJ1847=1,AP1847-Regression!$F$15,0)</f>
        <v>0</v>
      </c>
      <c r="AU1847" s="19">
        <f>IF(AND(ISNUMBER(AK1847),ISNUMBER(AL1847)),Regression!$C$38+Regression!$D$38*A1847+Regression!$E$38*AK1847+Regression!$F$38*AL1847,"")</f>
        <v>8591.8514135988044</v>
      </c>
      <c r="AV1847" s="34">
        <f t="shared" si="396"/>
        <v>8901.679530579444</v>
      </c>
      <c r="AW1847" s="13" t="str">
        <f>IF(AJ1847=1,"Train",IF(AH1847=Inputs!$B$6+1,"Validation",IF(AH1847&gt;Inputs!$B$6+1,"Forecast","Not used")))</f>
        <v>Forecast</v>
      </c>
      <c r="AX1847" s="34" t="str">
        <f t="shared" si="397"/>
        <v/>
      </c>
      <c r="AY1847" s="38" t="str">
        <f t="shared" si="398"/>
        <v/>
      </c>
      <c r="AZ1847" s="13">
        <f t="shared" si="399"/>
        <v>0</v>
      </c>
      <c r="BB1847" s="19">
        <f>Regression!$C$45+Regression!$C$46*A1847</f>
        <v>9023.1157670970897</v>
      </c>
      <c r="BC1847" s="27" t="str">
        <f t="shared" si="400"/>
        <v/>
      </c>
      <c r="BD1847" s="30">
        <f>INDEX('Seasonal Index'!$H$2:$H$53,AI1847)</f>
        <v>1.0325970785197598</v>
      </c>
      <c r="BE1847" s="34">
        <f t="shared" si="401"/>
        <v>9317.2429802500355</v>
      </c>
      <c r="BF1847" s="38" t="str">
        <f t="shared" si="402"/>
        <v/>
      </c>
      <c r="BG1847" s="13">
        <f t="shared" si="403"/>
        <v>0</v>
      </c>
      <c r="BH1847" s="13">
        <f t="shared" si="404"/>
        <v>0</v>
      </c>
      <c r="BI1847" s="13">
        <f t="shared" si="405"/>
        <v>0</v>
      </c>
    </row>
    <row r="1848" spans="1:61" x14ac:dyDescent="0.2">
      <c r="A1848" s="15">
        <v>1847</v>
      </c>
      <c r="B1848" s="35">
        <v>46199</v>
      </c>
      <c r="C1848" s="37"/>
      <c r="D1848" s="37"/>
      <c r="E1848" s="15">
        <v>7381.5959999999995</v>
      </c>
      <c r="F1848" s="15">
        <v>216000</v>
      </c>
      <c r="G1848" s="15">
        <v>2780664.8571428601</v>
      </c>
      <c r="H1848" s="15">
        <v>73.59</v>
      </c>
      <c r="I1848" s="15">
        <v>73.634</v>
      </c>
      <c r="J1848" s="15">
        <v>3.9140000000000001</v>
      </c>
      <c r="K1848" s="15">
        <v>31865.721000000001</v>
      </c>
      <c r="L1848" s="15">
        <v>602299</v>
      </c>
      <c r="M1848" s="15">
        <v>545</v>
      </c>
      <c r="N1848" s="15">
        <v>16.748000000000001</v>
      </c>
      <c r="O1848" s="15">
        <v>280115</v>
      </c>
      <c r="P1848" s="15">
        <v>21949.5</v>
      </c>
      <c r="Q1848" s="15">
        <v>5132355</v>
      </c>
      <c r="R1848" s="15">
        <v>1520000</v>
      </c>
      <c r="S1848" s="15">
        <v>10693</v>
      </c>
      <c r="T1848" s="15">
        <v>18.783999999999999</v>
      </c>
      <c r="U1848" s="15">
        <v>175.61799999999999</v>
      </c>
      <c r="V1848" s="15">
        <v>11</v>
      </c>
      <c r="W1848" s="15">
        <v>91.6</v>
      </c>
      <c r="X1848" s="15">
        <v>119.58867499999999</v>
      </c>
      <c r="Y1848" s="15">
        <v>4</v>
      </c>
      <c r="Z1848" s="15">
        <v>3.46247506141663</v>
      </c>
      <c r="AA1848" s="15">
        <v>85.977447509765597</v>
      </c>
      <c r="AB1848" s="15">
        <v>341944</v>
      </c>
      <c r="AC1848" s="15">
        <v>25.73</v>
      </c>
      <c r="AD1848" s="15">
        <v>0</v>
      </c>
      <c r="AE1848" s="15">
        <v>1.5</v>
      </c>
      <c r="AF1848" s="15">
        <v>58.6</v>
      </c>
      <c r="AH1848" s="13">
        <f t="shared" si="392"/>
        <v>2026</v>
      </c>
      <c r="AI1848" s="13">
        <f t="shared" si="393"/>
        <v>26</v>
      </c>
      <c r="AJ1848" s="13">
        <f>IF(AND(ISNUMBER(C1848),ISNUMBER(AK1848),ISNUMBER(AL1848),AH1848&gt;=Inputs!$B$5,AH1848&lt;=Inputs!$B$6,AH1848&lt;&gt;Inputs!$B$7,AH1848&lt;&gt;Inputs!$B$8),1,0)</f>
        <v>0</v>
      </c>
      <c r="AK1848" s="13">
        <f>IF(INDEX($E1848:$AF1848,Inputs!$C$10)="","",INDEX($E1848:$AF1848,Inputs!$C$10))</f>
        <v>280115</v>
      </c>
      <c r="AL1848" s="13">
        <f>IF(INDEX($E1848:$AF1848,Inputs!$C$11)="","",INDEX($E1848:$AF1848,Inputs!$C$11))</f>
        <v>216000</v>
      </c>
      <c r="AM1848" s="19">
        <f>Regression!$C$5+Regression!$C$6*A1848</f>
        <v>8680.61938806131</v>
      </c>
      <c r="AN1848" s="27" t="str">
        <f t="shared" si="394"/>
        <v/>
      </c>
      <c r="AO1848" s="30">
        <f>INDEX('Seasonal Index'!$E$2:$E$53,AI1848)</f>
        <v>1.057751041708793</v>
      </c>
      <c r="AP1848" s="34" t="str">
        <f t="shared" si="395"/>
        <v/>
      </c>
      <c r="AQ1848" s="16">
        <f>IF(AJ1848=1,A1848-Regression!$C$15,0)</f>
        <v>0</v>
      </c>
      <c r="AR1848" s="16">
        <f>IF(AJ1848=1,AK1848-Regression!$D$15,0)</f>
        <v>0</v>
      </c>
      <c r="AS1848" s="16">
        <f>IF(AJ1848=1,AL1848-Regression!$E$15,0)</f>
        <v>0</v>
      </c>
      <c r="AT1848" s="16">
        <f>IF(AJ1848=1,AP1848-Regression!$F$15,0)</f>
        <v>0</v>
      </c>
      <c r="AU1848" s="19">
        <f>IF(AND(ISNUMBER(AK1848),ISNUMBER(AL1848)),Regression!$C$38+Regression!$D$38*A1848+Regression!$E$38*AK1848+Regression!$F$38*AL1848,"")</f>
        <v>8619.4945555251979</v>
      </c>
      <c r="AV1848" s="34">
        <f t="shared" si="396"/>
        <v>9117.2793451100479</v>
      </c>
      <c r="AW1848" s="13" t="str">
        <f>IF(AJ1848=1,"Train",IF(AH1848=Inputs!$B$6+1,"Validation",IF(AH1848&gt;Inputs!$B$6+1,"Forecast","Not used")))</f>
        <v>Forecast</v>
      </c>
      <c r="AX1848" s="34" t="str">
        <f t="shared" si="397"/>
        <v/>
      </c>
      <c r="AY1848" s="38" t="str">
        <f t="shared" si="398"/>
        <v/>
      </c>
      <c r="AZ1848" s="13">
        <f t="shared" si="399"/>
        <v>0</v>
      </c>
      <c r="BB1848" s="19">
        <f>Regression!$C$45+Regression!$C$46*A1848</f>
        <v>9024.6752667098663</v>
      </c>
      <c r="BC1848" s="27" t="str">
        <f t="shared" si="400"/>
        <v/>
      </c>
      <c r="BD1848" s="30">
        <f>INDEX('Seasonal Index'!$H$2:$H$53,AI1848)</f>
        <v>1.0794606245983969</v>
      </c>
      <c r="BE1848" s="34">
        <f t="shared" si="401"/>
        <v>9741.7816002003365</v>
      </c>
      <c r="BF1848" s="38" t="str">
        <f t="shared" si="402"/>
        <v/>
      </c>
      <c r="BG1848" s="13">
        <f t="shared" si="403"/>
        <v>0</v>
      </c>
      <c r="BH1848" s="13">
        <f t="shared" si="404"/>
        <v>0</v>
      </c>
      <c r="BI1848" s="13">
        <f t="shared" si="405"/>
        <v>0</v>
      </c>
    </row>
    <row r="1849" spans="1:61" x14ac:dyDescent="0.2">
      <c r="A1849" s="15">
        <v>1848</v>
      </c>
      <c r="B1849" s="35">
        <v>46206</v>
      </c>
      <c r="C1849" s="37"/>
      <c r="D1849" s="37"/>
      <c r="E1849" s="15">
        <v>7476.5649999999996</v>
      </c>
      <c r="F1849" s="15">
        <v>217000</v>
      </c>
      <c r="G1849" s="15">
        <v>2686184</v>
      </c>
      <c r="H1849" s="15">
        <v>70.474999999999994</v>
      </c>
      <c r="I1849" s="15">
        <v>69.7</v>
      </c>
      <c r="J1849" s="15">
        <v>3.831</v>
      </c>
      <c r="K1849" s="15">
        <v>31865.721000000001</v>
      </c>
      <c r="L1849" s="15">
        <v>602299</v>
      </c>
      <c r="M1849" s="15">
        <v>545</v>
      </c>
      <c r="N1849" s="15">
        <v>16.748000000000001</v>
      </c>
      <c r="O1849" s="15">
        <v>280115</v>
      </c>
      <c r="P1849" s="15">
        <v>21949.5</v>
      </c>
      <c r="Q1849" s="15">
        <v>5132355</v>
      </c>
      <c r="R1849" s="15">
        <v>1530000</v>
      </c>
      <c r="S1849" s="15">
        <v>10693</v>
      </c>
      <c r="T1849" s="15">
        <v>18.783999999999999</v>
      </c>
      <c r="U1849" s="15">
        <v>175.61799999999999</v>
      </c>
      <c r="V1849" s="15">
        <v>11</v>
      </c>
      <c r="W1849" s="15">
        <v>91.6</v>
      </c>
      <c r="X1849" s="15">
        <v>120.99120000000001</v>
      </c>
      <c r="Y1849" s="15">
        <v>4</v>
      </c>
      <c r="Z1849" s="15">
        <v>3.46247506141663</v>
      </c>
      <c r="AA1849" s="15">
        <v>85.977447509765597</v>
      </c>
      <c r="AB1849" s="15">
        <v>341944</v>
      </c>
      <c r="AC1849" s="15">
        <v>25.73</v>
      </c>
      <c r="AD1849" s="15">
        <v>1</v>
      </c>
      <c r="AE1849" s="15">
        <v>0</v>
      </c>
      <c r="AF1849" s="15">
        <v>106.7</v>
      </c>
      <c r="AH1849" s="13">
        <f t="shared" si="392"/>
        <v>2026</v>
      </c>
      <c r="AI1849" s="13">
        <f t="shared" si="393"/>
        <v>27</v>
      </c>
      <c r="AJ1849" s="13">
        <f>IF(AND(ISNUMBER(C1849),ISNUMBER(AK1849),ISNUMBER(AL1849),AH1849&gt;=Inputs!$B$5,AH1849&lt;=Inputs!$B$6,AH1849&lt;&gt;Inputs!$B$7,AH1849&lt;&gt;Inputs!$B$8),1,0)</f>
        <v>0</v>
      </c>
      <c r="AK1849" s="13">
        <f>IF(INDEX($E1849:$AF1849,Inputs!$C$10)="","",INDEX($E1849:$AF1849,Inputs!$C$10))</f>
        <v>280115</v>
      </c>
      <c r="AL1849" s="13">
        <f>IF(INDEX($E1849:$AF1849,Inputs!$C$11)="","",INDEX($E1849:$AF1849,Inputs!$C$11))</f>
        <v>217000</v>
      </c>
      <c r="AM1849" s="19">
        <f>Regression!$C$5+Regression!$C$6*A1849</f>
        <v>8679.4467131229922</v>
      </c>
      <c r="AN1849" s="27" t="str">
        <f t="shared" si="394"/>
        <v/>
      </c>
      <c r="AO1849" s="30">
        <f>INDEX('Seasonal Index'!$E$2:$E$53,AI1849)</f>
        <v>1.0212618850338866</v>
      </c>
      <c r="AP1849" s="34" t="str">
        <f t="shared" si="395"/>
        <v/>
      </c>
      <c r="AQ1849" s="16">
        <f>IF(AJ1849=1,A1849-Regression!$C$15,0)</f>
        <v>0</v>
      </c>
      <c r="AR1849" s="16">
        <f>IF(AJ1849=1,AK1849-Regression!$D$15,0)</f>
        <v>0</v>
      </c>
      <c r="AS1849" s="16">
        <f>IF(AJ1849=1,AL1849-Regression!$E$15,0)</f>
        <v>0</v>
      </c>
      <c r="AT1849" s="16">
        <f>IF(AJ1849=1,AP1849-Regression!$F$15,0)</f>
        <v>0</v>
      </c>
      <c r="AU1849" s="19">
        <f>IF(AND(ISNUMBER(AK1849),ISNUMBER(AL1849)),Regression!$C$38+Regression!$D$38*A1849+Regression!$E$38*AK1849+Regression!$F$38*AL1849,"")</f>
        <v>8615.2772009305081</v>
      </c>
      <c r="AV1849" s="34">
        <f t="shared" si="396"/>
        <v>8798.4542343117573</v>
      </c>
      <c r="AW1849" s="13" t="str">
        <f>IF(AJ1849=1,"Train",IF(AH1849=Inputs!$B$6+1,"Validation",IF(AH1849&gt;Inputs!$B$6+1,"Forecast","Not used")))</f>
        <v>Forecast</v>
      </c>
      <c r="AX1849" s="34" t="str">
        <f t="shared" si="397"/>
        <v/>
      </c>
      <c r="AY1849" s="38" t="str">
        <f t="shared" si="398"/>
        <v/>
      </c>
      <c r="AZ1849" s="13">
        <f t="shared" si="399"/>
        <v>0</v>
      </c>
      <c r="BB1849" s="19">
        <f>Regression!$C$45+Regression!$C$46*A1849</f>
        <v>9026.2347663226428</v>
      </c>
      <c r="BC1849" s="27" t="str">
        <f t="shared" si="400"/>
        <v/>
      </c>
      <c r="BD1849" s="30">
        <f>INDEX('Seasonal Index'!$H$2:$H$53,AI1849)</f>
        <v>0.99454601152310251</v>
      </c>
      <c r="BE1849" s="34">
        <f t="shared" si="401"/>
        <v>8977.0057859173485</v>
      </c>
      <c r="BF1849" s="38" t="str">
        <f t="shared" si="402"/>
        <v/>
      </c>
      <c r="BG1849" s="13">
        <f t="shared" si="403"/>
        <v>0</v>
      </c>
      <c r="BH1849" s="13">
        <f t="shared" si="404"/>
        <v>0</v>
      </c>
      <c r="BI1849" s="13">
        <f t="shared" si="405"/>
        <v>0</v>
      </c>
    </row>
    <row r="1850" spans="1:61" x14ac:dyDescent="0.2">
      <c r="A1850" s="15">
        <v>1849</v>
      </c>
      <c r="B1850" s="35">
        <v>46213</v>
      </c>
      <c r="C1850" s="37"/>
      <c r="D1850" s="37"/>
      <c r="E1850" s="15">
        <v>7528.6040000000003</v>
      </c>
      <c r="F1850" s="15">
        <v>217000</v>
      </c>
      <c r="G1850" s="15">
        <v>2615177.42857143</v>
      </c>
      <c r="H1850" s="15">
        <v>72.257999999999996</v>
      </c>
      <c r="I1850" s="15">
        <v>73.328000000000003</v>
      </c>
      <c r="J1850" s="15">
        <v>3.7770000000000001</v>
      </c>
      <c r="K1850" s="15">
        <v>31865.721000000001</v>
      </c>
      <c r="L1850" s="15">
        <v>708038</v>
      </c>
      <c r="M1850" s="15">
        <v>553</v>
      </c>
      <c r="N1850" s="15">
        <v>16.748000000000001</v>
      </c>
      <c r="O1850" s="15">
        <v>280115</v>
      </c>
      <c r="P1850" s="15">
        <v>22136.799999999999</v>
      </c>
      <c r="Q1850" s="15">
        <v>5132355</v>
      </c>
      <c r="R1850" s="15">
        <v>1530000</v>
      </c>
      <c r="S1850" s="15">
        <v>10693</v>
      </c>
      <c r="T1850" s="15">
        <v>18.783999999999999</v>
      </c>
      <c r="U1850" s="15">
        <v>175.61799999999999</v>
      </c>
      <c r="V1850" s="15">
        <v>11</v>
      </c>
      <c r="W1850" s="15">
        <v>90.1</v>
      </c>
      <c r="X1850" s="15">
        <v>120.92825000000001</v>
      </c>
      <c r="Y1850" s="15">
        <v>4</v>
      </c>
      <c r="Z1850" s="15">
        <v>3.46247506141663</v>
      </c>
      <c r="AA1850" s="15">
        <v>85.977447509765597</v>
      </c>
      <c r="AB1850" s="15">
        <v>341944</v>
      </c>
      <c r="AC1850" s="15">
        <v>25.97</v>
      </c>
      <c r="AD1850" s="15">
        <v>1</v>
      </c>
      <c r="AE1850" s="15">
        <v>0</v>
      </c>
      <c r="AF1850" s="15">
        <v>89.4</v>
      </c>
      <c r="AH1850" s="13">
        <f t="shared" si="392"/>
        <v>2026</v>
      </c>
      <c r="AI1850" s="13">
        <f t="shared" si="393"/>
        <v>28</v>
      </c>
      <c r="AJ1850" s="13">
        <f>IF(AND(ISNUMBER(C1850),ISNUMBER(AK1850),ISNUMBER(AL1850),AH1850&gt;=Inputs!$B$5,AH1850&lt;=Inputs!$B$6,AH1850&lt;&gt;Inputs!$B$7,AH1850&lt;&gt;Inputs!$B$8),1,0)</f>
        <v>0</v>
      </c>
      <c r="AK1850" s="13">
        <f>IF(INDEX($E1850:$AF1850,Inputs!$C$10)="","",INDEX($E1850:$AF1850,Inputs!$C$10))</f>
        <v>280115</v>
      </c>
      <c r="AL1850" s="13">
        <f>IF(INDEX($E1850:$AF1850,Inputs!$C$11)="","",INDEX($E1850:$AF1850,Inputs!$C$11))</f>
        <v>217000</v>
      </c>
      <c r="AM1850" s="19">
        <f>Regression!$C$5+Regression!$C$6*A1850</f>
        <v>8678.2740381846725</v>
      </c>
      <c r="AN1850" s="27" t="str">
        <f t="shared" si="394"/>
        <v/>
      </c>
      <c r="AO1850" s="30">
        <f>INDEX('Seasonal Index'!$E$2:$E$53,AI1850)</f>
        <v>1.0135090248159799</v>
      </c>
      <c r="AP1850" s="34" t="str">
        <f t="shared" si="395"/>
        <v/>
      </c>
      <c r="AQ1850" s="16">
        <f>IF(AJ1850=1,A1850-Regression!$C$15,0)</f>
        <v>0</v>
      </c>
      <c r="AR1850" s="16">
        <f>IF(AJ1850=1,AK1850-Regression!$D$15,0)</f>
        <v>0</v>
      </c>
      <c r="AS1850" s="16">
        <f>IF(AJ1850=1,AL1850-Regression!$E$15,0)</f>
        <v>0</v>
      </c>
      <c r="AT1850" s="16">
        <f>IF(AJ1850=1,AP1850-Regression!$F$15,0)</f>
        <v>0</v>
      </c>
      <c r="AU1850" s="19">
        <f>IF(AND(ISNUMBER(AK1850),ISNUMBER(AL1850)),Regression!$C$38+Regression!$D$38*A1850+Regression!$E$38*AK1850+Regression!$F$38*AL1850,"")</f>
        <v>8613.7148877125746</v>
      </c>
      <c r="AV1850" s="34">
        <f t="shared" si="396"/>
        <v>8730.0777758884597</v>
      </c>
      <c r="AW1850" s="13" t="str">
        <f>IF(AJ1850=1,"Train",IF(AH1850=Inputs!$B$6+1,"Validation",IF(AH1850&gt;Inputs!$B$6+1,"Forecast","Not used")))</f>
        <v>Forecast</v>
      </c>
      <c r="AX1850" s="34" t="str">
        <f t="shared" si="397"/>
        <v/>
      </c>
      <c r="AY1850" s="38" t="str">
        <f t="shared" si="398"/>
        <v/>
      </c>
      <c r="AZ1850" s="13">
        <f t="shared" si="399"/>
        <v>0</v>
      </c>
      <c r="BB1850" s="19">
        <f>Regression!$C$45+Regression!$C$46*A1850</f>
        <v>9027.7942659354194</v>
      </c>
      <c r="BC1850" s="27" t="str">
        <f t="shared" si="400"/>
        <v/>
      </c>
      <c r="BD1850" s="30">
        <f>INDEX('Seasonal Index'!$H$2:$H$53,AI1850)</f>
        <v>0.99258235973728948</v>
      </c>
      <c r="BE1850" s="34">
        <f t="shared" si="401"/>
        <v>8960.8293357049497</v>
      </c>
      <c r="BF1850" s="38" t="str">
        <f t="shared" si="402"/>
        <v/>
      </c>
      <c r="BG1850" s="13">
        <f t="shared" si="403"/>
        <v>0</v>
      </c>
      <c r="BH1850" s="13">
        <f t="shared" si="404"/>
        <v>0</v>
      </c>
      <c r="BI1850" s="13">
        <f t="shared" si="405"/>
        <v>0</v>
      </c>
    </row>
    <row r="1851" spans="1:61" x14ac:dyDescent="0.2">
      <c r="A1851" s="15">
        <v>1850</v>
      </c>
      <c r="B1851" s="35">
        <v>46220</v>
      </c>
      <c r="C1851" s="37"/>
      <c r="D1851" s="37"/>
      <c r="E1851" s="15">
        <v>7524.558</v>
      </c>
      <c r="F1851" s="15">
        <v>209000</v>
      </c>
      <c r="G1851" s="15">
        <v>2701857.2857142901</v>
      </c>
      <c r="H1851" s="15">
        <v>80.766000000000005</v>
      </c>
      <c r="I1851" s="15">
        <v>82.926000000000002</v>
      </c>
      <c r="J1851" s="15">
        <v>3.855</v>
      </c>
      <c r="K1851" s="15">
        <v>31865.721000000001</v>
      </c>
      <c r="L1851" s="15">
        <v>708038</v>
      </c>
      <c r="M1851" s="15">
        <v>553</v>
      </c>
      <c r="N1851" s="15">
        <v>17.042999999999999</v>
      </c>
      <c r="O1851" s="15">
        <v>293049</v>
      </c>
      <c r="P1851" s="15">
        <v>22136.799999999999</v>
      </c>
      <c r="Q1851" s="15">
        <v>5132355</v>
      </c>
      <c r="R1851" s="15">
        <v>1530000</v>
      </c>
      <c r="S1851" s="15">
        <v>10693</v>
      </c>
      <c r="T1851" s="15">
        <v>18.783999999999999</v>
      </c>
      <c r="U1851" s="15">
        <v>175.61799999999999</v>
      </c>
      <c r="V1851" s="15">
        <v>11</v>
      </c>
      <c r="W1851" s="15">
        <v>90.1</v>
      </c>
      <c r="X1851" s="15">
        <v>120.80756</v>
      </c>
      <c r="Y1851" s="15">
        <v>4</v>
      </c>
      <c r="Z1851" s="15">
        <v>3.6734571456909202</v>
      </c>
      <c r="AA1851" s="15">
        <v>85.977447509765597</v>
      </c>
      <c r="AB1851" s="15">
        <v>341944</v>
      </c>
      <c r="AC1851" s="15">
        <v>25.97</v>
      </c>
      <c r="AD1851" s="15">
        <v>0</v>
      </c>
      <c r="AE1851" s="15">
        <v>0</v>
      </c>
      <c r="AF1851" s="15">
        <v>98.4</v>
      </c>
      <c r="AH1851" s="13">
        <f t="shared" si="392"/>
        <v>2026</v>
      </c>
      <c r="AI1851" s="13">
        <f t="shared" si="393"/>
        <v>29</v>
      </c>
      <c r="AJ1851" s="13">
        <f>IF(AND(ISNUMBER(C1851),ISNUMBER(AK1851),ISNUMBER(AL1851),AH1851&gt;=Inputs!$B$5,AH1851&lt;=Inputs!$B$6,AH1851&lt;&gt;Inputs!$B$7,AH1851&lt;&gt;Inputs!$B$8),1,0)</f>
        <v>0</v>
      </c>
      <c r="AK1851" s="13">
        <f>IF(INDEX($E1851:$AF1851,Inputs!$C$10)="","",INDEX($E1851:$AF1851,Inputs!$C$10))</f>
        <v>293049</v>
      </c>
      <c r="AL1851" s="13">
        <f>IF(INDEX($E1851:$AF1851,Inputs!$C$11)="","",INDEX($E1851:$AF1851,Inputs!$C$11))</f>
        <v>209000</v>
      </c>
      <c r="AM1851" s="19">
        <f>Regression!$C$5+Regression!$C$6*A1851</f>
        <v>8677.1013632463546</v>
      </c>
      <c r="AN1851" s="27" t="str">
        <f t="shared" si="394"/>
        <v/>
      </c>
      <c r="AO1851" s="30">
        <f>INDEX('Seasonal Index'!$E$2:$E$53,AI1851)</f>
        <v>1.0519566788647539</v>
      </c>
      <c r="AP1851" s="34" t="str">
        <f t="shared" si="395"/>
        <v/>
      </c>
      <c r="AQ1851" s="16">
        <f>IF(AJ1851=1,A1851-Regression!$C$15,0)</f>
        <v>0</v>
      </c>
      <c r="AR1851" s="16">
        <f>IF(AJ1851=1,AK1851-Regression!$D$15,0)</f>
        <v>0</v>
      </c>
      <c r="AS1851" s="16">
        <f>IF(AJ1851=1,AL1851-Regression!$E$15,0)</f>
        <v>0</v>
      </c>
      <c r="AT1851" s="16">
        <f>IF(AJ1851=1,AP1851-Regression!$F$15,0)</f>
        <v>0</v>
      </c>
      <c r="AU1851" s="19">
        <f>IF(AND(ISNUMBER(AK1851),ISNUMBER(AL1851)),Regression!$C$38+Regression!$D$38*A1851+Regression!$E$38*AK1851+Regression!$F$38*AL1851,"")</f>
        <v>8656.9932018034779</v>
      </c>
      <c r="AV1851" s="34">
        <f t="shared" si="396"/>
        <v>9106.781817523939</v>
      </c>
      <c r="AW1851" s="13" t="str">
        <f>IF(AJ1851=1,"Train",IF(AH1851=Inputs!$B$6+1,"Validation",IF(AH1851&gt;Inputs!$B$6+1,"Forecast","Not used")))</f>
        <v>Forecast</v>
      </c>
      <c r="AX1851" s="34" t="str">
        <f t="shared" si="397"/>
        <v/>
      </c>
      <c r="AY1851" s="38" t="str">
        <f t="shared" si="398"/>
        <v/>
      </c>
      <c r="AZ1851" s="13">
        <f t="shared" si="399"/>
        <v>0</v>
      </c>
      <c r="BB1851" s="19">
        <f>Regression!$C$45+Regression!$C$46*A1851</f>
        <v>9029.3537655481978</v>
      </c>
      <c r="BC1851" s="27" t="str">
        <f t="shared" si="400"/>
        <v/>
      </c>
      <c r="BD1851" s="30">
        <f>INDEX('Seasonal Index'!$H$2:$H$53,AI1851)</f>
        <v>1.0486159669304305</v>
      </c>
      <c r="BE1851" s="34">
        <f t="shared" si="401"/>
        <v>9468.3245296172463</v>
      </c>
      <c r="BF1851" s="38" t="str">
        <f t="shared" si="402"/>
        <v/>
      </c>
      <c r="BG1851" s="13">
        <f t="shared" si="403"/>
        <v>0</v>
      </c>
      <c r="BH1851" s="13">
        <f t="shared" si="404"/>
        <v>0</v>
      </c>
      <c r="BI1851" s="13">
        <f t="shared" si="405"/>
        <v>0</v>
      </c>
    </row>
    <row r="1852" spans="1:61" x14ac:dyDescent="0.2">
      <c r="A1852" s="15">
        <v>1851</v>
      </c>
      <c r="B1852" s="35">
        <v>46227</v>
      </c>
      <c r="C1852" s="37"/>
      <c r="D1852" s="37"/>
      <c r="E1852" s="15">
        <v>7454.3440000000001</v>
      </c>
      <c r="F1852" s="15">
        <v>189000</v>
      </c>
      <c r="G1852" s="15">
        <v>2730244.2857142901</v>
      </c>
      <c r="H1852" s="15">
        <v>88.58</v>
      </c>
      <c r="I1852" s="15">
        <v>96.117999999999995</v>
      </c>
      <c r="J1852" s="15">
        <v>4.0010000000000003</v>
      </c>
      <c r="K1852" s="15">
        <v>31865.721000000001</v>
      </c>
      <c r="L1852" s="15">
        <v>708038</v>
      </c>
      <c r="M1852" s="15">
        <v>553</v>
      </c>
      <c r="N1852" s="15">
        <v>17.042999999999999</v>
      </c>
      <c r="O1852" s="15">
        <v>293049</v>
      </c>
      <c r="P1852" s="15">
        <v>22136.799999999999</v>
      </c>
      <c r="Q1852" s="15">
        <v>5132355</v>
      </c>
      <c r="R1852" s="15">
        <v>1530000</v>
      </c>
      <c r="S1852" s="15">
        <v>10693</v>
      </c>
      <c r="T1852" s="15">
        <v>18.783999999999999</v>
      </c>
      <c r="U1852" s="15">
        <v>175.61799999999999</v>
      </c>
      <c r="V1852" s="15">
        <v>11</v>
      </c>
      <c r="W1852" s="15">
        <v>90.1</v>
      </c>
      <c r="X1852" s="15">
        <v>120.47708</v>
      </c>
      <c r="Y1852" s="15">
        <v>4</v>
      </c>
      <c r="Z1852" s="15">
        <v>3.6734571456909202</v>
      </c>
      <c r="AA1852" s="15">
        <v>85.977447509765597</v>
      </c>
      <c r="AB1852" s="15">
        <v>341944</v>
      </c>
      <c r="AC1852" s="15">
        <v>25.97</v>
      </c>
      <c r="AD1852" s="15">
        <v>0</v>
      </c>
      <c r="AE1852" s="15">
        <v>0</v>
      </c>
      <c r="AF1852" s="15">
        <v>90.8</v>
      </c>
      <c r="AH1852" s="13">
        <f t="shared" si="392"/>
        <v>2026</v>
      </c>
      <c r="AI1852" s="13">
        <f t="shared" si="393"/>
        <v>30</v>
      </c>
      <c r="AJ1852" s="13">
        <f>IF(AND(ISNUMBER(C1852),ISNUMBER(AK1852),ISNUMBER(AL1852),AH1852&gt;=Inputs!$B$5,AH1852&lt;=Inputs!$B$6,AH1852&lt;&gt;Inputs!$B$7,AH1852&lt;&gt;Inputs!$B$8),1,0)</f>
        <v>0</v>
      </c>
      <c r="AK1852" s="13">
        <f>IF(INDEX($E1852:$AF1852,Inputs!$C$10)="","",INDEX($E1852:$AF1852,Inputs!$C$10))</f>
        <v>293049</v>
      </c>
      <c r="AL1852" s="13">
        <f>IF(INDEX($E1852:$AF1852,Inputs!$C$11)="","",INDEX($E1852:$AF1852,Inputs!$C$11))</f>
        <v>189000</v>
      </c>
      <c r="AM1852" s="19">
        <f>Regression!$C$5+Regression!$C$6*A1852</f>
        <v>8675.9286883080349</v>
      </c>
      <c r="AN1852" s="27" t="str">
        <f t="shared" si="394"/>
        <v/>
      </c>
      <c r="AO1852" s="30">
        <f>INDEX('Seasonal Index'!$E$2:$E$53,AI1852)</f>
        <v>1.0317130415362794</v>
      </c>
      <c r="AP1852" s="34" t="str">
        <f t="shared" si="395"/>
        <v/>
      </c>
      <c r="AQ1852" s="16">
        <f>IF(AJ1852=1,A1852-Regression!$C$15,0)</f>
        <v>0</v>
      </c>
      <c r="AR1852" s="16">
        <f>IF(AJ1852=1,AK1852-Regression!$D$15,0)</f>
        <v>0</v>
      </c>
      <c r="AS1852" s="16">
        <f>IF(AJ1852=1,AL1852-Regression!$E$15,0)</f>
        <v>0</v>
      </c>
      <c r="AT1852" s="16">
        <f>IF(AJ1852=1,AP1852-Regression!$F$15,0)</f>
        <v>0</v>
      </c>
      <c r="AU1852" s="19">
        <f>IF(AND(ISNUMBER(AK1852),ISNUMBER(AL1852)),Regression!$C$38+Regression!$D$38*A1852+Regression!$E$38*AK1852+Regression!$F$38*AL1852,"")</f>
        <v>8708.5317161206858</v>
      </c>
      <c r="AV1852" s="34">
        <f t="shared" si="396"/>
        <v>8984.7057441540273</v>
      </c>
      <c r="AW1852" s="13" t="str">
        <f>IF(AJ1852=1,"Train",IF(AH1852=Inputs!$B$6+1,"Validation",IF(AH1852&gt;Inputs!$B$6+1,"Forecast","Not used")))</f>
        <v>Forecast</v>
      </c>
      <c r="AX1852" s="34" t="str">
        <f t="shared" si="397"/>
        <v/>
      </c>
      <c r="AY1852" s="38" t="str">
        <f t="shared" si="398"/>
        <v/>
      </c>
      <c r="AZ1852" s="13">
        <f t="shared" si="399"/>
        <v>0</v>
      </c>
      <c r="BB1852" s="19">
        <f>Regression!$C$45+Regression!$C$46*A1852</f>
        <v>9030.9132651609743</v>
      </c>
      <c r="BC1852" s="27" t="str">
        <f t="shared" si="400"/>
        <v/>
      </c>
      <c r="BD1852" s="30">
        <f>INDEX('Seasonal Index'!$H$2:$H$53,AI1852)</f>
        <v>1.0099032328934463</v>
      </c>
      <c r="BE1852" s="34">
        <f t="shared" si="401"/>
        <v>9120.3485024663769</v>
      </c>
      <c r="BF1852" s="38" t="str">
        <f t="shared" si="402"/>
        <v/>
      </c>
      <c r="BG1852" s="13">
        <f t="shared" si="403"/>
        <v>0</v>
      </c>
      <c r="BH1852" s="13">
        <f t="shared" si="404"/>
        <v>0</v>
      </c>
      <c r="BI1852" s="13">
        <f t="shared" si="405"/>
        <v>0</v>
      </c>
    </row>
    <row r="1853" spans="1:61" x14ac:dyDescent="0.2">
      <c r="A1853" s="15">
        <v>1852</v>
      </c>
      <c r="B1853" s="35">
        <v>46234</v>
      </c>
      <c r="C1853" s="37"/>
      <c r="D1853" s="37"/>
      <c r="E1853" s="15">
        <v>7417.0919999999996</v>
      </c>
      <c r="F1853" s="15">
        <v>198000</v>
      </c>
      <c r="G1853" s="15">
        <v>2697291.8571428601</v>
      </c>
      <c r="H1853" s="15">
        <v>84.51</v>
      </c>
      <c r="I1853" s="15">
        <v>91.628</v>
      </c>
      <c r="J1853" s="15">
        <v>4.0960000000000001</v>
      </c>
      <c r="K1853" s="15">
        <v>31865.721000000001</v>
      </c>
      <c r="L1853" s="15">
        <v>708038</v>
      </c>
      <c r="M1853" s="15">
        <v>553</v>
      </c>
      <c r="N1853" s="15">
        <v>17.042999999999999</v>
      </c>
      <c r="O1853" s="15">
        <v>293049</v>
      </c>
      <c r="P1853" s="15">
        <v>22136.799999999999</v>
      </c>
      <c r="Q1853" s="15">
        <v>5132355</v>
      </c>
      <c r="R1853" s="15">
        <v>1530000</v>
      </c>
      <c r="S1853" s="15">
        <v>10693</v>
      </c>
      <c r="T1853" s="15">
        <v>18.783999999999999</v>
      </c>
      <c r="U1853" s="15">
        <v>175.61799999999999</v>
      </c>
      <c r="V1853" s="15">
        <v>11</v>
      </c>
      <c r="W1853" s="15">
        <v>90.1</v>
      </c>
      <c r="X1853" s="15">
        <v>120.66191999999999</v>
      </c>
      <c r="Y1853" s="15">
        <v>4</v>
      </c>
      <c r="Z1853" s="15">
        <v>3.6734571456909202</v>
      </c>
      <c r="AA1853" s="15">
        <v>85.977447509765597</v>
      </c>
      <c r="AB1853" s="15">
        <v>341944</v>
      </c>
      <c r="AC1853" s="15">
        <v>25.97</v>
      </c>
      <c r="AD1853" s="15">
        <v>0</v>
      </c>
      <c r="AE1853" s="15">
        <v>0</v>
      </c>
      <c r="AF1853" s="15">
        <v>93.4</v>
      </c>
      <c r="AH1853" s="13">
        <f t="shared" si="392"/>
        <v>2026</v>
      </c>
      <c r="AI1853" s="13">
        <f t="shared" si="393"/>
        <v>31</v>
      </c>
      <c r="AJ1853" s="13">
        <f>IF(AND(ISNUMBER(C1853),ISNUMBER(AK1853),ISNUMBER(AL1853),AH1853&gt;=Inputs!$B$5,AH1853&lt;=Inputs!$B$6,AH1853&lt;&gt;Inputs!$B$7,AH1853&lt;&gt;Inputs!$B$8),1,0)</f>
        <v>0</v>
      </c>
      <c r="AK1853" s="13">
        <f>IF(INDEX($E1853:$AF1853,Inputs!$C$10)="","",INDEX($E1853:$AF1853,Inputs!$C$10))</f>
        <v>293049</v>
      </c>
      <c r="AL1853" s="13">
        <f>IF(INDEX($E1853:$AF1853,Inputs!$C$11)="","",INDEX($E1853:$AF1853,Inputs!$C$11))</f>
        <v>198000</v>
      </c>
      <c r="AM1853" s="19">
        <f>Regression!$C$5+Regression!$C$6*A1853</f>
        <v>8674.7560133697152</v>
      </c>
      <c r="AN1853" s="27" t="str">
        <f t="shared" si="394"/>
        <v/>
      </c>
      <c r="AO1853" s="30">
        <f>INDEX('Seasonal Index'!$E$2:$E$53,AI1853)</f>
        <v>1.0399732200612197</v>
      </c>
      <c r="AP1853" s="34" t="str">
        <f t="shared" si="395"/>
        <v/>
      </c>
      <c r="AQ1853" s="16">
        <f>IF(AJ1853=1,A1853-Regression!$C$15,0)</f>
        <v>0</v>
      </c>
      <c r="AR1853" s="16">
        <f>IF(AJ1853=1,AK1853-Regression!$D$15,0)</f>
        <v>0</v>
      </c>
      <c r="AS1853" s="16">
        <f>IF(AJ1853=1,AL1853-Regression!$E$15,0)</f>
        <v>0</v>
      </c>
      <c r="AT1853" s="16">
        <f>IF(AJ1853=1,AP1853-Regression!$F$15,0)</f>
        <v>0</v>
      </c>
      <c r="AU1853" s="19">
        <f>IF(AND(ISNUMBER(AK1853),ISNUMBER(AL1853)),Regression!$C$38+Regression!$D$38*A1853+Regression!$E$38*AK1853+Regression!$F$38*AL1853,"")</f>
        <v>8683.074030511938</v>
      </c>
      <c r="AV1853" s="34">
        <f t="shared" si="396"/>
        <v>9030.1644595414546</v>
      </c>
      <c r="AW1853" s="13" t="str">
        <f>IF(AJ1853=1,"Train",IF(AH1853=Inputs!$B$6+1,"Validation",IF(AH1853&gt;Inputs!$B$6+1,"Forecast","Not used")))</f>
        <v>Forecast</v>
      </c>
      <c r="AX1853" s="34" t="str">
        <f t="shared" si="397"/>
        <v/>
      </c>
      <c r="AY1853" s="38" t="str">
        <f t="shared" si="398"/>
        <v/>
      </c>
      <c r="AZ1853" s="13">
        <f t="shared" si="399"/>
        <v>0</v>
      </c>
      <c r="BB1853" s="19">
        <f>Regression!$C$45+Regression!$C$46*A1853</f>
        <v>9032.4727647737509</v>
      </c>
      <c r="BC1853" s="27" t="str">
        <f t="shared" si="400"/>
        <v/>
      </c>
      <c r="BD1853" s="30">
        <f>INDEX('Seasonal Index'!$H$2:$H$53,AI1853)</f>
        <v>1.0389647971011076</v>
      </c>
      <c r="BE1853" s="34">
        <f t="shared" si="401"/>
        <v>9384.4212333744399</v>
      </c>
      <c r="BF1853" s="38" t="str">
        <f t="shared" si="402"/>
        <v/>
      </c>
      <c r="BG1853" s="13">
        <f t="shared" si="403"/>
        <v>0</v>
      </c>
      <c r="BH1853" s="13">
        <f t="shared" si="404"/>
        <v>0</v>
      </c>
      <c r="BI1853" s="13">
        <f t="shared" si="405"/>
        <v>0</v>
      </c>
    </row>
    <row r="1854" spans="1:61" x14ac:dyDescent="0.2">
      <c r="A1854" s="15">
        <v>1853</v>
      </c>
      <c r="B1854" s="35">
        <v>46241</v>
      </c>
      <c r="C1854" s="37"/>
      <c r="D1854" s="37"/>
      <c r="E1854" s="15">
        <v>7705.634</v>
      </c>
      <c r="F1854" s="15">
        <v>200000</v>
      </c>
      <c r="G1854" s="15">
        <v>2648002.57142857</v>
      </c>
      <c r="H1854" s="15">
        <v>78.944000000000003</v>
      </c>
      <c r="I1854" s="15">
        <v>87.858000000000004</v>
      </c>
      <c r="J1854" s="15">
        <v>4.0789999999999997</v>
      </c>
      <c r="K1854" s="15">
        <v>32486.065999999999</v>
      </c>
      <c r="L1854" s="15">
        <v>708038</v>
      </c>
      <c r="M1854" s="15">
        <v>565</v>
      </c>
      <c r="N1854" s="15">
        <v>17.042999999999999</v>
      </c>
      <c r="O1854" s="15">
        <v>293049</v>
      </c>
      <c r="P1854" s="15">
        <v>22214.2</v>
      </c>
      <c r="Q1854" s="15">
        <v>5132355</v>
      </c>
      <c r="R1854" s="15">
        <v>1530000</v>
      </c>
      <c r="S1854" s="15">
        <v>10693</v>
      </c>
      <c r="T1854" s="15">
        <v>18.783999999999999</v>
      </c>
      <c r="U1854" s="15">
        <v>177.178</v>
      </c>
      <c r="V1854" s="15">
        <v>11</v>
      </c>
      <c r="W1854" s="15">
        <v>94</v>
      </c>
      <c r="X1854" s="15">
        <v>120.3133</v>
      </c>
      <c r="Y1854" s="15">
        <v>4</v>
      </c>
      <c r="Z1854" s="15">
        <v>3.6734571456909202</v>
      </c>
      <c r="AA1854" s="15">
        <v>85.977447509765597</v>
      </c>
      <c r="AB1854" s="15">
        <v>341944</v>
      </c>
      <c r="AC1854" s="15">
        <v>26.02</v>
      </c>
      <c r="AD1854" s="15">
        <v>0</v>
      </c>
      <c r="AE1854" s="15">
        <v>0</v>
      </c>
      <c r="AF1854" s="15">
        <v>92.7</v>
      </c>
      <c r="AH1854" s="13">
        <f t="shared" si="392"/>
        <v>2026</v>
      </c>
      <c r="AI1854" s="13">
        <f t="shared" si="393"/>
        <v>32</v>
      </c>
      <c r="AJ1854" s="13">
        <f>IF(AND(ISNUMBER(C1854),ISNUMBER(AK1854),ISNUMBER(AL1854),AH1854&gt;=Inputs!$B$5,AH1854&lt;=Inputs!$B$6,AH1854&lt;&gt;Inputs!$B$7,AH1854&lt;&gt;Inputs!$B$8),1,0)</f>
        <v>0</v>
      </c>
      <c r="AK1854" s="13">
        <f>IF(INDEX($E1854:$AF1854,Inputs!$C$10)="","",INDEX($E1854:$AF1854,Inputs!$C$10))</f>
        <v>293049</v>
      </c>
      <c r="AL1854" s="13">
        <f>IF(INDEX($E1854:$AF1854,Inputs!$C$11)="","",INDEX($E1854:$AF1854,Inputs!$C$11))</f>
        <v>200000</v>
      </c>
      <c r="AM1854" s="19">
        <f>Regression!$C$5+Regression!$C$6*A1854</f>
        <v>8673.5833384313955</v>
      </c>
      <c r="AN1854" s="27" t="str">
        <f t="shared" si="394"/>
        <v/>
      </c>
      <c r="AO1854" s="30">
        <f>INDEX('Seasonal Index'!$E$2:$E$53,AI1854)</f>
        <v>1.040616931741758</v>
      </c>
      <c r="AP1854" s="34" t="str">
        <f t="shared" si="395"/>
        <v/>
      </c>
      <c r="AQ1854" s="16">
        <f>IF(AJ1854=1,A1854-Regression!$C$15,0)</f>
        <v>0</v>
      </c>
      <c r="AR1854" s="16">
        <f>IF(AJ1854=1,AK1854-Regression!$D$15,0)</f>
        <v>0</v>
      </c>
      <c r="AS1854" s="16">
        <f>IF(AJ1854=1,AL1854-Regression!$E$15,0)</f>
        <v>0</v>
      </c>
      <c r="AT1854" s="16">
        <f>IF(AJ1854=1,AP1854-Regression!$F$15,0)</f>
        <v>0</v>
      </c>
      <c r="AU1854" s="19">
        <f>IF(AND(ISNUMBER(AK1854),ISNUMBER(AL1854)),Regression!$C$38+Regression!$D$38*A1854+Regression!$E$38*AK1854+Regression!$F$38*AL1854,"")</f>
        <v>8676.2016345404882</v>
      </c>
      <c r="AV1854" s="34">
        <f t="shared" si="396"/>
        <v>9028.6023241083476</v>
      </c>
      <c r="AW1854" s="13" t="str">
        <f>IF(AJ1854=1,"Train",IF(AH1854=Inputs!$B$6+1,"Validation",IF(AH1854&gt;Inputs!$B$6+1,"Forecast","Not used")))</f>
        <v>Forecast</v>
      </c>
      <c r="AX1854" s="34" t="str">
        <f t="shared" si="397"/>
        <v/>
      </c>
      <c r="AY1854" s="38" t="str">
        <f t="shared" si="398"/>
        <v/>
      </c>
      <c r="AZ1854" s="13">
        <f t="shared" si="399"/>
        <v>0</v>
      </c>
      <c r="BB1854" s="19">
        <f>Regression!$C$45+Regression!$C$46*A1854</f>
        <v>9034.0322643865275</v>
      </c>
      <c r="BC1854" s="27" t="str">
        <f t="shared" si="400"/>
        <v/>
      </c>
      <c r="BD1854" s="30">
        <f>INDEX('Seasonal Index'!$H$2:$H$53,AI1854)</f>
        <v>1.0332208948643213</v>
      </c>
      <c r="BE1854" s="34">
        <f t="shared" si="401"/>
        <v>9334.1509004425989</v>
      </c>
      <c r="BF1854" s="38" t="str">
        <f t="shared" si="402"/>
        <v/>
      </c>
      <c r="BG1854" s="13">
        <f t="shared" si="403"/>
        <v>0</v>
      </c>
      <c r="BH1854" s="13">
        <f t="shared" si="404"/>
        <v>0</v>
      </c>
      <c r="BI1854" s="13">
        <f t="shared" si="405"/>
        <v>0</v>
      </c>
    </row>
    <row r="1855" spans="1:61" x14ac:dyDescent="0.2">
      <c r="A1855" s="15">
        <v>1854</v>
      </c>
      <c r="B1855" s="35">
        <v>46248</v>
      </c>
      <c r="C1855" s="37"/>
      <c r="D1855" s="37"/>
      <c r="E1855" s="15">
        <v>7762.9120000000003</v>
      </c>
      <c r="F1855" s="15">
        <v>212000</v>
      </c>
      <c r="G1855" s="15">
        <v>2563101.2857142901</v>
      </c>
      <c r="H1855" s="15">
        <v>84.052000000000007</v>
      </c>
      <c r="I1855" s="15">
        <v>92.513999999999996</v>
      </c>
      <c r="J1855" s="15">
        <v>4.0060000000000002</v>
      </c>
      <c r="K1855" s="15">
        <v>32486.065999999999</v>
      </c>
      <c r="L1855" s="15">
        <v>709285</v>
      </c>
      <c r="M1855" s="15">
        <v>565</v>
      </c>
      <c r="N1855" s="15">
        <v>17.042999999999999</v>
      </c>
      <c r="O1855" s="15">
        <v>293049</v>
      </c>
      <c r="P1855" s="15">
        <v>22214.2</v>
      </c>
      <c r="Q1855" s="15">
        <v>5132355</v>
      </c>
      <c r="R1855" s="15">
        <v>1530000</v>
      </c>
      <c r="S1855" s="15">
        <v>10693</v>
      </c>
      <c r="T1855" s="15">
        <v>18.783999999999999</v>
      </c>
      <c r="U1855" s="15">
        <v>177.178</v>
      </c>
      <c r="V1855" s="15">
        <v>11</v>
      </c>
      <c r="W1855" s="15">
        <v>94</v>
      </c>
      <c r="X1855" s="15">
        <v>119.45142</v>
      </c>
      <c r="Y1855" s="15">
        <v>4</v>
      </c>
      <c r="Z1855" s="15">
        <v>3.6734571456909202</v>
      </c>
      <c r="AA1855" s="15">
        <v>85.977447509765597</v>
      </c>
      <c r="AB1855" s="15">
        <v>341944</v>
      </c>
      <c r="AC1855" s="15">
        <v>26.02</v>
      </c>
      <c r="AD1855" s="15">
        <v>0</v>
      </c>
      <c r="AE1855" s="15">
        <v>0</v>
      </c>
      <c r="AF1855" s="15">
        <v>97.7</v>
      </c>
      <c r="AH1855" s="13">
        <f t="shared" si="392"/>
        <v>2026</v>
      </c>
      <c r="AI1855" s="13">
        <f t="shared" si="393"/>
        <v>33</v>
      </c>
      <c r="AJ1855" s="13">
        <f>IF(AND(ISNUMBER(C1855),ISNUMBER(AK1855),ISNUMBER(AL1855),AH1855&gt;=Inputs!$B$5,AH1855&lt;=Inputs!$B$6,AH1855&lt;&gt;Inputs!$B$7,AH1855&lt;&gt;Inputs!$B$8),1,0)</f>
        <v>0</v>
      </c>
      <c r="AK1855" s="13">
        <f>IF(INDEX($E1855:$AF1855,Inputs!$C$10)="","",INDEX($E1855:$AF1855,Inputs!$C$10))</f>
        <v>293049</v>
      </c>
      <c r="AL1855" s="13">
        <f>IF(INDEX($E1855:$AF1855,Inputs!$C$11)="","",INDEX($E1855:$AF1855,Inputs!$C$11))</f>
        <v>212000</v>
      </c>
      <c r="AM1855" s="19">
        <f>Regression!$C$5+Regression!$C$6*A1855</f>
        <v>8672.4106634930777</v>
      </c>
      <c r="AN1855" s="27" t="str">
        <f t="shared" si="394"/>
        <v/>
      </c>
      <c r="AO1855" s="30">
        <f>INDEX('Seasonal Index'!$E$2:$E$53,AI1855)</f>
        <v>1.027478065834379</v>
      </c>
      <c r="AP1855" s="34" t="str">
        <f t="shared" si="395"/>
        <v/>
      </c>
      <c r="AQ1855" s="16">
        <f>IF(AJ1855=1,A1855-Regression!$C$15,0)</f>
        <v>0</v>
      </c>
      <c r="AR1855" s="16">
        <f>IF(AJ1855=1,AK1855-Regression!$D$15,0)</f>
        <v>0</v>
      </c>
      <c r="AS1855" s="16">
        <f>IF(AJ1855=1,AL1855-Regression!$E$15,0)</f>
        <v>0</v>
      </c>
      <c r="AT1855" s="16">
        <f>IF(AJ1855=1,AP1855-Regression!$F$15,0)</f>
        <v>0</v>
      </c>
      <c r="AU1855" s="19">
        <f>IF(AND(ISNUMBER(AK1855),ISNUMBER(AL1855)),Regression!$C$38+Regression!$D$38*A1855+Regression!$E$38*AK1855+Regression!$F$38*AL1855,"")</f>
        <v>8642.7788248014676</v>
      </c>
      <c r="AV1855" s="34">
        <f t="shared" si="396"/>
        <v>8880.2656703413395</v>
      </c>
      <c r="AW1855" s="13" t="str">
        <f>IF(AJ1855=1,"Train",IF(AH1855=Inputs!$B$6+1,"Validation",IF(AH1855&gt;Inputs!$B$6+1,"Forecast","Not used")))</f>
        <v>Forecast</v>
      </c>
      <c r="AX1855" s="34" t="str">
        <f t="shared" si="397"/>
        <v/>
      </c>
      <c r="AY1855" s="38" t="str">
        <f t="shared" si="398"/>
        <v/>
      </c>
      <c r="AZ1855" s="13">
        <f t="shared" si="399"/>
        <v>0</v>
      </c>
      <c r="BB1855" s="19">
        <f>Regression!$C$45+Regression!$C$46*A1855</f>
        <v>9035.591763999304</v>
      </c>
      <c r="BC1855" s="27" t="str">
        <f t="shared" si="400"/>
        <v/>
      </c>
      <c r="BD1855" s="30">
        <f>INDEX('Seasonal Index'!$H$2:$H$53,AI1855)</f>
        <v>1.0058600109847937</v>
      </c>
      <c r="BE1855" s="34">
        <f t="shared" si="401"/>
        <v>9088.5404309904516</v>
      </c>
      <c r="BF1855" s="38" t="str">
        <f t="shared" si="402"/>
        <v/>
      </c>
      <c r="BG1855" s="13">
        <f t="shared" si="403"/>
        <v>0</v>
      </c>
      <c r="BH1855" s="13">
        <f t="shared" si="404"/>
        <v>0</v>
      </c>
      <c r="BI1855" s="13">
        <f t="shared" si="405"/>
        <v>0</v>
      </c>
    </row>
    <row r="1856" spans="1:61" x14ac:dyDescent="0.2">
      <c r="A1856" s="15">
        <v>1855</v>
      </c>
      <c r="B1856" s="35">
        <v>46255</v>
      </c>
      <c r="C1856" s="37"/>
      <c r="D1856" s="37"/>
      <c r="E1856" s="15">
        <v>7692.0659999999998</v>
      </c>
      <c r="F1856" s="15">
        <v>207000</v>
      </c>
      <c r="G1856" s="15">
        <v>2450478.1428571399</v>
      </c>
      <c r="H1856" s="15">
        <v>87.352000000000004</v>
      </c>
      <c r="I1856" s="15">
        <v>94.201999999999998</v>
      </c>
      <c r="J1856" s="15">
        <v>4.0490000000000004</v>
      </c>
      <c r="K1856" s="15">
        <v>32486.065999999999</v>
      </c>
      <c r="L1856" s="15">
        <v>709285</v>
      </c>
      <c r="M1856" s="15">
        <v>565</v>
      </c>
      <c r="N1856" s="15">
        <v>16.757000000000001</v>
      </c>
      <c r="O1856" s="15">
        <v>289448</v>
      </c>
      <c r="P1856" s="15">
        <v>22214.2</v>
      </c>
      <c r="Q1856" s="15">
        <v>5132355</v>
      </c>
      <c r="R1856" s="15">
        <v>1530000</v>
      </c>
      <c r="S1856" s="15">
        <v>10693</v>
      </c>
      <c r="T1856" s="15">
        <v>18.770499999999998</v>
      </c>
      <c r="U1856" s="15">
        <v>177.178</v>
      </c>
      <c r="V1856" s="15">
        <v>11</v>
      </c>
      <c r="W1856" s="15">
        <v>94</v>
      </c>
      <c r="X1856" s="15">
        <v>119.10064</v>
      </c>
      <c r="Y1856" s="15">
        <v>4</v>
      </c>
      <c r="Z1856" s="15">
        <v>3.6321160793304399</v>
      </c>
      <c r="AA1856" s="15">
        <v>85.977447509765597</v>
      </c>
      <c r="AB1856" s="15">
        <v>341944</v>
      </c>
      <c r="AC1856" s="15">
        <v>26.02</v>
      </c>
      <c r="AD1856" s="15">
        <v>0</v>
      </c>
      <c r="AE1856" s="15">
        <v>0</v>
      </c>
      <c r="AF1856" s="15">
        <v>95</v>
      </c>
      <c r="AH1856" s="13">
        <f t="shared" si="392"/>
        <v>2026</v>
      </c>
      <c r="AI1856" s="13">
        <f t="shared" si="393"/>
        <v>34</v>
      </c>
      <c r="AJ1856" s="13">
        <f>IF(AND(ISNUMBER(C1856),ISNUMBER(AK1856),ISNUMBER(AL1856),AH1856&gt;=Inputs!$B$5,AH1856&lt;=Inputs!$B$6,AH1856&lt;&gt;Inputs!$B$7,AH1856&lt;&gt;Inputs!$B$8),1,0)</f>
        <v>0</v>
      </c>
      <c r="AK1856" s="13">
        <f>IF(INDEX($E1856:$AF1856,Inputs!$C$10)="","",INDEX($E1856:$AF1856,Inputs!$C$10))</f>
        <v>289448</v>
      </c>
      <c r="AL1856" s="13">
        <f>IF(INDEX($E1856:$AF1856,Inputs!$C$11)="","",INDEX($E1856:$AF1856,Inputs!$C$11))</f>
        <v>207000</v>
      </c>
      <c r="AM1856" s="19">
        <f>Regression!$C$5+Regression!$C$6*A1856</f>
        <v>8671.237988554758</v>
      </c>
      <c r="AN1856" s="27" t="str">
        <f t="shared" si="394"/>
        <v/>
      </c>
      <c r="AO1856" s="30">
        <f>INDEX('Seasonal Index'!$E$2:$E$53,AI1856)</f>
        <v>1.0381639846741464</v>
      </c>
      <c r="AP1856" s="34" t="str">
        <f t="shared" si="395"/>
        <v/>
      </c>
      <c r="AQ1856" s="16">
        <f>IF(AJ1856=1,A1856-Regression!$C$15,0)</f>
        <v>0</v>
      </c>
      <c r="AR1856" s="16">
        <f>IF(AJ1856=1,AK1856-Regression!$D$15,0)</f>
        <v>0</v>
      </c>
      <c r="AS1856" s="16">
        <f>IF(AJ1856=1,AL1856-Regression!$E$15,0)</f>
        <v>0</v>
      </c>
      <c r="AT1856" s="16">
        <f>IF(AJ1856=1,AP1856-Regression!$F$15,0)</f>
        <v>0</v>
      </c>
      <c r="AU1856" s="19">
        <f>IF(AND(ISNUMBER(AK1856),ISNUMBER(AL1856)),Regression!$C$38+Regression!$D$38*A1856+Regression!$E$38*AK1856+Regression!$F$38*AL1856,"")</f>
        <v>8647.9210777562057</v>
      </c>
      <c r="AV1856" s="34">
        <f t="shared" si="396"/>
        <v>8977.9602052309219</v>
      </c>
      <c r="AW1856" s="13" t="str">
        <f>IF(AJ1856=1,"Train",IF(AH1856=Inputs!$B$6+1,"Validation",IF(AH1856&gt;Inputs!$B$6+1,"Forecast","Not used")))</f>
        <v>Forecast</v>
      </c>
      <c r="AX1856" s="34" t="str">
        <f t="shared" si="397"/>
        <v/>
      </c>
      <c r="AY1856" s="38" t="str">
        <f t="shared" si="398"/>
        <v/>
      </c>
      <c r="AZ1856" s="13">
        <f t="shared" si="399"/>
        <v>0</v>
      </c>
      <c r="BB1856" s="19">
        <f>Regression!$C$45+Regression!$C$46*A1856</f>
        <v>9037.1512636120806</v>
      </c>
      <c r="BC1856" s="27" t="str">
        <f t="shared" si="400"/>
        <v/>
      </c>
      <c r="BD1856" s="30">
        <f>INDEX('Seasonal Index'!$H$2:$H$53,AI1856)</f>
        <v>1.0219588934931323</v>
      </c>
      <c r="BE1856" s="34">
        <f t="shared" si="401"/>
        <v>9235.5971056910639</v>
      </c>
      <c r="BF1856" s="38" t="str">
        <f t="shared" si="402"/>
        <v/>
      </c>
      <c r="BG1856" s="13">
        <f t="shared" si="403"/>
        <v>0</v>
      </c>
      <c r="BH1856" s="13">
        <f t="shared" si="404"/>
        <v>0</v>
      </c>
      <c r="BI1856" s="13">
        <f t="shared" si="405"/>
        <v>0</v>
      </c>
    </row>
    <row r="1857" spans="1:61" x14ac:dyDescent="0.2">
      <c r="A1857" s="15">
        <v>1856</v>
      </c>
      <c r="B1857" s="35">
        <v>46262</v>
      </c>
      <c r="C1857" s="37"/>
      <c r="D1857" s="37"/>
      <c r="E1857" s="15">
        <v>7689.7179999999998</v>
      </c>
      <c r="F1857" s="15">
        <v>203000</v>
      </c>
      <c r="G1857" s="15">
        <v>2327210.7142857099</v>
      </c>
      <c r="H1857" s="15">
        <v>85.12</v>
      </c>
      <c r="I1857" s="15">
        <v>90.474999999999994</v>
      </c>
      <c r="J1857" s="15">
        <v>4.085</v>
      </c>
      <c r="K1857" s="15">
        <v>32486.065999999999</v>
      </c>
      <c r="L1857" s="15">
        <v>709285</v>
      </c>
      <c r="M1857" s="15">
        <v>565</v>
      </c>
      <c r="N1857" s="15">
        <v>16.757000000000001</v>
      </c>
      <c r="O1857" s="15">
        <v>289448</v>
      </c>
      <c r="P1857" s="15">
        <v>22214.2</v>
      </c>
      <c r="Q1857" s="15">
        <v>5132355</v>
      </c>
      <c r="R1857" s="15">
        <v>1530000</v>
      </c>
      <c r="S1857" s="15">
        <v>10693</v>
      </c>
      <c r="T1857" s="15">
        <v>18.770499999999998</v>
      </c>
      <c r="U1857" s="15">
        <v>177.178</v>
      </c>
      <c r="V1857" s="15">
        <v>11</v>
      </c>
      <c r="W1857" s="15">
        <v>94</v>
      </c>
      <c r="X1857" s="15">
        <v>118.48950000000001</v>
      </c>
      <c r="Y1857" s="15">
        <v>4</v>
      </c>
      <c r="Z1857" s="15">
        <v>3.6321160793304399</v>
      </c>
      <c r="AA1857" s="15">
        <v>85.977447509765597</v>
      </c>
      <c r="AB1857" s="15">
        <v>341944</v>
      </c>
      <c r="AC1857" s="15">
        <v>26.02</v>
      </c>
      <c r="AD1857" s="15">
        <v>0</v>
      </c>
      <c r="AE1857" s="15">
        <v>0</v>
      </c>
      <c r="AF1857" s="15">
        <v>93.9</v>
      </c>
      <c r="AH1857" s="13">
        <f t="shared" si="392"/>
        <v>2026</v>
      </c>
      <c r="AI1857" s="13">
        <f t="shared" si="393"/>
        <v>35</v>
      </c>
      <c r="AJ1857" s="13">
        <f>IF(AND(ISNUMBER(C1857),ISNUMBER(AK1857),ISNUMBER(AL1857),AH1857&gt;=Inputs!$B$5,AH1857&lt;=Inputs!$B$6,AH1857&lt;&gt;Inputs!$B$7,AH1857&lt;&gt;Inputs!$B$8),1,0)</f>
        <v>0</v>
      </c>
      <c r="AK1857" s="13">
        <f>IF(INDEX($E1857:$AF1857,Inputs!$C$10)="","",INDEX($E1857:$AF1857,Inputs!$C$10))</f>
        <v>289448</v>
      </c>
      <c r="AL1857" s="13">
        <f>IF(INDEX($E1857:$AF1857,Inputs!$C$11)="","",INDEX($E1857:$AF1857,Inputs!$C$11))</f>
        <v>203000</v>
      </c>
      <c r="AM1857" s="19">
        <f>Regression!$C$5+Regression!$C$6*A1857</f>
        <v>8670.0653136164401</v>
      </c>
      <c r="AN1857" s="27" t="str">
        <f t="shared" si="394"/>
        <v/>
      </c>
      <c r="AO1857" s="30">
        <f>INDEX('Seasonal Index'!$E$2:$E$53,AI1857)</f>
        <v>1.0224659586681397</v>
      </c>
      <c r="AP1857" s="34" t="str">
        <f t="shared" si="395"/>
        <v/>
      </c>
      <c r="AQ1857" s="16">
        <f>IF(AJ1857=1,A1857-Regression!$C$15,0)</f>
        <v>0</v>
      </c>
      <c r="AR1857" s="16">
        <f>IF(AJ1857=1,AK1857-Regression!$D$15,0)</f>
        <v>0</v>
      </c>
      <c r="AS1857" s="16">
        <f>IF(AJ1857=1,AL1857-Regression!$E$15,0)</f>
        <v>0</v>
      </c>
      <c r="AT1857" s="16">
        <f>IF(AJ1857=1,AP1857-Regression!$F$15,0)</f>
        <v>0</v>
      </c>
      <c r="AU1857" s="19">
        <f>IF(AND(ISNUMBER(AK1857),ISNUMBER(AL1857)),Regression!$C$38+Regression!$D$38*A1857+Regression!$E$38*AK1857+Regression!$F$38*AL1857,"")</f>
        <v>8656.9789300452994</v>
      </c>
      <c r="AV1857" s="34">
        <f t="shared" si="396"/>
        <v>8851.466260878653</v>
      </c>
      <c r="AW1857" s="13" t="str">
        <f>IF(AJ1857=1,"Train",IF(AH1857=Inputs!$B$6+1,"Validation",IF(AH1857&gt;Inputs!$B$6+1,"Forecast","Not used")))</f>
        <v>Forecast</v>
      </c>
      <c r="AX1857" s="34" t="str">
        <f t="shared" si="397"/>
        <v/>
      </c>
      <c r="AY1857" s="38" t="str">
        <f t="shared" si="398"/>
        <v/>
      </c>
      <c r="AZ1857" s="13">
        <f t="shared" si="399"/>
        <v>0</v>
      </c>
      <c r="BB1857" s="19">
        <f>Regression!$C$45+Regression!$C$46*A1857</f>
        <v>9038.710763224859</v>
      </c>
      <c r="BC1857" s="27" t="str">
        <f t="shared" si="400"/>
        <v/>
      </c>
      <c r="BD1857" s="30">
        <f>INDEX('Seasonal Index'!$H$2:$H$53,AI1857)</f>
        <v>1.0227114090901652</v>
      </c>
      <c r="BE1857" s="34">
        <f t="shared" si="401"/>
        <v>9243.9926210161375</v>
      </c>
      <c r="BF1857" s="38" t="str">
        <f t="shared" si="402"/>
        <v/>
      </c>
      <c r="BG1857" s="13">
        <f t="shared" si="403"/>
        <v>0</v>
      </c>
      <c r="BH1857" s="13">
        <f t="shared" si="404"/>
        <v>0</v>
      </c>
      <c r="BI1857" s="13">
        <f t="shared" si="405"/>
        <v>0</v>
      </c>
    </row>
  </sheetData>
  <pageMargins left="0.75" right="0.75" top="1" bottom="1"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8"/>
  <sheetViews>
    <sheetView zoomScaleNormal="100" workbookViewId="0"/>
  </sheetViews>
  <sheetFormatPr baseColWidth="10" defaultColWidth="8.6640625" defaultRowHeight="15" x14ac:dyDescent="0.2"/>
  <cols>
    <col min="1" max="1" width="30" customWidth="1"/>
    <col min="2" max="2" width="36" customWidth="1"/>
    <col min="5" max="5" width="100" customWidth="1"/>
  </cols>
  <sheetData>
    <row r="1" spans="1:5" x14ac:dyDescent="0.2">
      <c r="A1" s="12" t="s">
        <v>194</v>
      </c>
      <c r="B1" s="12" t="s">
        <v>195</v>
      </c>
      <c r="C1" s="12" t="s">
        <v>196</v>
      </c>
      <c r="D1" s="12" t="s">
        <v>197</v>
      </c>
      <c r="E1" s="12" t="s">
        <v>198</v>
      </c>
    </row>
    <row r="2" spans="1:5" x14ac:dyDescent="0.2">
      <c r="A2" s="13" t="s">
        <v>68</v>
      </c>
      <c r="B2" s="13" t="s">
        <v>199</v>
      </c>
      <c r="C2" s="13" t="s">
        <v>200</v>
      </c>
      <c r="D2" s="13" t="s">
        <v>201</v>
      </c>
      <c r="E2" s="13" t="s">
        <v>202</v>
      </c>
    </row>
    <row r="3" spans="1:5" x14ac:dyDescent="0.2">
      <c r="A3" s="13" t="s">
        <v>74</v>
      </c>
      <c r="B3" s="13" t="s">
        <v>203</v>
      </c>
      <c r="C3" s="13" t="s">
        <v>200</v>
      </c>
      <c r="D3" s="13" t="s">
        <v>201</v>
      </c>
      <c r="E3" s="13" t="s">
        <v>204</v>
      </c>
    </row>
    <row r="4" spans="1:5" x14ac:dyDescent="0.2">
      <c r="A4" s="13" t="s">
        <v>86</v>
      </c>
      <c r="B4" s="13" t="s">
        <v>205</v>
      </c>
      <c r="C4" s="13" t="s">
        <v>200</v>
      </c>
      <c r="D4" s="13" t="s">
        <v>201</v>
      </c>
      <c r="E4" s="13" t="s">
        <v>206</v>
      </c>
    </row>
    <row r="5" spans="1:5" x14ac:dyDescent="0.2">
      <c r="A5" s="13" t="s">
        <v>87</v>
      </c>
      <c r="B5" s="13" t="s">
        <v>207</v>
      </c>
      <c r="C5" s="13" t="s">
        <v>200</v>
      </c>
      <c r="D5" s="13" t="s">
        <v>201</v>
      </c>
      <c r="E5" s="13" t="s">
        <v>208</v>
      </c>
    </row>
    <row r="6" spans="1:5" x14ac:dyDescent="0.2">
      <c r="A6" s="13" t="s">
        <v>72</v>
      </c>
      <c r="B6" s="13" t="s">
        <v>209</v>
      </c>
      <c r="C6" s="13" t="s">
        <v>200</v>
      </c>
      <c r="D6" s="13" t="s">
        <v>210</v>
      </c>
      <c r="E6" s="13" t="s">
        <v>211</v>
      </c>
    </row>
    <row r="7" spans="1:5" x14ac:dyDescent="0.2">
      <c r="A7" s="13" t="s">
        <v>59</v>
      </c>
      <c r="B7" s="13" t="s">
        <v>212</v>
      </c>
      <c r="C7" s="13" t="s">
        <v>213</v>
      </c>
      <c r="D7" s="13" t="s">
        <v>210</v>
      </c>
      <c r="E7" s="13" t="s">
        <v>214</v>
      </c>
    </row>
    <row r="8" spans="1:5" x14ac:dyDescent="0.2">
      <c r="A8" s="13" t="s">
        <v>62</v>
      </c>
      <c r="B8" s="13" t="s">
        <v>215</v>
      </c>
      <c r="C8" s="13" t="s">
        <v>213</v>
      </c>
      <c r="D8" s="13" t="s">
        <v>201</v>
      </c>
      <c r="E8" s="13" t="s">
        <v>216</v>
      </c>
    </row>
    <row r="9" spans="1:5" x14ac:dyDescent="0.2">
      <c r="A9" s="13" t="s">
        <v>70</v>
      </c>
      <c r="B9" s="13" t="s">
        <v>217</v>
      </c>
      <c r="C9" s="13" t="s">
        <v>213</v>
      </c>
      <c r="D9" s="13" t="s">
        <v>201</v>
      </c>
      <c r="E9" s="13" t="s">
        <v>218</v>
      </c>
    </row>
    <row r="10" spans="1:5" x14ac:dyDescent="0.2">
      <c r="A10" s="13" t="s">
        <v>77</v>
      </c>
      <c r="B10" s="13" t="s">
        <v>219</v>
      </c>
      <c r="C10" s="13" t="s">
        <v>213</v>
      </c>
      <c r="D10" s="13" t="s">
        <v>210</v>
      </c>
      <c r="E10" s="13" t="s">
        <v>220</v>
      </c>
    </row>
    <row r="11" spans="1:5" x14ac:dyDescent="0.2">
      <c r="A11" s="13" t="s">
        <v>78</v>
      </c>
      <c r="B11" s="13" t="s">
        <v>221</v>
      </c>
      <c r="C11" s="13" t="s">
        <v>213</v>
      </c>
      <c r="D11" s="13" t="s">
        <v>201</v>
      </c>
      <c r="E11" s="13" t="s">
        <v>222</v>
      </c>
    </row>
    <row r="12" spans="1:5" x14ac:dyDescent="0.2">
      <c r="A12" s="13" t="s">
        <v>81</v>
      </c>
      <c r="B12" s="13" t="s">
        <v>223</v>
      </c>
      <c r="C12" s="13" t="s">
        <v>213</v>
      </c>
      <c r="D12" s="13" t="s">
        <v>210</v>
      </c>
      <c r="E12" s="13" t="s">
        <v>224</v>
      </c>
    </row>
    <row r="13" spans="1:5" x14ac:dyDescent="0.2">
      <c r="A13" s="13" t="s">
        <v>84</v>
      </c>
      <c r="B13" s="13" t="s">
        <v>225</v>
      </c>
      <c r="C13" s="13" t="s">
        <v>213</v>
      </c>
      <c r="D13" s="13" t="s">
        <v>210</v>
      </c>
      <c r="E13" s="13" t="s">
        <v>226</v>
      </c>
    </row>
    <row r="14" spans="1:5" x14ac:dyDescent="0.2">
      <c r="A14" s="13" t="s">
        <v>91</v>
      </c>
      <c r="B14" s="13" t="s">
        <v>227</v>
      </c>
      <c r="C14" s="13" t="s">
        <v>213</v>
      </c>
      <c r="D14" s="13" t="s">
        <v>210</v>
      </c>
      <c r="E14" s="13" t="s">
        <v>228</v>
      </c>
    </row>
    <row r="15" spans="1:5" x14ac:dyDescent="0.2">
      <c r="A15" s="13" t="s">
        <v>92</v>
      </c>
      <c r="B15" s="13" t="s">
        <v>229</v>
      </c>
      <c r="C15" s="13" t="s">
        <v>213</v>
      </c>
      <c r="D15" s="13" t="s">
        <v>210</v>
      </c>
      <c r="E15" s="13" t="s">
        <v>230</v>
      </c>
    </row>
    <row r="16" spans="1:5" x14ac:dyDescent="0.2">
      <c r="A16" s="13" t="s">
        <v>94</v>
      </c>
      <c r="B16" s="13" t="s">
        <v>231</v>
      </c>
      <c r="C16" s="13" t="s">
        <v>213</v>
      </c>
      <c r="D16" s="13" t="s">
        <v>201</v>
      </c>
      <c r="E16" s="13" t="s">
        <v>232</v>
      </c>
    </row>
    <row r="17" spans="1:5" x14ac:dyDescent="0.2">
      <c r="A17" s="13" t="s">
        <v>95</v>
      </c>
      <c r="B17" s="13" t="s">
        <v>233</v>
      </c>
      <c r="C17" s="13" t="s">
        <v>213</v>
      </c>
      <c r="D17" s="13" t="s">
        <v>210</v>
      </c>
      <c r="E17" s="13" t="s">
        <v>234</v>
      </c>
    </row>
    <row r="18" spans="1:5" x14ac:dyDescent="0.2">
      <c r="A18" s="13" t="s">
        <v>65</v>
      </c>
      <c r="B18" s="13" t="s">
        <v>235</v>
      </c>
      <c r="C18" s="13" t="s">
        <v>236</v>
      </c>
      <c r="D18" s="13" t="s">
        <v>201</v>
      </c>
      <c r="E18" s="13" t="s">
        <v>237</v>
      </c>
    </row>
    <row r="19" spans="1:5" x14ac:dyDescent="0.2">
      <c r="A19" s="13" t="s">
        <v>80</v>
      </c>
      <c r="B19" s="13" t="s">
        <v>238</v>
      </c>
      <c r="C19" s="13" t="s">
        <v>236</v>
      </c>
      <c r="D19" s="13" t="s">
        <v>210</v>
      </c>
      <c r="E19" s="13" t="s">
        <v>239</v>
      </c>
    </row>
    <row r="20" spans="1:5" x14ac:dyDescent="0.2">
      <c r="A20" s="13" t="s">
        <v>85</v>
      </c>
      <c r="B20" s="13" t="s">
        <v>240</v>
      </c>
      <c r="C20" s="13" t="s">
        <v>236</v>
      </c>
      <c r="D20" s="13" t="s">
        <v>210</v>
      </c>
      <c r="E20" s="13" t="s">
        <v>241</v>
      </c>
    </row>
    <row r="21" spans="1:5" x14ac:dyDescent="0.2">
      <c r="A21" s="13" t="s">
        <v>88</v>
      </c>
      <c r="B21" s="13" t="s">
        <v>242</v>
      </c>
      <c r="C21" s="13" t="s">
        <v>236</v>
      </c>
      <c r="D21" s="13" t="s">
        <v>201</v>
      </c>
      <c r="E21" s="13" t="s">
        <v>243</v>
      </c>
    </row>
    <row r="22" spans="1:5" x14ac:dyDescent="0.2">
      <c r="A22" s="13" t="s">
        <v>89</v>
      </c>
      <c r="B22" s="13" t="s">
        <v>244</v>
      </c>
      <c r="C22" s="13" t="s">
        <v>236</v>
      </c>
      <c r="D22" s="13" t="s">
        <v>201</v>
      </c>
      <c r="E22" s="13" t="s">
        <v>245</v>
      </c>
    </row>
    <row r="23" spans="1:5" x14ac:dyDescent="0.2">
      <c r="A23" s="13" t="s">
        <v>90</v>
      </c>
      <c r="B23" s="13" t="s">
        <v>246</v>
      </c>
      <c r="C23" s="13" t="s">
        <v>236</v>
      </c>
      <c r="D23" s="13" t="s">
        <v>201</v>
      </c>
      <c r="E23" s="13" t="s">
        <v>247</v>
      </c>
    </row>
    <row r="24" spans="1:5" x14ac:dyDescent="0.2">
      <c r="A24" s="13" t="s">
        <v>93</v>
      </c>
      <c r="B24" s="13" t="s">
        <v>248</v>
      </c>
      <c r="C24" s="13" t="s">
        <v>236</v>
      </c>
      <c r="D24" s="13" t="s">
        <v>210</v>
      </c>
      <c r="E24" s="13" t="s">
        <v>249</v>
      </c>
    </row>
    <row r="25" spans="1:5" x14ac:dyDescent="0.2">
      <c r="A25" s="13" t="s">
        <v>98</v>
      </c>
      <c r="B25" s="13" t="s">
        <v>250</v>
      </c>
      <c r="C25" s="13" t="s">
        <v>200</v>
      </c>
      <c r="D25" s="13" t="s">
        <v>251</v>
      </c>
      <c r="E25" s="13" t="s">
        <v>252</v>
      </c>
    </row>
    <row r="26" spans="1:5" x14ac:dyDescent="0.2">
      <c r="A26" s="13" t="s">
        <v>97</v>
      </c>
      <c r="B26" s="13" t="s">
        <v>253</v>
      </c>
      <c r="C26" s="13" t="s">
        <v>200</v>
      </c>
      <c r="D26" s="13" t="s">
        <v>201</v>
      </c>
      <c r="E26" s="13" t="s">
        <v>254</v>
      </c>
    </row>
    <row r="27" spans="1:5" x14ac:dyDescent="0.2">
      <c r="A27" s="13" t="s">
        <v>99</v>
      </c>
      <c r="B27" s="13" t="s">
        <v>255</v>
      </c>
      <c r="C27" s="13" t="s">
        <v>213</v>
      </c>
      <c r="D27" s="13" t="s">
        <v>201</v>
      </c>
      <c r="E27" s="13" t="s">
        <v>256</v>
      </c>
    </row>
    <row r="28" spans="1:5" x14ac:dyDescent="0.2">
      <c r="A28" s="13" t="s">
        <v>100</v>
      </c>
      <c r="B28" s="13" t="s">
        <v>257</v>
      </c>
      <c r="C28" s="13" t="s">
        <v>213</v>
      </c>
      <c r="D28" s="13" t="s">
        <v>210</v>
      </c>
      <c r="E28" s="13" t="s">
        <v>258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Model Notes</vt:lpstr>
      <vt:lpstr>Inputs</vt:lpstr>
      <vt:lpstr>Accuracy</vt:lpstr>
      <vt:lpstr>CSV Export</vt:lpstr>
      <vt:lpstr>Regression</vt:lpstr>
      <vt:lpstr>Seasonal Index</vt:lpstr>
      <vt:lpstr>Data</vt:lpstr>
      <vt:lpstr>Hyp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Vijayasekhar Reddy Chinta, Harshini</cp:lastModifiedBy>
  <cp:revision>1</cp:revision>
  <dcterms:created xsi:type="dcterms:W3CDTF">2026-09-15T20:09:54Z</dcterms:created>
  <dcterms:modified xsi:type="dcterms:W3CDTF">2026-09-15T20:32:11Z</dcterms:modified>
  <dc:language>en-US</dc:language>
</cp:coreProperties>
</file>